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4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5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6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7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8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drawings/drawing9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drawings/drawing10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drawings/drawing11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drawings/drawing12.xml" ContentType="application/vnd.openxmlformats-officedocument.drawing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drawings/drawing13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drawings/drawing14.xml" ContentType="application/vnd.openxmlformats-officedocument.drawing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drawings/drawing15.xml" ContentType="application/vnd.openxmlformats-officedocument.drawing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drawings/drawing16.xml" ContentType="application/vnd.openxmlformats-officedocument.drawing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drawings/drawing17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18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drawings/drawing19.xml" ContentType="application/vnd.openxmlformats-officedocument.drawing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drawings/drawing20.xml" ContentType="application/vnd.openxmlformats-officedocument.drawing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drawings/drawing21.xml" ContentType="application/vnd.openxmlformats-officedocument.drawing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22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drawings/drawing23.xml" ContentType="application/vnd.openxmlformats-officedocument.drawing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drawings/drawing24.xml" ContentType="application/vnd.openxmlformats-officedocument.drawing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25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drawings/drawing26.xml" ContentType="application/vnd.openxmlformats-officedocument.drawing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drawings/drawing27.xml" ContentType="application/vnd.openxmlformats-officedocument.drawing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drawings/drawing28.xml" ContentType="application/vnd.openxmlformats-officedocument.drawing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29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30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drawings/drawing31.xml" ContentType="application/vnd.openxmlformats-officedocument.drawing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drawings/drawing32.xml" ContentType="application/vnd.openxmlformats-officedocument.drawing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drawings/drawing33.xml" ContentType="application/vnd.openxmlformats-officedocument.drawing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drawings/drawing34.xml" ContentType="application/vnd.openxmlformats-officedocument.drawing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drawings/drawing35.xml" ContentType="application/vnd.openxmlformats-officedocument.drawing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36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drawings/drawing37.xml" ContentType="application/vnd.openxmlformats-officedocument.drawing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drawings/drawing38.xml" ContentType="application/vnd.openxmlformats-officedocument.drawing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drawings/drawing39.xml" ContentType="application/vnd.openxmlformats-officedocument.drawing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drawings/drawing40.xml" ContentType="application/vnd.openxmlformats-officedocument.drawing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drawings/drawing41.xml" ContentType="application/vnd.openxmlformats-officedocument.drawing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drawings/drawing42.xml" ContentType="application/vnd.openxmlformats-officedocument.drawing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drawings/drawing43.xml" ContentType="application/vnd.openxmlformats-officedocument.drawing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drawings/drawing44.xml" ContentType="application/vnd.openxmlformats-officedocument.drawing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drawings/drawing45.xml" ContentType="application/vnd.openxmlformats-officedocument.drawing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drawings/drawing46.xml" ContentType="application/vnd.openxmlformats-officedocument.drawing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drawings/drawing47.xml" ContentType="application/vnd.openxmlformats-officedocument.drawing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drawings/drawing48.xml" ContentType="application/vnd.openxmlformats-officedocument.drawing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drawings/drawing49.xml" ContentType="application/vnd.openxmlformats-officedocument.drawing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50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drawings/drawing51.xml" ContentType="application/vnd.openxmlformats-officedocument.drawing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drawings/drawing52.xml" ContentType="application/vnd.openxmlformats-officedocument.drawing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drawings/drawing53.xml" ContentType="application/vnd.openxmlformats-officedocument.drawing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drawings/drawing54.xml" ContentType="application/vnd.openxmlformats-officedocument.drawing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drawings/drawing55.xml" ContentType="application/vnd.openxmlformats-officedocument.drawing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drawings/drawing56.xml" ContentType="application/vnd.openxmlformats-officedocument.drawing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drawings/drawing57.xml" ContentType="application/vnd.openxmlformats-officedocument.drawing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drawings/drawing61.xml" ContentType="application/vnd.openxmlformats-officedocument.drawing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drawings/drawing62.xml" ContentType="application/vnd.openxmlformats-officedocument.drawing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drawings/drawing63.xml" ContentType="application/vnd.openxmlformats-officedocument.drawing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drawings/drawing64.xml" ContentType="application/vnd.openxmlformats-officedocument.drawing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wroberts\Documents\bugs\FilePersona140\"/>
    </mc:Choice>
  </mc:AlternateContent>
  <bookViews>
    <workbookView xWindow="0" yWindow="0" windowWidth="12240" windowHeight="6996" tabRatio="679" firstSheet="1" activeTab="1"/>
  </bookViews>
  <sheets>
    <sheet name="Triggered" sheetId="91" r:id="rId1"/>
    <sheet name="bugs-2017-06-16" sheetId="167" r:id="rId2"/>
    <sheet name="bugs-2017-06-15" sheetId="165" r:id="rId3"/>
    <sheet name="bugs-2017-06-13" sheetId="163" r:id="rId4"/>
    <sheet name="bugs-2017-06-08" sheetId="156" r:id="rId5"/>
    <sheet name="bugs-2017-06-06" sheetId="155" r:id="rId6"/>
    <sheet name="bugs-2017-06-05" sheetId="154" r:id="rId7"/>
    <sheet name="bugs-2017-06-02" sheetId="153" r:id="rId8"/>
    <sheet name="bugs-2017-06-01" sheetId="151" r:id="rId9"/>
    <sheet name="bugs-2017-05-31" sheetId="148" r:id="rId10"/>
    <sheet name="bugs-2017-05-30" sheetId="144" r:id="rId11"/>
    <sheet name="bugs-2017-05-26" sheetId="142" r:id="rId12"/>
    <sheet name="bugs-2017-05-25" sheetId="141" r:id="rId13"/>
    <sheet name="bugs-2017-05-24" sheetId="140" r:id="rId14"/>
    <sheet name="bugs-2017-05-23" sheetId="139" r:id="rId15"/>
    <sheet name="bugs-2017-05-22" sheetId="137" r:id="rId16"/>
    <sheet name="bugs-2017-05-19" sheetId="122" r:id="rId17"/>
    <sheet name="bugs-2017-05-18" sheetId="121" r:id="rId18"/>
    <sheet name="bugs-2017-05-16" sheetId="118" r:id="rId19"/>
    <sheet name="bugs-2017-05-12" sheetId="115" r:id="rId20"/>
    <sheet name="bugs-2017-05-11" sheetId="114" r:id="rId21"/>
    <sheet name="bugs-2017-05-09" sheetId="111" r:id="rId22"/>
    <sheet name="bugs-2017-05-05" sheetId="110" r:id="rId23"/>
    <sheet name="bugs-2017-05-04" sheetId="109" r:id="rId24"/>
    <sheet name="bugs-2017-05-02" sheetId="107" r:id="rId25"/>
    <sheet name="bugs-2017-05-01" sheetId="105" r:id="rId26"/>
    <sheet name="bugs-2017-04-30" sheetId="104" r:id="rId27"/>
    <sheet name="bugs-2017-04-28" sheetId="103" r:id="rId28"/>
    <sheet name="bugs-2017-04-27" sheetId="100" r:id="rId29"/>
    <sheet name="bugs-2017-04-25" sheetId="97" r:id="rId30"/>
    <sheet name="bugs-2017-04-24" sheetId="95" r:id="rId31"/>
    <sheet name="bugs-2017-04-20" sheetId="94" r:id="rId32"/>
    <sheet name="bugs-2017-04-18" sheetId="90" r:id="rId33"/>
    <sheet name="bugs-2017-04-17" sheetId="89" r:id="rId34"/>
    <sheet name="bugs-2017-04-13" sheetId="80" r:id="rId35"/>
    <sheet name="bugs-2017-04-12" sheetId="79" r:id="rId36"/>
    <sheet name="bugs-2017-04-11" sheetId="77" r:id="rId37"/>
    <sheet name="bugs-2017-04-10" sheetId="76" r:id="rId38"/>
    <sheet name="bugs-2017-04-07" sheetId="75" r:id="rId39"/>
    <sheet name="bugs-2017-04-06" sheetId="74" r:id="rId40"/>
    <sheet name="bugs-2017-04-04" sheetId="73" r:id="rId41"/>
    <sheet name="bugs-2017-04-03" sheetId="72" r:id="rId42"/>
    <sheet name="bugs-2017-03-31" sheetId="71" r:id="rId43"/>
    <sheet name="bugs-2017-03-30" sheetId="70" r:id="rId44"/>
    <sheet name="bugs-2017-03-28" sheetId="69" r:id="rId45"/>
    <sheet name="bugs-2017-03-27" sheetId="68" r:id="rId46"/>
    <sheet name="bugs-2017-03-24-1" sheetId="67" r:id="rId47"/>
    <sheet name="bugs-2017-03-24" sheetId="66" r:id="rId48"/>
    <sheet name="bugs-2017-03-23" sheetId="65" r:id="rId49"/>
    <sheet name="bugs-2017-03-21" sheetId="64" r:id="rId50"/>
    <sheet name="bugs-2017-03-16" sheetId="63" r:id="rId51"/>
    <sheet name="bugs-2017-03-14" sheetId="62" r:id="rId52"/>
    <sheet name="bugs-2017-03-13" sheetId="61" r:id="rId53"/>
    <sheet name="bugs-2017-03-10" sheetId="60" r:id="rId54"/>
    <sheet name="bugs-2017-03-09" sheetId="59" r:id="rId55"/>
    <sheet name="bugs-2017-03-07" sheetId="58" r:id="rId56"/>
    <sheet name="bugs-2017-03-02" sheetId="57" r:id="rId57"/>
    <sheet name="bugs-2017-02-28-1" sheetId="56" r:id="rId58"/>
    <sheet name="bugs-2017-02-28" sheetId="55" r:id="rId59"/>
    <sheet name="bugs-2017-02-23" sheetId="54" r:id="rId60"/>
    <sheet name="bugs-2017-02-21" sheetId="53" r:id="rId61"/>
    <sheet name="bugs-2017-02-17" sheetId="52" r:id="rId62"/>
    <sheet name="bugs-2017-02-16" sheetId="50" r:id="rId63"/>
    <sheet name="bugs-2017-02-14" sheetId="49" r:id="rId64"/>
    <sheet name="bugs-2017-02-13" sheetId="48" r:id="rId65"/>
    <sheet name="Data" sheetId="2" r:id="rId66"/>
    <sheet name="BZurls" sheetId="92" r:id="rId67"/>
    <sheet name="Sheet1" sheetId="51" r:id="rId68"/>
    <sheet name="SQLdata" sheetId="19" r:id="rId69"/>
    <sheet name="Email" sheetId="152" r:id="rId70"/>
  </sheets>
  <functionGroups builtInGroupCount="18"/>
  <definedNames>
    <definedName name="_xlnm._FilterDatabase" localSheetId="64" hidden="1">'bugs-2017-02-13'!$A$1:$AG$101</definedName>
    <definedName name="_xlnm._FilterDatabase" localSheetId="63" hidden="1">'bugs-2017-02-14'!$A$1:$AG$101</definedName>
    <definedName name="_xlnm._FilterDatabase" localSheetId="62" hidden="1">'bugs-2017-02-16'!$A$1:$AG$101</definedName>
    <definedName name="_xlnm._FilterDatabase" localSheetId="61" hidden="1">'bugs-2017-02-17'!$A$1:$AH$101</definedName>
    <definedName name="_xlnm._FilterDatabase" localSheetId="60" hidden="1">'bugs-2017-02-21'!$A$1:$AH$101</definedName>
    <definedName name="_xlnm._FilterDatabase" localSheetId="59" hidden="1">'bugs-2017-02-23'!$A$1:$AH$101</definedName>
    <definedName name="_xlnm._FilterDatabase" localSheetId="58" hidden="1">'bugs-2017-02-28'!$A$1:$AH$101</definedName>
    <definedName name="_xlnm._FilterDatabase" localSheetId="57" hidden="1">'bugs-2017-02-28-1'!$A$1:$AH$101</definedName>
    <definedName name="_xlnm._FilterDatabase" localSheetId="56" hidden="1">'bugs-2017-03-02'!$A$1:$AH$101</definedName>
    <definedName name="_xlnm._FilterDatabase" localSheetId="55" hidden="1">'bugs-2017-03-07'!$A$1:$AH$101</definedName>
    <definedName name="_xlnm._FilterDatabase" localSheetId="54" hidden="1">'bugs-2017-03-09'!$A$1:$AH$101</definedName>
    <definedName name="_xlnm._FilterDatabase" localSheetId="53" hidden="1">'bugs-2017-03-10'!$A$1:$AH$101</definedName>
    <definedName name="_xlnm._FilterDatabase" localSheetId="52" hidden="1">'bugs-2017-03-13'!$A$1:$AH$101</definedName>
    <definedName name="_xlnm._FilterDatabase" localSheetId="51" hidden="1">'bugs-2017-03-14'!$A$1:$AH$101</definedName>
    <definedName name="_xlnm._FilterDatabase" localSheetId="50" hidden="1">'bugs-2017-03-16'!$A$1:$AH$101</definedName>
    <definedName name="_xlnm._FilterDatabase" localSheetId="49" hidden="1">'bugs-2017-03-21'!$A$1:$AH$101</definedName>
    <definedName name="_xlnm._FilterDatabase" localSheetId="48" hidden="1">'bugs-2017-03-23'!$A$1:$AH$101</definedName>
    <definedName name="_xlnm._FilterDatabase" localSheetId="47" hidden="1">'bugs-2017-03-24'!$A$1:$AH$101</definedName>
    <definedName name="_xlnm._FilterDatabase" localSheetId="46" hidden="1">'bugs-2017-03-24-1'!$A$1:$AH$101</definedName>
    <definedName name="_xlnm._FilterDatabase" localSheetId="45" hidden="1">'bugs-2017-03-27'!$A$1:$AH$101</definedName>
    <definedName name="_xlnm._FilterDatabase" localSheetId="44" hidden="1">'bugs-2017-03-28'!$A$1:$AH$101</definedName>
    <definedName name="_xlnm._FilterDatabase" localSheetId="43" hidden="1">'bugs-2017-03-30'!$A$1:$AH$101</definedName>
    <definedName name="_xlnm._FilterDatabase" localSheetId="42" hidden="1">'bugs-2017-03-31'!$A$1:$AH$101</definedName>
    <definedName name="_xlnm._FilterDatabase" localSheetId="41" hidden="1">'bugs-2017-04-03'!$A$1:$AH$101</definedName>
    <definedName name="_xlnm._FilterDatabase" localSheetId="40" hidden="1">'bugs-2017-04-04'!$A$1:$AH$101</definedName>
    <definedName name="_xlnm._FilterDatabase" localSheetId="39" hidden="1">'bugs-2017-04-06'!$A$1:$AH$101</definedName>
    <definedName name="_xlnm._FilterDatabase" localSheetId="38" hidden="1">'bugs-2017-04-07'!$A$1:$AH$101</definedName>
    <definedName name="_xlnm._FilterDatabase" localSheetId="37" hidden="1">'bugs-2017-04-10'!$A$1:$AH$101</definedName>
    <definedName name="_xlnm._FilterDatabase" localSheetId="36" hidden="1">'bugs-2017-04-11'!$A$1:$AH$101</definedName>
    <definedName name="_xlnm._FilterDatabase" localSheetId="35" hidden="1">'bugs-2017-04-12'!$A$1:$AH$101</definedName>
    <definedName name="_xlnm._FilterDatabase" localSheetId="34" hidden="1">'bugs-2017-04-13'!$A$1:$AH$101</definedName>
    <definedName name="_xlnm._FilterDatabase" localSheetId="33" hidden="1">'bugs-2017-04-17'!$A$1:$AH$101</definedName>
    <definedName name="_xlnm._FilterDatabase" localSheetId="32" hidden="1">'bugs-2017-04-18'!$A$1:$AH$101</definedName>
    <definedName name="_xlnm._FilterDatabase" localSheetId="31" hidden="1">'bugs-2017-04-20'!$A$1:$AH$101</definedName>
    <definedName name="_xlnm._FilterDatabase" localSheetId="30" hidden="1">'bugs-2017-04-24'!$A$1:$AH$101</definedName>
    <definedName name="_xlnm._FilterDatabase" localSheetId="29" hidden="1">'bugs-2017-04-25'!$A$1:$AH$101</definedName>
    <definedName name="_xlnm._FilterDatabase" localSheetId="28" hidden="1">'bugs-2017-04-27'!$A$1:$AH$101</definedName>
    <definedName name="_xlnm._FilterDatabase" localSheetId="27" hidden="1">'bugs-2017-04-28'!$A$1:$AH$101</definedName>
    <definedName name="_xlnm._FilterDatabase" localSheetId="26" hidden="1">'bugs-2017-04-30'!$A$1:$AH$101</definedName>
    <definedName name="_xlnm._FilterDatabase" localSheetId="25" hidden="1">'bugs-2017-05-01'!$A$1:$AH$101</definedName>
    <definedName name="_xlnm._FilterDatabase" localSheetId="24" hidden="1">'bugs-2017-05-02'!$A$1:$AH$101</definedName>
    <definedName name="_xlnm._FilterDatabase" localSheetId="23" hidden="1">'bugs-2017-05-04'!$A$1:$AH$101</definedName>
    <definedName name="_xlnm._FilterDatabase" localSheetId="22" hidden="1">'bugs-2017-05-05'!$A$1:$AH$101</definedName>
    <definedName name="_xlnm._FilterDatabase" localSheetId="21" hidden="1">'bugs-2017-05-09'!$A$1:$AH$101</definedName>
    <definedName name="_xlnm._FilterDatabase" localSheetId="20" hidden="1">'bugs-2017-05-11'!$A$1:$AH$101</definedName>
    <definedName name="_xlnm._FilterDatabase" localSheetId="19" hidden="1">'bugs-2017-05-12'!$A$1:$AH$101</definedName>
    <definedName name="_xlnm._FilterDatabase" localSheetId="18" hidden="1">'bugs-2017-05-16'!$A$1:$AH$101</definedName>
    <definedName name="_xlnm._FilterDatabase" localSheetId="17" hidden="1">'bugs-2017-05-18'!$A$1:$AH$101</definedName>
    <definedName name="_xlnm._FilterDatabase" localSheetId="16" hidden="1">'bugs-2017-05-19'!$A$1:$AH$101</definedName>
    <definedName name="_xlnm._FilterDatabase" localSheetId="15" hidden="1">'bugs-2017-05-22'!$A$1:$AH$101</definedName>
    <definedName name="_xlnm._FilterDatabase" localSheetId="14" hidden="1">'bugs-2017-05-23'!$A$1:$AH$101</definedName>
    <definedName name="_xlnm._FilterDatabase" localSheetId="13" hidden="1">'bugs-2017-05-24'!$A$1:$AH$101</definedName>
    <definedName name="_xlnm._FilterDatabase" localSheetId="12" hidden="1">'bugs-2017-05-25'!$A$1:$AH$101</definedName>
    <definedName name="_xlnm._FilterDatabase" localSheetId="11" hidden="1">'bugs-2017-05-26'!$A$1:$AH$101</definedName>
    <definedName name="_xlnm._FilterDatabase" localSheetId="10" hidden="1">'bugs-2017-05-30'!$A$1:$AH$101</definedName>
    <definedName name="_xlnm._FilterDatabase" localSheetId="9" hidden="1">'bugs-2017-05-31'!$A$1:$AH$101</definedName>
    <definedName name="_xlnm._FilterDatabase" localSheetId="8" hidden="1">'bugs-2017-06-01'!$A$1:$AH$101</definedName>
    <definedName name="_xlnm._FilterDatabase" localSheetId="7" hidden="1">'bugs-2017-06-02'!$A$1:$AH$101</definedName>
    <definedName name="_xlnm._FilterDatabase" localSheetId="6" hidden="1">'bugs-2017-06-05'!$A$1:$AH$101</definedName>
    <definedName name="_xlnm._FilterDatabase" localSheetId="5" hidden="1">'bugs-2017-06-06'!$A$1:$AH$101</definedName>
    <definedName name="_xlnm._FilterDatabase" localSheetId="4" hidden="1">'bugs-2017-06-08'!$A$1:$AH$101</definedName>
    <definedName name="_xlnm._FilterDatabase" localSheetId="3" hidden="1">'bugs-2017-06-13'!$A$1:$AH$101</definedName>
    <definedName name="_xlnm._FilterDatabase" localSheetId="2" hidden="1">'bugs-2017-06-15'!$A$1:$AH$101</definedName>
    <definedName name="_xlnm._FilterDatabase" localSheetId="1" hidden="1">'bugs-2017-06-16'!$A$1:$AH$101</definedName>
    <definedName name="_xlnm._FilterDatabase" localSheetId="65" hidden="1">Data!$B$1:$B$23</definedName>
    <definedName name="_xlnm._FilterDatabase" localSheetId="67" hidden="1">Sheet1!$AI$4:$AI$86</definedName>
    <definedName name="ExternalData_1" localSheetId="68" hidden="1">SQLdata!$A$1:$Z$65</definedName>
    <definedName name="Filter">Sheet1!$AC$2:$AC$6</definedName>
    <definedName name="Prepare">Sheet1!$AA$2:$AA$3</definedName>
    <definedName name="View">Sheet1!$AB$2:$AB$3</definedName>
  </definedNames>
  <calcPr calcId="152511"/>
</workbook>
</file>

<file path=xl/calcChain.xml><?xml version="1.0" encoding="utf-8"?>
<calcChain xmlns="http://schemas.openxmlformats.org/spreadsheetml/2006/main">
  <c r="K105" i="167" l="1"/>
  <c r="G165" i="167"/>
  <c r="G164" i="167"/>
  <c r="G163" i="167"/>
  <c r="G162" i="167"/>
  <c r="G161" i="167"/>
  <c r="G160" i="167"/>
  <c r="G159" i="167"/>
  <c r="G158" i="167"/>
  <c r="G157" i="167"/>
  <c r="G156" i="167"/>
  <c r="G155" i="167"/>
  <c r="G154" i="167"/>
  <c r="G153" i="167"/>
  <c r="G152" i="167"/>
  <c r="G149" i="167"/>
  <c r="G148" i="167"/>
  <c r="G147" i="167"/>
  <c r="G146" i="167"/>
  <c r="G145" i="167"/>
  <c r="G144" i="167"/>
  <c r="G143" i="167"/>
  <c r="G142" i="167"/>
  <c r="G141" i="167"/>
  <c r="G140" i="167"/>
  <c r="G138" i="167"/>
  <c r="G137" i="167"/>
  <c r="G136" i="167"/>
  <c r="L133" i="167"/>
  <c r="K133" i="167"/>
  <c r="H133" i="167"/>
  <c r="G133" i="167"/>
  <c r="H132" i="167"/>
  <c r="G132" i="167"/>
  <c r="H131" i="167"/>
  <c r="G131" i="167"/>
  <c r="H130" i="167"/>
  <c r="G130" i="167"/>
  <c r="L129" i="167"/>
  <c r="H129" i="167"/>
  <c r="G129" i="167"/>
  <c r="L128" i="167"/>
  <c r="H128" i="167"/>
  <c r="G128" i="167"/>
  <c r="L127" i="167"/>
  <c r="H127" i="167"/>
  <c r="G127" i="167"/>
  <c r="L126" i="167"/>
  <c r="H126" i="167"/>
  <c r="G126" i="167"/>
  <c r="M125" i="167"/>
  <c r="H125" i="167"/>
  <c r="G125" i="167"/>
  <c r="H124" i="167"/>
  <c r="G124" i="167"/>
  <c r="H123" i="167"/>
  <c r="G123" i="167"/>
  <c r="H122" i="167"/>
  <c r="G122" i="167"/>
  <c r="H121" i="167"/>
  <c r="G121" i="167"/>
  <c r="H120" i="167"/>
  <c r="G120" i="167"/>
  <c r="H119" i="167"/>
  <c r="G119" i="167"/>
  <c r="H118" i="167"/>
  <c r="G118" i="167"/>
  <c r="H117" i="167"/>
  <c r="G117" i="167"/>
  <c r="H116" i="167"/>
  <c r="G116" i="167"/>
  <c r="H115" i="167"/>
  <c r="G115" i="167"/>
  <c r="H114" i="167"/>
  <c r="G114" i="167"/>
  <c r="G111" i="167"/>
  <c r="G109" i="167"/>
  <c r="G108" i="167"/>
  <c r="I104" i="167"/>
  <c r="B103" i="167"/>
  <c r="B100" i="167"/>
  <c r="A100" i="167"/>
  <c r="B99" i="167"/>
  <c r="A99" i="167"/>
  <c r="B98" i="167"/>
  <c r="A98" i="167"/>
  <c r="B97" i="167"/>
  <c r="A97" i="167"/>
  <c r="B96" i="167"/>
  <c r="A96" i="167"/>
  <c r="B95" i="167"/>
  <c r="A95" i="167"/>
  <c r="B94" i="167"/>
  <c r="A94" i="167"/>
  <c r="B93" i="167"/>
  <c r="A93" i="167"/>
  <c r="B92" i="167"/>
  <c r="A92" i="167"/>
  <c r="B91" i="167"/>
  <c r="A91" i="167"/>
  <c r="B90" i="167"/>
  <c r="A90" i="167"/>
  <c r="B89" i="167"/>
  <c r="A89" i="167"/>
  <c r="B88" i="167"/>
  <c r="A88" i="167"/>
  <c r="B87" i="167"/>
  <c r="A87" i="167"/>
  <c r="B86" i="167"/>
  <c r="A86" i="167"/>
  <c r="B85" i="167"/>
  <c r="A85" i="167"/>
  <c r="B84" i="167"/>
  <c r="A84" i="167"/>
  <c r="B83" i="167"/>
  <c r="A83" i="167"/>
  <c r="B82" i="167"/>
  <c r="A82" i="167"/>
  <c r="B81" i="167"/>
  <c r="A81" i="167"/>
  <c r="B80" i="167"/>
  <c r="A80" i="167"/>
  <c r="B79" i="167"/>
  <c r="A79" i="167"/>
  <c r="B78" i="167"/>
  <c r="A78" i="167"/>
  <c r="B77" i="167"/>
  <c r="A77" i="167"/>
  <c r="B76" i="167"/>
  <c r="A76" i="167"/>
  <c r="B75" i="167"/>
  <c r="A75" i="167"/>
  <c r="B74" i="167"/>
  <c r="A74" i="167"/>
  <c r="B73" i="167"/>
  <c r="A73" i="167"/>
  <c r="B72" i="167"/>
  <c r="A72" i="167"/>
  <c r="B71" i="167"/>
  <c r="A71" i="167"/>
  <c r="B70" i="167"/>
  <c r="A70" i="167"/>
  <c r="B69" i="167"/>
  <c r="A69" i="167"/>
  <c r="B68" i="167"/>
  <c r="A68" i="167"/>
  <c r="B67" i="167"/>
  <c r="A67" i="167"/>
  <c r="B66" i="167"/>
  <c r="A66" i="167"/>
  <c r="B63" i="167"/>
  <c r="A63" i="167"/>
  <c r="B9" i="167"/>
  <c r="A9" i="167"/>
  <c r="B41" i="167"/>
  <c r="A41" i="167"/>
  <c r="B40" i="167"/>
  <c r="A40" i="167"/>
  <c r="B39" i="167"/>
  <c r="A39" i="167"/>
  <c r="B38" i="167"/>
  <c r="A38" i="167"/>
  <c r="B16" i="167"/>
  <c r="A16" i="167"/>
  <c r="B62" i="167"/>
  <c r="A62" i="167"/>
  <c r="B44" i="167"/>
  <c r="A44" i="167"/>
  <c r="B10" i="167"/>
  <c r="A10" i="167"/>
  <c r="B15" i="167"/>
  <c r="A15" i="167"/>
  <c r="B61" i="167"/>
  <c r="A61" i="167"/>
  <c r="B45" i="167"/>
  <c r="A45" i="167"/>
  <c r="B65" i="167"/>
  <c r="A65" i="167"/>
  <c r="B60" i="167"/>
  <c r="A60" i="167"/>
  <c r="B59" i="167"/>
  <c r="A59" i="167"/>
  <c r="B22" i="167"/>
  <c r="A22" i="167"/>
  <c r="B14" i="167"/>
  <c r="A14" i="167"/>
  <c r="B58" i="167"/>
  <c r="A58" i="167"/>
  <c r="B57" i="167"/>
  <c r="A57" i="167"/>
  <c r="B8" i="167"/>
  <c r="A8" i="167"/>
  <c r="B23" i="167"/>
  <c r="A23" i="167"/>
  <c r="B26" i="167"/>
  <c r="A26" i="167"/>
  <c r="B13" i="167"/>
  <c r="A13" i="167"/>
  <c r="B7" i="167"/>
  <c r="A7" i="167"/>
  <c r="B12" i="167"/>
  <c r="A12" i="167"/>
  <c r="B6" i="167"/>
  <c r="A6" i="167"/>
  <c r="B5" i="167"/>
  <c r="A5" i="167"/>
  <c r="B37" i="167"/>
  <c r="A37" i="167"/>
  <c r="B4" i="167"/>
  <c r="A4" i="167"/>
  <c r="B25" i="167"/>
  <c r="A25" i="167"/>
  <c r="B36" i="167"/>
  <c r="A36" i="167"/>
  <c r="B56" i="167"/>
  <c r="A56" i="167"/>
  <c r="B35" i="167"/>
  <c r="A35" i="167"/>
  <c r="B34" i="167"/>
  <c r="A34" i="167"/>
  <c r="B21" i="167"/>
  <c r="A21" i="167"/>
  <c r="B33" i="167"/>
  <c r="A33" i="167"/>
  <c r="B32" i="167"/>
  <c r="A32" i="167"/>
  <c r="B55" i="167"/>
  <c r="A55" i="167"/>
  <c r="B31" i="167"/>
  <c r="A31" i="167"/>
  <c r="B30" i="167"/>
  <c r="A30" i="167"/>
  <c r="B54" i="167"/>
  <c r="A54" i="167"/>
  <c r="B3" i="167"/>
  <c r="A3" i="167"/>
  <c r="B24" i="167"/>
  <c r="A24" i="167"/>
  <c r="B29" i="167"/>
  <c r="A29" i="167"/>
  <c r="B53" i="167"/>
  <c r="A53" i="167"/>
  <c r="B52" i="167"/>
  <c r="A52" i="167"/>
  <c r="B51" i="167"/>
  <c r="A51" i="167"/>
  <c r="B50" i="167"/>
  <c r="A50" i="167"/>
  <c r="B49" i="167"/>
  <c r="A49" i="167"/>
  <c r="B28" i="167"/>
  <c r="A28" i="167"/>
  <c r="B11" i="167"/>
  <c r="A11" i="167"/>
  <c r="B20" i="167"/>
  <c r="A20" i="167"/>
  <c r="B64" i="167"/>
  <c r="A64" i="167"/>
  <c r="B43" i="167"/>
  <c r="A43" i="167"/>
  <c r="B48" i="167"/>
  <c r="A48" i="167"/>
  <c r="B19" i="167"/>
  <c r="A19" i="167"/>
  <c r="B47" i="167"/>
  <c r="A47" i="167"/>
  <c r="B2" i="167"/>
  <c r="A2" i="167"/>
  <c r="B42" i="167"/>
  <c r="A42" i="167"/>
  <c r="B46" i="167"/>
  <c r="A46" i="167"/>
  <c r="B18" i="167"/>
  <c r="A18" i="167"/>
  <c r="B27" i="167"/>
  <c r="A27" i="167"/>
  <c r="B17" i="167"/>
  <c r="A17" i="167"/>
  <c r="J1" i="167"/>
  <c r="F1" i="167"/>
  <c r="I133" i="167"/>
  <c r="I131" i="167"/>
  <c r="I129" i="167"/>
  <c r="M127" i="167"/>
  <c r="I118" i="167"/>
  <c r="I106" i="167"/>
  <c r="I120" i="167"/>
  <c r="I165" i="167"/>
  <c r="I161" i="167"/>
  <c r="I157" i="167"/>
  <c r="I153" i="167"/>
  <c r="I148" i="167"/>
  <c r="I144" i="167"/>
  <c r="I140" i="167"/>
  <c r="I136" i="167"/>
  <c r="I123" i="167"/>
  <c r="I115" i="167"/>
  <c r="I110" i="167"/>
  <c r="I127" i="167"/>
  <c r="I109" i="167"/>
  <c r="I122" i="167"/>
  <c r="I163" i="167"/>
  <c r="I159" i="167"/>
  <c r="I155" i="167"/>
  <c r="I146" i="167"/>
  <c r="I142" i="167"/>
  <c r="I138" i="167"/>
  <c r="I128" i="167"/>
  <c r="M126" i="167"/>
  <c r="I119" i="167"/>
  <c r="I154" i="167"/>
  <c r="I147" i="167"/>
  <c r="M129" i="167"/>
  <c r="I125" i="167"/>
  <c r="L131" i="167" l="1"/>
  <c r="G150" i="167"/>
  <c r="G168" i="167"/>
  <c r="G107" i="167"/>
  <c r="K80" i="167"/>
  <c r="C32" i="167"/>
  <c r="K72" i="167"/>
  <c r="K68" i="167"/>
  <c r="C96" i="167"/>
  <c r="C88" i="167"/>
  <c r="C23" i="167"/>
  <c r="K76" i="167"/>
  <c r="C51" i="167"/>
  <c r="K99" i="167"/>
  <c r="C54" i="167"/>
  <c r="K83" i="167"/>
  <c r="K91" i="167"/>
  <c r="C28" i="167"/>
  <c r="C2" i="167"/>
  <c r="M128" i="167"/>
  <c r="K95" i="167"/>
  <c r="K70" i="167"/>
  <c r="K87" i="167"/>
  <c r="I149" i="167"/>
  <c r="C57" i="167"/>
  <c r="C31" i="167"/>
  <c r="I132" i="167"/>
  <c r="I111" i="167"/>
  <c r="C98" i="167"/>
  <c r="C41" i="167"/>
  <c r="C16" i="167"/>
  <c r="K71" i="167"/>
  <c r="K88" i="167"/>
  <c r="C67" i="167"/>
  <c r="K85" i="167"/>
  <c r="C55" i="167"/>
  <c r="C18" i="167"/>
  <c r="C79" i="167"/>
  <c r="K75" i="167"/>
  <c r="C85" i="167"/>
  <c r="I164" i="167"/>
  <c r="I141" i="167"/>
  <c r="I108" i="167"/>
  <c r="C99" i="167"/>
  <c r="C68" i="167"/>
  <c r="C35" i="167"/>
  <c r="C87" i="167"/>
  <c r="C13" i="167"/>
  <c r="K82" i="167"/>
  <c r="C38" i="167"/>
  <c r="C78" i="167"/>
  <c r="K86" i="167"/>
  <c r="C74" i="167"/>
  <c r="C65" i="167"/>
  <c r="C42" i="167"/>
  <c r="K66" i="167"/>
  <c r="C27" i="167"/>
  <c r="K94" i="167"/>
  <c r="C9" i="167"/>
  <c r="C48" i="167"/>
  <c r="C5" i="167"/>
  <c r="C36" i="167"/>
  <c r="C10" i="167"/>
  <c r="C21" i="167"/>
  <c r="C84" i="167"/>
  <c r="C76" i="167"/>
  <c r="C72" i="167"/>
  <c r="C91" i="167"/>
  <c r="C17" i="167"/>
  <c r="C92" i="167"/>
  <c r="C83" i="167"/>
  <c r="C70" i="167"/>
  <c r="C12" i="167"/>
  <c r="C4" i="167"/>
  <c r="C80" i="167"/>
  <c r="C14" i="167"/>
  <c r="K78" i="167"/>
  <c r="C40" i="167"/>
  <c r="C62" i="167"/>
  <c r="C61" i="167"/>
  <c r="I143" i="167"/>
  <c r="C82" i="167"/>
  <c r="C53" i="167"/>
  <c r="C3" i="167"/>
  <c r="C58" i="167"/>
  <c r="C34" i="167"/>
  <c r="K67" i="167"/>
  <c r="K96" i="167"/>
  <c r="C26" i="167"/>
  <c r="C93" i="167"/>
  <c r="I158" i="167"/>
  <c r="I121" i="167"/>
  <c r="K97" i="167"/>
  <c r="C29" i="167"/>
  <c r="C20" i="167"/>
  <c r="C86" i="167"/>
  <c r="K77" i="167"/>
  <c r="C30" i="167"/>
  <c r="C94" i="167"/>
  <c r="C46" i="167"/>
  <c r="C8" i="167"/>
  <c r="K69" i="167"/>
  <c r="K89" i="167"/>
  <c r="K73" i="167"/>
  <c r="I162" i="167"/>
  <c r="I139" i="167"/>
  <c r="C52" i="167"/>
  <c r="I156" i="167"/>
  <c r="I130" i="167"/>
  <c r="C59" i="167"/>
  <c r="C11" i="167"/>
  <c r="I137" i="167"/>
  <c r="C19" i="167"/>
  <c r="I160" i="167"/>
  <c r="C75" i="167"/>
  <c r="C25" i="167"/>
  <c r="I152" i="167"/>
  <c r="I145" i="167"/>
  <c r="I124" i="167"/>
  <c r="I117" i="167"/>
  <c r="I114" i="167"/>
  <c r="I107" i="167"/>
  <c r="K100" i="167"/>
  <c r="C69" i="167"/>
  <c r="C56" i="167"/>
  <c r="C33" i="167"/>
  <c r="C39" i="167"/>
  <c r="C44" i="167"/>
  <c r="C45" i="167"/>
  <c r="C22" i="167"/>
  <c r="C73" i="167"/>
  <c r="C97" i="167"/>
  <c r="C63" i="167"/>
  <c r="C89" i="167"/>
  <c r="C47" i="167"/>
  <c r="K81" i="167"/>
  <c r="C7" i="167"/>
  <c r="K92" i="167"/>
  <c r="C49" i="167"/>
  <c r="K84" i="167"/>
  <c r="C77" i="167"/>
  <c r="C37" i="167"/>
  <c r="I126" i="167"/>
  <c r="C100" i="167"/>
  <c r="C66" i="167"/>
  <c r="K74" i="167"/>
  <c r="C43" i="167"/>
  <c r="C95" i="167"/>
  <c r="C81" i="167"/>
  <c r="K98" i="167"/>
  <c r="K90" i="167"/>
  <c r="C24" i="167"/>
  <c r="I116" i="167"/>
  <c r="I134" i="167" l="1"/>
  <c r="I150" i="167"/>
  <c r="M131" i="167"/>
  <c r="G134" i="167"/>
  <c r="G106" i="167"/>
  <c r="H134" i="167"/>
  <c r="G139" i="167"/>
  <c r="K93" i="167"/>
  <c r="C64" i="167"/>
  <c r="K79" i="167"/>
  <c r="C71" i="167"/>
  <c r="C60" i="167"/>
  <c r="C90" i="167"/>
  <c r="C15" i="167"/>
  <c r="C6" i="167"/>
  <c r="C50" i="167"/>
  <c r="K105" i="165" l="1"/>
  <c r="G165" i="165"/>
  <c r="G164" i="165"/>
  <c r="G163" i="165"/>
  <c r="G162" i="165"/>
  <c r="G161" i="165"/>
  <c r="G160" i="165"/>
  <c r="G159" i="165"/>
  <c r="G158" i="165"/>
  <c r="G157" i="165"/>
  <c r="G156" i="165"/>
  <c r="G155" i="165"/>
  <c r="G154" i="165"/>
  <c r="G153" i="165"/>
  <c r="G152" i="165"/>
  <c r="G149" i="165"/>
  <c r="G148" i="165"/>
  <c r="G147" i="165"/>
  <c r="G146" i="165"/>
  <c r="G145" i="165"/>
  <c r="G144" i="165"/>
  <c r="G143" i="165"/>
  <c r="G142" i="165"/>
  <c r="G141" i="165"/>
  <c r="G140" i="165"/>
  <c r="G138" i="165"/>
  <c r="G137" i="165"/>
  <c r="G136" i="165"/>
  <c r="L133" i="165"/>
  <c r="K133" i="165"/>
  <c r="H133" i="165"/>
  <c r="G133" i="165"/>
  <c r="H132" i="165"/>
  <c r="G132" i="165"/>
  <c r="H131" i="165"/>
  <c r="G131" i="165"/>
  <c r="H130" i="165"/>
  <c r="G130" i="165"/>
  <c r="L129" i="165"/>
  <c r="H129" i="165"/>
  <c r="G129" i="165"/>
  <c r="L128" i="165"/>
  <c r="H128" i="165"/>
  <c r="G128" i="165"/>
  <c r="L127" i="165"/>
  <c r="H127" i="165"/>
  <c r="G127" i="165"/>
  <c r="L126" i="165"/>
  <c r="H126" i="165"/>
  <c r="G126" i="165"/>
  <c r="M125" i="165"/>
  <c r="H125" i="165"/>
  <c r="G125" i="165"/>
  <c r="H124" i="165"/>
  <c r="G124" i="165"/>
  <c r="H123" i="165"/>
  <c r="G123" i="165"/>
  <c r="H122" i="165"/>
  <c r="G122" i="165"/>
  <c r="H121" i="165"/>
  <c r="G121" i="165"/>
  <c r="H120" i="165"/>
  <c r="G120" i="165"/>
  <c r="H119" i="165"/>
  <c r="G119" i="165"/>
  <c r="H118" i="165"/>
  <c r="G118" i="165"/>
  <c r="H117" i="165"/>
  <c r="G117" i="165"/>
  <c r="H116" i="165"/>
  <c r="G116" i="165"/>
  <c r="H115" i="165"/>
  <c r="G115" i="165"/>
  <c r="H114" i="165"/>
  <c r="G114" i="165"/>
  <c r="G111" i="165"/>
  <c r="G109" i="165"/>
  <c r="G108" i="165"/>
  <c r="I104" i="165"/>
  <c r="B103" i="165"/>
  <c r="B100" i="165"/>
  <c r="A100" i="165"/>
  <c r="B99" i="165"/>
  <c r="A99" i="165"/>
  <c r="B98" i="165"/>
  <c r="A98" i="165"/>
  <c r="B97" i="165"/>
  <c r="A97" i="165"/>
  <c r="B96" i="165"/>
  <c r="A96" i="165"/>
  <c r="B95" i="165"/>
  <c r="A95" i="165"/>
  <c r="B94" i="165"/>
  <c r="A94" i="165"/>
  <c r="B93" i="165"/>
  <c r="A93" i="165"/>
  <c r="B92" i="165"/>
  <c r="A92" i="165"/>
  <c r="B91" i="165"/>
  <c r="A91" i="165"/>
  <c r="B90" i="165"/>
  <c r="A90" i="165"/>
  <c r="B89" i="165"/>
  <c r="A89" i="165"/>
  <c r="B88" i="165"/>
  <c r="A88" i="165"/>
  <c r="B87" i="165"/>
  <c r="A87" i="165"/>
  <c r="B86" i="165"/>
  <c r="A86" i="165"/>
  <c r="B85" i="165"/>
  <c r="A85" i="165"/>
  <c r="B84" i="165"/>
  <c r="A84" i="165"/>
  <c r="B83" i="165"/>
  <c r="A83" i="165"/>
  <c r="B82" i="165"/>
  <c r="A82" i="165"/>
  <c r="B81" i="165"/>
  <c r="A81" i="165"/>
  <c r="B80" i="165"/>
  <c r="A80" i="165"/>
  <c r="B79" i="165"/>
  <c r="A79" i="165"/>
  <c r="B78" i="165"/>
  <c r="A78" i="165"/>
  <c r="B77" i="165"/>
  <c r="A77" i="165"/>
  <c r="B76" i="165"/>
  <c r="A76" i="165"/>
  <c r="B75" i="165"/>
  <c r="A75" i="165"/>
  <c r="B74" i="165"/>
  <c r="A74" i="165"/>
  <c r="B73" i="165"/>
  <c r="A73" i="165"/>
  <c r="B72" i="165"/>
  <c r="A72" i="165"/>
  <c r="B71" i="165"/>
  <c r="A71" i="165"/>
  <c r="B70" i="165"/>
  <c r="A70" i="165"/>
  <c r="B69" i="165"/>
  <c r="A69" i="165"/>
  <c r="B68" i="165"/>
  <c r="A68" i="165"/>
  <c r="B67" i="165"/>
  <c r="A67" i="165"/>
  <c r="B66" i="165"/>
  <c r="A66" i="165"/>
  <c r="B65" i="165"/>
  <c r="A65" i="165"/>
  <c r="B64" i="165"/>
  <c r="A64" i="165"/>
  <c r="B63" i="165"/>
  <c r="A63" i="165"/>
  <c r="B62" i="165"/>
  <c r="A62" i="165"/>
  <c r="B61" i="165"/>
  <c r="A61" i="165"/>
  <c r="B60" i="165"/>
  <c r="A60" i="165"/>
  <c r="B59" i="165"/>
  <c r="A59" i="165"/>
  <c r="B58" i="165"/>
  <c r="A58" i="165"/>
  <c r="B57" i="165"/>
  <c r="A57" i="165"/>
  <c r="B56" i="165"/>
  <c r="A56" i="165"/>
  <c r="B55" i="165"/>
  <c r="A55" i="165"/>
  <c r="B52" i="165"/>
  <c r="A52" i="165"/>
  <c r="B35" i="165"/>
  <c r="A35" i="165"/>
  <c r="B22" i="165"/>
  <c r="A22" i="165"/>
  <c r="B51" i="165"/>
  <c r="A51" i="165"/>
  <c r="B13" i="165"/>
  <c r="A13" i="165"/>
  <c r="B50" i="165"/>
  <c r="A50" i="165"/>
  <c r="B36" i="165"/>
  <c r="A36" i="165"/>
  <c r="B54" i="165"/>
  <c r="A54" i="165"/>
  <c r="B49" i="165"/>
  <c r="A49" i="165"/>
  <c r="B48" i="165"/>
  <c r="A48" i="165"/>
  <c r="B18" i="165"/>
  <c r="A18" i="165"/>
  <c r="B12" i="165"/>
  <c r="A12" i="165"/>
  <c r="B47" i="165"/>
  <c r="A47" i="165"/>
  <c r="B46" i="165"/>
  <c r="A46" i="165"/>
  <c r="B8" i="165"/>
  <c r="A8" i="165"/>
  <c r="B19" i="165"/>
  <c r="A19" i="165"/>
  <c r="B11" i="165"/>
  <c r="A11" i="165"/>
  <c r="B7" i="165"/>
  <c r="A7" i="165"/>
  <c r="B10" i="165"/>
  <c r="A10" i="165"/>
  <c r="B6" i="165"/>
  <c r="A6" i="165"/>
  <c r="B5" i="165"/>
  <c r="A5" i="165"/>
  <c r="B32" i="165"/>
  <c r="A32" i="165"/>
  <c r="B4" i="165"/>
  <c r="A4" i="165"/>
  <c r="B21" i="165"/>
  <c r="A21" i="165"/>
  <c r="B45" i="165"/>
  <c r="A45" i="165"/>
  <c r="B31" i="165"/>
  <c r="A31" i="165"/>
  <c r="B30" i="165"/>
  <c r="A30" i="165"/>
  <c r="B17" i="165"/>
  <c r="A17" i="165"/>
  <c r="B29" i="165"/>
  <c r="A29" i="165"/>
  <c r="B28" i="165"/>
  <c r="A28" i="165"/>
  <c r="B44" i="165"/>
  <c r="A44" i="165"/>
  <c r="B27" i="165"/>
  <c r="A27" i="165"/>
  <c r="B26" i="165"/>
  <c r="A26" i="165"/>
  <c r="B43" i="165"/>
  <c r="A43" i="165"/>
  <c r="B3" i="165"/>
  <c r="A3" i="165"/>
  <c r="B20" i="165"/>
  <c r="A20" i="165"/>
  <c r="B25" i="165"/>
  <c r="A25" i="165"/>
  <c r="B42" i="165"/>
  <c r="A42" i="165"/>
  <c r="B41" i="165"/>
  <c r="A41" i="165"/>
  <c r="B40" i="165"/>
  <c r="A40" i="165"/>
  <c r="B39" i="165"/>
  <c r="A39" i="165"/>
  <c r="B24" i="165"/>
  <c r="A24" i="165"/>
  <c r="B9" i="165"/>
  <c r="A9" i="165"/>
  <c r="B53" i="165"/>
  <c r="A53" i="165"/>
  <c r="B34" i="165"/>
  <c r="A34" i="165"/>
  <c r="B16" i="165"/>
  <c r="A16" i="165"/>
  <c r="B38" i="165"/>
  <c r="A38" i="165"/>
  <c r="B2" i="165"/>
  <c r="A2" i="165"/>
  <c r="B33" i="165"/>
  <c r="A33" i="165"/>
  <c r="B37" i="165"/>
  <c r="A37" i="165"/>
  <c r="B15" i="165"/>
  <c r="A15" i="165"/>
  <c r="B23" i="165"/>
  <c r="A23" i="165"/>
  <c r="B14" i="165"/>
  <c r="A14" i="165"/>
  <c r="J1" i="165"/>
  <c r="F1" i="165"/>
  <c r="I110" i="165"/>
  <c r="I165" i="165"/>
  <c r="G139" i="165" l="1"/>
  <c r="G134" i="165"/>
  <c r="G168" i="165"/>
  <c r="H134" i="165"/>
  <c r="L131" i="165"/>
  <c r="K63" i="165"/>
  <c r="C28" i="165"/>
  <c r="C61" i="165"/>
  <c r="C89" i="165"/>
  <c r="C37" i="165"/>
  <c r="C9" i="165"/>
  <c r="K68" i="165"/>
  <c r="C16" i="165"/>
  <c r="C66" i="165"/>
  <c r="K76" i="165"/>
  <c r="C96" i="165"/>
  <c r="C58" i="165"/>
  <c r="C7" i="165"/>
  <c r="C76" i="165"/>
  <c r="K83" i="165"/>
  <c r="C13" i="165"/>
  <c r="K74" i="165"/>
  <c r="K70" i="165"/>
  <c r="C100" i="165"/>
  <c r="K55" i="165"/>
  <c r="C83" i="165"/>
  <c r="C95" i="165"/>
  <c r="C62" i="165"/>
  <c r="K64" i="165"/>
  <c r="C35" i="165"/>
  <c r="C24" i="165"/>
  <c r="C49" i="165"/>
  <c r="K66" i="165"/>
  <c r="K95" i="165"/>
  <c r="C36" i="165"/>
  <c r="C73" i="165"/>
  <c r="K96" i="165"/>
  <c r="C94" i="165"/>
  <c r="C99" i="165"/>
  <c r="C55" i="165"/>
  <c r="C22" i="165"/>
  <c r="K84" i="165"/>
  <c r="C43" i="165"/>
  <c r="C77" i="165"/>
  <c r="C44" i="165"/>
  <c r="C64" i="165"/>
  <c r="C85" i="165"/>
  <c r="C80" i="165"/>
  <c r="K92" i="165"/>
  <c r="C10" i="165"/>
  <c r="C31" i="165"/>
  <c r="K75" i="165"/>
  <c r="C48" i="165"/>
  <c r="C29" i="165"/>
  <c r="C72" i="165"/>
  <c r="K91" i="165"/>
  <c r="C45" i="165"/>
  <c r="C92" i="165"/>
  <c r="I164" i="165"/>
  <c r="C47" i="165"/>
  <c r="C15" i="165"/>
  <c r="C38" i="165"/>
  <c r="C97" i="165"/>
  <c r="C71" i="165"/>
  <c r="C59" i="165"/>
  <c r="C42" i="165"/>
  <c r="C87" i="165"/>
  <c r="C60" i="165"/>
  <c r="C11" i="165"/>
  <c r="C19" i="165"/>
  <c r="K80" i="165"/>
  <c r="C63" i="165"/>
  <c r="C6" i="165"/>
  <c r="C93" i="165"/>
  <c r="K89" i="165"/>
  <c r="C27" i="165"/>
  <c r="C12" i="165"/>
  <c r="K87" i="165"/>
  <c r="C52" i="165"/>
  <c r="K67" i="165"/>
  <c r="K60" i="165"/>
  <c r="C57" i="165"/>
  <c r="K86" i="165"/>
  <c r="C74" i="165"/>
  <c r="C56" i="165"/>
  <c r="C79" i="165"/>
  <c r="C33" i="165"/>
  <c r="C23" i="165"/>
  <c r="C21" i="165"/>
  <c r="C67" i="165"/>
  <c r="C75" i="165"/>
  <c r="C8" i="165"/>
  <c r="C46" i="165"/>
  <c r="C4" i="165"/>
  <c r="C32" i="165"/>
  <c r="K79" i="165"/>
  <c r="K100" i="165"/>
  <c r="C17" i="165"/>
  <c r="C26" i="165"/>
  <c r="K82" i="165"/>
  <c r="C20" i="165"/>
  <c r="K78" i="165"/>
  <c r="C68" i="165"/>
  <c r="C81" i="165"/>
  <c r="C84" i="165"/>
  <c r="C5" i="165"/>
  <c r="K72" i="165"/>
  <c r="K62" i="165"/>
  <c r="K56" i="165"/>
  <c r="C41" i="165"/>
  <c r="C86" i="165"/>
  <c r="C18" i="165"/>
  <c r="K88" i="165"/>
  <c r="C70" i="165"/>
  <c r="C88" i="165"/>
  <c r="C91" i="165"/>
  <c r="K59" i="165"/>
  <c r="C69" i="165"/>
  <c r="K90" i="165"/>
  <c r="C40" i="165"/>
  <c r="K94" i="165"/>
  <c r="K97" i="165"/>
  <c r="K71" i="165"/>
  <c r="K98" i="165"/>
  <c r="C53" i="165"/>
  <c r="C51" i="165"/>
  <c r="C30" i="165"/>
  <c r="C2" i="165"/>
  <c r="K58" i="165"/>
  <c r="C54" i="165"/>
  <c r="C39" i="165"/>
  <c r="C3" i="165"/>
  <c r="K81" i="165"/>
  <c r="C78" i="165"/>
  <c r="C50" i="165"/>
  <c r="K99" i="165"/>
  <c r="C65" i="165"/>
  <c r="G107" i="165" l="1"/>
  <c r="G106" i="165"/>
  <c r="G150" i="165"/>
  <c r="C25" i="165"/>
  <c r="K77" i="165"/>
  <c r="C82" i="165"/>
  <c r="K85" i="165"/>
  <c r="K57" i="165"/>
  <c r="C98" i="165"/>
  <c r="C14" i="165"/>
  <c r="K93" i="165"/>
  <c r="C90" i="165"/>
  <c r="K73" i="165"/>
  <c r="K65" i="165"/>
  <c r="K61" i="165"/>
  <c r="C34" i="165"/>
  <c r="K69" i="165"/>
  <c r="K105" i="163" l="1"/>
  <c r="G165" i="163"/>
  <c r="G164" i="163"/>
  <c r="G163" i="163"/>
  <c r="G162" i="163"/>
  <c r="G161" i="163"/>
  <c r="G160" i="163"/>
  <c r="G159" i="163"/>
  <c r="G158" i="163"/>
  <c r="G157" i="163"/>
  <c r="G156" i="163"/>
  <c r="G155" i="163"/>
  <c r="G154" i="163"/>
  <c r="G153" i="163"/>
  <c r="G152" i="163"/>
  <c r="G149" i="163"/>
  <c r="G148" i="163"/>
  <c r="G147" i="163"/>
  <c r="G146" i="163"/>
  <c r="G145" i="163"/>
  <c r="G144" i="163"/>
  <c r="G143" i="163"/>
  <c r="G142" i="163"/>
  <c r="G141" i="163"/>
  <c r="G140" i="163"/>
  <c r="G138" i="163"/>
  <c r="G137" i="163"/>
  <c r="G136" i="163"/>
  <c r="L133" i="163"/>
  <c r="K133" i="163"/>
  <c r="H133" i="163"/>
  <c r="G133" i="163"/>
  <c r="H132" i="163"/>
  <c r="G132" i="163"/>
  <c r="H131" i="163"/>
  <c r="G131" i="163"/>
  <c r="H130" i="163"/>
  <c r="G130" i="163"/>
  <c r="L129" i="163"/>
  <c r="H129" i="163"/>
  <c r="G129" i="163"/>
  <c r="L128" i="163"/>
  <c r="H128" i="163"/>
  <c r="G128" i="163"/>
  <c r="L127" i="163"/>
  <c r="H127" i="163"/>
  <c r="G127" i="163"/>
  <c r="L126" i="163"/>
  <c r="H126" i="163"/>
  <c r="G126" i="163"/>
  <c r="M125" i="163"/>
  <c r="H125" i="163"/>
  <c r="G125" i="163"/>
  <c r="H124" i="163"/>
  <c r="G124" i="163"/>
  <c r="H123" i="163"/>
  <c r="G123" i="163"/>
  <c r="H122" i="163"/>
  <c r="G122" i="163"/>
  <c r="H121" i="163"/>
  <c r="G121" i="163"/>
  <c r="H120" i="163"/>
  <c r="G120" i="163"/>
  <c r="H119" i="163"/>
  <c r="G119" i="163"/>
  <c r="H118" i="163"/>
  <c r="G118" i="163"/>
  <c r="H117" i="163"/>
  <c r="G117" i="163"/>
  <c r="H116" i="163"/>
  <c r="G116" i="163"/>
  <c r="H115" i="163"/>
  <c r="G115" i="163"/>
  <c r="H114" i="163"/>
  <c r="G114" i="163"/>
  <c r="G111" i="163"/>
  <c r="G109" i="163"/>
  <c r="G108" i="163"/>
  <c r="I104" i="163"/>
  <c r="B103" i="163"/>
  <c r="B100" i="163"/>
  <c r="A100" i="163"/>
  <c r="B99" i="163"/>
  <c r="A99" i="163"/>
  <c r="B98" i="163"/>
  <c r="A98" i="163"/>
  <c r="B97" i="163"/>
  <c r="A97" i="163"/>
  <c r="B96" i="163"/>
  <c r="A96" i="163"/>
  <c r="B95" i="163"/>
  <c r="A95" i="163"/>
  <c r="B94" i="163"/>
  <c r="A94" i="163"/>
  <c r="B93" i="163"/>
  <c r="A93" i="163"/>
  <c r="B92" i="163"/>
  <c r="A92" i="163"/>
  <c r="B91" i="163"/>
  <c r="A91" i="163"/>
  <c r="B90" i="163"/>
  <c r="A90" i="163"/>
  <c r="B89" i="163"/>
  <c r="A89" i="163"/>
  <c r="B88" i="163"/>
  <c r="A88" i="163"/>
  <c r="B87" i="163"/>
  <c r="A87" i="163"/>
  <c r="B86" i="163"/>
  <c r="A86" i="163"/>
  <c r="B85" i="163"/>
  <c r="A85" i="163"/>
  <c r="B84" i="163"/>
  <c r="A84" i="163"/>
  <c r="B83" i="163"/>
  <c r="A83" i="163"/>
  <c r="B82" i="163"/>
  <c r="A82" i="163"/>
  <c r="B81" i="163"/>
  <c r="A81" i="163"/>
  <c r="B80" i="163"/>
  <c r="A80" i="163"/>
  <c r="B79" i="163"/>
  <c r="A79" i="163"/>
  <c r="B78" i="163"/>
  <c r="A78" i="163"/>
  <c r="B77" i="163"/>
  <c r="A77" i="163"/>
  <c r="B76" i="163"/>
  <c r="A76" i="163"/>
  <c r="B75" i="163"/>
  <c r="A75" i="163"/>
  <c r="B74" i="163"/>
  <c r="A74" i="163"/>
  <c r="B73" i="163"/>
  <c r="A73" i="163"/>
  <c r="B72" i="163"/>
  <c r="A72" i="163"/>
  <c r="B71" i="163"/>
  <c r="A71" i="163"/>
  <c r="B70" i="163"/>
  <c r="A70" i="163"/>
  <c r="B69" i="163"/>
  <c r="A69" i="163"/>
  <c r="B68" i="163"/>
  <c r="A68" i="163"/>
  <c r="B67" i="163"/>
  <c r="A67" i="163"/>
  <c r="B66" i="163"/>
  <c r="A66" i="163"/>
  <c r="B65" i="163"/>
  <c r="A65" i="163"/>
  <c r="B64" i="163"/>
  <c r="A64" i="163"/>
  <c r="B63" i="163"/>
  <c r="A63" i="163"/>
  <c r="B62" i="163"/>
  <c r="A62" i="163"/>
  <c r="B61" i="163"/>
  <c r="A61" i="163"/>
  <c r="B60" i="163"/>
  <c r="A60" i="163"/>
  <c r="B59" i="163"/>
  <c r="A59" i="163"/>
  <c r="B58" i="163"/>
  <c r="A58" i="163"/>
  <c r="B57" i="163"/>
  <c r="A57" i="163"/>
  <c r="B56" i="163"/>
  <c r="A56" i="163"/>
  <c r="B55" i="163"/>
  <c r="A55" i="163"/>
  <c r="B54" i="163"/>
  <c r="A54" i="163"/>
  <c r="B51" i="163"/>
  <c r="A51" i="163"/>
  <c r="B50" i="163"/>
  <c r="A50" i="163"/>
  <c r="B53" i="163"/>
  <c r="A53" i="163"/>
  <c r="B13" i="163"/>
  <c r="A13" i="163"/>
  <c r="B49" i="163"/>
  <c r="A49" i="163"/>
  <c r="B48" i="163"/>
  <c r="A48" i="163"/>
  <c r="B47" i="163"/>
  <c r="A47" i="163"/>
  <c r="B18" i="163"/>
  <c r="A18" i="163"/>
  <c r="B12" i="163"/>
  <c r="A12" i="163"/>
  <c r="B11" i="163"/>
  <c r="A11" i="163"/>
  <c r="B10" i="163"/>
  <c r="A10" i="163"/>
  <c r="B34" i="163"/>
  <c r="A34" i="163"/>
  <c r="B7" i="163"/>
  <c r="A7" i="163"/>
  <c r="B9" i="163"/>
  <c r="A9" i="163"/>
  <c r="B6" i="163"/>
  <c r="A6" i="163"/>
  <c r="B33" i="163"/>
  <c r="A33" i="163"/>
  <c r="B5" i="163"/>
  <c r="A5" i="163"/>
  <c r="B46" i="163"/>
  <c r="A46" i="163"/>
  <c r="B32" i="163"/>
  <c r="A32" i="163"/>
  <c r="B4" i="163"/>
  <c r="A4" i="163"/>
  <c r="B21" i="163"/>
  <c r="A21" i="163"/>
  <c r="B45" i="163"/>
  <c r="A45" i="163"/>
  <c r="B31" i="163"/>
  <c r="A31" i="163"/>
  <c r="B30" i="163"/>
  <c r="A30" i="163"/>
  <c r="B29" i="163"/>
  <c r="A29" i="163"/>
  <c r="B20" i="163"/>
  <c r="A20" i="163"/>
  <c r="B17" i="163"/>
  <c r="A17" i="163"/>
  <c r="B28" i="163"/>
  <c r="A28" i="163"/>
  <c r="B27" i="163"/>
  <c r="A27" i="163"/>
  <c r="B26" i="163"/>
  <c r="A26" i="163"/>
  <c r="B25" i="163"/>
  <c r="A25" i="163"/>
  <c r="B44" i="163"/>
  <c r="A44" i="163"/>
  <c r="B43" i="163"/>
  <c r="A43" i="163"/>
  <c r="B3" i="163"/>
  <c r="A3" i="163"/>
  <c r="B19" i="163"/>
  <c r="A19" i="163"/>
  <c r="B24" i="163"/>
  <c r="A24" i="163"/>
  <c r="B42" i="163"/>
  <c r="A42" i="163"/>
  <c r="B41" i="163"/>
  <c r="A41" i="163"/>
  <c r="B40" i="163"/>
  <c r="A40" i="163"/>
  <c r="B39" i="163"/>
  <c r="A39" i="163"/>
  <c r="B38" i="163"/>
  <c r="A38" i="163"/>
  <c r="B23" i="163"/>
  <c r="A23" i="163"/>
  <c r="B8" i="163"/>
  <c r="A8" i="163"/>
  <c r="B52" i="163"/>
  <c r="A52" i="163"/>
  <c r="B36" i="163"/>
  <c r="A36" i="163"/>
  <c r="B16" i="163"/>
  <c r="A16" i="163"/>
  <c r="B37" i="163"/>
  <c r="A37" i="163"/>
  <c r="B2" i="163"/>
  <c r="A2" i="163"/>
  <c r="B35" i="163"/>
  <c r="A35" i="163"/>
  <c r="B15" i="163"/>
  <c r="A15" i="163"/>
  <c r="B22" i="163"/>
  <c r="A22" i="163"/>
  <c r="B14" i="163"/>
  <c r="A14" i="163"/>
  <c r="J1" i="163"/>
  <c r="F1" i="163"/>
  <c r="L133" i="156"/>
  <c r="K133" i="156"/>
  <c r="I161" i="163"/>
  <c r="I161" i="165"/>
  <c r="I125" i="165"/>
  <c r="I158" i="165"/>
  <c r="I127" i="165"/>
  <c r="I165" i="163"/>
  <c r="I126" i="165"/>
  <c r="I148" i="165"/>
  <c r="I152" i="165"/>
  <c r="I131" i="165"/>
  <c r="I142" i="165"/>
  <c r="I140" i="165"/>
  <c r="I110" i="163"/>
  <c r="I146" i="165"/>
  <c r="M127" i="165"/>
  <c r="I130" i="165"/>
  <c r="I163" i="165"/>
  <c r="M126" i="165"/>
  <c r="I128" i="165"/>
  <c r="I117" i="165"/>
  <c r="I122" i="165"/>
  <c r="I111" i="165"/>
  <c r="I143" i="165"/>
  <c r="I118" i="165"/>
  <c r="I133" i="165"/>
  <c r="I116" i="165"/>
  <c r="I163" i="163"/>
  <c r="I114" i="165"/>
  <c r="I136" i="165"/>
  <c r="I109" i="165"/>
  <c r="I138" i="165"/>
  <c r="I155" i="165"/>
  <c r="I132" i="165"/>
  <c r="I145" i="165"/>
  <c r="M128" i="165"/>
  <c r="I115" i="165"/>
  <c r="I162" i="165"/>
  <c r="I154" i="165"/>
  <c r="I160" i="165"/>
  <c r="I147" i="165"/>
  <c r="I119" i="165"/>
  <c r="I144" i="165"/>
  <c r="I123" i="165"/>
  <c r="I153" i="165"/>
  <c r="I159" i="165"/>
  <c r="I121" i="165"/>
  <c r="I120" i="165"/>
  <c r="I137" i="165"/>
  <c r="M129" i="165"/>
  <c r="I149" i="165"/>
  <c r="I108" i="165"/>
  <c r="I124" i="165"/>
  <c r="I129" i="165"/>
  <c r="I157" i="165"/>
  <c r="I156" i="165"/>
  <c r="I141" i="165"/>
  <c r="M131" i="165" l="1"/>
  <c r="I150" i="165"/>
  <c r="I134" i="165"/>
  <c r="L131" i="163"/>
  <c r="G107" i="163"/>
  <c r="G150" i="163"/>
  <c r="G168" i="163"/>
  <c r="H134" i="163"/>
  <c r="G139" i="163"/>
  <c r="K71" i="163"/>
  <c r="K81" i="163"/>
  <c r="C32" i="163"/>
  <c r="C56" i="163"/>
  <c r="C86" i="163"/>
  <c r="K58" i="163"/>
  <c r="C20" i="163"/>
  <c r="I107" i="165"/>
  <c r="K59" i="163"/>
  <c r="C44" i="163"/>
  <c r="C16" i="163"/>
  <c r="K74" i="163"/>
  <c r="C25" i="163"/>
  <c r="C10" i="163"/>
  <c r="C63" i="163"/>
  <c r="K78" i="163"/>
  <c r="C34" i="163"/>
  <c r="K66" i="163"/>
  <c r="C19" i="163"/>
  <c r="C30" i="163"/>
  <c r="I139" i="165"/>
  <c r="K75" i="163"/>
  <c r="C54" i="163"/>
  <c r="C87" i="163"/>
  <c r="C77" i="163"/>
  <c r="K88" i="163"/>
  <c r="C72" i="163"/>
  <c r="C58" i="163"/>
  <c r="C75" i="163"/>
  <c r="K60" i="163"/>
  <c r="K99" i="163"/>
  <c r="I162" i="163"/>
  <c r="C99" i="163"/>
  <c r="K82" i="163"/>
  <c r="C62" i="163"/>
  <c r="K69" i="163"/>
  <c r="C52" i="163"/>
  <c r="C66" i="163"/>
  <c r="K54" i="163"/>
  <c r="C46" i="163"/>
  <c r="C8" i="163"/>
  <c r="C35" i="163"/>
  <c r="C6" i="163"/>
  <c r="C37" i="163"/>
  <c r="C11" i="163"/>
  <c r="C4" i="163"/>
  <c r="K95" i="163"/>
  <c r="C31" i="163"/>
  <c r="K73" i="163"/>
  <c r="K67" i="163"/>
  <c r="K80" i="163"/>
  <c r="K96" i="163"/>
  <c r="C78" i="163"/>
  <c r="C43" i="163"/>
  <c r="C50" i="163"/>
  <c r="K68" i="163"/>
  <c r="C47" i="163"/>
  <c r="C53" i="163"/>
  <c r="K94" i="163"/>
  <c r="C41" i="163"/>
  <c r="C94" i="163"/>
  <c r="K56" i="163"/>
  <c r="K65" i="163"/>
  <c r="K89" i="163"/>
  <c r="C15" i="163"/>
  <c r="C28" i="163"/>
  <c r="K70" i="163"/>
  <c r="C84" i="163"/>
  <c r="C60" i="163"/>
  <c r="C85" i="163"/>
  <c r="C40" i="163"/>
  <c r="C24" i="163"/>
  <c r="C90" i="163"/>
  <c r="K79" i="163"/>
  <c r="C76" i="163"/>
  <c r="C29" i="163"/>
  <c r="C92" i="163"/>
  <c r="C9" i="163"/>
  <c r="C91" i="163"/>
  <c r="C70" i="163"/>
  <c r="C38" i="163"/>
  <c r="K91" i="163"/>
  <c r="K57" i="163"/>
  <c r="C88" i="163"/>
  <c r="K62" i="163"/>
  <c r="K85" i="163"/>
  <c r="C98" i="163"/>
  <c r="K77" i="163"/>
  <c r="C23" i="163"/>
  <c r="C45" i="163"/>
  <c r="K86" i="163"/>
  <c r="C26" i="163"/>
  <c r="K93" i="163"/>
  <c r="C68" i="163"/>
  <c r="C39" i="163"/>
  <c r="K98" i="163"/>
  <c r="C95" i="163"/>
  <c r="C83" i="163"/>
  <c r="C71" i="163"/>
  <c r="C18" i="163"/>
  <c r="K61" i="163"/>
  <c r="C67" i="163"/>
  <c r="K97" i="163"/>
  <c r="K63" i="163"/>
  <c r="K87" i="163"/>
  <c r="C100" i="163"/>
  <c r="C74" i="163"/>
  <c r="C22" i="163"/>
  <c r="C13" i="163"/>
  <c r="C82" i="163"/>
  <c r="C80" i="163"/>
  <c r="C93" i="163"/>
  <c r="C3" i="163"/>
  <c r="C2" i="163"/>
  <c r="C33" i="163"/>
  <c r="C59" i="163"/>
  <c r="K55" i="163"/>
  <c r="C48" i="163"/>
  <c r="K64" i="163"/>
  <c r="K90" i="163"/>
  <c r="C96" i="163"/>
  <c r="C79" i="163"/>
  <c r="C64" i="163"/>
  <c r="K72" i="163"/>
  <c r="K83" i="163"/>
  <c r="C14" i="163"/>
  <c r="C55" i="163"/>
  <c r="I164" i="163"/>
  <c r="C17" i="163"/>
  <c r="AF2" i="167"/>
  <c r="AG2" i="167"/>
  <c r="K3" i="167"/>
  <c r="G106" i="163" l="1"/>
  <c r="G134" i="163"/>
  <c r="AH3" i="167"/>
  <c r="AF4" i="167"/>
  <c r="AF3" i="167"/>
  <c r="AH4" i="167"/>
  <c r="K2" i="167"/>
  <c r="AG3" i="167"/>
  <c r="AE2" i="167"/>
  <c r="AG4" i="167"/>
  <c r="AE3" i="167"/>
  <c r="AE4" i="167"/>
  <c r="K4" i="167"/>
  <c r="AH2" i="167"/>
  <c r="C51" i="163"/>
  <c r="C69" i="163"/>
  <c r="I106" i="165"/>
  <c r="C5" i="163"/>
  <c r="K76" i="163"/>
  <c r="K100" i="163"/>
  <c r="C7" i="163"/>
  <c r="C49" i="163"/>
  <c r="C89" i="163"/>
  <c r="K92" i="163"/>
  <c r="K84" i="163"/>
  <c r="C61" i="163"/>
  <c r="C27" i="163"/>
  <c r="C57" i="163"/>
  <c r="C73" i="163"/>
  <c r="C36" i="163"/>
  <c r="C65" i="163"/>
  <c r="C42" i="163"/>
  <c r="C81" i="163"/>
  <c r="C21" i="163"/>
  <c r="C97" i="163"/>
  <c r="C12" i="163"/>
  <c r="AG100" i="167"/>
  <c r="AG92" i="167"/>
  <c r="AG84" i="167"/>
  <c r="AG76" i="167"/>
  <c r="AG68" i="167"/>
  <c r="AG38" i="167"/>
  <c r="AG65" i="167"/>
  <c r="AG23" i="167"/>
  <c r="AG25" i="167"/>
  <c r="AG55" i="167"/>
  <c r="AE51" i="167"/>
  <c r="AE48" i="167"/>
  <c r="AE91" i="167"/>
  <c r="AF98" i="167"/>
  <c r="AF90" i="167"/>
  <c r="AF82" i="167"/>
  <c r="AF74" i="167"/>
  <c r="AF66" i="167"/>
  <c r="AF62" i="167"/>
  <c r="AF59" i="167"/>
  <c r="AF13" i="167"/>
  <c r="AF56" i="167"/>
  <c r="AF30" i="167"/>
  <c r="K49" i="167"/>
  <c r="K47" i="167"/>
  <c r="AE98" i="167"/>
  <c r="AE89" i="167"/>
  <c r="AH28" i="167"/>
  <c r="AH42" i="167"/>
  <c r="AH73" i="167"/>
  <c r="AH45" i="167"/>
  <c r="AH37" i="167"/>
  <c r="AG20" i="167"/>
  <c r="AF48" i="167"/>
  <c r="AG81" i="167"/>
  <c r="AG44" i="167"/>
  <c r="AG35" i="167"/>
  <c r="AE28" i="167"/>
  <c r="AF95" i="167"/>
  <c r="AF79" i="167"/>
  <c r="AF15" i="167"/>
  <c r="AF6" i="167"/>
  <c r="K20" i="167"/>
  <c r="AE83" i="167"/>
  <c r="K9" i="167"/>
  <c r="AF17" i="167"/>
  <c r="AG80" i="167"/>
  <c r="AG72" i="167"/>
  <c r="AG14" i="167"/>
  <c r="AF24" i="167"/>
  <c r="AE82" i="167"/>
  <c r="AF78" i="167"/>
  <c r="AF61" i="167"/>
  <c r="AF33" i="167"/>
  <c r="K27" i="167"/>
  <c r="AH43" i="167"/>
  <c r="AH8" i="167"/>
  <c r="AG29" i="167"/>
  <c r="AG77" i="167"/>
  <c r="AG45" i="167"/>
  <c r="AE52" i="167"/>
  <c r="AF91" i="167"/>
  <c r="AF16" i="167"/>
  <c r="AF31" i="167"/>
  <c r="AE99" i="167"/>
  <c r="K10" i="167"/>
  <c r="AG99" i="167"/>
  <c r="AG91" i="167"/>
  <c r="AG83" i="167"/>
  <c r="AG75" i="167"/>
  <c r="AG67" i="167"/>
  <c r="AG16" i="167"/>
  <c r="AG60" i="167"/>
  <c r="AG26" i="167"/>
  <c r="AG36" i="167"/>
  <c r="AG31" i="167"/>
  <c r="AE50" i="167"/>
  <c r="AE19" i="167"/>
  <c r="AE88" i="167"/>
  <c r="AF97" i="167"/>
  <c r="AF89" i="167"/>
  <c r="AF81" i="167"/>
  <c r="AF73" i="167"/>
  <c r="AF63" i="167"/>
  <c r="AF44" i="167"/>
  <c r="AF22" i="167"/>
  <c r="AF7" i="167"/>
  <c r="AF35" i="167"/>
  <c r="AE54" i="167"/>
  <c r="K28" i="167"/>
  <c r="K42" i="167"/>
  <c r="AE97" i="167"/>
  <c r="AE87" i="167"/>
  <c r="AH11" i="167"/>
  <c r="AH46" i="167"/>
  <c r="AH69" i="167"/>
  <c r="K65" i="167"/>
  <c r="AH56" i="167"/>
  <c r="AG89" i="167"/>
  <c r="AG73" i="167"/>
  <c r="AG22" i="167"/>
  <c r="AE42" i="167"/>
  <c r="AF87" i="167"/>
  <c r="AF41" i="167"/>
  <c r="AF21" i="167"/>
  <c r="K18" i="167"/>
  <c r="AH64" i="167"/>
  <c r="K14" i="167"/>
  <c r="AG96" i="167"/>
  <c r="AG10" i="167"/>
  <c r="AG34" i="167"/>
  <c r="AE46" i="167"/>
  <c r="AF86" i="167"/>
  <c r="AF40" i="167"/>
  <c r="AF5" i="167"/>
  <c r="K64" i="167"/>
  <c r="AE94" i="167"/>
  <c r="AH17" i="167"/>
  <c r="K32" i="167"/>
  <c r="AG93" i="167"/>
  <c r="AG8" i="167"/>
  <c r="AE43" i="167"/>
  <c r="AF83" i="167"/>
  <c r="AF26" i="167"/>
  <c r="K50" i="167"/>
  <c r="AE90" i="167"/>
  <c r="AH77" i="167"/>
  <c r="AG98" i="167"/>
  <c r="AG90" i="167"/>
  <c r="AG82" i="167"/>
  <c r="AG74" i="167"/>
  <c r="AG66" i="167"/>
  <c r="AG62" i="167"/>
  <c r="AG59" i="167"/>
  <c r="AG13" i="167"/>
  <c r="AG56" i="167"/>
  <c r="AG30" i="167"/>
  <c r="AE49" i="167"/>
  <c r="AE47" i="167"/>
  <c r="AE86" i="167"/>
  <c r="AF96" i="167"/>
  <c r="AF88" i="167"/>
  <c r="AF80" i="167"/>
  <c r="AF72" i="167"/>
  <c r="AF9" i="167"/>
  <c r="AF10" i="167"/>
  <c r="AF14" i="167"/>
  <c r="AF12" i="167"/>
  <c r="AF34" i="167"/>
  <c r="AE24" i="167"/>
  <c r="K11" i="167"/>
  <c r="K46" i="167"/>
  <c r="AE96" i="167"/>
  <c r="AE85" i="167"/>
  <c r="AH20" i="167"/>
  <c r="AH18" i="167"/>
  <c r="AH63" i="167"/>
  <c r="AH22" i="167"/>
  <c r="K35" i="167"/>
  <c r="AG46" i="167"/>
  <c r="AG97" i="167"/>
  <c r="AG63" i="167"/>
  <c r="AG7" i="167"/>
  <c r="AF54" i="167"/>
  <c r="AE84" i="167"/>
  <c r="AF71" i="167"/>
  <c r="AF58" i="167"/>
  <c r="AE29" i="167"/>
  <c r="AE95" i="167"/>
  <c r="AH27" i="167"/>
  <c r="AH33" i="167"/>
  <c r="AG88" i="167"/>
  <c r="AG9" i="167"/>
  <c r="AG12" i="167"/>
  <c r="AE11" i="167"/>
  <c r="AF94" i="167"/>
  <c r="AF70" i="167"/>
  <c r="AF57" i="167"/>
  <c r="AE53" i="167"/>
  <c r="AH52" i="167"/>
  <c r="AH39" i="167"/>
  <c r="AE56" i="167"/>
  <c r="AG85" i="167"/>
  <c r="AG37" i="167"/>
  <c r="AE17" i="167"/>
  <c r="AF67" i="167"/>
  <c r="AF36" i="167"/>
  <c r="AH49" i="167"/>
  <c r="AF51" i="167"/>
  <c r="AG95" i="167"/>
  <c r="AG87" i="167"/>
  <c r="AG79" i="167"/>
  <c r="AG71" i="167"/>
  <c r="AG41" i="167"/>
  <c r="AG15" i="167"/>
  <c r="AG58" i="167"/>
  <c r="AG6" i="167"/>
  <c r="AG21" i="167"/>
  <c r="AF29" i="167"/>
  <c r="AE20" i="167"/>
  <c r="AE18" i="167"/>
  <c r="AE80" i="167"/>
  <c r="AF93" i="167"/>
  <c r="AF85" i="167"/>
  <c r="AF77" i="167"/>
  <c r="AF69" i="167"/>
  <c r="AF39" i="167"/>
  <c r="AF45" i="167"/>
  <c r="AF8" i="167"/>
  <c r="AF37" i="167"/>
  <c r="AF32" i="167"/>
  <c r="K52" i="167"/>
  <c r="K43" i="167"/>
  <c r="K17" i="167"/>
  <c r="AE93" i="167"/>
  <c r="AH51" i="167"/>
  <c r="AH48" i="167"/>
  <c r="AH94" i="167"/>
  <c r="K38" i="167"/>
  <c r="K23" i="167"/>
  <c r="AH30" i="167"/>
  <c r="AE30" i="167"/>
  <c r="AG94" i="167"/>
  <c r="AG86" i="167"/>
  <c r="AG78" i="167"/>
  <c r="AG70" i="167"/>
  <c r="AG40" i="167"/>
  <c r="AG61" i="167"/>
  <c r="AG57" i="167"/>
  <c r="AG5" i="167"/>
  <c r="AG33" i="167"/>
  <c r="AF53" i="167"/>
  <c r="AE64" i="167"/>
  <c r="AE27" i="167"/>
  <c r="AF100" i="167"/>
  <c r="AF92" i="167"/>
  <c r="AF84" i="167"/>
  <c r="AF76" i="167"/>
  <c r="AF68" i="167"/>
  <c r="AF38" i="167"/>
  <c r="AF65" i="167"/>
  <c r="AF23" i="167"/>
  <c r="AF25" i="167"/>
  <c r="AF55" i="167"/>
  <c r="K51" i="167"/>
  <c r="K48" i="167"/>
  <c r="AE100" i="167"/>
  <c r="AE92" i="167"/>
  <c r="AH50" i="167"/>
  <c r="AH19" i="167"/>
  <c r="AH86" i="167"/>
  <c r="AH44" i="167"/>
  <c r="AH7" i="167"/>
  <c r="AH24" i="167"/>
  <c r="AG69" i="167"/>
  <c r="AG39" i="167"/>
  <c r="AG32" i="167"/>
  <c r="AF99" i="167"/>
  <c r="AF75" i="167"/>
  <c r="AF60" i="167"/>
  <c r="K19" i="167"/>
  <c r="AH47" i="167"/>
  <c r="K12" i="167"/>
  <c r="K29" i="167"/>
  <c r="AH90" i="167"/>
  <c r="AH6" i="167"/>
  <c r="AH14" i="167"/>
  <c r="AE23" i="167"/>
  <c r="AE77" i="167"/>
  <c r="AE8" i="167"/>
  <c r="AH71" i="167"/>
  <c r="AH93" i="167"/>
  <c r="K41" i="167"/>
  <c r="AH91" i="167"/>
  <c r="AH84" i="167"/>
  <c r="K39" i="167"/>
  <c r="K8" i="167"/>
  <c r="K33" i="167"/>
  <c r="AE36" i="167"/>
  <c r="AG53" i="167"/>
  <c r="AE66" i="167"/>
  <c r="AE31" i="167"/>
  <c r="AE40" i="167"/>
  <c r="AH99" i="167"/>
  <c r="AF28" i="167"/>
  <c r="K57" i="167"/>
  <c r="AE38" i="167"/>
  <c r="AH5" i="167"/>
  <c r="AH95" i="167"/>
  <c r="K40" i="167"/>
  <c r="AG49" i="167"/>
  <c r="AE10" i="167"/>
  <c r="K37" i="167"/>
  <c r="AH87" i="167"/>
  <c r="AH58" i="167"/>
  <c r="AE22" i="167"/>
  <c r="AH92" i="167"/>
  <c r="AG27" i="167"/>
  <c r="AH82" i="167"/>
  <c r="AH34" i="167"/>
  <c r="K26" i="167"/>
  <c r="AE12" i="167"/>
  <c r="AE73" i="167"/>
  <c r="AE7" i="167"/>
  <c r="AH16" i="167"/>
  <c r="AE75" i="167"/>
  <c r="K15" i="167"/>
  <c r="AH80" i="167"/>
  <c r="AE81" i="167"/>
  <c r="AH62" i="167"/>
  <c r="AH13" i="167"/>
  <c r="AH31" i="167"/>
  <c r="AE21" i="167"/>
  <c r="AE9" i="167"/>
  <c r="AG19" i="167"/>
  <c r="AE33" i="167"/>
  <c r="AE67" i="167"/>
  <c r="AH74" i="167"/>
  <c r="AG52" i="167"/>
  <c r="AE61" i="167"/>
  <c r="AH83" i="167"/>
  <c r="AG48" i="167"/>
  <c r="K5" i="167"/>
  <c r="K6" i="167"/>
  <c r="K45" i="167"/>
  <c r="AF49" i="167"/>
  <c r="AE59" i="167"/>
  <c r="K16" i="167"/>
  <c r="AH76" i="167"/>
  <c r="AH21" i="167"/>
  <c r="AE5" i="167"/>
  <c r="AH79" i="167"/>
  <c r="K31" i="167"/>
  <c r="K55" i="167"/>
  <c r="AE35" i="167"/>
  <c r="AE69" i="167"/>
  <c r="AE37" i="167"/>
  <c r="AH15" i="167"/>
  <c r="AE71" i="167"/>
  <c r="AH65" i="167"/>
  <c r="AE72" i="167"/>
  <c r="AH78" i="167"/>
  <c r="K44" i="167"/>
  <c r="K7" i="167"/>
  <c r="AG24" i="167"/>
  <c r="AG42" i="167"/>
  <c r="AH29" i="167"/>
  <c r="AE62" i="167"/>
  <c r="AH75" i="167"/>
  <c r="AE63" i="167"/>
  <c r="K58" i="167"/>
  <c r="AH61" i="167"/>
  <c r="AF27" i="167"/>
  <c r="AE15" i="167"/>
  <c r="AE39" i="167"/>
  <c r="AE60" i="167"/>
  <c r="AH70" i="167"/>
  <c r="AH26" i="167"/>
  <c r="AE13" i="167"/>
  <c r="AH81" i="167"/>
  <c r="AG50" i="167"/>
  <c r="AH40" i="167"/>
  <c r="AE70" i="167"/>
  <c r="K62" i="167"/>
  <c r="AH96" i="167"/>
  <c r="AE76" i="167"/>
  <c r="AH97" i="167"/>
  <c r="AE44" i="167"/>
  <c r="AF20" i="167"/>
  <c r="K36" i="167"/>
  <c r="AH54" i="167"/>
  <c r="K34" i="167"/>
  <c r="AE65" i="167"/>
  <c r="AH66" i="167"/>
  <c r="AH59" i="167"/>
  <c r="AH36" i="167"/>
  <c r="AG43" i="167"/>
  <c r="AF42" i="167"/>
  <c r="AE78" i="167"/>
  <c r="AE57" i="167"/>
  <c r="AH60" i="167"/>
  <c r="AH9" i="167"/>
  <c r="AE68" i="167"/>
  <c r="AH89" i="167"/>
  <c r="AE45" i="167"/>
  <c r="AG47" i="167"/>
  <c r="AH55" i="167"/>
  <c r="AH53" i="167"/>
  <c r="AG28" i="167"/>
  <c r="AH100" i="167"/>
  <c r="K63" i="167"/>
  <c r="K22" i="167"/>
  <c r="K56" i="167"/>
  <c r="AF47" i="167"/>
  <c r="AE16" i="167"/>
  <c r="AE74" i="167"/>
  <c r="AE14" i="167"/>
  <c r="AF46" i="167"/>
  <c r="AF18" i="167"/>
  <c r="AH57" i="167"/>
  <c r="AH23" i="167"/>
  <c r="K24" i="167"/>
  <c r="AF52" i="167"/>
  <c r="K13" i="167"/>
  <c r="AE26" i="167"/>
  <c r="AG18" i="167"/>
  <c r="K25" i="167"/>
  <c r="AH35" i="167"/>
  <c r="AH32" i="167"/>
  <c r="AH98" i="167"/>
  <c r="AH67" i="167"/>
  <c r="AE55" i="167"/>
  <c r="AE32" i="167"/>
  <c r="K60" i="167"/>
  <c r="AH12" i="167"/>
  <c r="AG11" i="167"/>
  <c r="AH25" i="167"/>
  <c r="AE6" i="167"/>
  <c r="AH88" i="167"/>
  <c r="AH72" i="167"/>
  <c r="AF11" i="167"/>
  <c r="AG54" i="167"/>
  <c r="AH38" i="167"/>
  <c r="AH10" i="167"/>
  <c r="AG64" i="167"/>
  <c r="AF19" i="167"/>
  <c r="AF43" i="167"/>
  <c r="K21" i="167"/>
  <c r="AE25" i="167"/>
  <c r="AE34" i="167"/>
  <c r="AH68" i="167"/>
  <c r="AH85" i="167"/>
  <c r="AF64" i="167"/>
  <c r="K61" i="167"/>
  <c r="K59" i="167"/>
  <c r="AH41" i="167"/>
  <c r="AE79" i="167"/>
  <c r="AF50" i="167"/>
  <c r="AE41" i="167"/>
  <c r="AE58" i="167"/>
  <c r="K54" i="167"/>
  <c r="G105" i="167" l="1"/>
  <c r="K105" i="156"/>
  <c r="G165" i="156"/>
  <c r="G164" i="156"/>
  <c r="G163" i="156"/>
  <c r="G162" i="156"/>
  <c r="G161" i="156"/>
  <c r="G160" i="156"/>
  <c r="G159" i="156"/>
  <c r="G158" i="156"/>
  <c r="G157" i="156"/>
  <c r="G156" i="156"/>
  <c r="G155" i="156"/>
  <c r="G154" i="156"/>
  <c r="G153" i="156"/>
  <c r="G152" i="156"/>
  <c r="G149" i="156"/>
  <c r="G148" i="156"/>
  <c r="G147" i="156"/>
  <c r="G146" i="156"/>
  <c r="G145" i="156"/>
  <c r="G144" i="156"/>
  <c r="G143" i="156"/>
  <c r="G142" i="156"/>
  <c r="G141" i="156"/>
  <c r="G140" i="156"/>
  <c r="G138" i="156"/>
  <c r="G137" i="156"/>
  <c r="G136" i="156"/>
  <c r="H133" i="156"/>
  <c r="G133" i="156"/>
  <c r="H132" i="156"/>
  <c r="G132" i="156"/>
  <c r="H131" i="156"/>
  <c r="G131" i="156"/>
  <c r="H130" i="156"/>
  <c r="G130" i="156"/>
  <c r="L129" i="156"/>
  <c r="H129" i="156"/>
  <c r="G129" i="156"/>
  <c r="L128" i="156"/>
  <c r="H128" i="156"/>
  <c r="G128" i="156"/>
  <c r="L127" i="156"/>
  <c r="H127" i="156"/>
  <c r="G127" i="156"/>
  <c r="L126" i="156"/>
  <c r="H126" i="156"/>
  <c r="G126" i="156"/>
  <c r="M125" i="156"/>
  <c r="H125" i="156"/>
  <c r="G125" i="156"/>
  <c r="H124" i="156"/>
  <c r="G124" i="156"/>
  <c r="H123" i="156"/>
  <c r="G123" i="156"/>
  <c r="H122" i="156"/>
  <c r="G122" i="156"/>
  <c r="H121" i="156"/>
  <c r="G121" i="156"/>
  <c r="H120" i="156"/>
  <c r="G120" i="156"/>
  <c r="H119" i="156"/>
  <c r="G119" i="156"/>
  <c r="H118" i="156"/>
  <c r="G118" i="156"/>
  <c r="H117" i="156"/>
  <c r="G117" i="156"/>
  <c r="H116" i="156"/>
  <c r="G116" i="156"/>
  <c r="H115" i="156"/>
  <c r="G115" i="156"/>
  <c r="H114" i="156"/>
  <c r="G114" i="156"/>
  <c r="G111" i="156"/>
  <c r="G109" i="156"/>
  <c r="G108" i="156"/>
  <c r="I104" i="156"/>
  <c r="B103" i="156"/>
  <c r="B100" i="156"/>
  <c r="A100" i="156"/>
  <c r="B99" i="156"/>
  <c r="A99" i="156"/>
  <c r="B98" i="156"/>
  <c r="A98" i="156"/>
  <c r="B97" i="156"/>
  <c r="A97" i="156"/>
  <c r="B96" i="156"/>
  <c r="A96" i="156"/>
  <c r="B95" i="156"/>
  <c r="A95" i="156"/>
  <c r="B94" i="156"/>
  <c r="A94" i="156"/>
  <c r="B93" i="156"/>
  <c r="A93" i="156"/>
  <c r="B92" i="156"/>
  <c r="A92" i="156"/>
  <c r="B91" i="156"/>
  <c r="A91" i="156"/>
  <c r="B90" i="156"/>
  <c r="A90" i="156"/>
  <c r="B89" i="156"/>
  <c r="A89" i="156"/>
  <c r="B88" i="156"/>
  <c r="A88" i="156"/>
  <c r="B87" i="156"/>
  <c r="A87" i="156"/>
  <c r="B86" i="156"/>
  <c r="A86" i="156"/>
  <c r="B85" i="156"/>
  <c r="A85" i="156"/>
  <c r="B84" i="156"/>
  <c r="A84" i="156"/>
  <c r="B83" i="156"/>
  <c r="A83" i="156"/>
  <c r="B82" i="156"/>
  <c r="A82" i="156"/>
  <c r="B81" i="156"/>
  <c r="A81" i="156"/>
  <c r="B80" i="156"/>
  <c r="A80" i="156"/>
  <c r="B79" i="156"/>
  <c r="A79" i="156"/>
  <c r="B78" i="156"/>
  <c r="A78" i="156"/>
  <c r="B77" i="156"/>
  <c r="A77" i="156"/>
  <c r="B76" i="156"/>
  <c r="A76" i="156"/>
  <c r="B75" i="156"/>
  <c r="A75" i="156"/>
  <c r="B74" i="156"/>
  <c r="A74" i="156"/>
  <c r="B73" i="156"/>
  <c r="A73" i="156"/>
  <c r="B72" i="156"/>
  <c r="A72" i="156"/>
  <c r="B71" i="156"/>
  <c r="A71" i="156"/>
  <c r="B70" i="156"/>
  <c r="A70" i="156"/>
  <c r="B69" i="156"/>
  <c r="A69" i="156"/>
  <c r="B68" i="156"/>
  <c r="A68" i="156"/>
  <c r="B67" i="156"/>
  <c r="A67" i="156"/>
  <c r="B66" i="156"/>
  <c r="A66" i="156"/>
  <c r="B65" i="156"/>
  <c r="A65" i="156"/>
  <c r="B64" i="156"/>
  <c r="A64" i="156"/>
  <c r="B63" i="156"/>
  <c r="A63" i="156"/>
  <c r="B62" i="156"/>
  <c r="A62" i="156"/>
  <c r="B61" i="156"/>
  <c r="A61" i="156"/>
  <c r="B60" i="156"/>
  <c r="A60" i="156"/>
  <c r="B59" i="156"/>
  <c r="A59" i="156"/>
  <c r="B58" i="156"/>
  <c r="A58" i="156"/>
  <c r="B57" i="156"/>
  <c r="A57" i="156"/>
  <c r="B56" i="156"/>
  <c r="A56" i="156"/>
  <c r="B55" i="156"/>
  <c r="A55" i="156"/>
  <c r="B54" i="156"/>
  <c r="A54" i="156"/>
  <c r="B53" i="156"/>
  <c r="A53" i="156"/>
  <c r="B52" i="156"/>
  <c r="A52" i="156"/>
  <c r="B51" i="156"/>
  <c r="A51" i="156"/>
  <c r="B50" i="156"/>
  <c r="A50" i="156"/>
  <c r="B49" i="156"/>
  <c r="A49" i="156"/>
  <c r="B11" i="156"/>
  <c r="A11" i="156"/>
  <c r="B33" i="156"/>
  <c r="A33" i="156"/>
  <c r="B8" i="156"/>
  <c r="A8" i="156"/>
  <c r="B10" i="156"/>
  <c r="A10" i="156"/>
  <c r="B32" i="156"/>
  <c r="A32" i="156"/>
  <c r="B7" i="156"/>
  <c r="A7" i="156"/>
  <c r="B47" i="156"/>
  <c r="A47" i="156"/>
  <c r="B31" i="156"/>
  <c r="A31" i="156"/>
  <c r="B6" i="156"/>
  <c r="A6" i="156"/>
  <c r="B15" i="156"/>
  <c r="A15" i="156"/>
  <c r="B46" i="156"/>
  <c r="A46" i="156"/>
  <c r="B30" i="156"/>
  <c r="A30" i="156"/>
  <c r="B29" i="156"/>
  <c r="A29" i="156"/>
  <c r="B5" i="156"/>
  <c r="A5" i="156"/>
  <c r="B28" i="156"/>
  <c r="A28" i="156"/>
  <c r="B45" i="156"/>
  <c r="A45" i="156"/>
  <c r="B27" i="156"/>
  <c r="A27" i="156"/>
  <c r="B26" i="156"/>
  <c r="A26" i="156"/>
  <c r="B25" i="156"/>
  <c r="A25" i="156"/>
  <c r="B17" i="156"/>
  <c r="A17" i="156"/>
  <c r="B14" i="156"/>
  <c r="A14" i="156"/>
  <c r="B24" i="156"/>
  <c r="A24" i="156"/>
  <c r="B23" i="156"/>
  <c r="A23" i="156"/>
  <c r="B22" i="156"/>
  <c r="A22" i="156"/>
  <c r="B4" i="156"/>
  <c r="A4" i="156"/>
  <c r="B21" i="156"/>
  <c r="A21" i="156"/>
  <c r="B44" i="156"/>
  <c r="A44" i="156"/>
  <c r="B43" i="156"/>
  <c r="A43" i="156"/>
  <c r="B3" i="156"/>
  <c r="A3" i="156"/>
  <c r="B42" i="156"/>
  <c r="A42" i="156"/>
  <c r="B16" i="156"/>
  <c r="A16" i="156"/>
  <c r="B20" i="156"/>
  <c r="A20" i="156"/>
  <c r="B41" i="156"/>
  <c r="A41" i="156"/>
  <c r="B40" i="156"/>
  <c r="A40" i="156"/>
  <c r="B39" i="156"/>
  <c r="A39" i="156"/>
  <c r="B38" i="156"/>
  <c r="A38" i="156"/>
  <c r="B37" i="156"/>
  <c r="A37" i="156"/>
  <c r="B19" i="156"/>
  <c r="A19" i="156"/>
  <c r="B9" i="156"/>
  <c r="A9" i="156"/>
  <c r="B48" i="156"/>
  <c r="A48" i="156"/>
  <c r="B35" i="156"/>
  <c r="A35" i="156"/>
  <c r="B36" i="156"/>
  <c r="A36" i="156"/>
  <c r="B2" i="156"/>
  <c r="A2" i="156"/>
  <c r="B34" i="156"/>
  <c r="A34" i="156"/>
  <c r="B13" i="156"/>
  <c r="A13" i="156"/>
  <c r="B18" i="156"/>
  <c r="A18" i="156"/>
  <c r="B12" i="156"/>
  <c r="A12" i="156"/>
  <c r="J1" i="156"/>
  <c r="F1" i="156"/>
  <c r="AG51" i="167"/>
  <c r="AG17" i="167"/>
  <c r="G106" i="156" l="1"/>
  <c r="H134" i="156"/>
  <c r="L131" i="156"/>
  <c r="G134" i="156"/>
  <c r="G168" i="156"/>
  <c r="G139" i="156"/>
  <c r="G107" i="156"/>
  <c r="G150" i="156"/>
  <c r="C99" i="156"/>
  <c r="C76" i="156"/>
  <c r="K69" i="156"/>
  <c r="C81" i="156"/>
  <c r="C8" i="156"/>
  <c r="I110" i="156"/>
  <c r="K68" i="156"/>
  <c r="K72" i="156"/>
  <c r="K90" i="156"/>
  <c r="C100" i="156"/>
  <c r="C77" i="156"/>
  <c r="C86" i="156"/>
  <c r="C61" i="156"/>
  <c r="C98" i="156"/>
  <c r="K81" i="156"/>
  <c r="C63" i="156"/>
  <c r="C65" i="156"/>
  <c r="C70" i="156"/>
  <c r="C66" i="156"/>
  <c r="K96" i="156"/>
  <c r="C62" i="156"/>
  <c r="C78" i="156"/>
  <c r="K62" i="156"/>
  <c r="K98" i="156"/>
  <c r="K100" i="156"/>
  <c r="K70" i="156"/>
  <c r="C88" i="156"/>
  <c r="K88" i="156"/>
  <c r="K86" i="156"/>
  <c r="C75" i="156"/>
  <c r="C79" i="156"/>
  <c r="K65" i="156"/>
  <c r="C87" i="156"/>
  <c r="C85" i="156"/>
  <c r="K56" i="156"/>
  <c r="C10" i="156"/>
  <c r="C59" i="156"/>
  <c r="C57" i="156"/>
  <c r="K80" i="156"/>
  <c r="C11" i="156"/>
  <c r="C60" i="156"/>
  <c r="K84" i="156"/>
  <c r="C71" i="156"/>
  <c r="C64" i="156"/>
  <c r="C90" i="156"/>
  <c r="C73" i="156"/>
  <c r="C91" i="156"/>
  <c r="K77" i="156"/>
  <c r="C82" i="156"/>
  <c r="K61" i="156"/>
  <c r="C54" i="156"/>
  <c r="I163" i="156"/>
  <c r="C55" i="156"/>
  <c r="C96" i="156"/>
  <c r="C80" i="156"/>
  <c r="K85" i="156"/>
  <c r="K74" i="156"/>
  <c r="C97" i="156"/>
  <c r="K54" i="156"/>
  <c r="C58" i="156"/>
  <c r="K73" i="156"/>
  <c r="K89" i="156"/>
  <c r="K78" i="156"/>
  <c r="I165" i="156"/>
  <c r="K52" i="156"/>
  <c r="C56" i="156"/>
  <c r="I162" i="156"/>
  <c r="K76" i="156"/>
  <c r="C94" i="156"/>
  <c r="C53" i="156"/>
  <c r="C33" i="156"/>
  <c r="C84" i="156"/>
  <c r="C74" i="156"/>
  <c r="K97" i="156"/>
  <c r="C68" i="156"/>
  <c r="C95" i="156"/>
  <c r="C51" i="156"/>
  <c r="K50" i="156"/>
  <c r="K93" i="156"/>
  <c r="K66" i="156"/>
  <c r="C67" i="156"/>
  <c r="C92" i="156"/>
  <c r="C83" i="156"/>
  <c r="C72" i="156"/>
  <c r="K82" i="156"/>
  <c r="C69" i="156"/>
  <c r="C89" i="156"/>
  <c r="K60" i="156"/>
  <c r="I164" i="156"/>
  <c r="I161" i="156"/>
  <c r="K92" i="156"/>
  <c r="K94" i="156"/>
  <c r="C49" i="156"/>
  <c r="C52" i="156"/>
  <c r="K64" i="156"/>
  <c r="C93" i="156"/>
  <c r="K58" i="156"/>
  <c r="C50" i="156"/>
  <c r="A26" i="155" l="1"/>
  <c r="K51" i="156"/>
  <c r="C15" i="156"/>
  <c r="C36" i="156"/>
  <c r="K79" i="156"/>
  <c r="C30" i="156"/>
  <c r="K63" i="156"/>
  <c r="C4" i="156"/>
  <c r="K99" i="156"/>
  <c r="C26" i="156"/>
  <c r="C48" i="156"/>
  <c r="C39" i="156"/>
  <c r="C22" i="156"/>
  <c r="K59" i="156"/>
  <c r="C35" i="156"/>
  <c r="K75" i="156"/>
  <c r="C2" i="156"/>
  <c r="C6" i="156"/>
  <c r="C17" i="156"/>
  <c r="K95" i="156"/>
  <c r="C28" i="156"/>
  <c r="K71" i="156"/>
  <c r="C21" i="156"/>
  <c r="K57" i="156"/>
  <c r="C16" i="156"/>
  <c r="C34" i="156"/>
  <c r="K55" i="156"/>
  <c r="K83" i="156"/>
  <c r="C29" i="156"/>
  <c r="C41" i="156"/>
  <c r="C40" i="156"/>
  <c r="C46" i="156"/>
  <c r="C20" i="156"/>
  <c r="C32" i="156"/>
  <c r="C37" i="156"/>
  <c r="C25" i="156"/>
  <c r="K87" i="156"/>
  <c r="C31" i="156"/>
  <c r="C7" i="156"/>
  <c r="C43" i="156"/>
  <c r="C27" i="156"/>
  <c r="C23" i="156"/>
  <c r="C45" i="156"/>
  <c r="K67" i="156"/>
  <c r="C47" i="156"/>
  <c r="C18" i="156"/>
  <c r="C14" i="156"/>
  <c r="C19" i="156"/>
  <c r="K49" i="156"/>
  <c r="C13" i="156"/>
  <c r="C9" i="156"/>
  <c r="C24" i="156"/>
  <c r="C42" i="156"/>
  <c r="C12" i="156"/>
  <c r="C44" i="156"/>
  <c r="C3" i="156"/>
  <c r="K91" i="156"/>
  <c r="K53" i="156"/>
  <c r="C38" i="156"/>
  <c r="C5" i="156"/>
  <c r="K105" i="155" l="1"/>
  <c r="G165" i="155"/>
  <c r="G164" i="155"/>
  <c r="G163" i="155"/>
  <c r="G162" i="155"/>
  <c r="G161" i="155"/>
  <c r="G160" i="155"/>
  <c r="G159" i="155"/>
  <c r="G158" i="155"/>
  <c r="G157" i="155"/>
  <c r="G156" i="155"/>
  <c r="G155" i="155"/>
  <c r="G154" i="155"/>
  <c r="G153" i="155"/>
  <c r="G152" i="155"/>
  <c r="G149" i="155"/>
  <c r="G148" i="155"/>
  <c r="G147" i="155"/>
  <c r="G146" i="155"/>
  <c r="G145" i="155"/>
  <c r="G144" i="155"/>
  <c r="G143" i="155"/>
  <c r="G142" i="155"/>
  <c r="G141" i="155"/>
  <c r="G140" i="155"/>
  <c r="G138" i="155"/>
  <c r="G137" i="155"/>
  <c r="G136" i="155"/>
  <c r="L133" i="155"/>
  <c r="K133" i="155"/>
  <c r="H133" i="155"/>
  <c r="G133" i="155"/>
  <c r="H132" i="155"/>
  <c r="G132" i="155"/>
  <c r="H131" i="155"/>
  <c r="G131" i="155"/>
  <c r="H130" i="155"/>
  <c r="G130" i="155"/>
  <c r="L129" i="155"/>
  <c r="H129" i="155"/>
  <c r="G129" i="155"/>
  <c r="L128" i="155"/>
  <c r="H128" i="155"/>
  <c r="G128" i="155"/>
  <c r="L127" i="155"/>
  <c r="H127" i="155"/>
  <c r="G127" i="155"/>
  <c r="L126" i="155"/>
  <c r="H126" i="155"/>
  <c r="G126" i="155"/>
  <c r="M125" i="155"/>
  <c r="H125" i="155"/>
  <c r="G125" i="155"/>
  <c r="H124" i="155"/>
  <c r="G124" i="155"/>
  <c r="H123" i="155"/>
  <c r="G123" i="155"/>
  <c r="H122" i="155"/>
  <c r="G122" i="155"/>
  <c r="H121" i="155"/>
  <c r="G121" i="155"/>
  <c r="H120" i="155"/>
  <c r="G120" i="155"/>
  <c r="H119" i="155"/>
  <c r="G119" i="155"/>
  <c r="H118" i="155"/>
  <c r="G118" i="155"/>
  <c r="H117" i="155"/>
  <c r="G117" i="155"/>
  <c r="H116" i="155"/>
  <c r="G116" i="155"/>
  <c r="H115" i="155"/>
  <c r="G115" i="155"/>
  <c r="H114" i="155"/>
  <c r="G114" i="155"/>
  <c r="G111" i="155"/>
  <c r="G109" i="155"/>
  <c r="G108" i="155"/>
  <c r="I104" i="155"/>
  <c r="B103" i="155"/>
  <c r="B100" i="155"/>
  <c r="A100" i="155"/>
  <c r="B99" i="155"/>
  <c r="A99" i="155"/>
  <c r="B98" i="155"/>
  <c r="A98" i="155"/>
  <c r="B97" i="155"/>
  <c r="A97" i="155"/>
  <c r="B96" i="155"/>
  <c r="A96" i="155"/>
  <c r="B95" i="155"/>
  <c r="A95" i="155"/>
  <c r="B94" i="155"/>
  <c r="A94" i="155"/>
  <c r="B93" i="155"/>
  <c r="A93" i="155"/>
  <c r="B92" i="155"/>
  <c r="A92" i="155"/>
  <c r="B91" i="155"/>
  <c r="A91" i="155"/>
  <c r="B90" i="155"/>
  <c r="A90" i="155"/>
  <c r="B89" i="155"/>
  <c r="A89" i="155"/>
  <c r="B88" i="155"/>
  <c r="A88" i="155"/>
  <c r="B87" i="155"/>
  <c r="A87" i="155"/>
  <c r="B86" i="155"/>
  <c r="A86" i="155"/>
  <c r="B85" i="155"/>
  <c r="A85" i="155"/>
  <c r="B84" i="155"/>
  <c r="A84" i="155"/>
  <c r="B83" i="155"/>
  <c r="A83" i="155"/>
  <c r="B82" i="155"/>
  <c r="A82" i="155"/>
  <c r="B81" i="155"/>
  <c r="A81" i="155"/>
  <c r="B80" i="155"/>
  <c r="A80" i="155"/>
  <c r="B79" i="155"/>
  <c r="A79" i="155"/>
  <c r="B78" i="155"/>
  <c r="A78" i="155"/>
  <c r="B77" i="155"/>
  <c r="A77" i="155"/>
  <c r="B76" i="155"/>
  <c r="A76" i="155"/>
  <c r="B75" i="155"/>
  <c r="A75" i="155"/>
  <c r="B74" i="155"/>
  <c r="A74" i="155"/>
  <c r="B73" i="155"/>
  <c r="A73" i="155"/>
  <c r="B72" i="155"/>
  <c r="A72" i="155"/>
  <c r="B71" i="155"/>
  <c r="A71" i="155"/>
  <c r="B70" i="155"/>
  <c r="A70" i="155"/>
  <c r="B69" i="155"/>
  <c r="A69" i="155"/>
  <c r="B68" i="155"/>
  <c r="A68" i="155"/>
  <c r="B67" i="155"/>
  <c r="A67" i="155"/>
  <c r="B66" i="155"/>
  <c r="A66" i="155"/>
  <c r="B65" i="155"/>
  <c r="A65" i="155"/>
  <c r="B64" i="155"/>
  <c r="A64" i="155"/>
  <c r="B63" i="155"/>
  <c r="A63" i="155"/>
  <c r="B62" i="155"/>
  <c r="A62" i="155"/>
  <c r="B61" i="155"/>
  <c r="A61" i="155"/>
  <c r="B60" i="155"/>
  <c r="A60" i="155"/>
  <c r="B59" i="155"/>
  <c r="A59" i="155"/>
  <c r="B58" i="155"/>
  <c r="A58" i="155"/>
  <c r="B57" i="155"/>
  <c r="A57" i="155"/>
  <c r="B56" i="155"/>
  <c r="A56" i="155"/>
  <c r="B34" i="155"/>
  <c r="A34" i="155"/>
  <c r="B33" i="155"/>
  <c r="A33" i="155"/>
  <c r="B32" i="155"/>
  <c r="A32" i="155"/>
  <c r="B31" i="155"/>
  <c r="A31" i="155"/>
  <c r="B15" i="155"/>
  <c r="A15" i="155"/>
  <c r="B54" i="155"/>
  <c r="A54" i="155"/>
  <c r="B53" i="155"/>
  <c r="A53" i="155"/>
  <c r="B30" i="155"/>
  <c r="A30" i="155"/>
  <c r="B29" i="155"/>
  <c r="A29" i="155"/>
  <c r="B52" i="155"/>
  <c r="A52" i="155"/>
  <c r="B51" i="155"/>
  <c r="A51" i="155"/>
  <c r="B28" i="155"/>
  <c r="A28" i="155"/>
  <c r="B37" i="155"/>
  <c r="A37" i="155"/>
  <c r="B27" i="155"/>
  <c r="A27" i="155"/>
  <c r="B50" i="155"/>
  <c r="A50" i="155"/>
  <c r="B26" i="155"/>
  <c r="B25" i="155"/>
  <c r="A25" i="155"/>
  <c r="B24" i="155"/>
  <c r="A24" i="155"/>
  <c r="B14" i="155"/>
  <c r="A14" i="155"/>
  <c r="B12" i="155"/>
  <c r="A12" i="155"/>
  <c r="B49" i="155"/>
  <c r="A49" i="155"/>
  <c r="B11" i="155"/>
  <c r="A11" i="155"/>
  <c r="B48" i="155"/>
  <c r="A48" i="155"/>
  <c r="B10" i="155"/>
  <c r="A10" i="155"/>
  <c r="B23" i="155"/>
  <c r="A23" i="155"/>
  <c r="B22" i="155"/>
  <c r="A22" i="155"/>
  <c r="B21" i="155"/>
  <c r="A21" i="155"/>
  <c r="B20" i="155"/>
  <c r="A20" i="155"/>
  <c r="B55" i="155"/>
  <c r="A55" i="155"/>
  <c r="B19" i="155"/>
  <c r="A19" i="155"/>
  <c r="B47" i="155"/>
  <c r="A47" i="155"/>
  <c r="B46" i="155"/>
  <c r="A46" i="155"/>
  <c r="B13" i="155"/>
  <c r="A13" i="155"/>
  <c r="B45" i="155"/>
  <c r="A45" i="155"/>
  <c r="B5" i="155"/>
  <c r="A5" i="155"/>
  <c r="B44" i="155"/>
  <c r="A44" i="155"/>
  <c r="B18" i="155"/>
  <c r="A18" i="155"/>
  <c r="B43" i="155"/>
  <c r="A43" i="155"/>
  <c r="B42" i="155"/>
  <c r="A42" i="155"/>
  <c r="B41" i="155"/>
  <c r="A41" i="155"/>
  <c r="B40" i="155"/>
  <c r="A40" i="155"/>
  <c r="B39" i="155"/>
  <c r="A39" i="155"/>
  <c r="B4" i="155"/>
  <c r="A4" i="155"/>
  <c r="B17" i="155"/>
  <c r="A17" i="155"/>
  <c r="B7" i="155"/>
  <c r="A7" i="155"/>
  <c r="B9" i="155"/>
  <c r="A9" i="155"/>
  <c r="B3" i="155"/>
  <c r="A3" i="155"/>
  <c r="B36" i="155"/>
  <c r="A36" i="155"/>
  <c r="B6" i="155"/>
  <c r="A6" i="155"/>
  <c r="B38" i="155"/>
  <c r="A38" i="155"/>
  <c r="B2" i="155"/>
  <c r="A2" i="155"/>
  <c r="B35" i="155"/>
  <c r="A35" i="155"/>
  <c r="B8" i="155"/>
  <c r="A8" i="155"/>
  <c r="B16" i="155"/>
  <c r="A16" i="155"/>
  <c r="J1" i="155"/>
  <c r="F1" i="155"/>
  <c r="I130" i="155"/>
  <c r="I156" i="155"/>
  <c r="I137" i="155"/>
  <c r="I111" i="163"/>
  <c r="I130" i="156"/>
  <c r="I125" i="156"/>
  <c r="I156" i="156"/>
  <c r="I141" i="163"/>
  <c r="I152" i="155"/>
  <c r="I153" i="163"/>
  <c r="I132" i="155"/>
  <c r="I129" i="163"/>
  <c r="I127" i="155"/>
  <c r="M126" i="156"/>
  <c r="I119" i="163"/>
  <c r="I158" i="156"/>
  <c r="I147" i="156"/>
  <c r="I111" i="155"/>
  <c r="I126" i="155"/>
  <c r="I121" i="156"/>
  <c r="I143" i="155"/>
  <c r="I142" i="156"/>
  <c r="I148" i="163"/>
  <c r="I130" i="163"/>
  <c r="I136" i="156"/>
  <c r="I118" i="163"/>
  <c r="I140" i="156"/>
  <c r="I121" i="163"/>
  <c r="I115" i="163"/>
  <c r="I160" i="163"/>
  <c r="I157" i="163"/>
  <c r="I123" i="163"/>
  <c r="I128" i="156"/>
  <c r="I114" i="163"/>
  <c r="I122" i="155"/>
  <c r="I117" i="156"/>
  <c r="I154" i="163"/>
  <c r="I122" i="156"/>
  <c r="I127" i="156"/>
  <c r="I128" i="163"/>
  <c r="M128" i="156"/>
  <c r="I164" i="155"/>
  <c r="I153" i="156"/>
  <c r="M127" i="155"/>
  <c r="I131" i="163"/>
  <c r="I120" i="156"/>
  <c r="I138" i="163"/>
  <c r="I155" i="156"/>
  <c r="I140" i="163"/>
  <c r="I124" i="163"/>
  <c r="I118" i="155"/>
  <c r="I109" i="163"/>
  <c r="I116" i="156"/>
  <c r="I133" i="163"/>
  <c r="I133" i="155"/>
  <c r="I126" i="163"/>
  <c r="I145" i="155"/>
  <c r="I144" i="156"/>
  <c r="I156" i="163"/>
  <c r="I149" i="155"/>
  <c r="I124" i="156"/>
  <c r="I108" i="163"/>
  <c r="I144" i="163"/>
  <c r="I146" i="156"/>
  <c r="I129" i="156"/>
  <c r="I124" i="155"/>
  <c r="I138" i="156"/>
  <c r="I149" i="156"/>
  <c r="I109" i="156"/>
  <c r="I137" i="156"/>
  <c r="I149" i="163"/>
  <c r="I141" i="156"/>
  <c r="I115" i="156"/>
  <c r="I145" i="163"/>
  <c r="I160" i="156"/>
  <c r="I147" i="163"/>
  <c r="I154" i="156"/>
  <c r="I117" i="155"/>
  <c r="I120" i="155"/>
  <c r="I148" i="156"/>
  <c r="I123" i="156"/>
  <c r="I152" i="156"/>
  <c r="I131" i="155"/>
  <c r="I120" i="163"/>
  <c r="I125" i="155"/>
  <c r="M128" i="155"/>
  <c r="I132" i="163"/>
  <c r="I108" i="156"/>
  <c r="I111" i="156"/>
  <c r="I160" i="155"/>
  <c r="M128" i="163"/>
  <c r="I157" i="156"/>
  <c r="M126" i="163"/>
  <c r="M129" i="163"/>
  <c r="I146" i="163"/>
  <c r="I137" i="163"/>
  <c r="M127" i="163"/>
  <c r="M129" i="156"/>
  <c r="I116" i="155"/>
  <c r="I129" i="155"/>
  <c r="I158" i="155"/>
  <c r="I143" i="156"/>
  <c r="I142" i="163"/>
  <c r="I141" i="155"/>
  <c r="M129" i="155"/>
  <c r="I158" i="163"/>
  <c r="I116" i="163"/>
  <c r="I122" i="163"/>
  <c r="I125" i="163"/>
  <c r="I145" i="156"/>
  <c r="I126" i="156"/>
  <c r="I131" i="156"/>
  <c r="I139" i="155"/>
  <c r="I119" i="156"/>
  <c r="M127" i="156"/>
  <c r="I159" i="163"/>
  <c r="I114" i="156"/>
  <c r="I132" i="156"/>
  <c r="I159" i="156"/>
  <c r="I136" i="163"/>
  <c r="I133" i="156"/>
  <c r="I152" i="163"/>
  <c r="I127" i="163"/>
  <c r="I118" i="156"/>
  <c r="I155" i="163"/>
  <c r="I117" i="163"/>
  <c r="I121" i="155"/>
  <c r="I143" i="163"/>
  <c r="I147" i="155"/>
  <c r="I154" i="155"/>
  <c r="I162" i="155"/>
  <c r="M131" i="163" l="1"/>
  <c r="I150" i="163"/>
  <c r="I134" i="163"/>
  <c r="M131" i="156"/>
  <c r="I150" i="156"/>
  <c r="I134" i="156"/>
  <c r="L131" i="155"/>
  <c r="G139" i="155"/>
  <c r="G168" i="155"/>
  <c r="G106" i="155"/>
  <c r="G134" i="155"/>
  <c r="G150" i="155"/>
  <c r="I106" i="163"/>
  <c r="I106" i="156"/>
  <c r="I139" i="156"/>
  <c r="I139" i="163"/>
  <c r="G107" i="155" l="1"/>
  <c r="H134" i="155"/>
  <c r="K105" i="154"/>
  <c r="G165" i="154"/>
  <c r="G164" i="154"/>
  <c r="G163" i="154"/>
  <c r="G162" i="154"/>
  <c r="G161" i="154"/>
  <c r="G160" i="154"/>
  <c r="G159" i="154"/>
  <c r="G158" i="154"/>
  <c r="G157" i="154"/>
  <c r="G156" i="154"/>
  <c r="G155" i="154"/>
  <c r="G154" i="154"/>
  <c r="G153" i="154"/>
  <c r="G152" i="154"/>
  <c r="G149" i="154"/>
  <c r="G148" i="154"/>
  <c r="G147" i="154"/>
  <c r="G146" i="154"/>
  <c r="G145" i="154"/>
  <c r="G144" i="154"/>
  <c r="G143" i="154"/>
  <c r="G142" i="154"/>
  <c r="G141" i="154"/>
  <c r="G140" i="154"/>
  <c r="G138" i="154"/>
  <c r="G137" i="154"/>
  <c r="G136" i="154"/>
  <c r="L133" i="154"/>
  <c r="K133" i="154"/>
  <c r="H133" i="154"/>
  <c r="G133" i="154"/>
  <c r="H132" i="154"/>
  <c r="G132" i="154"/>
  <c r="H131" i="154"/>
  <c r="G131" i="154"/>
  <c r="H130" i="154"/>
  <c r="G130" i="154"/>
  <c r="L129" i="154"/>
  <c r="H129" i="154"/>
  <c r="G129" i="154"/>
  <c r="L128" i="154"/>
  <c r="H128" i="154"/>
  <c r="G128" i="154"/>
  <c r="L127" i="154"/>
  <c r="H127" i="154"/>
  <c r="G127" i="154"/>
  <c r="L126" i="154"/>
  <c r="H126" i="154"/>
  <c r="G126" i="154"/>
  <c r="M125" i="154"/>
  <c r="H125" i="154"/>
  <c r="G125" i="154"/>
  <c r="H124" i="154"/>
  <c r="G124" i="154"/>
  <c r="H123" i="154"/>
  <c r="G123" i="154"/>
  <c r="H122" i="154"/>
  <c r="G122" i="154"/>
  <c r="H121" i="154"/>
  <c r="G121" i="154"/>
  <c r="H120" i="154"/>
  <c r="G120" i="154"/>
  <c r="H119" i="154"/>
  <c r="G119" i="154"/>
  <c r="H118" i="154"/>
  <c r="G118" i="154"/>
  <c r="H117" i="154"/>
  <c r="G117" i="154"/>
  <c r="H116" i="154"/>
  <c r="G116" i="154"/>
  <c r="H115" i="154"/>
  <c r="G115" i="154"/>
  <c r="H114" i="154"/>
  <c r="G114" i="154"/>
  <c r="G111" i="154"/>
  <c r="G109" i="154"/>
  <c r="G108" i="154"/>
  <c r="I104" i="154"/>
  <c r="B103" i="154"/>
  <c r="B100" i="154"/>
  <c r="A100" i="154"/>
  <c r="B99" i="154"/>
  <c r="A99" i="154"/>
  <c r="B98" i="154"/>
  <c r="A98" i="154"/>
  <c r="B97" i="154"/>
  <c r="A97" i="154"/>
  <c r="B96" i="154"/>
  <c r="A96" i="154"/>
  <c r="B95" i="154"/>
  <c r="A95" i="154"/>
  <c r="B94" i="154"/>
  <c r="A94" i="154"/>
  <c r="B93" i="154"/>
  <c r="A93" i="154"/>
  <c r="B92" i="154"/>
  <c r="A92" i="154"/>
  <c r="B91" i="154"/>
  <c r="A91" i="154"/>
  <c r="B90" i="154"/>
  <c r="A90" i="154"/>
  <c r="B89" i="154"/>
  <c r="A89" i="154"/>
  <c r="B88" i="154"/>
  <c r="A88" i="154"/>
  <c r="B87" i="154"/>
  <c r="A87" i="154"/>
  <c r="B86" i="154"/>
  <c r="A86" i="154"/>
  <c r="B85" i="154"/>
  <c r="A85" i="154"/>
  <c r="B84" i="154"/>
  <c r="A84" i="154"/>
  <c r="B83" i="154"/>
  <c r="A83" i="154"/>
  <c r="B82" i="154"/>
  <c r="A82" i="154"/>
  <c r="B81" i="154"/>
  <c r="A81" i="154"/>
  <c r="B80" i="154"/>
  <c r="A80" i="154"/>
  <c r="B79" i="154"/>
  <c r="A79" i="154"/>
  <c r="B78" i="154"/>
  <c r="A78" i="154"/>
  <c r="B77" i="154"/>
  <c r="A77" i="154"/>
  <c r="B76" i="154"/>
  <c r="A76" i="154"/>
  <c r="B75" i="154"/>
  <c r="A75" i="154"/>
  <c r="B74" i="154"/>
  <c r="A74" i="154"/>
  <c r="B73" i="154"/>
  <c r="A73" i="154"/>
  <c r="B72" i="154"/>
  <c r="A72" i="154"/>
  <c r="B71" i="154"/>
  <c r="A71" i="154"/>
  <c r="B70" i="154"/>
  <c r="A70" i="154"/>
  <c r="B69" i="154"/>
  <c r="A69" i="154"/>
  <c r="B68" i="154"/>
  <c r="A68" i="154"/>
  <c r="B67" i="154"/>
  <c r="A67" i="154"/>
  <c r="B66" i="154"/>
  <c r="A66" i="154"/>
  <c r="B65" i="154"/>
  <c r="A65" i="154"/>
  <c r="B64" i="154"/>
  <c r="A64" i="154"/>
  <c r="B63" i="154"/>
  <c r="A63" i="154"/>
  <c r="B62" i="154"/>
  <c r="A62" i="154"/>
  <c r="B61" i="154"/>
  <c r="A61" i="154"/>
  <c r="B60" i="154"/>
  <c r="A60" i="154"/>
  <c r="B59" i="154"/>
  <c r="A59" i="154"/>
  <c r="B58" i="154"/>
  <c r="A58" i="154"/>
  <c r="B57" i="154"/>
  <c r="A57" i="154"/>
  <c r="B56" i="154"/>
  <c r="A56" i="154"/>
  <c r="B34" i="154"/>
  <c r="A34" i="154"/>
  <c r="B33" i="154"/>
  <c r="A33" i="154"/>
  <c r="B32" i="154"/>
  <c r="A32" i="154"/>
  <c r="B31" i="154"/>
  <c r="A31" i="154"/>
  <c r="B15" i="154"/>
  <c r="A15" i="154"/>
  <c r="B54" i="154"/>
  <c r="A54" i="154"/>
  <c r="B53" i="154"/>
  <c r="A53" i="154"/>
  <c r="B30" i="154"/>
  <c r="A30" i="154"/>
  <c r="B29" i="154"/>
  <c r="A29" i="154"/>
  <c r="B52" i="154"/>
  <c r="A52" i="154"/>
  <c r="B51" i="154"/>
  <c r="A51" i="154"/>
  <c r="B28" i="154"/>
  <c r="A28" i="154"/>
  <c r="B37" i="154"/>
  <c r="A37" i="154"/>
  <c r="B27" i="154"/>
  <c r="A27" i="154"/>
  <c r="B50" i="154"/>
  <c r="A50" i="154"/>
  <c r="B26" i="154"/>
  <c r="A26" i="154"/>
  <c r="B25" i="154"/>
  <c r="A25" i="154"/>
  <c r="B24" i="154"/>
  <c r="A24" i="154"/>
  <c r="B14" i="154"/>
  <c r="A14" i="154"/>
  <c r="B12" i="154"/>
  <c r="A12" i="154"/>
  <c r="B49" i="154"/>
  <c r="A49" i="154"/>
  <c r="B11" i="154"/>
  <c r="A11" i="154"/>
  <c r="B48" i="154"/>
  <c r="A48" i="154"/>
  <c r="B10" i="154"/>
  <c r="A10" i="154"/>
  <c r="B23" i="154"/>
  <c r="A23" i="154"/>
  <c r="B22" i="154"/>
  <c r="A22" i="154"/>
  <c r="B21" i="154"/>
  <c r="A21" i="154"/>
  <c r="B20" i="154"/>
  <c r="A20" i="154"/>
  <c r="B55" i="154"/>
  <c r="A55" i="154"/>
  <c r="B19" i="154"/>
  <c r="A19" i="154"/>
  <c r="B47" i="154"/>
  <c r="A47" i="154"/>
  <c r="B46" i="154"/>
  <c r="A46" i="154"/>
  <c r="B13" i="154"/>
  <c r="A13" i="154"/>
  <c r="B45" i="154"/>
  <c r="A45" i="154"/>
  <c r="B5" i="154"/>
  <c r="A5" i="154"/>
  <c r="B44" i="154"/>
  <c r="A44" i="154"/>
  <c r="B18" i="154"/>
  <c r="A18" i="154"/>
  <c r="B43" i="154"/>
  <c r="A43" i="154"/>
  <c r="B42" i="154"/>
  <c r="A42" i="154"/>
  <c r="B41" i="154"/>
  <c r="A41" i="154"/>
  <c r="B40" i="154"/>
  <c r="A40" i="154"/>
  <c r="B39" i="154"/>
  <c r="A39" i="154"/>
  <c r="B4" i="154"/>
  <c r="A4" i="154"/>
  <c r="B17" i="154"/>
  <c r="A17" i="154"/>
  <c r="B7" i="154"/>
  <c r="A7" i="154"/>
  <c r="B9" i="154"/>
  <c r="A9" i="154"/>
  <c r="B3" i="154"/>
  <c r="A3" i="154"/>
  <c r="B36" i="154"/>
  <c r="A36" i="154"/>
  <c r="B6" i="154"/>
  <c r="A6" i="154"/>
  <c r="B38" i="154"/>
  <c r="A38" i="154"/>
  <c r="B2" i="154"/>
  <c r="A2" i="154"/>
  <c r="B35" i="154"/>
  <c r="A35" i="154"/>
  <c r="B8" i="154"/>
  <c r="A8" i="154"/>
  <c r="B16" i="154"/>
  <c r="A16" i="154"/>
  <c r="J1" i="154"/>
  <c r="F1" i="154"/>
  <c r="I138" i="155"/>
  <c r="C76" i="155"/>
  <c r="C88" i="155"/>
  <c r="I144" i="155"/>
  <c r="K74" i="155"/>
  <c r="I163" i="155"/>
  <c r="I109" i="155"/>
  <c r="C8" i="155"/>
  <c r="I125" i="154"/>
  <c r="K60" i="155"/>
  <c r="C35" i="155"/>
  <c r="C91" i="155"/>
  <c r="C74" i="155"/>
  <c r="C75" i="155"/>
  <c r="I159" i="155"/>
  <c r="C78" i="155"/>
  <c r="C79" i="155"/>
  <c r="C4" i="155"/>
  <c r="K91" i="155"/>
  <c r="C65" i="155"/>
  <c r="K58" i="155"/>
  <c r="C31" i="155"/>
  <c r="C45" i="155"/>
  <c r="C95" i="155"/>
  <c r="C40" i="155"/>
  <c r="I132" i="154"/>
  <c r="C60" i="155"/>
  <c r="I145" i="154"/>
  <c r="C84" i="155"/>
  <c r="C73" i="155"/>
  <c r="C24" i="155"/>
  <c r="I155" i="155"/>
  <c r="C64" i="155"/>
  <c r="C59" i="155"/>
  <c r="I159" i="154"/>
  <c r="K56" i="155"/>
  <c r="C23" i="155"/>
  <c r="K68" i="155"/>
  <c r="K92" i="155"/>
  <c r="I158" i="154"/>
  <c r="C48" i="155"/>
  <c r="K79" i="155"/>
  <c r="I119" i="155"/>
  <c r="I136" i="154"/>
  <c r="C87" i="155"/>
  <c r="I139" i="154"/>
  <c r="I138" i="154"/>
  <c r="I128" i="155"/>
  <c r="K88" i="155"/>
  <c r="C3" i="155"/>
  <c r="C10" i="155"/>
  <c r="C57" i="155"/>
  <c r="C85" i="155"/>
  <c r="C47" i="155"/>
  <c r="C70" i="155"/>
  <c r="C96" i="155"/>
  <c r="K85" i="155"/>
  <c r="C92" i="155"/>
  <c r="I142" i="154"/>
  <c r="I156" i="154"/>
  <c r="C50" i="155"/>
  <c r="C44" i="155"/>
  <c r="I163" i="154"/>
  <c r="K86" i="155"/>
  <c r="I157" i="155"/>
  <c r="K90" i="155"/>
  <c r="K82" i="155"/>
  <c r="I136" i="155"/>
  <c r="K67" i="155"/>
  <c r="I153" i="154"/>
  <c r="I119" i="154"/>
  <c r="K94" i="155"/>
  <c r="I148" i="155"/>
  <c r="I161" i="154"/>
  <c r="C61" i="155"/>
  <c r="C18" i="155"/>
  <c r="C68" i="155"/>
  <c r="C71" i="155"/>
  <c r="I115" i="154"/>
  <c r="C36" i="155"/>
  <c r="C66" i="155"/>
  <c r="K77" i="155"/>
  <c r="C94" i="155"/>
  <c r="C58" i="155"/>
  <c r="K71" i="155"/>
  <c r="I165" i="155"/>
  <c r="I140" i="155"/>
  <c r="C38" i="155"/>
  <c r="I121" i="154"/>
  <c r="I111" i="154"/>
  <c r="C46" i="155"/>
  <c r="C67" i="155"/>
  <c r="C86" i="155"/>
  <c r="I155" i="154"/>
  <c r="C16" i="155"/>
  <c r="C30" i="155"/>
  <c r="K84" i="155"/>
  <c r="K99" i="155"/>
  <c r="I107" i="163"/>
  <c r="M128" i="154"/>
  <c r="C20" i="155"/>
  <c r="M126" i="155"/>
  <c r="C39" i="155"/>
  <c r="C98" i="155"/>
  <c r="K97" i="155"/>
  <c r="C80" i="155"/>
  <c r="C49" i="155"/>
  <c r="K100" i="155"/>
  <c r="C72" i="155"/>
  <c r="K83" i="155"/>
  <c r="C13" i="155"/>
  <c r="K73" i="155"/>
  <c r="C42" i="155"/>
  <c r="I146" i="154"/>
  <c r="C2" i="155"/>
  <c r="I165" i="154"/>
  <c r="I123" i="155"/>
  <c r="I128" i="154"/>
  <c r="I153" i="155"/>
  <c r="I130" i="154"/>
  <c r="C89" i="155"/>
  <c r="I110" i="155"/>
  <c r="C83" i="155"/>
  <c r="I107" i="155"/>
  <c r="C28" i="155"/>
  <c r="C77" i="155"/>
  <c r="C32" i="155"/>
  <c r="I154" i="154"/>
  <c r="C100" i="155"/>
  <c r="I146" i="155"/>
  <c r="I115" i="155"/>
  <c r="C63" i="155"/>
  <c r="C82" i="155"/>
  <c r="K76" i="155"/>
  <c r="K81" i="155"/>
  <c r="C25" i="155"/>
  <c r="I107" i="156"/>
  <c r="K98" i="155"/>
  <c r="C56" i="155"/>
  <c r="K75" i="155"/>
  <c r="K95" i="155"/>
  <c r="C26" i="155"/>
  <c r="K93" i="155"/>
  <c r="C54" i="155"/>
  <c r="C41" i="155"/>
  <c r="C11" i="155"/>
  <c r="K96" i="155"/>
  <c r="I162" i="154"/>
  <c r="C93" i="155"/>
  <c r="I114" i="155"/>
  <c r="C6" i="155"/>
  <c r="C51" i="155"/>
  <c r="I161" i="155"/>
  <c r="I148" i="154"/>
  <c r="I123" i="154"/>
  <c r="K64" i="155"/>
  <c r="C21" i="155"/>
  <c r="C7" i="155"/>
  <c r="K57" i="155"/>
  <c r="K72" i="155"/>
  <c r="C33" i="155"/>
  <c r="I141" i="154"/>
  <c r="K59" i="155"/>
  <c r="C27" i="155"/>
  <c r="C17" i="155"/>
  <c r="I164" i="154"/>
  <c r="C53" i="155"/>
  <c r="C12" i="155"/>
  <c r="K63" i="155"/>
  <c r="C90" i="155"/>
  <c r="I126" i="154"/>
  <c r="I152" i="154"/>
  <c r="K80" i="155"/>
  <c r="C69" i="155"/>
  <c r="C5" i="155"/>
  <c r="C29" i="155"/>
  <c r="I147" i="154"/>
  <c r="C81" i="155"/>
  <c r="C34" i="155"/>
  <c r="C14" i="155"/>
  <c r="I149" i="154"/>
  <c r="C22" i="155"/>
  <c r="C97" i="155"/>
  <c r="M126" i="154"/>
  <c r="K66" i="155"/>
  <c r="C15" i="155"/>
  <c r="K61" i="155"/>
  <c r="I137" i="154"/>
  <c r="K65" i="155"/>
  <c r="C52" i="155"/>
  <c r="I108" i="155"/>
  <c r="I106" i="155"/>
  <c r="I160" i="154"/>
  <c r="I143" i="154"/>
  <c r="I117" i="154"/>
  <c r="C55" i="155"/>
  <c r="C37" i="155"/>
  <c r="K62" i="155"/>
  <c r="C19" i="155"/>
  <c r="C9" i="155"/>
  <c r="K89" i="155"/>
  <c r="I157" i="154"/>
  <c r="K70" i="155"/>
  <c r="C43" i="155"/>
  <c r="C99" i="155"/>
  <c r="I142" i="155"/>
  <c r="K87" i="155"/>
  <c r="I144" i="154"/>
  <c r="K69" i="155"/>
  <c r="K78" i="155"/>
  <c r="C62" i="155"/>
  <c r="I140" i="154"/>
  <c r="M131" i="155" l="1"/>
  <c r="I150" i="155"/>
  <c r="I134" i="155"/>
  <c r="G106" i="154"/>
  <c r="G107" i="154"/>
  <c r="H134" i="154"/>
  <c r="L131" i="154"/>
  <c r="G134" i="154"/>
  <c r="G139" i="154"/>
  <c r="G168" i="154"/>
  <c r="AG86" i="165"/>
  <c r="AH99" i="165"/>
  <c r="AG44" i="165"/>
  <c r="AF86" i="165"/>
  <c r="AH74" i="165"/>
  <c r="AG18" i="165"/>
  <c r="AH72" i="165"/>
  <c r="AH20" i="163"/>
  <c r="AH44" i="163"/>
  <c r="AE84" i="163"/>
  <c r="C72" i="154"/>
  <c r="AH23" i="163"/>
  <c r="AG54" i="163"/>
  <c r="AG94" i="165"/>
  <c r="AH14" i="165"/>
  <c r="AG8" i="165"/>
  <c r="AF94" i="165"/>
  <c r="K47" i="165"/>
  <c r="AG22" i="165"/>
  <c r="AG40" i="165"/>
  <c r="AF67" i="163"/>
  <c r="AF40" i="163"/>
  <c r="AE23" i="163"/>
  <c r="K66" i="154"/>
  <c r="AF62" i="163"/>
  <c r="AF50" i="163"/>
  <c r="K24" i="163"/>
  <c r="C96" i="154"/>
  <c r="AH13" i="165"/>
  <c r="AF2" i="165"/>
  <c r="AH56" i="165"/>
  <c r="AF37" i="165"/>
  <c r="AG57" i="165"/>
  <c r="AF8" i="165"/>
  <c r="AH26" i="165"/>
  <c r="AE60" i="163"/>
  <c r="AH98" i="163"/>
  <c r="K3" i="163"/>
  <c r="AG75" i="163"/>
  <c r="K44" i="163"/>
  <c r="AH49" i="165"/>
  <c r="AH48" i="165"/>
  <c r="AH100" i="165"/>
  <c r="AF16" i="165"/>
  <c r="AG65" i="165"/>
  <c r="AF72" i="165"/>
  <c r="AG25" i="165"/>
  <c r="AF35" i="163"/>
  <c r="K53" i="163"/>
  <c r="AH47" i="163"/>
  <c r="C76" i="154"/>
  <c r="AE92" i="163"/>
  <c r="K88" i="154"/>
  <c r="AE11" i="163"/>
  <c r="AE39" i="165"/>
  <c r="AF24" i="165"/>
  <c r="AG9" i="165"/>
  <c r="K39" i="165"/>
  <c r="AF79" i="165"/>
  <c r="AF81" i="165"/>
  <c r="AG7" i="165"/>
  <c r="C33" i="154"/>
  <c r="AH35" i="163"/>
  <c r="AF28" i="163"/>
  <c r="AG28" i="163"/>
  <c r="AE54" i="163"/>
  <c r="K8" i="163"/>
  <c r="AE89" i="163"/>
  <c r="C98" i="154"/>
  <c r="K74" i="154"/>
  <c r="AG23" i="165"/>
  <c r="AG13" i="165"/>
  <c r="AF49" i="163"/>
  <c r="K25" i="163"/>
  <c r="AF34" i="163"/>
  <c r="AE41" i="163"/>
  <c r="AG30" i="163"/>
  <c r="K79" i="154"/>
  <c r="AH4" i="165"/>
  <c r="AH15" i="165"/>
  <c r="AG85" i="165"/>
  <c r="AF69" i="163"/>
  <c r="AF17" i="163"/>
  <c r="AE72" i="163"/>
  <c r="AG25" i="163"/>
  <c r="AF71" i="163"/>
  <c r="AE32" i="165"/>
  <c r="AG85" i="163"/>
  <c r="AE78" i="163"/>
  <c r="AH36" i="163"/>
  <c r="AE26" i="163"/>
  <c r="AF6" i="165"/>
  <c r="AG6" i="165"/>
  <c r="AG30" i="165"/>
  <c r="AG95" i="163"/>
  <c r="AE6" i="163"/>
  <c r="AE7" i="165"/>
  <c r="AG36" i="165"/>
  <c r="AF96" i="165"/>
  <c r="AH52" i="165"/>
  <c r="K12" i="165"/>
  <c r="K8" i="165"/>
  <c r="AE100" i="163"/>
  <c r="AG84" i="163"/>
  <c r="AH14" i="163"/>
  <c r="K38" i="163"/>
  <c r="AG4" i="163"/>
  <c r="AG79" i="163"/>
  <c r="AF9" i="165"/>
  <c r="K33" i="165"/>
  <c r="AE91" i="165"/>
  <c r="AE53" i="163"/>
  <c r="AG61" i="163"/>
  <c r="AE98" i="163"/>
  <c r="I106" i="154"/>
  <c r="AH17" i="163"/>
  <c r="AG72" i="163"/>
  <c r="I131" i="154"/>
  <c r="K46" i="165"/>
  <c r="AG69" i="163"/>
  <c r="AE21" i="165"/>
  <c r="AG74" i="163"/>
  <c r="AF66" i="163"/>
  <c r="K71" i="154"/>
  <c r="AE16" i="165"/>
  <c r="C82" i="154"/>
  <c r="K85" i="154"/>
  <c r="AH78" i="165"/>
  <c r="AE64" i="165"/>
  <c r="AG58" i="165"/>
  <c r="AG46" i="165"/>
  <c r="AG2" i="165"/>
  <c r="AH45" i="165"/>
  <c r="AG83" i="165"/>
  <c r="AG70" i="163"/>
  <c r="K99" i="154"/>
  <c r="AE49" i="163"/>
  <c r="AE77" i="163"/>
  <c r="AE37" i="163"/>
  <c r="AH99" i="163"/>
  <c r="AE58" i="165"/>
  <c r="K19" i="165"/>
  <c r="AG90" i="165"/>
  <c r="AG50" i="165"/>
  <c r="K38" i="165"/>
  <c r="AH80" i="165"/>
  <c r="AG93" i="163"/>
  <c r="K46" i="163"/>
  <c r="K70" i="154"/>
  <c r="AF78" i="163"/>
  <c r="AG78" i="163"/>
  <c r="AF96" i="163"/>
  <c r="AF83" i="163"/>
  <c r="AE67" i="163"/>
  <c r="AH64" i="163"/>
  <c r="AH54" i="165"/>
  <c r="AE81" i="165"/>
  <c r="K15" i="165"/>
  <c r="AF4" i="165"/>
  <c r="K7" i="165"/>
  <c r="K28" i="165"/>
  <c r="AE49" i="165"/>
  <c r="AG34" i="163"/>
  <c r="AE43" i="163"/>
  <c r="K87" i="154"/>
  <c r="AH41" i="163"/>
  <c r="AG41" i="163"/>
  <c r="AH71" i="165"/>
  <c r="K37" i="165"/>
  <c r="K9" i="165"/>
  <c r="AF64" i="165"/>
  <c r="AH58" i="165"/>
  <c r="AH37" i="165"/>
  <c r="AH83" i="165"/>
  <c r="AE65" i="163"/>
  <c r="AF26" i="163"/>
  <c r="AF85" i="163"/>
  <c r="AH57" i="163"/>
  <c r="AG23" i="163"/>
  <c r="AF68" i="163"/>
  <c r="AF64" i="163"/>
  <c r="AG78" i="165"/>
  <c r="AE52" i="165"/>
  <c r="AE38" i="165"/>
  <c r="AF78" i="165"/>
  <c r="AH96" i="165"/>
  <c r="AG10" i="165"/>
  <c r="K29" i="165"/>
  <c r="AE69" i="163"/>
  <c r="AE31" i="163"/>
  <c r="AE85" i="163"/>
  <c r="AF63" i="163"/>
  <c r="AE7" i="163"/>
  <c r="C92" i="154"/>
  <c r="C60" i="154"/>
  <c r="AF8" i="163"/>
  <c r="AG57" i="163"/>
  <c r="AG54" i="165"/>
  <c r="AG51" i="165"/>
  <c r="AF48" i="163"/>
  <c r="AH59" i="163"/>
  <c r="I114" i="154"/>
  <c r="AG51" i="163"/>
  <c r="AF19" i="163"/>
  <c r="AH25" i="163"/>
  <c r="AH75" i="165"/>
  <c r="AH68" i="165"/>
  <c r="AF59" i="163"/>
  <c r="AH63" i="163"/>
  <c r="AG24" i="163"/>
  <c r="C90" i="154"/>
  <c r="AF15" i="163"/>
  <c r="AH82" i="163"/>
  <c r="K16" i="165"/>
  <c r="C80" i="154"/>
  <c r="AH84" i="163"/>
  <c r="AE60" i="165"/>
  <c r="AG42" i="163"/>
  <c r="AG70" i="165"/>
  <c r="AE72" i="165"/>
  <c r="K44" i="165"/>
  <c r="K41" i="163"/>
  <c r="AH64" i="165"/>
  <c r="AH43" i="165"/>
  <c r="AF35" i="165"/>
  <c r="AF66" i="165"/>
  <c r="K27" i="163"/>
  <c r="AF75" i="163"/>
  <c r="AF53" i="165"/>
  <c r="AE6" i="165"/>
  <c r="AE79" i="165"/>
  <c r="AE54" i="165"/>
  <c r="K50" i="165"/>
  <c r="AH38" i="165"/>
  <c r="AH67" i="165"/>
  <c r="I110" i="154"/>
  <c r="K33" i="163"/>
  <c r="K65" i="154"/>
  <c r="AE79" i="163"/>
  <c r="AH22" i="163"/>
  <c r="AG40" i="163"/>
  <c r="AH21" i="165"/>
  <c r="AG15" i="165"/>
  <c r="AE94" i="165"/>
  <c r="AE87" i="165"/>
  <c r="AH66" i="165"/>
  <c r="AH70" i="165"/>
  <c r="AH53" i="165"/>
  <c r="AF93" i="163"/>
  <c r="AG63" i="163"/>
  <c r="C66" i="154"/>
  <c r="AH97" i="163"/>
  <c r="AE96" i="163"/>
  <c r="AF7" i="163"/>
  <c r="AE62" i="163"/>
  <c r="K12" i="163"/>
  <c r="K39" i="163"/>
  <c r="AH61" i="165"/>
  <c r="AE92" i="165"/>
  <c r="AF68" i="165"/>
  <c r="K43" i="165"/>
  <c r="AE5" i="165"/>
  <c r="AE47" i="165"/>
  <c r="AH93" i="165"/>
  <c r="AG87" i="163"/>
  <c r="AF60" i="163"/>
  <c r="AH9" i="163"/>
  <c r="C64" i="154"/>
  <c r="AG82" i="163"/>
  <c r="AH24" i="165"/>
  <c r="AE41" i="165"/>
  <c r="AF76" i="165"/>
  <c r="AH47" i="165"/>
  <c r="AE66" i="165"/>
  <c r="AE74" i="165"/>
  <c r="AE56" i="165"/>
  <c r="K15" i="163"/>
  <c r="AF39" i="163"/>
  <c r="AF99" i="163"/>
  <c r="AH16" i="163"/>
  <c r="K51" i="163"/>
  <c r="AF16" i="163"/>
  <c r="AG13" i="163"/>
  <c r="AH6" i="165"/>
  <c r="AH2" i="165"/>
  <c r="AG5" i="165"/>
  <c r="AG32" i="165"/>
  <c r="AH42" i="165"/>
  <c r="AG100" i="165"/>
  <c r="AG59" i="165"/>
  <c r="AH55" i="163"/>
  <c r="AE8" i="163"/>
  <c r="K11" i="163"/>
  <c r="K23" i="163"/>
  <c r="K42" i="163"/>
  <c r="AE25" i="163"/>
  <c r="AG53" i="163"/>
  <c r="AH26" i="163"/>
  <c r="AE4" i="165"/>
  <c r="AF69" i="165"/>
  <c r="AH36" i="165"/>
  <c r="I122" i="154"/>
  <c r="AE70" i="163"/>
  <c r="AF22" i="163"/>
  <c r="AF23" i="163"/>
  <c r="AH18" i="163"/>
  <c r="AF37" i="163"/>
  <c r="AF3" i="165"/>
  <c r="AG74" i="165"/>
  <c r="AH58" i="163"/>
  <c r="AF90" i="163"/>
  <c r="AF55" i="163"/>
  <c r="AF88" i="163"/>
  <c r="K21" i="163"/>
  <c r="AF70" i="163"/>
  <c r="AF74" i="165"/>
  <c r="AH72" i="163"/>
  <c r="K92" i="154"/>
  <c r="AH62" i="165"/>
  <c r="K9" i="163"/>
  <c r="AF7" i="165"/>
  <c r="AF70" i="165"/>
  <c r="AF58" i="165"/>
  <c r="AE88" i="163"/>
  <c r="AE3" i="163"/>
  <c r="AG84" i="165"/>
  <c r="AG17" i="163"/>
  <c r="AE83" i="163"/>
  <c r="AE99" i="165"/>
  <c r="AH27" i="165"/>
  <c r="AF88" i="165"/>
  <c r="K31" i="163"/>
  <c r="AH28" i="165"/>
  <c r="AF77" i="165"/>
  <c r="AF22" i="165"/>
  <c r="K32" i="165"/>
  <c r="AH55" i="165"/>
  <c r="AH63" i="165"/>
  <c r="AF14" i="165"/>
  <c r="AG39" i="163"/>
  <c r="AF76" i="163"/>
  <c r="AG12" i="163"/>
  <c r="AG83" i="163"/>
  <c r="AE64" i="163"/>
  <c r="I107" i="154"/>
  <c r="AH46" i="165"/>
  <c r="AF93" i="165"/>
  <c r="AF60" i="165"/>
  <c r="AH5" i="165"/>
  <c r="AH94" i="165"/>
  <c r="AF38" i="165"/>
  <c r="AE31" i="165"/>
  <c r="AF29" i="163"/>
  <c r="AF24" i="163"/>
  <c r="K43" i="163"/>
  <c r="K64" i="154"/>
  <c r="AF43" i="163"/>
  <c r="C70" i="154"/>
  <c r="AG31" i="163"/>
  <c r="K47" i="163"/>
  <c r="AH13" i="163"/>
  <c r="AE17" i="165"/>
  <c r="AG47" i="165"/>
  <c r="AG27" i="165"/>
  <c r="AE45" i="165"/>
  <c r="AE61" i="165"/>
  <c r="AE69" i="165"/>
  <c r="AG16" i="165"/>
  <c r="AH19" i="163"/>
  <c r="AE28" i="163"/>
  <c r="AE45" i="163"/>
  <c r="AH74" i="163"/>
  <c r="AG89" i="163"/>
  <c r="AE59" i="165"/>
  <c r="AG66" i="165"/>
  <c r="AG21" i="165"/>
  <c r="AE62" i="165"/>
  <c r="AE30" i="165"/>
  <c r="AE22" i="165"/>
  <c r="AG42" i="165"/>
  <c r="AF41" i="163"/>
  <c r="AF84" i="163"/>
  <c r="AF61" i="163"/>
  <c r="AH37" i="163"/>
  <c r="AH100" i="163"/>
  <c r="AF12" i="163"/>
  <c r="K27" i="165"/>
  <c r="AH60" i="165"/>
  <c r="AG53" i="165"/>
  <c r="AH79" i="165"/>
  <c r="AG97" i="165"/>
  <c r="AG91" i="165"/>
  <c r="K49" i="165"/>
  <c r="AF45" i="163"/>
  <c r="AG77" i="163"/>
  <c r="AF25" i="163"/>
  <c r="AG49" i="163"/>
  <c r="C68" i="154"/>
  <c r="AH43" i="163"/>
  <c r="K10" i="163"/>
  <c r="AE24" i="163"/>
  <c r="AE95" i="163"/>
  <c r="AG34" i="165"/>
  <c r="AH90" i="165"/>
  <c r="AE9" i="165"/>
  <c r="I118" i="154"/>
  <c r="M127" i="154"/>
  <c r="AE75" i="163"/>
  <c r="AG58" i="163"/>
  <c r="AF53" i="163"/>
  <c r="I120" i="154"/>
  <c r="AG55" i="165"/>
  <c r="AH9" i="165"/>
  <c r="AG76" i="163"/>
  <c r="AF31" i="163"/>
  <c r="AF97" i="163"/>
  <c r="AG97" i="163"/>
  <c r="AE12" i="163"/>
  <c r="AF77" i="163"/>
  <c r="I127" i="154"/>
  <c r="AF15" i="165"/>
  <c r="AE14" i="163"/>
  <c r="K26" i="165"/>
  <c r="AF52" i="163"/>
  <c r="AH81" i="165"/>
  <c r="K21" i="165"/>
  <c r="AG93" i="165"/>
  <c r="K60" i="154"/>
  <c r="K67" i="154"/>
  <c r="I133" i="154"/>
  <c r="AG80" i="163"/>
  <c r="AG67" i="163"/>
  <c r="AH65" i="165"/>
  <c r="AE98" i="165"/>
  <c r="K69" i="154"/>
  <c r="AH83" i="163"/>
  <c r="AH94" i="163"/>
  <c r="AE32" i="163"/>
  <c r="AG96" i="163"/>
  <c r="AF2" i="163"/>
  <c r="AF27" i="163"/>
  <c r="AE63" i="165"/>
  <c r="AF71" i="165"/>
  <c r="K93" i="154"/>
  <c r="AE55" i="163"/>
  <c r="C84" i="154"/>
  <c r="AG2" i="163"/>
  <c r="AH66" i="163"/>
  <c r="AE87" i="163"/>
  <c r="AH87" i="165"/>
  <c r="AF58" i="163"/>
  <c r="AF40" i="165"/>
  <c r="K82" i="154"/>
  <c r="AF65" i="165"/>
  <c r="AE81" i="163"/>
  <c r="AF67" i="165"/>
  <c r="AF34" i="165"/>
  <c r="AF27" i="165"/>
  <c r="AF90" i="165"/>
  <c r="AH2" i="163"/>
  <c r="AE30" i="163"/>
  <c r="AG38" i="163"/>
  <c r="AE82" i="165"/>
  <c r="AE71" i="165"/>
  <c r="AF32" i="165"/>
  <c r="AG33" i="163"/>
  <c r="AH33" i="163"/>
  <c r="AG6" i="163"/>
  <c r="AH80" i="163"/>
  <c r="K7" i="163"/>
  <c r="AH39" i="165"/>
  <c r="AF11" i="165"/>
  <c r="AE85" i="165"/>
  <c r="K81" i="154"/>
  <c r="K20" i="163"/>
  <c r="AG59" i="163"/>
  <c r="K5" i="165"/>
  <c r="AF49" i="165"/>
  <c r="AE15" i="165"/>
  <c r="AH50" i="163"/>
  <c r="K61" i="154"/>
  <c r="AH49" i="163"/>
  <c r="AE93" i="165"/>
  <c r="AG63" i="165"/>
  <c r="AF39" i="165"/>
  <c r="AE25" i="165"/>
  <c r="AG52" i="163"/>
  <c r="C94" i="154"/>
  <c r="C88" i="154"/>
  <c r="AH56" i="163"/>
  <c r="AH88" i="165"/>
  <c r="AG77" i="165"/>
  <c r="K45" i="163"/>
  <c r="AE36" i="165"/>
  <c r="AG62" i="165"/>
  <c r="AH77" i="165"/>
  <c r="AH34" i="163"/>
  <c r="AF94" i="163"/>
  <c r="AE46" i="165"/>
  <c r="AF55" i="165"/>
  <c r="AG43" i="165"/>
  <c r="AE8" i="165"/>
  <c r="AF81" i="163"/>
  <c r="AF42" i="163"/>
  <c r="AE88" i="165"/>
  <c r="AG80" i="165"/>
  <c r="K30" i="163"/>
  <c r="AH67" i="163"/>
  <c r="K90" i="154"/>
  <c r="AG64" i="165"/>
  <c r="AE33" i="165"/>
  <c r="AE76" i="165"/>
  <c r="AG55" i="163"/>
  <c r="AG48" i="163"/>
  <c r="AG36" i="163"/>
  <c r="AG68" i="163"/>
  <c r="K63" i="154"/>
  <c r="AF10" i="163"/>
  <c r="AE24" i="165"/>
  <c r="AH41" i="165"/>
  <c r="AH10" i="163"/>
  <c r="K40" i="165"/>
  <c r="AF6" i="163"/>
  <c r="K13" i="165"/>
  <c r="K17" i="163"/>
  <c r="AG12" i="165"/>
  <c r="AF43" i="165"/>
  <c r="K34" i="165"/>
  <c r="K6" i="163"/>
  <c r="AG96" i="165"/>
  <c r="AG92" i="165"/>
  <c r="AE77" i="165"/>
  <c r="AH29" i="165"/>
  <c r="AF100" i="165"/>
  <c r="AE29" i="163"/>
  <c r="K17" i="165"/>
  <c r="AF33" i="165"/>
  <c r="AG20" i="165"/>
  <c r="AF87" i="163"/>
  <c r="AE38" i="163"/>
  <c r="AE59" i="163"/>
  <c r="AG91" i="163"/>
  <c r="AE50" i="163"/>
  <c r="AG62" i="163"/>
  <c r="K95" i="154"/>
  <c r="AG88" i="165"/>
  <c r="AG88" i="163"/>
  <c r="K78" i="154"/>
  <c r="AF84" i="165"/>
  <c r="K52" i="163"/>
  <c r="AF18" i="163"/>
  <c r="AG98" i="165"/>
  <c r="K13" i="163"/>
  <c r="AG56" i="163"/>
  <c r="AG28" i="165"/>
  <c r="AF73" i="165"/>
  <c r="AH28" i="163"/>
  <c r="K2" i="163"/>
  <c r="AG26" i="165"/>
  <c r="AE95" i="165"/>
  <c r="AF87" i="165"/>
  <c r="AG48" i="165"/>
  <c r="AF73" i="163"/>
  <c r="K73" i="154"/>
  <c r="AH3" i="163"/>
  <c r="AH44" i="165"/>
  <c r="AF45" i="165"/>
  <c r="AF97" i="165"/>
  <c r="AE58" i="163"/>
  <c r="K80" i="154"/>
  <c r="AH38" i="163"/>
  <c r="AH71" i="163"/>
  <c r="AH40" i="163"/>
  <c r="K30" i="165"/>
  <c r="AE78" i="165"/>
  <c r="AG60" i="165"/>
  <c r="AE51" i="163"/>
  <c r="AF13" i="163"/>
  <c r="AG21" i="163"/>
  <c r="K18" i="165"/>
  <c r="AE96" i="165"/>
  <c r="AG68" i="165"/>
  <c r="AH24" i="163"/>
  <c r="C56" i="154"/>
  <c r="AF21" i="163"/>
  <c r="AF59" i="165"/>
  <c r="AE29" i="165"/>
  <c r="AF82" i="165"/>
  <c r="AE91" i="163"/>
  <c r="AH76" i="163"/>
  <c r="AH60" i="163"/>
  <c r="I109" i="154"/>
  <c r="AH87" i="163"/>
  <c r="AF47" i="163"/>
  <c r="K5" i="163"/>
  <c r="AG67" i="165"/>
  <c r="AF98" i="163"/>
  <c r="AG82" i="165"/>
  <c r="K72" i="154"/>
  <c r="AF91" i="163"/>
  <c r="AE97" i="165"/>
  <c r="AE50" i="165"/>
  <c r="AG47" i="163"/>
  <c r="AH35" i="165"/>
  <c r="AH29" i="163"/>
  <c r="AH6" i="163"/>
  <c r="AE23" i="165"/>
  <c r="AF74" i="163"/>
  <c r="AE80" i="163"/>
  <c r="AG3" i="163"/>
  <c r="AG64" i="163"/>
  <c r="AG19" i="165"/>
  <c r="AF46" i="163"/>
  <c r="AH46" i="163"/>
  <c r="AF9" i="163"/>
  <c r="AF95" i="165"/>
  <c r="K52" i="165"/>
  <c r="AH98" i="165"/>
  <c r="AG8" i="163"/>
  <c r="AE5" i="163"/>
  <c r="K37" i="163"/>
  <c r="AH92" i="165"/>
  <c r="AE40" i="165"/>
  <c r="AE18" i="165"/>
  <c r="AH97" i="165"/>
  <c r="AF100" i="163"/>
  <c r="K50" i="163"/>
  <c r="AG94" i="163"/>
  <c r="AF33" i="163"/>
  <c r="AF20" i="165"/>
  <c r="K35" i="165"/>
  <c r="AG33" i="165"/>
  <c r="AF47" i="165"/>
  <c r="AH79" i="163"/>
  <c r="AH61" i="163"/>
  <c r="AF17" i="165"/>
  <c r="K48" i="165"/>
  <c r="AG39" i="165"/>
  <c r="AF13" i="165"/>
  <c r="AE10" i="163"/>
  <c r="AF57" i="163"/>
  <c r="AE82" i="163"/>
  <c r="AF61" i="165"/>
  <c r="AG99" i="165"/>
  <c r="AH12" i="165"/>
  <c r="AE19" i="163"/>
  <c r="K58" i="154"/>
  <c r="AG86" i="163"/>
  <c r="K4" i="163"/>
  <c r="AE34" i="163"/>
  <c r="AH34" i="165"/>
  <c r="AH7" i="163"/>
  <c r="AG4" i="165"/>
  <c r="AH40" i="165"/>
  <c r="AF85" i="165"/>
  <c r="C86" i="154"/>
  <c r="AG37" i="163"/>
  <c r="AH69" i="163"/>
  <c r="AH11" i="163"/>
  <c r="AH86" i="163"/>
  <c r="AG35" i="163"/>
  <c r="AE84" i="165"/>
  <c r="AH53" i="163"/>
  <c r="K76" i="154"/>
  <c r="AG92" i="163"/>
  <c r="K22" i="165"/>
  <c r="AG45" i="163"/>
  <c r="AF56" i="163"/>
  <c r="AH8" i="165"/>
  <c r="AF63" i="165"/>
  <c r="K31" i="165"/>
  <c r="AF42" i="165"/>
  <c r="AE99" i="163"/>
  <c r="AG90" i="163"/>
  <c r="C74" i="154"/>
  <c r="K91" i="154"/>
  <c r="K41" i="165"/>
  <c r="AH39" i="163"/>
  <c r="AF36" i="163"/>
  <c r="AH32" i="165"/>
  <c r="AH96" i="163"/>
  <c r="AE70" i="165"/>
  <c r="AH73" i="165"/>
  <c r="AE51" i="165"/>
  <c r="AF32" i="163"/>
  <c r="AE61" i="163"/>
  <c r="AF30" i="163"/>
  <c r="K53" i="165"/>
  <c r="AG95" i="165"/>
  <c r="AE75" i="165"/>
  <c r="AF5" i="165"/>
  <c r="K83" i="154"/>
  <c r="K48" i="163"/>
  <c r="AE17" i="163"/>
  <c r="I129" i="154"/>
  <c r="AF83" i="165"/>
  <c r="AH69" i="165"/>
  <c r="AF19" i="165"/>
  <c r="AE86" i="165"/>
  <c r="AH93" i="163"/>
  <c r="AF91" i="165"/>
  <c r="AF54" i="165"/>
  <c r="AE37" i="165"/>
  <c r="AG27" i="163"/>
  <c r="AF65" i="163"/>
  <c r="K11" i="165"/>
  <c r="K89" i="154"/>
  <c r="AH8" i="163"/>
  <c r="AF52" i="165"/>
  <c r="AH23" i="165"/>
  <c r="AH42" i="163"/>
  <c r="AE21" i="163"/>
  <c r="AH27" i="163"/>
  <c r="AH17" i="165"/>
  <c r="AE90" i="163"/>
  <c r="K14" i="163"/>
  <c r="AE42" i="165"/>
  <c r="AH84" i="165"/>
  <c r="AE10" i="165"/>
  <c r="AF26" i="165"/>
  <c r="AF89" i="165"/>
  <c r="AE18" i="163"/>
  <c r="AF44" i="163"/>
  <c r="AE33" i="163"/>
  <c r="AG45" i="165"/>
  <c r="K24" i="165"/>
  <c r="AE80" i="165"/>
  <c r="AG35" i="165"/>
  <c r="AH65" i="163"/>
  <c r="AH15" i="163"/>
  <c r="AG73" i="163"/>
  <c r="C58" i="154"/>
  <c r="AG71" i="165"/>
  <c r="AG56" i="165"/>
  <c r="AE11" i="165"/>
  <c r="AF44" i="165"/>
  <c r="K84" i="154"/>
  <c r="AF89" i="163"/>
  <c r="AG87" i="165"/>
  <c r="AG72" i="165"/>
  <c r="AE57" i="165"/>
  <c r="AF56" i="165"/>
  <c r="K56" i="154"/>
  <c r="AH5" i="163"/>
  <c r="AE66" i="163"/>
  <c r="AF36" i="165"/>
  <c r="AH16" i="165"/>
  <c r="K42" i="165"/>
  <c r="AH48" i="163"/>
  <c r="AG29" i="163"/>
  <c r="K32" i="163"/>
  <c r="AG18" i="163"/>
  <c r="M129" i="154"/>
  <c r="AH18" i="165"/>
  <c r="AF51" i="163"/>
  <c r="AE53" i="165"/>
  <c r="AG99" i="163"/>
  <c r="AF62" i="165"/>
  <c r="K57" i="154"/>
  <c r="AG32" i="163"/>
  <c r="AE42" i="163"/>
  <c r="AH32" i="163"/>
  <c r="AF72" i="163"/>
  <c r="AE13" i="165"/>
  <c r="AE89" i="165"/>
  <c r="AE93" i="163"/>
  <c r="I116" i="154"/>
  <c r="AF12" i="165"/>
  <c r="AG76" i="165"/>
  <c r="AF38" i="163"/>
  <c r="AH51" i="165"/>
  <c r="AF82" i="163"/>
  <c r="AE40" i="163"/>
  <c r="K3" i="165"/>
  <c r="AG31" i="165"/>
  <c r="AE2" i="163"/>
  <c r="AH81" i="163"/>
  <c r="AH62" i="163"/>
  <c r="AH88" i="163"/>
  <c r="K6" i="165"/>
  <c r="AF92" i="165"/>
  <c r="AE13" i="163"/>
  <c r="K98" i="154"/>
  <c r="AH22" i="165"/>
  <c r="AE2" i="165"/>
  <c r="AH82" i="165"/>
  <c r="AE55" i="165"/>
  <c r="C100" i="154"/>
  <c r="AG20" i="163"/>
  <c r="AF5" i="163"/>
  <c r="AF25" i="165"/>
  <c r="AH86" i="165"/>
  <c r="AE43" i="165"/>
  <c r="K96" i="154"/>
  <c r="K94" i="154"/>
  <c r="AH78" i="163"/>
  <c r="AE86" i="163"/>
  <c r="K29" i="163"/>
  <c r="AE65" i="165"/>
  <c r="AE35" i="165"/>
  <c r="AG38" i="165"/>
  <c r="AE39" i="163"/>
  <c r="AG16" i="163"/>
  <c r="K86" i="154"/>
  <c r="K54" i="165"/>
  <c r="AE44" i="165"/>
  <c r="AG41" i="165"/>
  <c r="AG100" i="163"/>
  <c r="K40" i="163"/>
  <c r="AE97" i="163"/>
  <c r="AH85" i="165"/>
  <c r="AF18" i="165"/>
  <c r="AH19" i="165"/>
  <c r="AH57" i="165"/>
  <c r="K22" i="163"/>
  <c r="AF86" i="163"/>
  <c r="AG46" i="163"/>
  <c r="AG22" i="163"/>
  <c r="AG52" i="165"/>
  <c r="K45" i="165"/>
  <c r="AF4" i="163"/>
  <c r="AF99" i="165"/>
  <c r="AF41" i="165"/>
  <c r="AH76" i="165"/>
  <c r="AF3" i="163"/>
  <c r="AE73" i="163"/>
  <c r="AE16" i="163"/>
  <c r="AE48" i="165"/>
  <c r="AG73" i="165"/>
  <c r="AE26" i="165"/>
  <c r="I124" i="154"/>
  <c r="AG81" i="163"/>
  <c r="AH75" i="163"/>
  <c r="AF10" i="165"/>
  <c r="AH51" i="163"/>
  <c r="AE68" i="163"/>
  <c r="AH95" i="165"/>
  <c r="AG11" i="163"/>
  <c r="AH11" i="165"/>
  <c r="AE28" i="165"/>
  <c r="AE9" i="163"/>
  <c r="K28" i="163"/>
  <c r="AH4" i="163"/>
  <c r="AH21" i="163"/>
  <c r="AG71" i="163"/>
  <c r="AF29" i="165"/>
  <c r="K10" i="165"/>
  <c r="AF50" i="165"/>
  <c r="AH25" i="165"/>
  <c r="AF80" i="163"/>
  <c r="AH90" i="163"/>
  <c r="AH52" i="163"/>
  <c r="AH31" i="165"/>
  <c r="AG50" i="163"/>
  <c r="AF31" i="165"/>
  <c r="AF20" i="163"/>
  <c r="AG69" i="165"/>
  <c r="AH59" i="165"/>
  <c r="AG98" i="163"/>
  <c r="AG89" i="165"/>
  <c r="K4" i="165"/>
  <c r="AF11" i="163"/>
  <c r="AG14" i="163"/>
  <c r="AE36" i="163"/>
  <c r="AE67" i="165"/>
  <c r="K100" i="154"/>
  <c r="AH30" i="165"/>
  <c r="K23" i="165"/>
  <c r="K16" i="163"/>
  <c r="AE3" i="165"/>
  <c r="AF95" i="163"/>
  <c r="AG37" i="165"/>
  <c r="AF54" i="163"/>
  <c r="AH12" i="163"/>
  <c r="AE90" i="165"/>
  <c r="K59" i="154"/>
  <c r="K14" i="165"/>
  <c r="AG3" i="165"/>
  <c r="AE83" i="165"/>
  <c r="K77" i="154"/>
  <c r="AG65" i="163"/>
  <c r="AG81" i="165"/>
  <c r="AH91" i="163"/>
  <c r="AF57" i="165"/>
  <c r="AF80" i="165"/>
  <c r="AH95" i="163"/>
  <c r="AF21" i="165"/>
  <c r="C62" i="154"/>
  <c r="AE34" i="165"/>
  <c r="AG49" i="165"/>
  <c r="K35" i="163"/>
  <c r="K36" i="165"/>
  <c r="AG9" i="163"/>
  <c r="AE47" i="163"/>
  <c r="AH30" i="163"/>
  <c r="AH92" i="163"/>
  <c r="AE48" i="163"/>
  <c r="AH33" i="165"/>
  <c r="AE76" i="163"/>
  <c r="AE74" i="163"/>
  <c r="AG79" i="165"/>
  <c r="AE94" i="163"/>
  <c r="AH89" i="165"/>
  <c r="AG43" i="163"/>
  <c r="AG75" i="165"/>
  <c r="AF79" i="163"/>
  <c r="AE71" i="163"/>
  <c r="AG66" i="163"/>
  <c r="AH3" i="165"/>
  <c r="K68" i="154"/>
  <c r="K36" i="163"/>
  <c r="AF51" i="165"/>
  <c r="AF46" i="165"/>
  <c r="AH50" i="165"/>
  <c r="AE35" i="163"/>
  <c r="C78" i="154"/>
  <c r="AE19" i="165"/>
  <c r="AE46" i="163"/>
  <c r="AF98" i="165"/>
  <c r="AH77" i="163"/>
  <c r="AG61" i="165"/>
  <c r="AF48" i="165"/>
  <c r="AF14" i="163"/>
  <c r="AE20" i="165"/>
  <c r="AH70" i="163"/>
  <c r="K2" i="165"/>
  <c r="K26" i="163"/>
  <c r="AH45" i="163"/>
  <c r="AH91" i="165"/>
  <c r="K51" i="165"/>
  <c r="AH54" i="163"/>
  <c r="AE73" i="165"/>
  <c r="AG44" i="163"/>
  <c r="AE12" i="165"/>
  <c r="AH68" i="163"/>
  <c r="K49" i="163"/>
  <c r="C31" i="154"/>
  <c r="AE44" i="163"/>
  <c r="AG24" i="165"/>
  <c r="AE63" i="163"/>
  <c r="AE27" i="165"/>
  <c r="AE15" i="163"/>
  <c r="AE14" i="165"/>
  <c r="AE57" i="163"/>
  <c r="AF30" i="165"/>
  <c r="AH20" i="165"/>
  <c r="AH73" i="163"/>
  <c r="AG19" i="163"/>
  <c r="K34" i="163"/>
  <c r="AE4" i="163"/>
  <c r="AF28" i="165"/>
  <c r="AF75" i="165"/>
  <c r="AG15" i="163"/>
  <c r="AG11" i="165"/>
  <c r="K62" i="154"/>
  <c r="AG29" i="165"/>
  <c r="AG26" i="163"/>
  <c r="AF92" i="163"/>
  <c r="AH89" i="163"/>
  <c r="AH7" i="165"/>
  <c r="AH31" i="163"/>
  <c r="AF23" i="165"/>
  <c r="AE100" i="165"/>
  <c r="I108" i="154"/>
  <c r="AG5" i="163"/>
  <c r="AE27" i="163"/>
  <c r="AG7" i="163"/>
  <c r="K75" i="154"/>
  <c r="AG17" i="165"/>
  <c r="AE52" i="163"/>
  <c r="AH10" i="165"/>
  <c r="AE22" i="163"/>
  <c r="AE68" i="165"/>
  <c r="AG60" i="163"/>
  <c r="AH85" i="163"/>
  <c r="AG14" i="165"/>
  <c r="AE56" i="163"/>
  <c r="AE20" i="163"/>
  <c r="K97" i="154"/>
  <c r="AG10" i="163"/>
  <c r="G105" i="165" l="1"/>
  <c r="G105" i="163"/>
  <c r="I134" i="154"/>
  <c r="I150" i="154"/>
  <c r="M131" i="154"/>
  <c r="G150" i="154"/>
  <c r="K105" i="153"/>
  <c r="G165" i="153"/>
  <c r="G164" i="153"/>
  <c r="G163" i="153"/>
  <c r="G162" i="153"/>
  <c r="G161" i="153"/>
  <c r="G160" i="153"/>
  <c r="G159" i="153"/>
  <c r="G158" i="153"/>
  <c r="G157" i="153"/>
  <c r="G156" i="153"/>
  <c r="G155" i="153"/>
  <c r="G154" i="153"/>
  <c r="G153" i="153"/>
  <c r="G152" i="153"/>
  <c r="G149" i="153"/>
  <c r="G148" i="153"/>
  <c r="G147" i="153"/>
  <c r="G146" i="153"/>
  <c r="G145" i="153"/>
  <c r="G144" i="153"/>
  <c r="G143" i="153"/>
  <c r="G142" i="153"/>
  <c r="G141" i="153"/>
  <c r="G140" i="153"/>
  <c r="G138" i="153"/>
  <c r="G137" i="153"/>
  <c r="G136" i="153"/>
  <c r="L133" i="153"/>
  <c r="K133" i="153"/>
  <c r="H133" i="153"/>
  <c r="G133" i="153"/>
  <c r="H132" i="153"/>
  <c r="G132" i="153"/>
  <c r="H131" i="153"/>
  <c r="G131" i="153"/>
  <c r="H130" i="153"/>
  <c r="G130" i="153"/>
  <c r="L129" i="153"/>
  <c r="H129" i="153"/>
  <c r="G129" i="153"/>
  <c r="L128" i="153"/>
  <c r="H128" i="153"/>
  <c r="G128" i="153"/>
  <c r="L127" i="153"/>
  <c r="H127" i="153"/>
  <c r="G127" i="153"/>
  <c r="L126" i="153"/>
  <c r="H126" i="153"/>
  <c r="G126" i="153"/>
  <c r="M125" i="153"/>
  <c r="H125" i="153"/>
  <c r="G125" i="153"/>
  <c r="H124" i="153"/>
  <c r="G124" i="153"/>
  <c r="H123" i="153"/>
  <c r="G123" i="153"/>
  <c r="H122" i="153"/>
  <c r="G122" i="153"/>
  <c r="H121" i="153"/>
  <c r="G121" i="153"/>
  <c r="H120" i="153"/>
  <c r="G120" i="153"/>
  <c r="H119" i="153"/>
  <c r="G119" i="153"/>
  <c r="H118" i="153"/>
  <c r="G118" i="153"/>
  <c r="H117" i="153"/>
  <c r="G117" i="153"/>
  <c r="H116" i="153"/>
  <c r="G116" i="153"/>
  <c r="H115" i="153"/>
  <c r="G115" i="153"/>
  <c r="H114" i="153"/>
  <c r="G114" i="153"/>
  <c r="G111" i="153"/>
  <c r="G109" i="153"/>
  <c r="G108" i="153"/>
  <c r="I104" i="153"/>
  <c r="B103" i="153"/>
  <c r="B100" i="153"/>
  <c r="A100" i="153"/>
  <c r="B99" i="153"/>
  <c r="A99" i="153"/>
  <c r="B98" i="153"/>
  <c r="A98" i="153"/>
  <c r="B97" i="153"/>
  <c r="A97" i="153"/>
  <c r="B96" i="153"/>
  <c r="A96" i="153"/>
  <c r="B95" i="153"/>
  <c r="A95" i="153"/>
  <c r="B94" i="153"/>
  <c r="A94" i="153"/>
  <c r="B93" i="153"/>
  <c r="A93" i="153"/>
  <c r="B92" i="153"/>
  <c r="A92" i="153"/>
  <c r="B91" i="153"/>
  <c r="A91" i="153"/>
  <c r="B90" i="153"/>
  <c r="A90" i="153"/>
  <c r="B89" i="153"/>
  <c r="A89" i="153"/>
  <c r="B88" i="153"/>
  <c r="A88" i="153"/>
  <c r="B87" i="153"/>
  <c r="A87" i="153"/>
  <c r="B86" i="153"/>
  <c r="A86" i="153"/>
  <c r="B85" i="153"/>
  <c r="A85" i="153"/>
  <c r="B84" i="153"/>
  <c r="A84" i="153"/>
  <c r="B83" i="153"/>
  <c r="A83" i="153"/>
  <c r="B82" i="153"/>
  <c r="A82" i="153"/>
  <c r="B81" i="153"/>
  <c r="A81" i="153"/>
  <c r="B80" i="153"/>
  <c r="A80" i="153"/>
  <c r="B79" i="153"/>
  <c r="A79" i="153"/>
  <c r="B78" i="153"/>
  <c r="A78" i="153"/>
  <c r="B77" i="153"/>
  <c r="A77" i="153"/>
  <c r="B76" i="153"/>
  <c r="A76" i="153"/>
  <c r="B75" i="153"/>
  <c r="A75" i="153"/>
  <c r="B74" i="153"/>
  <c r="A74" i="153"/>
  <c r="B73" i="153"/>
  <c r="A73" i="153"/>
  <c r="B72" i="153"/>
  <c r="A72" i="153"/>
  <c r="B71" i="153"/>
  <c r="A71" i="153"/>
  <c r="B70" i="153"/>
  <c r="A70" i="153"/>
  <c r="B69" i="153"/>
  <c r="A69" i="153"/>
  <c r="B68" i="153"/>
  <c r="A68" i="153"/>
  <c r="B67" i="153"/>
  <c r="A67" i="153"/>
  <c r="B66" i="153"/>
  <c r="A66" i="153"/>
  <c r="B65" i="153"/>
  <c r="A65" i="153"/>
  <c r="B64" i="153"/>
  <c r="A64" i="153"/>
  <c r="B63" i="153"/>
  <c r="A63" i="153"/>
  <c r="B62" i="153"/>
  <c r="A62" i="153"/>
  <c r="B61" i="153"/>
  <c r="A61" i="153"/>
  <c r="B60" i="153"/>
  <c r="A60" i="153"/>
  <c r="B59" i="153"/>
  <c r="A59" i="153"/>
  <c r="B58" i="153"/>
  <c r="A58" i="153"/>
  <c r="B34" i="153"/>
  <c r="A34" i="153"/>
  <c r="B33" i="153"/>
  <c r="A33" i="153"/>
  <c r="B56" i="153"/>
  <c r="A56" i="153"/>
  <c r="B32" i="153"/>
  <c r="A32" i="153"/>
  <c r="B16" i="153"/>
  <c r="A16" i="153"/>
  <c r="B15" i="153"/>
  <c r="A15" i="153"/>
  <c r="B55" i="153"/>
  <c r="A55" i="153"/>
  <c r="B54" i="153"/>
  <c r="A54" i="153"/>
  <c r="B31" i="153"/>
  <c r="A31" i="153"/>
  <c r="B30" i="153"/>
  <c r="A30" i="153"/>
  <c r="B53" i="153"/>
  <c r="A53" i="153"/>
  <c r="B52" i="153"/>
  <c r="A52" i="153"/>
  <c r="B29" i="153"/>
  <c r="A29" i="153"/>
  <c r="B51" i="153"/>
  <c r="A51" i="153"/>
  <c r="B28" i="153"/>
  <c r="A28" i="153"/>
  <c r="B50" i="153"/>
  <c r="A50" i="153"/>
  <c r="B27" i="153"/>
  <c r="A27" i="153"/>
  <c r="B26" i="153"/>
  <c r="A26" i="153"/>
  <c r="B25" i="153"/>
  <c r="A25" i="153"/>
  <c r="B14" i="153"/>
  <c r="A14" i="153"/>
  <c r="B12" i="153"/>
  <c r="A12" i="153"/>
  <c r="B49" i="153"/>
  <c r="A49" i="153"/>
  <c r="B11" i="153"/>
  <c r="A11" i="153"/>
  <c r="B48" i="153"/>
  <c r="A48" i="153"/>
  <c r="B10" i="153"/>
  <c r="A10" i="153"/>
  <c r="B24" i="153"/>
  <c r="A24" i="153"/>
  <c r="B23" i="153"/>
  <c r="A23" i="153"/>
  <c r="B22" i="153"/>
  <c r="A22" i="153"/>
  <c r="B21" i="153"/>
  <c r="A21" i="153"/>
  <c r="B57" i="153"/>
  <c r="A57" i="153"/>
  <c r="B20" i="153"/>
  <c r="A20" i="153"/>
  <c r="B47" i="153"/>
  <c r="A47" i="153"/>
  <c r="B46" i="153"/>
  <c r="A46" i="153"/>
  <c r="B13" i="153"/>
  <c r="A13" i="153"/>
  <c r="B45" i="153"/>
  <c r="A45" i="153"/>
  <c r="B5" i="153"/>
  <c r="A5" i="153"/>
  <c r="B44" i="153"/>
  <c r="A44" i="153"/>
  <c r="B19" i="153"/>
  <c r="A19" i="153"/>
  <c r="B43" i="153"/>
  <c r="A43" i="153"/>
  <c r="B42" i="153"/>
  <c r="A42" i="153"/>
  <c r="B41" i="153"/>
  <c r="A41" i="153"/>
  <c r="B40" i="153"/>
  <c r="A40" i="153"/>
  <c r="B39" i="153"/>
  <c r="A39" i="153"/>
  <c r="B4" i="153"/>
  <c r="A4" i="153"/>
  <c r="B18" i="153"/>
  <c r="A18" i="153"/>
  <c r="B7" i="153"/>
  <c r="A7" i="153"/>
  <c r="B9" i="153"/>
  <c r="A9" i="153"/>
  <c r="B3" i="153"/>
  <c r="A3" i="153"/>
  <c r="B36" i="153"/>
  <c r="A36" i="153"/>
  <c r="B6" i="153"/>
  <c r="A6" i="153"/>
  <c r="B38" i="153"/>
  <c r="A38" i="153"/>
  <c r="B37" i="153"/>
  <c r="A37" i="153"/>
  <c r="B2" i="153"/>
  <c r="A2" i="153"/>
  <c r="B35" i="153"/>
  <c r="A35" i="153"/>
  <c r="B8" i="153"/>
  <c r="A8" i="153"/>
  <c r="B17" i="153"/>
  <c r="A17" i="153"/>
  <c r="J1" i="153"/>
  <c r="F1" i="153"/>
  <c r="I105" i="167"/>
  <c r="C11" i="154"/>
  <c r="I165" i="153"/>
  <c r="C51" i="154"/>
  <c r="C3" i="154"/>
  <c r="C10" i="154"/>
  <c r="C42" i="154"/>
  <c r="C39" i="154"/>
  <c r="C19" i="154"/>
  <c r="I130" i="153"/>
  <c r="C26" i="154"/>
  <c r="C71" i="154"/>
  <c r="I121" i="153"/>
  <c r="C12" i="154"/>
  <c r="C15" i="154"/>
  <c r="C61" i="154"/>
  <c r="C69" i="154"/>
  <c r="C59" i="154"/>
  <c r="C5" i="154"/>
  <c r="I145" i="153"/>
  <c r="C49" i="154"/>
  <c r="C44" i="154"/>
  <c r="C21" i="154"/>
  <c r="I115" i="153"/>
  <c r="C87" i="154"/>
  <c r="C34" i="154"/>
  <c r="C13" i="154"/>
  <c r="C81" i="154"/>
  <c r="C47" i="154"/>
  <c r="I111" i="153"/>
  <c r="C32" i="154"/>
  <c r="I141" i="153"/>
  <c r="C29" i="154"/>
  <c r="I154" i="153"/>
  <c r="C17" i="154"/>
  <c r="C24" i="154"/>
  <c r="I127" i="153"/>
  <c r="I158" i="153"/>
  <c r="C55" i="154"/>
  <c r="C93" i="154"/>
  <c r="C28" i="154"/>
  <c r="C83" i="154"/>
  <c r="I133" i="153"/>
  <c r="C89" i="154"/>
  <c r="I114" i="153"/>
  <c r="C45" i="154"/>
  <c r="C40" i="154"/>
  <c r="C23" i="154"/>
  <c r="C7" i="154"/>
  <c r="I120" i="153"/>
  <c r="C53" i="154"/>
  <c r="C20" i="154"/>
  <c r="I117" i="153"/>
  <c r="C75" i="154"/>
  <c r="C38" i="154"/>
  <c r="I106" i="153"/>
  <c r="C27" i="154"/>
  <c r="C16" i="154"/>
  <c r="C35" i="154"/>
  <c r="C9" i="154"/>
  <c r="M127" i="153"/>
  <c r="I148" i="153"/>
  <c r="C30" i="154"/>
  <c r="C37" i="154"/>
  <c r="C18" i="154"/>
  <c r="C91" i="154"/>
  <c r="I144" i="153"/>
  <c r="I136" i="153"/>
  <c r="C25" i="154"/>
  <c r="I110" i="153"/>
  <c r="I149" i="153"/>
  <c r="C85" i="154"/>
  <c r="C6" i="154"/>
  <c r="C99" i="154"/>
  <c r="I118" i="153"/>
  <c r="C77" i="154"/>
  <c r="C2" i="154"/>
  <c r="C54" i="154"/>
  <c r="I126" i="153"/>
  <c r="I140" i="153"/>
  <c r="I123" i="153"/>
  <c r="C43" i="154"/>
  <c r="C48" i="154"/>
  <c r="I137" i="153"/>
  <c r="C63" i="154"/>
  <c r="C46" i="154"/>
  <c r="I162" i="153"/>
  <c r="C4" i="154"/>
  <c r="C95" i="154"/>
  <c r="I129" i="153"/>
  <c r="C65" i="154"/>
  <c r="C8" i="154"/>
  <c r="I109" i="153"/>
  <c r="I153" i="153"/>
  <c r="I161" i="153"/>
  <c r="C36" i="154"/>
  <c r="C50" i="154"/>
  <c r="C52" i="154"/>
  <c r="I157" i="153"/>
  <c r="C14" i="154"/>
  <c r="C73" i="154"/>
  <c r="C41" i="154"/>
  <c r="C67" i="154"/>
  <c r="C57" i="154"/>
  <c r="I131" i="153"/>
  <c r="C97" i="154"/>
  <c r="C22" i="154"/>
  <c r="C79" i="154"/>
  <c r="G139" i="153" l="1"/>
  <c r="G106" i="153"/>
  <c r="G150" i="153"/>
  <c r="G134" i="153"/>
  <c r="H134" i="153"/>
  <c r="L131" i="153"/>
  <c r="C54" i="153"/>
  <c r="C81" i="153"/>
  <c r="K77" i="153"/>
  <c r="C32" i="153"/>
  <c r="C87" i="153"/>
  <c r="M128" i="153"/>
  <c r="I147" i="153"/>
  <c r="C72" i="153"/>
  <c r="C65" i="153"/>
  <c r="C49" i="153"/>
  <c r="C93" i="153"/>
  <c r="C98" i="153"/>
  <c r="K79" i="153"/>
  <c r="C66" i="153"/>
  <c r="I160" i="153"/>
  <c r="C21" i="153"/>
  <c r="C77" i="153"/>
  <c r="C58" i="153"/>
  <c r="K97" i="153"/>
  <c r="C64" i="153"/>
  <c r="K64" i="153"/>
  <c r="K70" i="153"/>
  <c r="C34" i="153"/>
  <c r="K69" i="153"/>
  <c r="C13" i="153"/>
  <c r="C100" i="153"/>
  <c r="K88" i="153"/>
  <c r="K59" i="153"/>
  <c r="C2" i="153"/>
  <c r="K100" i="153"/>
  <c r="C55" i="153"/>
  <c r="C57" i="153"/>
  <c r="C95" i="153"/>
  <c r="K87" i="153"/>
  <c r="C47" i="153"/>
  <c r="C80" i="153"/>
  <c r="I125" i="153"/>
  <c r="C96" i="153"/>
  <c r="C60" i="153"/>
  <c r="I132" i="153"/>
  <c r="C44" i="153"/>
  <c r="C85" i="153"/>
  <c r="C76" i="153"/>
  <c r="C50" i="153"/>
  <c r="C56" i="153"/>
  <c r="K81" i="153"/>
  <c r="K58" i="153"/>
  <c r="C4" i="153"/>
  <c r="C84" i="153"/>
  <c r="K92" i="153"/>
  <c r="C67" i="153"/>
  <c r="K72" i="153"/>
  <c r="C27" i="153"/>
  <c r="C99" i="153"/>
  <c r="C69" i="153"/>
  <c r="C29" i="153"/>
  <c r="I156" i="153"/>
  <c r="C28" i="153"/>
  <c r="C79" i="153"/>
  <c r="I119" i="153"/>
  <c r="C5" i="153"/>
  <c r="C24" i="153"/>
  <c r="K71" i="153"/>
  <c r="I138" i="153"/>
  <c r="K68" i="153"/>
  <c r="C73" i="153"/>
  <c r="I164" i="153"/>
  <c r="K96" i="153"/>
  <c r="K86" i="153"/>
  <c r="C48" i="153"/>
  <c r="C3" i="153"/>
  <c r="C68" i="153"/>
  <c r="C88" i="153"/>
  <c r="C90" i="153"/>
  <c r="K83" i="153"/>
  <c r="K82" i="153"/>
  <c r="C31" i="153"/>
  <c r="C89" i="153"/>
  <c r="C97" i="153"/>
  <c r="C61" i="153"/>
  <c r="C26" i="153"/>
  <c r="I122" i="153"/>
  <c r="K80" i="153"/>
  <c r="K62" i="153"/>
  <c r="C11" i="153"/>
  <c r="C35" i="153"/>
  <c r="C7" i="153"/>
  <c r="K66" i="153"/>
  <c r="C19" i="153"/>
  <c r="C51" i="153"/>
  <c r="C25" i="153"/>
  <c r="K74" i="153"/>
  <c r="K91" i="153"/>
  <c r="C42" i="153"/>
  <c r="I142" i="153"/>
  <c r="C18" i="153"/>
  <c r="K85" i="153"/>
  <c r="K90" i="153"/>
  <c r="K75" i="153"/>
  <c r="C15" i="153"/>
  <c r="C86" i="153"/>
  <c r="C91" i="153"/>
  <c r="I108" i="153"/>
  <c r="I163" i="153"/>
  <c r="C46" i="153"/>
  <c r="C14" i="153"/>
  <c r="I107" i="153"/>
  <c r="C30" i="153"/>
  <c r="K61" i="153"/>
  <c r="C16" i="153"/>
  <c r="I128" i="153"/>
  <c r="C10" i="153"/>
  <c r="C59" i="153"/>
  <c r="I124" i="153"/>
  <c r="C22" i="153"/>
  <c r="I143" i="153"/>
  <c r="M129" i="153"/>
  <c r="K63" i="153"/>
  <c r="K76" i="153"/>
  <c r="K99" i="153"/>
  <c r="I152" i="153"/>
  <c r="I139" i="153"/>
  <c r="C71" i="153"/>
  <c r="C63" i="153"/>
  <c r="M126" i="153"/>
  <c r="C94" i="153"/>
  <c r="K93" i="153"/>
  <c r="I146" i="153"/>
  <c r="C41" i="153"/>
  <c r="K98" i="153"/>
  <c r="C75" i="153"/>
  <c r="I116" i="153"/>
  <c r="C37" i="153"/>
  <c r="K84" i="153"/>
  <c r="K78" i="153"/>
  <c r="K94" i="153"/>
  <c r="K60" i="153"/>
  <c r="C36" i="153"/>
  <c r="C40" i="153"/>
  <c r="C6" i="153"/>
  <c r="I159" i="153"/>
  <c r="C92" i="153"/>
  <c r="C12" i="153"/>
  <c r="C33" i="153"/>
  <c r="C83" i="153"/>
  <c r="C82" i="153"/>
  <c r="C53" i="153"/>
  <c r="I155" i="153"/>
  <c r="K89" i="153"/>
  <c r="K95" i="153"/>
  <c r="C74" i="153"/>
  <c r="C17" i="153"/>
  <c r="K67" i="153"/>
  <c r="C52" i="153"/>
  <c r="M131" i="153" l="1"/>
  <c r="I134" i="153"/>
  <c r="I150" i="153"/>
  <c r="G107" i="153"/>
  <c r="G168" i="153"/>
  <c r="K133" i="151"/>
  <c r="C45" i="153"/>
  <c r="C70" i="153"/>
  <c r="C20" i="153"/>
  <c r="C78" i="153"/>
  <c r="C8" i="153"/>
  <c r="C9" i="153"/>
  <c r="C39" i="153"/>
  <c r="C38" i="153"/>
  <c r="K65" i="153"/>
  <c r="C43" i="153"/>
  <c r="K73" i="153"/>
  <c r="C62" i="153"/>
  <c r="C23" i="153"/>
  <c r="K105" i="151" l="1"/>
  <c r="G165" i="151"/>
  <c r="G164" i="151"/>
  <c r="G163" i="151"/>
  <c r="G162" i="151"/>
  <c r="G161" i="151"/>
  <c r="G160" i="151"/>
  <c r="G159" i="151"/>
  <c r="G158" i="151"/>
  <c r="G157" i="151"/>
  <c r="G156" i="151"/>
  <c r="G155" i="151"/>
  <c r="G154" i="151"/>
  <c r="G153" i="151"/>
  <c r="G152" i="151"/>
  <c r="G149" i="151"/>
  <c r="G148" i="151"/>
  <c r="G147" i="151"/>
  <c r="G146" i="151"/>
  <c r="G145" i="151"/>
  <c r="G144" i="151"/>
  <c r="G143" i="151"/>
  <c r="G142" i="151"/>
  <c r="G141" i="151"/>
  <c r="G140" i="151"/>
  <c r="G138" i="151"/>
  <c r="G137" i="151"/>
  <c r="G136" i="151"/>
  <c r="L133" i="151"/>
  <c r="H133" i="151"/>
  <c r="G133" i="151"/>
  <c r="H132" i="151"/>
  <c r="G132" i="151"/>
  <c r="H131" i="151"/>
  <c r="G131" i="151"/>
  <c r="H130" i="151"/>
  <c r="G130" i="151"/>
  <c r="L129" i="151"/>
  <c r="H129" i="151"/>
  <c r="G129" i="151"/>
  <c r="L128" i="151"/>
  <c r="H128" i="151"/>
  <c r="G128" i="151"/>
  <c r="L127" i="151"/>
  <c r="H127" i="151"/>
  <c r="G127" i="151"/>
  <c r="L126" i="151"/>
  <c r="H126" i="151"/>
  <c r="G126" i="151"/>
  <c r="M125" i="151"/>
  <c r="H125" i="151"/>
  <c r="G125" i="151"/>
  <c r="H124" i="151"/>
  <c r="G124" i="151"/>
  <c r="H123" i="151"/>
  <c r="G123" i="151"/>
  <c r="H122" i="151"/>
  <c r="G122" i="151"/>
  <c r="H121" i="151"/>
  <c r="G121" i="151"/>
  <c r="H120" i="151"/>
  <c r="G120" i="151"/>
  <c r="H119" i="151"/>
  <c r="G119" i="151"/>
  <c r="H118" i="151"/>
  <c r="G118" i="151"/>
  <c r="H117" i="151"/>
  <c r="G117" i="151"/>
  <c r="H116" i="151"/>
  <c r="G116" i="151"/>
  <c r="H115" i="151"/>
  <c r="G115" i="151"/>
  <c r="H114" i="151"/>
  <c r="G114" i="151"/>
  <c r="G111" i="151"/>
  <c r="G109" i="151"/>
  <c r="G108" i="151"/>
  <c r="I104" i="151"/>
  <c r="B103" i="151"/>
  <c r="B100" i="151"/>
  <c r="A100" i="151"/>
  <c r="B99" i="151"/>
  <c r="A99" i="151"/>
  <c r="B98" i="151"/>
  <c r="A98" i="151"/>
  <c r="B97" i="151"/>
  <c r="A97" i="151"/>
  <c r="B96" i="151"/>
  <c r="A96" i="151"/>
  <c r="B95" i="151"/>
  <c r="A95" i="151"/>
  <c r="B94" i="151"/>
  <c r="A94" i="151"/>
  <c r="B93" i="151"/>
  <c r="A93" i="151"/>
  <c r="B92" i="151"/>
  <c r="A92" i="151"/>
  <c r="B91" i="151"/>
  <c r="A91" i="151"/>
  <c r="B90" i="151"/>
  <c r="A90" i="151"/>
  <c r="B89" i="151"/>
  <c r="A89" i="151"/>
  <c r="B88" i="151"/>
  <c r="A88" i="151"/>
  <c r="B87" i="151"/>
  <c r="A87" i="151"/>
  <c r="B86" i="151"/>
  <c r="A86" i="151"/>
  <c r="B85" i="151"/>
  <c r="A85" i="151"/>
  <c r="B84" i="151"/>
  <c r="A84" i="151"/>
  <c r="B83" i="151"/>
  <c r="A83" i="151"/>
  <c r="B82" i="151"/>
  <c r="A82" i="151"/>
  <c r="B81" i="151"/>
  <c r="A81" i="151"/>
  <c r="B80" i="151"/>
  <c r="A80" i="151"/>
  <c r="B79" i="151"/>
  <c r="A79" i="151"/>
  <c r="B78" i="151"/>
  <c r="A78" i="151"/>
  <c r="B77" i="151"/>
  <c r="A77" i="151"/>
  <c r="B76" i="151"/>
  <c r="A76" i="151"/>
  <c r="B75" i="151"/>
  <c r="A75" i="151"/>
  <c r="B74" i="151"/>
  <c r="A74" i="151"/>
  <c r="B73" i="151"/>
  <c r="A73" i="151"/>
  <c r="B72" i="151"/>
  <c r="A72" i="151"/>
  <c r="B71" i="151"/>
  <c r="A71" i="151"/>
  <c r="B70" i="151"/>
  <c r="A70" i="151"/>
  <c r="B69" i="151"/>
  <c r="A69" i="151"/>
  <c r="B68" i="151"/>
  <c r="A68" i="151"/>
  <c r="B67" i="151"/>
  <c r="A67" i="151"/>
  <c r="B66" i="151"/>
  <c r="A66" i="151"/>
  <c r="B65" i="151"/>
  <c r="A65" i="151"/>
  <c r="B64" i="151"/>
  <c r="A64" i="151"/>
  <c r="B63" i="151"/>
  <c r="A63" i="151"/>
  <c r="B62" i="151"/>
  <c r="A62" i="151"/>
  <c r="B61" i="151"/>
  <c r="A61" i="151"/>
  <c r="B60" i="151"/>
  <c r="A60" i="151"/>
  <c r="B59" i="151"/>
  <c r="A59" i="151"/>
  <c r="B58" i="151"/>
  <c r="A58" i="151"/>
  <c r="B57" i="151"/>
  <c r="A57" i="151"/>
  <c r="B56" i="151"/>
  <c r="A56" i="151"/>
  <c r="B55" i="151"/>
  <c r="A55" i="151"/>
  <c r="B54" i="151"/>
  <c r="A54" i="151"/>
  <c r="B52" i="151"/>
  <c r="A52" i="151"/>
  <c r="B51" i="151"/>
  <c r="A51" i="151"/>
  <c r="B31" i="151"/>
  <c r="A31" i="151"/>
  <c r="B30" i="151"/>
  <c r="A30" i="151"/>
  <c r="B50" i="151"/>
  <c r="A50" i="151"/>
  <c r="B17" i="151"/>
  <c r="A17" i="151"/>
  <c r="B34" i="151"/>
  <c r="A34" i="151"/>
  <c r="B29" i="151"/>
  <c r="A29" i="151"/>
  <c r="B49" i="151"/>
  <c r="A49" i="151"/>
  <c r="B28" i="151"/>
  <c r="A28" i="151"/>
  <c r="B27" i="151"/>
  <c r="A27" i="151"/>
  <c r="B26" i="151"/>
  <c r="A26" i="151"/>
  <c r="B16" i="151"/>
  <c r="A16" i="151"/>
  <c r="B14" i="151"/>
  <c r="A14" i="151"/>
  <c r="B48" i="151"/>
  <c r="A48" i="151"/>
  <c r="B13" i="151"/>
  <c r="A13" i="151"/>
  <c r="B47" i="151"/>
  <c r="A47" i="151"/>
  <c r="B12" i="151"/>
  <c r="A12" i="151"/>
  <c r="B25" i="151"/>
  <c r="A25" i="151"/>
  <c r="B24" i="151"/>
  <c r="A24" i="151"/>
  <c r="B23" i="151"/>
  <c r="A23" i="151"/>
  <c r="B22" i="151"/>
  <c r="A22" i="151"/>
  <c r="B53" i="151"/>
  <c r="A53" i="151"/>
  <c r="B21" i="151"/>
  <c r="A21" i="151"/>
  <c r="B46" i="151"/>
  <c r="A46" i="151"/>
  <c r="B45" i="151"/>
  <c r="A45" i="151"/>
  <c r="B15" i="151"/>
  <c r="A15" i="151"/>
  <c r="B44" i="151"/>
  <c r="A44" i="151"/>
  <c r="B6" i="151"/>
  <c r="A6" i="151"/>
  <c r="B43" i="151"/>
  <c r="A43" i="151"/>
  <c r="B20" i="151"/>
  <c r="A20" i="151"/>
  <c r="B42" i="151"/>
  <c r="A42" i="151"/>
  <c r="B41" i="151"/>
  <c r="A41" i="151"/>
  <c r="B5" i="151"/>
  <c r="A5" i="151"/>
  <c r="B40" i="151"/>
  <c r="A40" i="151"/>
  <c r="B39" i="151"/>
  <c r="A39" i="151"/>
  <c r="B38" i="151"/>
  <c r="A38" i="151"/>
  <c r="B4" i="151"/>
  <c r="A4" i="151"/>
  <c r="B19" i="151"/>
  <c r="A19" i="151"/>
  <c r="B8" i="151"/>
  <c r="A8" i="151"/>
  <c r="B11" i="151"/>
  <c r="A11" i="151"/>
  <c r="B3" i="151"/>
  <c r="A3" i="151"/>
  <c r="B33" i="151"/>
  <c r="A33" i="151"/>
  <c r="B7" i="151"/>
  <c r="A7" i="151"/>
  <c r="B37" i="151"/>
  <c r="A37" i="151"/>
  <c r="B36" i="151"/>
  <c r="A36" i="151"/>
  <c r="B35" i="151"/>
  <c r="A35" i="151"/>
  <c r="B2" i="151"/>
  <c r="A2" i="151"/>
  <c r="B32" i="151"/>
  <c r="A32" i="151"/>
  <c r="B10" i="151"/>
  <c r="A10" i="151"/>
  <c r="B18" i="151"/>
  <c r="A18" i="151"/>
  <c r="B9" i="151"/>
  <c r="A9" i="151"/>
  <c r="J1" i="151"/>
  <c r="F1" i="151"/>
  <c r="I110" i="151"/>
  <c r="I161" i="151"/>
  <c r="I165" i="151"/>
  <c r="I164" i="151"/>
  <c r="G139" i="151" l="1"/>
  <c r="G150" i="151"/>
  <c r="G107" i="151"/>
  <c r="H134" i="151"/>
  <c r="G134" i="151"/>
  <c r="L131" i="151"/>
  <c r="C38" i="151"/>
  <c r="C53" i="151"/>
  <c r="C77" i="151"/>
  <c r="C78" i="151"/>
  <c r="K90" i="151"/>
  <c r="C64" i="151"/>
  <c r="C50" i="151"/>
  <c r="K55" i="151"/>
  <c r="C49" i="151"/>
  <c r="C15" i="151"/>
  <c r="C37" i="151"/>
  <c r="C98" i="151"/>
  <c r="I163" i="151"/>
  <c r="K60" i="151"/>
  <c r="C84" i="151"/>
  <c r="C69" i="151"/>
  <c r="K67" i="151"/>
  <c r="C28" i="151"/>
  <c r="C81" i="151"/>
  <c r="C48" i="151"/>
  <c r="C96" i="151"/>
  <c r="K96" i="151"/>
  <c r="C88" i="151"/>
  <c r="K70" i="151"/>
  <c r="C72" i="151"/>
  <c r="I162" i="151"/>
  <c r="C65" i="151"/>
  <c r="K97" i="151"/>
  <c r="K80" i="151"/>
  <c r="C83" i="151"/>
  <c r="C56" i="151"/>
  <c r="C55" i="151"/>
  <c r="C36" i="151"/>
  <c r="C61" i="151"/>
  <c r="K88" i="151"/>
  <c r="C41" i="151"/>
  <c r="C92" i="151"/>
  <c r="C73" i="151"/>
  <c r="C45" i="151"/>
  <c r="K89" i="151"/>
  <c r="K91" i="151"/>
  <c r="C75" i="151"/>
  <c r="K68" i="151"/>
  <c r="C90" i="151"/>
  <c r="C31" i="151"/>
  <c r="C80" i="151"/>
  <c r="C95" i="151"/>
  <c r="K81" i="151"/>
  <c r="K72" i="151"/>
  <c r="K75" i="151"/>
  <c r="K76" i="151"/>
  <c r="C20" i="151"/>
  <c r="C23" i="151"/>
  <c r="C93" i="151"/>
  <c r="C67" i="151"/>
  <c r="K71" i="151"/>
  <c r="C71" i="151"/>
  <c r="K84" i="151"/>
  <c r="C43" i="151"/>
  <c r="C17" i="151"/>
  <c r="C47" i="151"/>
  <c r="K73" i="151"/>
  <c r="C86" i="151"/>
  <c r="C16" i="151"/>
  <c r="C4" i="151"/>
  <c r="C5" i="151"/>
  <c r="C35" i="151"/>
  <c r="C6" i="151"/>
  <c r="C59" i="151"/>
  <c r="C34" i="151"/>
  <c r="C68" i="151"/>
  <c r="C12" i="151"/>
  <c r="K54" i="151"/>
  <c r="K59" i="151"/>
  <c r="K69" i="151"/>
  <c r="C70" i="151"/>
  <c r="C18" i="151"/>
  <c r="K85" i="151"/>
  <c r="C74" i="151"/>
  <c r="C94" i="151"/>
  <c r="K94" i="151"/>
  <c r="C76" i="151"/>
  <c r="K58" i="151"/>
  <c r="K61" i="151"/>
  <c r="K82" i="151"/>
  <c r="K92" i="151"/>
  <c r="C60" i="151"/>
  <c r="C79" i="151"/>
  <c r="C46" i="151"/>
  <c r="C51" i="151"/>
  <c r="C52" i="151"/>
  <c r="K83" i="151"/>
  <c r="K65" i="151"/>
  <c r="C87" i="151"/>
  <c r="K99" i="151"/>
  <c r="C32" i="151"/>
  <c r="C10" i="151"/>
  <c r="C25" i="151"/>
  <c r="C27" i="151"/>
  <c r="K98" i="151"/>
  <c r="C22" i="151"/>
  <c r="K77" i="151"/>
  <c r="C19" i="151"/>
  <c r="K93" i="151"/>
  <c r="C91" i="151"/>
  <c r="K86" i="151"/>
  <c r="K95" i="151"/>
  <c r="K100" i="151"/>
  <c r="K64" i="151"/>
  <c r="C40" i="151"/>
  <c r="C99" i="151"/>
  <c r="K63" i="151"/>
  <c r="C3" i="151"/>
  <c r="C63" i="151"/>
  <c r="K66" i="151"/>
  <c r="C82" i="151"/>
  <c r="K78" i="151"/>
  <c r="C11" i="151"/>
  <c r="K57" i="151"/>
  <c r="C97" i="151"/>
  <c r="C89" i="151"/>
  <c r="C85" i="151"/>
  <c r="K87" i="151"/>
  <c r="K79" i="151"/>
  <c r="C14" i="151"/>
  <c r="K56" i="151"/>
  <c r="K62" i="151"/>
  <c r="C100" i="151"/>
  <c r="C57" i="151"/>
  <c r="K74" i="151"/>
  <c r="C33" i="151"/>
  <c r="G168" i="151" l="1"/>
  <c r="G106" i="151"/>
  <c r="C44" i="151"/>
  <c r="C24" i="151"/>
  <c r="C9" i="151"/>
  <c r="C26" i="151"/>
  <c r="C42" i="151"/>
  <c r="C30" i="151"/>
  <c r="C7" i="151"/>
  <c r="C58" i="151"/>
  <c r="C39" i="151"/>
  <c r="C13" i="151"/>
  <c r="C62" i="151"/>
  <c r="C21" i="151"/>
  <c r="C66" i="151"/>
  <c r="C29" i="151"/>
  <c r="C8" i="151"/>
  <c r="C54" i="151"/>
  <c r="C2" i="151"/>
  <c r="K105" i="148" l="1"/>
  <c r="G165" i="148"/>
  <c r="G164" i="148"/>
  <c r="G163" i="148"/>
  <c r="G162" i="148"/>
  <c r="G161" i="148"/>
  <c r="G160" i="148"/>
  <c r="G159" i="148"/>
  <c r="G158" i="148"/>
  <c r="G157" i="148"/>
  <c r="G156" i="148"/>
  <c r="G155" i="148"/>
  <c r="G154" i="148"/>
  <c r="G153" i="148"/>
  <c r="G152" i="148"/>
  <c r="G149" i="148"/>
  <c r="G148" i="148"/>
  <c r="G147" i="148"/>
  <c r="G146" i="148"/>
  <c r="G145" i="148"/>
  <c r="G144" i="148"/>
  <c r="G143" i="148"/>
  <c r="G142" i="148"/>
  <c r="G141" i="148"/>
  <c r="G140" i="148"/>
  <c r="G138" i="148"/>
  <c r="G137" i="148"/>
  <c r="G136" i="148"/>
  <c r="L133" i="148"/>
  <c r="K133" i="148"/>
  <c r="H133" i="148"/>
  <c r="G133" i="148"/>
  <c r="H132" i="148"/>
  <c r="G132" i="148"/>
  <c r="H131" i="148"/>
  <c r="G131" i="148"/>
  <c r="H130" i="148"/>
  <c r="G130" i="148"/>
  <c r="L129" i="148"/>
  <c r="H129" i="148"/>
  <c r="G129" i="148"/>
  <c r="L128" i="148"/>
  <c r="H128" i="148"/>
  <c r="G128" i="148"/>
  <c r="L127" i="148"/>
  <c r="H127" i="148"/>
  <c r="G127" i="148"/>
  <c r="L126" i="148"/>
  <c r="L131" i="148" s="1"/>
  <c r="H126" i="148"/>
  <c r="G126" i="148"/>
  <c r="M125" i="148"/>
  <c r="H125" i="148"/>
  <c r="G125" i="148"/>
  <c r="H124" i="148"/>
  <c r="G124" i="148"/>
  <c r="H123" i="148"/>
  <c r="G123" i="148"/>
  <c r="H122" i="148"/>
  <c r="G122" i="148"/>
  <c r="H121" i="148"/>
  <c r="G121" i="148"/>
  <c r="H120" i="148"/>
  <c r="G120" i="148"/>
  <c r="H119" i="148"/>
  <c r="G119" i="148"/>
  <c r="H118" i="148"/>
  <c r="G118" i="148"/>
  <c r="H117" i="148"/>
  <c r="G117" i="148"/>
  <c r="H116" i="148"/>
  <c r="G116" i="148"/>
  <c r="H115" i="148"/>
  <c r="G115" i="148"/>
  <c r="H114" i="148"/>
  <c r="G114" i="148"/>
  <c r="G111" i="148"/>
  <c r="G109" i="148"/>
  <c r="G108" i="148"/>
  <c r="I104" i="148"/>
  <c r="B103" i="148"/>
  <c r="B100" i="148"/>
  <c r="A100" i="148"/>
  <c r="B99" i="148"/>
  <c r="A99" i="148"/>
  <c r="B98" i="148"/>
  <c r="A98" i="148"/>
  <c r="B97" i="148"/>
  <c r="A97" i="148"/>
  <c r="B96" i="148"/>
  <c r="A96" i="148"/>
  <c r="B95" i="148"/>
  <c r="A95" i="148"/>
  <c r="B94" i="148"/>
  <c r="A94" i="148"/>
  <c r="B93" i="148"/>
  <c r="A93" i="148"/>
  <c r="B92" i="148"/>
  <c r="A92" i="148"/>
  <c r="B91" i="148"/>
  <c r="A91" i="148"/>
  <c r="B90" i="148"/>
  <c r="A90" i="148"/>
  <c r="B89" i="148"/>
  <c r="A89" i="148"/>
  <c r="B88" i="148"/>
  <c r="A88" i="148"/>
  <c r="B87" i="148"/>
  <c r="A87" i="148"/>
  <c r="B86" i="148"/>
  <c r="A86" i="148"/>
  <c r="B85" i="148"/>
  <c r="A85" i="148"/>
  <c r="B84" i="148"/>
  <c r="A84" i="148"/>
  <c r="B83" i="148"/>
  <c r="A83" i="148"/>
  <c r="B82" i="148"/>
  <c r="A82" i="148"/>
  <c r="B81" i="148"/>
  <c r="A81" i="148"/>
  <c r="B80" i="148"/>
  <c r="A80" i="148"/>
  <c r="B79" i="148"/>
  <c r="A79" i="148"/>
  <c r="B78" i="148"/>
  <c r="A78" i="148"/>
  <c r="B77" i="148"/>
  <c r="A77" i="148"/>
  <c r="B76" i="148"/>
  <c r="A76" i="148"/>
  <c r="B75" i="148"/>
  <c r="A75" i="148"/>
  <c r="B74" i="148"/>
  <c r="A74" i="148"/>
  <c r="B73" i="148"/>
  <c r="A73" i="148"/>
  <c r="B72" i="148"/>
  <c r="A72" i="148"/>
  <c r="B71" i="148"/>
  <c r="A71" i="148"/>
  <c r="B70" i="148"/>
  <c r="A70" i="148"/>
  <c r="B69" i="148"/>
  <c r="A69" i="148"/>
  <c r="B68" i="148"/>
  <c r="A68" i="148"/>
  <c r="B67" i="148"/>
  <c r="A67" i="148"/>
  <c r="B66" i="148"/>
  <c r="A66" i="148"/>
  <c r="B65" i="148"/>
  <c r="A65" i="148"/>
  <c r="B64" i="148"/>
  <c r="A64" i="148"/>
  <c r="B63" i="148"/>
  <c r="A63" i="148"/>
  <c r="B62" i="148"/>
  <c r="A62" i="148"/>
  <c r="B61" i="148"/>
  <c r="A61" i="148"/>
  <c r="B60" i="148"/>
  <c r="A60" i="148"/>
  <c r="B59" i="148"/>
  <c r="A59" i="148"/>
  <c r="B58" i="148"/>
  <c r="A58" i="148"/>
  <c r="B35" i="148"/>
  <c r="A35" i="148"/>
  <c r="B34" i="148"/>
  <c r="A34" i="148"/>
  <c r="B38" i="148"/>
  <c r="A38" i="148"/>
  <c r="B56" i="148"/>
  <c r="A56" i="148"/>
  <c r="B55" i="148"/>
  <c r="A55" i="148"/>
  <c r="B9" i="148"/>
  <c r="A9" i="148"/>
  <c r="B33" i="148"/>
  <c r="A33" i="148"/>
  <c r="B32" i="148"/>
  <c r="A32" i="148"/>
  <c r="B54" i="148"/>
  <c r="A54" i="148"/>
  <c r="B8" i="148"/>
  <c r="A8" i="148"/>
  <c r="B31" i="148"/>
  <c r="A31" i="148"/>
  <c r="B53" i="148"/>
  <c r="A53" i="148"/>
  <c r="B30" i="148"/>
  <c r="A30" i="148"/>
  <c r="B29" i="148"/>
  <c r="A29" i="148"/>
  <c r="B28" i="148"/>
  <c r="A28" i="148"/>
  <c r="B17" i="148"/>
  <c r="A17" i="148"/>
  <c r="B27" i="148"/>
  <c r="A27" i="148"/>
  <c r="B52" i="148"/>
  <c r="A52" i="148"/>
  <c r="B26" i="148"/>
  <c r="A26" i="148"/>
  <c r="B51" i="148"/>
  <c r="A51" i="148"/>
  <c r="B15" i="148"/>
  <c r="A15" i="148"/>
  <c r="B25" i="148"/>
  <c r="A25" i="148"/>
  <c r="B24" i="148"/>
  <c r="A24" i="148"/>
  <c r="B23" i="148"/>
  <c r="A23" i="148"/>
  <c r="B22" i="148"/>
  <c r="A22" i="148"/>
  <c r="B57" i="148"/>
  <c r="A57" i="148"/>
  <c r="B21" i="148"/>
  <c r="A21" i="148"/>
  <c r="B50" i="148"/>
  <c r="A50" i="148"/>
  <c r="B49" i="148"/>
  <c r="A49" i="148"/>
  <c r="B16" i="148"/>
  <c r="A16" i="148"/>
  <c r="B48" i="148"/>
  <c r="A48" i="148"/>
  <c r="B7" i="148"/>
  <c r="A7" i="148"/>
  <c r="B47" i="148"/>
  <c r="A47" i="148"/>
  <c r="B6" i="148"/>
  <c r="A6" i="148"/>
  <c r="B20" i="148"/>
  <c r="A20" i="148"/>
  <c r="B46" i="148"/>
  <c r="A46" i="148"/>
  <c r="B45" i="148"/>
  <c r="A45" i="148"/>
  <c r="B5" i="148"/>
  <c r="A5" i="148"/>
  <c r="B44" i="148"/>
  <c r="A44" i="148"/>
  <c r="B43" i="148"/>
  <c r="A43" i="148"/>
  <c r="B42" i="148"/>
  <c r="A42" i="148"/>
  <c r="B4" i="148"/>
  <c r="A4" i="148"/>
  <c r="B19" i="148"/>
  <c r="A19" i="148"/>
  <c r="B11" i="148"/>
  <c r="A11" i="148"/>
  <c r="B14" i="148"/>
  <c r="A14" i="148"/>
  <c r="B3" i="148"/>
  <c r="A3" i="148"/>
  <c r="B37" i="148"/>
  <c r="A37" i="148"/>
  <c r="B10" i="148"/>
  <c r="A10" i="148"/>
  <c r="B41" i="148"/>
  <c r="A41" i="148"/>
  <c r="B40" i="148"/>
  <c r="A40" i="148"/>
  <c r="B39" i="148"/>
  <c r="A39" i="148"/>
  <c r="B2" i="148"/>
  <c r="A2" i="148"/>
  <c r="B36" i="148"/>
  <c r="A36" i="148"/>
  <c r="B13" i="148"/>
  <c r="A13" i="148"/>
  <c r="B18" i="148"/>
  <c r="A18" i="148"/>
  <c r="B12" i="148"/>
  <c r="A12" i="148"/>
  <c r="J1" i="148"/>
  <c r="F1" i="148"/>
  <c r="G139" i="148" l="1"/>
  <c r="H134" i="148"/>
  <c r="G168" i="148"/>
  <c r="G107" i="148" l="1"/>
  <c r="G106" i="148"/>
  <c r="G134" i="148"/>
  <c r="G150" i="148"/>
  <c r="L133" i="144"/>
  <c r="K133" i="144"/>
  <c r="K105" i="144" l="1"/>
  <c r="G165" i="144"/>
  <c r="G164" i="144"/>
  <c r="G163" i="144"/>
  <c r="G162" i="144"/>
  <c r="G161" i="144"/>
  <c r="G160" i="144"/>
  <c r="G159" i="144"/>
  <c r="G158" i="144"/>
  <c r="G157" i="144"/>
  <c r="G156" i="144"/>
  <c r="G155" i="144"/>
  <c r="G154" i="144"/>
  <c r="G153" i="144"/>
  <c r="G152" i="144"/>
  <c r="G149" i="144"/>
  <c r="G148" i="144"/>
  <c r="G147" i="144"/>
  <c r="G146" i="144"/>
  <c r="G145" i="144"/>
  <c r="G144" i="144"/>
  <c r="G143" i="144"/>
  <c r="G142" i="144"/>
  <c r="G141" i="144"/>
  <c r="G140" i="144"/>
  <c r="G138" i="144"/>
  <c r="G137" i="144"/>
  <c r="G136" i="144"/>
  <c r="H133" i="144"/>
  <c r="G133" i="144"/>
  <c r="H132" i="144"/>
  <c r="G132" i="144"/>
  <c r="H131" i="144"/>
  <c r="G131" i="144"/>
  <c r="H130" i="144"/>
  <c r="G130" i="144"/>
  <c r="L129" i="144"/>
  <c r="H129" i="144"/>
  <c r="G129" i="144"/>
  <c r="L128" i="144"/>
  <c r="H128" i="144"/>
  <c r="G128" i="144"/>
  <c r="L127" i="144"/>
  <c r="H127" i="144"/>
  <c r="G127" i="144"/>
  <c r="L126" i="144"/>
  <c r="H126" i="144"/>
  <c r="G126" i="144"/>
  <c r="M125" i="144"/>
  <c r="H125" i="144"/>
  <c r="G125" i="144"/>
  <c r="H124" i="144"/>
  <c r="G124" i="144"/>
  <c r="H123" i="144"/>
  <c r="G123" i="144"/>
  <c r="H122" i="144"/>
  <c r="G122" i="144"/>
  <c r="H121" i="144"/>
  <c r="G121" i="144"/>
  <c r="H120" i="144"/>
  <c r="G120" i="144"/>
  <c r="H119" i="144"/>
  <c r="G119" i="144"/>
  <c r="H118" i="144"/>
  <c r="G118" i="144"/>
  <c r="H117" i="144"/>
  <c r="G117" i="144"/>
  <c r="H116" i="144"/>
  <c r="G116" i="144"/>
  <c r="H115" i="144"/>
  <c r="G115" i="144"/>
  <c r="H114" i="144"/>
  <c r="G114" i="144"/>
  <c r="G111" i="144"/>
  <c r="G109" i="144"/>
  <c r="G108" i="144"/>
  <c r="I104" i="144"/>
  <c r="B103" i="144"/>
  <c r="B100" i="144"/>
  <c r="A100" i="144"/>
  <c r="B99" i="144"/>
  <c r="A99" i="144"/>
  <c r="B98" i="144"/>
  <c r="A98" i="144"/>
  <c r="B97" i="144"/>
  <c r="A97" i="144"/>
  <c r="B96" i="144"/>
  <c r="A96" i="144"/>
  <c r="B95" i="144"/>
  <c r="A95" i="144"/>
  <c r="B94" i="144"/>
  <c r="A94" i="144"/>
  <c r="B93" i="144"/>
  <c r="A93" i="144"/>
  <c r="B92" i="144"/>
  <c r="A92" i="144"/>
  <c r="B91" i="144"/>
  <c r="A91" i="144"/>
  <c r="B90" i="144"/>
  <c r="A90" i="144"/>
  <c r="B89" i="144"/>
  <c r="A89" i="144"/>
  <c r="B88" i="144"/>
  <c r="A88" i="144"/>
  <c r="B87" i="144"/>
  <c r="A87" i="144"/>
  <c r="B86" i="144"/>
  <c r="A86" i="144"/>
  <c r="B85" i="144"/>
  <c r="A85" i="144"/>
  <c r="B84" i="144"/>
  <c r="A84" i="144"/>
  <c r="B83" i="144"/>
  <c r="A83" i="144"/>
  <c r="B82" i="144"/>
  <c r="A82" i="144"/>
  <c r="B81" i="144"/>
  <c r="A81" i="144"/>
  <c r="B80" i="144"/>
  <c r="A80" i="144"/>
  <c r="B79" i="144"/>
  <c r="A79" i="144"/>
  <c r="B78" i="144"/>
  <c r="A78" i="144"/>
  <c r="B77" i="144"/>
  <c r="A77" i="144"/>
  <c r="B76" i="144"/>
  <c r="A76" i="144"/>
  <c r="B75" i="144"/>
  <c r="A75" i="144"/>
  <c r="B74" i="144"/>
  <c r="A74" i="144"/>
  <c r="B73" i="144"/>
  <c r="A73" i="144"/>
  <c r="B72" i="144"/>
  <c r="A72" i="144"/>
  <c r="B71" i="144"/>
  <c r="A71" i="144"/>
  <c r="B70" i="144"/>
  <c r="A70" i="144"/>
  <c r="B69" i="144"/>
  <c r="A69" i="144"/>
  <c r="B68" i="144"/>
  <c r="A68" i="144"/>
  <c r="B67" i="144"/>
  <c r="A67" i="144"/>
  <c r="B66" i="144"/>
  <c r="A66" i="144"/>
  <c r="B65" i="144"/>
  <c r="A65" i="144"/>
  <c r="B64" i="144"/>
  <c r="A64" i="144"/>
  <c r="B63" i="144"/>
  <c r="A63" i="144"/>
  <c r="B62" i="144"/>
  <c r="A62" i="144"/>
  <c r="B61" i="144"/>
  <c r="A61" i="144"/>
  <c r="B60" i="144"/>
  <c r="A60" i="144"/>
  <c r="B59" i="144"/>
  <c r="A59" i="144"/>
  <c r="B58" i="144"/>
  <c r="A58" i="144"/>
  <c r="B57" i="144"/>
  <c r="A57" i="144"/>
  <c r="B52" i="144"/>
  <c r="A52" i="144"/>
  <c r="B11" i="144"/>
  <c r="A11" i="144"/>
  <c r="B35" i="144"/>
  <c r="A35" i="144"/>
  <c r="B56" i="144"/>
  <c r="A56" i="144"/>
  <c r="B34" i="144"/>
  <c r="A34" i="144"/>
  <c r="B33" i="144"/>
  <c r="A33" i="144"/>
  <c r="B22" i="144"/>
  <c r="A22" i="144"/>
  <c r="B32" i="144"/>
  <c r="A32" i="144"/>
  <c r="B55" i="144"/>
  <c r="A55" i="144"/>
  <c r="B51" i="144"/>
  <c r="A51" i="144"/>
  <c r="B31" i="144"/>
  <c r="A31" i="144"/>
  <c r="B10" i="144"/>
  <c r="A10" i="144"/>
  <c r="B21" i="144"/>
  <c r="A21" i="144"/>
  <c r="B50" i="144"/>
  <c r="A50" i="144"/>
  <c r="B19" i="144"/>
  <c r="A19" i="144"/>
  <c r="B30" i="144"/>
  <c r="A30" i="144"/>
  <c r="B29" i="144"/>
  <c r="A29" i="144"/>
  <c r="B28" i="144"/>
  <c r="A28" i="144"/>
  <c r="B9" i="144"/>
  <c r="A9" i="144"/>
  <c r="B53" i="144"/>
  <c r="A53" i="144"/>
  <c r="B27" i="144"/>
  <c r="A27" i="144"/>
  <c r="B49" i="144"/>
  <c r="A49" i="144"/>
  <c r="B48" i="144"/>
  <c r="A48" i="144"/>
  <c r="B20" i="144"/>
  <c r="A20" i="144"/>
  <c r="B26" i="144"/>
  <c r="A26" i="144"/>
  <c r="B47" i="144"/>
  <c r="A47" i="144"/>
  <c r="B54" i="144"/>
  <c r="A54" i="144"/>
  <c r="B8" i="144"/>
  <c r="A8" i="144"/>
  <c r="B46" i="144"/>
  <c r="A46" i="144"/>
  <c r="B7" i="144"/>
  <c r="A7" i="144"/>
  <c r="B15" i="144"/>
  <c r="A15" i="144"/>
  <c r="B25" i="144"/>
  <c r="A25" i="144"/>
  <c r="B45" i="144"/>
  <c r="A45" i="144"/>
  <c r="B44" i="144"/>
  <c r="A44" i="144"/>
  <c r="B6" i="144"/>
  <c r="A6" i="144"/>
  <c r="B43" i="144"/>
  <c r="A43" i="144"/>
  <c r="B42" i="144"/>
  <c r="A42" i="144"/>
  <c r="B41" i="144"/>
  <c r="A41" i="144"/>
  <c r="B5" i="144"/>
  <c r="A5" i="144"/>
  <c r="B24" i="144"/>
  <c r="A24" i="144"/>
  <c r="B14" i="144"/>
  <c r="A14" i="144"/>
  <c r="B18" i="144"/>
  <c r="A18" i="144"/>
  <c r="B13" i="144"/>
  <c r="A13" i="144"/>
  <c r="B4" i="144"/>
  <c r="A4" i="144"/>
  <c r="B37" i="144"/>
  <c r="A37" i="144"/>
  <c r="B12" i="144"/>
  <c r="A12" i="144"/>
  <c r="B40" i="144"/>
  <c r="A40" i="144"/>
  <c r="B39" i="144"/>
  <c r="A39" i="144"/>
  <c r="B3" i="144"/>
  <c r="A3" i="144"/>
  <c r="B38" i="144"/>
  <c r="A38" i="144"/>
  <c r="B2" i="144"/>
  <c r="A2" i="144"/>
  <c r="B36" i="144"/>
  <c r="A36" i="144"/>
  <c r="B17" i="144"/>
  <c r="A17" i="144"/>
  <c r="B23" i="144"/>
  <c r="A23" i="144"/>
  <c r="B16" i="144"/>
  <c r="A16" i="144"/>
  <c r="J1" i="144"/>
  <c r="F1" i="144"/>
  <c r="K98" i="148"/>
  <c r="C19" i="148"/>
  <c r="AG59" i="156"/>
  <c r="AF22" i="156"/>
  <c r="AH87" i="156"/>
  <c r="AE34" i="156"/>
  <c r="K29" i="156"/>
  <c r="K83" i="148"/>
  <c r="K5" i="156"/>
  <c r="AE78" i="156"/>
  <c r="C6" i="148"/>
  <c r="AE87" i="156"/>
  <c r="AE18" i="156"/>
  <c r="C73" i="148"/>
  <c r="K94" i="148"/>
  <c r="C93" i="148"/>
  <c r="K41" i="156"/>
  <c r="K7" i="156"/>
  <c r="C80" i="148"/>
  <c r="I165" i="148"/>
  <c r="AF78" i="156"/>
  <c r="C24" i="148"/>
  <c r="AE80" i="156"/>
  <c r="C10" i="148"/>
  <c r="AH98" i="156"/>
  <c r="K16" i="156"/>
  <c r="C84" i="148"/>
  <c r="AG62" i="156"/>
  <c r="AF49" i="156"/>
  <c r="K30" i="156"/>
  <c r="AE53" i="156"/>
  <c r="C2" i="148"/>
  <c r="C44" i="148"/>
  <c r="AF66" i="156"/>
  <c r="AG23" i="156"/>
  <c r="K17" i="156"/>
  <c r="K45" i="156"/>
  <c r="AH9" i="156"/>
  <c r="AE36" i="156"/>
  <c r="AF73" i="156"/>
  <c r="C87" i="148"/>
  <c r="AH72" i="156"/>
  <c r="AF6" i="156"/>
  <c r="K82" i="148"/>
  <c r="AF100" i="156"/>
  <c r="AH38" i="156"/>
  <c r="AE9" i="156"/>
  <c r="K3" i="156"/>
  <c r="AG93" i="156"/>
  <c r="K60" i="148"/>
  <c r="C5" i="148"/>
  <c r="AE28" i="156"/>
  <c r="C8" i="148"/>
  <c r="AH73" i="156"/>
  <c r="AH55" i="156"/>
  <c r="AG55" i="156"/>
  <c r="AH61" i="156"/>
  <c r="AG27" i="156"/>
  <c r="AE50" i="156"/>
  <c r="AH79" i="156"/>
  <c r="AF64" i="156"/>
  <c r="AE44" i="156"/>
  <c r="C54" i="148"/>
  <c r="C95" i="148"/>
  <c r="AF48" i="156"/>
  <c r="AH54" i="156"/>
  <c r="C81" i="148"/>
  <c r="AE11" i="156"/>
  <c r="AG72" i="156"/>
  <c r="AF59" i="156"/>
  <c r="AH39" i="156"/>
  <c r="AF88" i="156"/>
  <c r="K46" i="156"/>
  <c r="AF42" i="156"/>
  <c r="I157" i="148"/>
  <c r="I109" i="151"/>
  <c r="M127" i="148"/>
  <c r="I133" i="151"/>
  <c r="I109" i="144"/>
  <c r="I122" i="151"/>
  <c r="I141" i="148"/>
  <c r="I148" i="144"/>
  <c r="I127" i="148"/>
  <c r="M129" i="151"/>
  <c r="I122" i="144"/>
  <c r="I117" i="148"/>
  <c r="I132" i="148"/>
  <c r="I141" i="144"/>
  <c r="I161" i="144"/>
  <c r="AH68" i="156"/>
  <c r="AE79" i="156"/>
  <c r="K47" i="156"/>
  <c r="AH49" i="156"/>
  <c r="AH36" i="156"/>
  <c r="AH74" i="156"/>
  <c r="AG87" i="156"/>
  <c r="AE55" i="156"/>
  <c r="AE69" i="156"/>
  <c r="AG63" i="156"/>
  <c r="C69" i="148"/>
  <c r="AG82" i="156"/>
  <c r="AG51" i="156"/>
  <c r="AH33" i="156"/>
  <c r="AH62" i="156"/>
  <c r="AE13" i="156"/>
  <c r="AE15" i="156"/>
  <c r="AH30" i="156"/>
  <c r="AF53" i="156"/>
  <c r="AF74" i="156"/>
  <c r="AE65" i="156"/>
  <c r="AH27" i="156"/>
  <c r="C47" i="148"/>
  <c r="AG57" i="156"/>
  <c r="AG69" i="156"/>
  <c r="AH100" i="156"/>
  <c r="I144" i="144"/>
  <c r="I128" i="151"/>
  <c r="I127" i="151"/>
  <c r="I142" i="148"/>
  <c r="AF55" i="156"/>
  <c r="AG60" i="156"/>
  <c r="C97" i="148"/>
  <c r="K13" i="156"/>
  <c r="C63" i="148"/>
  <c r="C59" i="148"/>
  <c r="I162" i="148"/>
  <c r="AH7" i="156"/>
  <c r="AF4" i="156"/>
  <c r="AG48" i="156"/>
  <c r="AH86" i="156"/>
  <c r="AF45" i="156"/>
  <c r="C31" i="148"/>
  <c r="C37" i="148"/>
  <c r="AH42" i="156"/>
  <c r="K39" i="156"/>
  <c r="AG76" i="156"/>
  <c r="K77" i="148"/>
  <c r="AE98" i="156"/>
  <c r="AF89" i="156"/>
  <c r="AF82" i="156"/>
  <c r="AF25" i="156"/>
  <c r="AG38" i="156"/>
  <c r="AH32" i="156"/>
  <c r="C76" i="148"/>
  <c r="AH85" i="156"/>
  <c r="AH97" i="156"/>
  <c r="AG46" i="156"/>
  <c r="AF97" i="156"/>
  <c r="K72" i="148"/>
  <c r="AE95" i="156"/>
  <c r="AE8" i="156"/>
  <c r="AF99" i="156"/>
  <c r="AF69" i="156"/>
  <c r="AE66" i="156"/>
  <c r="AH80" i="156"/>
  <c r="AE74" i="156"/>
  <c r="AF68" i="156"/>
  <c r="AE68" i="156"/>
  <c r="K24" i="156"/>
  <c r="K92" i="148"/>
  <c r="AF5" i="156"/>
  <c r="K84" i="148"/>
  <c r="AF80" i="156"/>
  <c r="AG30" i="156"/>
  <c r="AG58" i="156"/>
  <c r="AE12" i="156"/>
  <c r="AE42" i="156"/>
  <c r="C68" i="148"/>
  <c r="AG45" i="156"/>
  <c r="AF71" i="156"/>
  <c r="K89" i="148"/>
  <c r="AE73" i="156"/>
  <c r="C40" i="148"/>
  <c r="AF94" i="156"/>
  <c r="C14" i="148"/>
  <c r="C18" i="148"/>
  <c r="AF3" i="156"/>
  <c r="AH84" i="156"/>
  <c r="AF31" i="156"/>
  <c r="AF12" i="156"/>
  <c r="K36" i="156"/>
  <c r="C49" i="148"/>
  <c r="AE24" i="156"/>
  <c r="AF2" i="156"/>
  <c r="AG79" i="156"/>
  <c r="C90" i="148"/>
  <c r="AG86" i="156"/>
  <c r="AE51" i="156"/>
  <c r="C72" i="148"/>
  <c r="AF14" i="156"/>
  <c r="C52" i="148"/>
  <c r="AG32" i="156"/>
  <c r="C61" i="148"/>
  <c r="AH93" i="156"/>
  <c r="C32" i="148"/>
  <c r="AG39" i="156"/>
  <c r="AH18" i="156"/>
  <c r="K81" i="148"/>
  <c r="K59" i="148"/>
  <c r="AF85" i="156"/>
  <c r="I115" i="151"/>
  <c r="I125" i="151"/>
  <c r="I144" i="151"/>
  <c r="I146" i="151"/>
  <c r="I155" i="148"/>
  <c r="I152" i="148"/>
  <c r="I114" i="148"/>
  <c r="I118" i="151"/>
  <c r="I147" i="148"/>
  <c r="M128" i="148"/>
  <c r="I129" i="144"/>
  <c r="I140" i="144"/>
  <c r="I130" i="151"/>
  <c r="M128" i="151"/>
  <c r="I136" i="148"/>
  <c r="AG96" i="156"/>
  <c r="C27" i="148"/>
  <c r="AE71" i="156"/>
  <c r="AE61" i="156"/>
  <c r="K69" i="148"/>
  <c r="C89" i="148"/>
  <c r="AH40" i="156"/>
  <c r="I163" i="148"/>
  <c r="AE19" i="156"/>
  <c r="K58" i="148"/>
  <c r="AE94" i="156"/>
  <c r="AE86" i="156"/>
  <c r="C92" i="148"/>
  <c r="K74" i="148"/>
  <c r="AH81" i="156"/>
  <c r="AF51" i="156"/>
  <c r="AE62" i="156"/>
  <c r="AE26" i="156"/>
  <c r="K15" i="156"/>
  <c r="AE16" i="156"/>
  <c r="AH37" i="156"/>
  <c r="C30" i="148"/>
  <c r="AG73" i="156"/>
  <c r="I147" i="151"/>
  <c r="I122" i="148"/>
  <c r="I154" i="148"/>
  <c r="I156" i="151"/>
  <c r="I153" i="144"/>
  <c r="AG37" i="156"/>
  <c r="C28" i="148"/>
  <c r="AF37" i="156"/>
  <c r="K25" i="156"/>
  <c r="AE56" i="156"/>
  <c r="AG85" i="156"/>
  <c r="AG89" i="156"/>
  <c r="AH28" i="156"/>
  <c r="AG20" i="156"/>
  <c r="AG56" i="156"/>
  <c r="C64" i="148"/>
  <c r="AG33" i="156"/>
  <c r="AH67" i="156"/>
  <c r="AE91" i="156"/>
  <c r="AG49" i="156"/>
  <c r="C36" i="148"/>
  <c r="AF52" i="156"/>
  <c r="AF96" i="156"/>
  <c r="AH23" i="156"/>
  <c r="AF15" i="156"/>
  <c r="AF24" i="156"/>
  <c r="AE14" i="156"/>
  <c r="C85" i="148"/>
  <c r="AE37" i="156"/>
  <c r="AG71" i="156"/>
  <c r="K75" i="148"/>
  <c r="AG36" i="156"/>
  <c r="AF60" i="156"/>
  <c r="AG14" i="156"/>
  <c r="K70" i="148"/>
  <c r="K93" i="148"/>
  <c r="AH13" i="156"/>
  <c r="AH99" i="156"/>
  <c r="AF39" i="156"/>
  <c r="AG41" i="156"/>
  <c r="AF83" i="156"/>
  <c r="AE48" i="156"/>
  <c r="AH14" i="156"/>
  <c r="K95" i="148"/>
  <c r="AH26" i="156"/>
  <c r="AF79" i="156"/>
  <c r="AE25" i="156"/>
  <c r="AE5" i="156"/>
  <c r="C56" i="148"/>
  <c r="AH29" i="156"/>
  <c r="AG98" i="156"/>
  <c r="AF70" i="156"/>
  <c r="C78" i="148"/>
  <c r="C96" i="148"/>
  <c r="K85" i="148"/>
  <c r="AF20" i="156"/>
  <c r="AE77" i="156"/>
  <c r="AF91" i="156"/>
  <c r="AH22" i="156"/>
  <c r="AG80" i="156"/>
  <c r="AG24" i="156"/>
  <c r="C94" i="148"/>
  <c r="AF72" i="156"/>
  <c r="K87" i="148"/>
  <c r="C79" i="148"/>
  <c r="AG84" i="156"/>
  <c r="C4" i="148"/>
  <c r="AF86" i="156"/>
  <c r="AH60" i="156"/>
  <c r="AG34" i="156"/>
  <c r="AH91" i="156"/>
  <c r="AG10" i="156"/>
  <c r="AE58" i="156"/>
  <c r="AE2" i="156"/>
  <c r="AE43" i="156"/>
  <c r="AG35" i="156"/>
  <c r="C35" i="148"/>
  <c r="K22" i="156"/>
  <c r="AF58" i="156"/>
  <c r="K44" i="156"/>
  <c r="AE54" i="156"/>
  <c r="AG50" i="156"/>
  <c r="C3" i="148"/>
  <c r="AH70" i="156"/>
  <c r="AE81" i="156"/>
  <c r="AE23" i="156"/>
  <c r="I121" i="151"/>
  <c r="I155" i="151"/>
  <c r="I143" i="148"/>
  <c r="I124" i="151"/>
  <c r="I123" i="144"/>
  <c r="I109" i="148"/>
  <c r="I127" i="144"/>
  <c r="I118" i="144"/>
  <c r="I157" i="151"/>
  <c r="I116" i="148"/>
  <c r="I133" i="144"/>
  <c r="I165" i="144"/>
  <c r="I108" i="148"/>
  <c r="I137" i="148"/>
  <c r="I130" i="148"/>
  <c r="AF36" i="156"/>
  <c r="AG90" i="156"/>
  <c r="AG19" i="156"/>
  <c r="AF54" i="156"/>
  <c r="AG74" i="156"/>
  <c r="AH41" i="156"/>
  <c r="AF38" i="156"/>
  <c r="AH51" i="156"/>
  <c r="AH2" i="156"/>
  <c r="AH5" i="156"/>
  <c r="AH76" i="156"/>
  <c r="AH95" i="156"/>
  <c r="AE92" i="156"/>
  <c r="AE84" i="156"/>
  <c r="AG65" i="156"/>
  <c r="K78" i="148"/>
  <c r="AF28" i="156"/>
  <c r="AH50" i="156"/>
  <c r="AG15" i="156"/>
  <c r="I110" i="148"/>
  <c r="AF62" i="156"/>
  <c r="AG70" i="156"/>
  <c r="AE41" i="156"/>
  <c r="AG9" i="156"/>
  <c r="AE20" i="156"/>
  <c r="I152" i="151"/>
  <c r="I159" i="148"/>
  <c r="I119" i="151"/>
  <c r="I160" i="151"/>
  <c r="I115" i="144"/>
  <c r="I138" i="148"/>
  <c r="AG52" i="156"/>
  <c r="AH31" i="156"/>
  <c r="AE17" i="156"/>
  <c r="AG17" i="156"/>
  <c r="K64" i="148"/>
  <c r="AF34" i="156"/>
  <c r="K35" i="156"/>
  <c r="AH77" i="156"/>
  <c r="K80" i="148"/>
  <c r="AH11" i="156"/>
  <c r="C39" i="148"/>
  <c r="AE6" i="156"/>
  <c r="K32" i="156"/>
  <c r="AF32" i="156"/>
  <c r="AF47" i="156"/>
  <c r="K33" i="156"/>
  <c r="AF30" i="156"/>
  <c r="AE10" i="156"/>
  <c r="AH6" i="156"/>
  <c r="AE21" i="156"/>
  <c r="AF56" i="156"/>
  <c r="AH53" i="156"/>
  <c r="C98" i="148"/>
  <c r="C13" i="148"/>
  <c r="C60" i="148"/>
  <c r="AF17" i="156"/>
  <c r="AG77" i="156"/>
  <c r="AH66" i="156"/>
  <c r="AH20" i="156"/>
  <c r="AE83" i="156"/>
  <c r="K86" i="148"/>
  <c r="AG21" i="156"/>
  <c r="AE100" i="156"/>
  <c r="AH45" i="156"/>
  <c r="AH21" i="156"/>
  <c r="C17" i="148"/>
  <c r="K18" i="156"/>
  <c r="AE97" i="156"/>
  <c r="AH78" i="156"/>
  <c r="AE57" i="156"/>
  <c r="AH17" i="156"/>
  <c r="I142" i="151"/>
  <c r="I124" i="148"/>
  <c r="I149" i="148"/>
  <c r="I160" i="148"/>
  <c r="I118" i="148"/>
  <c r="I133" i="148"/>
  <c r="I140" i="148"/>
  <c r="AG43" i="156"/>
  <c r="AH16" i="156"/>
  <c r="K14" i="156"/>
  <c r="AG8" i="156"/>
  <c r="C57" i="148"/>
  <c r="M126" i="148"/>
  <c r="I123" i="148"/>
  <c r="I154" i="151"/>
  <c r="I157" i="144"/>
  <c r="I119" i="148"/>
  <c r="AG78" i="156"/>
  <c r="AG25" i="156"/>
  <c r="AE82" i="156"/>
  <c r="AE45" i="156"/>
  <c r="AG83" i="156"/>
  <c r="M127" i="151"/>
  <c r="I129" i="148"/>
  <c r="I158" i="148"/>
  <c r="K96" i="148"/>
  <c r="AG67" i="156"/>
  <c r="AG31" i="156"/>
  <c r="AG12" i="156"/>
  <c r="AG99" i="156"/>
  <c r="AG88" i="156"/>
  <c r="C21" i="148"/>
  <c r="K12" i="156"/>
  <c r="AH90" i="156"/>
  <c r="K11" i="156"/>
  <c r="I131" i="144"/>
  <c r="M129" i="148"/>
  <c r="I145" i="151"/>
  <c r="AF44" i="156"/>
  <c r="AH92" i="156"/>
  <c r="AG2" i="156"/>
  <c r="AG94" i="156"/>
  <c r="AF95" i="156"/>
  <c r="AG22" i="156"/>
  <c r="AF8" i="156"/>
  <c r="AF84" i="156"/>
  <c r="AF26" i="156"/>
  <c r="AF63" i="156"/>
  <c r="K38" i="156"/>
  <c r="K34" i="156"/>
  <c r="I120" i="144"/>
  <c r="I148" i="151"/>
  <c r="I131" i="151"/>
  <c r="K88" i="148"/>
  <c r="AG42" i="156"/>
  <c r="AH48" i="156"/>
  <c r="AG29" i="156"/>
  <c r="C12" i="148"/>
  <c r="AE63" i="156"/>
  <c r="AH12" i="156"/>
  <c r="C38" i="148"/>
  <c r="C82" i="148"/>
  <c r="AH19" i="156"/>
  <c r="K9" i="156"/>
  <c r="AH75" i="156"/>
  <c r="I146" i="148"/>
  <c r="I116" i="151"/>
  <c r="I145" i="148"/>
  <c r="K48" i="156"/>
  <c r="AE38" i="156"/>
  <c r="K26" i="156"/>
  <c r="K43" i="156"/>
  <c r="AH82" i="156"/>
  <c r="AF57" i="156"/>
  <c r="AF92" i="156"/>
  <c r="C9" i="148"/>
  <c r="K21" i="156"/>
  <c r="K76" i="148"/>
  <c r="AH89" i="156"/>
  <c r="C75" i="148"/>
  <c r="I111" i="148"/>
  <c r="I153" i="151"/>
  <c r="I156" i="148"/>
  <c r="AF61" i="156"/>
  <c r="AF46" i="156"/>
  <c r="C74" i="148"/>
  <c r="C42" i="148"/>
  <c r="C77" i="148"/>
  <c r="AE99" i="156"/>
  <c r="AE64" i="156"/>
  <c r="C34" i="148"/>
  <c r="AG75" i="156"/>
  <c r="AE32" i="156"/>
  <c r="K27" i="156"/>
  <c r="AE72" i="156"/>
  <c r="AH57" i="156"/>
  <c r="K67" i="148"/>
  <c r="AG28" i="156"/>
  <c r="AG54" i="156"/>
  <c r="AE33" i="156"/>
  <c r="K10" i="156"/>
  <c r="C29" i="148"/>
  <c r="C99" i="148"/>
  <c r="AE93" i="156"/>
  <c r="AH46" i="156"/>
  <c r="AE22" i="156"/>
  <c r="AF35" i="156"/>
  <c r="C58" i="148"/>
  <c r="AG68" i="156"/>
  <c r="AE46" i="156"/>
  <c r="AE49" i="156"/>
  <c r="K62" i="148"/>
  <c r="AF11" i="156"/>
  <c r="I141" i="151"/>
  <c r="I160" i="144"/>
  <c r="AH88" i="156"/>
  <c r="C22" i="148"/>
  <c r="K68" i="148"/>
  <c r="AH96" i="156"/>
  <c r="AH71" i="156"/>
  <c r="I108" i="151"/>
  <c r="I153" i="148"/>
  <c r="I137" i="151"/>
  <c r="K28" i="156"/>
  <c r="AE40" i="156"/>
  <c r="AF93" i="156"/>
  <c r="AF65" i="156"/>
  <c r="AH59" i="156"/>
  <c r="AH24" i="156"/>
  <c r="AF50" i="156"/>
  <c r="AF90" i="156"/>
  <c r="AF18" i="156"/>
  <c r="AG91" i="156"/>
  <c r="I123" i="151"/>
  <c r="I132" i="151"/>
  <c r="I148" i="148"/>
  <c r="K90" i="148"/>
  <c r="AE31" i="156"/>
  <c r="AE70" i="156"/>
  <c r="K63" i="148"/>
  <c r="C83" i="148"/>
  <c r="AH64" i="156"/>
  <c r="K40" i="156"/>
  <c r="K2" i="156"/>
  <c r="AH8" i="156"/>
  <c r="K100" i="148"/>
  <c r="AG13" i="156"/>
  <c r="I126" i="148"/>
  <c r="I149" i="151"/>
  <c r="I114" i="151"/>
  <c r="K71" i="148"/>
  <c r="AF7" i="156"/>
  <c r="C43" i="148"/>
  <c r="C7" i="148"/>
  <c r="AF77" i="156"/>
  <c r="AE59" i="156"/>
  <c r="AE35" i="156"/>
  <c r="AF10" i="156"/>
  <c r="I164" i="148"/>
  <c r="I136" i="151"/>
  <c r="I129" i="151"/>
  <c r="I140" i="151"/>
  <c r="AE90" i="156"/>
  <c r="C46" i="148"/>
  <c r="AH10" i="156"/>
  <c r="AH52" i="156"/>
  <c r="AH44" i="156"/>
  <c r="AE4" i="156"/>
  <c r="AG44" i="156"/>
  <c r="C41" i="148"/>
  <c r="AE29" i="156"/>
  <c r="AH65" i="156"/>
  <c r="I117" i="151"/>
  <c r="I158" i="151"/>
  <c r="I106" i="144"/>
  <c r="AH47" i="156"/>
  <c r="AG47" i="156"/>
  <c r="AF9" i="156"/>
  <c r="AE89" i="156"/>
  <c r="AH4" i="156"/>
  <c r="K73" i="148"/>
  <c r="C100" i="148"/>
  <c r="AE3" i="156"/>
  <c r="C26" i="148"/>
  <c r="AF23" i="156"/>
  <c r="AF87" i="156"/>
  <c r="AH63" i="156"/>
  <c r="AE7" i="156"/>
  <c r="AH15" i="156"/>
  <c r="C55" i="148"/>
  <c r="C15" i="148"/>
  <c r="I161" i="148"/>
  <c r="K37" i="156"/>
  <c r="AE88" i="156"/>
  <c r="C71" i="148"/>
  <c r="AH43" i="156"/>
  <c r="AH56" i="156"/>
  <c r="C86" i="148"/>
  <c r="C33" i="148"/>
  <c r="AF40" i="156"/>
  <c r="K20" i="156"/>
  <c r="AF29" i="156"/>
  <c r="AG7" i="156"/>
  <c r="AE75" i="156"/>
  <c r="C53" i="148"/>
  <c r="AF76" i="156"/>
  <c r="AG4" i="156"/>
  <c r="AH34" i="156"/>
  <c r="AF81" i="156"/>
  <c r="AG6" i="156"/>
  <c r="I126" i="151"/>
  <c r="I121" i="148"/>
  <c r="M126" i="151"/>
  <c r="I110" i="144"/>
  <c r="I115" i="148"/>
  <c r="I136" i="144"/>
  <c r="I120" i="148"/>
  <c r="K19" i="156"/>
  <c r="AE96" i="156"/>
  <c r="AE52" i="156"/>
  <c r="AF43" i="156"/>
  <c r="AF67" i="156"/>
  <c r="AG16" i="156"/>
  <c r="K31" i="156"/>
  <c r="K61" i="148"/>
  <c r="AG53" i="156"/>
  <c r="K91" i="148"/>
  <c r="K65" i="148"/>
  <c r="AE39" i="156"/>
  <c r="AF13" i="156"/>
  <c r="C51" i="148"/>
  <c r="AE60" i="156"/>
  <c r="AE47" i="156"/>
  <c r="AE30" i="156"/>
  <c r="K6" i="156"/>
  <c r="AG66" i="156"/>
  <c r="C20" i="148"/>
  <c r="AG97" i="156"/>
  <c r="C91" i="148"/>
  <c r="AH35" i="156"/>
  <c r="C70" i="148"/>
  <c r="I131" i="148"/>
  <c r="I128" i="148"/>
  <c r="AF75" i="156"/>
  <c r="AH83" i="156"/>
  <c r="AG64" i="156"/>
  <c r="AG92" i="156"/>
  <c r="C48" i="148"/>
  <c r="K42" i="156"/>
  <c r="AE76" i="156"/>
  <c r="AH94" i="156"/>
  <c r="C65" i="148"/>
  <c r="C25" i="148"/>
  <c r="C16" i="148"/>
  <c r="AE67" i="156"/>
  <c r="AF27" i="156"/>
  <c r="AH3" i="156"/>
  <c r="I159" i="151"/>
  <c r="I111" i="151"/>
  <c r="AG81" i="156"/>
  <c r="AG3" i="156"/>
  <c r="K79" i="148"/>
  <c r="C62" i="148"/>
  <c r="C45" i="148"/>
  <c r="C11" i="148"/>
  <c r="AG5" i="156"/>
  <c r="AE27" i="156"/>
  <c r="AG40" i="156"/>
  <c r="K99" i="148"/>
  <c r="C67" i="148"/>
  <c r="I143" i="151"/>
  <c r="M127" i="144"/>
  <c r="AH25" i="156"/>
  <c r="AF16" i="156"/>
  <c r="K8" i="156"/>
  <c r="AH58" i="156"/>
  <c r="K66" i="148"/>
  <c r="AF33" i="156"/>
  <c r="AF41" i="156"/>
  <c r="AG11" i="156"/>
  <c r="K97" i="148"/>
  <c r="C23" i="148"/>
  <c r="AG26" i="156"/>
  <c r="AF21" i="156"/>
  <c r="AE85" i="156"/>
  <c r="I120" i="151"/>
  <c r="I138" i="151"/>
  <c r="AF98" i="156"/>
  <c r="AF19" i="156"/>
  <c r="AG95" i="156"/>
  <c r="K23" i="156"/>
  <c r="AG18" i="156"/>
  <c r="K4" i="156"/>
  <c r="C66" i="148"/>
  <c r="AH69" i="156"/>
  <c r="AG100" i="156"/>
  <c r="AG61" i="156"/>
  <c r="C88" i="148"/>
  <c r="C50" i="148"/>
  <c r="I125" i="148"/>
  <c r="I144" i="148"/>
  <c r="G105" i="156" l="1"/>
  <c r="I150" i="151"/>
  <c r="I150" i="148"/>
  <c r="M131" i="151"/>
  <c r="M131" i="148"/>
  <c r="I134" i="151"/>
  <c r="I134" i="148"/>
  <c r="L131" i="144"/>
  <c r="G150" i="144"/>
  <c r="G168" i="144"/>
  <c r="G107" i="144"/>
  <c r="G134" i="144"/>
  <c r="G106" i="144" l="1"/>
  <c r="H134" i="144"/>
  <c r="G139" i="144"/>
  <c r="K105" i="142" l="1"/>
  <c r="G165" i="142"/>
  <c r="G164" i="142"/>
  <c r="G163" i="142"/>
  <c r="G162" i="142"/>
  <c r="G161" i="142"/>
  <c r="G160" i="142"/>
  <c r="G159" i="142"/>
  <c r="G158" i="142"/>
  <c r="G157" i="142"/>
  <c r="G156" i="142"/>
  <c r="G155" i="142"/>
  <c r="G154" i="142"/>
  <c r="G153" i="142"/>
  <c r="G152" i="142"/>
  <c r="G149" i="142"/>
  <c r="G148" i="142"/>
  <c r="G147" i="142"/>
  <c r="G146" i="142"/>
  <c r="G145" i="142"/>
  <c r="G144" i="142"/>
  <c r="G143" i="142"/>
  <c r="G142" i="142"/>
  <c r="G141" i="142"/>
  <c r="G140" i="142"/>
  <c r="G138" i="142"/>
  <c r="G137" i="142"/>
  <c r="G136" i="142"/>
  <c r="L133" i="142"/>
  <c r="K133" i="142"/>
  <c r="H133" i="142"/>
  <c r="G133" i="142"/>
  <c r="H132" i="142"/>
  <c r="G132" i="142"/>
  <c r="H131" i="142"/>
  <c r="G131" i="142"/>
  <c r="H130" i="142"/>
  <c r="G130" i="142"/>
  <c r="L129" i="142"/>
  <c r="H129" i="142"/>
  <c r="G129" i="142"/>
  <c r="L128" i="142"/>
  <c r="H128" i="142"/>
  <c r="G128" i="142"/>
  <c r="L127" i="142"/>
  <c r="H127" i="142"/>
  <c r="G127" i="142"/>
  <c r="L126" i="142"/>
  <c r="H126" i="142"/>
  <c r="G126" i="142"/>
  <c r="M125" i="142"/>
  <c r="H125" i="142"/>
  <c r="G125" i="142"/>
  <c r="H124" i="142"/>
  <c r="G124" i="142"/>
  <c r="H123" i="142"/>
  <c r="G123" i="142"/>
  <c r="H122" i="142"/>
  <c r="G122" i="142"/>
  <c r="H121" i="142"/>
  <c r="G121" i="142"/>
  <c r="H120" i="142"/>
  <c r="G120" i="142"/>
  <c r="H119" i="142"/>
  <c r="G119" i="142"/>
  <c r="H118" i="142"/>
  <c r="G118" i="142"/>
  <c r="H117" i="142"/>
  <c r="G117" i="142"/>
  <c r="H116" i="142"/>
  <c r="G116" i="142"/>
  <c r="H115" i="142"/>
  <c r="G115" i="142"/>
  <c r="H114" i="142"/>
  <c r="G114" i="142"/>
  <c r="G111" i="142"/>
  <c r="G109" i="142"/>
  <c r="G108" i="142"/>
  <c r="I104" i="142"/>
  <c r="B103" i="142"/>
  <c r="B100" i="142"/>
  <c r="A100" i="142"/>
  <c r="B99" i="142"/>
  <c r="A99" i="142"/>
  <c r="B98" i="142"/>
  <c r="A98" i="142"/>
  <c r="B97" i="142"/>
  <c r="A97" i="142"/>
  <c r="B96" i="142"/>
  <c r="A96" i="142"/>
  <c r="B95" i="142"/>
  <c r="A95" i="142"/>
  <c r="B94" i="142"/>
  <c r="A94" i="142"/>
  <c r="B93" i="142"/>
  <c r="A93" i="142"/>
  <c r="B92" i="142"/>
  <c r="A92" i="142"/>
  <c r="B91" i="142"/>
  <c r="A91" i="142"/>
  <c r="B90" i="142"/>
  <c r="A90" i="142"/>
  <c r="B89" i="142"/>
  <c r="A89" i="142"/>
  <c r="B88" i="142"/>
  <c r="A88" i="142"/>
  <c r="B87" i="142"/>
  <c r="A87" i="142"/>
  <c r="B86" i="142"/>
  <c r="A86" i="142"/>
  <c r="B85" i="142"/>
  <c r="A85" i="142"/>
  <c r="B84" i="142"/>
  <c r="A84" i="142"/>
  <c r="B83" i="142"/>
  <c r="A83" i="142"/>
  <c r="B82" i="142"/>
  <c r="A82" i="142"/>
  <c r="B81" i="142"/>
  <c r="A81" i="142"/>
  <c r="B80" i="142"/>
  <c r="A80" i="142"/>
  <c r="B79" i="142"/>
  <c r="A79" i="142"/>
  <c r="B78" i="142"/>
  <c r="A78" i="142"/>
  <c r="B77" i="142"/>
  <c r="A77" i="142"/>
  <c r="B76" i="142"/>
  <c r="A76" i="142"/>
  <c r="B75" i="142"/>
  <c r="A75" i="142"/>
  <c r="B74" i="142"/>
  <c r="A74" i="142"/>
  <c r="B73" i="142"/>
  <c r="A73" i="142"/>
  <c r="B72" i="142"/>
  <c r="A72" i="142"/>
  <c r="B71" i="142"/>
  <c r="A71" i="142"/>
  <c r="B70" i="142"/>
  <c r="A70" i="142"/>
  <c r="B69" i="142"/>
  <c r="A69" i="142"/>
  <c r="B68" i="142"/>
  <c r="A68" i="142"/>
  <c r="B67" i="142"/>
  <c r="A67" i="142"/>
  <c r="B66" i="142"/>
  <c r="A66" i="142"/>
  <c r="B65" i="142"/>
  <c r="A65" i="142"/>
  <c r="B64" i="142"/>
  <c r="A64" i="142"/>
  <c r="B63" i="142"/>
  <c r="A63" i="142"/>
  <c r="B62" i="142"/>
  <c r="A62" i="142"/>
  <c r="B61" i="142"/>
  <c r="A61" i="142"/>
  <c r="B60" i="142"/>
  <c r="A60" i="142"/>
  <c r="B59" i="142"/>
  <c r="A59" i="142"/>
  <c r="B58" i="142"/>
  <c r="A58" i="142"/>
  <c r="B57" i="142"/>
  <c r="A57" i="142"/>
  <c r="B56" i="142"/>
  <c r="A56" i="142"/>
  <c r="B55" i="142"/>
  <c r="A55" i="142"/>
  <c r="B34" i="142"/>
  <c r="A34" i="142"/>
  <c r="B33" i="142"/>
  <c r="A33" i="142"/>
  <c r="B32" i="142"/>
  <c r="A32" i="142"/>
  <c r="B31" i="142"/>
  <c r="A31" i="142"/>
  <c r="B53" i="142"/>
  <c r="A53" i="142"/>
  <c r="B38" i="142"/>
  <c r="A38" i="142"/>
  <c r="B52" i="142"/>
  <c r="A52" i="142"/>
  <c r="B21" i="142"/>
  <c r="A21" i="142"/>
  <c r="B51" i="142"/>
  <c r="A51" i="142"/>
  <c r="B50" i="142"/>
  <c r="A50" i="142"/>
  <c r="B20" i="142"/>
  <c r="A20" i="142"/>
  <c r="B18" i="142"/>
  <c r="A18" i="142"/>
  <c r="B30" i="142"/>
  <c r="A30" i="142"/>
  <c r="B29" i="142"/>
  <c r="A29" i="142"/>
  <c r="B28" i="142"/>
  <c r="A28" i="142"/>
  <c r="B10" i="142"/>
  <c r="A10" i="142"/>
  <c r="B54" i="142"/>
  <c r="A54" i="142"/>
  <c r="B27" i="142"/>
  <c r="A27" i="142"/>
  <c r="B49" i="142"/>
  <c r="A49" i="142"/>
  <c r="B48" i="142"/>
  <c r="A48" i="142"/>
  <c r="B19" i="142"/>
  <c r="A19" i="142"/>
  <c r="B26" i="142"/>
  <c r="A26" i="142"/>
  <c r="B47" i="142"/>
  <c r="A47" i="142"/>
  <c r="B25" i="142"/>
  <c r="A25" i="142"/>
  <c r="B9" i="142"/>
  <c r="A9" i="142"/>
  <c r="B46" i="142"/>
  <c r="A46" i="142"/>
  <c r="B39" i="142"/>
  <c r="A39" i="142"/>
  <c r="B8" i="142"/>
  <c r="A8" i="142"/>
  <c r="B14" i="142"/>
  <c r="A14" i="142"/>
  <c r="B24" i="142"/>
  <c r="A24" i="142"/>
  <c r="B45" i="142"/>
  <c r="A45" i="142"/>
  <c r="B7" i="142"/>
  <c r="A7" i="142"/>
  <c r="B44" i="142"/>
  <c r="A44" i="142"/>
  <c r="B43" i="142"/>
  <c r="A43" i="142"/>
  <c r="B37" i="142"/>
  <c r="A37" i="142"/>
  <c r="B6" i="142"/>
  <c r="A6" i="142"/>
  <c r="B23" i="142"/>
  <c r="A23" i="142"/>
  <c r="B13" i="142"/>
  <c r="A13" i="142"/>
  <c r="B17" i="142"/>
  <c r="A17" i="142"/>
  <c r="B12" i="142"/>
  <c r="A12" i="142"/>
  <c r="B5" i="142"/>
  <c r="A5" i="142"/>
  <c r="B36" i="142"/>
  <c r="A36" i="142"/>
  <c r="B11" i="142"/>
  <c r="A11" i="142"/>
  <c r="B42" i="142"/>
  <c r="A42" i="142"/>
  <c r="B41" i="142"/>
  <c r="A41" i="142"/>
  <c r="B4" i="142"/>
  <c r="A4" i="142"/>
  <c r="B3" i="142"/>
  <c r="A3" i="142"/>
  <c r="B40" i="142"/>
  <c r="A40" i="142"/>
  <c r="B2" i="142"/>
  <c r="A2" i="142"/>
  <c r="B35" i="142"/>
  <c r="A35" i="142"/>
  <c r="B16" i="142"/>
  <c r="A16" i="142"/>
  <c r="B22" i="142"/>
  <c r="A22" i="142"/>
  <c r="B15" i="142"/>
  <c r="A15" i="142"/>
  <c r="J1" i="142"/>
  <c r="F1" i="142"/>
  <c r="M128" i="144"/>
  <c r="K37" i="153"/>
  <c r="K14" i="155"/>
  <c r="AG18" i="153"/>
  <c r="AF44" i="155"/>
  <c r="AH73" i="153"/>
  <c r="AE17" i="153"/>
  <c r="C42" i="144"/>
  <c r="AE36" i="155"/>
  <c r="K29" i="153"/>
  <c r="AE13" i="155"/>
  <c r="C77" i="144"/>
  <c r="AG37" i="155"/>
  <c r="AG28" i="155"/>
  <c r="K52" i="155"/>
  <c r="AH38" i="153"/>
  <c r="AH63" i="153"/>
  <c r="AF89" i="155"/>
  <c r="AH71" i="155"/>
  <c r="AF87" i="153"/>
  <c r="AG11" i="155"/>
  <c r="C23" i="144"/>
  <c r="K13" i="153"/>
  <c r="AH97" i="153"/>
  <c r="C15" i="144"/>
  <c r="K49" i="155"/>
  <c r="K70" i="144"/>
  <c r="K24" i="153"/>
  <c r="K71" i="144"/>
  <c r="AH59" i="155"/>
  <c r="K74" i="144"/>
  <c r="AG59" i="155"/>
  <c r="AH56" i="155"/>
  <c r="AE32" i="153"/>
  <c r="AG68" i="155"/>
  <c r="AE62" i="155"/>
  <c r="AE82" i="153"/>
  <c r="C87" i="144"/>
  <c r="C24" i="144"/>
  <c r="AG84" i="153"/>
  <c r="AH33" i="153"/>
  <c r="AF80" i="153"/>
  <c r="K91" i="144"/>
  <c r="AG25" i="155"/>
  <c r="AE37" i="155"/>
  <c r="AF89" i="153"/>
  <c r="K60" i="144"/>
  <c r="AE40" i="155"/>
  <c r="C8" i="144"/>
  <c r="K14" i="153"/>
  <c r="C12" i="144"/>
  <c r="K7" i="155"/>
  <c r="AG27" i="155"/>
  <c r="AG36" i="155"/>
  <c r="AG27" i="153"/>
  <c r="AE29" i="155"/>
  <c r="AG80" i="155"/>
  <c r="K87" i="144"/>
  <c r="K48" i="155"/>
  <c r="C56" i="144"/>
  <c r="AG17" i="155"/>
  <c r="K19" i="153"/>
  <c r="AF34" i="155"/>
  <c r="C47" i="144"/>
  <c r="AE43" i="153"/>
  <c r="AE78" i="153"/>
  <c r="AH23" i="155"/>
  <c r="AH80" i="155"/>
  <c r="AE72" i="153"/>
  <c r="AH72" i="155"/>
  <c r="AH86" i="153"/>
  <c r="K3" i="153"/>
  <c r="AH8" i="153"/>
  <c r="AE44" i="153"/>
  <c r="AF22" i="153"/>
  <c r="AF15" i="155"/>
  <c r="AH82" i="155"/>
  <c r="AH47" i="153"/>
  <c r="AH95" i="155"/>
  <c r="AF24" i="155"/>
  <c r="AF35" i="153"/>
  <c r="K84" i="144"/>
  <c r="AH5" i="153"/>
  <c r="AH34" i="155"/>
  <c r="C7" i="144"/>
  <c r="AF10" i="153"/>
  <c r="AH79" i="153"/>
  <c r="AG5" i="153"/>
  <c r="AH4" i="153"/>
  <c r="C34" i="144"/>
  <c r="C98" i="144"/>
  <c r="AG22" i="155"/>
  <c r="AH72" i="153"/>
  <c r="AE93" i="155"/>
  <c r="AH53" i="153"/>
  <c r="C29" i="144"/>
  <c r="AG25" i="153"/>
  <c r="AH3" i="155"/>
  <c r="AG83" i="153"/>
  <c r="C65" i="144"/>
  <c r="AH57" i="153"/>
  <c r="AF82" i="153"/>
  <c r="I107" i="144"/>
  <c r="AG61" i="153"/>
  <c r="AE46" i="155"/>
  <c r="K12" i="153"/>
  <c r="K37" i="155"/>
  <c r="AH11" i="153"/>
  <c r="C81" i="144"/>
  <c r="AG53" i="155"/>
  <c r="AE71" i="153"/>
  <c r="AF65" i="155"/>
  <c r="I162" i="144"/>
  <c r="AG85" i="153"/>
  <c r="AE80" i="153"/>
  <c r="C49" i="144"/>
  <c r="AE16" i="153"/>
  <c r="AG82" i="153"/>
  <c r="C33" i="144"/>
  <c r="AH77" i="155"/>
  <c r="C90" i="144"/>
  <c r="AG29" i="153"/>
  <c r="AG37" i="153"/>
  <c r="AF17" i="153"/>
  <c r="AE19" i="153"/>
  <c r="AE42" i="153"/>
  <c r="AG7" i="153"/>
  <c r="AF38" i="155"/>
  <c r="AE8" i="155"/>
  <c r="AG59" i="153"/>
  <c r="K73" i="144"/>
  <c r="I161" i="142"/>
  <c r="AH28" i="155"/>
  <c r="AF59" i="155"/>
  <c r="K45" i="153"/>
  <c r="K72" i="144"/>
  <c r="C58" i="144"/>
  <c r="AH3" i="153"/>
  <c r="AG35" i="155"/>
  <c r="AE3" i="155"/>
  <c r="AG71" i="153"/>
  <c r="AE30" i="155"/>
  <c r="C50" i="144"/>
  <c r="C41" i="144"/>
  <c r="AE60" i="155"/>
  <c r="AG55" i="155"/>
  <c r="K76" i="144"/>
  <c r="AH23" i="153"/>
  <c r="AG50" i="155"/>
  <c r="AH67" i="153"/>
  <c r="K6" i="155"/>
  <c r="AF69" i="153"/>
  <c r="AG42" i="153"/>
  <c r="AG93" i="155"/>
  <c r="AG92" i="155"/>
  <c r="AF84" i="153"/>
  <c r="I154" i="144"/>
  <c r="AG3" i="153"/>
  <c r="K5" i="153"/>
  <c r="AH57" i="155"/>
  <c r="K50" i="153"/>
  <c r="AH55" i="153"/>
  <c r="K23" i="153"/>
  <c r="AH5" i="155"/>
  <c r="AF51" i="155"/>
  <c r="AG40" i="155"/>
  <c r="K94" i="144"/>
  <c r="K97" i="144"/>
  <c r="AF50" i="155"/>
  <c r="AH12" i="153"/>
  <c r="K5" i="155"/>
  <c r="AG23" i="155"/>
  <c r="C57" i="144"/>
  <c r="AF27" i="153"/>
  <c r="AF7" i="155"/>
  <c r="K24" i="155"/>
  <c r="AE55" i="153"/>
  <c r="AE97" i="155"/>
  <c r="AH74" i="153"/>
  <c r="AE39" i="155"/>
  <c r="AF88" i="155"/>
  <c r="AE52" i="153"/>
  <c r="K25" i="153"/>
  <c r="K33" i="153"/>
  <c r="AF2" i="155"/>
  <c r="C52" i="144"/>
  <c r="AE99" i="153"/>
  <c r="AG52" i="153"/>
  <c r="AE66" i="155"/>
  <c r="AH53" i="155"/>
  <c r="AH84" i="153"/>
  <c r="K57" i="144"/>
  <c r="I138" i="144"/>
  <c r="AF46" i="153"/>
  <c r="AG100" i="155"/>
  <c r="AG91" i="155"/>
  <c r="C5" i="144"/>
  <c r="AF32" i="153"/>
  <c r="AE76" i="155"/>
  <c r="AG74" i="155"/>
  <c r="AE76" i="153"/>
  <c r="I106" i="151"/>
  <c r="AE20" i="153"/>
  <c r="AE33" i="155"/>
  <c r="AE84" i="153"/>
  <c r="AE87" i="153"/>
  <c r="AG99" i="155"/>
  <c r="AE63" i="155"/>
  <c r="AE41" i="153"/>
  <c r="K26" i="153"/>
  <c r="C22" i="144"/>
  <c r="AE24" i="153"/>
  <c r="AH83" i="155"/>
  <c r="AG34" i="155"/>
  <c r="K85" i="144"/>
  <c r="AF62" i="155"/>
  <c r="AE98" i="153"/>
  <c r="AH91" i="155"/>
  <c r="AE22" i="155"/>
  <c r="AH37" i="155"/>
  <c r="AF13" i="153"/>
  <c r="AG62" i="153"/>
  <c r="AH51" i="155"/>
  <c r="AE47" i="155"/>
  <c r="AH21" i="155"/>
  <c r="AH62" i="155"/>
  <c r="K45" i="155"/>
  <c r="C32" i="144"/>
  <c r="K51" i="153"/>
  <c r="K35" i="155"/>
  <c r="K63" i="144"/>
  <c r="AE28" i="153"/>
  <c r="C72" i="144"/>
  <c r="AF35" i="155"/>
  <c r="AG47" i="153"/>
  <c r="AE34" i="153"/>
  <c r="AF82" i="155"/>
  <c r="AF79" i="155"/>
  <c r="K32" i="155"/>
  <c r="AH29" i="153"/>
  <c r="AF90" i="155"/>
  <c r="AE48" i="155"/>
  <c r="AH65" i="155"/>
  <c r="AH85" i="155"/>
  <c r="AG7" i="155"/>
  <c r="AH87" i="155"/>
  <c r="AE100" i="153"/>
  <c r="AE2" i="155"/>
  <c r="K58" i="144"/>
  <c r="AE5" i="153"/>
  <c r="AH4" i="155"/>
  <c r="I132" i="144"/>
  <c r="AF72" i="153"/>
  <c r="AH28" i="153"/>
  <c r="C66" i="144"/>
  <c r="AF15" i="153"/>
  <c r="K42" i="153"/>
  <c r="C10" i="144"/>
  <c r="AE59" i="155"/>
  <c r="AF46" i="155"/>
  <c r="AF75" i="155"/>
  <c r="AG75" i="153"/>
  <c r="AG48" i="153"/>
  <c r="AF88" i="153"/>
  <c r="C59" i="144"/>
  <c r="AG26" i="153"/>
  <c r="I117" i="144"/>
  <c r="AE41" i="155"/>
  <c r="K53" i="155"/>
  <c r="AF54" i="155"/>
  <c r="AE56" i="155"/>
  <c r="AG38" i="155"/>
  <c r="AF48" i="153"/>
  <c r="AE75" i="153"/>
  <c r="AH52" i="155"/>
  <c r="K96" i="144"/>
  <c r="AF77" i="153"/>
  <c r="AG33" i="155"/>
  <c r="AF7" i="153"/>
  <c r="AG11" i="153"/>
  <c r="K48" i="153"/>
  <c r="K4" i="153"/>
  <c r="AG3" i="155"/>
  <c r="AE79" i="155"/>
  <c r="I119" i="144"/>
  <c r="AF65" i="153"/>
  <c r="AF79" i="153"/>
  <c r="AH100" i="155"/>
  <c r="K21" i="153"/>
  <c r="AE60" i="153"/>
  <c r="AF71" i="153"/>
  <c r="AF29" i="153"/>
  <c r="AG88" i="155"/>
  <c r="AE46" i="153"/>
  <c r="AG18" i="155"/>
  <c r="AG81" i="153"/>
  <c r="AE20" i="155"/>
  <c r="AG17" i="153"/>
  <c r="C93" i="144"/>
  <c r="C80" i="144"/>
  <c r="AH7" i="153"/>
  <c r="AE3" i="153"/>
  <c r="AE58" i="155"/>
  <c r="AE7" i="153"/>
  <c r="AE67" i="155"/>
  <c r="AF99" i="153"/>
  <c r="AH11" i="155"/>
  <c r="AF93" i="153"/>
  <c r="K62" i="144"/>
  <c r="AE97" i="153"/>
  <c r="AH67" i="155"/>
  <c r="AG99" i="153"/>
  <c r="AH91" i="153"/>
  <c r="AH55" i="155"/>
  <c r="AF4" i="155"/>
  <c r="AE54" i="155"/>
  <c r="K6" i="153"/>
  <c r="AH27" i="153"/>
  <c r="AE68" i="155"/>
  <c r="C82" i="144"/>
  <c r="AG13" i="153"/>
  <c r="AG35" i="153"/>
  <c r="K44" i="153"/>
  <c r="AG67" i="155"/>
  <c r="AH60" i="155"/>
  <c r="I152" i="144"/>
  <c r="AE27" i="153"/>
  <c r="AH40" i="153"/>
  <c r="AH64" i="153"/>
  <c r="C40" i="144"/>
  <c r="AF23" i="155"/>
  <c r="AE47" i="153"/>
  <c r="AF91" i="153"/>
  <c r="K25" i="155"/>
  <c r="AG90" i="155"/>
  <c r="C16" i="144"/>
  <c r="AH96" i="155"/>
  <c r="AF18" i="153"/>
  <c r="K38" i="155"/>
  <c r="AG41" i="153"/>
  <c r="AE33" i="153"/>
  <c r="AH83" i="153"/>
  <c r="I116" i="144"/>
  <c r="AF17" i="155"/>
  <c r="AH73" i="155"/>
  <c r="AG86" i="153"/>
  <c r="AG56" i="153"/>
  <c r="AG2" i="153"/>
  <c r="K100" i="144"/>
  <c r="K31" i="155"/>
  <c r="AE5" i="155"/>
  <c r="C97" i="144"/>
  <c r="AE81" i="155"/>
  <c r="AF68" i="155"/>
  <c r="AH92" i="155"/>
  <c r="AE34" i="155"/>
  <c r="AF5" i="155"/>
  <c r="AE91" i="155"/>
  <c r="K10" i="153"/>
  <c r="M126" i="144"/>
  <c r="AE13" i="153"/>
  <c r="AF54" i="153"/>
  <c r="AG22" i="153"/>
  <c r="AG10" i="153"/>
  <c r="K40" i="153"/>
  <c r="AG56" i="155"/>
  <c r="AE81" i="153"/>
  <c r="I114" i="144"/>
  <c r="AF100" i="155"/>
  <c r="AH41" i="155"/>
  <c r="K20" i="155"/>
  <c r="K61" i="144"/>
  <c r="AF39" i="155"/>
  <c r="C14" i="144"/>
  <c r="AG78" i="153"/>
  <c r="AF27" i="155"/>
  <c r="AG73" i="155"/>
  <c r="I165" i="142"/>
  <c r="C4" i="144"/>
  <c r="AF41" i="153"/>
  <c r="C85" i="144"/>
  <c r="C96" i="144"/>
  <c r="K43" i="155"/>
  <c r="C73" i="144"/>
  <c r="K54" i="155"/>
  <c r="AF43" i="153"/>
  <c r="AG93" i="153"/>
  <c r="AG70" i="155"/>
  <c r="AH82" i="153"/>
  <c r="AH14" i="153"/>
  <c r="AG77" i="155"/>
  <c r="AE66" i="153"/>
  <c r="I107" i="148"/>
  <c r="AE69" i="153"/>
  <c r="AE52" i="155"/>
  <c r="AE78" i="155"/>
  <c r="AH56" i="153"/>
  <c r="AH45" i="155"/>
  <c r="AG34" i="153"/>
  <c r="AG52" i="155"/>
  <c r="AH9" i="153"/>
  <c r="I163" i="144"/>
  <c r="AF60" i="153"/>
  <c r="K22" i="153"/>
  <c r="AE44" i="155"/>
  <c r="K34" i="153"/>
  <c r="K15" i="155"/>
  <c r="AF18" i="155"/>
  <c r="AE32" i="155"/>
  <c r="C9" i="144"/>
  <c r="AH16" i="155"/>
  <c r="AF56" i="155"/>
  <c r="C13" i="144"/>
  <c r="AF23" i="153"/>
  <c r="AG12" i="155"/>
  <c r="AF77" i="155"/>
  <c r="AF36" i="153"/>
  <c r="AG28" i="153"/>
  <c r="AE74" i="155"/>
  <c r="AE6" i="153"/>
  <c r="K51" i="155"/>
  <c r="AE6" i="155"/>
  <c r="AF85" i="153"/>
  <c r="I139" i="151"/>
  <c r="K89" i="144"/>
  <c r="K28" i="155"/>
  <c r="AF69" i="155"/>
  <c r="AE80" i="155"/>
  <c r="AG78" i="155"/>
  <c r="AF52" i="153"/>
  <c r="AH66" i="153"/>
  <c r="AG95" i="155"/>
  <c r="AF45" i="153"/>
  <c r="AH98" i="155"/>
  <c r="AE85" i="153"/>
  <c r="AH15" i="155"/>
  <c r="AF33" i="153"/>
  <c r="C64" i="144"/>
  <c r="AF22" i="155"/>
  <c r="AF50" i="153"/>
  <c r="AE100" i="155"/>
  <c r="AE31" i="153"/>
  <c r="AF81" i="153"/>
  <c r="K9" i="155"/>
  <c r="AH26" i="153"/>
  <c r="C2" i="144"/>
  <c r="K18" i="155"/>
  <c r="AF97" i="153"/>
  <c r="AG46" i="153"/>
  <c r="AG57" i="153"/>
  <c r="AH92" i="153"/>
  <c r="K90" i="144"/>
  <c r="AE77" i="153"/>
  <c r="AG77" i="153"/>
  <c r="AH81" i="155"/>
  <c r="K47" i="153"/>
  <c r="AH78" i="153"/>
  <c r="K66" i="144"/>
  <c r="AF42" i="155"/>
  <c r="AE21" i="155"/>
  <c r="AG95" i="153"/>
  <c r="AH2" i="154"/>
  <c r="K21" i="155"/>
  <c r="AG92" i="153"/>
  <c r="AG13" i="155"/>
  <c r="AF16" i="155"/>
  <c r="AE38" i="155"/>
  <c r="AG4" i="155"/>
  <c r="K38" i="153"/>
  <c r="AE12" i="155"/>
  <c r="AH69" i="155"/>
  <c r="AG9" i="155"/>
  <c r="AE23" i="155"/>
  <c r="AF81" i="155"/>
  <c r="AF61" i="153"/>
  <c r="AH66" i="155"/>
  <c r="K18" i="153"/>
  <c r="AE99" i="155"/>
  <c r="AH64" i="155"/>
  <c r="AE84" i="155"/>
  <c r="AH76" i="153"/>
  <c r="AF76" i="155"/>
  <c r="AG6" i="153"/>
  <c r="AH25" i="153"/>
  <c r="K11" i="153"/>
  <c r="AH81" i="153"/>
  <c r="I124" i="144"/>
  <c r="C79" i="144"/>
  <c r="AH24" i="153"/>
  <c r="AH87" i="153"/>
  <c r="AF30" i="153"/>
  <c r="K34" i="155"/>
  <c r="AG89" i="155"/>
  <c r="AH60" i="153"/>
  <c r="AF28" i="153"/>
  <c r="AG51" i="153"/>
  <c r="AF63" i="153"/>
  <c r="C28" i="144"/>
  <c r="C36" i="144"/>
  <c r="AH19" i="153"/>
  <c r="K4" i="155"/>
  <c r="K57" i="153"/>
  <c r="AE54" i="153"/>
  <c r="AF87" i="155"/>
  <c r="C69" i="144"/>
  <c r="AE14" i="153"/>
  <c r="AH52" i="153"/>
  <c r="AE96" i="153"/>
  <c r="AG39" i="155"/>
  <c r="AG62" i="155"/>
  <c r="AF74" i="153"/>
  <c r="K42" i="155"/>
  <c r="C27" i="144"/>
  <c r="AG9" i="153"/>
  <c r="AE28" i="155"/>
  <c r="AH20" i="155"/>
  <c r="AH96" i="153"/>
  <c r="AF31" i="153"/>
  <c r="AH18" i="155"/>
  <c r="AE62" i="153"/>
  <c r="K44" i="155"/>
  <c r="AF52" i="155"/>
  <c r="AG67" i="153"/>
  <c r="AE98" i="155"/>
  <c r="AF57" i="153"/>
  <c r="AF73" i="155"/>
  <c r="AE49" i="155"/>
  <c r="AG19" i="155"/>
  <c r="AF13" i="155"/>
  <c r="AE7" i="155"/>
  <c r="AF68" i="153"/>
  <c r="AF60" i="155"/>
  <c r="AH43" i="153"/>
  <c r="AF92" i="153"/>
  <c r="C45" i="144"/>
  <c r="AE83" i="153"/>
  <c r="AH32" i="155"/>
  <c r="K8" i="155"/>
  <c r="C37" i="144"/>
  <c r="AF80" i="155"/>
  <c r="AF70" i="155"/>
  <c r="C99" i="144"/>
  <c r="AE61" i="155"/>
  <c r="AG45" i="153"/>
  <c r="AG44" i="155"/>
  <c r="AF24" i="153"/>
  <c r="AG74" i="153"/>
  <c r="AF90" i="153"/>
  <c r="C46" i="144"/>
  <c r="AF34" i="153"/>
  <c r="K9" i="153"/>
  <c r="C11" i="144"/>
  <c r="AH21" i="153"/>
  <c r="AE85" i="155"/>
  <c r="C88" i="144"/>
  <c r="AG79" i="153"/>
  <c r="AH34" i="153"/>
  <c r="K75" i="144"/>
  <c r="AH16" i="153"/>
  <c r="K27" i="153"/>
  <c r="AE94" i="155"/>
  <c r="AG72" i="155"/>
  <c r="AF37" i="155"/>
  <c r="AH54" i="153"/>
  <c r="C92" i="144"/>
  <c r="AG97" i="153"/>
  <c r="AH79" i="155"/>
  <c r="AH61" i="155"/>
  <c r="K15" i="153"/>
  <c r="K29" i="155"/>
  <c r="AE67" i="153"/>
  <c r="AG84" i="155"/>
  <c r="AH58" i="155"/>
  <c r="AH20" i="153"/>
  <c r="AH77" i="153"/>
  <c r="AG61" i="155"/>
  <c r="AF28" i="155"/>
  <c r="AG87" i="155"/>
  <c r="AF42" i="153"/>
  <c r="AE25" i="155"/>
  <c r="C21" i="144"/>
  <c r="AE95" i="155"/>
  <c r="AH24" i="155"/>
  <c r="K30" i="153"/>
  <c r="AH12" i="155"/>
  <c r="AE24" i="155"/>
  <c r="AG2" i="151"/>
  <c r="AG30" i="155"/>
  <c r="AG54" i="153"/>
  <c r="AE14" i="155"/>
  <c r="AF59" i="153"/>
  <c r="AE9" i="155"/>
  <c r="AG10" i="155"/>
  <c r="AG43" i="155"/>
  <c r="AG49" i="155"/>
  <c r="I130" i="144"/>
  <c r="AE36" i="153"/>
  <c r="AH27" i="155"/>
  <c r="AH51" i="153"/>
  <c r="AH61" i="153"/>
  <c r="AF14" i="153"/>
  <c r="AF98" i="155"/>
  <c r="AG63" i="155"/>
  <c r="AH37" i="153"/>
  <c r="AG43" i="153"/>
  <c r="AE65" i="155"/>
  <c r="AH47" i="155"/>
  <c r="K33" i="155"/>
  <c r="C26" i="144"/>
  <c r="AF83" i="155"/>
  <c r="AH32" i="153"/>
  <c r="K77" i="144"/>
  <c r="AE16" i="155"/>
  <c r="AH39" i="155"/>
  <c r="K93" i="144"/>
  <c r="AG97" i="155"/>
  <c r="AF19" i="155"/>
  <c r="AE88" i="153"/>
  <c r="AH75" i="155"/>
  <c r="C95" i="144"/>
  <c r="AE89" i="155"/>
  <c r="AG12" i="153"/>
  <c r="AF32" i="155"/>
  <c r="K22" i="155"/>
  <c r="I155" i="144"/>
  <c r="I149" i="144"/>
  <c r="AG4" i="153"/>
  <c r="K80" i="144"/>
  <c r="AH25" i="155"/>
  <c r="AG48" i="155"/>
  <c r="K28" i="153"/>
  <c r="AF85" i="155"/>
  <c r="AH36" i="155"/>
  <c r="AF26" i="153"/>
  <c r="C18" i="144"/>
  <c r="K53" i="153"/>
  <c r="AG14" i="155"/>
  <c r="AG21" i="155"/>
  <c r="K12" i="155"/>
  <c r="AF12" i="155"/>
  <c r="AG66" i="155"/>
  <c r="AH46" i="153"/>
  <c r="AE53" i="153"/>
  <c r="AE95" i="153"/>
  <c r="K50" i="155"/>
  <c r="AF95" i="155"/>
  <c r="AG79" i="155"/>
  <c r="AF67" i="153"/>
  <c r="K43" i="153"/>
  <c r="AF71" i="155"/>
  <c r="AE17" i="155"/>
  <c r="K36" i="155"/>
  <c r="AH13" i="153"/>
  <c r="AF20" i="155"/>
  <c r="K46" i="155"/>
  <c r="C63" i="144"/>
  <c r="AH8" i="155"/>
  <c r="K78" i="144"/>
  <c r="AE45" i="155"/>
  <c r="AE51" i="155"/>
  <c r="K99" i="144"/>
  <c r="AG64" i="155"/>
  <c r="AH9" i="155"/>
  <c r="K68" i="144"/>
  <c r="AH50" i="153"/>
  <c r="AH88" i="153"/>
  <c r="AG94" i="155"/>
  <c r="AE38" i="153"/>
  <c r="AH69" i="153"/>
  <c r="AG24" i="153"/>
  <c r="K69" i="144"/>
  <c r="K16" i="155"/>
  <c r="K16" i="153"/>
  <c r="AH68" i="153"/>
  <c r="K27" i="155"/>
  <c r="AG98" i="153"/>
  <c r="AH40" i="155"/>
  <c r="AH74" i="155"/>
  <c r="C89" i="144"/>
  <c r="K52" i="153"/>
  <c r="AF70" i="153"/>
  <c r="AF9" i="155"/>
  <c r="AF76" i="153"/>
  <c r="AG16" i="155"/>
  <c r="K95" i="144"/>
  <c r="AG76" i="153"/>
  <c r="AE18" i="153"/>
  <c r="AE86" i="153"/>
  <c r="AE93" i="153"/>
  <c r="AH46" i="155"/>
  <c r="AF43" i="155"/>
  <c r="K10" i="155"/>
  <c r="I139" i="148"/>
  <c r="AF4" i="153"/>
  <c r="AE92" i="153"/>
  <c r="AG54" i="155"/>
  <c r="AF66" i="155"/>
  <c r="AF49" i="153"/>
  <c r="AH43" i="155"/>
  <c r="AG69" i="155"/>
  <c r="C76" i="144"/>
  <c r="K26" i="155"/>
  <c r="AH70" i="153"/>
  <c r="AH17" i="155"/>
  <c r="C35" i="144"/>
  <c r="AF61" i="155"/>
  <c r="AG33" i="153"/>
  <c r="AE55" i="155"/>
  <c r="AE48" i="153"/>
  <c r="AH31" i="155"/>
  <c r="AF100" i="153"/>
  <c r="AH90" i="155"/>
  <c r="AG23" i="153"/>
  <c r="AE65" i="153"/>
  <c r="AH85" i="153"/>
  <c r="AG41" i="155"/>
  <c r="K59" i="144"/>
  <c r="AH75" i="153"/>
  <c r="AF45" i="155"/>
  <c r="C70" i="144"/>
  <c r="AG75" i="155"/>
  <c r="AG15" i="153"/>
  <c r="AE73" i="153"/>
  <c r="AE69" i="155"/>
  <c r="AG58" i="155"/>
  <c r="I111" i="144"/>
  <c r="AE58" i="153"/>
  <c r="C68" i="144"/>
  <c r="AG5" i="155"/>
  <c r="C75" i="144"/>
  <c r="AH2" i="155"/>
  <c r="AH100" i="153"/>
  <c r="AE73" i="155"/>
  <c r="AG87" i="153"/>
  <c r="I139" i="144"/>
  <c r="K32" i="153"/>
  <c r="K98" i="144"/>
  <c r="AG24" i="155"/>
  <c r="AG66" i="153"/>
  <c r="AH42" i="155"/>
  <c r="AF51" i="153"/>
  <c r="C60" i="144"/>
  <c r="I159" i="144"/>
  <c r="AE22" i="153"/>
  <c r="C39" i="144"/>
  <c r="AE70" i="153"/>
  <c r="AE21" i="153"/>
  <c r="I106" i="148"/>
  <c r="AF40" i="153"/>
  <c r="AH88" i="155"/>
  <c r="AH50" i="155"/>
  <c r="AF86" i="155"/>
  <c r="AF83" i="153"/>
  <c r="AG6" i="155"/>
  <c r="AG60" i="153"/>
  <c r="AE43" i="155"/>
  <c r="I107" i="151"/>
  <c r="AH62" i="153"/>
  <c r="K81" i="144"/>
  <c r="AE15" i="155"/>
  <c r="AE86" i="155"/>
  <c r="AE15" i="153"/>
  <c r="K31" i="153"/>
  <c r="K64" i="144"/>
  <c r="AE71" i="155"/>
  <c r="AG96" i="153"/>
  <c r="C55" i="144"/>
  <c r="AH41" i="153"/>
  <c r="AE72" i="155"/>
  <c r="AG8" i="153"/>
  <c r="AG8" i="155"/>
  <c r="C54" i="144"/>
  <c r="I164" i="144"/>
  <c r="AH68" i="155"/>
  <c r="AE61" i="153"/>
  <c r="AG44" i="153"/>
  <c r="AG39" i="153"/>
  <c r="K2" i="155"/>
  <c r="AE26" i="153"/>
  <c r="AF73" i="153"/>
  <c r="AE79" i="153"/>
  <c r="AH42" i="153"/>
  <c r="AE83" i="155"/>
  <c r="AG32" i="155"/>
  <c r="AG63" i="153"/>
  <c r="AE9" i="153"/>
  <c r="AF86" i="153"/>
  <c r="AG15" i="155"/>
  <c r="I147" i="144"/>
  <c r="AE29" i="153"/>
  <c r="AE4" i="153"/>
  <c r="K11" i="155"/>
  <c r="K2" i="153"/>
  <c r="AH78" i="155"/>
  <c r="AH35" i="153"/>
  <c r="C78" i="144"/>
  <c r="AG69" i="153"/>
  <c r="I128" i="144"/>
  <c r="AE64" i="153"/>
  <c r="AF78" i="153"/>
  <c r="AH29" i="155"/>
  <c r="AE27" i="155"/>
  <c r="AE70" i="155"/>
  <c r="AG80" i="153"/>
  <c r="AG45" i="155"/>
  <c r="AH31" i="153"/>
  <c r="AG72" i="153"/>
  <c r="AF40" i="155"/>
  <c r="C84" i="144"/>
  <c r="AG71" i="155"/>
  <c r="AF96" i="153"/>
  <c r="K47" i="155"/>
  <c r="AG98" i="155"/>
  <c r="K36" i="153"/>
  <c r="AH49" i="153"/>
  <c r="AE18" i="155"/>
  <c r="AH76" i="155"/>
  <c r="K23" i="155"/>
  <c r="C74" i="144"/>
  <c r="C61" i="144"/>
  <c r="AG91" i="153"/>
  <c r="AF91" i="155"/>
  <c r="AG47" i="155"/>
  <c r="AE77" i="155"/>
  <c r="I156" i="144"/>
  <c r="AF84" i="155"/>
  <c r="C51" i="144"/>
  <c r="AE94" i="153"/>
  <c r="AE11" i="153"/>
  <c r="AG50" i="153"/>
  <c r="C100" i="144"/>
  <c r="AF10" i="155"/>
  <c r="AH65" i="153"/>
  <c r="I125" i="144"/>
  <c r="AG38" i="153"/>
  <c r="AG64" i="153"/>
  <c r="K8" i="153"/>
  <c r="AE31" i="155"/>
  <c r="AG82" i="155"/>
  <c r="AH54" i="155"/>
  <c r="AG36" i="153"/>
  <c r="AH6" i="153"/>
  <c r="AH33" i="155"/>
  <c r="AF9" i="153"/>
  <c r="AH80" i="153"/>
  <c r="K17" i="155"/>
  <c r="AG94" i="153"/>
  <c r="AG49" i="153"/>
  <c r="AF2" i="151"/>
  <c r="AF6" i="153"/>
  <c r="AE89" i="153"/>
  <c r="AG20" i="153"/>
  <c r="AH98" i="153"/>
  <c r="AF92" i="155"/>
  <c r="AF38" i="153"/>
  <c r="I110" i="142"/>
  <c r="AH10" i="155"/>
  <c r="AH99" i="153"/>
  <c r="AH38" i="155"/>
  <c r="AE91" i="153"/>
  <c r="AH30" i="155"/>
  <c r="K30" i="155"/>
  <c r="AE25" i="153"/>
  <c r="AF6" i="155"/>
  <c r="AH97" i="155"/>
  <c r="AF57" i="155"/>
  <c r="AG40" i="153"/>
  <c r="M129" i="144"/>
  <c r="AF53" i="153"/>
  <c r="AH45" i="153"/>
  <c r="AF74" i="155"/>
  <c r="C19" i="144"/>
  <c r="AF63" i="155"/>
  <c r="AF41" i="155"/>
  <c r="AH94" i="155"/>
  <c r="AF21" i="155"/>
  <c r="AH84" i="155"/>
  <c r="C83" i="144"/>
  <c r="AH93" i="155"/>
  <c r="AF56" i="153"/>
  <c r="K2" i="151"/>
  <c r="AF96" i="155"/>
  <c r="AG19" i="153"/>
  <c r="AF48" i="155"/>
  <c r="K13" i="155"/>
  <c r="AG81" i="155"/>
  <c r="AG32" i="153"/>
  <c r="AF62" i="153"/>
  <c r="AF29" i="155"/>
  <c r="AG65" i="155"/>
  <c r="AH48" i="155"/>
  <c r="C38" i="144"/>
  <c r="AE49" i="153"/>
  <c r="AF64" i="153"/>
  <c r="AF94" i="155"/>
  <c r="K40" i="155"/>
  <c r="AH18" i="153"/>
  <c r="AG31" i="153"/>
  <c r="AE90" i="155"/>
  <c r="AF5" i="153"/>
  <c r="AE4" i="155"/>
  <c r="I121" i="144"/>
  <c r="AH89" i="155"/>
  <c r="AG2" i="155"/>
  <c r="AH35" i="155"/>
  <c r="AH17" i="153"/>
  <c r="K56" i="153"/>
  <c r="K88" i="144"/>
  <c r="AH36" i="153"/>
  <c r="AF11" i="155"/>
  <c r="AG16" i="153"/>
  <c r="AE30" i="153"/>
  <c r="AE39" i="153"/>
  <c r="AH63" i="155"/>
  <c r="AF3" i="153"/>
  <c r="AH49" i="155"/>
  <c r="AE87" i="155"/>
  <c r="AF11" i="153"/>
  <c r="AF64" i="155"/>
  <c r="AG83" i="155"/>
  <c r="AF33" i="155"/>
  <c r="C48" i="144"/>
  <c r="K65" i="144"/>
  <c r="K55" i="155"/>
  <c r="AH99" i="155"/>
  <c r="AH48" i="153"/>
  <c r="AE90" i="153"/>
  <c r="I108" i="144"/>
  <c r="K39" i="155"/>
  <c r="AE10" i="155"/>
  <c r="AH22" i="153"/>
  <c r="AG100" i="153"/>
  <c r="I158" i="144"/>
  <c r="AE37" i="153"/>
  <c r="AH95" i="153"/>
  <c r="AH39" i="153"/>
  <c r="AE82" i="155"/>
  <c r="AE53" i="155"/>
  <c r="AF36" i="155"/>
  <c r="AH14" i="155"/>
  <c r="K83" i="144"/>
  <c r="AE23" i="153"/>
  <c r="AH90" i="153"/>
  <c r="AE68" i="153"/>
  <c r="AE64" i="155"/>
  <c r="C67" i="144"/>
  <c r="AH86" i="155"/>
  <c r="AE42" i="155"/>
  <c r="AG90" i="153"/>
  <c r="AF47" i="155"/>
  <c r="C62" i="144"/>
  <c r="AF3" i="155"/>
  <c r="I142" i="144"/>
  <c r="C25" i="144"/>
  <c r="AG55" i="153"/>
  <c r="AF53" i="155"/>
  <c r="AH7" i="155"/>
  <c r="AH19" i="155"/>
  <c r="AF49" i="155"/>
  <c r="AF58" i="155"/>
  <c r="AF66" i="153"/>
  <c r="K92" i="144"/>
  <c r="AF20" i="153"/>
  <c r="AE56" i="153"/>
  <c r="AH93" i="153"/>
  <c r="AG20" i="155"/>
  <c r="K41" i="155"/>
  <c r="AE35" i="153"/>
  <c r="K20" i="153"/>
  <c r="AG51" i="155"/>
  <c r="C17" i="144"/>
  <c r="AF16" i="153"/>
  <c r="AF55" i="155"/>
  <c r="AG31" i="155"/>
  <c r="K7" i="153"/>
  <c r="AF58" i="153"/>
  <c r="AG88" i="153"/>
  <c r="K82" i="144"/>
  <c r="AF2" i="153"/>
  <c r="AF75" i="153"/>
  <c r="AE11" i="155"/>
  <c r="AF31" i="155"/>
  <c r="C6" i="144"/>
  <c r="AF25" i="153"/>
  <c r="AE19" i="155"/>
  <c r="K54" i="153"/>
  <c r="K19" i="155"/>
  <c r="AH26" i="155"/>
  <c r="AE40" i="153"/>
  <c r="AG26" i="155"/>
  <c r="AE92" i="155"/>
  <c r="AF67" i="155"/>
  <c r="AE51" i="153"/>
  <c r="AG68" i="153"/>
  <c r="K67" i="144"/>
  <c r="C3" i="144"/>
  <c r="C20" i="144"/>
  <c r="C94" i="144"/>
  <c r="K18" i="154"/>
  <c r="I143" i="144"/>
  <c r="AE10" i="151"/>
  <c r="AH13" i="155"/>
  <c r="AG2" i="154"/>
  <c r="AF30" i="155"/>
  <c r="K4" i="154"/>
  <c r="K6" i="154"/>
  <c r="AG4" i="151"/>
  <c r="K4" i="151"/>
  <c r="AG5" i="151"/>
  <c r="AG15" i="151"/>
  <c r="AF22" i="151"/>
  <c r="AF22" i="154"/>
  <c r="AF24" i="151"/>
  <c r="AG70" i="153"/>
  <c r="AF39" i="153"/>
  <c r="AG46" i="155"/>
  <c r="AF21" i="153"/>
  <c r="AF8" i="153"/>
  <c r="AG42" i="155"/>
  <c r="C71" i="144"/>
  <c r="AE26" i="155"/>
  <c r="K3" i="155"/>
  <c r="C91" i="144"/>
  <c r="K49" i="153"/>
  <c r="AF44" i="153"/>
  <c r="AH70" i="155"/>
  <c r="AE35" i="155"/>
  <c r="AF19" i="153"/>
  <c r="C44" i="144"/>
  <c r="AG65" i="153"/>
  <c r="AG30" i="153"/>
  <c r="K17" i="153"/>
  <c r="AF99" i="155"/>
  <c r="AG96" i="155"/>
  <c r="K35" i="153"/>
  <c r="AE50" i="155"/>
  <c r="C30" i="144"/>
  <c r="AH30" i="153"/>
  <c r="C43" i="144"/>
  <c r="K86" i="144"/>
  <c r="K41" i="153"/>
  <c r="AF47" i="153"/>
  <c r="AF26" i="155"/>
  <c r="AE96" i="155"/>
  <c r="AE63" i="153"/>
  <c r="AH71" i="153"/>
  <c r="AE2" i="154"/>
  <c r="AG29" i="155"/>
  <c r="AG21" i="153"/>
  <c r="AH58" i="153"/>
  <c r="AF9" i="151"/>
  <c r="AE45" i="153"/>
  <c r="AH2" i="153"/>
  <c r="AE9" i="154"/>
  <c r="AF3" i="151"/>
  <c r="K25" i="151"/>
  <c r="AE22" i="151"/>
  <c r="K9" i="151"/>
  <c r="K19" i="154"/>
  <c r="AG18" i="154"/>
  <c r="AE12" i="151"/>
  <c r="AF21" i="151"/>
  <c r="AH12" i="151"/>
  <c r="AG22" i="154"/>
  <c r="AF7" i="154"/>
  <c r="AG3" i="154"/>
  <c r="AH10" i="153"/>
  <c r="K39" i="153"/>
  <c r="AG58" i="153"/>
  <c r="AF14" i="155"/>
  <c r="AG60" i="155"/>
  <c r="AF98" i="153"/>
  <c r="AE2" i="153"/>
  <c r="K55" i="153"/>
  <c r="I137" i="144"/>
  <c r="AF72" i="155"/>
  <c r="AE74" i="153"/>
  <c r="AF95" i="153"/>
  <c r="I146" i="144"/>
  <c r="I126" i="144"/>
  <c r="AH44" i="153"/>
  <c r="C53" i="144"/>
  <c r="AH94" i="153"/>
  <c r="AF55" i="153"/>
  <c r="AG73" i="153"/>
  <c r="AG89" i="153"/>
  <c r="AF94" i="153"/>
  <c r="AE12" i="153"/>
  <c r="I145" i="144"/>
  <c r="AF37" i="153"/>
  <c r="AF8" i="155"/>
  <c r="C86" i="144"/>
  <c r="AG14" i="153"/>
  <c r="AF78" i="155"/>
  <c r="AG57" i="155"/>
  <c r="AG53" i="153"/>
  <c r="AF25" i="155"/>
  <c r="AH22" i="155"/>
  <c r="AF12" i="153"/>
  <c r="AE50" i="153"/>
  <c r="AG85" i="155"/>
  <c r="AE57" i="155"/>
  <c r="AH6" i="155"/>
  <c r="AH4" i="151"/>
  <c r="AE10" i="153"/>
  <c r="AE5" i="154"/>
  <c r="K23" i="151"/>
  <c r="AH15" i="153"/>
  <c r="AF97" i="155"/>
  <c r="AH6" i="151"/>
  <c r="AF5" i="154"/>
  <c r="K2" i="154"/>
  <c r="AF7" i="151"/>
  <c r="AG20" i="151"/>
  <c r="K21" i="154"/>
  <c r="AF16" i="151"/>
  <c r="K21" i="151"/>
  <c r="K5" i="151"/>
  <c r="AE19" i="154"/>
  <c r="AF23" i="151"/>
  <c r="AH22" i="154"/>
  <c r="AH21" i="154"/>
  <c r="AF21" i="154"/>
  <c r="AG12" i="151"/>
  <c r="K24" i="151"/>
  <c r="AF93" i="155"/>
  <c r="AG76" i="155"/>
  <c r="AG86" i="155"/>
  <c r="AH89" i="153"/>
  <c r="AE75" i="155"/>
  <c r="AE8" i="153"/>
  <c r="K46" i="153"/>
  <c r="AH59" i="153"/>
  <c r="AE59" i="153"/>
  <c r="AE57" i="153"/>
  <c r="AE88" i="155"/>
  <c r="AH44" i="155"/>
  <c r="C31" i="144"/>
  <c r="K79" i="144"/>
  <c r="AF5" i="151"/>
  <c r="AE40" i="154"/>
  <c r="AG32" i="154"/>
  <c r="AH38" i="151"/>
  <c r="K26" i="154"/>
  <c r="AE85" i="151"/>
  <c r="AE66" i="151"/>
  <c r="AE91" i="151"/>
  <c r="AH30" i="154"/>
  <c r="AH8" i="154"/>
  <c r="AH68" i="154"/>
  <c r="AE77" i="154"/>
  <c r="AG58" i="151"/>
  <c r="AG6" i="154"/>
  <c r="AG63" i="154"/>
  <c r="AG30" i="154"/>
  <c r="AE98" i="154"/>
  <c r="AG85" i="151"/>
  <c r="AH57" i="154"/>
  <c r="AE70" i="151"/>
  <c r="AE59" i="154"/>
  <c r="AH26" i="154"/>
  <c r="AG64" i="151"/>
  <c r="AF79" i="151"/>
  <c r="K28" i="151"/>
  <c r="AG62" i="154"/>
  <c r="AE2" i="151"/>
  <c r="AF2" i="154"/>
  <c r="AH2" i="151"/>
  <c r="AG59" i="154"/>
  <c r="AE25" i="154"/>
  <c r="AE71" i="154"/>
  <c r="AF93" i="151"/>
  <c r="AG45" i="151"/>
  <c r="AG26" i="151"/>
  <c r="K47" i="151"/>
  <c r="AH53" i="151"/>
  <c r="AH20" i="151"/>
  <c r="AF94" i="154"/>
  <c r="AH77" i="154"/>
  <c r="AH5" i="151"/>
  <c r="AG36" i="151"/>
  <c r="K15" i="151"/>
  <c r="AH3" i="154"/>
  <c r="AH99" i="151"/>
  <c r="AF37" i="154"/>
  <c r="AG30" i="151"/>
  <c r="AG79" i="151"/>
  <c r="AG82" i="154"/>
  <c r="AH16" i="154"/>
  <c r="AE95" i="151"/>
  <c r="AH29" i="151"/>
  <c r="K36" i="151"/>
  <c r="AG61" i="154"/>
  <c r="AE80" i="154"/>
  <c r="AG55" i="151"/>
  <c r="AG33" i="151"/>
  <c r="AE50" i="151"/>
  <c r="AF39" i="151"/>
  <c r="K8" i="154"/>
  <c r="AF68" i="151"/>
  <c r="AH78" i="154"/>
  <c r="AE19" i="151"/>
  <c r="AF88" i="154"/>
  <c r="AH40" i="154"/>
  <c r="AF80" i="154"/>
  <c r="AE65" i="151"/>
  <c r="AG91" i="151"/>
  <c r="AH5" i="154"/>
  <c r="AG48" i="154"/>
  <c r="AF4" i="154"/>
  <c r="AE90" i="151"/>
  <c r="AF52" i="151"/>
  <c r="AG21" i="154"/>
  <c r="AF63" i="151"/>
  <c r="AF10" i="151"/>
  <c r="AE15" i="151"/>
  <c r="AF15" i="151"/>
  <c r="AG99" i="154"/>
  <c r="AG63" i="151"/>
  <c r="AE92" i="154"/>
  <c r="K26" i="151"/>
  <c r="AH95" i="154"/>
  <c r="AE75" i="154"/>
  <c r="AH17" i="151"/>
  <c r="AH75" i="154"/>
  <c r="AH52" i="154"/>
  <c r="AG14" i="154"/>
  <c r="AH62" i="151"/>
  <c r="K34" i="151"/>
  <c r="AF77" i="151"/>
  <c r="AE76" i="151"/>
  <c r="AG79" i="154"/>
  <c r="AH97" i="154"/>
  <c r="AF56" i="151"/>
  <c r="AH59" i="151"/>
  <c r="AF16" i="154"/>
  <c r="AE6" i="151"/>
  <c r="AF74" i="151"/>
  <c r="AE43" i="154"/>
  <c r="AE36" i="154"/>
  <c r="AF78" i="154"/>
  <c r="AG57" i="151"/>
  <c r="AG62" i="151"/>
  <c r="AH45" i="154"/>
  <c r="AE14" i="154"/>
  <c r="AE56" i="151"/>
  <c r="AF79" i="154"/>
  <c r="AE29" i="154"/>
  <c r="AG27" i="154"/>
  <c r="AG20" i="154"/>
  <c r="K11" i="151"/>
  <c r="AG6" i="151"/>
  <c r="K31" i="151"/>
  <c r="AE86" i="154"/>
  <c r="AG56" i="151"/>
  <c r="AH33" i="154"/>
  <c r="AG53" i="151"/>
  <c r="K38" i="154"/>
  <c r="K25" i="154"/>
  <c r="AH65" i="154"/>
  <c r="AE67" i="151"/>
  <c r="AF20" i="154"/>
  <c r="AH96" i="154"/>
  <c r="AE65" i="154"/>
  <c r="AE78" i="151"/>
  <c r="AG40" i="154"/>
  <c r="AE63" i="154"/>
  <c r="AE93" i="151"/>
  <c r="AE31" i="154"/>
  <c r="AH38" i="154"/>
  <c r="AG47" i="151"/>
  <c r="AH84" i="154"/>
  <c r="AF28" i="151"/>
  <c r="AH91" i="151"/>
  <c r="AG40" i="151"/>
  <c r="AH4" i="154"/>
  <c r="AH13" i="151"/>
  <c r="AH28" i="151"/>
  <c r="AF81" i="151"/>
  <c r="AH6" i="154"/>
  <c r="AH81" i="151"/>
  <c r="AE26" i="151"/>
  <c r="AF8" i="151"/>
  <c r="AH94" i="154"/>
  <c r="AF14" i="154"/>
  <c r="AG82" i="151"/>
  <c r="AF87" i="154"/>
  <c r="AH8" i="151"/>
  <c r="AE83" i="151"/>
  <c r="AG96" i="154"/>
  <c r="AE81" i="151"/>
  <c r="AG10" i="154"/>
  <c r="AG14" i="151"/>
  <c r="AE97" i="151"/>
  <c r="AG21" i="151"/>
  <c r="AG34" i="154"/>
  <c r="AF57" i="151"/>
  <c r="K35" i="151"/>
  <c r="K3" i="151"/>
  <c r="AE60" i="154"/>
  <c r="K40" i="151"/>
  <c r="AG42" i="154"/>
  <c r="AF62" i="151"/>
  <c r="AE87" i="151"/>
  <c r="AH83" i="154"/>
  <c r="K18" i="151"/>
  <c r="AH23" i="154"/>
  <c r="AG12" i="154"/>
  <c r="AH9" i="151"/>
  <c r="AF82" i="154"/>
  <c r="AG70" i="151"/>
  <c r="AG75" i="154"/>
  <c r="AH18" i="151"/>
  <c r="AE18" i="154"/>
  <c r="AF80" i="151"/>
  <c r="AE59" i="151"/>
  <c r="AF43" i="154"/>
  <c r="AG100" i="151"/>
  <c r="AG31" i="151"/>
  <c r="AF91" i="154"/>
  <c r="AE8" i="154"/>
  <c r="AH55" i="154"/>
  <c r="AF96" i="154"/>
  <c r="AF11" i="151"/>
  <c r="AG9" i="151"/>
  <c r="AE30" i="151"/>
  <c r="AE12" i="154"/>
  <c r="AF95" i="154"/>
  <c r="AH29" i="154"/>
  <c r="AF29" i="154"/>
  <c r="AH15" i="154"/>
  <c r="AE53" i="151"/>
  <c r="AG91" i="154"/>
  <c r="AF87" i="151"/>
  <c r="AF18" i="154"/>
  <c r="AH7" i="154"/>
  <c r="AG23" i="151"/>
  <c r="AF60" i="154"/>
  <c r="AH25" i="151"/>
  <c r="AH55" i="151"/>
  <c r="AF83" i="154"/>
  <c r="AG81" i="154"/>
  <c r="AF27" i="151"/>
  <c r="AG56" i="154"/>
  <c r="AE100" i="154"/>
  <c r="AH24" i="151"/>
  <c r="AH100" i="154"/>
  <c r="AG35" i="151"/>
  <c r="AE78" i="154"/>
  <c r="AG8" i="154"/>
  <c r="AG54" i="151"/>
  <c r="AE24" i="154"/>
  <c r="AH63" i="151"/>
  <c r="AH21" i="151"/>
  <c r="K20" i="154"/>
  <c r="AH74" i="154"/>
  <c r="AE96" i="154"/>
  <c r="K49" i="151"/>
  <c r="AE98" i="151"/>
  <c r="AG10" i="151"/>
  <c r="AH76" i="151"/>
  <c r="AF6" i="154"/>
  <c r="AF47" i="151"/>
  <c r="AF86" i="151"/>
  <c r="AF100" i="154"/>
  <c r="AE21" i="154"/>
  <c r="AG38" i="154"/>
  <c r="AG45" i="154"/>
  <c r="AE46" i="151"/>
  <c r="AG43" i="154"/>
  <c r="AF18" i="151"/>
  <c r="AF48" i="151"/>
  <c r="AF93" i="154"/>
  <c r="AH85" i="151"/>
  <c r="AE74" i="154"/>
  <c r="AH35" i="154"/>
  <c r="AH92" i="154"/>
  <c r="K46" i="151"/>
  <c r="AE60" i="151"/>
  <c r="AE15" i="154"/>
  <c r="AG51" i="151"/>
  <c r="K30" i="151"/>
  <c r="AH65" i="151"/>
  <c r="AE17" i="154"/>
  <c r="AG71" i="154"/>
  <c r="AH98" i="154"/>
  <c r="AF73" i="154"/>
  <c r="AF92" i="151"/>
  <c r="AF27" i="154"/>
  <c r="AG72" i="154"/>
  <c r="AE8" i="151"/>
  <c r="AE22" i="154"/>
  <c r="K12" i="154"/>
  <c r="AG95" i="154"/>
  <c r="AE52" i="154"/>
  <c r="AH43" i="151"/>
  <c r="AG7" i="154"/>
  <c r="AE45" i="151"/>
  <c r="AG83" i="151"/>
  <c r="AH63" i="154"/>
  <c r="AF49" i="151"/>
  <c r="AG74" i="154"/>
  <c r="AF75" i="154"/>
  <c r="K45" i="154"/>
  <c r="AG29" i="151"/>
  <c r="AG77" i="151"/>
  <c r="AF34" i="154"/>
  <c r="AF62" i="154"/>
  <c r="AH87" i="151"/>
  <c r="AH46" i="151"/>
  <c r="AH24" i="154"/>
  <c r="AE31" i="151"/>
  <c r="AH82" i="154"/>
  <c r="AE39" i="154"/>
  <c r="K15" i="154"/>
  <c r="AF23" i="154"/>
  <c r="AE90" i="154"/>
  <c r="AH41" i="151"/>
  <c r="K50" i="151"/>
  <c r="AH52" i="151"/>
  <c r="AG58" i="154"/>
  <c r="AF42" i="154"/>
  <c r="AH79" i="151"/>
  <c r="AH78" i="151"/>
  <c r="AG43" i="151"/>
  <c r="AH25" i="154"/>
  <c r="AF26" i="151"/>
  <c r="AE63" i="151"/>
  <c r="AE40" i="151"/>
  <c r="AF19" i="154"/>
  <c r="AG97" i="151"/>
  <c r="AG46" i="151"/>
  <c r="AF13" i="151"/>
  <c r="K19" i="151"/>
  <c r="AH80" i="151"/>
  <c r="AE3" i="154"/>
  <c r="AH30" i="151"/>
  <c r="AG25" i="151"/>
  <c r="AG86" i="151"/>
  <c r="AE35" i="151"/>
  <c r="AF53" i="154"/>
  <c r="AG8" i="151"/>
  <c r="AG90" i="154"/>
  <c r="AF19" i="151"/>
  <c r="AF10" i="154"/>
  <c r="AH12" i="154"/>
  <c r="K14" i="154"/>
  <c r="AE82" i="151"/>
  <c r="AH70" i="154"/>
  <c r="AE86" i="151"/>
  <c r="AG36" i="154"/>
  <c r="AH89" i="151"/>
  <c r="K44" i="151"/>
  <c r="AH39" i="151"/>
  <c r="AH34" i="151"/>
  <c r="AH82" i="151"/>
  <c r="AF63" i="154"/>
  <c r="AF36" i="154"/>
  <c r="AH81" i="154"/>
  <c r="K50" i="154"/>
  <c r="AE57" i="154"/>
  <c r="AE55" i="154"/>
  <c r="AE54" i="154"/>
  <c r="K44" i="154"/>
  <c r="AH96" i="151"/>
  <c r="AG94" i="154"/>
  <c r="K29" i="151"/>
  <c r="AH66" i="151"/>
  <c r="AE94" i="151"/>
  <c r="AF17" i="151"/>
  <c r="K8" i="151"/>
  <c r="AH22" i="151"/>
  <c r="AE35" i="154"/>
  <c r="AH37" i="151"/>
  <c r="K32" i="154"/>
  <c r="AH34" i="154"/>
  <c r="AH72" i="154"/>
  <c r="AH61" i="154"/>
  <c r="AF67" i="151"/>
  <c r="AE69" i="154"/>
  <c r="AG98" i="154"/>
  <c r="AE77" i="151"/>
  <c r="AF32" i="151"/>
  <c r="AE64" i="151"/>
  <c r="AE73" i="151"/>
  <c r="AF44" i="154"/>
  <c r="AE21" i="151"/>
  <c r="AH62" i="154"/>
  <c r="K13" i="151"/>
  <c r="AE68" i="154"/>
  <c r="AF68" i="154"/>
  <c r="AF97" i="151"/>
  <c r="K24" i="154"/>
  <c r="AH90" i="154"/>
  <c r="AF76" i="154"/>
  <c r="AF38" i="151"/>
  <c r="K12" i="151"/>
  <c r="AH58" i="154"/>
  <c r="AF4" i="151"/>
  <c r="AF71" i="151"/>
  <c r="K16" i="154"/>
  <c r="AF43" i="151"/>
  <c r="AE38" i="151"/>
  <c r="AG52" i="151"/>
  <c r="AE47" i="154"/>
  <c r="AG19" i="154"/>
  <c r="K51" i="154"/>
  <c r="AE34" i="154"/>
  <c r="AF46" i="154"/>
  <c r="AG16" i="151"/>
  <c r="AH79" i="154"/>
  <c r="AF25" i="151"/>
  <c r="AH10" i="151"/>
  <c r="AF69" i="151"/>
  <c r="K10" i="154"/>
  <c r="AF81" i="154"/>
  <c r="AE32" i="154"/>
  <c r="AG81" i="151"/>
  <c r="AG89" i="151"/>
  <c r="AF47" i="154"/>
  <c r="AF52" i="154"/>
  <c r="K22" i="154"/>
  <c r="AE24" i="151"/>
  <c r="AE14" i="151"/>
  <c r="AH32" i="154"/>
  <c r="AE5" i="151"/>
  <c r="AF98" i="154"/>
  <c r="K29" i="154"/>
  <c r="AH17" i="154"/>
  <c r="AH64" i="151"/>
  <c r="AG41" i="154"/>
  <c r="AF35" i="154"/>
  <c r="AE18" i="151"/>
  <c r="AG98" i="151"/>
  <c r="AF14" i="151"/>
  <c r="AG71" i="151"/>
  <c r="AE62" i="154"/>
  <c r="AE72" i="151"/>
  <c r="AF55" i="154"/>
  <c r="AF6" i="151"/>
  <c r="AH45" i="151"/>
  <c r="AH27" i="154"/>
  <c r="AE10" i="154"/>
  <c r="AE25" i="151"/>
  <c r="AF34" i="151"/>
  <c r="AE28" i="154"/>
  <c r="AH68" i="151"/>
  <c r="K14" i="151"/>
  <c r="K10" i="151"/>
  <c r="AE54" i="151"/>
  <c r="AH69" i="151"/>
  <c r="AH58" i="151"/>
  <c r="AH85" i="154"/>
  <c r="AF72" i="154"/>
  <c r="AE41" i="154"/>
  <c r="K16" i="151"/>
  <c r="K53" i="151"/>
  <c r="AF92" i="154"/>
  <c r="AG78" i="154"/>
  <c r="AG84" i="151"/>
  <c r="AH47" i="154"/>
  <c r="AG34" i="151"/>
  <c r="AE74" i="151"/>
  <c r="AH15" i="151"/>
  <c r="AF29" i="151"/>
  <c r="AG57" i="154"/>
  <c r="K22" i="151"/>
  <c r="AE93" i="154"/>
  <c r="AH43" i="154"/>
  <c r="AF99" i="151"/>
  <c r="AF66" i="151"/>
  <c r="AF77" i="154"/>
  <c r="AG100" i="154"/>
  <c r="AF20" i="151"/>
  <c r="AG74" i="151"/>
  <c r="AE3" i="151"/>
  <c r="AG96" i="151"/>
  <c r="AG73" i="154"/>
  <c r="K6" i="151"/>
  <c r="AG17" i="154"/>
  <c r="AH11" i="151"/>
  <c r="AG13" i="154"/>
  <c r="AG7" i="151"/>
  <c r="K17" i="154"/>
  <c r="AF42" i="151"/>
  <c r="AF61" i="154"/>
  <c r="AF33" i="154"/>
  <c r="K31" i="154"/>
  <c r="AF50" i="151"/>
  <c r="K43" i="154"/>
  <c r="AE50" i="154"/>
  <c r="AG51" i="154"/>
  <c r="AG33" i="154"/>
  <c r="AE49" i="151"/>
  <c r="AF40" i="151"/>
  <c r="AH91" i="154"/>
  <c r="AG49" i="154"/>
  <c r="AE58" i="154"/>
  <c r="AF70" i="151"/>
  <c r="AH53" i="154"/>
  <c r="K45" i="151"/>
  <c r="AG24" i="154"/>
  <c r="AH42" i="154"/>
  <c r="AF84" i="154"/>
  <c r="AH86" i="151"/>
  <c r="AE92" i="151"/>
  <c r="AE75" i="151"/>
  <c r="AE23" i="154"/>
  <c r="AG87" i="154"/>
  <c r="K9" i="154"/>
  <c r="AF41" i="154"/>
  <c r="AF28" i="154"/>
  <c r="K13" i="154"/>
  <c r="AG25" i="154"/>
  <c r="AF74" i="154"/>
  <c r="AG9" i="154"/>
  <c r="K20" i="151"/>
  <c r="AH67" i="151"/>
  <c r="AG50" i="154"/>
  <c r="AH47" i="151"/>
  <c r="AG87" i="151"/>
  <c r="AH41" i="154"/>
  <c r="AE51" i="151"/>
  <c r="AE85" i="154"/>
  <c r="AE4" i="154"/>
  <c r="K32" i="151"/>
  <c r="AF54" i="151"/>
  <c r="AH48" i="151"/>
  <c r="AF13" i="154"/>
  <c r="AH75" i="151"/>
  <c r="AG93" i="151"/>
  <c r="AH19" i="151"/>
  <c r="AH73" i="151"/>
  <c r="AH94" i="151"/>
  <c r="AE56" i="154"/>
  <c r="AG32" i="151"/>
  <c r="AH69" i="154"/>
  <c r="AE51" i="154"/>
  <c r="AH14" i="151"/>
  <c r="AH71" i="151"/>
  <c r="K40" i="154"/>
  <c r="AG69" i="154"/>
  <c r="AF50" i="154"/>
  <c r="AF70" i="154"/>
  <c r="AF86" i="154"/>
  <c r="AG60" i="154"/>
  <c r="AF58" i="151"/>
  <c r="K35" i="154"/>
  <c r="AE26" i="154"/>
  <c r="AH97" i="151"/>
  <c r="AG41" i="151"/>
  <c r="K28" i="154"/>
  <c r="AH19" i="154"/>
  <c r="AH76" i="154"/>
  <c r="AG3" i="151"/>
  <c r="AH3" i="151"/>
  <c r="AG24" i="151"/>
  <c r="AE37" i="154"/>
  <c r="AE52" i="151"/>
  <c r="AH35" i="151"/>
  <c r="AE6" i="154"/>
  <c r="AE76" i="154"/>
  <c r="AF73" i="151"/>
  <c r="AH9" i="154"/>
  <c r="AF71" i="154"/>
  <c r="AF89" i="151"/>
  <c r="AF12" i="151"/>
  <c r="K52" i="151"/>
  <c r="AF32" i="154"/>
  <c r="AH100" i="151"/>
  <c r="AF84" i="151"/>
  <c r="AF90" i="154"/>
  <c r="AE82" i="154"/>
  <c r="AE11" i="154"/>
  <c r="AF51" i="151"/>
  <c r="AH59" i="154"/>
  <c r="K42" i="154"/>
  <c r="AG44" i="154"/>
  <c r="AE41" i="151"/>
  <c r="AF59" i="151"/>
  <c r="K33" i="154"/>
  <c r="AE30" i="154"/>
  <c r="AG73" i="151"/>
  <c r="AE17" i="151"/>
  <c r="AG18" i="151"/>
  <c r="AF61" i="151"/>
  <c r="AG16" i="154"/>
  <c r="AF53" i="151"/>
  <c r="AG93" i="154"/>
  <c r="AF3" i="154"/>
  <c r="AE7" i="151"/>
  <c r="AE4" i="151"/>
  <c r="AE20" i="151"/>
  <c r="AE9" i="151"/>
  <c r="AH13" i="154"/>
  <c r="AG61" i="151"/>
  <c r="AF60" i="151"/>
  <c r="AE89" i="154"/>
  <c r="AG37" i="151"/>
  <c r="K30" i="154"/>
  <c r="AF48" i="154"/>
  <c r="K48" i="151"/>
  <c r="AE94" i="154"/>
  <c r="K17" i="151"/>
  <c r="AH88" i="151"/>
  <c r="AG52" i="154"/>
  <c r="AG11" i="154"/>
  <c r="AE13" i="151"/>
  <c r="AF66" i="154"/>
  <c r="AF31" i="151"/>
  <c r="AG97" i="154"/>
  <c r="AG94" i="151"/>
  <c r="AE73" i="154"/>
  <c r="AG65" i="151"/>
  <c r="K52" i="154"/>
  <c r="AH84" i="151"/>
  <c r="AE61" i="151"/>
  <c r="AG23" i="154"/>
  <c r="AE34" i="151"/>
  <c r="K34" i="154"/>
  <c r="AE100" i="151"/>
  <c r="K3" i="154"/>
  <c r="K54" i="154"/>
  <c r="AH70" i="151"/>
  <c r="AH60" i="154"/>
  <c r="AH18" i="154"/>
  <c r="AG28" i="151"/>
  <c r="K7" i="154"/>
  <c r="AG66" i="154"/>
  <c r="AF45" i="154"/>
  <c r="AG75" i="151"/>
  <c r="AE11" i="151"/>
  <c r="AG55" i="154"/>
  <c r="AF39" i="154"/>
  <c r="AH14" i="154"/>
  <c r="AE81" i="154"/>
  <c r="AH7" i="151"/>
  <c r="AH20" i="154"/>
  <c r="AF8" i="154"/>
  <c r="AH73" i="154"/>
  <c r="AH93" i="151"/>
  <c r="AH67" i="154"/>
  <c r="AF17" i="154"/>
  <c r="AG46" i="154"/>
  <c r="AF98" i="151"/>
  <c r="AF41" i="151"/>
  <c r="AE36" i="151"/>
  <c r="AG38" i="151"/>
  <c r="AE16" i="154"/>
  <c r="AG54" i="154"/>
  <c r="AE71" i="151"/>
  <c r="AG29" i="154"/>
  <c r="AH61" i="151"/>
  <c r="K7" i="151"/>
  <c r="AE87" i="154"/>
  <c r="AF96" i="151"/>
  <c r="AE79" i="154"/>
  <c r="AF9" i="154"/>
  <c r="AG19" i="151"/>
  <c r="AH51" i="154"/>
  <c r="AE91" i="154"/>
  <c r="AF85" i="154"/>
  <c r="K11" i="154"/>
  <c r="AG11" i="151"/>
  <c r="AH23" i="151"/>
  <c r="AG92" i="151"/>
  <c r="AH93" i="154"/>
  <c r="AH37" i="154"/>
  <c r="AF75" i="151"/>
  <c r="AF97" i="154"/>
  <c r="AH66" i="154"/>
  <c r="AH98" i="151"/>
  <c r="AF78" i="151"/>
  <c r="AF49" i="154"/>
  <c r="AE61" i="154"/>
  <c r="AF72" i="151"/>
  <c r="AH51" i="151"/>
  <c r="AE84" i="154"/>
  <c r="AH72" i="151"/>
  <c r="AE7" i="154"/>
  <c r="AG4" i="154"/>
  <c r="AH92" i="151"/>
  <c r="K27" i="151"/>
  <c r="K43" i="151"/>
  <c r="AH54" i="151"/>
  <c r="AG76" i="154"/>
  <c r="AE67" i="154"/>
  <c r="K39" i="154"/>
  <c r="AE23" i="151"/>
  <c r="AH71" i="154"/>
  <c r="AE20" i="154"/>
  <c r="AG90" i="151"/>
  <c r="AF65" i="151"/>
  <c r="AG67" i="151"/>
  <c r="K48" i="154"/>
  <c r="AG5" i="154"/>
  <c r="K38" i="151"/>
  <c r="AE13" i="154"/>
  <c r="K39" i="151"/>
  <c r="AG77" i="154"/>
  <c r="K5" i="154"/>
  <c r="AF40" i="154"/>
  <c r="AG85" i="154"/>
  <c r="AG84" i="154"/>
  <c r="AE58" i="151"/>
  <c r="AE53" i="154"/>
  <c r="AH16" i="151"/>
  <c r="AG22" i="151"/>
  <c r="AE16" i="151"/>
  <c r="AH10" i="154"/>
  <c r="AF54" i="154"/>
  <c r="AE44" i="151"/>
  <c r="AG28" i="154"/>
  <c r="AG37" i="154"/>
  <c r="AG47" i="154"/>
  <c r="K42" i="151"/>
  <c r="AE89" i="151"/>
  <c r="AF82" i="151"/>
  <c r="AG48" i="151"/>
  <c r="AH95" i="151"/>
  <c r="AE49" i="154"/>
  <c r="AE37" i="151"/>
  <c r="K53" i="154"/>
  <c r="K37" i="151"/>
  <c r="AE95" i="154"/>
  <c r="AF12" i="154"/>
  <c r="AH89" i="154"/>
  <c r="AF90" i="151"/>
  <c r="AF44" i="151"/>
  <c r="AF100" i="151"/>
  <c r="AH26" i="151"/>
  <c r="AF64" i="154"/>
  <c r="AG65" i="154"/>
  <c r="AG44" i="151"/>
  <c r="AF69" i="154"/>
  <c r="K23" i="154"/>
  <c r="AE38" i="154"/>
  <c r="AG92" i="154"/>
  <c r="AG42" i="151"/>
  <c r="AG13" i="151"/>
  <c r="AF24" i="154"/>
  <c r="AE44" i="154"/>
  <c r="AE55" i="151"/>
  <c r="AF31" i="154"/>
  <c r="AE48" i="151"/>
  <c r="AE97" i="154"/>
  <c r="AG27" i="151"/>
  <c r="AG39" i="154"/>
  <c r="AH50" i="154"/>
  <c r="AH56" i="151"/>
  <c r="AE39" i="151"/>
  <c r="AH48" i="154"/>
  <c r="AG86" i="154"/>
  <c r="AE83" i="154"/>
  <c r="AF83" i="151"/>
  <c r="AE29" i="151"/>
  <c r="AG88" i="151"/>
  <c r="AG83" i="154"/>
  <c r="AG49" i="151"/>
  <c r="AG35" i="154"/>
  <c r="K51" i="151"/>
  <c r="AH80" i="154"/>
  <c r="AH46" i="154"/>
  <c r="AF38" i="154"/>
  <c r="AH28" i="154"/>
  <c r="AH49" i="154"/>
  <c r="AF11" i="154"/>
  <c r="AE69" i="151"/>
  <c r="K41" i="154"/>
  <c r="AG80" i="154"/>
  <c r="AG17" i="151"/>
  <c r="AE88" i="154"/>
  <c r="AE84" i="151"/>
  <c r="AG99" i="151"/>
  <c r="AE96" i="151"/>
  <c r="AG64" i="154"/>
  <c r="AH33" i="151"/>
  <c r="AF85" i="151"/>
  <c r="AF45" i="151"/>
  <c r="AE88" i="151"/>
  <c r="AF46" i="151"/>
  <c r="AE43" i="151"/>
  <c r="AH44" i="154"/>
  <c r="AE64" i="154"/>
  <c r="AH64" i="154"/>
  <c r="K36" i="154"/>
  <c r="AH74" i="151"/>
  <c r="AH90" i="151"/>
  <c r="AE70" i="154"/>
  <c r="AH32" i="151"/>
  <c r="AE27" i="151"/>
  <c r="AE33" i="151"/>
  <c r="AF55" i="151"/>
  <c r="AE32" i="151"/>
  <c r="AF89" i="154"/>
  <c r="AG68" i="151"/>
  <c r="AG78" i="151"/>
  <c r="AF26" i="154"/>
  <c r="AE72" i="154"/>
  <c r="AH57" i="151"/>
  <c r="AG39" i="151"/>
  <c r="AE42" i="154"/>
  <c r="AE79" i="151"/>
  <c r="AG80" i="151"/>
  <c r="AH49" i="151"/>
  <c r="K55" i="154"/>
  <c r="AF15" i="154"/>
  <c r="AG50" i="151"/>
  <c r="AE66" i="154"/>
  <c r="AF35" i="151"/>
  <c r="AF67" i="154"/>
  <c r="AH77" i="151"/>
  <c r="AE42" i="151"/>
  <c r="AG72" i="151"/>
  <c r="K49" i="154"/>
  <c r="AH36" i="151"/>
  <c r="AH99" i="154"/>
  <c r="AH44" i="151"/>
  <c r="AE57" i="151"/>
  <c r="AH87" i="154"/>
  <c r="AH31" i="151"/>
  <c r="AG66" i="151"/>
  <c r="AH36" i="154"/>
  <c r="K27" i="154"/>
  <c r="AF30" i="154"/>
  <c r="AG68" i="154"/>
  <c r="AH86" i="154"/>
  <c r="AF57" i="154"/>
  <c r="AH60" i="151"/>
  <c r="AF58" i="154"/>
  <c r="AG60" i="151"/>
  <c r="AF56" i="154"/>
  <c r="AG53" i="154"/>
  <c r="AE80" i="151"/>
  <c r="AH56" i="154"/>
  <c r="AG59" i="151"/>
  <c r="AE27" i="154"/>
  <c r="AH27" i="151"/>
  <c r="AF91" i="151"/>
  <c r="AG15" i="154"/>
  <c r="AF64" i="151"/>
  <c r="K47" i="154"/>
  <c r="AH31" i="154"/>
  <c r="AH11" i="154"/>
  <c r="AH42" i="151"/>
  <c r="AE62" i="151"/>
  <c r="AE45" i="154"/>
  <c r="AE68" i="151"/>
  <c r="AG89" i="154"/>
  <c r="K41" i="151"/>
  <c r="AG76" i="151"/>
  <c r="AF37" i="151"/>
  <c r="AF36" i="151"/>
  <c r="AH39" i="154"/>
  <c r="AE28" i="151"/>
  <c r="K46" i="154"/>
  <c r="AG69" i="151"/>
  <c r="AG26" i="154"/>
  <c r="AF76" i="151"/>
  <c r="AH88" i="154"/>
  <c r="AH40" i="151"/>
  <c r="AE47" i="151"/>
  <c r="AF94" i="151"/>
  <c r="AH83" i="151"/>
  <c r="AF59" i="154"/>
  <c r="AG67" i="154"/>
  <c r="AG95" i="151"/>
  <c r="AF99" i="154"/>
  <c r="AG70" i="154"/>
  <c r="AE48" i="154"/>
  <c r="AE99" i="154"/>
  <c r="AF95" i="151"/>
  <c r="K37" i="154"/>
  <c r="AF30" i="151"/>
  <c r="AG31" i="154"/>
  <c r="AF25" i="154"/>
  <c r="AF88" i="151"/>
  <c r="AE46" i="154"/>
  <c r="AF65" i="154"/>
  <c r="K33" i="151"/>
  <c r="AE99" i="151"/>
  <c r="AF33" i="151"/>
  <c r="AF51" i="154"/>
  <c r="AE33" i="154"/>
  <c r="AH50" i="151"/>
  <c r="AG88" i="154"/>
  <c r="AH54" i="154"/>
  <c r="G105" i="154" l="1"/>
  <c r="I134" i="144"/>
  <c r="M131" i="144"/>
  <c r="I150" i="144"/>
  <c r="G105" i="155"/>
  <c r="G105" i="153"/>
  <c r="G105" i="151"/>
  <c r="L131" i="142"/>
  <c r="G150" i="142"/>
  <c r="G107" i="142"/>
  <c r="I105" i="163"/>
  <c r="I105" i="156"/>
  <c r="I105" i="165"/>
  <c r="G106" i="142" l="1"/>
  <c r="G134" i="142"/>
  <c r="G168" i="142"/>
  <c r="G139" i="142"/>
  <c r="H134" i="142"/>
  <c r="K105" i="141"/>
  <c r="G165" i="141"/>
  <c r="G164" i="141"/>
  <c r="G163" i="141"/>
  <c r="G162" i="141"/>
  <c r="G161" i="141"/>
  <c r="G160" i="141"/>
  <c r="G159" i="141"/>
  <c r="G158" i="141"/>
  <c r="G157" i="141"/>
  <c r="G156" i="141"/>
  <c r="G155" i="141"/>
  <c r="G154" i="141"/>
  <c r="G153" i="141"/>
  <c r="G152" i="141"/>
  <c r="G149" i="141"/>
  <c r="G148" i="141"/>
  <c r="G147" i="141"/>
  <c r="G146" i="141"/>
  <c r="G145" i="141"/>
  <c r="G144" i="141"/>
  <c r="G143" i="141"/>
  <c r="G142" i="141"/>
  <c r="G141" i="141"/>
  <c r="G140" i="141"/>
  <c r="G138" i="141"/>
  <c r="G137" i="141"/>
  <c r="G136" i="141"/>
  <c r="L133" i="141"/>
  <c r="K133" i="141"/>
  <c r="H133" i="141"/>
  <c r="G133" i="141"/>
  <c r="H132" i="141"/>
  <c r="G132" i="141"/>
  <c r="H131" i="141"/>
  <c r="G131" i="141"/>
  <c r="H130" i="141"/>
  <c r="G130" i="141"/>
  <c r="L129" i="141"/>
  <c r="H129" i="141"/>
  <c r="G129" i="141"/>
  <c r="L128" i="141"/>
  <c r="H128" i="141"/>
  <c r="G128" i="141"/>
  <c r="L127" i="141"/>
  <c r="H127" i="141"/>
  <c r="G127" i="141"/>
  <c r="L126" i="141"/>
  <c r="H126" i="141"/>
  <c r="G126" i="141"/>
  <c r="M125" i="141"/>
  <c r="H125" i="141"/>
  <c r="G125" i="141"/>
  <c r="H124" i="141"/>
  <c r="G124" i="141"/>
  <c r="H123" i="141"/>
  <c r="G123" i="141"/>
  <c r="H122" i="141"/>
  <c r="G122" i="141"/>
  <c r="H121" i="141"/>
  <c r="G121" i="141"/>
  <c r="H120" i="141"/>
  <c r="G120" i="141"/>
  <c r="H119" i="141"/>
  <c r="G119" i="141"/>
  <c r="H118" i="141"/>
  <c r="G118" i="141"/>
  <c r="H117" i="141"/>
  <c r="G117" i="141"/>
  <c r="H116" i="141"/>
  <c r="G116" i="141"/>
  <c r="H115" i="141"/>
  <c r="G115" i="141"/>
  <c r="H114" i="141"/>
  <c r="G114" i="141"/>
  <c r="G111" i="141"/>
  <c r="G109" i="141"/>
  <c r="G108" i="141"/>
  <c r="I104" i="141"/>
  <c r="B103" i="141"/>
  <c r="B100" i="141"/>
  <c r="A100" i="141"/>
  <c r="B99" i="141"/>
  <c r="A99" i="141"/>
  <c r="B98" i="141"/>
  <c r="A98" i="141"/>
  <c r="B97" i="141"/>
  <c r="A97" i="141"/>
  <c r="B96" i="141"/>
  <c r="A96" i="141"/>
  <c r="B95" i="141"/>
  <c r="A95" i="141"/>
  <c r="B94" i="141"/>
  <c r="A94" i="141"/>
  <c r="B93" i="141"/>
  <c r="A93" i="141"/>
  <c r="B92" i="141"/>
  <c r="A92" i="141"/>
  <c r="B91" i="141"/>
  <c r="A91" i="141"/>
  <c r="B90" i="141"/>
  <c r="A90" i="141"/>
  <c r="B89" i="141"/>
  <c r="A89" i="141"/>
  <c r="B88" i="141"/>
  <c r="A88" i="141"/>
  <c r="B87" i="141"/>
  <c r="A87" i="141"/>
  <c r="B86" i="141"/>
  <c r="A86" i="141"/>
  <c r="B85" i="141"/>
  <c r="A85" i="141"/>
  <c r="B84" i="141"/>
  <c r="A84" i="141"/>
  <c r="B83" i="141"/>
  <c r="A83" i="141"/>
  <c r="B82" i="141"/>
  <c r="A82" i="141"/>
  <c r="B81" i="141"/>
  <c r="A81" i="141"/>
  <c r="B80" i="141"/>
  <c r="A80" i="141"/>
  <c r="B79" i="141"/>
  <c r="A79" i="141"/>
  <c r="B78" i="141"/>
  <c r="A78" i="141"/>
  <c r="B77" i="141"/>
  <c r="A77" i="141"/>
  <c r="B76" i="141"/>
  <c r="A76" i="141"/>
  <c r="B75" i="141"/>
  <c r="A75" i="141"/>
  <c r="B74" i="141"/>
  <c r="A74" i="141"/>
  <c r="B73" i="141"/>
  <c r="A73" i="141"/>
  <c r="B72" i="141"/>
  <c r="A72" i="141"/>
  <c r="B71" i="141"/>
  <c r="A71" i="141"/>
  <c r="B70" i="141"/>
  <c r="A70" i="141"/>
  <c r="B69" i="141"/>
  <c r="A69" i="141"/>
  <c r="B68" i="141"/>
  <c r="A68" i="141"/>
  <c r="B67" i="141"/>
  <c r="A67" i="141"/>
  <c r="B66" i="141"/>
  <c r="A66" i="141"/>
  <c r="B65" i="141"/>
  <c r="A65" i="141"/>
  <c r="B64" i="141"/>
  <c r="A64" i="141"/>
  <c r="B63" i="141"/>
  <c r="A63" i="141"/>
  <c r="B62" i="141"/>
  <c r="A62" i="141"/>
  <c r="B61" i="141"/>
  <c r="A61" i="141"/>
  <c r="B60" i="141"/>
  <c r="A60" i="141"/>
  <c r="B59" i="141"/>
  <c r="A59" i="141"/>
  <c r="B58" i="141"/>
  <c r="A58" i="141"/>
  <c r="B57" i="141"/>
  <c r="A57" i="141"/>
  <c r="B56" i="141"/>
  <c r="A56" i="141"/>
  <c r="B55" i="141"/>
  <c r="A55" i="141"/>
  <c r="B54" i="141"/>
  <c r="A54" i="141"/>
  <c r="B53" i="141"/>
  <c r="A53" i="141"/>
  <c r="B34" i="141"/>
  <c r="A34" i="141"/>
  <c r="B49" i="141"/>
  <c r="A49" i="141"/>
  <c r="B21" i="141"/>
  <c r="A21" i="141"/>
  <c r="B48" i="141"/>
  <c r="A48" i="141"/>
  <c r="B47" i="141"/>
  <c r="A47" i="141"/>
  <c r="B46" i="141"/>
  <c r="A46" i="141"/>
  <c r="B51" i="141"/>
  <c r="A51" i="141"/>
  <c r="B20" i="141"/>
  <c r="A20" i="141"/>
  <c r="B18" i="141"/>
  <c r="A18" i="141"/>
  <c r="B30" i="141"/>
  <c r="A30" i="141"/>
  <c r="B29" i="141"/>
  <c r="A29" i="141"/>
  <c r="B28" i="141"/>
  <c r="A28" i="141"/>
  <c r="B10" i="141"/>
  <c r="A10" i="141"/>
  <c r="B50" i="141"/>
  <c r="A50" i="141"/>
  <c r="B27" i="141"/>
  <c r="A27" i="141"/>
  <c r="B45" i="141"/>
  <c r="A45" i="141"/>
  <c r="B44" i="141"/>
  <c r="A44" i="141"/>
  <c r="B19" i="141"/>
  <c r="A19" i="141"/>
  <c r="B26" i="141"/>
  <c r="A26" i="141"/>
  <c r="B43" i="141"/>
  <c r="A43" i="141"/>
  <c r="B52" i="141"/>
  <c r="A52" i="141"/>
  <c r="B9" i="141"/>
  <c r="A9" i="141"/>
  <c r="B42" i="141"/>
  <c r="A42" i="141"/>
  <c r="B35" i="141"/>
  <c r="A35" i="141"/>
  <c r="B8" i="141"/>
  <c r="A8" i="141"/>
  <c r="B14" i="141"/>
  <c r="A14" i="141"/>
  <c r="B25" i="141"/>
  <c r="A25" i="141"/>
  <c r="B41" i="141"/>
  <c r="A41" i="141"/>
  <c r="B7" i="141"/>
  <c r="A7" i="141"/>
  <c r="B40" i="141"/>
  <c r="A40" i="141"/>
  <c r="B39" i="141"/>
  <c r="A39" i="141"/>
  <c r="B33" i="141"/>
  <c r="A33" i="141"/>
  <c r="B6" i="141"/>
  <c r="A6" i="141"/>
  <c r="B24" i="141"/>
  <c r="A24" i="141"/>
  <c r="B13" i="141"/>
  <c r="A13" i="141"/>
  <c r="B17" i="141"/>
  <c r="A17" i="141"/>
  <c r="B12" i="141"/>
  <c r="A12" i="141"/>
  <c r="B5" i="141"/>
  <c r="A5" i="141"/>
  <c r="B32" i="141"/>
  <c r="A32" i="141"/>
  <c r="B11" i="141"/>
  <c r="A11" i="141"/>
  <c r="B38" i="141"/>
  <c r="A38" i="141"/>
  <c r="B37" i="141"/>
  <c r="A37" i="141"/>
  <c r="B4" i="141"/>
  <c r="A4" i="141"/>
  <c r="B3" i="141"/>
  <c r="A3" i="141"/>
  <c r="B36" i="141"/>
  <c r="A36" i="141"/>
  <c r="B2" i="141"/>
  <c r="A2" i="141"/>
  <c r="B31" i="141"/>
  <c r="A31" i="141"/>
  <c r="B16" i="141"/>
  <c r="A16" i="141"/>
  <c r="B23" i="141"/>
  <c r="A23" i="141"/>
  <c r="B22" i="141"/>
  <c r="A22" i="141"/>
  <c r="B15" i="141"/>
  <c r="A15" i="141"/>
  <c r="J1" i="141"/>
  <c r="F1" i="141"/>
  <c r="I158" i="142"/>
  <c r="K79" i="142"/>
  <c r="C47" i="142"/>
  <c r="M127" i="142"/>
  <c r="K93" i="142"/>
  <c r="K58" i="142"/>
  <c r="C82" i="142"/>
  <c r="K66" i="142"/>
  <c r="I152" i="142"/>
  <c r="C78" i="142"/>
  <c r="C42" i="142"/>
  <c r="I142" i="142"/>
  <c r="I141" i="142"/>
  <c r="K56" i="142"/>
  <c r="C40" i="142"/>
  <c r="I157" i="142"/>
  <c r="K94" i="142"/>
  <c r="C17" i="142"/>
  <c r="C32" i="142"/>
  <c r="C56" i="142"/>
  <c r="K64" i="142"/>
  <c r="C46" i="142"/>
  <c r="C33" i="142"/>
  <c r="C2" i="142"/>
  <c r="I143" i="142"/>
  <c r="I116" i="142"/>
  <c r="I108" i="142"/>
  <c r="C22" i="142"/>
  <c r="C29" i="142"/>
  <c r="I159" i="142"/>
  <c r="C34" i="142"/>
  <c r="C10" i="142"/>
  <c r="I160" i="142"/>
  <c r="K99" i="142"/>
  <c r="C48" i="142"/>
  <c r="K59" i="142"/>
  <c r="C89" i="142"/>
  <c r="C92" i="142"/>
  <c r="C28" i="142"/>
  <c r="K75" i="142"/>
  <c r="C26" i="142"/>
  <c r="C55" i="142"/>
  <c r="K91" i="142"/>
  <c r="C60" i="142"/>
  <c r="C19" i="142"/>
  <c r="C72" i="142"/>
  <c r="I119" i="142"/>
  <c r="C31" i="142"/>
  <c r="C39" i="142"/>
  <c r="C3" i="142"/>
  <c r="C16" i="142"/>
  <c r="I133" i="142"/>
  <c r="I136" i="142"/>
  <c r="C94" i="142"/>
  <c r="K57" i="142"/>
  <c r="C88" i="142"/>
  <c r="K74" i="142"/>
  <c r="I118" i="142"/>
  <c r="K89" i="142"/>
  <c r="K88" i="142"/>
  <c r="C14" i="142"/>
  <c r="K92" i="142"/>
  <c r="C68" i="142"/>
  <c r="C43" i="142"/>
  <c r="I144" i="142"/>
  <c r="C51" i="142"/>
  <c r="K85" i="142"/>
  <c r="C74" i="142"/>
  <c r="C23" i="142"/>
  <c r="C77" i="142"/>
  <c r="I130" i="142"/>
  <c r="C52" i="142"/>
  <c r="C81" i="142"/>
  <c r="C79" i="142"/>
  <c r="I163" i="142"/>
  <c r="K96" i="142"/>
  <c r="K82" i="142"/>
  <c r="I109" i="142"/>
  <c r="I127" i="142"/>
  <c r="C20" i="142"/>
  <c r="C71" i="142"/>
  <c r="C44" i="142"/>
  <c r="C12" i="142"/>
  <c r="C84" i="142"/>
  <c r="C76" i="142"/>
  <c r="I165" i="141"/>
  <c r="C50" i="142"/>
  <c r="K67" i="142"/>
  <c r="C18" i="142"/>
  <c r="I128" i="142"/>
  <c r="C69" i="142"/>
  <c r="C4" i="142"/>
  <c r="K80" i="142"/>
  <c r="C90" i="142"/>
  <c r="I154" i="142"/>
  <c r="C13" i="142"/>
  <c r="C49" i="142"/>
  <c r="C21" i="142"/>
  <c r="C58" i="142"/>
  <c r="C91" i="142"/>
  <c r="C65" i="142"/>
  <c r="C95" i="142"/>
  <c r="I156" i="142"/>
  <c r="C70" i="142"/>
  <c r="C62" i="142"/>
  <c r="K65" i="142"/>
  <c r="C30" i="142"/>
  <c r="M129" i="142"/>
  <c r="C75" i="142"/>
  <c r="C66" i="142"/>
  <c r="M126" i="142"/>
  <c r="C73" i="142"/>
  <c r="I126" i="142"/>
  <c r="K61" i="142"/>
  <c r="K73" i="142"/>
  <c r="C63" i="142"/>
  <c r="K87" i="142"/>
  <c r="I114" i="142"/>
  <c r="C41" i="142"/>
  <c r="I111" i="142"/>
  <c r="C80" i="142"/>
  <c r="C54" i="142"/>
  <c r="C37" i="142"/>
  <c r="K81" i="142"/>
  <c r="C36" i="142"/>
  <c r="C99" i="142"/>
  <c r="I162" i="142"/>
  <c r="C35" i="142"/>
  <c r="K71" i="142"/>
  <c r="I155" i="142"/>
  <c r="I122" i="142"/>
  <c r="K100" i="142"/>
  <c r="K86" i="142"/>
  <c r="C11" i="142"/>
  <c r="I137" i="142"/>
  <c r="C93" i="142"/>
  <c r="I110" i="141"/>
  <c r="I125" i="142"/>
  <c r="K98" i="142"/>
  <c r="I117" i="142"/>
  <c r="C15" i="142"/>
  <c r="C100" i="142"/>
  <c r="K77" i="142"/>
  <c r="I146" i="142"/>
  <c r="K55" i="142"/>
  <c r="C8" i="142"/>
  <c r="C85" i="142"/>
  <c r="I164" i="142"/>
  <c r="K95" i="142"/>
  <c r="K70" i="142"/>
  <c r="I153" i="142"/>
  <c r="K78" i="142"/>
  <c r="I120" i="142"/>
  <c r="C38" i="142"/>
  <c r="C57" i="142"/>
  <c r="C24" i="142"/>
  <c r="K97" i="142"/>
  <c r="I148" i="142"/>
  <c r="I124" i="142"/>
  <c r="C9" i="142"/>
  <c r="I147" i="142"/>
  <c r="I138" i="142"/>
  <c r="C87" i="142"/>
  <c r="K69" i="142"/>
  <c r="K72" i="142"/>
  <c r="C25" i="142"/>
  <c r="I123" i="142"/>
  <c r="I129" i="142"/>
  <c r="C53" i="142"/>
  <c r="C83" i="142"/>
  <c r="C67" i="142"/>
  <c r="K84" i="142"/>
  <c r="C27" i="142"/>
  <c r="C64" i="142"/>
  <c r="C59" i="142"/>
  <c r="I161" i="141"/>
  <c r="I132" i="142"/>
  <c r="K62" i="142"/>
  <c r="K63" i="142"/>
  <c r="K68" i="142"/>
  <c r="K83" i="142"/>
  <c r="I140" i="142"/>
  <c r="C45" i="142"/>
  <c r="I115" i="142"/>
  <c r="C97" i="142"/>
  <c r="I149" i="142"/>
  <c r="C61" i="142"/>
  <c r="C86" i="142"/>
  <c r="I145" i="142"/>
  <c r="K90" i="142"/>
  <c r="C98" i="142"/>
  <c r="I121" i="142"/>
  <c r="C5" i="142"/>
  <c r="M128" i="142"/>
  <c r="I131" i="142"/>
  <c r="K60" i="142"/>
  <c r="C96" i="142"/>
  <c r="K76" i="142"/>
  <c r="C7" i="142"/>
  <c r="C6" i="142"/>
  <c r="I150" i="142" l="1"/>
  <c r="I134" i="142"/>
  <c r="M131" i="142"/>
  <c r="G139" i="141"/>
  <c r="G106" i="141"/>
  <c r="G107" i="141"/>
  <c r="L131" i="141"/>
  <c r="G168" i="141"/>
  <c r="G134" i="141"/>
  <c r="G150" i="141"/>
  <c r="K53" i="141"/>
  <c r="C40" i="141"/>
  <c r="C34" i="141"/>
  <c r="C46" i="141"/>
  <c r="C85" i="141"/>
  <c r="C19" i="141"/>
  <c r="C16" i="141"/>
  <c r="K62" i="141"/>
  <c r="C78" i="141"/>
  <c r="I164" i="141"/>
  <c r="K60" i="141"/>
  <c r="K72" i="141"/>
  <c r="K76" i="141"/>
  <c r="C94" i="141"/>
  <c r="K95" i="141"/>
  <c r="K82" i="141"/>
  <c r="C25" i="141"/>
  <c r="K81" i="141"/>
  <c r="K77" i="141"/>
  <c r="C60" i="141"/>
  <c r="C93" i="141"/>
  <c r="K68" i="141"/>
  <c r="K71" i="141"/>
  <c r="C77" i="141"/>
  <c r="C92" i="141"/>
  <c r="C30" i="141"/>
  <c r="C69" i="141"/>
  <c r="C12" i="141"/>
  <c r="I162" i="141"/>
  <c r="K78" i="141"/>
  <c r="C39" i="141"/>
  <c r="C5" i="141"/>
  <c r="C37" i="141"/>
  <c r="K97" i="141"/>
  <c r="K64" i="141"/>
  <c r="C23" i="141"/>
  <c r="K59" i="141"/>
  <c r="C96" i="141"/>
  <c r="K61" i="141"/>
  <c r="C43" i="141"/>
  <c r="C26" i="141"/>
  <c r="C95" i="141"/>
  <c r="C41" i="141"/>
  <c r="C54" i="141"/>
  <c r="C63" i="141"/>
  <c r="C31" i="141"/>
  <c r="C81" i="141"/>
  <c r="C28" i="141"/>
  <c r="K96" i="141"/>
  <c r="C88" i="141"/>
  <c r="K86" i="141"/>
  <c r="K73" i="141"/>
  <c r="C20" i="141"/>
  <c r="C90" i="141"/>
  <c r="C79" i="141"/>
  <c r="C29" i="141"/>
  <c r="C33" i="141"/>
  <c r="C11" i="141"/>
  <c r="C74" i="141"/>
  <c r="I163" i="141"/>
  <c r="K70" i="141"/>
  <c r="C10" i="141"/>
  <c r="C36" i="141"/>
  <c r="C57" i="141"/>
  <c r="K94" i="141"/>
  <c r="K79" i="141"/>
  <c r="C3" i="141"/>
  <c r="K91" i="141"/>
  <c r="K98" i="141"/>
  <c r="C97" i="141"/>
  <c r="C22" i="141"/>
  <c r="C4" i="141"/>
  <c r="C7" i="141"/>
  <c r="C51" i="141"/>
  <c r="C98" i="141"/>
  <c r="C65" i="141"/>
  <c r="K90" i="141"/>
  <c r="K56" i="141"/>
  <c r="C52" i="141"/>
  <c r="C38" i="141"/>
  <c r="C9" i="141"/>
  <c r="C24" i="141"/>
  <c r="K84" i="141"/>
  <c r="C17" i="141"/>
  <c r="K63" i="141"/>
  <c r="K100" i="141"/>
  <c r="C72" i="141"/>
  <c r="C21" i="141"/>
  <c r="C68" i="141"/>
  <c r="C44" i="141"/>
  <c r="C75" i="141"/>
  <c r="K75" i="141"/>
  <c r="K88" i="141"/>
  <c r="I139" i="142"/>
  <c r="C82" i="141"/>
  <c r="K83" i="141"/>
  <c r="K99" i="141"/>
  <c r="K89" i="141"/>
  <c r="K58" i="141"/>
  <c r="C84" i="141"/>
  <c r="C86" i="141"/>
  <c r="C27" i="141"/>
  <c r="C80" i="141"/>
  <c r="C66" i="141"/>
  <c r="K92" i="141"/>
  <c r="C64" i="141"/>
  <c r="K74" i="141"/>
  <c r="C71" i="141"/>
  <c r="I107" i="142"/>
  <c r="K93" i="141"/>
  <c r="K55" i="141"/>
  <c r="C58" i="141"/>
  <c r="C70" i="141"/>
  <c r="C49" i="141"/>
  <c r="C32" i="141"/>
  <c r="K57" i="141"/>
  <c r="C67" i="141"/>
  <c r="C99" i="141"/>
  <c r="C53" i="141"/>
  <c r="K87" i="141"/>
  <c r="C15" i="141"/>
  <c r="K67" i="141"/>
  <c r="I106" i="142"/>
  <c r="C45" i="141"/>
  <c r="C14" i="141"/>
  <c r="C35" i="141"/>
  <c r="K54" i="141"/>
  <c r="K69" i="141"/>
  <c r="C59" i="141"/>
  <c r="C13" i="141"/>
  <c r="C91" i="141"/>
  <c r="C2" i="141"/>
  <c r="C61" i="141"/>
  <c r="K66" i="141"/>
  <c r="C100" i="141"/>
  <c r="C6" i="141"/>
  <c r="C8" i="141"/>
  <c r="C48" i="141"/>
  <c r="C62" i="141"/>
  <c r="K80" i="141"/>
  <c r="C76" i="141"/>
  <c r="K65" i="141"/>
  <c r="K85" i="141"/>
  <c r="C56" i="141"/>
  <c r="C55" i="141"/>
  <c r="C73" i="141"/>
  <c r="C89" i="141"/>
  <c r="C87" i="141"/>
  <c r="C18" i="141"/>
  <c r="C42" i="141"/>
  <c r="C50" i="141"/>
  <c r="C83" i="141"/>
  <c r="C47" i="141"/>
  <c r="H134" i="141" l="1"/>
  <c r="K105" i="140" l="1"/>
  <c r="G165" i="140"/>
  <c r="G164" i="140"/>
  <c r="G163" i="140"/>
  <c r="G162" i="140"/>
  <c r="G161" i="140"/>
  <c r="G160" i="140"/>
  <c r="G159" i="140"/>
  <c r="G158" i="140"/>
  <c r="G157" i="140"/>
  <c r="G156" i="140"/>
  <c r="G155" i="140"/>
  <c r="G154" i="140"/>
  <c r="G153" i="140"/>
  <c r="G152" i="140"/>
  <c r="G149" i="140"/>
  <c r="G148" i="140"/>
  <c r="G147" i="140"/>
  <c r="G146" i="140"/>
  <c r="G145" i="140"/>
  <c r="G144" i="140"/>
  <c r="G143" i="140"/>
  <c r="G142" i="140"/>
  <c r="G141" i="140"/>
  <c r="G140" i="140"/>
  <c r="G138" i="140"/>
  <c r="G137" i="140"/>
  <c r="G136" i="140"/>
  <c r="L133" i="140"/>
  <c r="K133" i="140"/>
  <c r="H133" i="140"/>
  <c r="G133" i="140"/>
  <c r="H132" i="140"/>
  <c r="G132" i="140"/>
  <c r="H131" i="140"/>
  <c r="G131" i="140"/>
  <c r="H130" i="140"/>
  <c r="G130" i="140"/>
  <c r="L129" i="140"/>
  <c r="H129" i="140"/>
  <c r="G129" i="140"/>
  <c r="L128" i="140"/>
  <c r="H128" i="140"/>
  <c r="G128" i="140"/>
  <c r="L127" i="140"/>
  <c r="H127" i="140"/>
  <c r="G127" i="140"/>
  <c r="L126" i="140"/>
  <c r="H126" i="140"/>
  <c r="G126" i="140"/>
  <c r="M125" i="140"/>
  <c r="H125" i="140"/>
  <c r="G125" i="140"/>
  <c r="H124" i="140"/>
  <c r="G124" i="140"/>
  <c r="H123" i="140"/>
  <c r="G123" i="140"/>
  <c r="H122" i="140"/>
  <c r="G122" i="140"/>
  <c r="H121" i="140"/>
  <c r="G121" i="140"/>
  <c r="H120" i="140"/>
  <c r="G120" i="140"/>
  <c r="H119" i="140"/>
  <c r="G119" i="140"/>
  <c r="H118" i="140"/>
  <c r="G118" i="140"/>
  <c r="H117" i="140"/>
  <c r="G117" i="140"/>
  <c r="H116" i="140"/>
  <c r="G116" i="140"/>
  <c r="H115" i="140"/>
  <c r="G115" i="140"/>
  <c r="H114" i="140"/>
  <c r="G114" i="140"/>
  <c r="G111" i="140"/>
  <c r="G109" i="140"/>
  <c r="G108" i="140"/>
  <c r="I104" i="140"/>
  <c r="B103" i="140"/>
  <c r="B100" i="140"/>
  <c r="A100" i="140"/>
  <c r="B99" i="140"/>
  <c r="A99" i="140"/>
  <c r="B98" i="140"/>
  <c r="A98" i="140"/>
  <c r="B97" i="140"/>
  <c r="A97" i="140"/>
  <c r="B96" i="140"/>
  <c r="A96" i="140"/>
  <c r="B95" i="140"/>
  <c r="A95" i="140"/>
  <c r="B94" i="140"/>
  <c r="A94" i="140"/>
  <c r="B93" i="140"/>
  <c r="A93" i="140"/>
  <c r="B92" i="140"/>
  <c r="A92" i="140"/>
  <c r="B91" i="140"/>
  <c r="A91" i="140"/>
  <c r="B90" i="140"/>
  <c r="A90" i="140"/>
  <c r="B89" i="140"/>
  <c r="A89" i="140"/>
  <c r="B88" i="140"/>
  <c r="A88" i="140"/>
  <c r="B87" i="140"/>
  <c r="A87" i="140"/>
  <c r="B86" i="140"/>
  <c r="A86" i="140"/>
  <c r="B85" i="140"/>
  <c r="A85" i="140"/>
  <c r="B84" i="140"/>
  <c r="A84" i="140"/>
  <c r="B83" i="140"/>
  <c r="A83" i="140"/>
  <c r="B82" i="140"/>
  <c r="A82" i="140"/>
  <c r="B81" i="140"/>
  <c r="A81" i="140"/>
  <c r="B80" i="140"/>
  <c r="A80" i="140"/>
  <c r="B79" i="140"/>
  <c r="A79" i="140"/>
  <c r="B78" i="140"/>
  <c r="A78" i="140"/>
  <c r="B77" i="140"/>
  <c r="A77" i="140"/>
  <c r="B76" i="140"/>
  <c r="A76" i="140"/>
  <c r="B75" i="140"/>
  <c r="A75" i="140"/>
  <c r="B74" i="140"/>
  <c r="A74" i="140"/>
  <c r="B73" i="140"/>
  <c r="A73" i="140"/>
  <c r="B72" i="140"/>
  <c r="A72" i="140"/>
  <c r="B71" i="140"/>
  <c r="A71" i="140"/>
  <c r="B70" i="140"/>
  <c r="A70" i="140"/>
  <c r="B69" i="140"/>
  <c r="A69" i="140"/>
  <c r="B68" i="140"/>
  <c r="A68" i="140"/>
  <c r="B67" i="140"/>
  <c r="A67" i="140"/>
  <c r="B66" i="140"/>
  <c r="A66" i="140"/>
  <c r="B65" i="140"/>
  <c r="A65" i="140"/>
  <c r="B64" i="140"/>
  <c r="A64" i="140"/>
  <c r="B63" i="140"/>
  <c r="A63" i="140"/>
  <c r="B62" i="140"/>
  <c r="A62" i="140"/>
  <c r="B61" i="140"/>
  <c r="A61" i="140"/>
  <c r="B60" i="140"/>
  <c r="A60" i="140"/>
  <c r="B59" i="140"/>
  <c r="A59" i="140"/>
  <c r="B58" i="140"/>
  <c r="A58" i="140"/>
  <c r="B57" i="140"/>
  <c r="A57" i="140"/>
  <c r="B56" i="140"/>
  <c r="A56" i="140"/>
  <c r="B55" i="140"/>
  <c r="A55" i="140"/>
  <c r="B54" i="140"/>
  <c r="A54" i="140"/>
  <c r="B53" i="140"/>
  <c r="A53" i="140"/>
  <c r="B52" i="140"/>
  <c r="A52" i="140"/>
  <c r="B50" i="140"/>
  <c r="A50" i="140"/>
  <c r="B49" i="140"/>
  <c r="A49" i="140"/>
  <c r="B17" i="140"/>
  <c r="A17" i="140"/>
  <c r="B23" i="140"/>
  <c r="A23" i="140"/>
  <c r="B21" i="140"/>
  <c r="A21" i="140"/>
  <c r="B34" i="140"/>
  <c r="A34" i="140"/>
  <c r="B33" i="140"/>
  <c r="A33" i="140"/>
  <c r="B32" i="140"/>
  <c r="A32" i="140"/>
  <c r="B31" i="140"/>
  <c r="A31" i="140"/>
  <c r="B51" i="140"/>
  <c r="A51" i="140"/>
  <c r="B30" i="140"/>
  <c r="A30" i="140"/>
  <c r="B48" i="140"/>
  <c r="A48" i="140"/>
  <c r="B47" i="140"/>
  <c r="A47" i="140"/>
  <c r="B22" i="140"/>
  <c r="A22" i="140"/>
  <c r="B29" i="140"/>
  <c r="A29" i="140"/>
  <c r="B46" i="140"/>
  <c r="A46" i="140"/>
  <c r="B28" i="140"/>
  <c r="A28" i="140"/>
  <c r="B11" i="140"/>
  <c r="A11" i="140"/>
  <c r="B45" i="140"/>
  <c r="A45" i="140"/>
  <c r="B38" i="140"/>
  <c r="A38" i="140"/>
  <c r="B16" i="140"/>
  <c r="A16" i="140"/>
  <c r="B10" i="140"/>
  <c r="A10" i="140"/>
  <c r="B15" i="140"/>
  <c r="A15" i="140"/>
  <c r="B27" i="140"/>
  <c r="A27" i="140"/>
  <c r="B44" i="140"/>
  <c r="A44" i="140"/>
  <c r="B9" i="140"/>
  <c r="A9" i="140"/>
  <c r="B43" i="140"/>
  <c r="A43" i="140"/>
  <c r="B42" i="140"/>
  <c r="A42" i="140"/>
  <c r="B8" i="140"/>
  <c r="A8" i="140"/>
  <c r="B37" i="140"/>
  <c r="A37" i="140"/>
  <c r="B7" i="140"/>
  <c r="A7" i="140"/>
  <c r="B26" i="140"/>
  <c r="A26" i="140"/>
  <c r="B14" i="140"/>
  <c r="A14" i="140"/>
  <c r="B20" i="140"/>
  <c r="A20" i="140"/>
  <c r="B13" i="140"/>
  <c r="A13" i="140"/>
  <c r="B6" i="140"/>
  <c r="A6" i="140"/>
  <c r="B36" i="140"/>
  <c r="A36" i="140"/>
  <c r="B12" i="140"/>
  <c r="A12" i="140"/>
  <c r="B41" i="140"/>
  <c r="A41" i="140"/>
  <c r="B40" i="140"/>
  <c r="A40" i="140"/>
  <c r="B5" i="140"/>
  <c r="A5" i="140"/>
  <c r="B4" i="140"/>
  <c r="A4" i="140"/>
  <c r="B3" i="140"/>
  <c r="A3" i="140"/>
  <c r="B39" i="140"/>
  <c r="A39" i="140"/>
  <c r="B2" i="140"/>
  <c r="A2" i="140"/>
  <c r="B35" i="140"/>
  <c r="A35" i="140"/>
  <c r="B19" i="140"/>
  <c r="A19" i="140"/>
  <c r="B25" i="140"/>
  <c r="A25" i="140"/>
  <c r="B24" i="140"/>
  <c r="A24" i="140"/>
  <c r="B18" i="140"/>
  <c r="A18" i="140"/>
  <c r="J1" i="140"/>
  <c r="F1" i="140"/>
  <c r="L131" i="140" l="1"/>
  <c r="G107" i="140"/>
  <c r="G150" i="140"/>
  <c r="G168" i="140"/>
  <c r="G134" i="140"/>
  <c r="H134" i="140"/>
  <c r="G106" i="140" l="1"/>
  <c r="G139" i="140"/>
  <c r="L133" i="139"/>
  <c r="K133" i="139"/>
  <c r="K105" i="139"/>
  <c r="G165" i="139"/>
  <c r="G164" i="139"/>
  <c r="G163" i="139"/>
  <c r="G162" i="139"/>
  <c r="G161" i="139"/>
  <c r="G160" i="139"/>
  <c r="G159" i="139"/>
  <c r="G158" i="139"/>
  <c r="G157" i="139"/>
  <c r="G156" i="139"/>
  <c r="G155" i="139"/>
  <c r="G154" i="139"/>
  <c r="G153" i="139"/>
  <c r="G152" i="139"/>
  <c r="G149" i="139"/>
  <c r="G148" i="139"/>
  <c r="G147" i="139"/>
  <c r="G146" i="139"/>
  <c r="G145" i="139"/>
  <c r="G144" i="139"/>
  <c r="G143" i="139"/>
  <c r="G142" i="139"/>
  <c r="G141" i="139"/>
  <c r="G140" i="139"/>
  <c r="G138" i="139"/>
  <c r="G137" i="139"/>
  <c r="G136" i="139"/>
  <c r="H133" i="139"/>
  <c r="G133" i="139"/>
  <c r="H132" i="139"/>
  <c r="G132" i="139"/>
  <c r="H131" i="139"/>
  <c r="G131" i="139"/>
  <c r="H130" i="139"/>
  <c r="G130" i="139"/>
  <c r="L129" i="139"/>
  <c r="H129" i="139"/>
  <c r="G129" i="139"/>
  <c r="L128" i="139"/>
  <c r="H128" i="139"/>
  <c r="G128" i="139"/>
  <c r="L127" i="139"/>
  <c r="H127" i="139"/>
  <c r="G127" i="139"/>
  <c r="L126" i="139"/>
  <c r="H126" i="139"/>
  <c r="G126" i="139"/>
  <c r="M125" i="139"/>
  <c r="H125" i="139"/>
  <c r="G125" i="139"/>
  <c r="H124" i="139"/>
  <c r="G124" i="139"/>
  <c r="H123" i="139"/>
  <c r="G123" i="139"/>
  <c r="H122" i="139"/>
  <c r="G122" i="139"/>
  <c r="H121" i="139"/>
  <c r="G121" i="139"/>
  <c r="H120" i="139"/>
  <c r="G120" i="139"/>
  <c r="H119" i="139"/>
  <c r="G119" i="139"/>
  <c r="H118" i="139"/>
  <c r="G118" i="139"/>
  <c r="H117" i="139"/>
  <c r="G117" i="139"/>
  <c r="H116" i="139"/>
  <c r="G116" i="139"/>
  <c r="H115" i="139"/>
  <c r="G115" i="139"/>
  <c r="H114" i="139"/>
  <c r="G114" i="139"/>
  <c r="G111" i="139"/>
  <c r="G109" i="139"/>
  <c r="G108" i="139"/>
  <c r="I104" i="139"/>
  <c r="B103" i="139"/>
  <c r="B100" i="139"/>
  <c r="A100" i="139"/>
  <c r="B99" i="139"/>
  <c r="A99" i="139"/>
  <c r="B98" i="139"/>
  <c r="A98" i="139"/>
  <c r="B97" i="139"/>
  <c r="A97" i="139"/>
  <c r="B96" i="139"/>
  <c r="A96" i="139"/>
  <c r="B95" i="139"/>
  <c r="A95" i="139"/>
  <c r="B94" i="139"/>
  <c r="A94" i="139"/>
  <c r="B93" i="139"/>
  <c r="A93" i="139"/>
  <c r="B92" i="139"/>
  <c r="A92" i="139"/>
  <c r="B91" i="139"/>
  <c r="A91" i="139"/>
  <c r="B90" i="139"/>
  <c r="A90" i="139"/>
  <c r="B89" i="139"/>
  <c r="A89" i="139"/>
  <c r="B88" i="139"/>
  <c r="A88" i="139"/>
  <c r="B87" i="139"/>
  <c r="A87" i="139"/>
  <c r="B86" i="139"/>
  <c r="A86" i="139"/>
  <c r="B85" i="139"/>
  <c r="A85" i="139"/>
  <c r="B84" i="139"/>
  <c r="A84" i="139"/>
  <c r="B83" i="139"/>
  <c r="A83" i="139"/>
  <c r="B82" i="139"/>
  <c r="A82" i="139"/>
  <c r="B81" i="139"/>
  <c r="A81" i="139"/>
  <c r="B80" i="139"/>
  <c r="A80" i="139"/>
  <c r="B79" i="139"/>
  <c r="A79" i="139"/>
  <c r="B78" i="139"/>
  <c r="A78" i="139"/>
  <c r="B77" i="139"/>
  <c r="A77" i="139"/>
  <c r="B76" i="139"/>
  <c r="A76" i="139"/>
  <c r="B75" i="139"/>
  <c r="A75" i="139"/>
  <c r="B74" i="139"/>
  <c r="A74" i="139"/>
  <c r="B73" i="139"/>
  <c r="A73" i="139"/>
  <c r="B72" i="139"/>
  <c r="A72" i="139"/>
  <c r="B71" i="139"/>
  <c r="A71" i="139"/>
  <c r="B70" i="139"/>
  <c r="A70" i="139"/>
  <c r="B69" i="139"/>
  <c r="A69" i="139"/>
  <c r="B68" i="139"/>
  <c r="A68" i="139"/>
  <c r="B67" i="139"/>
  <c r="A67" i="139"/>
  <c r="B66" i="139"/>
  <c r="A66" i="139"/>
  <c r="B65" i="139"/>
  <c r="A65" i="139"/>
  <c r="B64" i="139"/>
  <c r="A64" i="139"/>
  <c r="B63" i="139"/>
  <c r="A63" i="139"/>
  <c r="B62" i="139"/>
  <c r="A62" i="139"/>
  <c r="B61" i="139"/>
  <c r="A61" i="139"/>
  <c r="B60" i="139"/>
  <c r="A60" i="139"/>
  <c r="B59" i="139"/>
  <c r="A59" i="139"/>
  <c r="B58" i="139"/>
  <c r="A58" i="139"/>
  <c r="B56" i="139"/>
  <c r="A56" i="139"/>
  <c r="B36" i="139"/>
  <c r="A36" i="139"/>
  <c r="B35" i="139"/>
  <c r="A35" i="139"/>
  <c r="B41" i="139"/>
  <c r="A41" i="139"/>
  <c r="B55" i="139"/>
  <c r="A55" i="139"/>
  <c r="B34" i="139"/>
  <c r="A34" i="139"/>
  <c r="B26" i="139"/>
  <c r="A26" i="139"/>
  <c r="B57" i="139"/>
  <c r="A57" i="139"/>
  <c r="B19" i="139"/>
  <c r="A19" i="139"/>
  <c r="B33" i="139"/>
  <c r="A33" i="139"/>
  <c r="B54" i="139"/>
  <c r="A54" i="139"/>
  <c r="B53" i="139"/>
  <c r="A53" i="139"/>
  <c r="B25" i="139"/>
  <c r="A25" i="139"/>
  <c r="B32" i="139"/>
  <c r="A32" i="139"/>
  <c r="B52" i="139"/>
  <c r="A52" i="139"/>
  <c r="B40" i="139"/>
  <c r="A40" i="139"/>
  <c r="B31" i="139"/>
  <c r="A31" i="139"/>
  <c r="B24" i="139"/>
  <c r="A24" i="139"/>
  <c r="B13" i="139"/>
  <c r="A13" i="139"/>
  <c r="B51" i="139"/>
  <c r="A51" i="139"/>
  <c r="B12" i="139"/>
  <c r="A12" i="139"/>
  <c r="B11" i="139"/>
  <c r="A11" i="139"/>
  <c r="B42" i="139"/>
  <c r="A42" i="139"/>
  <c r="B18" i="139"/>
  <c r="A18" i="139"/>
  <c r="B10" i="139"/>
  <c r="A10" i="139"/>
  <c r="B23" i="139"/>
  <c r="A23" i="139"/>
  <c r="B17" i="139"/>
  <c r="A17" i="139"/>
  <c r="B30" i="139"/>
  <c r="A30" i="139"/>
  <c r="B50" i="139"/>
  <c r="A50" i="139"/>
  <c r="B9" i="139"/>
  <c r="A9" i="139"/>
  <c r="B49" i="139"/>
  <c r="A49" i="139"/>
  <c r="B48" i="139"/>
  <c r="A48" i="139"/>
  <c r="B8" i="139"/>
  <c r="A8" i="139"/>
  <c r="B47" i="139"/>
  <c r="A47" i="139"/>
  <c r="B39" i="139"/>
  <c r="A39" i="139"/>
  <c r="B7" i="139"/>
  <c r="A7" i="139"/>
  <c r="B29" i="139"/>
  <c r="A29" i="139"/>
  <c r="B16" i="139"/>
  <c r="A16" i="139"/>
  <c r="B22" i="139"/>
  <c r="A22" i="139"/>
  <c r="B15" i="139"/>
  <c r="A15" i="139"/>
  <c r="B38" i="139"/>
  <c r="A38" i="139"/>
  <c r="B14" i="139"/>
  <c r="A14" i="139"/>
  <c r="B46" i="139"/>
  <c r="A46" i="139"/>
  <c r="B45" i="139"/>
  <c r="A45" i="139"/>
  <c r="B6" i="139"/>
  <c r="A6" i="139"/>
  <c r="B5" i="139"/>
  <c r="A5" i="139"/>
  <c r="B4" i="139"/>
  <c r="A4" i="139"/>
  <c r="B44" i="139"/>
  <c r="A44" i="139"/>
  <c r="B3" i="139"/>
  <c r="A3" i="139"/>
  <c r="B37" i="139"/>
  <c r="A37" i="139"/>
  <c r="B43" i="139"/>
  <c r="A43" i="139"/>
  <c r="B2" i="139"/>
  <c r="A2" i="139"/>
  <c r="B21" i="139"/>
  <c r="A21" i="139"/>
  <c r="B28" i="139"/>
  <c r="A28" i="139"/>
  <c r="B27" i="139"/>
  <c r="A27" i="139"/>
  <c r="B20" i="139"/>
  <c r="A20" i="139"/>
  <c r="J1" i="139"/>
  <c r="F1" i="139"/>
  <c r="L131" i="139" l="1"/>
  <c r="G168" i="139"/>
  <c r="G134" i="139"/>
  <c r="H134" i="139"/>
  <c r="G150" i="139"/>
  <c r="G107" i="139"/>
  <c r="G106" i="139" l="1"/>
  <c r="G139" i="139"/>
  <c r="G149" i="137" l="1"/>
  <c r="G140" i="137"/>
  <c r="H134" i="122" l="1"/>
  <c r="G134" i="122"/>
  <c r="H114" i="122"/>
  <c r="G114" i="122"/>
  <c r="G114" i="137"/>
  <c r="H114" i="137"/>
  <c r="K105" i="137"/>
  <c r="G165" i="137"/>
  <c r="G164" i="137"/>
  <c r="G163" i="137"/>
  <c r="G162" i="137"/>
  <c r="G161" i="137"/>
  <c r="G160" i="137"/>
  <c r="G159" i="137"/>
  <c r="G158" i="137"/>
  <c r="G157" i="137"/>
  <c r="G156" i="137"/>
  <c r="G155" i="137"/>
  <c r="G154" i="137"/>
  <c r="G153" i="137"/>
  <c r="G152" i="137"/>
  <c r="G148" i="137"/>
  <c r="G147" i="137"/>
  <c r="G146" i="137"/>
  <c r="G145" i="137"/>
  <c r="G144" i="137"/>
  <c r="G143" i="137"/>
  <c r="G142" i="137"/>
  <c r="G141" i="137"/>
  <c r="G138" i="137"/>
  <c r="G137" i="137"/>
  <c r="G136" i="137"/>
  <c r="L133" i="137"/>
  <c r="K133" i="137"/>
  <c r="H133" i="137"/>
  <c r="G133" i="137"/>
  <c r="H132" i="137"/>
  <c r="G132" i="137"/>
  <c r="H131" i="137"/>
  <c r="G131" i="137"/>
  <c r="H130" i="137"/>
  <c r="G130" i="137"/>
  <c r="L129" i="137"/>
  <c r="H129" i="137"/>
  <c r="G129" i="137"/>
  <c r="L128" i="137"/>
  <c r="H128" i="137"/>
  <c r="G128" i="137"/>
  <c r="L127" i="137"/>
  <c r="H127" i="137"/>
  <c r="G127" i="137"/>
  <c r="L126" i="137"/>
  <c r="H126" i="137"/>
  <c r="G126" i="137"/>
  <c r="M125" i="137"/>
  <c r="H125" i="137"/>
  <c r="G125" i="137"/>
  <c r="H124" i="137"/>
  <c r="G124" i="137"/>
  <c r="H123" i="137"/>
  <c r="G123" i="137"/>
  <c r="H122" i="137"/>
  <c r="G122" i="137"/>
  <c r="H121" i="137"/>
  <c r="G121" i="137"/>
  <c r="H120" i="137"/>
  <c r="G120" i="137"/>
  <c r="H119" i="137"/>
  <c r="G119" i="137"/>
  <c r="H118" i="137"/>
  <c r="G118" i="137"/>
  <c r="H117" i="137"/>
  <c r="G117" i="137"/>
  <c r="H116" i="137"/>
  <c r="G116" i="137"/>
  <c r="H115" i="137"/>
  <c r="G115" i="137"/>
  <c r="G111" i="137"/>
  <c r="G109" i="137"/>
  <c r="G108" i="137"/>
  <c r="I104" i="137"/>
  <c r="B103" i="137"/>
  <c r="B100" i="137"/>
  <c r="A100" i="137"/>
  <c r="B99" i="137"/>
  <c r="A99" i="137"/>
  <c r="B98" i="137"/>
  <c r="A98" i="137"/>
  <c r="B97" i="137"/>
  <c r="A97" i="137"/>
  <c r="B96" i="137"/>
  <c r="A96" i="137"/>
  <c r="B95" i="137"/>
  <c r="A95" i="137"/>
  <c r="B94" i="137"/>
  <c r="A94" i="137"/>
  <c r="B93" i="137"/>
  <c r="A93" i="137"/>
  <c r="B92" i="137"/>
  <c r="A92" i="137"/>
  <c r="B91" i="137"/>
  <c r="A91" i="137"/>
  <c r="B90" i="137"/>
  <c r="A90" i="137"/>
  <c r="B89" i="137"/>
  <c r="A89" i="137"/>
  <c r="B88" i="137"/>
  <c r="A88" i="137"/>
  <c r="B87" i="137"/>
  <c r="A87" i="137"/>
  <c r="B86" i="137"/>
  <c r="A86" i="137"/>
  <c r="B85" i="137"/>
  <c r="A85" i="137"/>
  <c r="B84" i="137"/>
  <c r="A84" i="137"/>
  <c r="B83" i="137"/>
  <c r="A83" i="137"/>
  <c r="B82" i="137"/>
  <c r="A82" i="137"/>
  <c r="B81" i="137"/>
  <c r="A81" i="137"/>
  <c r="B80" i="137"/>
  <c r="A80" i="137"/>
  <c r="B79" i="137"/>
  <c r="A79" i="137"/>
  <c r="B78" i="137"/>
  <c r="A78" i="137"/>
  <c r="B77" i="137"/>
  <c r="A77" i="137"/>
  <c r="B76" i="137"/>
  <c r="A76" i="137"/>
  <c r="B75" i="137"/>
  <c r="A75" i="137"/>
  <c r="B74" i="137"/>
  <c r="A74" i="137"/>
  <c r="B73" i="137"/>
  <c r="A73" i="137"/>
  <c r="B72" i="137"/>
  <c r="A72" i="137"/>
  <c r="B71" i="137"/>
  <c r="A71" i="137"/>
  <c r="B70" i="137"/>
  <c r="A70" i="137"/>
  <c r="B69" i="137"/>
  <c r="A69" i="137"/>
  <c r="B68" i="137"/>
  <c r="A68" i="137"/>
  <c r="B46" i="137"/>
  <c r="A46" i="137"/>
  <c r="B45" i="137"/>
  <c r="A45" i="137"/>
  <c r="B52" i="137"/>
  <c r="A52" i="137"/>
  <c r="B21" i="137"/>
  <c r="A21" i="137"/>
  <c r="B29" i="137"/>
  <c r="A29" i="137"/>
  <c r="B28" i="137"/>
  <c r="A28" i="137"/>
  <c r="B20" i="137"/>
  <c r="A20" i="137"/>
  <c r="B19" i="137"/>
  <c r="A19" i="137"/>
  <c r="B18" i="137"/>
  <c r="A18" i="137"/>
  <c r="B17" i="137"/>
  <c r="A17" i="137"/>
  <c r="B16" i="137"/>
  <c r="A16" i="137"/>
  <c r="B15" i="137"/>
  <c r="A15" i="137"/>
  <c r="B14" i="137"/>
  <c r="A14" i="137"/>
  <c r="B32" i="137"/>
  <c r="A32" i="137"/>
  <c r="B66" i="137"/>
  <c r="A66" i="137"/>
  <c r="B44" i="137"/>
  <c r="A44" i="137"/>
  <c r="B36" i="137"/>
  <c r="A36" i="137"/>
  <c r="B67" i="137"/>
  <c r="A67" i="137"/>
  <c r="B27" i="137"/>
  <c r="A27" i="137"/>
  <c r="B43" i="137"/>
  <c r="A43" i="137"/>
  <c r="B65" i="137"/>
  <c r="A65" i="137"/>
  <c r="B64" i="137"/>
  <c r="A64" i="137"/>
  <c r="B35" i="137"/>
  <c r="A35" i="137"/>
  <c r="B42" i="137"/>
  <c r="A42" i="137"/>
  <c r="B63" i="137"/>
  <c r="A63" i="137"/>
  <c r="B51" i="137"/>
  <c r="A51" i="137"/>
  <c r="B41" i="137"/>
  <c r="A41" i="137"/>
  <c r="B34" i="137"/>
  <c r="A34" i="137"/>
  <c r="B13" i="137"/>
  <c r="A13" i="137"/>
  <c r="B62" i="137"/>
  <c r="A62" i="137"/>
  <c r="B12" i="137"/>
  <c r="A12" i="137"/>
  <c r="B11" i="137"/>
  <c r="A11" i="137"/>
  <c r="B53" i="137"/>
  <c r="A53" i="137"/>
  <c r="B26" i="137"/>
  <c r="A26" i="137"/>
  <c r="B10" i="137"/>
  <c r="A10" i="137"/>
  <c r="B33" i="137"/>
  <c r="A33" i="137"/>
  <c r="B25" i="137"/>
  <c r="A25" i="137"/>
  <c r="B40" i="137"/>
  <c r="A40" i="137"/>
  <c r="B61" i="137"/>
  <c r="A61" i="137"/>
  <c r="B9" i="137"/>
  <c r="A9" i="137"/>
  <c r="B60" i="137"/>
  <c r="A60" i="137"/>
  <c r="B59" i="137"/>
  <c r="A59" i="137"/>
  <c r="B8" i="137"/>
  <c r="A8" i="137"/>
  <c r="B58" i="137"/>
  <c r="A58" i="137"/>
  <c r="B50" i="137"/>
  <c r="A50" i="137"/>
  <c r="B7" i="137"/>
  <c r="A7" i="137"/>
  <c r="B39" i="137"/>
  <c r="A39" i="137"/>
  <c r="B24" i="137"/>
  <c r="A24" i="137"/>
  <c r="B31" i="137"/>
  <c r="A31" i="137"/>
  <c r="B23" i="137"/>
  <c r="A23" i="137"/>
  <c r="B49" i="137"/>
  <c r="A49" i="137"/>
  <c r="B22" i="137"/>
  <c r="A22" i="137"/>
  <c r="B57" i="137"/>
  <c r="A57" i="137"/>
  <c r="B56" i="137"/>
  <c r="A56" i="137"/>
  <c r="B6" i="137"/>
  <c r="A6" i="137"/>
  <c r="B5" i="137"/>
  <c r="A5" i="137"/>
  <c r="B4" i="137"/>
  <c r="A4" i="137"/>
  <c r="B55" i="137"/>
  <c r="A55" i="137"/>
  <c r="B3" i="137"/>
  <c r="A3" i="137"/>
  <c r="B48" i="137"/>
  <c r="A48" i="137"/>
  <c r="B54" i="137"/>
  <c r="A54" i="137"/>
  <c r="B2" i="137"/>
  <c r="A2" i="137"/>
  <c r="B47" i="137"/>
  <c r="A47" i="137"/>
  <c r="B38" i="137"/>
  <c r="A38" i="137"/>
  <c r="B37" i="137"/>
  <c r="A37" i="137"/>
  <c r="B30" i="137"/>
  <c r="A30" i="137"/>
  <c r="J1" i="137"/>
  <c r="F1" i="137"/>
  <c r="C80" i="140"/>
  <c r="AE16" i="148"/>
  <c r="AH84" i="144"/>
  <c r="I160" i="139"/>
  <c r="AH64" i="144"/>
  <c r="C38" i="139"/>
  <c r="AE18" i="148"/>
  <c r="AE19" i="148"/>
  <c r="AH53" i="148"/>
  <c r="AH71" i="144"/>
  <c r="AG42" i="148"/>
  <c r="AH99" i="144"/>
  <c r="I132" i="140"/>
  <c r="AG89" i="144"/>
  <c r="AE6" i="144"/>
  <c r="AE9" i="148"/>
  <c r="AE14" i="148"/>
  <c r="AH29" i="144"/>
  <c r="AF8" i="148"/>
  <c r="AH3" i="144"/>
  <c r="AH65" i="144"/>
  <c r="AF35" i="148"/>
  <c r="AG12" i="148"/>
  <c r="C6" i="140"/>
  <c r="AF97" i="144"/>
  <c r="AH25" i="144"/>
  <c r="I130" i="141"/>
  <c r="C74" i="140"/>
  <c r="C72" i="140"/>
  <c r="AF20" i="148"/>
  <c r="AG71" i="144"/>
  <c r="AE44" i="144"/>
  <c r="AG14" i="148"/>
  <c r="AG37" i="144"/>
  <c r="AF43" i="144"/>
  <c r="I136" i="141"/>
  <c r="AF89" i="148"/>
  <c r="AG60" i="144"/>
  <c r="K13" i="144"/>
  <c r="I118" i="140"/>
  <c r="AG34" i="148"/>
  <c r="AG76" i="144"/>
  <c r="AE27" i="144"/>
  <c r="K35" i="144"/>
  <c r="K59" i="139"/>
  <c r="C83" i="139"/>
  <c r="AE15" i="148"/>
  <c r="AH36" i="148"/>
  <c r="AF33" i="148"/>
  <c r="C26" i="140"/>
  <c r="C93" i="139"/>
  <c r="AH78" i="144"/>
  <c r="K41" i="144"/>
  <c r="AH15" i="144"/>
  <c r="K62" i="139"/>
  <c r="I118" i="141"/>
  <c r="AF63" i="148"/>
  <c r="I140" i="140"/>
  <c r="I159" i="141"/>
  <c r="I147" i="140"/>
  <c r="AH10" i="148"/>
  <c r="K5" i="144"/>
  <c r="AG54" i="144"/>
  <c r="C14" i="139"/>
  <c r="AG46" i="144"/>
  <c r="AH51" i="144"/>
  <c r="AF60" i="144"/>
  <c r="AG13" i="144"/>
  <c r="AE47" i="148"/>
  <c r="AE89" i="148"/>
  <c r="AG70" i="144"/>
  <c r="AE53" i="144"/>
  <c r="AF23" i="148"/>
  <c r="I139" i="140"/>
  <c r="AH8" i="144"/>
  <c r="C10" i="139"/>
  <c r="AF94" i="148"/>
  <c r="AG51" i="144"/>
  <c r="AF69" i="144"/>
  <c r="I165" i="140"/>
  <c r="AE75" i="148"/>
  <c r="AG62" i="148"/>
  <c r="K57" i="148"/>
  <c r="AG85" i="144"/>
  <c r="I117" i="141"/>
  <c r="AE70" i="144"/>
  <c r="C80" i="139"/>
  <c r="AF52" i="144"/>
  <c r="K62" i="140"/>
  <c r="AE70" i="148"/>
  <c r="AH50" i="144"/>
  <c r="K75" i="140"/>
  <c r="C5" i="140"/>
  <c r="AE45" i="148"/>
  <c r="AG47" i="148"/>
  <c r="K19" i="148"/>
  <c r="AF65" i="148"/>
  <c r="AH95" i="144"/>
  <c r="AE68" i="144"/>
  <c r="K61" i="140"/>
  <c r="AG17" i="144"/>
  <c r="I129" i="141"/>
  <c r="AG15" i="148"/>
  <c r="AG88" i="144"/>
  <c r="AH67" i="144"/>
  <c r="AG61" i="148"/>
  <c r="AE63" i="148"/>
  <c r="AF51" i="148"/>
  <c r="K100" i="139"/>
  <c r="K96" i="140"/>
  <c r="AF62" i="144"/>
  <c r="C85" i="140"/>
  <c r="AH93" i="144"/>
  <c r="AE35" i="148"/>
  <c r="AF8" i="144"/>
  <c r="AG32" i="148"/>
  <c r="I145" i="140"/>
  <c r="AF86" i="148"/>
  <c r="AF57" i="144"/>
  <c r="AE90" i="144"/>
  <c r="AH82" i="144"/>
  <c r="AE69" i="144"/>
  <c r="I122" i="140"/>
  <c r="AH44" i="144"/>
  <c r="AG27" i="148"/>
  <c r="K90" i="139"/>
  <c r="AH46" i="144"/>
  <c r="C86" i="139"/>
  <c r="K76" i="139"/>
  <c r="AG79" i="144"/>
  <c r="AF13" i="144"/>
  <c r="AH6" i="144"/>
  <c r="AG22" i="148"/>
  <c r="AH86" i="144"/>
  <c r="C64" i="140"/>
  <c r="AF77" i="144"/>
  <c r="AG73" i="148"/>
  <c r="AF30" i="148"/>
  <c r="AH40" i="144"/>
  <c r="AH63" i="144"/>
  <c r="K39" i="144"/>
  <c r="I159" i="140"/>
  <c r="AE8" i="148"/>
  <c r="AH78" i="148"/>
  <c r="I119" i="140"/>
  <c r="K40" i="148"/>
  <c r="AG30" i="144"/>
  <c r="AH53" i="144"/>
  <c r="K82" i="140"/>
  <c r="AG6" i="144"/>
  <c r="AH17" i="144"/>
  <c r="AF66" i="144"/>
  <c r="K60" i="139"/>
  <c r="AF54" i="148"/>
  <c r="K20" i="148"/>
  <c r="AF39" i="148"/>
  <c r="I116" i="141"/>
  <c r="C100" i="140"/>
  <c r="I124" i="140"/>
  <c r="C74" i="139"/>
  <c r="AH88" i="148"/>
  <c r="K41" i="148"/>
  <c r="AG46" i="148"/>
  <c r="AG28" i="148"/>
  <c r="AF67" i="144"/>
  <c r="C89" i="139"/>
  <c r="C19" i="139"/>
  <c r="AH33" i="148"/>
  <c r="AF41" i="148"/>
  <c r="AH19" i="148"/>
  <c r="AF82" i="144"/>
  <c r="C52" i="140"/>
  <c r="AF21" i="148"/>
  <c r="AG28" i="144"/>
  <c r="I126" i="141"/>
  <c r="AH35" i="148"/>
  <c r="C35" i="139"/>
  <c r="AG42" i="144"/>
  <c r="AH70" i="144"/>
  <c r="C9" i="139"/>
  <c r="AG48" i="148"/>
  <c r="I152" i="140"/>
  <c r="AG35" i="148"/>
  <c r="C42" i="139"/>
  <c r="AG25" i="148"/>
  <c r="AH30" i="148"/>
  <c r="AH93" i="148"/>
  <c r="AG35" i="144"/>
  <c r="AF11" i="144"/>
  <c r="K15" i="148"/>
  <c r="AG49" i="144"/>
  <c r="AE36" i="144"/>
  <c r="AG24" i="144"/>
  <c r="AF57" i="148"/>
  <c r="K72" i="139"/>
  <c r="AE33" i="144"/>
  <c r="AG8" i="148"/>
  <c r="K6" i="144"/>
  <c r="AG83" i="148"/>
  <c r="I143" i="141"/>
  <c r="AH48" i="148"/>
  <c r="AH20" i="144"/>
  <c r="AH24" i="148"/>
  <c r="C35" i="140"/>
  <c r="AH79" i="144"/>
  <c r="I143" i="140"/>
  <c r="AG63" i="144"/>
  <c r="C37" i="139"/>
  <c r="K32" i="144"/>
  <c r="K17" i="148"/>
  <c r="C30" i="140"/>
  <c r="I138" i="141"/>
  <c r="I156" i="140"/>
  <c r="C46" i="140"/>
  <c r="C24" i="139"/>
  <c r="AF38" i="148"/>
  <c r="AH94" i="148"/>
  <c r="I137" i="140"/>
  <c r="AF13" i="148"/>
  <c r="AF26" i="144"/>
  <c r="C29" i="140"/>
  <c r="AG33" i="144"/>
  <c r="I105" i="153"/>
  <c r="AE94" i="144"/>
  <c r="AF53" i="144"/>
  <c r="AH16" i="148"/>
  <c r="K54" i="140"/>
  <c r="AH18" i="148"/>
  <c r="AH92" i="148"/>
  <c r="K34" i="148"/>
  <c r="C41" i="140"/>
  <c r="C22" i="139"/>
  <c r="K25" i="144"/>
  <c r="AG93" i="144"/>
  <c r="C87" i="140"/>
  <c r="AE60" i="148"/>
  <c r="C46" i="139"/>
  <c r="C86" i="140"/>
  <c r="AG90" i="144"/>
  <c r="K36" i="144"/>
  <c r="AE73" i="144"/>
  <c r="I121" i="141"/>
  <c r="AH92" i="144"/>
  <c r="I142" i="140"/>
  <c r="AE56" i="144"/>
  <c r="AF10" i="148"/>
  <c r="AE85" i="148"/>
  <c r="K20" i="144"/>
  <c r="K96" i="139"/>
  <c r="I154" i="140"/>
  <c r="C15" i="140"/>
  <c r="AG12" i="144"/>
  <c r="AF91" i="148"/>
  <c r="I133" i="141"/>
  <c r="AH89" i="144"/>
  <c r="C66" i="140"/>
  <c r="AG39" i="144"/>
  <c r="AE20" i="144"/>
  <c r="AF40" i="144"/>
  <c r="AF18" i="148"/>
  <c r="AE5" i="144"/>
  <c r="AG16" i="144"/>
  <c r="K100" i="140"/>
  <c r="C38" i="140"/>
  <c r="K12" i="144"/>
  <c r="I116" i="140"/>
  <c r="AE21" i="148"/>
  <c r="AG92" i="148"/>
  <c r="AG64" i="144"/>
  <c r="K70" i="140"/>
  <c r="K70" i="139"/>
  <c r="I114" i="140"/>
  <c r="AE55" i="144"/>
  <c r="C63" i="139"/>
  <c r="AE38" i="144"/>
  <c r="K52" i="148"/>
  <c r="AF88" i="148"/>
  <c r="C2" i="139"/>
  <c r="C96" i="140"/>
  <c r="C47" i="140"/>
  <c r="K52" i="144"/>
  <c r="K49" i="144"/>
  <c r="M127" i="140"/>
  <c r="AE24" i="148"/>
  <c r="AH74" i="144"/>
  <c r="AE52" i="148"/>
  <c r="AF28" i="144"/>
  <c r="K75" i="139"/>
  <c r="C24" i="140"/>
  <c r="K43" i="148"/>
  <c r="AF83" i="148"/>
  <c r="AE81" i="148"/>
  <c r="AH6" i="148"/>
  <c r="AG98" i="144"/>
  <c r="AE45" i="144"/>
  <c r="AE74" i="148"/>
  <c r="AG36" i="148"/>
  <c r="C39" i="140"/>
  <c r="AF74" i="148"/>
  <c r="AF81" i="148"/>
  <c r="AE71" i="148"/>
  <c r="AE43" i="144"/>
  <c r="I111" i="140"/>
  <c r="AH85" i="144"/>
  <c r="AG21" i="144"/>
  <c r="M129" i="140"/>
  <c r="AF98" i="148"/>
  <c r="C65" i="139"/>
  <c r="C93" i="140"/>
  <c r="C96" i="139"/>
  <c r="I129" i="140"/>
  <c r="AH98" i="144"/>
  <c r="K4" i="148"/>
  <c r="K98" i="139"/>
  <c r="AF64" i="144"/>
  <c r="AG71" i="148"/>
  <c r="AH41" i="148"/>
  <c r="I157" i="140"/>
  <c r="C81" i="140"/>
  <c r="I128" i="140"/>
  <c r="AG26" i="148"/>
  <c r="AF80" i="144"/>
  <c r="AE87" i="148"/>
  <c r="AH81" i="144"/>
  <c r="AF76" i="148"/>
  <c r="C76" i="140"/>
  <c r="I133" i="140"/>
  <c r="K90" i="140"/>
  <c r="C69" i="140"/>
  <c r="AG44" i="144"/>
  <c r="C12" i="140"/>
  <c r="C17" i="140"/>
  <c r="AF16" i="148"/>
  <c r="C88" i="140"/>
  <c r="K30" i="148"/>
  <c r="C78" i="139"/>
  <c r="K99" i="139"/>
  <c r="AE13" i="148"/>
  <c r="AH48" i="144"/>
  <c r="AF3" i="144"/>
  <c r="AF100" i="144"/>
  <c r="I128" i="141"/>
  <c r="AG10" i="148"/>
  <c r="AH4" i="144"/>
  <c r="K59" i="140"/>
  <c r="AH2" i="148"/>
  <c r="AE10" i="148"/>
  <c r="AE13" i="144"/>
  <c r="I119" i="141"/>
  <c r="AE51" i="144"/>
  <c r="K25" i="148"/>
  <c r="AG87" i="144"/>
  <c r="C64" i="139"/>
  <c r="AH42" i="148"/>
  <c r="I165" i="139"/>
  <c r="K56" i="144"/>
  <c r="I154" i="141"/>
  <c r="AF6" i="144"/>
  <c r="AE62" i="148"/>
  <c r="AG93" i="148"/>
  <c r="AF44" i="148"/>
  <c r="AE25" i="144"/>
  <c r="AE32" i="148"/>
  <c r="C62" i="140"/>
  <c r="K50" i="148"/>
  <c r="AH52" i="148"/>
  <c r="AH12" i="144"/>
  <c r="AG99" i="144"/>
  <c r="AF46" i="148"/>
  <c r="AE96" i="144"/>
  <c r="AH49" i="148"/>
  <c r="AF93" i="148"/>
  <c r="K56" i="148"/>
  <c r="AE48" i="148"/>
  <c r="K22" i="148"/>
  <c r="C90" i="140"/>
  <c r="I141" i="140"/>
  <c r="AH23" i="148"/>
  <c r="C13" i="139"/>
  <c r="AF92" i="144"/>
  <c r="I155" i="141"/>
  <c r="AH13" i="148"/>
  <c r="AE43" i="148"/>
  <c r="K39" i="148"/>
  <c r="AG78" i="144"/>
  <c r="AH61" i="148"/>
  <c r="AE10" i="144"/>
  <c r="AH70" i="148"/>
  <c r="AF65" i="144"/>
  <c r="AG82" i="148"/>
  <c r="AG40" i="144"/>
  <c r="C54" i="140"/>
  <c r="C7" i="139"/>
  <c r="AG69" i="148"/>
  <c r="K24" i="144"/>
  <c r="K49" i="148"/>
  <c r="K66" i="140"/>
  <c r="AG40" i="148"/>
  <c r="AG94" i="148"/>
  <c r="AE34" i="148"/>
  <c r="K47" i="144"/>
  <c r="AH82" i="148"/>
  <c r="AG84" i="144"/>
  <c r="C25" i="139"/>
  <c r="AE66" i="144"/>
  <c r="AG68" i="148"/>
  <c r="AE64" i="148"/>
  <c r="C68" i="139"/>
  <c r="AH98" i="148"/>
  <c r="C95" i="140"/>
  <c r="AF55" i="148"/>
  <c r="AH60" i="144"/>
  <c r="AF96" i="148"/>
  <c r="AH26" i="148"/>
  <c r="AH57" i="148"/>
  <c r="AH91" i="144"/>
  <c r="C5" i="139"/>
  <c r="AG4" i="148"/>
  <c r="AF75" i="144"/>
  <c r="AF28" i="148"/>
  <c r="AE40" i="148"/>
  <c r="C44" i="139"/>
  <c r="C14" i="140"/>
  <c r="C31" i="139"/>
  <c r="AE66" i="148"/>
  <c r="K88" i="139"/>
  <c r="I163" i="140"/>
  <c r="AG41" i="144"/>
  <c r="AF61" i="144"/>
  <c r="K9" i="144"/>
  <c r="K68" i="140"/>
  <c r="AE9" i="144"/>
  <c r="K29" i="144"/>
  <c r="AH69" i="144"/>
  <c r="AG74" i="148"/>
  <c r="AE98" i="144"/>
  <c r="AH47" i="144"/>
  <c r="C34" i="139"/>
  <c r="C33" i="140"/>
  <c r="AH64" i="148"/>
  <c r="AH21" i="148"/>
  <c r="AF93" i="144"/>
  <c r="K17" i="144"/>
  <c r="C59" i="140"/>
  <c r="AE26" i="148"/>
  <c r="K60" i="140"/>
  <c r="C29" i="139"/>
  <c r="K34" i="144"/>
  <c r="AF97" i="148"/>
  <c r="AF75" i="148"/>
  <c r="C28" i="140"/>
  <c r="AH55" i="144"/>
  <c r="I158" i="140"/>
  <c r="AF45" i="148"/>
  <c r="AE30" i="148"/>
  <c r="K16" i="148"/>
  <c r="AG10" i="144"/>
  <c r="C73" i="139"/>
  <c r="AE37" i="148"/>
  <c r="AG31" i="144"/>
  <c r="K12" i="148"/>
  <c r="AG3" i="148"/>
  <c r="AH39" i="144"/>
  <c r="AH84" i="148"/>
  <c r="C40" i="140"/>
  <c r="K13" i="148"/>
  <c r="AG74" i="144"/>
  <c r="K44" i="148"/>
  <c r="AG89" i="148"/>
  <c r="K51" i="144"/>
  <c r="C97" i="139"/>
  <c r="AG99" i="148"/>
  <c r="AF37" i="148"/>
  <c r="I160" i="141"/>
  <c r="AG92" i="144"/>
  <c r="AH72" i="148"/>
  <c r="AG20" i="148"/>
  <c r="AH18" i="144"/>
  <c r="AF17" i="144"/>
  <c r="K55" i="144"/>
  <c r="C58" i="139"/>
  <c r="AG88" i="148"/>
  <c r="AE93" i="148"/>
  <c r="AE24" i="144"/>
  <c r="AF5" i="144"/>
  <c r="AE3" i="144"/>
  <c r="AE44" i="148"/>
  <c r="C81" i="139"/>
  <c r="AE54" i="144"/>
  <c r="I162" i="139"/>
  <c r="AH11" i="144"/>
  <c r="AF10" i="144"/>
  <c r="C22" i="140"/>
  <c r="AE83" i="148"/>
  <c r="AG41" i="148"/>
  <c r="AG43" i="144"/>
  <c r="K11" i="148"/>
  <c r="AH69" i="148"/>
  <c r="C88" i="139"/>
  <c r="AF63" i="144"/>
  <c r="C83" i="140"/>
  <c r="K50" i="144"/>
  <c r="AH54" i="144"/>
  <c r="AF40" i="148"/>
  <c r="C67" i="140"/>
  <c r="AF94" i="144"/>
  <c r="AF2" i="148"/>
  <c r="AH67" i="148"/>
  <c r="M128" i="140"/>
  <c r="C33" i="139"/>
  <c r="AG61" i="144"/>
  <c r="AH43" i="148"/>
  <c r="I122" i="141"/>
  <c r="C76" i="139"/>
  <c r="I144" i="141"/>
  <c r="AE28" i="148"/>
  <c r="C56" i="139"/>
  <c r="AG49" i="148"/>
  <c r="AF11" i="148"/>
  <c r="AF2" i="144"/>
  <c r="AG91" i="144"/>
  <c r="AF58" i="144"/>
  <c r="AH43" i="144"/>
  <c r="I149" i="141"/>
  <c r="AE5" i="148"/>
  <c r="C55" i="139"/>
  <c r="K30" i="144"/>
  <c r="AE96" i="148"/>
  <c r="AE41" i="144"/>
  <c r="AF34" i="144"/>
  <c r="AH76" i="148"/>
  <c r="AG83" i="144"/>
  <c r="AF32" i="148"/>
  <c r="AH89" i="148"/>
  <c r="K6" i="148"/>
  <c r="AH27" i="144"/>
  <c r="AH11" i="148"/>
  <c r="AH22" i="148"/>
  <c r="C27" i="140"/>
  <c r="C79" i="139"/>
  <c r="AG69" i="144"/>
  <c r="AG18" i="148"/>
  <c r="AH94" i="144"/>
  <c r="AH91" i="148"/>
  <c r="AG95" i="144"/>
  <c r="AG24" i="148"/>
  <c r="K35" i="148"/>
  <c r="AE39" i="148"/>
  <c r="AE57" i="144"/>
  <c r="AF60" i="148"/>
  <c r="AF42" i="148"/>
  <c r="I114" i="139"/>
  <c r="AH14" i="148"/>
  <c r="C92" i="139"/>
  <c r="K82" i="139"/>
  <c r="AH30" i="144"/>
  <c r="K33" i="148"/>
  <c r="AF56" i="148"/>
  <c r="C98" i="139"/>
  <c r="C60" i="140"/>
  <c r="I156" i="141"/>
  <c r="K69" i="140"/>
  <c r="K8" i="144"/>
  <c r="I148" i="140"/>
  <c r="K32" i="148"/>
  <c r="AH27" i="148"/>
  <c r="AG73" i="144"/>
  <c r="AE93" i="144"/>
  <c r="I161" i="140"/>
  <c r="C67" i="139"/>
  <c r="AF81" i="144"/>
  <c r="I131" i="141"/>
  <c r="AE49" i="144"/>
  <c r="AG52" i="144"/>
  <c r="AE97" i="144"/>
  <c r="AG2" i="148"/>
  <c r="K77" i="140"/>
  <c r="C36" i="140"/>
  <c r="C10" i="140"/>
  <c r="I140" i="139"/>
  <c r="AF77" i="148"/>
  <c r="K67" i="140"/>
  <c r="C56" i="140"/>
  <c r="AH23" i="144"/>
  <c r="AH97" i="148"/>
  <c r="I121" i="140"/>
  <c r="AG96" i="144"/>
  <c r="AH37" i="144"/>
  <c r="AE28" i="144"/>
  <c r="AF95" i="148"/>
  <c r="AH81" i="148"/>
  <c r="AF85" i="148"/>
  <c r="K22" i="144"/>
  <c r="AE33" i="148"/>
  <c r="AE80" i="148"/>
  <c r="AH62" i="148"/>
  <c r="AH86" i="148"/>
  <c r="AF25" i="148"/>
  <c r="AH66" i="148"/>
  <c r="AG75" i="148"/>
  <c r="AG55" i="144"/>
  <c r="AF24" i="144"/>
  <c r="K85" i="139"/>
  <c r="C27" i="139"/>
  <c r="AE91" i="144"/>
  <c r="AH38" i="144"/>
  <c r="K3" i="144"/>
  <c r="AG57" i="144"/>
  <c r="AG94" i="144"/>
  <c r="AF20" i="144"/>
  <c r="AH97" i="144"/>
  <c r="K65" i="139"/>
  <c r="AE31" i="144"/>
  <c r="AE47" i="144"/>
  <c r="C54" i="139"/>
  <c r="C100" i="139"/>
  <c r="K97" i="140"/>
  <c r="AE2" i="144"/>
  <c r="C25" i="140"/>
  <c r="K81" i="139"/>
  <c r="AF16" i="144"/>
  <c r="AG65" i="148"/>
  <c r="AE92" i="144"/>
  <c r="K64" i="139"/>
  <c r="I149" i="140"/>
  <c r="AH90" i="144"/>
  <c r="C26" i="139"/>
  <c r="K74" i="140"/>
  <c r="K73" i="139"/>
  <c r="AE51" i="148"/>
  <c r="C39" i="139"/>
  <c r="C53" i="139"/>
  <c r="AE67" i="148"/>
  <c r="AF88" i="144"/>
  <c r="AH71" i="148"/>
  <c r="K23" i="144"/>
  <c r="C21" i="139"/>
  <c r="AG90" i="148"/>
  <c r="AE23" i="144"/>
  <c r="C70" i="139"/>
  <c r="AF37" i="144"/>
  <c r="C84" i="140"/>
  <c r="I145" i="141"/>
  <c r="K14" i="148"/>
  <c r="I148" i="141"/>
  <c r="AE11" i="148"/>
  <c r="AF9" i="144"/>
  <c r="AG34" i="144"/>
  <c r="AF17" i="148"/>
  <c r="AH28" i="148"/>
  <c r="AE22" i="148"/>
  <c r="AF96" i="144"/>
  <c r="AG36" i="144"/>
  <c r="AG80" i="148"/>
  <c r="AE98" i="148"/>
  <c r="AE25" i="148"/>
  <c r="C28" i="139"/>
  <c r="C2" i="140"/>
  <c r="AE8" i="144"/>
  <c r="AG95" i="148"/>
  <c r="I125" i="140"/>
  <c r="AG77" i="148"/>
  <c r="AE30" i="144"/>
  <c r="AF66" i="148"/>
  <c r="K56" i="140"/>
  <c r="AG64" i="148"/>
  <c r="I115" i="140"/>
  <c r="AF46" i="144"/>
  <c r="AG15" i="144"/>
  <c r="C43" i="139"/>
  <c r="AG45" i="148"/>
  <c r="K23" i="148"/>
  <c r="AF35" i="144"/>
  <c r="C87" i="139"/>
  <c r="AF49" i="148"/>
  <c r="AE90" i="148"/>
  <c r="AF32" i="144"/>
  <c r="AG29" i="148"/>
  <c r="AH95" i="148"/>
  <c r="AG58" i="148"/>
  <c r="AG76" i="148"/>
  <c r="AF78" i="144"/>
  <c r="C9" i="140"/>
  <c r="AE76" i="148"/>
  <c r="AG53" i="148"/>
  <c r="K43" i="144"/>
  <c r="AH57" i="144"/>
  <c r="C82" i="140"/>
  <c r="K97" i="139"/>
  <c r="AF80" i="148"/>
  <c r="AG72" i="144"/>
  <c r="AH33" i="144"/>
  <c r="AF15" i="148"/>
  <c r="AE42" i="144"/>
  <c r="C23" i="139"/>
  <c r="C94" i="139"/>
  <c r="K38" i="148"/>
  <c r="I123" i="141"/>
  <c r="AF4" i="144"/>
  <c r="K69" i="139"/>
  <c r="AF19" i="144"/>
  <c r="C97" i="140"/>
  <c r="AG70" i="148"/>
  <c r="I152" i="141"/>
  <c r="AH99" i="148"/>
  <c r="I160" i="140"/>
  <c r="AE4" i="148"/>
  <c r="AH58" i="144"/>
  <c r="C71" i="140"/>
  <c r="AE82" i="148"/>
  <c r="AE79" i="144"/>
  <c r="C48" i="140"/>
  <c r="C92" i="140"/>
  <c r="AG51" i="148"/>
  <c r="K73" i="140"/>
  <c r="K84" i="139"/>
  <c r="K48" i="144"/>
  <c r="C63" i="140"/>
  <c r="AE68" i="148"/>
  <c r="AE60" i="144"/>
  <c r="AF98" i="144"/>
  <c r="AF22" i="148"/>
  <c r="K7" i="148"/>
  <c r="AF99" i="148"/>
  <c r="AH7" i="148"/>
  <c r="AH55" i="148"/>
  <c r="C55" i="140"/>
  <c r="AF33" i="144"/>
  <c r="AH17" i="148"/>
  <c r="AG29" i="144"/>
  <c r="AE58" i="148"/>
  <c r="AF68" i="148"/>
  <c r="K38" i="144"/>
  <c r="AF56" i="144"/>
  <c r="AH12" i="148"/>
  <c r="K3" i="148"/>
  <c r="AE97" i="148"/>
  <c r="AF87" i="148"/>
  <c r="C4" i="139"/>
  <c r="C23" i="140"/>
  <c r="K93" i="140"/>
  <c r="I110" i="139"/>
  <c r="AG75" i="144"/>
  <c r="AG96" i="148"/>
  <c r="AE88" i="144"/>
  <c r="AF14" i="144"/>
  <c r="C36" i="139"/>
  <c r="AE29" i="144"/>
  <c r="AF84" i="144"/>
  <c r="I140" i="141"/>
  <c r="AF22" i="144"/>
  <c r="AF71" i="144"/>
  <c r="K87" i="139"/>
  <c r="K74" i="139"/>
  <c r="AH36" i="144"/>
  <c r="AH51" i="148"/>
  <c r="AG68" i="144"/>
  <c r="AE56" i="148"/>
  <c r="AE11" i="144"/>
  <c r="AE55" i="148"/>
  <c r="AE81" i="144"/>
  <c r="AE72" i="148"/>
  <c r="I108" i="140"/>
  <c r="C48" i="139"/>
  <c r="AE74" i="144"/>
  <c r="AH21" i="144"/>
  <c r="AF7" i="144"/>
  <c r="K9" i="148"/>
  <c r="I127" i="141"/>
  <c r="I144" i="140"/>
  <c r="K95" i="139"/>
  <c r="AH45" i="148"/>
  <c r="AF79" i="148"/>
  <c r="AF89" i="144"/>
  <c r="K78" i="140"/>
  <c r="AF74" i="144"/>
  <c r="C52" i="139"/>
  <c r="K66" i="139"/>
  <c r="I126" i="140"/>
  <c r="K67" i="139"/>
  <c r="AE84" i="148"/>
  <c r="AE86" i="144"/>
  <c r="AH32" i="148"/>
  <c r="AG2" i="144"/>
  <c r="AG98" i="148"/>
  <c r="C32" i="139"/>
  <c r="AH45" i="144"/>
  <c r="AF100" i="148"/>
  <c r="AE67" i="144"/>
  <c r="AF82" i="148"/>
  <c r="AH26" i="144"/>
  <c r="K11" i="144"/>
  <c r="AE89" i="144"/>
  <c r="AH4" i="148"/>
  <c r="AF27" i="144"/>
  <c r="I164" i="139"/>
  <c r="K88" i="140"/>
  <c r="AH87" i="144"/>
  <c r="AG63" i="148"/>
  <c r="AG23" i="144"/>
  <c r="K86" i="139"/>
  <c r="AH80" i="148"/>
  <c r="I163" i="139"/>
  <c r="K78" i="139"/>
  <c r="I107" i="141"/>
  <c r="C57" i="140"/>
  <c r="K26" i="144"/>
  <c r="C68" i="140"/>
  <c r="K24" i="148"/>
  <c r="K65" i="140"/>
  <c r="AE85" i="144"/>
  <c r="AG38" i="144"/>
  <c r="AG77" i="144"/>
  <c r="AF4" i="148"/>
  <c r="AF50" i="148"/>
  <c r="I130" i="140"/>
  <c r="AF52" i="148"/>
  <c r="AE18" i="144"/>
  <c r="K58" i="139"/>
  <c r="I125" i="141"/>
  <c r="C44" i="140"/>
  <c r="K77" i="139"/>
  <c r="AH8" i="148"/>
  <c r="AF26" i="148"/>
  <c r="I106" i="140"/>
  <c r="K29" i="148"/>
  <c r="K7" i="144"/>
  <c r="AE6" i="148"/>
  <c r="AG60" i="148"/>
  <c r="AF61" i="148"/>
  <c r="AH31" i="148"/>
  <c r="AF7" i="148"/>
  <c r="AE77" i="144"/>
  <c r="C75" i="140"/>
  <c r="K89" i="140"/>
  <c r="AH58" i="148"/>
  <c r="AH96" i="148"/>
  <c r="K58" i="140"/>
  <c r="K83" i="139"/>
  <c r="AH7" i="144"/>
  <c r="AH87" i="148"/>
  <c r="AE79" i="148"/>
  <c r="AH20" i="148"/>
  <c r="AE95" i="148"/>
  <c r="AG21" i="148"/>
  <c r="AG86" i="148"/>
  <c r="AH16" i="144"/>
  <c r="I131" i="140"/>
  <c r="AG65" i="144"/>
  <c r="K53" i="148"/>
  <c r="AF29" i="148"/>
  <c r="C95" i="139"/>
  <c r="AF59" i="148"/>
  <c r="AG66" i="144"/>
  <c r="AH56" i="148"/>
  <c r="C90" i="139"/>
  <c r="AF87" i="144"/>
  <c r="K26" i="148"/>
  <c r="C69" i="139"/>
  <c r="AH96" i="144"/>
  <c r="I109" i="141"/>
  <c r="AG67" i="144"/>
  <c r="K15" i="144"/>
  <c r="K21" i="148"/>
  <c r="AG23" i="148"/>
  <c r="M126" i="141"/>
  <c r="AG55" i="148"/>
  <c r="K54" i="148"/>
  <c r="C50" i="139"/>
  <c r="C85" i="139"/>
  <c r="AG19" i="144"/>
  <c r="K42" i="144"/>
  <c r="AE63" i="144"/>
  <c r="K10" i="148"/>
  <c r="AH3" i="148"/>
  <c r="AH80" i="144"/>
  <c r="K36" i="148"/>
  <c r="AG38" i="148"/>
  <c r="AH83" i="148"/>
  <c r="I153" i="141"/>
  <c r="AH40" i="148"/>
  <c r="AG58" i="144"/>
  <c r="K94" i="139"/>
  <c r="AH62" i="144"/>
  <c r="K2" i="144"/>
  <c r="AE32" i="144"/>
  <c r="AF29" i="144"/>
  <c r="AE53" i="148"/>
  <c r="AF99" i="144"/>
  <c r="C65" i="140"/>
  <c r="AH19" i="144"/>
  <c r="AF64" i="148"/>
  <c r="I106" i="141"/>
  <c r="AE15" i="144"/>
  <c r="AF71" i="148"/>
  <c r="AG81" i="148"/>
  <c r="AG18" i="144"/>
  <c r="AF62" i="148"/>
  <c r="C18" i="139"/>
  <c r="AG43" i="148"/>
  <c r="M126" i="140"/>
  <c r="AE3" i="148"/>
  <c r="C94" i="140"/>
  <c r="AE36" i="148"/>
  <c r="AH9" i="148"/>
  <c r="C79" i="140"/>
  <c r="AE59" i="144"/>
  <c r="C20" i="140"/>
  <c r="AF84" i="148"/>
  <c r="K95" i="140"/>
  <c r="C73" i="140"/>
  <c r="C50" i="140"/>
  <c r="K98" i="140"/>
  <c r="AG56" i="144"/>
  <c r="K40" i="144"/>
  <c r="AE12" i="144"/>
  <c r="AF59" i="144"/>
  <c r="I120" i="141"/>
  <c r="AG19" i="148"/>
  <c r="I141" i="141"/>
  <c r="I155" i="140"/>
  <c r="C89" i="140"/>
  <c r="I114" i="141"/>
  <c r="C30" i="139"/>
  <c r="AH52" i="144"/>
  <c r="M127" i="141"/>
  <c r="AH10" i="144"/>
  <c r="I158" i="141"/>
  <c r="AF3" i="148"/>
  <c r="AH73" i="144"/>
  <c r="AF69" i="148"/>
  <c r="K87" i="140"/>
  <c r="AE23" i="148"/>
  <c r="AH75" i="148"/>
  <c r="AG13" i="148"/>
  <c r="AE21" i="144"/>
  <c r="AG80" i="144"/>
  <c r="AE72" i="144"/>
  <c r="K46" i="148"/>
  <c r="C72" i="139"/>
  <c r="AH29" i="148"/>
  <c r="AH32" i="144"/>
  <c r="K63" i="140"/>
  <c r="K91" i="139"/>
  <c r="AG53" i="144"/>
  <c r="C11" i="139"/>
  <c r="AG81" i="144"/>
  <c r="AH50" i="148"/>
  <c r="AF48" i="144"/>
  <c r="AF9" i="148"/>
  <c r="AE35" i="144"/>
  <c r="AE99" i="148"/>
  <c r="AF44" i="144"/>
  <c r="AH46" i="148"/>
  <c r="K72" i="140"/>
  <c r="AE17" i="148"/>
  <c r="C53" i="140"/>
  <c r="AE50" i="144"/>
  <c r="I161" i="139"/>
  <c r="K92" i="140"/>
  <c r="AE94" i="148"/>
  <c r="AE58" i="144"/>
  <c r="AE82" i="144"/>
  <c r="AH9" i="144"/>
  <c r="K45" i="148"/>
  <c r="C37" i="140"/>
  <c r="AE26" i="144"/>
  <c r="AE27" i="148"/>
  <c r="K10" i="144"/>
  <c r="C84" i="139"/>
  <c r="AF14" i="148"/>
  <c r="AG11" i="148"/>
  <c r="AH41" i="144"/>
  <c r="AE78" i="148"/>
  <c r="AE62" i="144"/>
  <c r="AG59" i="144"/>
  <c r="AE7" i="144"/>
  <c r="AF43" i="148"/>
  <c r="I136" i="140"/>
  <c r="AG57" i="148"/>
  <c r="K2" i="148"/>
  <c r="AG54" i="148"/>
  <c r="AF70" i="144"/>
  <c r="AF67" i="148"/>
  <c r="AF12" i="148"/>
  <c r="AG37" i="148"/>
  <c r="K71" i="140"/>
  <c r="AE80" i="144"/>
  <c r="AE99" i="144"/>
  <c r="AF48" i="148"/>
  <c r="AH79" i="148"/>
  <c r="I157" i="141"/>
  <c r="AE100" i="148"/>
  <c r="AH73" i="148"/>
  <c r="AE57" i="148"/>
  <c r="AG31" i="148"/>
  <c r="AG79" i="148"/>
  <c r="C51" i="139"/>
  <c r="AH90" i="148"/>
  <c r="K99" i="140"/>
  <c r="C45" i="139"/>
  <c r="C58" i="140"/>
  <c r="K76" i="140"/>
  <c r="AE95" i="144"/>
  <c r="C43" i="140"/>
  <c r="AG87" i="148"/>
  <c r="AG67" i="148"/>
  <c r="K61" i="139"/>
  <c r="K80" i="139"/>
  <c r="C13" i="140"/>
  <c r="AE20" i="148"/>
  <c r="AF73" i="148"/>
  <c r="AE87" i="144"/>
  <c r="AF47" i="148"/>
  <c r="AE88" i="148"/>
  <c r="AH22" i="144"/>
  <c r="AG72" i="148"/>
  <c r="AE31" i="148"/>
  <c r="M128" i="141"/>
  <c r="I146" i="140"/>
  <c r="AF42" i="144"/>
  <c r="AF58" i="148"/>
  <c r="I142" i="141"/>
  <c r="AG33" i="148"/>
  <c r="AF47" i="144"/>
  <c r="AH56" i="144"/>
  <c r="AH75" i="144"/>
  <c r="AG30" i="148"/>
  <c r="C34" i="140"/>
  <c r="K83" i="140"/>
  <c r="AE41" i="148"/>
  <c r="C61" i="139"/>
  <c r="C32" i="140"/>
  <c r="I109" i="140"/>
  <c r="AH13" i="144"/>
  <c r="AH76" i="144"/>
  <c r="AG22" i="144"/>
  <c r="I108" i="141"/>
  <c r="AH14" i="144"/>
  <c r="AG48" i="144"/>
  <c r="AF79" i="144"/>
  <c r="AF50" i="144"/>
  <c r="C40" i="139"/>
  <c r="K54" i="144"/>
  <c r="AG82" i="144"/>
  <c r="K68" i="139"/>
  <c r="K48" i="148"/>
  <c r="C99" i="139"/>
  <c r="C51" i="140"/>
  <c r="AE38" i="148"/>
  <c r="K46" i="144"/>
  <c r="AH5" i="148"/>
  <c r="AE52" i="144"/>
  <c r="AF12" i="144"/>
  <c r="AE50" i="148"/>
  <c r="AG78" i="148"/>
  <c r="AE49" i="148"/>
  <c r="K27" i="144"/>
  <c r="AE39" i="144"/>
  <c r="K5" i="148"/>
  <c r="AF78" i="148"/>
  <c r="AG17" i="148"/>
  <c r="AH25" i="148"/>
  <c r="AH35" i="144"/>
  <c r="AH74" i="148"/>
  <c r="AF6" i="148"/>
  <c r="I107" i="140"/>
  <c r="AG3" i="144"/>
  <c r="AF92" i="148"/>
  <c r="AH100" i="148"/>
  <c r="AF36" i="144"/>
  <c r="AF86" i="144"/>
  <c r="K19" i="144"/>
  <c r="C15" i="139"/>
  <c r="C71" i="139"/>
  <c r="AF70" i="148"/>
  <c r="AG52" i="148"/>
  <c r="AH47" i="148"/>
  <c r="AE61" i="144"/>
  <c r="I115" i="141"/>
  <c r="AE65" i="148"/>
  <c r="AE37" i="144"/>
  <c r="K37" i="148"/>
  <c r="C3" i="139"/>
  <c r="AF55" i="144"/>
  <c r="AG59" i="148"/>
  <c r="AG4" i="144"/>
  <c r="AE69" i="148"/>
  <c r="AF25" i="144"/>
  <c r="K44" i="144"/>
  <c r="AG11" i="144"/>
  <c r="AH63" i="148"/>
  <c r="AH28" i="144"/>
  <c r="AG44" i="148"/>
  <c r="AF51" i="144"/>
  <c r="K91" i="140"/>
  <c r="AE2" i="148"/>
  <c r="K14" i="144"/>
  <c r="AF5" i="148"/>
  <c r="AF36" i="148"/>
  <c r="AH2" i="144"/>
  <c r="I105" i="155"/>
  <c r="C77" i="140"/>
  <c r="AE61" i="148"/>
  <c r="AF83" i="144"/>
  <c r="C49" i="139"/>
  <c r="AH77" i="144"/>
  <c r="C91" i="139"/>
  <c r="C41" i="139"/>
  <c r="AF24" i="148"/>
  <c r="AH77" i="148"/>
  <c r="AG9" i="144"/>
  <c r="K45" i="144"/>
  <c r="AF45" i="144"/>
  <c r="AF41" i="144"/>
  <c r="AE17" i="144"/>
  <c r="AE46" i="144"/>
  <c r="C11" i="140"/>
  <c r="AF76" i="144"/>
  <c r="AE77" i="148"/>
  <c r="AE91" i="148"/>
  <c r="I139" i="141"/>
  <c r="AG16" i="148"/>
  <c r="K52" i="140"/>
  <c r="AG7" i="148"/>
  <c r="C4" i="140"/>
  <c r="AE100" i="144"/>
  <c r="AG97" i="144"/>
  <c r="AG85" i="148"/>
  <c r="AF68" i="144"/>
  <c r="AE14" i="144"/>
  <c r="AG47" i="144"/>
  <c r="AF49" i="144"/>
  <c r="K4" i="144"/>
  <c r="C16" i="140"/>
  <c r="I147" i="141"/>
  <c r="AE54" i="148"/>
  <c r="AH65" i="148"/>
  <c r="I127" i="140"/>
  <c r="K79" i="140"/>
  <c r="K28" i="148"/>
  <c r="AG5" i="148"/>
  <c r="K21" i="144"/>
  <c r="AH68" i="144"/>
  <c r="AH37" i="148"/>
  <c r="K92" i="139"/>
  <c r="C12" i="139"/>
  <c r="AH34" i="148"/>
  <c r="I132" i="141"/>
  <c r="C99" i="140"/>
  <c r="AG66" i="148"/>
  <c r="I162" i="140"/>
  <c r="K79" i="139"/>
  <c r="AE19" i="144"/>
  <c r="K84" i="140"/>
  <c r="AH49" i="144"/>
  <c r="K27" i="148"/>
  <c r="I153" i="140"/>
  <c r="K28" i="144"/>
  <c r="AG45" i="144"/>
  <c r="AE64" i="144"/>
  <c r="AG84" i="148"/>
  <c r="I146" i="141"/>
  <c r="AH15" i="148"/>
  <c r="AE40" i="144"/>
  <c r="AG6" i="148"/>
  <c r="I117" i="140"/>
  <c r="AE84" i="144"/>
  <c r="AE76" i="144"/>
  <c r="I120" i="140"/>
  <c r="C78" i="140"/>
  <c r="K86" i="140"/>
  <c r="C77" i="139"/>
  <c r="K89" i="139"/>
  <c r="AE83" i="144"/>
  <c r="AE92" i="148"/>
  <c r="AF30" i="144"/>
  <c r="C20" i="139"/>
  <c r="C7" i="140"/>
  <c r="K57" i="140"/>
  <c r="AF90" i="144"/>
  <c r="C45" i="140"/>
  <c r="AH68" i="148"/>
  <c r="AE59" i="148"/>
  <c r="K81" i="140"/>
  <c r="K94" i="140"/>
  <c r="K55" i="148"/>
  <c r="AG32" i="144"/>
  <c r="AF85" i="144"/>
  <c r="C61" i="140"/>
  <c r="AG9" i="148"/>
  <c r="C19" i="140"/>
  <c r="AH34" i="144"/>
  <c r="C49" i="140"/>
  <c r="AE65" i="144"/>
  <c r="AE42" i="148"/>
  <c r="AG27" i="144"/>
  <c r="C21" i="140"/>
  <c r="I123" i="140"/>
  <c r="K63" i="139"/>
  <c r="AH44" i="148"/>
  <c r="AH38" i="148"/>
  <c r="AE78" i="144"/>
  <c r="AH60" i="148"/>
  <c r="AG7" i="144"/>
  <c r="C42" i="140"/>
  <c r="I111" i="141"/>
  <c r="AF23" i="144"/>
  <c r="K80" i="140"/>
  <c r="K85" i="140"/>
  <c r="K93" i="139"/>
  <c r="AH31" i="144"/>
  <c r="AG100" i="144"/>
  <c r="K53" i="144"/>
  <c r="C3" i="140"/>
  <c r="AH42" i="144"/>
  <c r="K51" i="148"/>
  <c r="AE12" i="148"/>
  <c r="AG56" i="148"/>
  <c r="I137" i="141"/>
  <c r="AE48" i="144"/>
  <c r="AH88" i="144"/>
  <c r="C31" i="140"/>
  <c r="AF95" i="144"/>
  <c r="K55" i="140"/>
  <c r="K37" i="144"/>
  <c r="AE4" i="144"/>
  <c r="AH100" i="144"/>
  <c r="AE86" i="148"/>
  <c r="AF90" i="148"/>
  <c r="AF18" i="144"/>
  <c r="AE29" i="148"/>
  <c r="C18" i="140"/>
  <c r="K33" i="144"/>
  <c r="AF91" i="144"/>
  <c r="AG91" i="148"/>
  <c r="C70" i="140"/>
  <c r="AH54" i="148"/>
  <c r="C47" i="139"/>
  <c r="K16" i="144"/>
  <c r="AF54" i="144"/>
  <c r="AH39" i="148"/>
  <c r="C75" i="139"/>
  <c r="K18" i="144"/>
  <c r="AG5" i="144"/>
  <c r="AG26" i="144"/>
  <c r="C98" i="140"/>
  <c r="AG86" i="144"/>
  <c r="AH83" i="144"/>
  <c r="I110" i="140"/>
  <c r="AE16" i="144"/>
  <c r="K53" i="140"/>
  <c r="C59" i="139"/>
  <c r="AG100" i="148"/>
  <c r="K31" i="148"/>
  <c r="AH24" i="144"/>
  <c r="I124" i="141"/>
  <c r="AG20" i="144"/>
  <c r="AH72" i="144"/>
  <c r="AG8" i="144"/>
  <c r="AE34" i="144"/>
  <c r="AH59" i="148"/>
  <c r="AG14" i="144"/>
  <c r="AF31" i="144"/>
  <c r="C16" i="139"/>
  <c r="K18" i="148"/>
  <c r="AF34" i="148"/>
  <c r="C6" i="139"/>
  <c r="AF31" i="148"/>
  <c r="C91" i="140"/>
  <c r="AF72" i="144"/>
  <c r="AF27" i="148"/>
  <c r="AH5" i="144"/>
  <c r="AG50" i="148"/>
  <c r="I164" i="140"/>
  <c r="C57" i="139"/>
  <c r="AF15" i="144"/>
  <c r="C66" i="139"/>
  <c r="C62" i="139"/>
  <c r="AE75" i="144"/>
  <c r="K42" i="148"/>
  <c r="AF21" i="144"/>
  <c r="M129" i="141"/>
  <c r="C17" i="139"/>
  <c r="C8" i="139"/>
  <c r="C8" i="140"/>
  <c r="K47" i="148"/>
  <c r="AH59" i="144"/>
  <c r="K71" i="139"/>
  <c r="AF19" i="148"/>
  <c r="AE46" i="148"/>
  <c r="K64" i="140"/>
  <c r="AE73" i="148"/>
  <c r="AF73" i="144"/>
  <c r="AG50" i="144"/>
  <c r="AF39" i="144"/>
  <c r="K31" i="144"/>
  <c r="AG39" i="148"/>
  <c r="AG97" i="148"/>
  <c r="AE7" i="148"/>
  <c r="AH61" i="144"/>
  <c r="C82" i="139"/>
  <c r="AF53" i="148"/>
  <c r="AF72" i="148"/>
  <c r="AF38" i="144"/>
  <c r="AH85" i="148"/>
  <c r="AE22" i="144"/>
  <c r="I138" i="140"/>
  <c r="AG25" i="144"/>
  <c r="AH66" i="144"/>
  <c r="K8" i="148"/>
  <c r="AG62" i="144"/>
  <c r="C60" i="139"/>
  <c r="AE71" i="144"/>
  <c r="M131" i="140" l="1"/>
  <c r="I150" i="141"/>
  <c r="M131" i="141"/>
  <c r="I134" i="140"/>
  <c r="G105" i="144"/>
  <c r="G105" i="148"/>
  <c r="I150" i="140"/>
  <c r="I134" i="141"/>
  <c r="G150" i="137"/>
  <c r="G139" i="137"/>
  <c r="H134" i="137"/>
  <c r="G134" i="137"/>
  <c r="G106" i="137"/>
  <c r="L131" i="137"/>
  <c r="I105" i="151"/>
  <c r="I105" i="154"/>
  <c r="G107" i="137" l="1"/>
  <c r="G168" i="137"/>
  <c r="Z1" i="51"/>
  <c r="Y1" i="51"/>
  <c r="X1" i="51"/>
  <c r="W1" i="51"/>
  <c r="V1" i="51"/>
  <c r="U1" i="51"/>
  <c r="T1" i="51"/>
  <c r="S1" i="51"/>
  <c r="R1" i="51"/>
  <c r="Q1" i="51"/>
  <c r="P1" i="51"/>
  <c r="O1" i="51"/>
  <c r="N1" i="51"/>
  <c r="M1" i="51"/>
  <c r="L1" i="51"/>
  <c r="K1" i="51"/>
  <c r="J1" i="51"/>
  <c r="I1" i="51"/>
  <c r="H1" i="51"/>
  <c r="G1" i="51"/>
  <c r="F1" i="51"/>
  <c r="E1" i="51"/>
  <c r="D1" i="51"/>
  <c r="C1" i="51"/>
  <c r="B1" i="51"/>
  <c r="A1" i="51"/>
  <c r="F165" i="48"/>
  <c r="F164" i="48"/>
  <c r="F163" i="48"/>
  <c r="F162" i="48"/>
  <c r="F161" i="48"/>
  <c r="F160" i="48"/>
  <c r="F159" i="48"/>
  <c r="F158" i="48"/>
  <c r="F157" i="48"/>
  <c r="F156" i="48"/>
  <c r="F155" i="48"/>
  <c r="F154" i="48"/>
  <c r="F153" i="48"/>
  <c r="F152" i="48"/>
  <c r="F149" i="48"/>
  <c r="F147" i="48"/>
  <c r="F146" i="48"/>
  <c r="F145" i="48"/>
  <c r="F144" i="48"/>
  <c r="F143" i="48"/>
  <c r="F142" i="48"/>
  <c r="F141" i="48"/>
  <c r="F140" i="48"/>
  <c r="F139" i="48"/>
  <c r="F138" i="48"/>
  <c r="F137" i="48"/>
  <c r="F134" i="48"/>
  <c r="F133" i="48"/>
  <c r="F132" i="48"/>
  <c r="K131" i="48"/>
  <c r="F131" i="48"/>
  <c r="K129" i="48"/>
  <c r="F129" i="48"/>
  <c r="K128" i="48"/>
  <c r="F128" i="48"/>
  <c r="K127" i="48"/>
  <c r="F127" i="48"/>
  <c r="K126" i="48"/>
  <c r="F126" i="48"/>
  <c r="F125" i="48"/>
  <c r="F124" i="48"/>
  <c r="F123" i="48"/>
  <c r="F122" i="48"/>
  <c r="F121" i="48"/>
  <c r="F120" i="48"/>
  <c r="F119" i="48"/>
  <c r="F118" i="48"/>
  <c r="F117" i="48"/>
  <c r="F116" i="48"/>
  <c r="F115" i="48"/>
  <c r="F111" i="48"/>
  <c r="F109" i="48"/>
  <c r="F108" i="48"/>
  <c r="F107" i="48"/>
  <c r="F106" i="48"/>
  <c r="J105" i="48"/>
  <c r="G104" i="48"/>
  <c r="B103" i="48"/>
  <c r="B90" i="48"/>
  <c r="A90" i="48"/>
  <c r="B89" i="48"/>
  <c r="A89" i="48"/>
  <c r="B88" i="48"/>
  <c r="A88" i="48"/>
  <c r="B87" i="48"/>
  <c r="A87" i="48"/>
  <c r="B86" i="48"/>
  <c r="A86" i="48"/>
  <c r="B85" i="48"/>
  <c r="A85" i="48"/>
  <c r="B84" i="48"/>
  <c r="A84" i="48"/>
  <c r="B83" i="48"/>
  <c r="A83" i="48"/>
  <c r="B82" i="48"/>
  <c r="A82" i="48"/>
  <c r="B81" i="48"/>
  <c r="A81" i="48"/>
  <c r="B80" i="48"/>
  <c r="A80" i="48"/>
  <c r="B79" i="48"/>
  <c r="A79" i="48"/>
  <c r="B78" i="48"/>
  <c r="A78" i="48"/>
  <c r="B77" i="48"/>
  <c r="A77" i="48"/>
  <c r="B76" i="48"/>
  <c r="A76" i="48"/>
  <c r="B75" i="48"/>
  <c r="A75" i="48"/>
  <c r="B74" i="48"/>
  <c r="A74" i="48"/>
  <c r="B73" i="48"/>
  <c r="A73" i="48"/>
  <c r="B72" i="48"/>
  <c r="A72" i="48"/>
  <c r="B71" i="48"/>
  <c r="A71" i="48"/>
  <c r="B70" i="48"/>
  <c r="A70" i="48"/>
  <c r="B69" i="48"/>
  <c r="A69" i="48"/>
  <c r="B68" i="48"/>
  <c r="A68" i="48"/>
  <c r="B67" i="48"/>
  <c r="A67" i="48"/>
  <c r="B66" i="48"/>
  <c r="A66" i="48"/>
  <c r="B65" i="48"/>
  <c r="A65" i="48"/>
  <c r="B64" i="48"/>
  <c r="A64" i="48"/>
  <c r="B63" i="48"/>
  <c r="A63" i="48"/>
  <c r="B62" i="48"/>
  <c r="A62" i="48"/>
  <c r="B61" i="48"/>
  <c r="A61" i="48"/>
  <c r="B60" i="48"/>
  <c r="A60" i="48"/>
  <c r="B59" i="48"/>
  <c r="A59" i="48"/>
  <c r="B58" i="48"/>
  <c r="A58" i="48"/>
  <c r="B57" i="48"/>
  <c r="A57" i="48"/>
  <c r="B56" i="48"/>
  <c r="A56" i="48"/>
  <c r="B55" i="48"/>
  <c r="A55" i="48"/>
  <c r="B54" i="48"/>
  <c r="A54" i="48"/>
  <c r="B53" i="48"/>
  <c r="A53" i="48"/>
  <c r="B52" i="48"/>
  <c r="A52" i="48"/>
  <c r="B51" i="48"/>
  <c r="A51" i="48"/>
  <c r="B50" i="48"/>
  <c r="A50" i="48"/>
  <c r="B49" i="48"/>
  <c r="A49" i="48"/>
  <c r="B48" i="48"/>
  <c r="A48" i="48"/>
  <c r="B47" i="48"/>
  <c r="A47" i="48"/>
  <c r="B46" i="48"/>
  <c r="A46" i="48"/>
  <c r="B45" i="48"/>
  <c r="A45" i="48"/>
  <c r="B44" i="48"/>
  <c r="A44" i="48"/>
  <c r="B43" i="48"/>
  <c r="A43" i="48"/>
  <c r="B42" i="48"/>
  <c r="A42" i="48"/>
  <c r="B41" i="48"/>
  <c r="A41" i="48"/>
  <c r="B40" i="48"/>
  <c r="A40" i="48"/>
  <c r="B39" i="48"/>
  <c r="A39" i="48"/>
  <c r="B38" i="48"/>
  <c r="A38" i="48"/>
  <c r="B37" i="48"/>
  <c r="A37" i="48"/>
  <c r="B36" i="48"/>
  <c r="A36" i="48"/>
  <c r="B35" i="48"/>
  <c r="A35" i="48"/>
  <c r="B34" i="48"/>
  <c r="A34" i="48"/>
  <c r="B33" i="48"/>
  <c r="A33" i="48"/>
  <c r="B32" i="48"/>
  <c r="A32" i="48"/>
  <c r="B31" i="48"/>
  <c r="A31" i="48"/>
  <c r="B30" i="48"/>
  <c r="A30" i="48"/>
  <c r="B29" i="48"/>
  <c r="A29" i="48"/>
  <c r="B28" i="48"/>
  <c r="A28" i="48"/>
  <c r="B27" i="48"/>
  <c r="A27" i="48"/>
  <c r="B26" i="48"/>
  <c r="A26" i="48"/>
  <c r="B25" i="48"/>
  <c r="A25" i="48"/>
  <c r="B24" i="48"/>
  <c r="A24" i="48"/>
  <c r="B23" i="48"/>
  <c r="A23" i="48"/>
  <c r="B22" i="48"/>
  <c r="A22" i="48"/>
  <c r="B21" i="48"/>
  <c r="A21" i="48"/>
  <c r="B20" i="48"/>
  <c r="A20" i="48"/>
  <c r="B19" i="48"/>
  <c r="A19" i="48"/>
  <c r="B18" i="48"/>
  <c r="A18" i="48"/>
  <c r="B17" i="48"/>
  <c r="A17" i="48"/>
  <c r="B16" i="48"/>
  <c r="A16" i="48"/>
  <c r="B15" i="48"/>
  <c r="A15" i="48"/>
  <c r="B14" i="48"/>
  <c r="A14" i="48"/>
  <c r="B13" i="48"/>
  <c r="A13" i="48"/>
  <c r="B12" i="48"/>
  <c r="A12" i="48"/>
  <c r="B11" i="48"/>
  <c r="A11" i="48"/>
  <c r="B10" i="48"/>
  <c r="A10" i="48"/>
  <c r="B9" i="48"/>
  <c r="A9" i="48"/>
  <c r="B8" i="48"/>
  <c r="A8" i="48"/>
  <c r="B7" i="48"/>
  <c r="A7" i="48"/>
  <c r="B6" i="48"/>
  <c r="A6" i="48"/>
  <c r="B5" i="48"/>
  <c r="A5" i="48"/>
  <c r="B4" i="48"/>
  <c r="A4" i="48"/>
  <c r="B3" i="48"/>
  <c r="A3" i="48"/>
  <c r="B2" i="48"/>
  <c r="A2" i="48"/>
  <c r="I1" i="48"/>
  <c r="E1" i="48"/>
  <c r="F165" i="49"/>
  <c r="F164" i="49"/>
  <c r="F163" i="49"/>
  <c r="F162" i="49"/>
  <c r="F161" i="49"/>
  <c r="F160" i="49"/>
  <c r="F159" i="49"/>
  <c r="F158" i="49"/>
  <c r="F157" i="49"/>
  <c r="F156" i="49"/>
  <c r="F155" i="49"/>
  <c r="F154" i="49"/>
  <c r="F153" i="49"/>
  <c r="F152" i="49"/>
  <c r="F149" i="49"/>
  <c r="F147" i="49"/>
  <c r="F146" i="49"/>
  <c r="F145" i="49"/>
  <c r="F144" i="49"/>
  <c r="F143" i="49"/>
  <c r="F142" i="49"/>
  <c r="F139" i="49"/>
  <c r="F138" i="49"/>
  <c r="F137" i="49"/>
  <c r="F136" i="49"/>
  <c r="K131" i="49"/>
  <c r="K129" i="49"/>
  <c r="F129" i="49"/>
  <c r="K128" i="49"/>
  <c r="K127" i="49"/>
  <c r="F127" i="49"/>
  <c r="K126" i="49"/>
  <c r="F126" i="49"/>
  <c r="F125" i="49"/>
  <c r="F124" i="49"/>
  <c r="F123" i="49"/>
  <c r="F122" i="49"/>
  <c r="F121" i="49"/>
  <c r="F120" i="49"/>
  <c r="F119" i="49"/>
  <c r="F118" i="49"/>
  <c r="F117" i="49"/>
  <c r="F116" i="49"/>
  <c r="F115" i="49"/>
  <c r="F111" i="49"/>
  <c r="F109" i="49"/>
  <c r="F108" i="49"/>
  <c r="F107" i="49"/>
  <c r="F106" i="49"/>
  <c r="J105" i="49"/>
  <c r="G104" i="49"/>
  <c r="B103" i="49"/>
  <c r="B90" i="49"/>
  <c r="A90" i="49"/>
  <c r="B89" i="49"/>
  <c r="A89" i="49"/>
  <c r="B88" i="49"/>
  <c r="A88" i="49"/>
  <c r="B87" i="49"/>
  <c r="A87" i="49"/>
  <c r="B86" i="49"/>
  <c r="A86" i="49"/>
  <c r="B85" i="49"/>
  <c r="A85" i="49"/>
  <c r="B84" i="49"/>
  <c r="A84" i="49"/>
  <c r="B83" i="49"/>
  <c r="A83" i="49"/>
  <c r="B82" i="49"/>
  <c r="A82" i="49"/>
  <c r="B81" i="49"/>
  <c r="A81" i="49"/>
  <c r="B80" i="49"/>
  <c r="A80" i="49"/>
  <c r="B79" i="49"/>
  <c r="A79" i="49"/>
  <c r="B78" i="49"/>
  <c r="A78" i="49"/>
  <c r="B77" i="49"/>
  <c r="A77" i="49"/>
  <c r="B76" i="49"/>
  <c r="A76" i="49"/>
  <c r="B75" i="49"/>
  <c r="A75" i="49"/>
  <c r="B74" i="49"/>
  <c r="A74" i="49"/>
  <c r="B73" i="49"/>
  <c r="A73" i="49"/>
  <c r="B72" i="49"/>
  <c r="A72" i="49"/>
  <c r="B71" i="49"/>
  <c r="A71" i="49"/>
  <c r="B70" i="49"/>
  <c r="A70" i="49"/>
  <c r="B69" i="49"/>
  <c r="A69" i="49"/>
  <c r="B68" i="49"/>
  <c r="A68" i="49"/>
  <c r="B67" i="49"/>
  <c r="A67" i="49"/>
  <c r="B66" i="49"/>
  <c r="A66" i="49"/>
  <c r="B65" i="49"/>
  <c r="A65" i="49"/>
  <c r="B64" i="49"/>
  <c r="A64" i="49"/>
  <c r="B63" i="49"/>
  <c r="A63" i="49"/>
  <c r="B62" i="49"/>
  <c r="A62" i="49"/>
  <c r="B61" i="49"/>
  <c r="A61" i="49"/>
  <c r="B60" i="49"/>
  <c r="A60" i="49"/>
  <c r="B59" i="49"/>
  <c r="A59" i="49"/>
  <c r="B58" i="49"/>
  <c r="A58" i="49"/>
  <c r="B57" i="49"/>
  <c r="A57" i="49"/>
  <c r="B56" i="49"/>
  <c r="A56" i="49"/>
  <c r="B55" i="49"/>
  <c r="A55" i="49"/>
  <c r="B54" i="49"/>
  <c r="A54" i="49"/>
  <c r="B53" i="49"/>
  <c r="A53" i="49"/>
  <c r="B52" i="49"/>
  <c r="A52" i="49"/>
  <c r="B51" i="49"/>
  <c r="A51" i="49"/>
  <c r="B50" i="49"/>
  <c r="A50" i="49"/>
  <c r="B49" i="49"/>
  <c r="A49" i="49"/>
  <c r="B48" i="49"/>
  <c r="A48" i="49"/>
  <c r="B47" i="49"/>
  <c r="A47" i="49"/>
  <c r="B46" i="49"/>
  <c r="A46" i="49"/>
  <c r="B45" i="49"/>
  <c r="A45" i="49"/>
  <c r="B44" i="49"/>
  <c r="A44" i="49"/>
  <c r="B43" i="49"/>
  <c r="A43" i="49"/>
  <c r="B42" i="49"/>
  <c r="A42" i="49"/>
  <c r="B41" i="49"/>
  <c r="A41" i="49"/>
  <c r="B40" i="49"/>
  <c r="A40" i="49"/>
  <c r="B39" i="49"/>
  <c r="A39" i="49"/>
  <c r="B38" i="49"/>
  <c r="A38" i="49"/>
  <c r="B37" i="49"/>
  <c r="A37" i="49"/>
  <c r="B36" i="49"/>
  <c r="A36" i="49"/>
  <c r="B35" i="49"/>
  <c r="A35" i="49"/>
  <c r="B34" i="49"/>
  <c r="A34" i="49"/>
  <c r="B33" i="49"/>
  <c r="A33" i="49"/>
  <c r="B32" i="49"/>
  <c r="A32" i="49"/>
  <c r="B31" i="49"/>
  <c r="A31" i="49"/>
  <c r="B30" i="49"/>
  <c r="A30" i="49"/>
  <c r="B29" i="49"/>
  <c r="A29" i="49"/>
  <c r="B28" i="49"/>
  <c r="A28" i="49"/>
  <c r="B27" i="49"/>
  <c r="A27" i="49"/>
  <c r="B26" i="49"/>
  <c r="A26" i="49"/>
  <c r="B25" i="49"/>
  <c r="A25" i="49"/>
  <c r="B24" i="49"/>
  <c r="A24" i="49"/>
  <c r="B23" i="49"/>
  <c r="A23" i="49"/>
  <c r="B22" i="49"/>
  <c r="A22" i="49"/>
  <c r="B21" i="49"/>
  <c r="A21" i="49"/>
  <c r="B20" i="49"/>
  <c r="A20" i="49"/>
  <c r="B19" i="49"/>
  <c r="A19" i="49"/>
  <c r="B18" i="49"/>
  <c r="A18" i="49"/>
  <c r="B17" i="49"/>
  <c r="A17" i="49"/>
  <c r="B16" i="49"/>
  <c r="A16" i="49"/>
  <c r="B15" i="49"/>
  <c r="A15" i="49"/>
  <c r="B14" i="49"/>
  <c r="A14" i="49"/>
  <c r="B13" i="49"/>
  <c r="A13" i="49"/>
  <c r="B12" i="49"/>
  <c r="A12" i="49"/>
  <c r="B11" i="49"/>
  <c r="A11" i="49"/>
  <c r="B10" i="49"/>
  <c r="A10" i="49"/>
  <c r="B9" i="49"/>
  <c r="A9" i="49"/>
  <c r="B8" i="49"/>
  <c r="A8" i="49"/>
  <c r="B7" i="49"/>
  <c r="A7" i="49"/>
  <c r="B6" i="49"/>
  <c r="A6" i="49"/>
  <c r="B5" i="49"/>
  <c r="A5" i="49"/>
  <c r="B4" i="49"/>
  <c r="A4" i="49"/>
  <c r="B3" i="49"/>
  <c r="A3" i="49"/>
  <c r="B2" i="49"/>
  <c r="A2" i="49"/>
  <c r="I1" i="49"/>
  <c r="E1" i="49"/>
  <c r="F165" i="50"/>
  <c r="F164" i="50"/>
  <c r="F163" i="50"/>
  <c r="F162" i="50"/>
  <c r="F161" i="50"/>
  <c r="F160" i="50"/>
  <c r="F159" i="50"/>
  <c r="F158" i="50"/>
  <c r="F157" i="50"/>
  <c r="F156" i="50"/>
  <c r="F155" i="50"/>
  <c r="F154" i="50"/>
  <c r="F153" i="50"/>
  <c r="F152" i="50"/>
  <c r="F149" i="50"/>
  <c r="F147" i="50"/>
  <c r="F146" i="50"/>
  <c r="F145" i="50"/>
  <c r="F144" i="50"/>
  <c r="F143" i="50"/>
  <c r="F142" i="50"/>
  <c r="F139" i="50"/>
  <c r="F138" i="50"/>
  <c r="F137" i="50"/>
  <c r="F136" i="50"/>
  <c r="K131" i="50"/>
  <c r="F131" i="50"/>
  <c r="K129" i="50"/>
  <c r="F129" i="50"/>
  <c r="K128" i="50"/>
  <c r="F128" i="50"/>
  <c r="K127" i="50"/>
  <c r="F127" i="50"/>
  <c r="K126" i="50"/>
  <c r="F126" i="50"/>
  <c r="F125" i="50"/>
  <c r="F124" i="50"/>
  <c r="F123" i="50"/>
  <c r="F122" i="50"/>
  <c r="F121" i="50"/>
  <c r="F120" i="50"/>
  <c r="F119" i="50"/>
  <c r="F118" i="50"/>
  <c r="F117" i="50"/>
  <c r="F116" i="50"/>
  <c r="F115" i="50"/>
  <c r="F111" i="50"/>
  <c r="F109" i="50"/>
  <c r="F108" i="50"/>
  <c r="F107" i="50"/>
  <c r="F106" i="50"/>
  <c r="J105" i="50"/>
  <c r="G104" i="50"/>
  <c r="B103" i="50"/>
  <c r="B90" i="50"/>
  <c r="A90" i="50"/>
  <c r="B89" i="50"/>
  <c r="A89" i="50"/>
  <c r="B88" i="50"/>
  <c r="A88" i="50"/>
  <c r="B87" i="50"/>
  <c r="A87" i="50"/>
  <c r="B86" i="50"/>
  <c r="A86" i="50"/>
  <c r="B85" i="50"/>
  <c r="A85" i="50"/>
  <c r="B84" i="50"/>
  <c r="A84" i="50"/>
  <c r="B83" i="50"/>
  <c r="A83" i="50"/>
  <c r="B82" i="50"/>
  <c r="A82" i="50"/>
  <c r="B81" i="50"/>
  <c r="A81" i="50"/>
  <c r="B80" i="50"/>
  <c r="A80" i="50"/>
  <c r="B79" i="50"/>
  <c r="A79" i="50"/>
  <c r="B78" i="50"/>
  <c r="A78" i="50"/>
  <c r="B77" i="50"/>
  <c r="A77" i="50"/>
  <c r="B76" i="50"/>
  <c r="A76" i="50"/>
  <c r="B75" i="50"/>
  <c r="A75" i="50"/>
  <c r="B74" i="50"/>
  <c r="A74" i="50"/>
  <c r="B73" i="50"/>
  <c r="A73" i="50"/>
  <c r="B72" i="50"/>
  <c r="A72" i="50"/>
  <c r="B71" i="50"/>
  <c r="A71" i="50"/>
  <c r="B70" i="50"/>
  <c r="A70" i="50"/>
  <c r="B69" i="50"/>
  <c r="A69" i="50"/>
  <c r="B68" i="50"/>
  <c r="A68" i="50"/>
  <c r="B67" i="50"/>
  <c r="A67" i="50"/>
  <c r="B66" i="50"/>
  <c r="A66" i="50"/>
  <c r="B65" i="50"/>
  <c r="A65" i="50"/>
  <c r="B64" i="50"/>
  <c r="A64" i="50"/>
  <c r="B63" i="50"/>
  <c r="A63" i="50"/>
  <c r="B62" i="50"/>
  <c r="A62" i="50"/>
  <c r="B61" i="50"/>
  <c r="A61" i="50"/>
  <c r="B60" i="50"/>
  <c r="A60" i="50"/>
  <c r="B59" i="50"/>
  <c r="A59" i="50"/>
  <c r="B58" i="50"/>
  <c r="A58" i="50"/>
  <c r="B57" i="50"/>
  <c r="A57" i="50"/>
  <c r="B56" i="50"/>
  <c r="A56" i="50"/>
  <c r="B55" i="50"/>
  <c r="A55" i="50"/>
  <c r="B54" i="50"/>
  <c r="A54" i="50"/>
  <c r="B53" i="50"/>
  <c r="A53" i="50"/>
  <c r="B52" i="50"/>
  <c r="A52" i="50"/>
  <c r="B51" i="50"/>
  <c r="A51" i="50"/>
  <c r="B50" i="50"/>
  <c r="A50" i="50"/>
  <c r="B49" i="50"/>
  <c r="A49" i="50"/>
  <c r="B48" i="50"/>
  <c r="A48" i="50"/>
  <c r="B47" i="50"/>
  <c r="A47" i="50"/>
  <c r="B46" i="50"/>
  <c r="A46" i="50"/>
  <c r="B45" i="50"/>
  <c r="A45" i="50"/>
  <c r="B44" i="50"/>
  <c r="A44" i="50"/>
  <c r="B43" i="50"/>
  <c r="A43" i="50"/>
  <c r="B42" i="50"/>
  <c r="A42" i="50"/>
  <c r="B41" i="50"/>
  <c r="A41" i="50"/>
  <c r="B40" i="50"/>
  <c r="A40" i="50"/>
  <c r="B39" i="50"/>
  <c r="A39" i="50"/>
  <c r="B38" i="50"/>
  <c r="A38" i="50"/>
  <c r="B37" i="50"/>
  <c r="A37" i="50"/>
  <c r="B36" i="50"/>
  <c r="A36" i="50"/>
  <c r="B35" i="50"/>
  <c r="A35" i="50"/>
  <c r="B34" i="50"/>
  <c r="A34" i="50"/>
  <c r="B33" i="50"/>
  <c r="A33" i="50"/>
  <c r="B32" i="50"/>
  <c r="A32" i="50"/>
  <c r="B31" i="50"/>
  <c r="A31" i="50"/>
  <c r="B30" i="50"/>
  <c r="A30" i="50"/>
  <c r="B29" i="50"/>
  <c r="A29" i="50"/>
  <c r="B28" i="50"/>
  <c r="A28" i="50"/>
  <c r="B27" i="50"/>
  <c r="A27" i="50"/>
  <c r="B26" i="50"/>
  <c r="A26" i="50"/>
  <c r="B25" i="50"/>
  <c r="A25" i="50"/>
  <c r="B24" i="50"/>
  <c r="A24" i="50"/>
  <c r="B23" i="50"/>
  <c r="A23" i="50"/>
  <c r="B22" i="50"/>
  <c r="A22" i="50"/>
  <c r="B21" i="50"/>
  <c r="A21" i="50"/>
  <c r="B20" i="50"/>
  <c r="A20" i="50"/>
  <c r="B19" i="50"/>
  <c r="A19" i="50"/>
  <c r="B18" i="50"/>
  <c r="A18" i="50"/>
  <c r="B17" i="50"/>
  <c r="A17" i="50"/>
  <c r="B16" i="50"/>
  <c r="A16" i="50"/>
  <c r="B15" i="50"/>
  <c r="A15" i="50"/>
  <c r="B14" i="50"/>
  <c r="A14" i="50"/>
  <c r="B13" i="50"/>
  <c r="A13" i="50"/>
  <c r="B12" i="50"/>
  <c r="A12" i="50"/>
  <c r="B11" i="50"/>
  <c r="A11" i="50"/>
  <c r="B10" i="50"/>
  <c r="A10" i="50"/>
  <c r="B9" i="50"/>
  <c r="A9" i="50"/>
  <c r="B8" i="50"/>
  <c r="A8" i="50"/>
  <c r="B7" i="50"/>
  <c r="A7" i="50"/>
  <c r="B6" i="50"/>
  <c r="A6" i="50"/>
  <c r="B5" i="50"/>
  <c r="A5" i="50"/>
  <c r="B4" i="50"/>
  <c r="A4" i="50"/>
  <c r="B3" i="50"/>
  <c r="A3" i="50"/>
  <c r="B2" i="50"/>
  <c r="A2" i="50"/>
  <c r="I1" i="50"/>
  <c r="E1" i="50"/>
  <c r="G165" i="52"/>
  <c r="G164" i="52"/>
  <c r="G163" i="52"/>
  <c r="G162" i="52"/>
  <c r="G161" i="52"/>
  <c r="G160" i="52"/>
  <c r="G159" i="52"/>
  <c r="G158" i="52"/>
  <c r="G157" i="52"/>
  <c r="G156" i="52"/>
  <c r="G155" i="52"/>
  <c r="G154" i="52"/>
  <c r="G153" i="52"/>
  <c r="G152" i="52"/>
  <c r="G149" i="52"/>
  <c r="G147" i="52"/>
  <c r="G146" i="52"/>
  <c r="G145" i="52"/>
  <c r="G144" i="52"/>
  <c r="G143" i="52"/>
  <c r="G142" i="52"/>
  <c r="G141" i="52"/>
  <c r="G139" i="52"/>
  <c r="G138" i="52"/>
  <c r="G137" i="52"/>
  <c r="G136" i="52"/>
  <c r="L131" i="52"/>
  <c r="H131" i="52"/>
  <c r="G131" i="52"/>
  <c r="H130" i="52"/>
  <c r="G130" i="52"/>
  <c r="L129" i="52"/>
  <c r="H129" i="52"/>
  <c r="G129" i="52"/>
  <c r="L128" i="52"/>
  <c r="H128" i="52"/>
  <c r="G128" i="52"/>
  <c r="L127" i="52"/>
  <c r="H127" i="52"/>
  <c r="G127" i="52"/>
  <c r="L126" i="52"/>
  <c r="H126" i="52"/>
  <c r="G126" i="52"/>
  <c r="H125" i="52"/>
  <c r="G125" i="52"/>
  <c r="H124" i="52"/>
  <c r="G124" i="52"/>
  <c r="H123" i="52"/>
  <c r="G123" i="52"/>
  <c r="H122" i="52"/>
  <c r="G122" i="52"/>
  <c r="H121" i="52"/>
  <c r="G121" i="52"/>
  <c r="H120" i="52"/>
  <c r="G120" i="52"/>
  <c r="H119" i="52"/>
  <c r="G119" i="52"/>
  <c r="H118" i="52"/>
  <c r="G118" i="52"/>
  <c r="H117" i="52"/>
  <c r="G117" i="52"/>
  <c r="H116" i="52"/>
  <c r="G116" i="52"/>
  <c r="H115" i="52"/>
  <c r="G115" i="52"/>
  <c r="G111" i="52"/>
  <c r="G109" i="52"/>
  <c r="G108" i="52"/>
  <c r="G107" i="52"/>
  <c r="G106" i="52"/>
  <c r="K105" i="52"/>
  <c r="I104" i="52"/>
  <c r="B103" i="52"/>
  <c r="B90" i="52"/>
  <c r="A90" i="52"/>
  <c r="B89" i="52"/>
  <c r="A89" i="52"/>
  <c r="B88" i="52"/>
  <c r="A88" i="52"/>
  <c r="B87" i="52"/>
  <c r="A87" i="52"/>
  <c r="B86" i="52"/>
  <c r="A86" i="52"/>
  <c r="B85" i="52"/>
  <c r="A85" i="52"/>
  <c r="B84" i="52"/>
  <c r="A84" i="52"/>
  <c r="B83" i="52"/>
  <c r="A83" i="52"/>
  <c r="B82" i="52"/>
  <c r="A82" i="52"/>
  <c r="B81" i="52"/>
  <c r="A81" i="52"/>
  <c r="B80" i="52"/>
  <c r="A80" i="52"/>
  <c r="B79" i="52"/>
  <c r="A79" i="52"/>
  <c r="B78" i="52"/>
  <c r="A78" i="52"/>
  <c r="B77" i="52"/>
  <c r="A77" i="52"/>
  <c r="B76" i="52"/>
  <c r="A76" i="52"/>
  <c r="B75" i="52"/>
  <c r="A75" i="52"/>
  <c r="B74" i="52"/>
  <c r="A74" i="52"/>
  <c r="B73" i="52"/>
  <c r="A73" i="52"/>
  <c r="B72" i="52"/>
  <c r="A72" i="52"/>
  <c r="B71" i="52"/>
  <c r="A71" i="52"/>
  <c r="B70" i="52"/>
  <c r="A70" i="52"/>
  <c r="B69" i="52"/>
  <c r="A69" i="52"/>
  <c r="B68" i="52"/>
  <c r="A68" i="52"/>
  <c r="B67" i="52"/>
  <c r="A67" i="52"/>
  <c r="B66" i="52"/>
  <c r="A66" i="52"/>
  <c r="B65" i="52"/>
  <c r="A65" i="52"/>
  <c r="B64" i="52"/>
  <c r="A64" i="52"/>
  <c r="B63" i="52"/>
  <c r="A63" i="52"/>
  <c r="B62" i="52"/>
  <c r="A62" i="52"/>
  <c r="B61" i="52"/>
  <c r="A61" i="52"/>
  <c r="B60" i="52"/>
  <c r="A60" i="52"/>
  <c r="B59" i="52"/>
  <c r="A59" i="52"/>
  <c r="B58" i="52"/>
  <c r="A58" i="52"/>
  <c r="B57" i="52"/>
  <c r="A57" i="52"/>
  <c r="B56" i="52"/>
  <c r="A56" i="52"/>
  <c r="B55" i="52"/>
  <c r="A55" i="52"/>
  <c r="B54" i="52"/>
  <c r="A54" i="52"/>
  <c r="B53" i="52"/>
  <c r="A53" i="52"/>
  <c r="B52" i="52"/>
  <c r="A52" i="52"/>
  <c r="B51" i="52"/>
  <c r="A51" i="52"/>
  <c r="B50" i="52"/>
  <c r="A50" i="52"/>
  <c r="B49" i="52"/>
  <c r="A49" i="52"/>
  <c r="B48" i="52"/>
  <c r="A48" i="52"/>
  <c r="B47" i="52"/>
  <c r="A47" i="52"/>
  <c r="B46" i="52"/>
  <c r="A46" i="52"/>
  <c r="B45" i="52"/>
  <c r="A45" i="52"/>
  <c r="B44" i="52"/>
  <c r="A44" i="52"/>
  <c r="B43" i="52"/>
  <c r="A43" i="52"/>
  <c r="B42" i="52"/>
  <c r="A42" i="52"/>
  <c r="B41" i="52"/>
  <c r="A41" i="52"/>
  <c r="B40" i="52"/>
  <c r="A40" i="52"/>
  <c r="B39" i="52"/>
  <c r="A39" i="52"/>
  <c r="B38" i="52"/>
  <c r="A38" i="52"/>
  <c r="B37" i="52"/>
  <c r="A37" i="52"/>
  <c r="B36" i="52"/>
  <c r="A36" i="52"/>
  <c r="B35" i="52"/>
  <c r="A35" i="52"/>
  <c r="B34" i="52"/>
  <c r="A34" i="52"/>
  <c r="B33" i="52"/>
  <c r="A33" i="52"/>
  <c r="B32" i="52"/>
  <c r="A32" i="52"/>
  <c r="B31" i="52"/>
  <c r="A31" i="52"/>
  <c r="B30" i="52"/>
  <c r="A30" i="52"/>
  <c r="B29" i="52"/>
  <c r="A29" i="52"/>
  <c r="B28" i="52"/>
  <c r="A28" i="52"/>
  <c r="B27" i="52"/>
  <c r="A27" i="52"/>
  <c r="B26" i="52"/>
  <c r="A26" i="52"/>
  <c r="B25" i="52"/>
  <c r="A25" i="52"/>
  <c r="B24" i="52"/>
  <c r="A24" i="52"/>
  <c r="B23" i="52"/>
  <c r="A23" i="52"/>
  <c r="B22" i="52"/>
  <c r="A22" i="52"/>
  <c r="B21" i="52"/>
  <c r="A21" i="52"/>
  <c r="B20" i="52"/>
  <c r="A20" i="52"/>
  <c r="B19" i="52"/>
  <c r="A19" i="52"/>
  <c r="B18" i="52"/>
  <c r="A18" i="52"/>
  <c r="B17" i="52"/>
  <c r="A17" i="52"/>
  <c r="B16" i="52"/>
  <c r="A16" i="52"/>
  <c r="B15" i="52"/>
  <c r="A15" i="52"/>
  <c r="B14" i="52"/>
  <c r="A14" i="52"/>
  <c r="B13" i="52"/>
  <c r="A13" i="52"/>
  <c r="B12" i="52"/>
  <c r="A12" i="52"/>
  <c r="B11" i="52"/>
  <c r="A11" i="52"/>
  <c r="B10" i="52"/>
  <c r="A10" i="52"/>
  <c r="B9" i="52"/>
  <c r="A9" i="52"/>
  <c r="B8" i="52"/>
  <c r="A8" i="52"/>
  <c r="B7" i="52"/>
  <c r="A7" i="52"/>
  <c r="B6" i="52"/>
  <c r="A6" i="52"/>
  <c r="B5" i="52"/>
  <c r="A5" i="52"/>
  <c r="B4" i="52"/>
  <c r="A4" i="52"/>
  <c r="B3" i="52"/>
  <c r="A3" i="52"/>
  <c r="B2" i="52"/>
  <c r="A2" i="52"/>
  <c r="J1" i="52"/>
  <c r="F1" i="52"/>
  <c r="G165" i="53"/>
  <c r="G164" i="53"/>
  <c r="G163" i="53"/>
  <c r="G162" i="53"/>
  <c r="G161" i="53"/>
  <c r="G160" i="53"/>
  <c r="G159" i="53"/>
  <c r="G158" i="53"/>
  <c r="G157" i="53"/>
  <c r="G156" i="53"/>
  <c r="G155" i="53"/>
  <c r="G154" i="53"/>
  <c r="G153" i="53"/>
  <c r="G152" i="53"/>
  <c r="G149" i="53"/>
  <c r="G147" i="53"/>
  <c r="G146" i="53"/>
  <c r="G145" i="53"/>
  <c r="G144" i="53"/>
  <c r="G143" i="53"/>
  <c r="G142" i="53"/>
  <c r="G141" i="53"/>
  <c r="G139" i="53"/>
  <c r="G138" i="53"/>
  <c r="G137" i="53"/>
  <c r="G136" i="53"/>
  <c r="L131" i="53"/>
  <c r="H131" i="53"/>
  <c r="G131" i="53"/>
  <c r="H130" i="53"/>
  <c r="G130" i="53"/>
  <c r="L129" i="53"/>
  <c r="H129" i="53"/>
  <c r="G129" i="53"/>
  <c r="L128" i="53"/>
  <c r="H128" i="53"/>
  <c r="G128" i="53"/>
  <c r="L127" i="53"/>
  <c r="H127" i="53"/>
  <c r="G127" i="53"/>
  <c r="L126" i="53"/>
  <c r="H126" i="53"/>
  <c r="G126" i="53"/>
  <c r="H125" i="53"/>
  <c r="G125" i="53"/>
  <c r="H124" i="53"/>
  <c r="G124" i="53"/>
  <c r="H123" i="53"/>
  <c r="G123" i="53"/>
  <c r="H122" i="53"/>
  <c r="G122" i="53"/>
  <c r="H121" i="53"/>
  <c r="G121" i="53"/>
  <c r="H120" i="53"/>
  <c r="G120" i="53"/>
  <c r="H119" i="53"/>
  <c r="G119" i="53"/>
  <c r="H118" i="53"/>
  <c r="G118" i="53"/>
  <c r="H117" i="53"/>
  <c r="G117" i="53"/>
  <c r="H116" i="53"/>
  <c r="G116" i="53"/>
  <c r="H115" i="53"/>
  <c r="G115" i="53"/>
  <c r="G111" i="53"/>
  <c r="G109" i="53"/>
  <c r="G108" i="53"/>
  <c r="G107" i="53"/>
  <c r="G106" i="53"/>
  <c r="K105" i="53"/>
  <c r="I104" i="53"/>
  <c r="B103" i="53"/>
  <c r="B90" i="53"/>
  <c r="A90" i="53"/>
  <c r="B89" i="53"/>
  <c r="A89" i="53"/>
  <c r="B88" i="53"/>
  <c r="A88" i="53"/>
  <c r="B87" i="53"/>
  <c r="A87" i="53"/>
  <c r="B86" i="53"/>
  <c r="A86" i="53"/>
  <c r="B85" i="53"/>
  <c r="A85" i="53"/>
  <c r="B84" i="53"/>
  <c r="A84" i="53"/>
  <c r="B83" i="53"/>
  <c r="A83" i="53"/>
  <c r="B82" i="53"/>
  <c r="A82" i="53"/>
  <c r="B81" i="53"/>
  <c r="A81" i="53"/>
  <c r="B80" i="53"/>
  <c r="A80" i="53"/>
  <c r="B79" i="53"/>
  <c r="A79" i="53"/>
  <c r="B78" i="53"/>
  <c r="A78" i="53"/>
  <c r="B77" i="53"/>
  <c r="A77" i="53"/>
  <c r="B76" i="53"/>
  <c r="A76" i="53"/>
  <c r="B75" i="53"/>
  <c r="A75" i="53"/>
  <c r="B74" i="53"/>
  <c r="A74" i="53"/>
  <c r="B73" i="53"/>
  <c r="A73" i="53"/>
  <c r="B72" i="53"/>
  <c r="A72" i="53"/>
  <c r="B71" i="53"/>
  <c r="A71" i="53"/>
  <c r="B70" i="53"/>
  <c r="A70" i="53"/>
  <c r="B69" i="53"/>
  <c r="A69" i="53"/>
  <c r="B68" i="53"/>
  <c r="A68" i="53"/>
  <c r="B67" i="53"/>
  <c r="A67" i="53"/>
  <c r="B66" i="53"/>
  <c r="A66" i="53"/>
  <c r="B65" i="53"/>
  <c r="A65" i="53"/>
  <c r="B64" i="53"/>
  <c r="A64" i="53"/>
  <c r="B63" i="53"/>
  <c r="A63" i="53"/>
  <c r="B62" i="53"/>
  <c r="A62" i="53"/>
  <c r="B61" i="53"/>
  <c r="A61" i="53"/>
  <c r="B60" i="53"/>
  <c r="A60" i="53"/>
  <c r="B59" i="53"/>
  <c r="A59" i="53"/>
  <c r="B58" i="53"/>
  <c r="A58" i="53"/>
  <c r="B57" i="53"/>
  <c r="A57" i="53"/>
  <c r="B56" i="53"/>
  <c r="A56" i="53"/>
  <c r="B55" i="53"/>
  <c r="A55" i="53"/>
  <c r="B54" i="53"/>
  <c r="A54" i="53"/>
  <c r="B53" i="53"/>
  <c r="A53" i="53"/>
  <c r="B52" i="53"/>
  <c r="A52" i="53"/>
  <c r="B51" i="53"/>
  <c r="A51" i="53"/>
  <c r="B50" i="53"/>
  <c r="A50" i="53"/>
  <c r="B49" i="53"/>
  <c r="A49" i="53"/>
  <c r="B48" i="53"/>
  <c r="A48" i="53"/>
  <c r="B47" i="53"/>
  <c r="A47" i="53"/>
  <c r="B46" i="53"/>
  <c r="A46" i="53"/>
  <c r="B45" i="53"/>
  <c r="A45" i="53"/>
  <c r="B44" i="53"/>
  <c r="A44" i="53"/>
  <c r="B43" i="53"/>
  <c r="A43" i="53"/>
  <c r="B42" i="53"/>
  <c r="A42" i="53"/>
  <c r="B41" i="53"/>
  <c r="A41" i="53"/>
  <c r="B40" i="53"/>
  <c r="A40" i="53"/>
  <c r="B39" i="53"/>
  <c r="A39" i="53"/>
  <c r="B38" i="53"/>
  <c r="A38" i="53"/>
  <c r="B37" i="53"/>
  <c r="A37" i="53"/>
  <c r="B36" i="53"/>
  <c r="A36" i="53"/>
  <c r="B35" i="53"/>
  <c r="A35" i="53"/>
  <c r="B34" i="53"/>
  <c r="A34" i="53"/>
  <c r="B33" i="53"/>
  <c r="A33" i="53"/>
  <c r="B32" i="53"/>
  <c r="A32" i="53"/>
  <c r="B31" i="53"/>
  <c r="A31" i="53"/>
  <c r="B30" i="53"/>
  <c r="A30" i="53"/>
  <c r="B29" i="53"/>
  <c r="A29" i="53"/>
  <c r="B28" i="53"/>
  <c r="A28" i="53"/>
  <c r="B27" i="53"/>
  <c r="A27" i="53"/>
  <c r="B26" i="53"/>
  <c r="A26" i="53"/>
  <c r="B25" i="53"/>
  <c r="A25" i="53"/>
  <c r="B24" i="53"/>
  <c r="A24" i="53"/>
  <c r="B23" i="53"/>
  <c r="A23" i="53"/>
  <c r="B22" i="53"/>
  <c r="A22" i="53"/>
  <c r="B21" i="53"/>
  <c r="A21" i="53"/>
  <c r="B20" i="53"/>
  <c r="A20" i="53"/>
  <c r="B19" i="53"/>
  <c r="A19" i="53"/>
  <c r="B18" i="53"/>
  <c r="A18" i="53"/>
  <c r="B17" i="53"/>
  <c r="A17" i="53"/>
  <c r="B16" i="53"/>
  <c r="A16" i="53"/>
  <c r="B15" i="53"/>
  <c r="A15" i="53"/>
  <c r="B14" i="53"/>
  <c r="A14" i="53"/>
  <c r="B13" i="53"/>
  <c r="A13" i="53"/>
  <c r="B12" i="53"/>
  <c r="A12" i="53"/>
  <c r="B11" i="53"/>
  <c r="A11" i="53"/>
  <c r="B10" i="53"/>
  <c r="A10" i="53"/>
  <c r="B9" i="53"/>
  <c r="A9" i="53"/>
  <c r="B8" i="53"/>
  <c r="A8" i="53"/>
  <c r="B7" i="53"/>
  <c r="A7" i="53"/>
  <c r="B6" i="53"/>
  <c r="A6" i="53"/>
  <c r="B5" i="53"/>
  <c r="A5" i="53"/>
  <c r="B4" i="53"/>
  <c r="A4" i="53"/>
  <c r="B3" i="53"/>
  <c r="A3" i="53"/>
  <c r="B2" i="53"/>
  <c r="A2" i="53"/>
  <c r="J1" i="53"/>
  <c r="F1" i="53"/>
  <c r="G165" i="54"/>
  <c r="G164" i="54"/>
  <c r="G163" i="54"/>
  <c r="G162" i="54"/>
  <c r="G161" i="54"/>
  <c r="G160" i="54"/>
  <c r="G159" i="54"/>
  <c r="G158" i="54"/>
  <c r="G157" i="54"/>
  <c r="G156" i="54"/>
  <c r="G155" i="54"/>
  <c r="G154" i="54"/>
  <c r="G153" i="54"/>
  <c r="G152" i="54"/>
  <c r="G149" i="54"/>
  <c r="G147" i="54"/>
  <c r="G146" i="54"/>
  <c r="G145" i="54"/>
  <c r="G144" i="54"/>
  <c r="G143" i="54"/>
  <c r="G142" i="54"/>
  <c r="G141" i="54"/>
  <c r="G139" i="54"/>
  <c r="G138" i="54"/>
  <c r="G137" i="54"/>
  <c r="G136" i="54"/>
  <c r="H132" i="54"/>
  <c r="G132" i="54"/>
  <c r="L131" i="54"/>
  <c r="H131" i="54"/>
  <c r="G131" i="54"/>
  <c r="H130" i="54"/>
  <c r="G130" i="54"/>
  <c r="L129" i="54"/>
  <c r="H129" i="54"/>
  <c r="G129" i="54"/>
  <c r="L128" i="54"/>
  <c r="H128" i="54"/>
  <c r="G128" i="54"/>
  <c r="L127" i="54"/>
  <c r="H127" i="54"/>
  <c r="G127" i="54"/>
  <c r="L126" i="54"/>
  <c r="H126" i="54"/>
  <c r="G126" i="54"/>
  <c r="H125" i="54"/>
  <c r="G125" i="54"/>
  <c r="H124" i="54"/>
  <c r="G124" i="54"/>
  <c r="H123" i="54"/>
  <c r="G123" i="54"/>
  <c r="H122" i="54"/>
  <c r="G122" i="54"/>
  <c r="H121" i="54"/>
  <c r="G121" i="54"/>
  <c r="H120" i="54"/>
  <c r="G120" i="54"/>
  <c r="H119" i="54"/>
  <c r="G119" i="54"/>
  <c r="H118" i="54"/>
  <c r="G118" i="54"/>
  <c r="H117" i="54"/>
  <c r="G117" i="54"/>
  <c r="H116" i="54"/>
  <c r="G116" i="54"/>
  <c r="H115" i="54"/>
  <c r="G115" i="54"/>
  <c r="G111" i="54"/>
  <c r="G109" i="54"/>
  <c r="G108" i="54"/>
  <c r="G107" i="54"/>
  <c r="G106" i="54"/>
  <c r="K105" i="54"/>
  <c r="I104" i="54"/>
  <c r="B103" i="54"/>
  <c r="B90" i="54"/>
  <c r="A90" i="54"/>
  <c r="B89" i="54"/>
  <c r="A89" i="54"/>
  <c r="B88" i="54"/>
  <c r="A88" i="54"/>
  <c r="B87" i="54"/>
  <c r="A87" i="54"/>
  <c r="B86" i="54"/>
  <c r="A86" i="54"/>
  <c r="B85" i="54"/>
  <c r="A85" i="54"/>
  <c r="B84" i="54"/>
  <c r="A84" i="54"/>
  <c r="B83" i="54"/>
  <c r="A83" i="54"/>
  <c r="B82" i="54"/>
  <c r="A82" i="54"/>
  <c r="B81" i="54"/>
  <c r="A81" i="54"/>
  <c r="B80" i="54"/>
  <c r="A80" i="54"/>
  <c r="B79" i="54"/>
  <c r="A79" i="54"/>
  <c r="B78" i="54"/>
  <c r="A78" i="54"/>
  <c r="B77" i="54"/>
  <c r="A77" i="54"/>
  <c r="B76" i="54"/>
  <c r="A76" i="54"/>
  <c r="B75" i="54"/>
  <c r="A75" i="54"/>
  <c r="B74" i="54"/>
  <c r="A74" i="54"/>
  <c r="B73" i="54"/>
  <c r="A73" i="54"/>
  <c r="B72" i="54"/>
  <c r="A72" i="54"/>
  <c r="B71" i="54"/>
  <c r="A71" i="54"/>
  <c r="B70" i="54"/>
  <c r="A70" i="54"/>
  <c r="B69" i="54"/>
  <c r="A69" i="54"/>
  <c r="B68" i="54"/>
  <c r="A68" i="54"/>
  <c r="B67" i="54"/>
  <c r="A67" i="54"/>
  <c r="B66" i="54"/>
  <c r="A66" i="54"/>
  <c r="B65" i="54"/>
  <c r="A65" i="54"/>
  <c r="B64" i="54"/>
  <c r="A64" i="54"/>
  <c r="B63" i="54"/>
  <c r="A63" i="54"/>
  <c r="B62" i="54"/>
  <c r="A62" i="54"/>
  <c r="B61" i="54"/>
  <c r="A61" i="54"/>
  <c r="B60" i="54"/>
  <c r="A60" i="54"/>
  <c r="B59" i="54"/>
  <c r="A59" i="54"/>
  <c r="B58" i="54"/>
  <c r="A58" i="54"/>
  <c r="B57" i="54"/>
  <c r="A57" i="54"/>
  <c r="B56" i="54"/>
  <c r="A56" i="54"/>
  <c r="B55" i="54"/>
  <c r="A55" i="54"/>
  <c r="B54" i="54"/>
  <c r="A54" i="54"/>
  <c r="B53" i="54"/>
  <c r="A53" i="54"/>
  <c r="B52" i="54"/>
  <c r="A52" i="54"/>
  <c r="B51" i="54"/>
  <c r="A51" i="54"/>
  <c r="B50" i="54"/>
  <c r="A50" i="54"/>
  <c r="B49" i="54"/>
  <c r="A49" i="54"/>
  <c r="B48" i="54"/>
  <c r="A48" i="54"/>
  <c r="B47" i="54"/>
  <c r="A47" i="54"/>
  <c r="B46" i="54"/>
  <c r="A46" i="54"/>
  <c r="B45" i="54"/>
  <c r="A45" i="54"/>
  <c r="B44" i="54"/>
  <c r="A44" i="54"/>
  <c r="B43" i="54"/>
  <c r="A43" i="54"/>
  <c r="B42" i="54"/>
  <c r="A42" i="54"/>
  <c r="B41" i="54"/>
  <c r="A41" i="54"/>
  <c r="B40" i="54"/>
  <c r="A40" i="54"/>
  <c r="B39" i="54"/>
  <c r="A39" i="54"/>
  <c r="B38" i="54"/>
  <c r="A38" i="54"/>
  <c r="B37" i="54"/>
  <c r="A37" i="54"/>
  <c r="B36" i="54"/>
  <c r="A36" i="54"/>
  <c r="B35" i="54"/>
  <c r="A35" i="54"/>
  <c r="B34" i="54"/>
  <c r="A34" i="54"/>
  <c r="B33" i="54"/>
  <c r="A33" i="54"/>
  <c r="B32" i="54"/>
  <c r="A32" i="54"/>
  <c r="B31" i="54"/>
  <c r="A31" i="54"/>
  <c r="B30" i="54"/>
  <c r="A30" i="54"/>
  <c r="B29" i="54"/>
  <c r="A29" i="54"/>
  <c r="B28" i="54"/>
  <c r="A28" i="54"/>
  <c r="B27" i="54"/>
  <c r="A27" i="54"/>
  <c r="B26" i="54"/>
  <c r="A26" i="54"/>
  <c r="B25" i="54"/>
  <c r="A25" i="54"/>
  <c r="B24" i="54"/>
  <c r="A24" i="54"/>
  <c r="B23" i="54"/>
  <c r="A23" i="54"/>
  <c r="B22" i="54"/>
  <c r="A22" i="54"/>
  <c r="B21" i="54"/>
  <c r="A21" i="54"/>
  <c r="B20" i="54"/>
  <c r="A20" i="54"/>
  <c r="B19" i="54"/>
  <c r="A19" i="54"/>
  <c r="B18" i="54"/>
  <c r="A18" i="54"/>
  <c r="B17" i="54"/>
  <c r="A17" i="54"/>
  <c r="B16" i="54"/>
  <c r="A16" i="54"/>
  <c r="B15" i="54"/>
  <c r="A15" i="54"/>
  <c r="B14" i="54"/>
  <c r="A14" i="54"/>
  <c r="B13" i="54"/>
  <c r="A13" i="54"/>
  <c r="B12" i="54"/>
  <c r="A12" i="54"/>
  <c r="B11" i="54"/>
  <c r="A11" i="54"/>
  <c r="B10" i="54"/>
  <c r="A10" i="54"/>
  <c r="B9" i="54"/>
  <c r="A9" i="54"/>
  <c r="B8" i="54"/>
  <c r="A8" i="54"/>
  <c r="B7" i="54"/>
  <c r="A7" i="54"/>
  <c r="B6" i="54"/>
  <c r="A6" i="54"/>
  <c r="B5" i="54"/>
  <c r="A5" i="54"/>
  <c r="B4" i="54"/>
  <c r="A4" i="54"/>
  <c r="B3" i="54"/>
  <c r="A3" i="54"/>
  <c r="B2" i="54"/>
  <c r="A2" i="54"/>
  <c r="J1" i="54"/>
  <c r="F1" i="54"/>
  <c r="G165" i="55"/>
  <c r="G164" i="55"/>
  <c r="G163" i="55"/>
  <c r="G162" i="55"/>
  <c r="G161" i="55"/>
  <c r="G160" i="55"/>
  <c r="G159" i="55"/>
  <c r="G158" i="55"/>
  <c r="G157" i="55"/>
  <c r="G156" i="55"/>
  <c r="G155" i="55"/>
  <c r="G154" i="55"/>
  <c r="G153" i="55"/>
  <c r="G152" i="55"/>
  <c r="G149" i="55"/>
  <c r="G148" i="55"/>
  <c r="G147" i="55"/>
  <c r="G146" i="55"/>
  <c r="G145" i="55"/>
  <c r="G144" i="55"/>
  <c r="G143" i="55"/>
  <c r="G142" i="55"/>
  <c r="G141" i="55"/>
  <c r="G139" i="55"/>
  <c r="G138" i="55"/>
  <c r="G137" i="55"/>
  <c r="G136" i="55"/>
  <c r="H132" i="55"/>
  <c r="G132" i="55"/>
  <c r="L131" i="55"/>
  <c r="H131" i="55"/>
  <c r="G131" i="55"/>
  <c r="H130" i="55"/>
  <c r="G130" i="55"/>
  <c r="L129" i="55"/>
  <c r="H129" i="55"/>
  <c r="G129" i="55"/>
  <c r="L128" i="55"/>
  <c r="H128" i="55"/>
  <c r="G128" i="55"/>
  <c r="L127" i="55"/>
  <c r="H127" i="55"/>
  <c r="G127" i="55"/>
  <c r="L126" i="55"/>
  <c r="H126" i="55"/>
  <c r="G126" i="55"/>
  <c r="H125" i="55"/>
  <c r="G125" i="55"/>
  <c r="H124" i="55"/>
  <c r="G124" i="55"/>
  <c r="H123" i="55"/>
  <c r="G123" i="55"/>
  <c r="H122" i="55"/>
  <c r="G122" i="55"/>
  <c r="H121" i="55"/>
  <c r="G121" i="55"/>
  <c r="H120" i="55"/>
  <c r="G120" i="55"/>
  <c r="H119" i="55"/>
  <c r="G119" i="55"/>
  <c r="H118" i="55"/>
  <c r="G118" i="55"/>
  <c r="H117" i="55"/>
  <c r="G117" i="55"/>
  <c r="H116" i="55"/>
  <c r="G116" i="55"/>
  <c r="H115" i="55"/>
  <c r="G115" i="55"/>
  <c r="G111" i="55"/>
  <c r="G109" i="55"/>
  <c r="G108" i="55"/>
  <c r="G107" i="55"/>
  <c r="G106" i="55"/>
  <c r="K105" i="55"/>
  <c r="I104" i="55"/>
  <c r="B103" i="55"/>
  <c r="B90" i="55"/>
  <c r="A90" i="55"/>
  <c r="B89" i="55"/>
  <c r="A89" i="55"/>
  <c r="B88" i="55"/>
  <c r="A88" i="55"/>
  <c r="B87" i="55"/>
  <c r="A87" i="55"/>
  <c r="B86" i="55"/>
  <c r="A86" i="55"/>
  <c r="B85" i="55"/>
  <c r="A85" i="55"/>
  <c r="B84" i="55"/>
  <c r="A84" i="55"/>
  <c r="B83" i="55"/>
  <c r="A83" i="55"/>
  <c r="B82" i="55"/>
  <c r="A82" i="55"/>
  <c r="B81" i="55"/>
  <c r="A81" i="55"/>
  <c r="B80" i="55"/>
  <c r="A80" i="55"/>
  <c r="B79" i="55"/>
  <c r="A79" i="55"/>
  <c r="B78" i="55"/>
  <c r="A78" i="55"/>
  <c r="B77" i="55"/>
  <c r="A77" i="55"/>
  <c r="B76" i="55"/>
  <c r="A76" i="55"/>
  <c r="B75" i="55"/>
  <c r="A75" i="55"/>
  <c r="B74" i="55"/>
  <c r="A74" i="55"/>
  <c r="B73" i="55"/>
  <c r="A73" i="55"/>
  <c r="B72" i="55"/>
  <c r="A72" i="55"/>
  <c r="B71" i="55"/>
  <c r="A71" i="55"/>
  <c r="B70" i="55"/>
  <c r="A70" i="55"/>
  <c r="B69" i="55"/>
  <c r="A69" i="55"/>
  <c r="B68" i="55"/>
  <c r="A68" i="55"/>
  <c r="B67" i="55"/>
  <c r="A67" i="55"/>
  <c r="B66" i="55"/>
  <c r="A66" i="55"/>
  <c r="B65" i="55"/>
  <c r="A65" i="55"/>
  <c r="B64" i="55"/>
  <c r="A64" i="55"/>
  <c r="B63" i="55"/>
  <c r="A63" i="55"/>
  <c r="B62" i="55"/>
  <c r="A62" i="55"/>
  <c r="B61" i="55"/>
  <c r="A61" i="55"/>
  <c r="B60" i="55"/>
  <c r="A60" i="55"/>
  <c r="B59" i="55"/>
  <c r="A59" i="55"/>
  <c r="B58" i="55"/>
  <c r="A58" i="55"/>
  <c r="B57" i="55"/>
  <c r="A57" i="55"/>
  <c r="B56" i="55"/>
  <c r="A56" i="55"/>
  <c r="B55" i="55"/>
  <c r="A55" i="55"/>
  <c r="B54" i="55"/>
  <c r="A54" i="55"/>
  <c r="B53" i="55"/>
  <c r="A53" i="55"/>
  <c r="B52" i="55"/>
  <c r="A52" i="55"/>
  <c r="B51" i="55"/>
  <c r="A51" i="55"/>
  <c r="B50" i="55"/>
  <c r="A50" i="55"/>
  <c r="B49" i="55"/>
  <c r="A49" i="55"/>
  <c r="B48" i="55"/>
  <c r="A48" i="55"/>
  <c r="B47" i="55"/>
  <c r="A47" i="55"/>
  <c r="B46" i="55"/>
  <c r="A46" i="55"/>
  <c r="B45" i="55"/>
  <c r="A45" i="55"/>
  <c r="B44" i="55"/>
  <c r="A44" i="55"/>
  <c r="B43" i="55"/>
  <c r="A43" i="55"/>
  <c r="B42" i="55"/>
  <c r="A42" i="55"/>
  <c r="B41" i="55"/>
  <c r="A41" i="55"/>
  <c r="B40" i="55"/>
  <c r="A40" i="55"/>
  <c r="B39" i="55"/>
  <c r="A39" i="55"/>
  <c r="B38" i="55"/>
  <c r="A38" i="55"/>
  <c r="B37" i="55"/>
  <c r="A37" i="55"/>
  <c r="B36" i="55"/>
  <c r="A36" i="55"/>
  <c r="B35" i="55"/>
  <c r="A35" i="55"/>
  <c r="B34" i="55"/>
  <c r="A34" i="55"/>
  <c r="B33" i="55"/>
  <c r="A33" i="55"/>
  <c r="B32" i="55"/>
  <c r="A32" i="55"/>
  <c r="B31" i="55"/>
  <c r="A31" i="55"/>
  <c r="B30" i="55"/>
  <c r="A30" i="55"/>
  <c r="B29" i="55"/>
  <c r="A29" i="55"/>
  <c r="B28" i="55"/>
  <c r="A28" i="55"/>
  <c r="B27" i="55"/>
  <c r="A27" i="55"/>
  <c r="B26" i="55"/>
  <c r="A26" i="55"/>
  <c r="B25" i="55"/>
  <c r="A25" i="55"/>
  <c r="B24" i="55"/>
  <c r="A24" i="55"/>
  <c r="B23" i="55"/>
  <c r="A23" i="55"/>
  <c r="B22" i="55"/>
  <c r="A22" i="55"/>
  <c r="B21" i="55"/>
  <c r="A21" i="55"/>
  <c r="B20" i="55"/>
  <c r="A20" i="55"/>
  <c r="B19" i="55"/>
  <c r="A19" i="55"/>
  <c r="B18" i="55"/>
  <c r="A18" i="55"/>
  <c r="B17" i="55"/>
  <c r="A17" i="55"/>
  <c r="B16" i="55"/>
  <c r="A16" i="55"/>
  <c r="B15" i="55"/>
  <c r="A15" i="55"/>
  <c r="B14" i="55"/>
  <c r="A14" i="55"/>
  <c r="B13" i="55"/>
  <c r="A13" i="55"/>
  <c r="B12" i="55"/>
  <c r="A12" i="55"/>
  <c r="B11" i="55"/>
  <c r="A11" i="55"/>
  <c r="B10" i="55"/>
  <c r="A10" i="55"/>
  <c r="B9" i="55"/>
  <c r="A9" i="55"/>
  <c r="B8" i="55"/>
  <c r="A8" i="55"/>
  <c r="B7" i="55"/>
  <c r="A7" i="55"/>
  <c r="B6" i="55"/>
  <c r="A6" i="55"/>
  <c r="B5" i="55"/>
  <c r="A5" i="55"/>
  <c r="B4" i="55"/>
  <c r="A4" i="55"/>
  <c r="B3" i="55"/>
  <c r="A3" i="55"/>
  <c r="B2" i="55"/>
  <c r="A2" i="55"/>
  <c r="J1" i="55"/>
  <c r="F1" i="55"/>
  <c r="G165" i="56"/>
  <c r="G164" i="56"/>
  <c r="G163" i="56"/>
  <c r="G162" i="56"/>
  <c r="G161" i="56"/>
  <c r="G160" i="56"/>
  <c r="G159" i="56"/>
  <c r="G158" i="56"/>
  <c r="G157" i="56"/>
  <c r="G156" i="56"/>
  <c r="G155" i="56"/>
  <c r="G154" i="56"/>
  <c r="G153" i="56"/>
  <c r="G152" i="56"/>
  <c r="G149" i="56"/>
  <c r="G147" i="56"/>
  <c r="G146" i="56"/>
  <c r="G145" i="56"/>
  <c r="G144" i="56"/>
  <c r="G143" i="56"/>
  <c r="G142" i="56"/>
  <c r="G141" i="56"/>
  <c r="G139" i="56"/>
  <c r="G138" i="56"/>
  <c r="G137" i="56"/>
  <c r="G136" i="56"/>
  <c r="H132" i="56"/>
  <c r="G132" i="56"/>
  <c r="L131" i="56"/>
  <c r="H131" i="56"/>
  <c r="G131" i="56"/>
  <c r="H130" i="56"/>
  <c r="G130" i="56"/>
  <c r="L129" i="56"/>
  <c r="H129" i="56"/>
  <c r="G129" i="56"/>
  <c r="L128" i="56"/>
  <c r="H128" i="56"/>
  <c r="G128" i="56"/>
  <c r="L127" i="56"/>
  <c r="H127" i="56"/>
  <c r="G127" i="56"/>
  <c r="L126" i="56"/>
  <c r="H126" i="56"/>
  <c r="G126" i="56"/>
  <c r="H125" i="56"/>
  <c r="G125" i="56"/>
  <c r="H124" i="56"/>
  <c r="G124" i="56"/>
  <c r="H123" i="56"/>
  <c r="G123" i="56"/>
  <c r="H122" i="56"/>
  <c r="G122" i="56"/>
  <c r="H121" i="56"/>
  <c r="G121" i="56"/>
  <c r="H120" i="56"/>
  <c r="G120" i="56"/>
  <c r="H119" i="56"/>
  <c r="G119" i="56"/>
  <c r="H118" i="56"/>
  <c r="G118" i="56"/>
  <c r="H117" i="56"/>
  <c r="G117" i="56"/>
  <c r="H116" i="56"/>
  <c r="G116" i="56"/>
  <c r="H115" i="56"/>
  <c r="G115" i="56"/>
  <c r="G111" i="56"/>
  <c r="G109" i="56"/>
  <c r="G108" i="56"/>
  <c r="G107" i="56"/>
  <c r="G106" i="56"/>
  <c r="K105" i="56"/>
  <c r="I104" i="56"/>
  <c r="B103" i="56"/>
  <c r="B100" i="56"/>
  <c r="A100" i="56"/>
  <c r="B99" i="56"/>
  <c r="A99" i="56"/>
  <c r="B98" i="56"/>
  <c r="A98" i="56"/>
  <c r="B97" i="56"/>
  <c r="A97" i="56"/>
  <c r="B96" i="56"/>
  <c r="A96" i="56"/>
  <c r="B95" i="56"/>
  <c r="A95" i="56"/>
  <c r="B94" i="56"/>
  <c r="A94" i="56"/>
  <c r="B93" i="56"/>
  <c r="A93" i="56"/>
  <c r="B92" i="56"/>
  <c r="A92" i="56"/>
  <c r="B91" i="56"/>
  <c r="A91" i="56"/>
  <c r="B90" i="56"/>
  <c r="A90" i="56"/>
  <c r="B89" i="56"/>
  <c r="A89" i="56"/>
  <c r="B88" i="56"/>
  <c r="A88" i="56"/>
  <c r="B87" i="56"/>
  <c r="A87" i="56"/>
  <c r="B86" i="56"/>
  <c r="A86" i="56"/>
  <c r="B85" i="56"/>
  <c r="A85" i="56"/>
  <c r="B84" i="56"/>
  <c r="A84" i="56"/>
  <c r="B83" i="56"/>
  <c r="A83" i="56"/>
  <c r="B82" i="56"/>
  <c r="A82" i="56"/>
  <c r="B81" i="56"/>
  <c r="A81" i="56"/>
  <c r="B80" i="56"/>
  <c r="A80" i="56"/>
  <c r="B79" i="56"/>
  <c r="A79" i="56"/>
  <c r="B78" i="56"/>
  <c r="A78" i="56"/>
  <c r="B77" i="56"/>
  <c r="A77" i="56"/>
  <c r="B76" i="56"/>
  <c r="A76" i="56"/>
  <c r="B75" i="56"/>
  <c r="A75" i="56"/>
  <c r="B74" i="56"/>
  <c r="A74" i="56"/>
  <c r="B73" i="56"/>
  <c r="A73" i="56"/>
  <c r="B72" i="56"/>
  <c r="A72" i="56"/>
  <c r="B71" i="56"/>
  <c r="A71" i="56"/>
  <c r="B70" i="56"/>
  <c r="A70" i="56"/>
  <c r="B69" i="56"/>
  <c r="A69" i="56"/>
  <c r="B68" i="56"/>
  <c r="A68" i="56"/>
  <c r="B67" i="56"/>
  <c r="A67" i="56"/>
  <c r="B66" i="56"/>
  <c r="A66" i="56"/>
  <c r="B65" i="56"/>
  <c r="A65" i="56"/>
  <c r="B64" i="56"/>
  <c r="A64" i="56"/>
  <c r="B63" i="56"/>
  <c r="A63" i="56"/>
  <c r="B62" i="56"/>
  <c r="A62" i="56"/>
  <c r="B61" i="56"/>
  <c r="A61" i="56"/>
  <c r="B60" i="56"/>
  <c r="A60" i="56"/>
  <c r="B59" i="56"/>
  <c r="A59" i="56"/>
  <c r="B58" i="56"/>
  <c r="A58" i="56"/>
  <c r="B57" i="56"/>
  <c r="A57" i="56"/>
  <c r="B56" i="56"/>
  <c r="A56" i="56"/>
  <c r="B55" i="56"/>
  <c r="A55" i="56"/>
  <c r="B54" i="56"/>
  <c r="A54" i="56"/>
  <c r="B53" i="56"/>
  <c r="A53" i="56"/>
  <c r="B52" i="56"/>
  <c r="A52" i="56"/>
  <c r="B51" i="56"/>
  <c r="A51" i="56"/>
  <c r="B50" i="56"/>
  <c r="A50" i="56"/>
  <c r="B49" i="56"/>
  <c r="A49" i="56"/>
  <c r="B48" i="56"/>
  <c r="A48" i="56"/>
  <c r="B47" i="56"/>
  <c r="A47" i="56"/>
  <c r="B46" i="56"/>
  <c r="A46" i="56"/>
  <c r="B45" i="56"/>
  <c r="A45" i="56"/>
  <c r="B44" i="56"/>
  <c r="A44" i="56"/>
  <c r="B43" i="56"/>
  <c r="A43" i="56"/>
  <c r="B42" i="56"/>
  <c r="A42" i="56"/>
  <c r="B41" i="56"/>
  <c r="A41" i="56"/>
  <c r="B40" i="56"/>
  <c r="A40" i="56"/>
  <c r="B39" i="56"/>
  <c r="A39" i="56"/>
  <c r="B38" i="56"/>
  <c r="A38" i="56"/>
  <c r="B37" i="56"/>
  <c r="A37" i="56"/>
  <c r="B36" i="56"/>
  <c r="A36" i="56"/>
  <c r="B35" i="56"/>
  <c r="A35" i="56"/>
  <c r="B34" i="56"/>
  <c r="A34" i="56"/>
  <c r="B33" i="56"/>
  <c r="A33" i="56"/>
  <c r="B32" i="56"/>
  <c r="A32" i="56"/>
  <c r="B31" i="56"/>
  <c r="A31" i="56"/>
  <c r="B30" i="56"/>
  <c r="A30" i="56"/>
  <c r="B29" i="56"/>
  <c r="A29" i="56"/>
  <c r="B28" i="56"/>
  <c r="A28" i="56"/>
  <c r="B27" i="56"/>
  <c r="A27" i="56"/>
  <c r="B26" i="56"/>
  <c r="A26" i="56"/>
  <c r="B25" i="56"/>
  <c r="A25" i="56"/>
  <c r="B24" i="56"/>
  <c r="A24" i="56"/>
  <c r="B23" i="56"/>
  <c r="A23" i="56"/>
  <c r="B22" i="56"/>
  <c r="A22" i="56"/>
  <c r="B21" i="56"/>
  <c r="A21" i="56"/>
  <c r="B20" i="56"/>
  <c r="A20" i="56"/>
  <c r="B19" i="56"/>
  <c r="A19" i="56"/>
  <c r="B18" i="56"/>
  <c r="A18" i="56"/>
  <c r="B17" i="56"/>
  <c r="A17" i="56"/>
  <c r="B16" i="56"/>
  <c r="A16" i="56"/>
  <c r="B15" i="56"/>
  <c r="A15" i="56"/>
  <c r="B14" i="56"/>
  <c r="A14" i="56"/>
  <c r="B13" i="56"/>
  <c r="A13" i="56"/>
  <c r="B12" i="56"/>
  <c r="A12" i="56"/>
  <c r="B11" i="56"/>
  <c r="A11" i="56"/>
  <c r="B10" i="56"/>
  <c r="A10" i="56"/>
  <c r="B9" i="56"/>
  <c r="A9" i="56"/>
  <c r="B8" i="56"/>
  <c r="A8" i="56"/>
  <c r="B7" i="56"/>
  <c r="A7" i="56"/>
  <c r="B6" i="56"/>
  <c r="A6" i="56"/>
  <c r="B5" i="56"/>
  <c r="A5" i="56"/>
  <c r="B4" i="56"/>
  <c r="A4" i="56"/>
  <c r="B3" i="56"/>
  <c r="A3" i="56"/>
  <c r="B2" i="56"/>
  <c r="A2" i="56"/>
  <c r="J1" i="56"/>
  <c r="F1" i="56"/>
  <c r="G165" i="57"/>
  <c r="G164" i="57"/>
  <c r="G163" i="57"/>
  <c r="G162" i="57"/>
  <c r="G161" i="57"/>
  <c r="G160" i="57"/>
  <c r="G159" i="57"/>
  <c r="G158" i="57"/>
  <c r="G157" i="57"/>
  <c r="G156" i="57"/>
  <c r="G155" i="57"/>
  <c r="G154" i="57"/>
  <c r="G153" i="57"/>
  <c r="G152" i="57"/>
  <c r="G149" i="57"/>
  <c r="G147" i="57"/>
  <c r="G146" i="57"/>
  <c r="G145" i="57"/>
  <c r="G144" i="57"/>
  <c r="G143" i="57"/>
  <c r="G142" i="57"/>
  <c r="G141" i="57"/>
  <c r="G139" i="57"/>
  <c r="G138" i="57"/>
  <c r="G137" i="57"/>
  <c r="G136" i="57"/>
  <c r="H132" i="57"/>
  <c r="G132" i="57"/>
  <c r="L131" i="57"/>
  <c r="H131" i="57"/>
  <c r="G131" i="57"/>
  <c r="H130" i="57"/>
  <c r="G130" i="57"/>
  <c r="L129" i="57"/>
  <c r="H129" i="57"/>
  <c r="G129" i="57"/>
  <c r="L128" i="57"/>
  <c r="H128" i="57"/>
  <c r="G128" i="57"/>
  <c r="L127" i="57"/>
  <c r="H127" i="57"/>
  <c r="G127" i="57"/>
  <c r="L126" i="57"/>
  <c r="H126" i="57"/>
  <c r="G126" i="57"/>
  <c r="H125" i="57"/>
  <c r="G125" i="57"/>
  <c r="H124" i="57"/>
  <c r="G124" i="57"/>
  <c r="H123" i="57"/>
  <c r="G123" i="57"/>
  <c r="H122" i="57"/>
  <c r="G122" i="57"/>
  <c r="H121" i="57"/>
  <c r="G121" i="57"/>
  <c r="H120" i="57"/>
  <c r="G120" i="57"/>
  <c r="H119" i="57"/>
  <c r="G119" i="57"/>
  <c r="H118" i="57"/>
  <c r="G118" i="57"/>
  <c r="H117" i="57"/>
  <c r="G117" i="57"/>
  <c r="H116" i="57"/>
  <c r="G116" i="57"/>
  <c r="H115" i="57"/>
  <c r="G115" i="57"/>
  <c r="G111" i="57"/>
  <c r="G109" i="57"/>
  <c r="G108" i="57"/>
  <c r="G107" i="57"/>
  <c r="G106" i="57"/>
  <c r="K105" i="57"/>
  <c r="I104" i="57"/>
  <c r="B103" i="57"/>
  <c r="B100" i="57"/>
  <c r="A100" i="57"/>
  <c r="B99" i="57"/>
  <c r="A99" i="57"/>
  <c r="B98" i="57"/>
  <c r="A98" i="57"/>
  <c r="B97" i="57"/>
  <c r="A97" i="57"/>
  <c r="B96" i="57"/>
  <c r="A96" i="57"/>
  <c r="B95" i="57"/>
  <c r="A95" i="57"/>
  <c r="B94" i="57"/>
  <c r="A94" i="57"/>
  <c r="B93" i="57"/>
  <c r="A93" i="57"/>
  <c r="B92" i="57"/>
  <c r="A92" i="57"/>
  <c r="B91" i="57"/>
  <c r="A91" i="57"/>
  <c r="B90" i="57"/>
  <c r="A90" i="57"/>
  <c r="B89" i="57"/>
  <c r="A89" i="57"/>
  <c r="B88" i="57"/>
  <c r="A88" i="57"/>
  <c r="B87" i="57"/>
  <c r="A87" i="57"/>
  <c r="B86" i="57"/>
  <c r="A86" i="57"/>
  <c r="B85" i="57"/>
  <c r="A85" i="57"/>
  <c r="B84" i="57"/>
  <c r="A84" i="57"/>
  <c r="B83" i="57"/>
  <c r="A83" i="57"/>
  <c r="B82" i="57"/>
  <c r="A82" i="57"/>
  <c r="B81" i="57"/>
  <c r="A81" i="57"/>
  <c r="B80" i="57"/>
  <c r="A80" i="57"/>
  <c r="B79" i="57"/>
  <c r="A79" i="57"/>
  <c r="B78" i="57"/>
  <c r="A78" i="57"/>
  <c r="B77" i="57"/>
  <c r="A77" i="57"/>
  <c r="B76" i="57"/>
  <c r="A76" i="57"/>
  <c r="B75" i="57"/>
  <c r="A75" i="57"/>
  <c r="B74" i="57"/>
  <c r="A74" i="57"/>
  <c r="B73" i="57"/>
  <c r="A73" i="57"/>
  <c r="B72" i="57"/>
  <c r="A72" i="57"/>
  <c r="B71" i="57"/>
  <c r="A71" i="57"/>
  <c r="B70" i="57"/>
  <c r="A70" i="57"/>
  <c r="B69" i="57"/>
  <c r="A69" i="57"/>
  <c r="B68" i="57"/>
  <c r="A68" i="57"/>
  <c r="B67" i="57"/>
  <c r="A67" i="57"/>
  <c r="B66" i="57"/>
  <c r="A66" i="57"/>
  <c r="B65" i="57"/>
  <c r="A65" i="57"/>
  <c r="B64" i="57"/>
  <c r="A64" i="57"/>
  <c r="B63" i="57"/>
  <c r="A63" i="57"/>
  <c r="B62" i="57"/>
  <c r="A62" i="57"/>
  <c r="B61" i="57"/>
  <c r="A61" i="57"/>
  <c r="B60" i="57"/>
  <c r="A60" i="57"/>
  <c r="B59" i="57"/>
  <c r="A59" i="57"/>
  <c r="B58" i="57"/>
  <c r="A58" i="57"/>
  <c r="B57" i="57"/>
  <c r="A57" i="57"/>
  <c r="B56" i="57"/>
  <c r="A56" i="57"/>
  <c r="B55" i="57"/>
  <c r="A55" i="57"/>
  <c r="B54" i="57"/>
  <c r="A54" i="57"/>
  <c r="B53" i="57"/>
  <c r="A53" i="57"/>
  <c r="B52" i="57"/>
  <c r="A52" i="57"/>
  <c r="B51" i="57"/>
  <c r="A51" i="57"/>
  <c r="B50" i="57"/>
  <c r="A50" i="57"/>
  <c r="B49" i="57"/>
  <c r="A49" i="57"/>
  <c r="B48" i="57"/>
  <c r="A48" i="57"/>
  <c r="B47" i="57"/>
  <c r="A47" i="57"/>
  <c r="B46" i="57"/>
  <c r="A46" i="57"/>
  <c r="B45" i="57"/>
  <c r="A45" i="57"/>
  <c r="B44" i="57"/>
  <c r="A44" i="57"/>
  <c r="B43" i="57"/>
  <c r="A43" i="57"/>
  <c r="B42" i="57"/>
  <c r="A42" i="57"/>
  <c r="B41" i="57"/>
  <c r="A41" i="57"/>
  <c r="B40" i="57"/>
  <c r="A40" i="57"/>
  <c r="B39" i="57"/>
  <c r="A39" i="57"/>
  <c r="B38" i="57"/>
  <c r="A38" i="57"/>
  <c r="B37" i="57"/>
  <c r="A37" i="57"/>
  <c r="B36" i="57"/>
  <c r="A36" i="57"/>
  <c r="B35" i="57"/>
  <c r="A35" i="57"/>
  <c r="B34" i="57"/>
  <c r="A34" i="57"/>
  <c r="B33" i="57"/>
  <c r="A33" i="57"/>
  <c r="B32" i="57"/>
  <c r="A32" i="57"/>
  <c r="B31" i="57"/>
  <c r="A31" i="57"/>
  <c r="B30" i="57"/>
  <c r="A30" i="57"/>
  <c r="B29" i="57"/>
  <c r="A29" i="57"/>
  <c r="B28" i="57"/>
  <c r="A28" i="57"/>
  <c r="B27" i="57"/>
  <c r="A27" i="57"/>
  <c r="B26" i="57"/>
  <c r="A26" i="57"/>
  <c r="B25" i="57"/>
  <c r="A25" i="57"/>
  <c r="B24" i="57"/>
  <c r="A24" i="57"/>
  <c r="B23" i="57"/>
  <c r="A23" i="57"/>
  <c r="B22" i="57"/>
  <c r="A22" i="57"/>
  <c r="B21" i="57"/>
  <c r="A21" i="57"/>
  <c r="B20" i="57"/>
  <c r="A20" i="57"/>
  <c r="B19" i="57"/>
  <c r="A19" i="57"/>
  <c r="B18" i="57"/>
  <c r="A18" i="57"/>
  <c r="B17" i="57"/>
  <c r="A17" i="57"/>
  <c r="B16" i="57"/>
  <c r="A16" i="57"/>
  <c r="B15" i="57"/>
  <c r="A15" i="57"/>
  <c r="B14" i="57"/>
  <c r="A14" i="57"/>
  <c r="B13" i="57"/>
  <c r="A13" i="57"/>
  <c r="B12" i="57"/>
  <c r="A12" i="57"/>
  <c r="B11" i="57"/>
  <c r="A11" i="57"/>
  <c r="B10" i="57"/>
  <c r="A10" i="57"/>
  <c r="B9" i="57"/>
  <c r="A9" i="57"/>
  <c r="B8" i="57"/>
  <c r="A8" i="57"/>
  <c r="B7" i="57"/>
  <c r="A7" i="57"/>
  <c r="B6" i="57"/>
  <c r="A6" i="57"/>
  <c r="B5" i="57"/>
  <c r="A5" i="57"/>
  <c r="B4" i="57"/>
  <c r="A4" i="57"/>
  <c r="B3" i="57"/>
  <c r="A3" i="57"/>
  <c r="B2" i="57"/>
  <c r="A2" i="57"/>
  <c r="J1" i="57"/>
  <c r="F1" i="57"/>
  <c r="G165" i="58"/>
  <c r="G164" i="58"/>
  <c r="G163" i="58"/>
  <c r="G162" i="58"/>
  <c r="G161" i="58"/>
  <c r="G160" i="58"/>
  <c r="G159" i="58"/>
  <c r="G158" i="58"/>
  <c r="G157" i="58"/>
  <c r="G156" i="58"/>
  <c r="G155" i="58"/>
  <c r="G154" i="58"/>
  <c r="G153" i="58"/>
  <c r="G152" i="58"/>
  <c r="G149" i="58"/>
  <c r="G147" i="58"/>
  <c r="G146" i="58"/>
  <c r="G145" i="58"/>
  <c r="G144" i="58"/>
  <c r="G143" i="58"/>
  <c r="G142" i="58"/>
  <c r="G141" i="58"/>
  <c r="G139" i="58"/>
  <c r="G138" i="58"/>
  <c r="G137" i="58"/>
  <c r="G136" i="58"/>
  <c r="H132" i="58"/>
  <c r="G132" i="58"/>
  <c r="L131" i="58"/>
  <c r="H131" i="58"/>
  <c r="G131" i="58"/>
  <c r="H130" i="58"/>
  <c r="G130" i="58"/>
  <c r="L129" i="58"/>
  <c r="H129" i="58"/>
  <c r="G129" i="58"/>
  <c r="L128" i="58"/>
  <c r="H128" i="58"/>
  <c r="G128" i="58"/>
  <c r="L127" i="58"/>
  <c r="H127" i="58"/>
  <c r="G127" i="58"/>
  <c r="L126" i="58"/>
  <c r="H126" i="58"/>
  <c r="G126" i="58"/>
  <c r="H125" i="58"/>
  <c r="G125" i="58"/>
  <c r="H124" i="58"/>
  <c r="G124" i="58"/>
  <c r="H123" i="58"/>
  <c r="G123" i="58"/>
  <c r="H122" i="58"/>
  <c r="G122" i="58"/>
  <c r="H121" i="58"/>
  <c r="G121" i="58"/>
  <c r="H120" i="58"/>
  <c r="G120" i="58"/>
  <c r="H119" i="58"/>
  <c r="G119" i="58"/>
  <c r="H118" i="58"/>
  <c r="G118" i="58"/>
  <c r="H117" i="58"/>
  <c r="G117" i="58"/>
  <c r="H116" i="58"/>
  <c r="G116" i="58"/>
  <c r="H115" i="58"/>
  <c r="G115" i="58"/>
  <c r="G111" i="58"/>
  <c r="G109" i="58"/>
  <c r="G108" i="58"/>
  <c r="G107" i="58"/>
  <c r="G106" i="58"/>
  <c r="K105" i="58"/>
  <c r="I104" i="58"/>
  <c r="B103" i="58"/>
  <c r="B100" i="58"/>
  <c r="A100" i="58"/>
  <c r="B99" i="58"/>
  <c r="A99" i="58"/>
  <c r="B98" i="58"/>
  <c r="A98" i="58"/>
  <c r="B97" i="58"/>
  <c r="A97" i="58"/>
  <c r="B96" i="58"/>
  <c r="A96" i="58"/>
  <c r="B95" i="58"/>
  <c r="A95" i="58"/>
  <c r="B94" i="58"/>
  <c r="A94" i="58"/>
  <c r="B93" i="58"/>
  <c r="A93" i="58"/>
  <c r="B92" i="58"/>
  <c r="A92" i="58"/>
  <c r="B91" i="58"/>
  <c r="A91" i="58"/>
  <c r="B90" i="58"/>
  <c r="A90" i="58"/>
  <c r="B89" i="58"/>
  <c r="A89" i="58"/>
  <c r="B88" i="58"/>
  <c r="A88" i="58"/>
  <c r="B87" i="58"/>
  <c r="A87" i="58"/>
  <c r="B86" i="58"/>
  <c r="A86" i="58"/>
  <c r="B85" i="58"/>
  <c r="A85" i="58"/>
  <c r="B84" i="58"/>
  <c r="A84" i="58"/>
  <c r="B83" i="58"/>
  <c r="A83" i="58"/>
  <c r="B82" i="58"/>
  <c r="A82" i="58"/>
  <c r="B81" i="58"/>
  <c r="A81" i="58"/>
  <c r="B80" i="58"/>
  <c r="A80" i="58"/>
  <c r="B79" i="58"/>
  <c r="A79" i="58"/>
  <c r="B78" i="58"/>
  <c r="A78" i="58"/>
  <c r="B77" i="58"/>
  <c r="A77" i="58"/>
  <c r="B76" i="58"/>
  <c r="A76" i="58"/>
  <c r="B75" i="58"/>
  <c r="A75" i="58"/>
  <c r="B74" i="58"/>
  <c r="A74" i="58"/>
  <c r="B73" i="58"/>
  <c r="A73" i="58"/>
  <c r="B72" i="58"/>
  <c r="A72" i="58"/>
  <c r="B71" i="58"/>
  <c r="A71" i="58"/>
  <c r="B70" i="58"/>
  <c r="A70" i="58"/>
  <c r="B69" i="58"/>
  <c r="A69" i="58"/>
  <c r="B68" i="58"/>
  <c r="A68" i="58"/>
  <c r="B67" i="58"/>
  <c r="A67" i="58"/>
  <c r="B66" i="58"/>
  <c r="A66" i="58"/>
  <c r="B65" i="58"/>
  <c r="A65" i="58"/>
  <c r="B64" i="58"/>
  <c r="A64" i="58"/>
  <c r="B63" i="58"/>
  <c r="A63" i="58"/>
  <c r="B62" i="58"/>
  <c r="A62" i="58"/>
  <c r="B61" i="58"/>
  <c r="A61" i="58"/>
  <c r="B60" i="58"/>
  <c r="A60" i="58"/>
  <c r="B59" i="58"/>
  <c r="A59" i="58"/>
  <c r="B58" i="58"/>
  <c r="A58" i="58"/>
  <c r="B57" i="58"/>
  <c r="A57" i="58"/>
  <c r="B56" i="58"/>
  <c r="A56" i="58"/>
  <c r="B55" i="58"/>
  <c r="A55" i="58"/>
  <c r="B54" i="58"/>
  <c r="A54" i="58"/>
  <c r="B53" i="58"/>
  <c r="A53" i="58"/>
  <c r="B52" i="58"/>
  <c r="A52" i="58"/>
  <c r="B51" i="58"/>
  <c r="A51" i="58"/>
  <c r="B50" i="58"/>
  <c r="A50" i="58"/>
  <c r="B49" i="58"/>
  <c r="A49" i="58"/>
  <c r="B48" i="58"/>
  <c r="A48" i="58"/>
  <c r="B47" i="58"/>
  <c r="A47" i="58"/>
  <c r="B46" i="58"/>
  <c r="A46" i="58"/>
  <c r="B45" i="58"/>
  <c r="A45" i="58"/>
  <c r="B44" i="58"/>
  <c r="A44" i="58"/>
  <c r="B43" i="58"/>
  <c r="A43" i="58"/>
  <c r="B42" i="58"/>
  <c r="A42" i="58"/>
  <c r="B41" i="58"/>
  <c r="A41" i="58"/>
  <c r="B40" i="58"/>
  <c r="A40" i="58"/>
  <c r="B39" i="58"/>
  <c r="A39" i="58"/>
  <c r="B38" i="58"/>
  <c r="A38" i="58"/>
  <c r="B37" i="58"/>
  <c r="A37" i="58"/>
  <c r="B36" i="58"/>
  <c r="A36" i="58"/>
  <c r="B35" i="58"/>
  <c r="A35" i="58"/>
  <c r="B34" i="58"/>
  <c r="A34" i="58"/>
  <c r="B33" i="58"/>
  <c r="A33" i="58"/>
  <c r="B32" i="58"/>
  <c r="A32" i="58"/>
  <c r="B31" i="58"/>
  <c r="A31" i="58"/>
  <c r="B30" i="58"/>
  <c r="A30" i="58"/>
  <c r="B29" i="58"/>
  <c r="A29" i="58"/>
  <c r="B28" i="58"/>
  <c r="A28" i="58"/>
  <c r="B27" i="58"/>
  <c r="A27" i="58"/>
  <c r="B26" i="58"/>
  <c r="A26" i="58"/>
  <c r="B25" i="58"/>
  <c r="A25" i="58"/>
  <c r="B24" i="58"/>
  <c r="A24" i="58"/>
  <c r="B23" i="58"/>
  <c r="A23" i="58"/>
  <c r="B22" i="58"/>
  <c r="A22" i="58"/>
  <c r="B21" i="58"/>
  <c r="A21" i="58"/>
  <c r="B20" i="58"/>
  <c r="A20" i="58"/>
  <c r="B19" i="58"/>
  <c r="A19" i="58"/>
  <c r="B18" i="58"/>
  <c r="A18" i="58"/>
  <c r="B17" i="58"/>
  <c r="A17" i="58"/>
  <c r="B16" i="58"/>
  <c r="A16" i="58"/>
  <c r="B15" i="58"/>
  <c r="A15" i="58"/>
  <c r="B14" i="58"/>
  <c r="A14" i="58"/>
  <c r="B13" i="58"/>
  <c r="A13" i="58"/>
  <c r="B12" i="58"/>
  <c r="A12" i="58"/>
  <c r="B11" i="58"/>
  <c r="A11" i="58"/>
  <c r="B10" i="58"/>
  <c r="A10" i="58"/>
  <c r="B9" i="58"/>
  <c r="A9" i="58"/>
  <c r="B8" i="58"/>
  <c r="A8" i="58"/>
  <c r="B7" i="58"/>
  <c r="A7" i="58"/>
  <c r="B6" i="58"/>
  <c r="A6" i="58"/>
  <c r="B5" i="58"/>
  <c r="A5" i="58"/>
  <c r="B4" i="58"/>
  <c r="A4" i="58"/>
  <c r="B3" i="58"/>
  <c r="A3" i="58"/>
  <c r="B2" i="58"/>
  <c r="A2" i="58"/>
  <c r="J1" i="58"/>
  <c r="F1" i="58"/>
  <c r="G165" i="59"/>
  <c r="G164" i="59"/>
  <c r="G163" i="59"/>
  <c r="G162" i="59"/>
  <c r="G161" i="59"/>
  <c r="G160" i="59"/>
  <c r="G159" i="59"/>
  <c r="G158" i="59"/>
  <c r="G157" i="59"/>
  <c r="G156" i="59"/>
  <c r="G155" i="59"/>
  <c r="G154" i="59"/>
  <c r="G153" i="59"/>
  <c r="G152" i="59"/>
  <c r="G149" i="59"/>
  <c r="G147" i="59"/>
  <c r="G146" i="59"/>
  <c r="G145" i="59"/>
  <c r="G144" i="59"/>
  <c r="G143" i="59"/>
  <c r="G142" i="59"/>
  <c r="G141" i="59"/>
  <c r="G139" i="59"/>
  <c r="G138" i="59"/>
  <c r="G137" i="59"/>
  <c r="G136" i="59"/>
  <c r="H133" i="59"/>
  <c r="G133" i="59"/>
  <c r="H132" i="59"/>
  <c r="G132" i="59"/>
  <c r="L131" i="59"/>
  <c r="H131" i="59"/>
  <c r="G131" i="59"/>
  <c r="H130" i="59"/>
  <c r="G130" i="59"/>
  <c r="L129" i="59"/>
  <c r="H129" i="59"/>
  <c r="G129" i="59"/>
  <c r="L128" i="59"/>
  <c r="H128" i="59"/>
  <c r="G128" i="59"/>
  <c r="L127" i="59"/>
  <c r="H127" i="59"/>
  <c r="G127" i="59"/>
  <c r="L126" i="59"/>
  <c r="H126" i="59"/>
  <c r="G126" i="59"/>
  <c r="H125" i="59"/>
  <c r="G125" i="59"/>
  <c r="H124" i="59"/>
  <c r="G124" i="59"/>
  <c r="H123" i="59"/>
  <c r="G123" i="59"/>
  <c r="H122" i="59"/>
  <c r="G122" i="59"/>
  <c r="H121" i="59"/>
  <c r="G121" i="59"/>
  <c r="H120" i="59"/>
  <c r="G120" i="59"/>
  <c r="H119" i="59"/>
  <c r="G119" i="59"/>
  <c r="H118" i="59"/>
  <c r="G118" i="59"/>
  <c r="H117" i="59"/>
  <c r="G117" i="59"/>
  <c r="H116" i="59"/>
  <c r="G116" i="59"/>
  <c r="H115" i="59"/>
  <c r="G115" i="59"/>
  <c r="G111" i="59"/>
  <c r="G109" i="59"/>
  <c r="G108" i="59"/>
  <c r="G107" i="59"/>
  <c r="G106" i="59"/>
  <c r="K105" i="59"/>
  <c r="I104" i="59"/>
  <c r="B103" i="59"/>
  <c r="B100" i="59"/>
  <c r="A100" i="59"/>
  <c r="B99" i="59"/>
  <c r="A99" i="59"/>
  <c r="B98" i="59"/>
  <c r="A98" i="59"/>
  <c r="B97" i="59"/>
  <c r="A97" i="59"/>
  <c r="B96" i="59"/>
  <c r="A96" i="59"/>
  <c r="B95" i="59"/>
  <c r="A95" i="59"/>
  <c r="B94" i="59"/>
  <c r="A94" i="59"/>
  <c r="B93" i="59"/>
  <c r="A93" i="59"/>
  <c r="B92" i="59"/>
  <c r="A92" i="59"/>
  <c r="B91" i="59"/>
  <c r="A91" i="59"/>
  <c r="B90" i="59"/>
  <c r="A90" i="59"/>
  <c r="B89" i="59"/>
  <c r="A89" i="59"/>
  <c r="B88" i="59"/>
  <c r="A88" i="59"/>
  <c r="B87" i="59"/>
  <c r="A87" i="59"/>
  <c r="B86" i="59"/>
  <c r="A86" i="59"/>
  <c r="B85" i="59"/>
  <c r="A85" i="59"/>
  <c r="B84" i="59"/>
  <c r="A84" i="59"/>
  <c r="B83" i="59"/>
  <c r="A83" i="59"/>
  <c r="B82" i="59"/>
  <c r="A82" i="59"/>
  <c r="B81" i="59"/>
  <c r="A81" i="59"/>
  <c r="B80" i="59"/>
  <c r="A80" i="59"/>
  <c r="B79" i="59"/>
  <c r="A79" i="59"/>
  <c r="B78" i="59"/>
  <c r="A78" i="59"/>
  <c r="B77" i="59"/>
  <c r="A77" i="59"/>
  <c r="B76" i="59"/>
  <c r="A76" i="59"/>
  <c r="B75" i="59"/>
  <c r="A75" i="59"/>
  <c r="B74" i="59"/>
  <c r="A74" i="59"/>
  <c r="B73" i="59"/>
  <c r="A73" i="59"/>
  <c r="B72" i="59"/>
  <c r="A72" i="59"/>
  <c r="B71" i="59"/>
  <c r="A71" i="59"/>
  <c r="B70" i="59"/>
  <c r="A70" i="59"/>
  <c r="B69" i="59"/>
  <c r="A69" i="59"/>
  <c r="B68" i="59"/>
  <c r="A68" i="59"/>
  <c r="B67" i="59"/>
  <c r="A67" i="59"/>
  <c r="B66" i="59"/>
  <c r="A66" i="59"/>
  <c r="B65" i="59"/>
  <c r="A65" i="59"/>
  <c r="B64" i="59"/>
  <c r="A64" i="59"/>
  <c r="B63" i="59"/>
  <c r="A63" i="59"/>
  <c r="B62" i="59"/>
  <c r="A62" i="59"/>
  <c r="B61" i="59"/>
  <c r="A61" i="59"/>
  <c r="B60" i="59"/>
  <c r="A60" i="59"/>
  <c r="B59" i="59"/>
  <c r="A59" i="59"/>
  <c r="B58" i="59"/>
  <c r="A58" i="59"/>
  <c r="B57" i="59"/>
  <c r="A57" i="59"/>
  <c r="B56" i="59"/>
  <c r="A56" i="59"/>
  <c r="B55" i="59"/>
  <c r="A55" i="59"/>
  <c r="B54" i="59"/>
  <c r="A54" i="59"/>
  <c r="B53" i="59"/>
  <c r="A53" i="59"/>
  <c r="B52" i="59"/>
  <c r="A52" i="59"/>
  <c r="B51" i="59"/>
  <c r="A51" i="59"/>
  <c r="B50" i="59"/>
  <c r="A50" i="59"/>
  <c r="B49" i="59"/>
  <c r="A49" i="59"/>
  <c r="B48" i="59"/>
  <c r="A48" i="59"/>
  <c r="B47" i="59"/>
  <c r="A47" i="59"/>
  <c r="B46" i="59"/>
  <c r="A46" i="59"/>
  <c r="B45" i="59"/>
  <c r="A45" i="59"/>
  <c r="B44" i="59"/>
  <c r="A44" i="59"/>
  <c r="B43" i="59"/>
  <c r="A43" i="59"/>
  <c r="B42" i="59"/>
  <c r="A42" i="59"/>
  <c r="B41" i="59"/>
  <c r="A41" i="59"/>
  <c r="B40" i="59"/>
  <c r="A40" i="59"/>
  <c r="B39" i="59"/>
  <c r="A39" i="59"/>
  <c r="B38" i="59"/>
  <c r="A38" i="59"/>
  <c r="B37" i="59"/>
  <c r="A37" i="59"/>
  <c r="B36" i="59"/>
  <c r="A36" i="59"/>
  <c r="B35" i="59"/>
  <c r="A35" i="59"/>
  <c r="B34" i="59"/>
  <c r="A34" i="59"/>
  <c r="B33" i="59"/>
  <c r="A33" i="59"/>
  <c r="B32" i="59"/>
  <c r="A32" i="59"/>
  <c r="B31" i="59"/>
  <c r="A31" i="59"/>
  <c r="B30" i="59"/>
  <c r="A30" i="59"/>
  <c r="B29" i="59"/>
  <c r="A29" i="59"/>
  <c r="B28" i="59"/>
  <c r="A28" i="59"/>
  <c r="B27" i="59"/>
  <c r="A27" i="59"/>
  <c r="B26" i="59"/>
  <c r="A26" i="59"/>
  <c r="B25" i="59"/>
  <c r="A25" i="59"/>
  <c r="B24" i="59"/>
  <c r="A24" i="59"/>
  <c r="B23" i="59"/>
  <c r="A23" i="59"/>
  <c r="B22" i="59"/>
  <c r="A22" i="59"/>
  <c r="B21" i="59"/>
  <c r="A21" i="59"/>
  <c r="B20" i="59"/>
  <c r="A20" i="59"/>
  <c r="B19" i="59"/>
  <c r="A19" i="59"/>
  <c r="B18" i="59"/>
  <c r="A18" i="59"/>
  <c r="B17" i="59"/>
  <c r="A17" i="59"/>
  <c r="B16" i="59"/>
  <c r="A16" i="59"/>
  <c r="B15" i="59"/>
  <c r="A15" i="59"/>
  <c r="B14" i="59"/>
  <c r="A14" i="59"/>
  <c r="B13" i="59"/>
  <c r="A13" i="59"/>
  <c r="B12" i="59"/>
  <c r="A12" i="59"/>
  <c r="B11" i="59"/>
  <c r="A11" i="59"/>
  <c r="B10" i="59"/>
  <c r="A10" i="59"/>
  <c r="B9" i="59"/>
  <c r="A9" i="59"/>
  <c r="B8" i="59"/>
  <c r="A8" i="59"/>
  <c r="B7" i="59"/>
  <c r="A7" i="59"/>
  <c r="B6" i="59"/>
  <c r="A6" i="59"/>
  <c r="B5" i="59"/>
  <c r="A5" i="59"/>
  <c r="B4" i="59"/>
  <c r="A4" i="59"/>
  <c r="B3" i="59"/>
  <c r="A3" i="59"/>
  <c r="B2" i="59"/>
  <c r="A2" i="59"/>
  <c r="J1" i="59"/>
  <c r="F1" i="59"/>
  <c r="G165" i="60"/>
  <c r="G164" i="60"/>
  <c r="G163" i="60"/>
  <c r="G162" i="60"/>
  <c r="G161" i="60"/>
  <c r="G160" i="60"/>
  <c r="G159" i="60"/>
  <c r="G158" i="60"/>
  <c r="G157" i="60"/>
  <c r="G156" i="60"/>
  <c r="G155" i="60"/>
  <c r="G154" i="60"/>
  <c r="G153" i="60"/>
  <c r="G152" i="60"/>
  <c r="G149" i="60"/>
  <c r="G147" i="60"/>
  <c r="G146" i="60"/>
  <c r="G145" i="60"/>
  <c r="G144" i="60"/>
  <c r="G143" i="60"/>
  <c r="G142" i="60"/>
  <c r="G141" i="60"/>
  <c r="G139" i="60"/>
  <c r="G138" i="60"/>
  <c r="G137" i="60"/>
  <c r="G136" i="60"/>
  <c r="H133" i="60"/>
  <c r="G133" i="60"/>
  <c r="H132" i="60"/>
  <c r="G132" i="60"/>
  <c r="L131" i="60"/>
  <c r="H131" i="60"/>
  <c r="G131" i="60"/>
  <c r="H130" i="60"/>
  <c r="G130" i="60"/>
  <c r="L129" i="60"/>
  <c r="H129" i="60"/>
  <c r="G129" i="60"/>
  <c r="L128" i="60"/>
  <c r="H128" i="60"/>
  <c r="G128" i="60"/>
  <c r="L127" i="60"/>
  <c r="H127" i="60"/>
  <c r="G127" i="60"/>
  <c r="L126" i="60"/>
  <c r="H126" i="60"/>
  <c r="G126" i="60"/>
  <c r="H125" i="60"/>
  <c r="G125" i="60"/>
  <c r="H124" i="60"/>
  <c r="G124" i="60"/>
  <c r="H123" i="60"/>
  <c r="G123" i="60"/>
  <c r="H122" i="60"/>
  <c r="G122" i="60"/>
  <c r="H121" i="60"/>
  <c r="G121" i="60"/>
  <c r="H120" i="60"/>
  <c r="G120" i="60"/>
  <c r="H119" i="60"/>
  <c r="G119" i="60"/>
  <c r="H118" i="60"/>
  <c r="G118" i="60"/>
  <c r="H117" i="60"/>
  <c r="G117" i="60"/>
  <c r="H116" i="60"/>
  <c r="G116" i="60"/>
  <c r="H115" i="60"/>
  <c r="G115" i="60"/>
  <c r="G111" i="60"/>
  <c r="G109" i="60"/>
  <c r="G108" i="60"/>
  <c r="G107" i="60"/>
  <c r="G106" i="60"/>
  <c r="K105" i="60"/>
  <c r="I104" i="60"/>
  <c r="B103" i="60"/>
  <c r="B100" i="60"/>
  <c r="A100" i="60"/>
  <c r="B99" i="60"/>
  <c r="A99" i="60"/>
  <c r="B98" i="60"/>
  <c r="A98" i="60"/>
  <c r="B97" i="60"/>
  <c r="A97" i="60"/>
  <c r="B96" i="60"/>
  <c r="A96" i="60"/>
  <c r="B95" i="60"/>
  <c r="A95" i="60"/>
  <c r="B94" i="60"/>
  <c r="A94" i="60"/>
  <c r="B93" i="60"/>
  <c r="A93" i="60"/>
  <c r="B92" i="60"/>
  <c r="A92" i="60"/>
  <c r="B91" i="60"/>
  <c r="A91" i="60"/>
  <c r="B90" i="60"/>
  <c r="A90" i="60"/>
  <c r="B89" i="60"/>
  <c r="A89" i="60"/>
  <c r="B88" i="60"/>
  <c r="A88" i="60"/>
  <c r="B87" i="60"/>
  <c r="A87" i="60"/>
  <c r="B86" i="60"/>
  <c r="A86" i="60"/>
  <c r="B85" i="60"/>
  <c r="A85" i="60"/>
  <c r="B84" i="60"/>
  <c r="A84" i="60"/>
  <c r="B83" i="60"/>
  <c r="A83" i="60"/>
  <c r="B82" i="60"/>
  <c r="A82" i="60"/>
  <c r="B81" i="60"/>
  <c r="A81" i="60"/>
  <c r="B80" i="60"/>
  <c r="A80" i="60"/>
  <c r="B79" i="60"/>
  <c r="A79" i="60"/>
  <c r="B78" i="60"/>
  <c r="A78" i="60"/>
  <c r="B77" i="60"/>
  <c r="A77" i="60"/>
  <c r="B76" i="60"/>
  <c r="A76" i="60"/>
  <c r="B75" i="60"/>
  <c r="A75" i="60"/>
  <c r="B74" i="60"/>
  <c r="A74" i="60"/>
  <c r="B73" i="60"/>
  <c r="A73" i="60"/>
  <c r="B72" i="60"/>
  <c r="A72" i="60"/>
  <c r="B71" i="60"/>
  <c r="A71" i="60"/>
  <c r="B70" i="60"/>
  <c r="A70" i="60"/>
  <c r="B69" i="60"/>
  <c r="A69" i="60"/>
  <c r="B68" i="60"/>
  <c r="A68" i="60"/>
  <c r="B67" i="60"/>
  <c r="A67" i="60"/>
  <c r="B66" i="60"/>
  <c r="A66" i="60"/>
  <c r="B65" i="60"/>
  <c r="A65" i="60"/>
  <c r="B64" i="60"/>
  <c r="A64" i="60"/>
  <c r="B63" i="60"/>
  <c r="A63" i="60"/>
  <c r="B62" i="60"/>
  <c r="A62" i="60"/>
  <c r="B61" i="60"/>
  <c r="A61" i="60"/>
  <c r="B60" i="60"/>
  <c r="A60" i="60"/>
  <c r="B59" i="60"/>
  <c r="A59" i="60"/>
  <c r="B58" i="60"/>
  <c r="A58" i="60"/>
  <c r="B57" i="60"/>
  <c r="A57" i="60"/>
  <c r="B56" i="60"/>
  <c r="A56" i="60"/>
  <c r="B55" i="60"/>
  <c r="A55" i="60"/>
  <c r="B54" i="60"/>
  <c r="A54" i="60"/>
  <c r="B53" i="60"/>
  <c r="A53" i="60"/>
  <c r="B52" i="60"/>
  <c r="A52" i="60"/>
  <c r="B51" i="60"/>
  <c r="A51" i="60"/>
  <c r="B50" i="60"/>
  <c r="A50" i="60"/>
  <c r="B49" i="60"/>
  <c r="A49" i="60"/>
  <c r="B48" i="60"/>
  <c r="A48" i="60"/>
  <c r="B47" i="60"/>
  <c r="A47" i="60"/>
  <c r="B46" i="60"/>
  <c r="A46" i="60"/>
  <c r="B45" i="60"/>
  <c r="A45" i="60"/>
  <c r="B44" i="60"/>
  <c r="A44" i="60"/>
  <c r="B43" i="60"/>
  <c r="A43" i="60"/>
  <c r="B42" i="60"/>
  <c r="A42" i="60"/>
  <c r="B41" i="60"/>
  <c r="A41" i="60"/>
  <c r="B40" i="60"/>
  <c r="A40" i="60"/>
  <c r="B39" i="60"/>
  <c r="A39" i="60"/>
  <c r="B38" i="60"/>
  <c r="A38" i="60"/>
  <c r="B37" i="60"/>
  <c r="A37" i="60"/>
  <c r="B36" i="60"/>
  <c r="A36" i="60"/>
  <c r="B35" i="60"/>
  <c r="A35" i="60"/>
  <c r="B34" i="60"/>
  <c r="A34" i="60"/>
  <c r="B33" i="60"/>
  <c r="A33" i="60"/>
  <c r="B32" i="60"/>
  <c r="A32" i="60"/>
  <c r="B31" i="60"/>
  <c r="A31" i="60"/>
  <c r="B30" i="60"/>
  <c r="A30" i="60"/>
  <c r="B29" i="60"/>
  <c r="A29" i="60"/>
  <c r="B28" i="60"/>
  <c r="A28" i="60"/>
  <c r="B27" i="60"/>
  <c r="A27" i="60"/>
  <c r="B26" i="60"/>
  <c r="A26" i="60"/>
  <c r="B25" i="60"/>
  <c r="A25" i="60"/>
  <c r="B24" i="60"/>
  <c r="A24" i="60"/>
  <c r="B23" i="60"/>
  <c r="A23" i="60"/>
  <c r="B22" i="60"/>
  <c r="A22" i="60"/>
  <c r="B21" i="60"/>
  <c r="A21" i="60"/>
  <c r="B20" i="60"/>
  <c r="A20" i="60"/>
  <c r="B19" i="60"/>
  <c r="A19" i="60"/>
  <c r="B18" i="60"/>
  <c r="A18" i="60"/>
  <c r="B17" i="60"/>
  <c r="A17" i="60"/>
  <c r="B16" i="60"/>
  <c r="A16" i="60"/>
  <c r="B15" i="60"/>
  <c r="A15" i="60"/>
  <c r="B14" i="60"/>
  <c r="A14" i="60"/>
  <c r="B13" i="60"/>
  <c r="A13" i="60"/>
  <c r="B12" i="60"/>
  <c r="A12" i="60"/>
  <c r="B11" i="60"/>
  <c r="A11" i="60"/>
  <c r="B10" i="60"/>
  <c r="A10" i="60"/>
  <c r="B9" i="60"/>
  <c r="A9" i="60"/>
  <c r="B8" i="60"/>
  <c r="A8" i="60"/>
  <c r="B7" i="60"/>
  <c r="A7" i="60"/>
  <c r="B6" i="60"/>
  <c r="A6" i="60"/>
  <c r="B5" i="60"/>
  <c r="A5" i="60"/>
  <c r="B4" i="60"/>
  <c r="A4" i="60"/>
  <c r="B3" i="60"/>
  <c r="A3" i="60"/>
  <c r="B2" i="60"/>
  <c r="A2" i="60"/>
  <c r="J1" i="60"/>
  <c r="F1" i="60"/>
  <c r="G165" i="61"/>
  <c r="G164" i="61"/>
  <c r="G163" i="61"/>
  <c r="G162" i="61"/>
  <c r="G161" i="61"/>
  <c r="G160" i="61"/>
  <c r="G159" i="61"/>
  <c r="G158" i="61"/>
  <c r="G157" i="61"/>
  <c r="G156" i="61"/>
  <c r="G155" i="61"/>
  <c r="G154" i="61"/>
  <c r="G153" i="61"/>
  <c r="G152" i="61"/>
  <c r="G149" i="61"/>
  <c r="G147" i="61"/>
  <c r="G146" i="61"/>
  <c r="G145" i="61"/>
  <c r="G144" i="61"/>
  <c r="G143" i="61"/>
  <c r="G142" i="61"/>
  <c r="G141" i="61"/>
  <c r="G139" i="61"/>
  <c r="G138" i="61"/>
  <c r="G137" i="61"/>
  <c r="G136" i="61"/>
  <c r="H133" i="61"/>
  <c r="G133" i="61"/>
  <c r="H132" i="61"/>
  <c r="G132" i="61"/>
  <c r="L131" i="61"/>
  <c r="H131" i="61"/>
  <c r="G131" i="61"/>
  <c r="H130" i="61"/>
  <c r="G130" i="61"/>
  <c r="L129" i="61"/>
  <c r="H129" i="61"/>
  <c r="G129" i="61"/>
  <c r="L128" i="61"/>
  <c r="H128" i="61"/>
  <c r="G128" i="61"/>
  <c r="L127" i="61"/>
  <c r="H127" i="61"/>
  <c r="G127" i="61"/>
  <c r="L126" i="61"/>
  <c r="H126" i="61"/>
  <c r="G126" i="61"/>
  <c r="M125" i="61"/>
  <c r="H125" i="61"/>
  <c r="G125" i="61"/>
  <c r="H124" i="61"/>
  <c r="G124" i="61"/>
  <c r="H123" i="61"/>
  <c r="G123" i="61"/>
  <c r="H122" i="61"/>
  <c r="G122" i="61"/>
  <c r="H121" i="61"/>
  <c r="G121" i="61"/>
  <c r="H120" i="61"/>
  <c r="G120" i="61"/>
  <c r="H119" i="61"/>
  <c r="G119" i="61"/>
  <c r="H118" i="61"/>
  <c r="G118" i="61"/>
  <c r="H117" i="61"/>
  <c r="G117" i="61"/>
  <c r="H116" i="61"/>
  <c r="G116" i="61"/>
  <c r="H115" i="61"/>
  <c r="G115" i="61"/>
  <c r="G111" i="61"/>
  <c r="G109" i="61"/>
  <c r="G108" i="61"/>
  <c r="G107" i="61"/>
  <c r="G106" i="61"/>
  <c r="K105" i="61"/>
  <c r="I104" i="61"/>
  <c r="B103" i="61"/>
  <c r="B100" i="61"/>
  <c r="A100" i="61"/>
  <c r="B99" i="61"/>
  <c r="A99" i="61"/>
  <c r="B98" i="61"/>
  <c r="A98" i="61"/>
  <c r="B97" i="61"/>
  <c r="A97" i="61"/>
  <c r="B96" i="61"/>
  <c r="A96" i="61"/>
  <c r="B95" i="61"/>
  <c r="A95" i="61"/>
  <c r="B94" i="61"/>
  <c r="A94" i="61"/>
  <c r="B93" i="61"/>
  <c r="A93" i="61"/>
  <c r="B92" i="61"/>
  <c r="A92" i="61"/>
  <c r="B91" i="61"/>
  <c r="A91" i="61"/>
  <c r="B90" i="61"/>
  <c r="A90" i="61"/>
  <c r="B89" i="61"/>
  <c r="A89" i="61"/>
  <c r="B88" i="61"/>
  <c r="A88" i="61"/>
  <c r="B87" i="61"/>
  <c r="A87" i="61"/>
  <c r="B86" i="61"/>
  <c r="A86" i="61"/>
  <c r="B85" i="61"/>
  <c r="A85" i="61"/>
  <c r="B84" i="61"/>
  <c r="A84" i="61"/>
  <c r="B83" i="61"/>
  <c r="A83" i="61"/>
  <c r="B82" i="61"/>
  <c r="A82" i="61"/>
  <c r="B81" i="61"/>
  <c r="A81" i="61"/>
  <c r="B80" i="61"/>
  <c r="A80" i="61"/>
  <c r="B79" i="61"/>
  <c r="A79" i="61"/>
  <c r="B78" i="61"/>
  <c r="A78" i="61"/>
  <c r="B77" i="61"/>
  <c r="A77" i="61"/>
  <c r="B76" i="61"/>
  <c r="A76" i="61"/>
  <c r="B75" i="61"/>
  <c r="A75" i="61"/>
  <c r="B74" i="61"/>
  <c r="A74" i="61"/>
  <c r="B73" i="61"/>
  <c r="A73" i="61"/>
  <c r="B72" i="61"/>
  <c r="A72" i="61"/>
  <c r="B71" i="61"/>
  <c r="A71" i="61"/>
  <c r="B70" i="61"/>
  <c r="A70" i="61"/>
  <c r="B69" i="61"/>
  <c r="A69" i="61"/>
  <c r="B68" i="61"/>
  <c r="A68" i="61"/>
  <c r="B67" i="61"/>
  <c r="A67" i="61"/>
  <c r="B66" i="61"/>
  <c r="A66" i="61"/>
  <c r="B65" i="61"/>
  <c r="A65" i="61"/>
  <c r="B64" i="61"/>
  <c r="A64" i="61"/>
  <c r="B63" i="61"/>
  <c r="A63" i="61"/>
  <c r="B62" i="61"/>
  <c r="A62" i="61"/>
  <c r="B61" i="61"/>
  <c r="A61" i="61"/>
  <c r="B60" i="61"/>
  <c r="A60" i="61"/>
  <c r="B59" i="61"/>
  <c r="A59" i="61"/>
  <c r="B58" i="61"/>
  <c r="A58" i="61"/>
  <c r="B57" i="61"/>
  <c r="A57" i="61"/>
  <c r="B56" i="61"/>
  <c r="A56" i="61"/>
  <c r="B55" i="61"/>
  <c r="A55" i="61"/>
  <c r="B54" i="61"/>
  <c r="A54" i="61"/>
  <c r="B53" i="61"/>
  <c r="A53" i="61"/>
  <c r="B52" i="61"/>
  <c r="A52" i="61"/>
  <c r="B51" i="61"/>
  <c r="A51" i="61"/>
  <c r="B50" i="61"/>
  <c r="A50" i="61"/>
  <c r="B49" i="61"/>
  <c r="A49" i="61"/>
  <c r="B48" i="61"/>
  <c r="A48" i="61"/>
  <c r="B47" i="61"/>
  <c r="A47" i="61"/>
  <c r="B46" i="61"/>
  <c r="A46" i="61"/>
  <c r="B45" i="61"/>
  <c r="A45" i="61"/>
  <c r="B44" i="61"/>
  <c r="A44" i="61"/>
  <c r="B43" i="61"/>
  <c r="A43" i="61"/>
  <c r="B42" i="61"/>
  <c r="A42" i="61"/>
  <c r="B41" i="61"/>
  <c r="A41" i="61"/>
  <c r="B40" i="61"/>
  <c r="A40" i="61"/>
  <c r="B39" i="61"/>
  <c r="A39" i="61"/>
  <c r="B38" i="61"/>
  <c r="A38" i="61"/>
  <c r="B37" i="61"/>
  <c r="A37" i="61"/>
  <c r="B36" i="61"/>
  <c r="A36" i="61"/>
  <c r="B35" i="61"/>
  <c r="A35" i="61"/>
  <c r="B34" i="61"/>
  <c r="A34" i="61"/>
  <c r="B33" i="61"/>
  <c r="A33" i="61"/>
  <c r="B32" i="61"/>
  <c r="A32" i="61"/>
  <c r="B31" i="61"/>
  <c r="A31" i="61"/>
  <c r="B30" i="61"/>
  <c r="A30" i="61"/>
  <c r="B29" i="61"/>
  <c r="A29" i="61"/>
  <c r="B28" i="61"/>
  <c r="A28" i="61"/>
  <c r="B27" i="61"/>
  <c r="A27" i="61"/>
  <c r="B26" i="61"/>
  <c r="A26" i="61"/>
  <c r="B25" i="61"/>
  <c r="A25" i="61"/>
  <c r="B24" i="61"/>
  <c r="A24" i="61"/>
  <c r="B23" i="61"/>
  <c r="A23" i="61"/>
  <c r="B22" i="61"/>
  <c r="A22" i="61"/>
  <c r="B21" i="61"/>
  <c r="A21" i="61"/>
  <c r="B20" i="61"/>
  <c r="A20" i="61"/>
  <c r="B19" i="61"/>
  <c r="A19" i="61"/>
  <c r="B18" i="61"/>
  <c r="A18" i="61"/>
  <c r="B17" i="61"/>
  <c r="A17" i="61"/>
  <c r="B16" i="61"/>
  <c r="A16" i="61"/>
  <c r="B15" i="61"/>
  <c r="A15" i="61"/>
  <c r="B14" i="61"/>
  <c r="A14" i="61"/>
  <c r="B13" i="61"/>
  <c r="A13" i="61"/>
  <c r="B12" i="61"/>
  <c r="A12" i="61"/>
  <c r="B11" i="61"/>
  <c r="A11" i="61"/>
  <c r="B10" i="61"/>
  <c r="A10" i="61"/>
  <c r="B9" i="61"/>
  <c r="A9" i="61"/>
  <c r="B8" i="61"/>
  <c r="A8" i="61"/>
  <c r="B7" i="61"/>
  <c r="A7" i="61"/>
  <c r="B6" i="61"/>
  <c r="A6" i="61"/>
  <c r="B5" i="61"/>
  <c r="A5" i="61"/>
  <c r="B4" i="61"/>
  <c r="A4" i="61"/>
  <c r="B3" i="61"/>
  <c r="A3" i="61"/>
  <c r="B2" i="61"/>
  <c r="A2" i="61"/>
  <c r="J1" i="61"/>
  <c r="F1" i="61"/>
  <c r="G165" i="62"/>
  <c r="G164" i="62"/>
  <c r="G163" i="62"/>
  <c r="G162" i="62"/>
  <c r="G161" i="62"/>
  <c r="G160" i="62"/>
  <c r="G159" i="62"/>
  <c r="G158" i="62"/>
  <c r="G157" i="62"/>
  <c r="G156" i="62"/>
  <c r="G155" i="62"/>
  <c r="G154" i="62"/>
  <c r="G153" i="62"/>
  <c r="G152" i="62"/>
  <c r="G149" i="62"/>
  <c r="G147" i="62"/>
  <c r="G146" i="62"/>
  <c r="G145" i="62"/>
  <c r="G144" i="62"/>
  <c r="G143" i="62"/>
  <c r="G142" i="62"/>
  <c r="G141" i="62"/>
  <c r="G139" i="62"/>
  <c r="G138" i="62"/>
  <c r="G137" i="62"/>
  <c r="G136" i="62"/>
  <c r="H133" i="62"/>
  <c r="G133" i="62"/>
  <c r="H132" i="62"/>
  <c r="G132" i="62"/>
  <c r="L131" i="62"/>
  <c r="H131" i="62"/>
  <c r="G131" i="62"/>
  <c r="H130" i="62"/>
  <c r="G130" i="62"/>
  <c r="L129" i="62"/>
  <c r="H129" i="62"/>
  <c r="G129" i="62"/>
  <c r="L128" i="62"/>
  <c r="H128" i="62"/>
  <c r="G128" i="62"/>
  <c r="L127" i="62"/>
  <c r="H127" i="62"/>
  <c r="G127" i="62"/>
  <c r="L126" i="62"/>
  <c r="H126" i="62"/>
  <c r="G126" i="62"/>
  <c r="M125" i="62"/>
  <c r="H125" i="62"/>
  <c r="G125" i="62"/>
  <c r="H124" i="62"/>
  <c r="G124" i="62"/>
  <c r="H123" i="62"/>
  <c r="G123" i="62"/>
  <c r="H122" i="62"/>
  <c r="G122" i="62"/>
  <c r="H121" i="62"/>
  <c r="G121" i="62"/>
  <c r="H120" i="62"/>
  <c r="G120" i="62"/>
  <c r="H119" i="62"/>
  <c r="G119" i="62"/>
  <c r="H118" i="62"/>
  <c r="G118" i="62"/>
  <c r="H117" i="62"/>
  <c r="G117" i="62"/>
  <c r="H116" i="62"/>
  <c r="G116" i="62"/>
  <c r="H115" i="62"/>
  <c r="G115" i="62"/>
  <c r="G111" i="62"/>
  <c r="G109" i="62"/>
  <c r="G108" i="62"/>
  <c r="G107" i="62"/>
  <c r="G106" i="62"/>
  <c r="K105" i="62"/>
  <c r="I104" i="62"/>
  <c r="B103" i="62"/>
  <c r="B100" i="62"/>
  <c r="A100" i="62"/>
  <c r="B99" i="62"/>
  <c r="A99" i="62"/>
  <c r="B98" i="62"/>
  <c r="A98" i="62"/>
  <c r="B97" i="62"/>
  <c r="A97" i="62"/>
  <c r="B96" i="62"/>
  <c r="A96" i="62"/>
  <c r="B95" i="62"/>
  <c r="A95" i="62"/>
  <c r="B94" i="62"/>
  <c r="A94" i="62"/>
  <c r="B93" i="62"/>
  <c r="A93" i="62"/>
  <c r="B92" i="62"/>
  <c r="A92" i="62"/>
  <c r="B91" i="62"/>
  <c r="A91" i="62"/>
  <c r="B90" i="62"/>
  <c r="A90" i="62"/>
  <c r="B89" i="62"/>
  <c r="A89" i="62"/>
  <c r="B88" i="62"/>
  <c r="A88" i="62"/>
  <c r="B87" i="62"/>
  <c r="A87" i="62"/>
  <c r="B86" i="62"/>
  <c r="A86" i="62"/>
  <c r="B85" i="62"/>
  <c r="A85" i="62"/>
  <c r="B84" i="62"/>
  <c r="A84" i="62"/>
  <c r="B83" i="62"/>
  <c r="A83" i="62"/>
  <c r="B82" i="62"/>
  <c r="A82" i="62"/>
  <c r="B81" i="62"/>
  <c r="A81" i="62"/>
  <c r="B80" i="62"/>
  <c r="A80" i="62"/>
  <c r="B79" i="62"/>
  <c r="A79" i="62"/>
  <c r="B78" i="62"/>
  <c r="A78" i="62"/>
  <c r="B77" i="62"/>
  <c r="A77" i="62"/>
  <c r="B76" i="62"/>
  <c r="A76" i="62"/>
  <c r="B75" i="62"/>
  <c r="A75" i="62"/>
  <c r="B74" i="62"/>
  <c r="A74" i="62"/>
  <c r="B73" i="62"/>
  <c r="A73" i="62"/>
  <c r="B72" i="62"/>
  <c r="A72" i="62"/>
  <c r="B71" i="62"/>
  <c r="A71" i="62"/>
  <c r="B70" i="62"/>
  <c r="A70" i="62"/>
  <c r="B69" i="62"/>
  <c r="A69" i="62"/>
  <c r="B68" i="62"/>
  <c r="A68" i="62"/>
  <c r="B67" i="62"/>
  <c r="A67" i="62"/>
  <c r="B66" i="62"/>
  <c r="A66" i="62"/>
  <c r="B65" i="62"/>
  <c r="A65" i="62"/>
  <c r="B64" i="62"/>
  <c r="A64" i="62"/>
  <c r="B63" i="62"/>
  <c r="A63" i="62"/>
  <c r="B62" i="62"/>
  <c r="A62" i="62"/>
  <c r="B61" i="62"/>
  <c r="A61" i="62"/>
  <c r="B60" i="62"/>
  <c r="A60" i="62"/>
  <c r="B59" i="62"/>
  <c r="A59" i="62"/>
  <c r="B58" i="62"/>
  <c r="A58" i="62"/>
  <c r="B57" i="62"/>
  <c r="A57" i="62"/>
  <c r="B56" i="62"/>
  <c r="A56" i="62"/>
  <c r="B55" i="62"/>
  <c r="A55" i="62"/>
  <c r="B54" i="62"/>
  <c r="A54" i="62"/>
  <c r="B53" i="62"/>
  <c r="A53" i="62"/>
  <c r="B52" i="62"/>
  <c r="A52" i="62"/>
  <c r="B51" i="62"/>
  <c r="A51" i="62"/>
  <c r="B50" i="62"/>
  <c r="A50" i="62"/>
  <c r="B49" i="62"/>
  <c r="A49" i="62"/>
  <c r="B48" i="62"/>
  <c r="A48" i="62"/>
  <c r="B47" i="62"/>
  <c r="A47" i="62"/>
  <c r="B46" i="62"/>
  <c r="A46" i="62"/>
  <c r="B45" i="62"/>
  <c r="A45" i="62"/>
  <c r="B44" i="62"/>
  <c r="A44" i="62"/>
  <c r="B43" i="62"/>
  <c r="A43" i="62"/>
  <c r="B42" i="62"/>
  <c r="A42" i="62"/>
  <c r="B41" i="62"/>
  <c r="A41" i="62"/>
  <c r="B40" i="62"/>
  <c r="A40" i="62"/>
  <c r="B39" i="62"/>
  <c r="A39" i="62"/>
  <c r="B38" i="62"/>
  <c r="A38" i="62"/>
  <c r="B37" i="62"/>
  <c r="A37" i="62"/>
  <c r="B36" i="62"/>
  <c r="A36" i="62"/>
  <c r="B35" i="62"/>
  <c r="A35" i="62"/>
  <c r="B34" i="62"/>
  <c r="A34" i="62"/>
  <c r="B33" i="62"/>
  <c r="A33" i="62"/>
  <c r="B32" i="62"/>
  <c r="A32" i="62"/>
  <c r="B31" i="62"/>
  <c r="A31" i="62"/>
  <c r="B30" i="62"/>
  <c r="A30" i="62"/>
  <c r="B29" i="62"/>
  <c r="A29" i="62"/>
  <c r="B28" i="62"/>
  <c r="A28" i="62"/>
  <c r="B27" i="62"/>
  <c r="A27" i="62"/>
  <c r="B26" i="62"/>
  <c r="A26" i="62"/>
  <c r="B25" i="62"/>
  <c r="A25" i="62"/>
  <c r="B24" i="62"/>
  <c r="A24" i="62"/>
  <c r="B23" i="62"/>
  <c r="A23" i="62"/>
  <c r="B22" i="62"/>
  <c r="A22" i="62"/>
  <c r="B21" i="62"/>
  <c r="A21" i="62"/>
  <c r="B20" i="62"/>
  <c r="A20" i="62"/>
  <c r="B19" i="62"/>
  <c r="A19" i="62"/>
  <c r="B18" i="62"/>
  <c r="A18" i="62"/>
  <c r="B17" i="62"/>
  <c r="A17" i="62"/>
  <c r="B16" i="62"/>
  <c r="A16" i="62"/>
  <c r="B15" i="62"/>
  <c r="A15" i="62"/>
  <c r="B14" i="62"/>
  <c r="A14" i="62"/>
  <c r="B13" i="62"/>
  <c r="A13" i="62"/>
  <c r="B12" i="62"/>
  <c r="A12" i="62"/>
  <c r="B11" i="62"/>
  <c r="A11" i="62"/>
  <c r="B10" i="62"/>
  <c r="A10" i="62"/>
  <c r="B9" i="62"/>
  <c r="A9" i="62"/>
  <c r="B8" i="62"/>
  <c r="A8" i="62"/>
  <c r="B7" i="62"/>
  <c r="A7" i="62"/>
  <c r="B6" i="62"/>
  <c r="A6" i="62"/>
  <c r="B5" i="62"/>
  <c r="A5" i="62"/>
  <c r="B4" i="62"/>
  <c r="A4" i="62"/>
  <c r="B3" i="62"/>
  <c r="A3" i="62"/>
  <c r="B2" i="62"/>
  <c r="A2" i="62"/>
  <c r="J1" i="62"/>
  <c r="F1" i="62"/>
  <c r="G165" i="63"/>
  <c r="G164" i="63"/>
  <c r="G163" i="63"/>
  <c r="G162" i="63"/>
  <c r="G161" i="63"/>
  <c r="G160" i="63"/>
  <c r="G159" i="63"/>
  <c r="G158" i="63"/>
  <c r="G157" i="63"/>
  <c r="G156" i="63"/>
  <c r="G155" i="63"/>
  <c r="G154" i="63"/>
  <c r="G153" i="63"/>
  <c r="G152" i="63"/>
  <c r="G149" i="63"/>
  <c r="G147" i="63"/>
  <c r="G146" i="63"/>
  <c r="G145" i="63"/>
  <c r="G144" i="63"/>
  <c r="G143" i="63"/>
  <c r="G142" i="63"/>
  <c r="G141" i="63"/>
  <c r="G139" i="63"/>
  <c r="G138" i="63"/>
  <c r="G137" i="63"/>
  <c r="G136" i="63"/>
  <c r="H133" i="63"/>
  <c r="G133" i="63"/>
  <c r="H132" i="63"/>
  <c r="G132" i="63"/>
  <c r="L131" i="63"/>
  <c r="H131" i="63"/>
  <c r="G131" i="63"/>
  <c r="H130" i="63"/>
  <c r="G130" i="63"/>
  <c r="L129" i="63"/>
  <c r="H129" i="63"/>
  <c r="G129" i="63"/>
  <c r="L128" i="63"/>
  <c r="H128" i="63"/>
  <c r="G128" i="63"/>
  <c r="L127" i="63"/>
  <c r="H127" i="63"/>
  <c r="G127" i="63"/>
  <c r="L126" i="63"/>
  <c r="H126" i="63"/>
  <c r="G126" i="63"/>
  <c r="M125" i="63"/>
  <c r="H125" i="63"/>
  <c r="G125" i="63"/>
  <c r="H124" i="63"/>
  <c r="G124" i="63"/>
  <c r="H123" i="63"/>
  <c r="G123" i="63"/>
  <c r="H122" i="63"/>
  <c r="G122" i="63"/>
  <c r="H121" i="63"/>
  <c r="G121" i="63"/>
  <c r="H120" i="63"/>
  <c r="G120" i="63"/>
  <c r="H119" i="63"/>
  <c r="G119" i="63"/>
  <c r="H118" i="63"/>
  <c r="G118" i="63"/>
  <c r="H117" i="63"/>
  <c r="G117" i="63"/>
  <c r="H116" i="63"/>
  <c r="G116" i="63"/>
  <c r="H115" i="63"/>
  <c r="G115" i="63"/>
  <c r="G111" i="63"/>
  <c r="G109" i="63"/>
  <c r="G108" i="63"/>
  <c r="G107" i="63"/>
  <c r="G106" i="63"/>
  <c r="K105" i="63"/>
  <c r="I104" i="63"/>
  <c r="B103" i="63"/>
  <c r="B100" i="63"/>
  <c r="A100" i="63"/>
  <c r="B99" i="63"/>
  <c r="A99" i="63"/>
  <c r="B98" i="63"/>
  <c r="A98" i="63"/>
  <c r="B97" i="63"/>
  <c r="A97" i="63"/>
  <c r="B96" i="63"/>
  <c r="A96" i="63"/>
  <c r="B95" i="63"/>
  <c r="A95" i="63"/>
  <c r="B94" i="63"/>
  <c r="A94" i="63"/>
  <c r="B93" i="63"/>
  <c r="A93" i="63"/>
  <c r="B92" i="63"/>
  <c r="A92" i="63"/>
  <c r="B91" i="63"/>
  <c r="A91" i="63"/>
  <c r="B90" i="63"/>
  <c r="A90" i="63"/>
  <c r="B89" i="63"/>
  <c r="A89" i="63"/>
  <c r="B88" i="63"/>
  <c r="A88" i="63"/>
  <c r="B87" i="63"/>
  <c r="A87" i="63"/>
  <c r="B86" i="63"/>
  <c r="A86" i="63"/>
  <c r="B85" i="63"/>
  <c r="A85" i="63"/>
  <c r="B84" i="63"/>
  <c r="A84" i="63"/>
  <c r="B83" i="63"/>
  <c r="A83" i="63"/>
  <c r="B82" i="63"/>
  <c r="A82" i="63"/>
  <c r="B81" i="63"/>
  <c r="A81" i="63"/>
  <c r="B80" i="63"/>
  <c r="A80" i="63"/>
  <c r="B79" i="63"/>
  <c r="A79" i="63"/>
  <c r="B78" i="63"/>
  <c r="A78" i="63"/>
  <c r="B77" i="63"/>
  <c r="A77" i="63"/>
  <c r="B76" i="63"/>
  <c r="A76" i="63"/>
  <c r="B75" i="63"/>
  <c r="A75" i="63"/>
  <c r="B74" i="63"/>
  <c r="A74" i="63"/>
  <c r="B73" i="63"/>
  <c r="A73" i="63"/>
  <c r="B72" i="63"/>
  <c r="A72" i="63"/>
  <c r="B71" i="63"/>
  <c r="A71" i="63"/>
  <c r="B70" i="63"/>
  <c r="A70" i="63"/>
  <c r="B69" i="63"/>
  <c r="A69" i="63"/>
  <c r="B68" i="63"/>
  <c r="A68" i="63"/>
  <c r="B67" i="63"/>
  <c r="A67" i="63"/>
  <c r="B66" i="63"/>
  <c r="A66" i="63"/>
  <c r="B65" i="63"/>
  <c r="A65" i="63"/>
  <c r="B64" i="63"/>
  <c r="A64" i="63"/>
  <c r="B63" i="63"/>
  <c r="A63" i="63"/>
  <c r="B62" i="63"/>
  <c r="A62" i="63"/>
  <c r="B61" i="63"/>
  <c r="A61" i="63"/>
  <c r="B60" i="63"/>
  <c r="A60" i="63"/>
  <c r="B59" i="63"/>
  <c r="A59" i="63"/>
  <c r="B58" i="63"/>
  <c r="A58" i="63"/>
  <c r="B57" i="63"/>
  <c r="A57" i="63"/>
  <c r="B56" i="63"/>
  <c r="A56" i="63"/>
  <c r="B55" i="63"/>
  <c r="A55" i="63"/>
  <c r="B54" i="63"/>
  <c r="A54" i="63"/>
  <c r="B53" i="63"/>
  <c r="A53" i="63"/>
  <c r="B52" i="63"/>
  <c r="A52" i="63"/>
  <c r="B51" i="63"/>
  <c r="A51" i="63"/>
  <c r="B50" i="63"/>
  <c r="A50" i="63"/>
  <c r="B49" i="63"/>
  <c r="A49" i="63"/>
  <c r="B48" i="63"/>
  <c r="A48" i="63"/>
  <c r="B47" i="63"/>
  <c r="A47" i="63"/>
  <c r="B46" i="63"/>
  <c r="A46" i="63"/>
  <c r="B45" i="63"/>
  <c r="A45" i="63"/>
  <c r="B44" i="63"/>
  <c r="A44" i="63"/>
  <c r="B43" i="63"/>
  <c r="A43" i="63"/>
  <c r="B42" i="63"/>
  <c r="A42" i="63"/>
  <c r="B41" i="63"/>
  <c r="A41" i="63"/>
  <c r="B40" i="63"/>
  <c r="A40" i="63"/>
  <c r="B39" i="63"/>
  <c r="A39" i="63"/>
  <c r="B38" i="63"/>
  <c r="A38" i="63"/>
  <c r="B37" i="63"/>
  <c r="A37" i="63"/>
  <c r="B36" i="63"/>
  <c r="A36" i="63"/>
  <c r="B35" i="63"/>
  <c r="A35" i="63"/>
  <c r="B34" i="63"/>
  <c r="A34" i="63"/>
  <c r="B33" i="63"/>
  <c r="A33" i="63"/>
  <c r="B32" i="63"/>
  <c r="A32" i="63"/>
  <c r="B31" i="63"/>
  <c r="A31" i="63"/>
  <c r="B30" i="63"/>
  <c r="A30" i="63"/>
  <c r="B29" i="63"/>
  <c r="A29" i="63"/>
  <c r="B28" i="63"/>
  <c r="A28" i="63"/>
  <c r="B27" i="63"/>
  <c r="A27" i="63"/>
  <c r="B26" i="63"/>
  <c r="A26" i="63"/>
  <c r="B25" i="63"/>
  <c r="A25" i="63"/>
  <c r="B24" i="63"/>
  <c r="A24" i="63"/>
  <c r="B23" i="63"/>
  <c r="A23" i="63"/>
  <c r="B22" i="63"/>
  <c r="A22" i="63"/>
  <c r="B21" i="63"/>
  <c r="A21" i="63"/>
  <c r="B20" i="63"/>
  <c r="A20" i="63"/>
  <c r="B19" i="63"/>
  <c r="A19" i="63"/>
  <c r="B18" i="63"/>
  <c r="A18" i="63"/>
  <c r="B17" i="63"/>
  <c r="A17" i="63"/>
  <c r="B16" i="63"/>
  <c r="A16" i="63"/>
  <c r="B15" i="63"/>
  <c r="A15" i="63"/>
  <c r="B14" i="63"/>
  <c r="A14" i="63"/>
  <c r="B13" i="63"/>
  <c r="A13" i="63"/>
  <c r="B12" i="63"/>
  <c r="A12" i="63"/>
  <c r="B11" i="63"/>
  <c r="A11" i="63"/>
  <c r="B10" i="63"/>
  <c r="A10" i="63"/>
  <c r="B9" i="63"/>
  <c r="A9" i="63"/>
  <c r="B8" i="63"/>
  <c r="A8" i="63"/>
  <c r="B7" i="63"/>
  <c r="A7" i="63"/>
  <c r="B6" i="63"/>
  <c r="A6" i="63"/>
  <c r="B5" i="63"/>
  <c r="A5" i="63"/>
  <c r="B4" i="63"/>
  <c r="A4" i="63"/>
  <c r="B3" i="63"/>
  <c r="A3" i="63"/>
  <c r="B2" i="63"/>
  <c r="A2" i="63"/>
  <c r="J1" i="63"/>
  <c r="F1" i="63"/>
  <c r="G165" i="64"/>
  <c r="G164" i="64"/>
  <c r="G163" i="64"/>
  <c r="G162" i="64"/>
  <c r="G161" i="64"/>
  <c r="G160" i="64"/>
  <c r="G159" i="64"/>
  <c r="G158" i="64"/>
  <c r="G157" i="64"/>
  <c r="G156" i="64"/>
  <c r="G155" i="64"/>
  <c r="G154" i="64"/>
  <c r="G153" i="64"/>
  <c r="G152" i="64"/>
  <c r="G149" i="64"/>
  <c r="G147" i="64"/>
  <c r="G146" i="64"/>
  <c r="G145" i="64"/>
  <c r="G144" i="64"/>
  <c r="G143" i="64"/>
  <c r="G142" i="64"/>
  <c r="G141" i="64"/>
  <c r="G139" i="64"/>
  <c r="G138" i="64"/>
  <c r="G137" i="64"/>
  <c r="G136" i="64"/>
  <c r="H133" i="64"/>
  <c r="G133" i="64"/>
  <c r="H132" i="64"/>
  <c r="G132" i="64"/>
  <c r="L131" i="64"/>
  <c r="H131" i="64"/>
  <c r="G131" i="64"/>
  <c r="H130" i="64"/>
  <c r="G130" i="64"/>
  <c r="L129" i="64"/>
  <c r="H129" i="64"/>
  <c r="G129" i="64"/>
  <c r="L128" i="64"/>
  <c r="H128" i="64"/>
  <c r="G128" i="64"/>
  <c r="L127" i="64"/>
  <c r="H127" i="64"/>
  <c r="G127" i="64"/>
  <c r="L126" i="64"/>
  <c r="H126" i="64"/>
  <c r="G126" i="64"/>
  <c r="M125" i="64"/>
  <c r="H125" i="64"/>
  <c r="G125" i="64"/>
  <c r="H124" i="64"/>
  <c r="G124" i="64"/>
  <c r="H123" i="64"/>
  <c r="G123" i="64"/>
  <c r="H122" i="64"/>
  <c r="G122" i="64"/>
  <c r="H121" i="64"/>
  <c r="G121" i="64"/>
  <c r="H120" i="64"/>
  <c r="G120" i="64"/>
  <c r="H119" i="64"/>
  <c r="G119" i="64"/>
  <c r="H118" i="64"/>
  <c r="G118" i="64"/>
  <c r="H117" i="64"/>
  <c r="G117" i="64"/>
  <c r="H116" i="64"/>
  <c r="G116" i="64"/>
  <c r="H115" i="64"/>
  <c r="G115" i="64"/>
  <c r="G111" i="64"/>
  <c r="G109" i="64"/>
  <c r="G108" i="64"/>
  <c r="G107" i="64"/>
  <c r="G106" i="64"/>
  <c r="K105" i="64"/>
  <c r="I104" i="64"/>
  <c r="B103" i="64"/>
  <c r="B100" i="64"/>
  <c r="A100" i="64"/>
  <c r="B99" i="64"/>
  <c r="A99" i="64"/>
  <c r="B98" i="64"/>
  <c r="A98" i="64"/>
  <c r="B97" i="64"/>
  <c r="A97" i="64"/>
  <c r="B96" i="64"/>
  <c r="A96" i="64"/>
  <c r="B95" i="64"/>
  <c r="A95" i="64"/>
  <c r="B94" i="64"/>
  <c r="A94" i="64"/>
  <c r="B93" i="64"/>
  <c r="A93" i="64"/>
  <c r="B92" i="64"/>
  <c r="A92" i="64"/>
  <c r="B91" i="64"/>
  <c r="A91" i="64"/>
  <c r="B90" i="64"/>
  <c r="A90" i="64"/>
  <c r="B89" i="64"/>
  <c r="A89" i="64"/>
  <c r="B88" i="64"/>
  <c r="A88" i="64"/>
  <c r="B87" i="64"/>
  <c r="A87" i="64"/>
  <c r="B86" i="64"/>
  <c r="A86" i="64"/>
  <c r="B85" i="64"/>
  <c r="A85" i="64"/>
  <c r="B84" i="64"/>
  <c r="A84" i="64"/>
  <c r="B83" i="64"/>
  <c r="A83" i="64"/>
  <c r="B82" i="64"/>
  <c r="A82" i="64"/>
  <c r="B81" i="64"/>
  <c r="A81" i="64"/>
  <c r="B80" i="64"/>
  <c r="A80" i="64"/>
  <c r="B79" i="64"/>
  <c r="A79" i="64"/>
  <c r="B78" i="64"/>
  <c r="A78" i="64"/>
  <c r="B77" i="64"/>
  <c r="A77" i="64"/>
  <c r="B76" i="64"/>
  <c r="A76" i="64"/>
  <c r="B75" i="64"/>
  <c r="A75" i="64"/>
  <c r="B74" i="64"/>
  <c r="A74" i="64"/>
  <c r="B73" i="64"/>
  <c r="A73" i="64"/>
  <c r="B72" i="64"/>
  <c r="A72" i="64"/>
  <c r="B71" i="64"/>
  <c r="A71" i="64"/>
  <c r="B70" i="64"/>
  <c r="A70" i="64"/>
  <c r="B69" i="64"/>
  <c r="A69" i="64"/>
  <c r="B68" i="64"/>
  <c r="A68" i="64"/>
  <c r="B67" i="64"/>
  <c r="A67" i="64"/>
  <c r="B66" i="64"/>
  <c r="A66" i="64"/>
  <c r="B65" i="64"/>
  <c r="A65" i="64"/>
  <c r="B64" i="64"/>
  <c r="A64" i="64"/>
  <c r="B63" i="64"/>
  <c r="A63" i="64"/>
  <c r="B62" i="64"/>
  <c r="A62" i="64"/>
  <c r="B61" i="64"/>
  <c r="A61" i="64"/>
  <c r="B60" i="64"/>
  <c r="A60" i="64"/>
  <c r="B59" i="64"/>
  <c r="A59" i="64"/>
  <c r="B58" i="64"/>
  <c r="A58" i="64"/>
  <c r="B57" i="64"/>
  <c r="A57" i="64"/>
  <c r="B56" i="64"/>
  <c r="A56" i="64"/>
  <c r="B55" i="64"/>
  <c r="A55" i="64"/>
  <c r="B54" i="64"/>
  <c r="A54" i="64"/>
  <c r="B53" i="64"/>
  <c r="A53" i="64"/>
  <c r="B52" i="64"/>
  <c r="A52" i="64"/>
  <c r="B51" i="64"/>
  <c r="A51" i="64"/>
  <c r="B50" i="64"/>
  <c r="A50" i="64"/>
  <c r="B49" i="64"/>
  <c r="A49" i="64"/>
  <c r="B48" i="64"/>
  <c r="A48" i="64"/>
  <c r="B47" i="64"/>
  <c r="A47" i="64"/>
  <c r="B46" i="64"/>
  <c r="A46" i="64"/>
  <c r="B45" i="64"/>
  <c r="A45" i="64"/>
  <c r="B44" i="64"/>
  <c r="A44" i="64"/>
  <c r="B43" i="64"/>
  <c r="A43" i="64"/>
  <c r="B42" i="64"/>
  <c r="A42" i="64"/>
  <c r="B41" i="64"/>
  <c r="A41" i="64"/>
  <c r="B40" i="64"/>
  <c r="A40" i="64"/>
  <c r="B39" i="64"/>
  <c r="A39" i="64"/>
  <c r="B38" i="64"/>
  <c r="A38" i="64"/>
  <c r="B37" i="64"/>
  <c r="A37" i="64"/>
  <c r="B36" i="64"/>
  <c r="A36" i="64"/>
  <c r="B35" i="64"/>
  <c r="A35" i="64"/>
  <c r="B34" i="64"/>
  <c r="A34" i="64"/>
  <c r="B33" i="64"/>
  <c r="A33" i="64"/>
  <c r="B32" i="64"/>
  <c r="A32" i="64"/>
  <c r="B31" i="64"/>
  <c r="A31" i="64"/>
  <c r="B30" i="64"/>
  <c r="A30" i="64"/>
  <c r="B29" i="64"/>
  <c r="A29" i="64"/>
  <c r="B28" i="64"/>
  <c r="A28" i="64"/>
  <c r="B27" i="64"/>
  <c r="A27" i="64"/>
  <c r="B26" i="64"/>
  <c r="A26" i="64"/>
  <c r="B25" i="64"/>
  <c r="A25" i="64"/>
  <c r="B24" i="64"/>
  <c r="A24" i="64"/>
  <c r="B23" i="64"/>
  <c r="A23" i="64"/>
  <c r="B22" i="64"/>
  <c r="A22" i="64"/>
  <c r="B21" i="64"/>
  <c r="A21" i="64"/>
  <c r="B20" i="64"/>
  <c r="A20" i="64"/>
  <c r="B19" i="64"/>
  <c r="A19" i="64"/>
  <c r="B18" i="64"/>
  <c r="A18" i="64"/>
  <c r="B17" i="64"/>
  <c r="A17" i="64"/>
  <c r="B16" i="64"/>
  <c r="A16" i="64"/>
  <c r="B15" i="64"/>
  <c r="A15" i="64"/>
  <c r="B14" i="64"/>
  <c r="A14" i="64"/>
  <c r="B13" i="64"/>
  <c r="A13" i="64"/>
  <c r="B12" i="64"/>
  <c r="A12" i="64"/>
  <c r="B11" i="64"/>
  <c r="A11" i="64"/>
  <c r="B10" i="64"/>
  <c r="A10" i="64"/>
  <c r="B9" i="64"/>
  <c r="A9" i="64"/>
  <c r="B8" i="64"/>
  <c r="A8" i="64"/>
  <c r="B7" i="64"/>
  <c r="A7" i="64"/>
  <c r="B6" i="64"/>
  <c r="A6" i="64"/>
  <c r="B5" i="64"/>
  <c r="A5" i="64"/>
  <c r="B4" i="64"/>
  <c r="A4" i="64"/>
  <c r="B3" i="64"/>
  <c r="A3" i="64"/>
  <c r="B2" i="64"/>
  <c r="A2" i="64"/>
  <c r="J1" i="64"/>
  <c r="F1" i="64"/>
  <c r="G165" i="65"/>
  <c r="G164" i="65"/>
  <c r="G163" i="65"/>
  <c r="G162" i="65"/>
  <c r="G161" i="65"/>
  <c r="G160" i="65"/>
  <c r="G159" i="65"/>
  <c r="G158" i="65"/>
  <c r="G157" i="65"/>
  <c r="G156" i="65"/>
  <c r="G155" i="65"/>
  <c r="G154" i="65"/>
  <c r="G153" i="65"/>
  <c r="G152" i="65"/>
  <c r="G149" i="65"/>
  <c r="G147" i="65"/>
  <c r="G146" i="65"/>
  <c r="G145" i="65"/>
  <c r="G144" i="65"/>
  <c r="G143" i="65"/>
  <c r="G142" i="65"/>
  <c r="G141" i="65"/>
  <c r="G139" i="65"/>
  <c r="G138" i="65"/>
  <c r="G137" i="65"/>
  <c r="G136" i="65"/>
  <c r="H133" i="65"/>
  <c r="G133" i="65"/>
  <c r="H132" i="65"/>
  <c r="G132" i="65"/>
  <c r="L131" i="65"/>
  <c r="H131" i="65"/>
  <c r="G131" i="65"/>
  <c r="H130" i="65"/>
  <c r="G130" i="65"/>
  <c r="L129" i="65"/>
  <c r="H129" i="65"/>
  <c r="G129" i="65"/>
  <c r="L128" i="65"/>
  <c r="H128" i="65"/>
  <c r="G128" i="65"/>
  <c r="L127" i="65"/>
  <c r="H127" i="65"/>
  <c r="G127" i="65"/>
  <c r="L126" i="65"/>
  <c r="H126" i="65"/>
  <c r="G126" i="65"/>
  <c r="M125" i="65"/>
  <c r="H125" i="65"/>
  <c r="G125" i="65"/>
  <c r="H124" i="65"/>
  <c r="G124" i="65"/>
  <c r="H123" i="65"/>
  <c r="G123" i="65"/>
  <c r="H122" i="65"/>
  <c r="G122" i="65"/>
  <c r="H121" i="65"/>
  <c r="G121" i="65"/>
  <c r="H120" i="65"/>
  <c r="G120" i="65"/>
  <c r="H119" i="65"/>
  <c r="G119" i="65"/>
  <c r="H118" i="65"/>
  <c r="G118" i="65"/>
  <c r="H117" i="65"/>
  <c r="G117" i="65"/>
  <c r="H116" i="65"/>
  <c r="G116" i="65"/>
  <c r="H115" i="65"/>
  <c r="G115" i="65"/>
  <c r="G111" i="65"/>
  <c r="G109" i="65"/>
  <c r="G108" i="65"/>
  <c r="G107" i="65"/>
  <c r="G106" i="65"/>
  <c r="K105" i="65"/>
  <c r="I104" i="65"/>
  <c r="B103" i="65"/>
  <c r="B100" i="65"/>
  <c r="A100" i="65"/>
  <c r="B99" i="65"/>
  <c r="A99" i="65"/>
  <c r="B98" i="65"/>
  <c r="A98" i="65"/>
  <c r="B97" i="65"/>
  <c r="A97" i="65"/>
  <c r="B96" i="65"/>
  <c r="A96" i="65"/>
  <c r="B95" i="65"/>
  <c r="A95" i="65"/>
  <c r="B94" i="65"/>
  <c r="A94" i="65"/>
  <c r="B93" i="65"/>
  <c r="A93" i="65"/>
  <c r="B92" i="65"/>
  <c r="A92" i="65"/>
  <c r="B91" i="65"/>
  <c r="A91" i="65"/>
  <c r="B90" i="65"/>
  <c r="A90" i="65"/>
  <c r="B89" i="65"/>
  <c r="A89" i="65"/>
  <c r="B88" i="65"/>
  <c r="A88" i="65"/>
  <c r="B87" i="65"/>
  <c r="A87" i="65"/>
  <c r="B86" i="65"/>
  <c r="A86" i="65"/>
  <c r="B85" i="65"/>
  <c r="A85" i="65"/>
  <c r="B84" i="65"/>
  <c r="A84" i="65"/>
  <c r="B83" i="65"/>
  <c r="A83" i="65"/>
  <c r="B82" i="65"/>
  <c r="A82" i="65"/>
  <c r="B81" i="65"/>
  <c r="A81" i="65"/>
  <c r="B80" i="65"/>
  <c r="A80" i="65"/>
  <c r="B79" i="65"/>
  <c r="A79" i="65"/>
  <c r="B78" i="65"/>
  <c r="A78" i="65"/>
  <c r="B77" i="65"/>
  <c r="A77" i="65"/>
  <c r="B76" i="65"/>
  <c r="A76" i="65"/>
  <c r="B75" i="65"/>
  <c r="A75" i="65"/>
  <c r="B74" i="65"/>
  <c r="A74" i="65"/>
  <c r="B73" i="65"/>
  <c r="A73" i="65"/>
  <c r="B72" i="65"/>
  <c r="A72" i="65"/>
  <c r="B71" i="65"/>
  <c r="A71" i="65"/>
  <c r="B70" i="65"/>
  <c r="A70" i="65"/>
  <c r="B69" i="65"/>
  <c r="A69" i="65"/>
  <c r="B68" i="65"/>
  <c r="A68" i="65"/>
  <c r="B67" i="65"/>
  <c r="A67" i="65"/>
  <c r="B66" i="65"/>
  <c r="A66" i="65"/>
  <c r="B65" i="65"/>
  <c r="A65" i="65"/>
  <c r="B64" i="65"/>
  <c r="A64" i="65"/>
  <c r="B63" i="65"/>
  <c r="A63" i="65"/>
  <c r="B62" i="65"/>
  <c r="A62" i="65"/>
  <c r="B61" i="65"/>
  <c r="A61" i="65"/>
  <c r="B60" i="65"/>
  <c r="A60" i="65"/>
  <c r="B59" i="65"/>
  <c r="A59" i="65"/>
  <c r="B58" i="65"/>
  <c r="A58" i="65"/>
  <c r="B57" i="65"/>
  <c r="A57" i="65"/>
  <c r="B56" i="65"/>
  <c r="A56" i="65"/>
  <c r="B55" i="65"/>
  <c r="A55" i="65"/>
  <c r="B54" i="65"/>
  <c r="A54" i="65"/>
  <c r="B53" i="65"/>
  <c r="A53" i="65"/>
  <c r="B52" i="65"/>
  <c r="A52" i="65"/>
  <c r="B51" i="65"/>
  <c r="A51" i="65"/>
  <c r="B50" i="65"/>
  <c r="A50" i="65"/>
  <c r="B49" i="65"/>
  <c r="A49" i="65"/>
  <c r="B48" i="65"/>
  <c r="A48" i="65"/>
  <c r="B47" i="65"/>
  <c r="A47" i="65"/>
  <c r="B46" i="65"/>
  <c r="A46" i="65"/>
  <c r="B45" i="65"/>
  <c r="A45" i="65"/>
  <c r="B44" i="65"/>
  <c r="A44" i="65"/>
  <c r="B43" i="65"/>
  <c r="A43" i="65"/>
  <c r="B42" i="65"/>
  <c r="A42" i="65"/>
  <c r="B41" i="65"/>
  <c r="A41" i="65"/>
  <c r="B40" i="65"/>
  <c r="A40" i="65"/>
  <c r="B39" i="65"/>
  <c r="A39" i="65"/>
  <c r="B38" i="65"/>
  <c r="A38" i="65"/>
  <c r="B37" i="65"/>
  <c r="A37" i="65"/>
  <c r="B36" i="65"/>
  <c r="A36" i="65"/>
  <c r="B35" i="65"/>
  <c r="A35" i="65"/>
  <c r="B34" i="65"/>
  <c r="A34" i="65"/>
  <c r="B33" i="65"/>
  <c r="A33" i="65"/>
  <c r="B32" i="65"/>
  <c r="A32" i="65"/>
  <c r="B31" i="65"/>
  <c r="A31" i="65"/>
  <c r="B30" i="65"/>
  <c r="A30" i="65"/>
  <c r="B29" i="65"/>
  <c r="A29" i="65"/>
  <c r="B28" i="65"/>
  <c r="A28" i="65"/>
  <c r="B27" i="65"/>
  <c r="A27" i="65"/>
  <c r="B26" i="65"/>
  <c r="A26" i="65"/>
  <c r="B25" i="65"/>
  <c r="A25" i="65"/>
  <c r="B24" i="65"/>
  <c r="A24" i="65"/>
  <c r="B23" i="65"/>
  <c r="A23" i="65"/>
  <c r="B22" i="65"/>
  <c r="A22" i="65"/>
  <c r="B21" i="65"/>
  <c r="A21" i="65"/>
  <c r="B20" i="65"/>
  <c r="A20" i="65"/>
  <c r="B19" i="65"/>
  <c r="A19" i="65"/>
  <c r="B18" i="65"/>
  <c r="A18" i="65"/>
  <c r="B17" i="65"/>
  <c r="A17" i="65"/>
  <c r="B16" i="65"/>
  <c r="A16" i="65"/>
  <c r="B15" i="65"/>
  <c r="A15" i="65"/>
  <c r="B14" i="65"/>
  <c r="A14" i="65"/>
  <c r="B13" i="65"/>
  <c r="A13" i="65"/>
  <c r="B12" i="65"/>
  <c r="A12" i="65"/>
  <c r="B11" i="65"/>
  <c r="A11" i="65"/>
  <c r="B10" i="65"/>
  <c r="A10" i="65"/>
  <c r="B9" i="65"/>
  <c r="A9" i="65"/>
  <c r="B8" i="65"/>
  <c r="A8" i="65"/>
  <c r="B7" i="65"/>
  <c r="A7" i="65"/>
  <c r="B6" i="65"/>
  <c r="A6" i="65"/>
  <c r="B5" i="65"/>
  <c r="A5" i="65"/>
  <c r="B4" i="65"/>
  <c r="A4" i="65"/>
  <c r="B3" i="65"/>
  <c r="A3" i="65"/>
  <c r="B2" i="65"/>
  <c r="A2" i="65"/>
  <c r="J1" i="65"/>
  <c r="F1" i="65"/>
  <c r="G165" i="66"/>
  <c r="G164" i="66"/>
  <c r="G163" i="66"/>
  <c r="G162" i="66"/>
  <c r="G161" i="66"/>
  <c r="G160" i="66"/>
  <c r="G159" i="66"/>
  <c r="G158" i="66"/>
  <c r="G157" i="66"/>
  <c r="G156" i="66"/>
  <c r="G155" i="66"/>
  <c r="G154" i="66"/>
  <c r="G153" i="66"/>
  <c r="G152" i="66"/>
  <c r="G149" i="66"/>
  <c r="G147" i="66"/>
  <c r="G146" i="66"/>
  <c r="G145" i="66"/>
  <c r="G144" i="66"/>
  <c r="G143" i="66"/>
  <c r="G142" i="66"/>
  <c r="G141" i="66"/>
  <c r="G139" i="66"/>
  <c r="G138" i="66"/>
  <c r="G137" i="66"/>
  <c r="G136" i="66"/>
  <c r="H133" i="66"/>
  <c r="G133" i="66"/>
  <c r="H132" i="66"/>
  <c r="G132" i="66"/>
  <c r="L131" i="66"/>
  <c r="H131" i="66"/>
  <c r="G131" i="66"/>
  <c r="H130" i="66"/>
  <c r="G130" i="66"/>
  <c r="L129" i="66"/>
  <c r="H129" i="66"/>
  <c r="G129" i="66"/>
  <c r="L128" i="66"/>
  <c r="H128" i="66"/>
  <c r="G128" i="66"/>
  <c r="L127" i="66"/>
  <c r="H127" i="66"/>
  <c r="G127" i="66"/>
  <c r="L126" i="66"/>
  <c r="H126" i="66"/>
  <c r="G126" i="66"/>
  <c r="M125" i="66"/>
  <c r="H125" i="66"/>
  <c r="G125" i="66"/>
  <c r="H124" i="66"/>
  <c r="G124" i="66"/>
  <c r="H123" i="66"/>
  <c r="G123" i="66"/>
  <c r="H122" i="66"/>
  <c r="G122" i="66"/>
  <c r="H121" i="66"/>
  <c r="G121" i="66"/>
  <c r="H120" i="66"/>
  <c r="G120" i="66"/>
  <c r="H119" i="66"/>
  <c r="G119" i="66"/>
  <c r="H118" i="66"/>
  <c r="G118" i="66"/>
  <c r="H117" i="66"/>
  <c r="G117" i="66"/>
  <c r="K116" i="66"/>
  <c r="H116" i="66"/>
  <c r="G116" i="66"/>
  <c r="H115" i="66"/>
  <c r="G115" i="66"/>
  <c r="G111" i="66"/>
  <c r="G109" i="66"/>
  <c r="G108" i="66"/>
  <c r="G107" i="66"/>
  <c r="G106" i="66"/>
  <c r="K105" i="66"/>
  <c r="I104" i="66"/>
  <c r="B103" i="66"/>
  <c r="B100" i="66"/>
  <c r="A100" i="66"/>
  <c r="B99" i="66"/>
  <c r="A99" i="66"/>
  <c r="B98" i="66"/>
  <c r="A98" i="66"/>
  <c r="B97" i="66"/>
  <c r="A97" i="66"/>
  <c r="B96" i="66"/>
  <c r="A96" i="66"/>
  <c r="B95" i="66"/>
  <c r="A95" i="66"/>
  <c r="B94" i="66"/>
  <c r="A94" i="66"/>
  <c r="B93" i="66"/>
  <c r="A93" i="66"/>
  <c r="B92" i="66"/>
  <c r="A92" i="66"/>
  <c r="B91" i="66"/>
  <c r="A91" i="66"/>
  <c r="B90" i="66"/>
  <c r="A90" i="66"/>
  <c r="B89" i="66"/>
  <c r="A89" i="66"/>
  <c r="B88" i="66"/>
  <c r="A88" i="66"/>
  <c r="B87" i="66"/>
  <c r="A87" i="66"/>
  <c r="B86" i="66"/>
  <c r="A86" i="66"/>
  <c r="B85" i="66"/>
  <c r="A85" i="66"/>
  <c r="B84" i="66"/>
  <c r="A84" i="66"/>
  <c r="B83" i="66"/>
  <c r="A83" i="66"/>
  <c r="B82" i="66"/>
  <c r="A82" i="66"/>
  <c r="B81" i="66"/>
  <c r="A81" i="66"/>
  <c r="B80" i="66"/>
  <c r="A80" i="66"/>
  <c r="B79" i="66"/>
  <c r="A79" i="66"/>
  <c r="B78" i="66"/>
  <c r="A78" i="66"/>
  <c r="B77" i="66"/>
  <c r="A77" i="66"/>
  <c r="B76" i="66"/>
  <c r="A76" i="66"/>
  <c r="B75" i="66"/>
  <c r="A75" i="66"/>
  <c r="B74" i="66"/>
  <c r="A74" i="66"/>
  <c r="B73" i="66"/>
  <c r="A73" i="66"/>
  <c r="B72" i="66"/>
  <c r="A72" i="66"/>
  <c r="B71" i="66"/>
  <c r="A71" i="66"/>
  <c r="B70" i="66"/>
  <c r="A70" i="66"/>
  <c r="B69" i="66"/>
  <c r="A69" i="66"/>
  <c r="B68" i="66"/>
  <c r="A68" i="66"/>
  <c r="B67" i="66"/>
  <c r="A67" i="66"/>
  <c r="B66" i="66"/>
  <c r="A66" i="66"/>
  <c r="B65" i="66"/>
  <c r="A65" i="66"/>
  <c r="B64" i="66"/>
  <c r="A64" i="66"/>
  <c r="B63" i="66"/>
  <c r="A63" i="66"/>
  <c r="B62" i="66"/>
  <c r="A62" i="66"/>
  <c r="B61" i="66"/>
  <c r="A61" i="66"/>
  <c r="B60" i="66"/>
  <c r="A60" i="66"/>
  <c r="B59" i="66"/>
  <c r="A59" i="66"/>
  <c r="B58" i="66"/>
  <c r="A58" i="66"/>
  <c r="B57" i="66"/>
  <c r="A57" i="66"/>
  <c r="B56" i="66"/>
  <c r="A56" i="66"/>
  <c r="B55" i="66"/>
  <c r="A55" i="66"/>
  <c r="B54" i="66"/>
  <c r="A54" i="66"/>
  <c r="B53" i="66"/>
  <c r="A53" i="66"/>
  <c r="B52" i="66"/>
  <c r="A52" i="66"/>
  <c r="B51" i="66"/>
  <c r="A51" i="66"/>
  <c r="B50" i="66"/>
  <c r="A50" i="66"/>
  <c r="B49" i="66"/>
  <c r="A49" i="66"/>
  <c r="B48" i="66"/>
  <c r="A48" i="66"/>
  <c r="B47" i="66"/>
  <c r="A47" i="66"/>
  <c r="B46" i="66"/>
  <c r="A46" i="66"/>
  <c r="B45" i="66"/>
  <c r="A45" i="66"/>
  <c r="B44" i="66"/>
  <c r="A44" i="66"/>
  <c r="B43" i="66"/>
  <c r="A43" i="66"/>
  <c r="B42" i="66"/>
  <c r="A42" i="66"/>
  <c r="B41" i="66"/>
  <c r="A41" i="66"/>
  <c r="B40" i="66"/>
  <c r="A40" i="66"/>
  <c r="B39" i="66"/>
  <c r="A39" i="66"/>
  <c r="B38" i="66"/>
  <c r="A38" i="66"/>
  <c r="B37" i="66"/>
  <c r="A37" i="66"/>
  <c r="B36" i="66"/>
  <c r="A36" i="66"/>
  <c r="B35" i="66"/>
  <c r="A35" i="66"/>
  <c r="B34" i="66"/>
  <c r="A34" i="66"/>
  <c r="B33" i="66"/>
  <c r="A33" i="66"/>
  <c r="B32" i="66"/>
  <c r="A32" i="66"/>
  <c r="B31" i="66"/>
  <c r="A31" i="66"/>
  <c r="B30" i="66"/>
  <c r="A30" i="66"/>
  <c r="B29" i="66"/>
  <c r="A29" i="66"/>
  <c r="B28" i="66"/>
  <c r="A28" i="66"/>
  <c r="B27" i="66"/>
  <c r="A27" i="66"/>
  <c r="B26" i="66"/>
  <c r="A26" i="66"/>
  <c r="B25" i="66"/>
  <c r="A25" i="66"/>
  <c r="B24" i="66"/>
  <c r="A24" i="66"/>
  <c r="B23" i="66"/>
  <c r="A23" i="66"/>
  <c r="B22" i="66"/>
  <c r="A22" i="66"/>
  <c r="B21" i="66"/>
  <c r="A21" i="66"/>
  <c r="B20" i="66"/>
  <c r="A20" i="66"/>
  <c r="B19" i="66"/>
  <c r="A19" i="66"/>
  <c r="B18" i="66"/>
  <c r="A18" i="66"/>
  <c r="B17" i="66"/>
  <c r="A17" i="66"/>
  <c r="B16" i="66"/>
  <c r="A16" i="66"/>
  <c r="B15" i="66"/>
  <c r="A15" i="66"/>
  <c r="B14" i="66"/>
  <c r="A14" i="66"/>
  <c r="B13" i="66"/>
  <c r="A13" i="66"/>
  <c r="B12" i="66"/>
  <c r="A12" i="66"/>
  <c r="B11" i="66"/>
  <c r="A11" i="66"/>
  <c r="B10" i="66"/>
  <c r="A10" i="66"/>
  <c r="B9" i="66"/>
  <c r="A9" i="66"/>
  <c r="B8" i="66"/>
  <c r="A8" i="66"/>
  <c r="B7" i="66"/>
  <c r="A7" i="66"/>
  <c r="B6" i="66"/>
  <c r="A6" i="66"/>
  <c r="B5" i="66"/>
  <c r="A5" i="66"/>
  <c r="B4" i="66"/>
  <c r="A4" i="66"/>
  <c r="B3" i="66"/>
  <c r="A3" i="66"/>
  <c r="B2" i="66"/>
  <c r="A2" i="66"/>
  <c r="J1" i="66"/>
  <c r="F1" i="66"/>
  <c r="G165" i="67"/>
  <c r="G164" i="67"/>
  <c r="G163" i="67"/>
  <c r="G162" i="67"/>
  <c r="G161" i="67"/>
  <c r="G160" i="67"/>
  <c r="G159" i="67"/>
  <c r="G158" i="67"/>
  <c r="G157" i="67"/>
  <c r="G156" i="67"/>
  <c r="G155" i="67"/>
  <c r="G154" i="67"/>
  <c r="G153" i="67"/>
  <c r="G152" i="67"/>
  <c r="G149" i="67"/>
  <c r="G147" i="67"/>
  <c r="G146" i="67"/>
  <c r="G145" i="67"/>
  <c r="G144" i="67"/>
  <c r="G143" i="67"/>
  <c r="G142" i="67"/>
  <c r="G141" i="67"/>
  <c r="G139" i="67"/>
  <c r="G138" i="67"/>
  <c r="G137" i="67"/>
  <c r="G136" i="67"/>
  <c r="H133" i="67"/>
  <c r="G133" i="67"/>
  <c r="H132" i="67"/>
  <c r="G132" i="67"/>
  <c r="L131" i="67"/>
  <c r="H131" i="67"/>
  <c r="G131" i="67"/>
  <c r="H130" i="67"/>
  <c r="G130" i="67"/>
  <c r="L129" i="67"/>
  <c r="H129" i="67"/>
  <c r="G129" i="67"/>
  <c r="L128" i="67"/>
  <c r="H128" i="67"/>
  <c r="G128" i="67"/>
  <c r="L127" i="67"/>
  <c r="H127" i="67"/>
  <c r="G127" i="67"/>
  <c r="L126" i="67"/>
  <c r="H126" i="67"/>
  <c r="G126" i="67"/>
  <c r="M125" i="67"/>
  <c r="H125" i="67"/>
  <c r="G125" i="67"/>
  <c r="H124" i="67"/>
  <c r="G124" i="67"/>
  <c r="H123" i="67"/>
  <c r="G123" i="67"/>
  <c r="H122" i="67"/>
  <c r="G122" i="67"/>
  <c r="H121" i="67"/>
  <c r="G121" i="67"/>
  <c r="H120" i="67"/>
  <c r="G120" i="67"/>
  <c r="H119" i="67"/>
  <c r="G119" i="67"/>
  <c r="H118" i="67"/>
  <c r="G118" i="67"/>
  <c r="H117" i="67"/>
  <c r="G117" i="67"/>
  <c r="K116" i="67"/>
  <c r="H116" i="67"/>
  <c r="G116" i="67"/>
  <c r="H115" i="67"/>
  <c r="G115" i="67"/>
  <c r="G111" i="67"/>
  <c r="G109" i="67"/>
  <c r="G108" i="67"/>
  <c r="G107" i="67"/>
  <c r="G106" i="67"/>
  <c r="K105" i="67"/>
  <c r="I104" i="67"/>
  <c r="B103" i="67"/>
  <c r="B100" i="67"/>
  <c r="A100" i="67"/>
  <c r="B99" i="67"/>
  <c r="A99" i="67"/>
  <c r="B98" i="67"/>
  <c r="A98" i="67"/>
  <c r="B97" i="67"/>
  <c r="A97" i="67"/>
  <c r="B96" i="67"/>
  <c r="A96" i="67"/>
  <c r="B95" i="67"/>
  <c r="A95" i="67"/>
  <c r="B94" i="67"/>
  <c r="A94" i="67"/>
  <c r="B93" i="67"/>
  <c r="A93" i="67"/>
  <c r="B92" i="67"/>
  <c r="A92" i="67"/>
  <c r="B91" i="67"/>
  <c r="A91" i="67"/>
  <c r="B90" i="67"/>
  <c r="A90" i="67"/>
  <c r="B89" i="67"/>
  <c r="A89" i="67"/>
  <c r="B88" i="67"/>
  <c r="A88" i="67"/>
  <c r="B87" i="67"/>
  <c r="A87" i="67"/>
  <c r="B86" i="67"/>
  <c r="A86" i="67"/>
  <c r="B85" i="67"/>
  <c r="A85" i="67"/>
  <c r="B84" i="67"/>
  <c r="A84" i="67"/>
  <c r="B83" i="67"/>
  <c r="A83" i="67"/>
  <c r="B82" i="67"/>
  <c r="A82" i="67"/>
  <c r="B81" i="67"/>
  <c r="A81" i="67"/>
  <c r="B80" i="67"/>
  <c r="A80" i="67"/>
  <c r="B79" i="67"/>
  <c r="A79" i="67"/>
  <c r="B78" i="67"/>
  <c r="A78" i="67"/>
  <c r="B77" i="67"/>
  <c r="A77" i="67"/>
  <c r="B76" i="67"/>
  <c r="A76" i="67"/>
  <c r="B75" i="67"/>
  <c r="A75" i="67"/>
  <c r="B74" i="67"/>
  <c r="A74" i="67"/>
  <c r="B73" i="67"/>
  <c r="A73" i="67"/>
  <c r="B72" i="67"/>
  <c r="A72" i="67"/>
  <c r="B71" i="67"/>
  <c r="A71" i="67"/>
  <c r="B70" i="67"/>
  <c r="A70" i="67"/>
  <c r="B69" i="67"/>
  <c r="A69" i="67"/>
  <c r="B68" i="67"/>
  <c r="A68" i="67"/>
  <c r="B67" i="67"/>
  <c r="A67" i="67"/>
  <c r="B66" i="67"/>
  <c r="A66" i="67"/>
  <c r="B65" i="67"/>
  <c r="A65" i="67"/>
  <c r="B64" i="67"/>
  <c r="A64" i="67"/>
  <c r="B63" i="67"/>
  <c r="A63" i="67"/>
  <c r="B62" i="67"/>
  <c r="A62" i="67"/>
  <c r="B61" i="67"/>
  <c r="A61" i="67"/>
  <c r="B60" i="67"/>
  <c r="A60" i="67"/>
  <c r="B59" i="67"/>
  <c r="A59" i="67"/>
  <c r="B58" i="67"/>
  <c r="A58" i="67"/>
  <c r="B57" i="67"/>
  <c r="A57" i="67"/>
  <c r="B56" i="67"/>
  <c r="A56" i="67"/>
  <c r="B55" i="67"/>
  <c r="A55" i="67"/>
  <c r="B54" i="67"/>
  <c r="A54" i="67"/>
  <c r="B53" i="67"/>
  <c r="A53" i="67"/>
  <c r="B52" i="67"/>
  <c r="A52" i="67"/>
  <c r="B51" i="67"/>
  <c r="A51" i="67"/>
  <c r="B50" i="67"/>
  <c r="A50" i="67"/>
  <c r="B49" i="67"/>
  <c r="A49" i="67"/>
  <c r="B48" i="67"/>
  <c r="A48" i="67"/>
  <c r="B47" i="67"/>
  <c r="A47" i="67"/>
  <c r="B46" i="67"/>
  <c r="A46" i="67"/>
  <c r="B45" i="67"/>
  <c r="A45" i="67"/>
  <c r="B44" i="67"/>
  <c r="A44" i="67"/>
  <c r="B43" i="67"/>
  <c r="A43" i="67"/>
  <c r="B42" i="67"/>
  <c r="A42" i="67"/>
  <c r="B41" i="67"/>
  <c r="A41" i="67"/>
  <c r="B40" i="67"/>
  <c r="A40" i="67"/>
  <c r="B39" i="67"/>
  <c r="A39" i="67"/>
  <c r="B38" i="67"/>
  <c r="A38" i="67"/>
  <c r="B37" i="67"/>
  <c r="A37" i="67"/>
  <c r="B36" i="67"/>
  <c r="A36" i="67"/>
  <c r="B35" i="67"/>
  <c r="A35" i="67"/>
  <c r="B34" i="67"/>
  <c r="A34" i="67"/>
  <c r="B33" i="67"/>
  <c r="A33" i="67"/>
  <c r="B32" i="67"/>
  <c r="A32" i="67"/>
  <c r="B31" i="67"/>
  <c r="A31" i="67"/>
  <c r="B30" i="67"/>
  <c r="A30" i="67"/>
  <c r="B29" i="67"/>
  <c r="A29" i="67"/>
  <c r="B28" i="67"/>
  <c r="A28" i="67"/>
  <c r="B27" i="67"/>
  <c r="A27" i="67"/>
  <c r="B26" i="67"/>
  <c r="A26" i="67"/>
  <c r="B25" i="67"/>
  <c r="A25" i="67"/>
  <c r="B24" i="67"/>
  <c r="A24" i="67"/>
  <c r="B23" i="67"/>
  <c r="A23" i="67"/>
  <c r="B22" i="67"/>
  <c r="A22" i="67"/>
  <c r="B21" i="67"/>
  <c r="A21" i="67"/>
  <c r="B20" i="67"/>
  <c r="A20" i="67"/>
  <c r="B19" i="67"/>
  <c r="A19" i="67"/>
  <c r="B18" i="67"/>
  <c r="A18" i="67"/>
  <c r="B17" i="67"/>
  <c r="A17" i="67"/>
  <c r="B16" i="67"/>
  <c r="A16" i="67"/>
  <c r="B15" i="67"/>
  <c r="A15" i="67"/>
  <c r="B14" i="67"/>
  <c r="A14" i="67"/>
  <c r="B13" i="67"/>
  <c r="A13" i="67"/>
  <c r="B12" i="67"/>
  <c r="A12" i="67"/>
  <c r="B11" i="67"/>
  <c r="A11" i="67"/>
  <c r="B10" i="67"/>
  <c r="A10" i="67"/>
  <c r="B9" i="67"/>
  <c r="A9" i="67"/>
  <c r="B8" i="67"/>
  <c r="A8" i="67"/>
  <c r="B7" i="67"/>
  <c r="A7" i="67"/>
  <c r="B6" i="67"/>
  <c r="A6" i="67"/>
  <c r="B5" i="67"/>
  <c r="A5" i="67"/>
  <c r="B4" i="67"/>
  <c r="A4" i="67"/>
  <c r="B3" i="67"/>
  <c r="A3" i="67"/>
  <c r="B2" i="67"/>
  <c r="A2" i="67"/>
  <c r="J1" i="67"/>
  <c r="F1" i="67"/>
  <c r="G165" i="68"/>
  <c r="G164" i="68"/>
  <c r="G163" i="68"/>
  <c r="G162" i="68"/>
  <c r="G161" i="68"/>
  <c r="G160" i="68"/>
  <c r="G159" i="68"/>
  <c r="G158" i="68"/>
  <c r="G157" i="68"/>
  <c r="G156" i="68"/>
  <c r="G155" i="68"/>
  <c r="G154" i="68"/>
  <c r="G153" i="68"/>
  <c r="G152" i="68"/>
  <c r="G149" i="68"/>
  <c r="G147" i="68"/>
  <c r="G146" i="68"/>
  <c r="G145" i="68"/>
  <c r="G144" i="68"/>
  <c r="G143" i="68"/>
  <c r="G142" i="68"/>
  <c r="G141" i="68"/>
  <c r="G139" i="68"/>
  <c r="G138" i="68"/>
  <c r="G137" i="68"/>
  <c r="G136" i="68"/>
  <c r="H133" i="68"/>
  <c r="G133" i="68"/>
  <c r="H132" i="68"/>
  <c r="G132" i="68"/>
  <c r="L131" i="68"/>
  <c r="H131" i="68"/>
  <c r="G131" i="68"/>
  <c r="H130" i="68"/>
  <c r="G130" i="68"/>
  <c r="L129" i="68"/>
  <c r="H129" i="68"/>
  <c r="G129" i="68"/>
  <c r="L128" i="68"/>
  <c r="H128" i="68"/>
  <c r="G128" i="68"/>
  <c r="L127" i="68"/>
  <c r="H127" i="68"/>
  <c r="G127" i="68"/>
  <c r="L126" i="68"/>
  <c r="H126" i="68"/>
  <c r="G126" i="68"/>
  <c r="M125" i="68"/>
  <c r="H125" i="68"/>
  <c r="G125" i="68"/>
  <c r="H124" i="68"/>
  <c r="G124" i="68"/>
  <c r="H123" i="68"/>
  <c r="G123" i="68"/>
  <c r="H122" i="68"/>
  <c r="G122" i="68"/>
  <c r="H121" i="68"/>
  <c r="G121" i="68"/>
  <c r="H120" i="68"/>
  <c r="G120" i="68"/>
  <c r="H119" i="68"/>
  <c r="G119" i="68"/>
  <c r="H118" i="68"/>
  <c r="G118" i="68"/>
  <c r="H117" i="68"/>
  <c r="G117" i="68"/>
  <c r="K116" i="68"/>
  <c r="H116" i="68"/>
  <c r="G116" i="68"/>
  <c r="H115" i="68"/>
  <c r="G115" i="68"/>
  <c r="G111" i="68"/>
  <c r="G109" i="68"/>
  <c r="G108" i="68"/>
  <c r="G107" i="68"/>
  <c r="G106" i="68"/>
  <c r="K105" i="68"/>
  <c r="I104" i="68"/>
  <c r="B103" i="68"/>
  <c r="B100" i="68"/>
  <c r="A100" i="68"/>
  <c r="B99" i="68"/>
  <c r="A99" i="68"/>
  <c r="B98" i="68"/>
  <c r="A98" i="68"/>
  <c r="B97" i="68"/>
  <c r="A97" i="68"/>
  <c r="B96" i="68"/>
  <c r="A96" i="68"/>
  <c r="B95" i="68"/>
  <c r="A95" i="68"/>
  <c r="B94" i="68"/>
  <c r="A94" i="68"/>
  <c r="B93" i="68"/>
  <c r="A93" i="68"/>
  <c r="B92" i="68"/>
  <c r="A92" i="68"/>
  <c r="B91" i="68"/>
  <c r="A91" i="68"/>
  <c r="B90" i="68"/>
  <c r="A90" i="68"/>
  <c r="B89" i="68"/>
  <c r="A89" i="68"/>
  <c r="B88" i="68"/>
  <c r="A88" i="68"/>
  <c r="B87" i="68"/>
  <c r="A87" i="68"/>
  <c r="B86" i="68"/>
  <c r="A86" i="68"/>
  <c r="B85" i="68"/>
  <c r="A85" i="68"/>
  <c r="B84" i="68"/>
  <c r="A84" i="68"/>
  <c r="B83" i="68"/>
  <c r="A83" i="68"/>
  <c r="B82" i="68"/>
  <c r="A82" i="68"/>
  <c r="B81" i="68"/>
  <c r="A81" i="68"/>
  <c r="B80" i="68"/>
  <c r="A80" i="68"/>
  <c r="B79" i="68"/>
  <c r="A79" i="68"/>
  <c r="B78" i="68"/>
  <c r="A78" i="68"/>
  <c r="B77" i="68"/>
  <c r="A77" i="68"/>
  <c r="B76" i="68"/>
  <c r="A76" i="68"/>
  <c r="B75" i="68"/>
  <c r="A75" i="68"/>
  <c r="B74" i="68"/>
  <c r="A74" i="68"/>
  <c r="B73" i="68"/>
  <c r="A73" i="68"/>
  <c r="B72" i="68"/>
  <c r="A72" i="68"/>
  <c r="B71" i="68"/>
  <c r="A71" i="68"/>
  <c r="B70" i="68"/>
  <c r="A70" i="68"/>
  <c r="B69" i="68"/>
  <c r="A69" i="68"/>
  <c r="B68" i="68"/>
  <c r="A68" i="68"/>
  <c r="B67" i="68"/>
  <c r="A67" i="68"/>
  <c r="B66" i="68"/>
  <c r="A66" i="68"/>
  <c r="B65" i="68"/>
  <c r="A65" i="68"/>
  <c r="B64" i="68"/>
  <c r="A64" i="68"/>
  <c r="B63" i="68"/>
  <c r="A63" i="68"/>
  <c r="B62" i="68"/>
  <c r="A62" i="68"/>
  <c r="B61" i="68"/>
  <c r="A61" i="68"/>
  <c r="B60" i="68"/>
  <c r="A60" i="68"/>
  <c r="B59" i="68"/>
  <c r="A59" i="68"/>
  <c r="B58" i="68"/>
  <c r="A58" i="68"/>
  <c r="B57" i="68"/>
  <c r="A57" i="68"/>
  <c r="B56" i="68"/>
  <c r="A56" i="68"/>
  <c r="B55" i="68"/>
  <c r="A55" i="68"/>
  <c r="B54" i="68"/>
  <c r="A54" i="68"/>
  <c r="B53" i="68"/>
  <c r="A53" i="68"/>
  <c r="B52" i="68"/>
  <c r="A52" i="68"/>
  <c r="B51" i="68"/>
  <c r="A51" i="68"/>
  <c r="B50" i="68"/>
  <c r="A50" i="68"/>
  <c r="B49" i="68"/>
  <c r="A49" i="68"/>
  <c r="B48" i="68"/>
  <c r="A48" i="68"/>
  <c r="B47" i="68"/>
  <c r="A47" i="68"/>
  <c r="B46" i="68"/>
  <c r="A46" i="68"/>
  <c r="B45" i="68"/>
  <c r="A45" i="68"/>
  <c r="B44" i="68"/>
  <c r="A44" i="68"/>
  <c r="B43" i="68"/>
  <c r="A43" i="68"/>
  <c r="B42" i="68"/>
  <c r="A42" i="68"/>
  <c r="B41" i="68"/>
  <c r="A41" i="68"/>
  <c r="B40" i="68"/>
  <c r="A40" i="68"/>
  <c r="B39" i="68"/>
  <c r="A39" i="68"/>
  <c r="B38" i="68"/>
  <c r="A38" i="68"/>
  <c r="B37" i="68"/>
  <c r="A37" i="68"/>
  <c r="B36" i="68"/>
  <c r="A36" i="68"/>
  <c r="B35" i="68"/>
  <c r="A35" i="68"/>
  <c r="B34" i="68"/>
  <c r="A34" i="68"/>
  <c r="B33" i="68"/>
  <c r="A33" i="68"/>
  <c r="B32" i="68"/>
  <c r="A32" i="68"/>
  <c r="B31" i="68"/>
  <c r="A31" i="68"/>
  <c r="B30" i="68"/>
  <c r="A30" i="68"/>
  <c r="B29" i="68"/>
  <c r="A29" i="68"/>
  <c r="B28" i="68"/>
  <c r="A28" i="68"/>
  <c r="B27" i="68"/>
  <c r="A27" i="68"/>
  <c r="B26" i="68"/>
  <c r="A26" i="68"/>
  <c r="B25" i="68"/>
  <c r="A25" i="68"/>
  <c r="B24" i="68"/>
  <c r="A24" i="68"/>
  <c r="B23" i="68"/>
  <c r="A23" i="68"/>
  <c r="B22" i="68"/>
  <c r="A22" i="68"/>
  <c r="B21" i="68"/>
  <c r="A21" i="68"/>
  <c r="B20" i="68"/>
  <c r="A20" i="68"/>
  <c r="B19" i="68"/>
  <c r="A19" i="68"/>
  <c r="B18" i="68"/>
  <c r="A18" i="68"/>
  <c r="B17" i="68"/>
  <c r="A17" i="68"/>
  <c r="B16" i="68"/>
  <c r="A16" i="68"/>
  <c r="B15" i="68"/>
  <c r="A15" i="68"/>
  <c r="B14" i="68"/>
  <c r="A14" i="68"/>
  <c r="B13" i="68"/>
  <c r="A13" i="68"/>
  <c r="B12" i="68"/>
  <c r="A12" i="68"/>
  <c r="B11" i="68"/>
  <c r="A11" i="68"/>
  <c r="B10" i="68"/>
  <c r="A10" i="68"/>
  <c r="B9" i="68"/>
  <c r="A9" i="68"/>
  <c r="B8" i="68"/>
  <c r="A8" i="68"/>
  <c r="B7" i="68"/>
  <c r="A7" i="68"/>
  <c r="B6" i="68"/>
  <c r="A6" i="68"/>
  <c r="B5" i="68"/>
  <c r="A5" i="68"/>
  <c r="B4" i="68"/>
  <c r="A4" i="68"/>
  <c r="B3" i="68"/>
  <c r="A3" i="68"/>
  <c r="B2" i="68"/>
  <c r="A2" i="68"/>
  <c r="J1" i="68"/>
  <c r="F1" i="68"/>
  <c r="G165" i="69"/>
  <c r="G164" i="69"/>
  <c r="G163" i="69"/>
  <c r="G162" i="69"/>
  <c r="G161" i="69"/>
  <c r="G160" i="69"/>
  <c r="G159" i="69"/>
  <c r="G158" i="69"/>
  <c r="G157" i="69"/>
  <c r="G156" i="69"/>
  <c r="G155" i="69"/>
  <c r="G154" i="69"/>
  <c r="G153" i="69"/>
  <c r="G152" i="69"/>
  <c r="G149" i="69"/>
  <c r="G147" i="69"/>
  <c r="G146" i="69"/>
  <c r="G145" i="69"/>
  <c r="G144" i="69"/>
  <c r="G143" i="69"/>
  <c r="G142" i="69"/>
  <c r="G141" i="69"/>
  <c r="G139" i="69"/>
  <c r="G138" i="69"/>
  <c r="G137" i="69"/>
  <c r="G136" i="69"/>
  <c r="H133" i="69"/>
  <c r="G133" i="69"/>
  <c r="H132" i="69"/>
  <c r="G132" i="69"/>
  <c r="L131" i="69"/>
  <c r="H131" i="69"/>
  <c r="G131" i="69"/>
  <c r="H130" i="69"/>
  <c r="G130" i="69"/>
  <c r="L129" i="69"/>
  <c r="H129" i="69"/>
  <c r="G129" i="69"/>
  <c r="L128" i="69"/>
  <c r="H128" i="69"/>
  <c r="G128" i="69"/>
  <c r="L127" i="69"/>
  <c r="H127" i="69"/>
  <c r="G127" i="69"/>
  <c r="L126" i="69"/>
  <c r="H126" i="69"/>
  <c r="G126" i="69"/>
  <c r="M125" i="69"/>
  <c r="H125" i="69"/>
  <c r="G125" i="69"/>
  <c r="H124" i="69"/>
  <c r="G124" i="69"/>
  <c r="H123" i="69"/>
  <c r="G123" i="69"/>
  <c r="H122" i="69"/>
  <c r="G122" i="69"/>
  <c r="H121" i="69"/>
  <c r="G121" i="69"/>
  <c r="H120" i="69"/>
  <c r="G120" i="69"/>
  <c r="H119" i="69"/>
  <c r="G119" i="69"/>
  <c r="H118" i="69"/>
  <c r="G118" i="69"/>
  <c r="H117" i="69"/>
  <c r="G117" i="69"/>
  <c r="K116" i="69"/>
  <c r="H116" i="69"/>
  <c r="G116" i="69"/>
  <c r="H115" i="69"/>
  <c r="G115" i="69"/>
  <c r="G111" i="69"/>
  <c r="G109" i="69"/>
  <c r="G108" i="69"/>
  <c r="G107" i="69"/>
  <c r="G106" i="69"/>
  <c r="K105" i="69"/>
  <c r="I104" i="69"/>
  <c r="B103" i="69"/>
  <c r="B100" i="69"/>
  <c r="A100" i="69"/>
  <c r="B99" i="69"/>
  <c r="A99" i="69"/>
  <c r="B98" i="69"/>
  <c r="A98" i="69"/>
  <c r="B97" i="69"/>
  <c r="A97" i="69"/>
  <c r="B96" i="69"/>
  <c r="A96" i="69"/>
  <c r="B95" i="69"/>
  <c r="A95" i="69"/>
  <c r="B94" i="69"/>
  <c r="A94" i="69"/>
  <c r="B93" i="69"/>
  <c r="A93" i="69"/>
  <c r="B92" i="69"/>
  <c r="A92" i="69"/>
  <c r="B91" i="69"/>
  <c r="A91" i="69"/>
  <c r="B90" i="69"/>
  <c r="A90" i="69"/>
  <c r="B89" i="69"/>
  <c r="A89" i="69"/>
  <c r="B88" i="69"/>
  <c r="A88" i="69"/>
  <c r="B87" i="69"/>
  <c r="A87" i="69"/>
  <c r="B86" i="69"/>
  <c r="A86" i="69"/>
  <c r="B85" i="69"/>
  <c r="A85" i="69"/>
  <c r="B84" i="69"/>
  <c r="A84" i="69"/>
  <c r="B83" i="69"/>
  <c r="A83" i="69"/>
  <c r="B82" i="69"/>
  <c r="A82" i="69"/>
  <c r="B81" i="69"/>
  <c r="A81" i="69"/>
  <c r="B80" i="69"/>
  <c r="A80" i="69"/>
  <c r="B79" i="69"/>
  <c r="A79" i="69"/>
  <c r="B78" i="69"/>
  <c r="A78" i="69"/>
  <c r="B77" i="69"/>
  <c r="A77" i="69"/>
  <c r="B76" i="69"/>
  <c r="A76" i="69"/>
  <c r="B75" i="69"/>
  <c r="A75" i="69"/>
  <c r="B74" i="69"/>
  <c r="A74" i="69"/>
  <c r="B73" i="69"/>
  <c r="A73" i="69"/>
  <c r="B72" i="69"/>
  <c r="A72" i="69"/>
  <c r="B71" i="69"/>
  <c r="A71" i="69"/>
  <c r="B70" i="69"/>
  <c r="A70" i="69"/>
  <c r="B69" i="69"/>
  <c r="A69" i="69"/>
  <c r="B68" i="69"/>
  <c r="A68" i="69"/>
  <c r="B67" i="69"/>
  <c r="A67" i="69"/>
  <c r="B66" i="69"/>
  <c r="A66" i="69"/>
  <c r="B65" i="69"/>
  <c r="A65" i="69"/>
  <c r="B64" i="69"/>
  <c r="A64" i="69"/>
  <c r="B63" i="69"/>
  <c r="A63" i="69"/>
  <c r="B62" i="69"/>
  <c r="A62" i="69"/>
  <c r="B61" i="69"/>
  <c r="A61" i="69"/>
  <c r="B60" i="69"/>
  <c r="A60" i="69"/>
  <c r="B59" i="69"/>
  <c r="A59" i="69"/>
  <c r="B58" i="69"/>
  <c r="A58" i="69"/>
  <c r="B57" i="69"/>
  <c r="A57" i="69"/>
  <c r="B56" i="69"/>
  <c r="A56" i="69"/>
  <c r="B55" i="69"/>
  <c r="A55" i="69"/>
  <c r="B54" i="69"/>
  <c r="A54" i="69"/>
  <c r="B53" i="69"/>
  <c r="A53" i="69"/>
  <c r="B52" i="69"/>
  <c r="A52" i="69"/>
  <c r="B51" i="69"/>
  <c r="A51" i="69"/>
  <c r="B50" i="69"/>
  <c r="A50" i="69"/>
  <c r="B49" i="69"/>
  <c r="A49" i="69"/>
  <c r="B48" i="69"/>
  <c r="A48" i="69"/>
  <c r="B47" i="69"/>
  <c r="A47" i="69"/>
  <c r="B46" i="69"/>
  <c r="A46" i="69"/>
  <c r="B45" i="69"/>
  <c r="A45" i="69"/>
  <c r="B44" i="69"/>
  <c r="A44" i="69"/>
  <c r="B43" i="69"/>
  <c r="A43" i="69"/>
  <c r="B42" i="69"/>
  <c r="A42" i="69"/>
  <c r="B41" i="69"/>
  <c r="A41" i="69"/>
  <c r="B40" i="69"/>
  <c r="A40" i="69"/>
  <c r="B39" i="69"/>
  <c r="A39" i="69"/>
  <c r="B38" i="69"/>
  <c r="A38" i="69"/>
  <c r="B37" i="69"/>
  <c r="A37" i="69"/>
  <c r="B36" i="69"/>
  <c r="A36" i="69"/>
  <c r="B35" i="69"/>
  <c r="A35" i="69"/>
  <c r="B34" i="69"/>
  <c r="A34" i="69"/>
  <c r="B33" i="69"/>
  <c r="A33" i="69"/>
  <c r="B32" i="69"/>
  <c r="A32" i="69"/>
  <c r="B31" i="69"/>
  <c r="A31" i="69"/>
  <c r="B30" i="69"/>
  <c r="A30" i="69"/>
  <c r="B29" i="69"/>
  <c r="A29" i="69"/>
  <c r="B28" i="69"/>
  <c r="A28" i="69"/>
  <c r="B27" i="69"/>
  <c r="A27" i="69"/>
  <c r="B26" i="69"/>
  <c r="A26" i="69"/>
  <c r="B25" i="69"/>
  <c r="A25" i="69"/>
  <c r="B24" i="69"/>
  <c r="A24" i="69"/>
  <c r="B23" i="69"/>
  <c r="A23" i="69"/>
  <c r="B22" i="69"/>
  <c r="A22" i="69"/>
  <c r="B21" i="69"/>
  <c r="A21" i="69"/>
  <c r="B20" i="69"/>
  <c r="A20" i="69"/>
  <c r="B19" i="69"/>
  <c r="A19" i="69"/>
  <c r="B18" i="69"/>
  <c r="A18" i="69"/>
  <c r="B17" i="69"/>
  <c r="A17" i="69"/>
  <c r="B16" i="69"/>
  <c r="A16" i="69"/>
  <c r="B15" i="69"/>
  <c r="A15" i="69"/>
  <c r="B14" i="69"/>
  <c r="A14" i="69"/>
  <c r="B13" i="69"/>
  <c r="A13" i="69"/>
  <c r="B12" i="69"/>
  <c r="A12" i="69"/>
  <c r="B11" i="69"/>
  <c r="A11" i="69"/>
  <c r="B10" i="69"/>
  <c r="A10" i="69"/>
  <c r="B9" i="69"/>
  <c r="A9" i="69"/>
  <c r="B8" i="69"/>
  <c r="A8" i="69"/>
  <c r="B7" i="69"/>
  <c r="A7" i="69"/>
  <c r="B6" i="69"/>
  <c r="A6" i="69"/>
  <c r="B5" i="69"/>
  <c r="A5" i="69"/>
  <c r="B4" i="69"/>
  <c r="A4" i="69"/>
  <c r="B3" i="69"/>
  <c r="A3" i="69"/>
  <c r="B2" i="69"/>
  <c r="A2" i="69"/>
  <c r="J1" i="69"/>
  <c r="F1" i="69"/>
  <c r="G165" i="70"/>
  <c r="G164" i="70"/>
  <c r="G163" i="70"/>
  <c r="G162" i="70"/>
  <c r="G161" i="70"/>
  <c r="G160" i="70"/>
  <c r="G159" i="70"/>
  <c r="G158" i="70"/>
  <c r="G157" i="70"/>
  <c r="G156" i="70"/>
  <c r="G155" i="70"/>
  <c r="G154" i="70"/>
  <c r="G153" i="70"/>
  <c r="G152" i="70"/>
  <c r="G149" i="70"/>
  <c r="G147" i="70"/>
  <c r="G146" i="70"/>
  <c r="G145" i="70"/>
  <c r="G144" i="70"/>
  <c r="G143" i="70"/>
  <c r="G142" i="70"/>
  <c r="G141" i="70"/>
  <c r="G139" i="70"/>
  <c r="G138" i="70"/>
  <c r="G137" i="70"/>
  <c r="G136" i="70"/>
  <c r="H133" i="70"/>
  <c r="G133" i="70"/>
  <c r="H132" i="70"/>
  <c r="G132" i="70"/>
  <c r="L131" i="70"/>
  <c r="H131" i="70"/>
  <c r="G131" i="70"/>
  <c r="H130" i="70"/>
  <c r="G130" i="70"/>
  <c r="L129" i="70"/>
  <c r="H129" i="70"/>
  <c r="G129" i="70"/>
  <c r="L128" i="70"/>
  <c r="H128" i="70"/>
  <c r="G128" i="70"/>
  <c r="L127" i="70"/>
  <c r="H127" i="70"/>
  <c r="G127" i="70"/>
  <c r="L126" i="70"/>
  <c r="H126" i="70"/>
  <c r="G126" i="70"/>
  <c r="M125" i="70"/>
  <c r="H125" i="70"/>
  <c r="G125" i="70"/>
  <c r="H124" i="70"/>
  <c r="G124" i="70"/>
  <c r="H123" i="70"/>
  <c r="G123" i="70"/>
  <c r="H122" i="70"/>
  <c r="G122" i="70"/>
  <c r="H121" i="70"/>
  <c r="G121" i="70"/>
  <c r="H120" i="70"/>
  <c r="G120" i="70"/>
  <c r="H119" i="70"/>
  <c r="G119" i="70"/>
  <c r="H118" i="70"/>
  <c r="G118" i="70"/>
  <c r="H117" i="70"/>
  <c r="G117" i="70"/>
  <c r="K116" i="70"/>
  <c r="H116" i="70"/>
  <c r="G116" i="70"/>
  <c r="H115" i="70"/>
  <c r="G115" i="70"/>
  <c r="G111" i="70"/>
  <c r="G109" i="70"/>
  <c r="G108" i="70"/>
  <c r="G107" i="70"/>
  <c r="G106" i="70"/>
  <c r="K105" i="70"/>
  <c r="I104" i="70"/>
  <c r="B103" i="70"/>
  <c r="B100" i="70"/>
  <c r="A100" i="70"/>
  <c r="B99" i="70"/>
  <c r="A99" i="70"/>
  <c r="B98" i="70"/>
  <c r="A98" i="70"/>
  <c r="B97" i="70"/>
  <c r="A97" i="70"/>
  <c r="B96" i="70"/>
  <c r="A96" i="70"/>
  <c r="B95" i="70"/>
  <c r="A95" i="70"/>
  <c r="B94" i="70"/>
  <c r="A94" i="70"/>
  <c r="B93" i="70"/>
  <c r="A93" i="70"/>
  <c r="B92" i="70"/>
  <c r="A92" i="70"/>
  <c r="B91" i="70"/>
  <c r="A91" i="70"/>
  <c r="B90" i="70"/>
  <c r="A90" i="70"/>
  <c r="B89" i="70"/>
  <c r="A89" i="70"/>
  <c r="B88" i="70"/>
  <c r="A88" i="70"/>
  <c r="B87" i="70"/>
  <c r="A87" i="70"/>
  <c r="B86" i="70"/>
  <c r="A86" i="70"/>
  <c r="B85" i="70"/>
  <c r="A85" i="70"/>
  <c r="B84" i="70"/>
  <c r="A84" i="70"/>
  <c r="B83" i="70"/>
  <c r="A83" i="70"/>
  <c r="B82" i="70"/>
  <c r="A82" i="70"/>
  <c r="B81" i="70"/>
  <c r="A81" i="70"/>
  <c r="B80" i="70"/>
  <c r="A80" i="70"/>
  <c r="B79" i="70"/>
  <c r="A79" i="70"/>
  <c r="B78" i="70"/>
  <c r="A78" i="70"/>
  <c r="B77" i="70"/>
  <c r="A77" i="70"/>
  <c r="B76" i="70"/>
  <c r="A76" i="70"/>
  <c r="B75" i="70"/>
  <c r="A75" i="70"/>
  <c r="B74" i="70"/>
  <c r="A74" i="70"/>
  <c r="B73" i="70"/>
  <c r="A73" i="70"/>
  <c r="B72" i="70"/>
  <c r="A72" i="70"/>
  <c r="B71" i="70"/>
  <c r="A71" i="70"/>
  <c r="B70" i="70"/>
  <c r="A70" i="70"/>
  <c r="B69" i="70"/>
  <c r="A69" i="70"/>
  <c r="B68" i="70"/>
  <c r="A68" i="70"/>
  <c r="B67" i="70"/>
  <c r="A67" i="70"/>
  <c r="B66" i="70"/>
  <c r="A66" i="70"/>
  <c r="B65" i="70"/>
  <c r="A65" i="70"/>
  <c r="B64" i="70"/>
  <c r="A64" i="70"/>
  <c r="B63" i="70"/>
  <c r="A63" i="70"/>
  <c r="B62" i="70"/>
  <c r="A62" i="70"/>
  <c r="B61" i="70"/>
  <c r="A61" i="70"/>
  <c r="B60" i="70"/>
  <c r="A60" i="70"/>
  <c r="B59" i="70"/>
  <c r="A59" i="70"/>
  <c r="B58" i="70"/>
  <c r="A58" i="70"/>
  <c r="B57" i="70"/>
  <c r="A57" i="70"/>
  <c r="B56" i="70"/>
  <c r="A56" i="70"/>
  <c r="B55" i="70"/>
  <c r="A55" i="70"/>
  <c r="B54" i="70"/>
  <c r="A54" i="70"/>
  <c r="B53" i="70"/>
  <c r="A53" i="70"/>
  <c r="B52" i="70"/>
  <c r="A52" i="70"/>
  <c r="B51" i="70"/>
  <c r="A51" i="70"/>
  <c r="B50" i="70"/>
  <c r="A50" i="70"/>
  <c r="B49" i="70"/>
  <c r="A49" i="70"/>
  <c r="B48" i="70"/>
  <c r="A48" i="70"/>
  <c r="B47" i="70"/>
  <c r="A47" i="70"/>
  <c r="B46" i="70"/>
  <c r="A46" i="70"/>
  <c r="B45" i="70"/>
  <c r="A45" i="70"/>
  <c r="B44" i="70"/>
  <c r="A44" i="70"/>
  <c r="B43" i="70"/>
  <c r="A43" i="70"/>
  <c r="B42" i="70"/>
  <c r="A42" i="70"/>
  <c r="B41" i="70"/>
  <c r="A41" i="70"/>
  <c r="B40" i="70"/>
  <c r="A40" i="70"/>
  <c r="B39" i="70"/>
  <c r="A39" i="70"/>
  <c r="B38" i="70"/>
  <c r="A38" i="70"/>
  <c r="B37" i="70"/>
  <c r="A37" i="70"/>
  <c r="B36" i="70"/>
  <c r="A36" i="70"/>
  <c r="B35" i="70"/>
  <c r="A35" i="70"/>
  <c r="B34" i="70"/>
  <c r="A34" i="70"/>
  <c r="B33" i="70"/>
  <c r="A33" i="70"/>
  <c r="B32" i="70"/>
  <c r="A32" i="70"/>
  <c r="B31" i="70"/>
  <c r="A31" i="70"/>
  <c r="B30" i="70"/>
  <c r="A30" i="70"/>
  <c r="B29" i="70"/>
  <c r="A29" i="70"/>
  <c r="B28" i="70"/>
  <c r="A28" i="70"/>
  <c r="B27" i="70"/>
  <c r="A27" i="70"/>
  <c r="B26" i="70"/>
  <c r="A26" i="70"/>
  <c r="B25" i="70"/>
  <c r="A25" i="70"/>
  <c r="B24" i="70"/>
  <c r="A24" i="70"/>
  <c r="B23" i="70"/>
  <c r="A23" i="70"/>
  <c r="B22" i="70"/>
  <c r="A22" i="70"/>
  <c r="B21" i="70"/>
  <c r="A21" i="70"/>
  <c r="B20" i="70"/>
  <c r="A20" i="70"/>
  <c r="B19" i="70"/>
  <c r="A19" i="70"/>
  <c r="B18" i="70"/>
  <c r="A18" i="70"/>
  <c r="B17" i="70"/>
  <c r="A17" i="70"/>
  <c r="B16" i="70"/>
  <c r="A16" i="70"/>
  <c r="B15" i="70"/>
  <c r="A15" i="70"/>
  <c r="B14" i="70"/>
  <c r="A14" i="70"/>
  <c r="B13" i="70"/>
  <c r="A13" i="70"/>
  <c r="B12" i="70"/>
  <c r="A12" i="70"/>
  <c r="B11" i="70"/>
  <c r="A11" i="70"/>
  <c r="B10" i="70"/>
  <c r="A10" i="70"/>
  <c r="B9" i="70"/>
  <c r="A9" i="70"/>
  <c r="B8" i="70"/>
  <c r="A8" i="70"/>
  <c r="B7" i="70"/>
  <c r="A7" i="70"/>
  <c r="B6" i="70"/>
  <c r="A6" i="70"/>
  <c r="B5" i="70"/>
  <c r="A5" i="70"/>
  <c r="B4" i="70"/>
  <c r="A4" i="70"/>
  <c r="B3" i="70"/>
  <c r="A3" i="70"/>
  <c r="B2" i="70"/>
  <c r="A2" i="70"/>
  <c r="J1" i="70"/>
  <c r="F1" i="70"/>
  <c r="G165" i="71"/>
  <c r="G164" i="71"/>
  <c r="G163" i="71"/>
  <c r="G162" i="71"/>
  <c r="G161" i="71"/>
  <c r="G160" i="71"/>
  <c r="G159" i="71"/>
  <c r="G158" i="71"/>
  <c r="G157" i="71"/>
  <c r="G156" i="71"/>
  <c r="G155" i="71"/>
  <c r="G154" i="71"/>
  <c r="G153" i="71"/>
  <c r="G152" i="71"/>
  <c r="G149" i="71"/>
  <c r="G147" i="71"/>
  <c r="G146" i="71"/>
  <c r="G145" i="71"/>
  <c r="G144" i="71"/>
  <c r="G143" i="71"/>
  <c r="G142" i="71"/>
  <c r="G141" i="71"/>
  <c r="G139" i="71"/>
  <c r="G138" i="71"/>
  <c r="G137" i="71"/>
  <c r="G136" i="71"/>
  <c r="H133" i="71"/>
  <c r="G133" i="71"/>
  <c r="H132" i="71"/>
  <c r="G132" i="71"/>
  <c r="L131" i="71"/>
  <c r="H131" i="71"/>
  <c r="G131" i="71"/>
  <c r="H130" i="71"/>
  <c r="G130" i="71"/>
  <c r="L129" i="71"/>
  <c r="H129" i="71"/>
  <c r="G129" i="71"/>
  <c r="L128" i="71"/>
  <c r="H128" i="71"/>
  <c r="G128" i="71"/>
  <c r="L127" i="71"/>
  <c r="H127" i="71"/>
  <c r="G127" i="71"/>
  <c r="L126" i="71"/>
  <c r="H126" i="71"/>
  <c r="G126" i="71"/>
  <c r="M125" i="71"/>
  <c r="H125" i="71"/>
  <c r="G125" i="71"/>
  <c r="H124" i="71"/>
  <c r="G124" i="71"/>
  <c r="H123" i="71"/>
  <c r="G123" i="71"/>
  <c r="H122" i="71"/>
  <c r="G122" i="71"/>
  <c r="H121" i="71"/>
  <c r="G121" i="71"/>
  <c r="H120" i="71"/>
  <c r="G120" i="71"/>
  <c r="H119" i="71"/>
  <c r="G119" i="71"/>
  <c r="H118" i="71"/>
  <c r="G118" i="71"/>
  <c r="H117" i="71"/>
  <c r="G117" i="71"/>
  <c r="K116" i="71"/>
  <c r="H116" i="71"/>
  <c r="G116" i="71"/>
  <c r="H115" i="71"/>
  <c r="G115" i="71"/>
  <c r="G111" i="71"/>
  <c r="G109" i="71"/>
  <c r="G108" i="71"/>
  <c r="G107" i="71"/>
  <c r="G106" i="71"/>
  <c r="K105" i="71"/>
  <c r="I104" i="71"/>
  <c r="B103" i="71"/>
  <c r="B100" i="71"/>
  <c r="A100" i="71"/>
  <c r="B99" i="71"/>
  <c r="A99" i="71"/>
  <c r="B98" i="71"/>
  <c r="A98" i="71"/>
  <c r="B97" i="71"/>
  <c r="A97" i="71"/>
  <c r="B96" i="71"/>
  <c r="A96" i="71"/>
  <c r="B95" i="71"/>
  <c r="A95" i="71"/>
  <c r="B94" i="71"/>
  <c r="A94" i="71"/>
  <c r="B93" i="71"/>
  <c r="A93" i="71"/>
  <c r="B92" i="71"/>
  <c r="A92" i="71"/>
  <c r="B91" i="71"/>
  <c r="A91" i="71"/>
  <c r="B90" i="71"/>
  <c r="A90" i="71"/>
  <c r="B89" i="71"/>
  <c r="A89" i="71"/>
  <c r="B88" i="71"/>
  <c r="A88" i="71"/>
  <c r="B87" i="71"/>
  <c r="A87" i="71"/>
  <c r="B86" i="71"/>
  <c r="A86" i="71"/>
  <c r="B85" i="71"/>
  <c r="A85" i="71"/>
  <c r="B84" i="71"/>
  <c r="A84" i="71"/>
  <c r="B83" i="71"/>
  <c r="A83" i="71"/>
  <c r="B82" i="71"/>
  <c r="A82" i="71"/>
  <c r="B81" i="71"/>
  <c r="A81" i="71"/>
  <c r="B80" i="71"/>
  <c r="A80" i="71"/>
  <c r="B79" i="71"/>
  <c r="A79" i="71"/>
  <c r="B78" i="71"/>
  <c r="A78" i="71"/>
  <c r="B77" i="71"/>
  <c r="A77" i="71"/>
  <c r="B76" i="71"/>
  <c r="A76" i="71"/>
  <c r="B75" i="71"/>
  <c r="A75" i="71"/>
  <c r="B74" i="71"/>
  <c r="A74" i="71"/>
  <c r="B73" i="71"/>
  <c r="A73" i="71"/>
  <c r="B72" i="71"/>
  <c r="A72" i="71"/>
  <c r="B71" i="71"/>
  <c r="A71" i="71"/>
  <c r="B70" i="71"/>
  <c r="A70" i="71"/>
  <c r="B69" i="71"/>
  <c r="A69" i="71"/>
  <c r="B68" i="71"/>
  <c r="A68" i="71"/>
  <c r="B67" i="71"/>
  <c r="A67" i="71"/>
  <c r="B66" i="71"/>
  <c r="A66" i="71"/>
  <c r="B65" i="71"/>
  <c r="A65" i="71"/>
  <c r="B64" i="71"/>
  <c r="A64" i="71"/>
  <c r="B63" i="71"/>
  <c r="A63" i="71"/>
  <c r="B62" i="71"/>
  <c r="A62" i="71"/>
  <c r="B61" i="71"/>
  <c r="A61" i="71"/>
  <c r="B60" i="71"/>
  <c r="A60" i="71"/>
  <c r="B59" i="71"/>
  <c r="A59" i="71"/>
  <c r="B58" i="71"/>
  <c r="A58" i="71"/>
  <c r="B57" i="71"/>
  <c r="A57" i="71"/>
  <c r="B56" i="71"/>
  <c r="A56" i="71"/>
  <c r="B55" i="71"/>
  <c r="A55" i="71"/>
  <c r="B54" i="71"/>
  <c r="A54" i="71"/>
  <c r="B53" i="71"/>
  <c r="A53" i="71"/>
  <c r="B52" i="71"/>
  <c r="A52" i="71"/>
  <c r="B51" i="71"/>
  <c r="A51" i="71"/>
  <c r="B50" i="71"/>
  <c r="A50" i="71"/>
  <c r="B49" i="71"/>
  <c r="A49" i="71"/>
  <c r="B48" i="71"/>
  <c r="A48" i="71"/>
  <c r="B47" i="71"/>
  <c r="A47" i="71"/>
  <c r="B46" i="71"/>
  <c r="A46" i="71"/>
  <c r="B45" i="71"/>
  <c r="A45" i="71"/>
  <c r="B44" i="71"/>
  <c r="A44" i="71"/>
  <c r="B43" i="71"/>
  <c r="A43" i="71"/>
  <c r="B42" i="71"/>
  <c r="A42" i="71"/>
  <c r="B41" i="71"/>
  <c r="A41" i="71"/>
  <c r="B40" i="71"/>
  <c r="A40" i="71"/>
  <c r="B39" i="71"/>
  <c r="A39" i="71"/>
  <c r="B38" i="71"/>
  <c r="A38" i="71"/>
  <c r="B37" i="71"/>
  <c r="A37" i="71"/>
  <c r="B36" i="71"/>
  <c r="A36" i="71"/>
  <c r="B35" i="71"/>
  <c r="A35" i="71"/>
  <c r="B34" i="71"/>
  <c r="A34" i="71"/>
  <c r="B33" i="71"/>
  <c r="A33" i="71"/>
  <c r="B32" i="71"/>
  <c r="A32" i="71"/>
  <c r="B31" i="71"/>
  <c r="A31" i="71"/>
  <c r="B30" i="71"/>
  <c r="A30" i="71"/>
  <c r="B29" i="71"/>
  <c r="A29" i="71"/>
  <c r="B28" i="71"/>
  <c r="A28" i="71"/>
  <c r="B27" i="71"/>
  <c r="A27" i="71"/>
  <c r="B26" i="71"/>
  <c r="A26" i="71"/>
  <c r="B25" i="71"/>
  <c r="A25" i="71"/>
  <c r="B24" i="71"/>
  <c r="A24" i="71"/>
  <c r="B23" i="71"/>
  <c r="A23" i="71"/>
  <c r="B22" i="71"/>
  <c r="A22" i="71"/>
  <c r="B21" i="71"/>
  <c r="A21" i="71"/>
  <c r="B20" i="71"/>
  <c r="A20" i="71"/>
  <c r="B19" i="71"/>
  <c r="A19" i="71"/>
  <c r="B18" i="71"/>
  <c r="A18" i="71"/>
  <c r="B17" i="71"/>
  <c r="A17" i="71"/>
  <c r="B16" i="71"/>
  <c r="A16" i="71"/>
  <c r="B15" i="71"/>
  <c r="A15" i="71"/>
  <c r="B14" i="71"/>
  <c r="A14" i="71"/>
  <c r="B13" i="71"/>
  <c r="A13" i="71"/>
  <c r="B12" i="71"/>
  <c r="A12" i="71"/>
  <c r="B11" i="71"/>
  <c r="A11" i="71"/>
  <c r="B10" i="71"/>
  <c r="A10" i="71"/>
  <c r="B9" i="71"/>
  <c r="A9" i="71"/>
  <c r="B8" i="71"/>
  <c r="A8" i="71"/>
  <c r="B7" i="71"/>
  <c r="A7" i="71"/>
  <c r="B6" i="71"/>
  <c r="A6" i="71"/>
  <c r="B5" i="71"/>
  <c r="A5" i="71"/>
  <c r="B4" i="71"/>
  <c r="A4" i="71"/>
  <c r="B3" i="71"/>
  <c r="A3" i="71"/>
  <c r="B2" i="71"/>
  <c r="A2" i="71"/>
  <c r="J1" i="71"/>
  <c r="F1" i="71"/>
  <c r="G165" i="72"/>
  <c r="G164" i="72"/>
  <c r="G163" i="72"/>
  <c r="G162" i="72"/>
  <c r="G161" i="72"/>
  <c r="G160" i="72"/>
  <c r="G159" i="72"/>
  <c r="G158" i="72"/>
  <c r="G157" i="72"/>
  <c r="G156" i="72"/>
  <c r="G155" i="72"/>
  <c r="G154" i="72"/>
  <c r="G153" i="72"/>
  <c r="G152" i="72"/>
  <c r="G149" i="72"/>
  <c r="G147" i="72"/>
  <c r="G146" i="72"/>
  <c r="G145" i="72"/>
  <c r="G144" i="72"/>
  <c r="G143" i="72"/>
  <c r="G142" i="72"/>
  <c r="G141" i="72"/>
  <c r="G139" i="72"/>
  <c r="G138" i="72"/>
  <c r="G137" i="72"/>
  <c r="G136" i="72"/>
  <c r="H133" i="72"/>
  <c r="G133" i="72"/>
  <c r="H132" i="72"/>
  <c r="G132" i="72"/>
  <c r="L131" i="72"/>
  <c r="H131" i="72"/>
  <c r="G131" i="72"/>
  <c r="H130" i="72"/>
  <c r="G130" i="72"/>
  <c r="L129" i="72"/>
  <c r="H129" i="72"/>
  <c r="G129" i="72"/>
  <c r="L128" i="72"/>
  <c r="H128" i="72"/>
  <c r="G128" i="72"/>
  <c r="L127" i="72"/>
  <c r="H127" i="72"/>
  <c r="G127" i="72"/>
  <c r="L126" i="72"/>
  <c r="H126" i="72"/>
  <c r="G126" i="72"/>
  <c r="M125" i="72"/>
  <c r="H125" i="72"/>
  <c r="G125" i="72"/>
  <c r="H124" i="72"/>
  <c r="G124" i="72"/>
  <c r="H123" i="72"/>
  <c r="G123" i="72"/>
  <c r="H122" i="72"/>
  <c r="G122" i="72"/>
  <c r="H121" i="72"/>
  <c r="G121" i="72"/>
  <c r="H120" i="72"/>
  <c r="G120" i="72"/>
  <c r="H119" i="72"/>
  <c r="G119" i="72"/>
  <c r="H118" i="72"/>
  <c r="G118" i="72"/>
  <c r="H117" i="72"/>
  <c r="G117" i="72"/>
  <c r="K116" i="72"/>
  <c r="H116" i="72"/>
  <c r="G116" i="72"/>
  <c r="H115" i="72"/>
  <c r="G115" i="72"/>
  <c r="G111" i="72"/>
  <c r="G109" i="72"/>
  <c r="G108" i="72"/>
  <c r="G107" i="72"/>
  <c r="G106" i="72"/>
  <c r="K105" i="72"/>
  <c r="I104" i="72"/>
  <c r="B103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A77" i="72"/>
  <c r="B76" i="72"/>
  <c r="A76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A47" i="72"/>
  <c r="B46" i="72"/>
  <c r="A46" i="72"/>
  <c r="B45" i="72"/>
  <c r="A45" i="72"/>
  <c r="B44" i="72"/>
  <c r="A44" i="72"/>
  <c r="B43" i="72"/>
  <c r="A43" i="72"/>
  <c r="B42" i="72"/>
  <c r="A42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A30" i="72"/>
  <c r="B29" i="72"/>
  <c r="A29" i="72"/>
  <c r="B28" i="72"/>
  <c r="A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J1" i="72"/>
  <c r="F1" i="72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49" i="73"/>
  <c r="G147" i="73"/>
  <c r="G146" i="73"/>
  <c r="G145" i="73"/>
  <c r="G144" i="73"/>
  <c r="G143" i="73"/>
  <c r="G142" i="73"/>
  <c r="G141" i="73"/>
  <c r="G139" i="73"/>
  <c r="G138" i="73"/>
  <c r="G137" i="73"/>
  <c r="G136" i="73"/>
  <c r="K133" i="73"/>
  <c r="H133" i="73"/>
  <c r="G133" i="73"/>
  <c r="H132" i="73"/>
  <c r="G132" i="73"/>
  <c r="L131" i="73"/>
  <c r="H131" i="73"/>
  <c r="G131" i="73"/>
  <c r="H130" i="73"/>
  <c r="G130" i="73"/>
  <c r="L129" i="73"/>
  <c r="H129" i="73"/>
  <c r="G129" i="73"/>
  <c r="L128" i="73"/>
  <c r="H128" i="73"/>
  <c r="G128" i="73"/>
  <c r="L127" i="73"/>
  <c r="H127" i="73"/>
  <c r="G127" i="73"/>
  <c r="L126" i="73"/>
  <c r="H126" i="73"/>
  <c r="G126" i="73"/>
  <c r="M125" i="73"/>
  <c r="H125" i="73"/>
  <c r="G125" i="73"/>
  <c r="H124" i="73"/>
  <c r="G124" i="73"/>
  <c r="H123" i="73"/>
  <c r="G123" i="73"/>
  <c r="H122" i="73"/>
  <c r="G122" i="73"/>
  <c r="H121" i="73"/>
  <c r="G121" i="73"/>
  <c r="H120" i="73"/>
  <c r="G120" i="73"/>
  <c r="H119" i="73"/>
  <c r="G119" i="73"/>
  <c r="H118" i="73"/>
  <c r="G118" i="73"/>
  <c r="H117" i="73"/>
  <c r="G117" i="73"/>
  <c r="K116" i="73"/>
  <c r="H116" i="73"/>
  <c r="G116" i="73"/>
  <c r="H115" i="73"/>
  <c r="G115" i="73"/>
  <c r="G111" i="73"/>
  <c r="G109" i="73"/>
  <c r="G108" i="73"/>
  <c r="G107" i="73"/>
  <c r="G106" i="73"/>
  <c r="K105" i="73"/>
  <c r="I104" i="73"/>
  <c r="B103" i="73"/>
  <c r="B100" i="73"/>
  <c r="A100" i="73"/>
  <c r="B99" i="73"/>
  <c r="A99" i="73"/>
  <c r="B98" i="73"/>
  <c r="A98" i="73"/>
  <c r="B97" i="73"/>
  <c r="A97" i="73"/>
  <c r="B96" i="73"/>
  <c r="A96" i="73"/>
  <c r="B95" i="73"/>
  <c r="A95" i="73"/>
  <c r="B94" i="73"/>
  <c r="A94" i="73"/>
  <c r="B93" i="73"/>
  <c r="A93" i="73"/>
  <c r="B92" i="73"/>
  <c r="A92" i="73"/>
  <c r="B91" i="73"/>
  <c r="A91" i="73"/>
  <c r="B90" i="73"/>
  <c r="A90" i="73"/>
  <c r="B89" i="73"/>
  <c r="A89" i="73"/>
  <c r="B88" i="73"/>
  <c r="A88" i="73"/>
  <c r="B87" i="73"/>
  <c r="A87" i="73"/>
  <c r="B86" i="73"/>
  <c r="A86" i="73"/>
  <c r="B85" i="73"/>
  <c r="A85" i="73"/>
  <c r="B84" i="73"/>
  <c r="A84" i="73"/>
  <c r="B83" i="73"/>
  <c r="A83" i="73"/>
  <c r="B82" i="73"/>
  <c r="A82" i="73"/>
  <c r="B81" i="73"/>
  <c r="A81" i="73"/>
  <c r="B80" i="73"/>
  <c r="A80" i="73"/>
  <c r="B79" i="73"/>
  <c r="A79" i="73"/>
  <c r="B78" i="73"/>
  <c r="A78" i="73"/>
  <c r="B77" i="73"/>
  <c r="A77" i="73"/>
  <c r="B76" i="73"/>
  <c r="A76" i="73"/>
  <c r="B75" i="73"/>
  <c r="A75" i="73"/>
  <c r="B74" i="73"/>
  <c r="A74" i="73"/>
  <c r="B73" i="73"/>
  <c r="A73" i="73"/>
  <c r="B72" i="73"/>
  <c r="A72" i="73"/>
  <c r="B71" i="73"/>
  <c r="A71" i="73"/>
  <c r="B70" i="73"/>
  <c r="A70" i="73"/>
  <c r="B69" i="73"/>
  <c r="A69" i="73"/>
  <c r="B68" i="73"/>
  <c r="A68" i="73"/>
  <c r="B67" i="73"/>
  <c r="A67" i="73"/>
  <c r="B66" i="73"/>
  <c r="A66" i="73"/>
  <c r="B65" i="73"/>
  <c r="A65" i="73"/>
  <c r="B64" i="73"/>
  <c r="A64" i="73"/>
  <c r="B63" i="73"/>
  <c r="A63" i="73"/>
  <c r="B62" i="73"/>
  <c r="A62" i="73"/>
  <c r="B61" i="73"/>
  <c r="A61" i="73"/>
  <c r="B60" i="73"/>
  <c r="A60" i="73"/>
  <c r="B59" i="73"/>
  <c r="A59" i="73"/>
  <c r="B58" i="73"/>
  <c r="A58" i="73"/>
  <c r="B57" i="73"/>
  <c r="A57" i="73"/>
  <c r="B56" i="73"/>
  <c r="A56" i="73"/>
  <c r="B55" i="73"/>
  <c r="A55" i="73"/>
  <c r="B54" i="73"/>
  <c r="A54" i="73"/>
  <c r="B53" i="73"/>
  <c r="A53" i="73"/>
  <c r="B52" i="73"/>
  <c r="A52" i="73"/>
  <c r="B51" i="73"/>
  <c r="A51" i="73"/>
  <c r="B50" i="73"/>
  <c r="A50" i="73"/>
  <c r="B49" i="73"/>
  <c r="A49" i="73"/>
  <c r="B48" i="73"/>
  <c r="A48" i="73"/>
  <c r="B47" i="73"/>
  <c r="A47" i="73"/>
  <c r="B46" i="73"/>
  <c r="A46" i="73"/>
  <c r="B45" i="73"/>
  <c r="A45" i="73"/>
  <c r="B44" i="73"/>
  <c r="A44" i="73"/>
  <c r="B43" i="73"/>
  <c r="A43" i="73"/>
  <c r="B42" i="73"/>
  <c r="A42" i="73"/>
  <c r="B41" i="73"/>
  <c r="A41" i="73"/>
  <c r="B40" i="73"/>
  <c r="A40" i="73"/>
  <c r="B39" i="73"/>
  <c r="A39" i="73"/>
  <c r="B38" i="73"/>
  <c r="A38" i="73"/>
  <c r="B37" i="73"/>
  <c r="A37" i="73"/>
  <c r="B36" i="73"/>
  <c r="A36" i="73"/>
  <c r="B35" i="73"/>
  <c r="A35" i="73"/>
  <c r="B34" i="73"/>
  <c r="A34" i="73"/>
  <c r="B33" i="73"/>
  <c r="A33" i="73"/>
  <c r="B32" i="73"/>
  <c r="A32" i="73"/>
  <c r="B31" i="73"/>
  <c r="A31" i="73"/>
  <c r="B30" i="73"/>
  <c r="A30" i="73"/>
  <c r="B29" i="73"/>
  <c r="A29" i="73"/>
  <c r="B28" i="73"/>
  <c r="A28" i="73"/>
  <c r="B27" i="73"/>
  <c r="A27" i="73"/>
  <c r="B26" i="73"/>
  <c r="A26" i="73"/>
  <c r="B25" i="73"/>
  <c r="A25" i="73"/>
  <c r="B24" i="73"/>
  <c r="A24" i="73"/>
  <c r="B23" i="73"/>
  <c r="A23" i="73"/>
  <c r="B22" i="73"/>
  <c r="A22" i="73"/>
  <c r="B21" i="73"/>
  <c r="A21" i="73"/>
  <c r="B20" i="73"/>
  <c r="A20" i="73"/>
  <c r="B19" i="73"/>
  <c r="A19" i="73"/>
  <c r="B18" i="73"/>
  <c r="A18" i="73"/>
  <c r="B17" i="73"/>
  <c r="A17" i="73"/>
  <c r="B16" i="73"/>
  <c r="A16" i="73"/>
  <c r="B15" i="73"/>
  <c r="A15" i="73"/>
  <c r="B14" i="73"/>
  <c r="A14" i="73"/>
  <c r="B13" i="73"/>
  <c r="A13" i="73"/>
  <c r="B12" i="73"/>
  <c r="A12" i="73"/>
  <c r="B11" i="73"/>
  <c r="A11" i="73"/>
  <c r="B10" i="73"/>
  <c r="A10" i="73"/>
  <c r="B9" i="73"/>
  <c r="A9" i="73"/>
  <c r="B8" i="73"/>
  <c r="A8" i="73"/>
  <c r="B7" i="73"/>
  <c r="A7" i="73"/>
  <c r="B6" i="73"/>
  <c r="A6" i="73"/>
  <c r="B5" i="73"/>
  <c r="A5" i="73"/>
  <c r="B4" i="73"/>
  <c r="A4" i="73"/>
  <c r="B3" i="73"/>
  <c r="A3" i="73"/>
  <c r="B2" i="73"/>
  <c r="A2" i="73"/>
  <c r="J1" i="73"/>
  <c r="F1" i="73"/>
  <c r="G165" i="74"/>
  <c r="G164" i="74"/>
  <c r="G163" i="74"/>
  <c r="G162" i="74"/>
  <c r="G161" i="74"/>
  <c r="G160" i="74"/>
  <c r="G159" i="74"/>
  <c r="G158" i="74"/>
  <c r="G157" i="74"/>
  <c r="G156" i="74"/>
  <c r="G155" i="74"/>
  <c r="G154" i="74"/>
  <c r="G153" i="74"/>
  <c r="G152" i="74"/>
  <c r="G149" i="74"/>
  <c r="G147" i="74"/>
  <c r="G146" i="74"/>
  <c r="G145" i="74"/>
  <c r="G144" i="74"/>
  <c r="G143" i="74"/>
  <c r="G142" i="74"/>
  <c r="G141" i="74"/>
  <c r="G139" i="74"/>
  <c r="G138" i="74"/>
  <c r="G137" i="74"/>
  <c r="G136" i="74"/>
  <c r="K133" i="74"/>
  <c r="H133" i="74"/>
  <c r="G133" i="74"/>
  <c r="H132" i="74"/>
  <c r="G132" i="74"/>
  <c r="L131" i="74"/>
  <c r="H131" i="74"/>
  <c r="G131" i="74"/>
  <c r="H130" i="74"/>
  <c r="G130" i="74"/>
  <c r="L129" i="74"/>
  <c r="H129" i="74"/>
  <c r="G129" i="74"/>
  <c r="L128" i="74"/>
  <c r="H128" i="74"/>
  <c r="G128" i="74"/>
  <c r="L127" i="74"/>
  <c r="H127" i="74"/>
  <c r="G127" i="74"/>
  <c r="L126" i="74"/>
  <c r="H126" i="74"/>
  <c r="G126" i="74"/>
  <c r="M125" i="74"/>
  <c r="H125" i="74"/>
  <c r="G125" i="74"/>
  <c r="H124" i="74"/>
  <c r="G124" i="74"/>
  <c r="H123" i="74"/>
  <c r="G123" i="74"/>
  <c r="H122" i="74"/>
  <c r="G122" i="74"/>
  <c r="H121" i="74"/>
  <c r="G121" i="74"/>
  <c r="H120" i="74"/>
  <c r="G120" i="74"/>
  <c r="H119" i="74"/>
  <c r="G119" i="74"/>
  <c r="H118" i="74"/>
  <c r="G118" i="74"/>
  <c r="H117" i="74"/>
  <c r="G117" i="74"/>
  <c r="K116" i="74"/>
  <c r="H116" i="74"/>
  <c r="G116" i="74"/>
  <c r="H115" i="74"/>
  <c r="G115" i="74"/>
  <c r="G111" i="74"/>
  <c r="G109" i="74"/>
  <c r="G108" i="74"/>
  <c r="G107" i="74"/>
  <c r="G106" i="74"/>
  <c r="K105" i="74"/>
  <c r="I104" i="74"/>
  <c r="B103" i="74"/>
  <c r="B100" i="74"/>
  <c r="A100" i="74"/>
  <c r="B99" i="74"/>
  <c r="A99" i="74"/>
  <c r="B98" i="74"/>
  <c r="A98" i="74"/>
  <c r="B97" i="74"/>
  <c r="A97" i="74"/>
  <c r="B96" i="74"/>
  <c r="A96" i="74"/>
  <c r="B95" i="74"/>
  <c r="A95" i="74"/>
  <c r="B94" i="74"/>
  <c r="A94" i="74"/>
  <c r="B93" i="74"/>
  <c r="A93" i="74"/>
  <c r="B92" i="74"/>
  <c r="A92" i="74"/>
  <c r="B91" i="74"/>
  <c r="A91" i="74"/>
  <c r="B90" i="74"/>
  <c r="A90" i="74"/>
  <c r="B89" i="74"/>
  <c r="A89" i="74"/>
  <c r="B88" i="74"/>
  <c r="A88" i="74"/>
  <c r="B87" i="74"/>
  <c r="A87" i="74"/>
  <c r="B86" i="74"/>
  <c r="A86" i="74"/>
  <c r="B85" i="74"/>
  <c r="A85" i="74"/>
  <c r="B84" i="74"/>
  <c r="A84" i="74"/>
  <c r="B83" i="74"/>
  <c r="A83" i="74"/>
  <c r="B82" i="74"/>
  <c r="A82" i="74"/>
  <c r="B81" i="74"/>
  <c r="A81" i="74"/>
  <c r="B80" i="74"/>
  <c r="A80" i="74"/>
  <c r="B79" i="74"/>
  <c r="A79" i="74"/>
  <c r="B78" i="74"/>
  <c r="A78" i="74"/>
  <c r="B77" i="74"/>
  <c r="A77" i="74"/>
  <c r="B76" i="74"/>
  <c r="A76" i="74"/>
  <c r="B75" i="74"/>
  <c r="A75" i="74"/>
  <c r="B74" i="74"/>
  <c r="A74" i="74"/>
  <c r="B73" i="74"/>
  <c r="A73" i="74"/>
  <c r="B72" i="74"/>
  <c r="A72" i="74"/>
  <c r="B71" i="74"/>
  <c r="A71" i="74"/>
  <c r="B70" i="74"/>
  <c r="A70" i="74"/>
  <c r="B69" i="74"/>
  <c r="A69" i="74"/>
  <c r="B68" i="74"/>
  <c r="A68" i="74"/>
  <c r="B67" i="74"/>
  <c r="A67" i="74"/>
  <c r="B66" i="74"/>
  <c r="A66" i="74"/>
  <c r="B65" i="74"/>
  <c r="A65" i="74"/>
  <c r="B64" i="74"/>
  <c r="A64" i="74"/>
  <c r="B63" i="74"/>
  <c r="A63" i="74"/>
  <c r="B62" i="74"/>
  <c r="A62" i="74"/>
  <c r="B61" i="74"/>
  <c r="A61" i="74"/>
  <c r="B60" i="74"/>
  <c r="A60" i="74"/>
  <c r="B59" i="74"/>
  <c r="A59" i="74"/>
  <c r="B58" i="74"/>
  <c r="A58" i="74"/>
  <c r="B57" i="74"/>
  <c r="A57" i="74"/>
  <c r="B56" i="74"/>
  <c r="A56" i="74"/>
  <c r="B55" i="74"/>
  <c r="A55" i="74"/>
  <c r="B54" i="74"/>
  <c r="A54" i="74"/>
  <c r="B53" i="74"/>
  <c r="A53" i="74"/>
  <c r="B52" i="74"/>
  <c r="A52" i="74"/>
  <c r="B51" i="74"/>
  <c r="A51" i="74"/>
  <c r="B50" i="74"/>
  <c r="A50" i="74"/>
  <c r="B49" i="74"/>
  <c r="A49" i="74"/>
  <c r="B48" i="74"/>
  <c r="A48" i="74"/>
  <c r="B47" i="74"/>
  <c r="A47" i="74"/>
  <c r="B46" i="74"/>
  <c r="A46" i="74"/>
  <c r="B45" i="74"/>
  <c r="A45" i="74"/>
  <c r="B44" i="74"/>
  <c r="A44" i="74"/>
  <c r="B43" i="74"/>
  <c r="A43" i="74"/>
  <c r="B42" i="74"/>
  <c r="A42" i="74"/>
  <c r="B41" i="74"/>
  <c r="A41" i="74"/>
  <c r="B40" i="74"/>
  <c r="A40" i="74"/>
  <c r="B39" i="74"/>
  <c r="A39" i="74"/>
  <c r="B38" i="74"/>
  <c r="A38" i="74"/>
  <c r="B37" i="74"/>
  <c r="A37" i="74"/>
  <c r="B36" i="74"/>
  <c r="A36" i="74"/>
  <c r="B35" i="74"/>
  <c r="A35" i="74"/>
  <c r="B34" i="74"/>
  <c r="A34" i="74"/>
  <c r="B33" i="74"/>
  <c r="A33" i="74"/>
  <c r="B32" i="74"/>
  <c r="A32" i="74"/>
  <c r="B31" i="74"/>
  <c r="A31" i="74"/>
  <c r="B30" i="74"/>
  <c r="A30" i="74"/>
  <c r="B29" i="74"/>
  <c r="A29" i="74"/>
  <c r="B28" i="74"/>
  <c r="A28" i="74"/>
  <c r="B27" i="74"/>
  <c r="A27" i="74"/>
  <c r="B26" i="74"/>
  <c r="A26" i="74"/>
  <c r="B25" i="74"/>
  <c r="A25" i="74"/>
  <c r="B24" i="74"/>
  <c r="A24" i="74"/>
  <c r="B23" i="74"/>
  <c r="A23" i="74"/>
  <c r="B22" i="74"/>
  <c r="A22" i="74"/>
  <c r="B21" i="74"/>
  <c r="A21" i="74"/>
  <c r="B20" i="74"/>
  <c r="A20" i="74"/>
  <c r="B19" i="74"/>
  <c r="A19" i="74"/>
  <c r="B18" i="74"/>
  <c r="A18" i="74"/>
  <c r="B17" i="74"/>
  <c r="A17" i="74"/>
  <c r="B16" i="74"/>
  <c r="A16" i="74"/>
  <c r="B15" i="74"/>
  <c r="A15" i="74"/>
  <c r="B14" i="74"/>
  <c r="A14" i="74"/>
  <c r="B13" i="74"/>
  <c r="A13" i="74"/>
  <c r="B12" i="74"/>
  <c r="A12" i="74"/>
  <c r="B11" i="74"/>
  <c r="A11" i="74"/>
  <c r="B10" i="74"/>
  <c r="A10" i="74"/>
  <c r="B9" i="74"/>
  <c r="A9" i="74"/>
  <c r="B8" i="74"/>
  <c r="A8" i="74"/>
  <c r="B7" i="74"/>
  <c r="A7" i="74"/>
  <c r="B6" i="74"/>
  <c r="A6" i="74"/>
  <c r="B5" i="74"/>
  <c r="A5" i="74"/>
  <c r="B4" i="74"/>
  <c r="A4" i="74"/>
  <c r="B3" i="74"/>
  <c r="A3" i="74"/>
  <c r="B2" i="74"/>
  <c r="A2" i="74"/>
  <c r="J1" i="74"/>
  <c r="F1" i="74"/>
  <c r="G165" i="75"/>
  <c r="G164" i="75"/>
  <c r="G163" i="75"/>
  <c r="G162" i="75"/>
  <c r="G161" i="75"/>
  <c r="G160" i="75"/>
  <c r="G159" i="75"/>
  <c r="G158" i="75"/>
  <c r="G157" i="75"/>
  <c r="G156" i="75"/>
  <c r="G155" i="75"/>
  <c r="G154" i="75"/>
  <c r="G153" i="75"/>
  <c r="G152" i="75"/>
  <c r="G149" i="75"/>
  <c r="G147" i="75"/>
  <c r="G146" i="75"/>
  <c r="G145" i="75"/>
  <c r="G144" i="75"/>
  <c r="G143" i="75"/>
  <c r="G142" i="75"/>
  <c r="G141" i="75"/>
  <c r="G139" i="75"/>
  <c r="G138" i="75"/>
  <c r="G137" i="75"/>
  <c r="G136" i="75"/>
  <c r="K133" i="75"/>
  <c r="H133" i="75"/>
  <c r="G133" i="75"/>
  <c r="H132" i="75"/>
  <c r="G132" i="75"/>
  <c r="L131" i="75"/>
  <c r="H131" i="75"/>
  <c r="G131" i="75"/>
  <c r="H130" i="75"/>
  <c r="G130" i="75"/>
  <c r="L129" i="75"/>
  <c r="H129" i="75"/>
  <c r="G129" i="75"/>
  <c r="L128" i="75"/>
  <c r="H128" i="75"/>
  <c r="G128" i="75"/>
  <c r="L127" i="75"/>
  <c r="H127" i="75"/>
  <c r="G127" i="75"/>
  <c r="L126" i="75"/>
  <c r="H126" i="75"/>
  <c r="G126" i="75"/>
  <c r="M125" i="75"/>
  <c r="H125" i="75"/>
  <c r="G125" i="75"/>
  <c r="H124" i="75"/>
  <c r="G124" i="75"/>
  <c r="H123" i="75"/>
  <c r="G123" i="75"/>
  <c r="H122" i="75"/>
  <c r="G122" i="75"/>
  <c r="H121" i="75"/>
  <c r="G121" i="75"/>
  <c r="H120" i="75"/>
  <c r="G120" i="75"/>
  <c r="H119" i="75"/>
  <c r="G119" i="75"/>
  <c r="H118" i="75"/>
  <c r="G118" i="75"/>
  <c r="H117" i="75"/>
  <c r="G117" i="75"/>
  <c r="K116" i="75"/>
  <c r="H116" i="75"/>
  <c r="G116" i="75"/>
  <c r="H115" i="75"/>
  <c r="G115" i="75"/>
  <c r="G111" i="75"/>
  <c r="G109" i="75"/>
  <c r="G108" i="75"/>
  <c r="G107" i="75"/>
  <c r="G106" i="75"/>
  <c r="K105" i="75"/>
  <c r="I104" i="75"/>
  <c r="B103" i="75"/>
  <c r="B100" i="75"/>
  <c r="A100" i="75"/>
  <c r="B99" i="75"/>
  <c r="A99" i="75"/>
  <c r="B98" i="75"/>
  <c r="A98" i="75"/>
  <c r="B97" i="75"/>
  <c r="A97" i="75"/>
  <c r="B96" i="75"/>
  <c r="A96" i="75"/>
  <c r="B95" i="75"/>
  <c r="A95" i="75"/>
  <c r="B94" i="75"/>
  <c r="A94" i="75"/>
  <c r="B93" i="75"/>
  <c r="A93" i="75"/>
  <c r="B92" i="75"/>
  <c r="A92" i="75"/>
  <c r="B91" i="75"/>
  <c r="A91" i="75"/>
  <c r="B90" i="75"/>
  <c r="A90" i="75"/>
  <c r="B89" i="75"/>
  <c r="A89" i="75"/>
  <c r="B88" i="75"/>
  <c r="A88" i="75"/>
  <c r="B87" i="75"/>
  <c r="A87" i="75"/>
  <c r="B86" i="75"/>
  <c r="A86" i="75"/>
  <c r="B85" i="75"/>
  <c r="A85" i="75"/>
  <c r="B84" i="75"/>
  <c r="A84" i="75"/>
  <c r="B83" i="75"/>
  <c r="A83" i="75"/>
  <c r="B82" i="75"/>
  <c r="A82" i="75"/>
  <c r="B81" i="75"/>
  <c r="A81" i="75"/>
  <c r="B80" i="75"/>
  <c r="A80" i="75"/>
  <c r="B79" i="75"/>
  <c r="A79" i="75"/>
  <c r="B78" i="75"/>
  <c r="A78" i="75"/>
  <c r="B77" i="75"/>
  <c r="A77" i="75"/>
  <c r="B76" i="75"/>
  <c r="A76" i="75"/>
  <c r="B75" i="75"/>
  <c r="A75" i="75"/>
  <c r="B74" i="75"/>
  <c r="A74" i="75"/>
  <c r="B73" i="75"/>
  <c r="A73" i="75"/>
  <c r="B72" i="75"/>
  <c r="A72" i="75"/>
  <c r="B71" i="75"/>
  <c r="A71" i="75"/>
  <c r="B70" i="75"/>
  <c r="A70" i="75"/>
  <c r="B69" i="75"/>
  <c r="A69" i="75"/>
  <c r="B68" i="75"/>
  <c r="A68" i="75"/>
  <c r="B67" i="75"/>
  <c r="A67" i="75"/>
  <c r="B66" i="75"/>
  <c r="A66" i="75"/>
  <c r="B65" i="75"/>
  <c r="A65" i="75"/>
  <c r="B64" i="75"/>
  <c r="A64" i="75"/>
  <c r="B63" i="75"/>
  <c r="A63" i="75"/>
  <c r="B62" i="75"/>
  <c r="A62" i="75"/>
  <c r="B61" i="75"/>
  <c r="A61" i="75"/>
  <c r="B60" i="75"/>
  <c r="A60" i="75"/>
  <c r="B59" i="75"/>
  <c r="A59" i="75"/>
  <c r="B58" i="75"/>
  <c r="A58" i="75"/>
  <c r="B57" i="75"/>
  <c r="A57" i="75"/>
  <c r="B56" i="75"/>
  <c r="A56" i="75"/>
  <c r="B55" i="75"/>
  <c r="A55" i="75"/>
  <c r="B54" i="75"/>
  <c r="A54" i="75"/>
  <c r="B53" i="75"/>
  <c r="A53" i="75"/>
  <c r="B52" i="75"/>
  <c r="A52" i="75"/>
  <c r="B51" i="75"/>
  <c r="A51" i="75"/>
  <c r="B50" i="75"/>
  <c r="A50" i="75"/>
  <c r="B49" i="75"/>
  <c r="A49" i="75"/>
  <c r="B48" i="75"/>
  <c r="A48" i="75"/>
  <c r="B47" i="75"/>
  <c r="A47" i="75"/>
  <c r="B46" i="75"/>
  <c r="A46" i="75"/>
  <c r="B45" i="75"/>
  <c r="A45" i="75"/>
  <c r="B44" i="75"/>
  <c r="A44" i="75"/>
  <c r="B43" i="75"/>
  <c r="A43" i="75"/>
  <c r="B42" i="75"/>
  <c r="A42" i="75"/>
  <c r="B41" i="75"/>
  <c r="A41" i="75"/>
  <c r="B40" i="75"/>
  <c r="A40" i="75"/>
  <c r="B39" i="75"/>
  <c r="A39" i="75"/>
  <c r="B38" i="75"/>
  <c r="A38" i="75"/>
  <c r="B37" i="75"/>
  <c r="A37" i="75"/>
  <c r="B36" i="75"/>
  <c r="A36" i="75"/>
  <c r="B35" i="75"/>
  <c r="A35" i="75"/>
  <c r="B34" i="75"/>
  <c r="A34" i="75"/>
  <c r="B33" i="75"/>
  <c r="A33" i="75"/>
  <c r="B32" i="75"/>
  <c r="A32" i="75"/>
  <c r="B31" i="75"/>
  <c r="A31" i="75"/>
  <c r="B30" i="75"/>
  <c r="A30" i="75"/>
  <c r="B29" i="75"/>
  <c r="A29" i="75"/>
  <c r="B28" i="75"/>
  <c r="A28" i="75"/>
  <c r="B27" i="75"/>
  <c r="A27" i="75"/>
  <c r="B26" i="75"/>
  <c r="A26" i="75"/>
  <c r="B25" i="75"/>
  <c r="A25" i="75"/>
  <c r="B24" i="75"/>
  <c r="A24" i="75"/>
  <c r="B23" i="75"/>
  <c r="A23" i="75"/>
  <c r="B22" i="75"/>
  <c r="A22" i="75"/>
  <c r="B21" i="75"/>
  <c r="A21" i="75"/>
  <c r="B20" i="75"/>
  <c r="A20" i="75"/>
  <c r="B19" i="75"/>
  <c r="A19" i="75"/>
  <c r="B18" i="75"/>
  <c r="A18" i="75"/>
  <c r="B17" i="75"/>
  <c r="A17" i="75"/>
  <c r="B16" i="75"/>
  <c r="A16" i="75"/>
  <c r="B15" i="75"/>
  <c r="A15" i="75"/>
  <c r="B14" i="75"/>
  <c r="A14" i="75"/>
  <c r="B13" i="75"/>
  <c r="A13" i="75"/>
  <c r="B12" i="75"/>
  <c r="A12" i="75"/>
  <c r="B11" i="75"/>
  <c r="A11" i="75"/>
  <c r="B10" i="75"/>
  <c r="A10" i="75"/>
  <c r="B9" i="75"/>
  <c r="A9" i="75"/>
  <c r="B8" i="75"/>
  <c r="A8" i="75"/>
  <c r="B7" i="75"/>
  <c r="A7" i="75"/>
  <c r="B6" i="75"/>
  <c r="A6" i="75"/>
  <c r="B5" i="75"/>
  <c r="A5" i="75"/>
  <c r="B4" i="75"/>
  <c r="A4" i="75"/>
  <c r="B3" i="75"/>
  <c r="A3" i="75"/>
  <c r="B2" i="75"/>
  <c r="A2" i="75"/>
  <c r="J1" i="75"/>
  <c r="F1" i="75"/>
  <c r="G165" i="76"/>
  <c r="G164" i="76"/>
  <c r="G163" i="76"/>
  <c r="G162" i="76"/>
  <c r="G161" i="76"/>
  <c r="G160" i="76"/>
  <c r="G159" i="76"/>
  <c r="G158" i="76"/>
  <c r="G157" i="76"/>
  <c r="G156" i="76"/>
  <c r="G155" i="76"/>
  <c r="G154" i="76"/>
  <c r="G153" i="76"/>
  <c r="G152" i="76"/>
  <c r="G149" i="76"/>
  <c r="G147" i="76"/>
  <c r="G146" i="76"/>
  <c r="G145" i="76"/>
  <c r="G144" i="76"/>
  <c r="G143" i="76"/>
  <c r="G142" i="76"/>
  <c r="G141" i="76"/>
  <c r="G139" i="76"/>
  <c r="G138" i="76"/>
  <c r="G137" i="76"/>
  <c r="G136" i="76"/>
  <c r="K133" i="76"/>
  <c r="H133" i="76"/>
  <c r="G133" i="76"/>
  <c r="H132" i="76"/>
  <c r="G132" i="76"/>
  <c r="L131" i="76"/>
  <c r="H131" i="76"/>
  <c r="G131" i="76"/>
  <c r="H130" i="76"/>
  <c r="G130" i="76"/>
  <c r="L129" i="76"/>
  <c r="H129" i="76"/>
  <c r="G129" i="76"/>
  <c r="L128" i="76"/>
  <c r="H128" i="76"/>
  <c r="G128" i="76"/>
  <c r="L127" i="76"/>
  <c r="H127" i="76"/>
  <c r="G127" i="76"/>
  <c r="L126" i="76"/>
  <c r="H126" i="76"/>
  <c r="G126" i="76"/>
  <c r="M125" i="76"/>
  <c r="H125" i="76"/>
  <c r="G125" i="76"/>
  <c r="H124" i="76"/>
  <c r="G124" i="76"/>
  <c r="H123" i="76"/>
  <c r="G123" i="76"/>
  <c r="H122" i="76"/>
  <c r="G122" i="76"/>
  <c r="H121" i="76"/>
  <c r="G121" i="76"/>
  <c r="H120" i="76"/>
  <c r="G120" i="76"/>
  <c r="H119" i="76"/>
  <c r="G119" i="76"/>
  <c r="H118" i="76"/>
  <c r="G118" i="76"/>
  <c r="H117" i="76"/>
  <c r="G117" i="76"/>
  <c r="K116" i="76"/>
  <c r="H116" i="76"/>
  <c r="G116" i="76"/>
  <c r="H115" i="76"/>
  <c r="G115" i="76"/>
  <c r="G111" i="76"/>
  <c r="G109" i="76"/>
  <c r="G108" i="76"/>
  <c r="G107" i="76"/>
  <c r="G106" i="76"/>
  <c r="K105" i="76"/>
  <c r="I104" i="76"/>
  <c r="B103" i="76"/>
  <c r="B100" i="76"/>
  <c r="A100" i="76"/>
  <c r="B99" i="76"/>
  <c r="A99" i="76"/>
  <c r="B98" i="76"/>
  <c r="A98" i="76"/>
  <c r="B97" i="76"/>
  <c r="A97" i="76"/>
  <c r="B96" i="76"/>
  <c r="A96" i="76"/>
  <c r="B95" i="76"/>
  <c r="A95" i="76"/>
  <c r="B94" i="76"/>
  <c r="A94" i="76"/>
  <c r="B93" i="76"/>
  <c r="A93" i="76"/>
  <c r="B92" i="76"/>
  <c r="A92" i="76"/>
  <c r="B91" i="76"/>
  <c r="A91" i="76"/>
  <c r="B90" i="76"/>
  <c r="A90" i="76"/>
  <c r="B89" i="76"/>
  <c r="A89" i="76"/>
  <c r="B88" i="76"/>
  <c r="A88" i="76"/>
  <c r="B87" i="76"/>
  <c r="A87" i="76"/>
  <c r="B86" i="76"/>
  <c r="A86" i="76"/>
  <c r="B85" i="76"/>
  <c r="A85" i="76"/>
  <c r="B84" i="76"/>
  <c r="A84" i="76"/>
  <c r="B83" i="76"/>
  <c r="A83" i="76"/>
  <c r="B82" i="76"/>
  <c r="A82" i="76"/>
  <c r="B81" i="76"/>
  <c r="A81" i="76"/>
  <c r="B80" i="76"/>
  <c r="A80" i="76"/>
  <c r="B79" i="76"/>
  <c r="A79" i="76"/>
  <c r="B78" i="76"/>
  <c r="A78" i="76"/>
  <c r="B77" i="76"/>
  <c r="A77" i="76"/>
  <c r="B76" i="76"/>
  <c r="A76" i="76"/>
  <c r="B75" i="76"/>
  <c r="A75" i="76"/>
  <c r="B74" i="76"/>
  <c r="A74" i="76"/>
  <c r="B73" i="76"/>
  <c r="A73" i="76"/>
  <c r="B72" i="76"/>
  <c r="A72" i="76"/>
  <c r="B71" i="76"/>
  <c r="A71" i="76"/>
  <c r="B70" i="76"/>
  <c r="A70" i="76"/>
  <c r="B69" i="76"/>
  <c r="A69" i="76"/>
  <c r="B68" i="76"/>
  <c r="A68" i="76"/>
  <c r="B67" i="76"/>
  <c r="A67" i="76"/>
  <c r="B66" i="76"/>
  <c r="A66" i="76"/>
  <c r="B65" i="76"/>
  <c r="A65" i="76"/>
  <c r="B64" i="76"/>
  <c r="A64" i="76"/>
  <c r="B63" i="76"/>
  <c r="A63" i="76"/>
  <c r="B62" i="76"/>
  <c r="A62" i="76"/>
  <c r="B61" i="76"/>
  <c r="A61" i="76"/>
  <c r="B60" i="76"/>
  <c r="A60" i="76"/>
  <c r="B59" i="76"/>
  <c r="A59" i="76"/>
  <c r="B58" i="76"/>
  <c r="A58" i="76"/>
  <c r="B57" i="76"/>
  <c r="A57" i="76"/>
  <c r="B56" i="76"/>
  <c r="A56" i="76"/>
  <c r="B55" i="76"/>
  <c r="A55" i="76"/>
  <c r="B54" i="76"/>
  <c r="A54" i="76"/>
  <c r="B53" i="76"/>
  <c r="A53" i="76"/>
  <c r="B52" i="76"/>
  <c r="A52" i="76"/>
  <c r="B51" i="76"/>
  <c r="A51" i="76"/>
  <c r="B50" i="76"/>
  <c r="A50" i="76"/>
  <c r="B49" i="76"/>
  <c r="A49" i="76"/>
  <c r="B48" i="76"/>
  <c r="A48" i="76"/>
  <c r="B47" i="76"/>
  <c r="A47" i="76"/>
  <c r="B46" i="76"/>
  <c r="A46" i="76"/>
  <c r="B45" i="76"/>
  <c r="A45" i="76"/>
  <c r="B44" i="76"/>
  <c r="A44" i="76"/>
  <c r="B43" i="76"/>
  <c r="A43" i="76"/>
  <c r="B42" i="76"/>
  <c r="A42" i="76"/>
  <c r="B41" i="76"/>
  <c r="A41" i="76"/>
  <c r="B40" i="76"/>
  <c r="A40" i="76"/>
  <c r="B39" i="76"/>
  <c r="A39" i="76"/>
  <c r="B38" i="76"/>
  <c r="A38" i="76"/>
  <c r="B37" i="76"/>
  <c r="A37" i="76"/>
  <c r="B36" i="76"/>
  <c r="A36" i="76"/>
  <c r="B35" i="76"/>
  <c r="A35" i="76"/>
  <c r="B34" i="76"/>
  <c r="A34" i="76"/>
  <c r="B33" i="76"/>
  <c r="A33" i="76"/>
  <c r="B32" i="76"/>
  <c r="A32" i="76"/>
  <c r="B31" i="76"/>
  <c r="A31" i="76"/>
  <c r="B30" i="76"/>
  <c r="A30" i="76"/>
  <c r="B29" i="76"/>
  <c r="A29" i="76"/>
  <c r="B28" i="76"/>
  <c r="A28" i="76"/>
  <c r="B27" i="76"/>
  <c r="A27" i="76"/>
  <c r="B26" i="76"/>
  <c r="A26" i="76"/>
  <c r="B25" i="76"/>
  <c r="A25" i="76"/>
  <c r="B24" i="76"/>
  <c r="A24" i="76"/>
  <c r="B23" i="76"/>
  <c r="A23" i="76"/>
  <c r="B22" i="76"/>
  <c r="A22" i="76"/>
  <c r="B21" i="76"/>
  <c r="A21" i="76"/>
  <c r="B20" i="76"/>
  <c r="A20" i="76"/>
  <c r="B19" i="76"/>
  <c r="A19" i="76"/>
  <c r="B18" i="76"/>
  <c r="A18" i="76"/>
  <c r="B17" i="76"/>
  <c r="A17" i="76"/>
  <c r="B16" i="76"/>
  <c r="A16" i="76"/>
  <c r="B15" i="76"/>
  <c r="A15" i="76"/>
  <c r="B14" i="76"/>
  <c r="A14" i="76"/>
  <c r="B13" i="76"/>
  <c r="A13" i="76"/>
  <c r="B12" i="76"/>
  <c r="A12" i="76"/>
  <c r="B11" i="76"/>
  <c r="A11" i="76"/>
  <c r="B10" i="76"/>
  <c r="A10" i="76"/>
  <c r="B9" i="76"/>
  <c r="A9" i="76"/>
  <c r="B8" i="76"/>
  <c r="A8" i="76"/>
  <c r="B7" i="76"/>
  <c r="A7" i="76"/>
  <c r="B6" i="76"/>
  <c r="A6" i="76"/>
  <c r="B5" i="76"/>
  <c r="A5" i="76"/>
  <c r="B4" i="76"/>
  <c r="A4" i="76"/>
  <c r="B3" i="76"/>
  <c r="A3" i="76"/>
  <c r="B2" i="76"/>
  <c r="A2" i="76"/>
  <c r="J1" i="76"/>
  <c r="F1" i="76"/>
  <c r="G165" i="77"/>
  <c r="G164" i="77"/>
  <c r="G163" i="77"/>
  <c r="G162" i="77"/>
  <c r="G161" i="77"/>
  <c r="G160" i="77"/>
  <c r="G159" i="77"/>
  <c r="G158" i="77"/>
  <c r="G157" i="77"/>
  <c r="G156" i="77"/>
  <c r="G155" i="77"/>
  <c r="G154" i="77"/>
  <c r="G153" i="77"/>
  <c r="G152" i="77"/>
  <c r="G149" i="77"/>
  <c r="G147" i="77"/>
  <c r="G146" i="77"/>
  <c r="G145" i="77"/>
  <c r="G144" i="77"/>
  <c r="G143" i="77"/>
  <c r="G142" i="77"/>
  <c r="G141" i="77"/>
  <c r="G139" i="77"/>
  <c r="G138" i="77"/>
  <c r="G137" i="77"/>
  <c r="G136" i="77"/>
  <c r="K133" i="77"/>
  <c r="H133" i="77"/>
  <c r="G133" i="77"/>
  <c r="H132" i="77"/>
  <c r="G132" i="77"/>
  <c r="L131" i="77"/>
  <c r="H131" i="77"/>
  <c r="G131" i="77"/>
  <c r="H130" i="77"/>
  <c r="G130" i="77"/>
  <c r="L129" i="77"/>
  <c r="H129" i="77"/>
  <c r="G129" i="77"/>
  <c r="L128" i="77"/>
  <c r="H128" i="77"/>
  <c r="G128" i="77"/>
  <c r="L127" i="77"/>
  <c r="H127" i="77"/>
  <c r="G127" i="77"/>
  <c r="L126" i="77"/>
  <c r="H126" i="77"/>
  <c r="G126" i="77"/>
  <c r="M125" i="77"/>
  <c r="H125" i="77"/>
  <c r="G125" i="77"/>
  <c r="H124" i="77"/>
  <c r="G124" i="77"/>
  <c r="H123" i="77"/>
  <c r="G123" i="77"/>
  <c r="H122" i="77"/>
  <c r="G122" i="77"/>
  <c r="H121" i="77"/>
  <c r="G121" i="77"/>
  <c r="H120" i="77"/>
  <c r="G120" i="77"/>
  <c r="H119" i="77"/>
  <c r="G119" i="77"/>
  <c r="H118" i="77"/>
  <c r="G118" i="77"/>
  <c r="H117" i="77"/>
  <c r="G117" i="77"/>
  <c r="K116" i="77"/>
  <c r="H116" i="77"/>
  <c r="G116" i="77"/>
  <c r="H115" i="77"/>
  <c r="G115" i="77"/>
  <c r="G111" i="77"/>
  <c r="G109" i="77"/>
  <c r="G108" i="77"/>
  <c r="G107" i="77"/>
  <c r="G106" i="77"/>
  <c r="K105" i="77"/>
  <c r="I104" i="77"/>
  <c r="B103" i="77"/>
  <c r="B100" i="77"/>
  <c r="A100" i="77"/>
  <c r="B99" i="77"/>
  <c r="A99" i="77"/>
  <c r="B98" i="77"/>
  <c r="A98" i="77"/>
  <c r="B97" i="77"/>
  <c r="A97" i="77"/>
  <c r="B96" i="77"/>
  <c r="A96" i="77"/>
  <c r="B95" i="77"/>
  <c r="A95" i="77"/>
  <c r="B94" i="77"/>
  <c r="A94" i="77"/>
  <c r="B93" i="77"/>
  <c r="A93" i="77"/>
  <c r="B92" i="77"/>
  <c r="A92" i="77"/>
  <c r="B91" i="77"/>
  <c r="A91" i="77"/>
  <c r="B90" i="77"/>
  <c r="A90" i="77"/>
  <c r="B89" i="77"/>
  <c r="A89" i="77"/>
  <c r="B88" i="77"/>
  <c r="A88" i="77"/>
  <c r="B87" i="77"/>
  <c r="A87" i="77"/>
  <c r="B86" i="77"/>
  <c r="A86" i="77"/>
  <c r="B85" i="77"/>
  <c r="A85" i="77"/>
  <c r="B84" i="77"/>
  <c r="A84" i="77"/>
  <c r="B83" i="77"/>
  <c r="A83" i="77"/>
  <c r="B82" i="77"/>
  <c r="A82" i="77"/>
  <c r="B81" i="77"/>
  <c r="A81" i="77"/>
  <c r="B80" i="77"/>
  <c r="A80" i="77"/>
  <c r="B79" i="77"/>
  <c r="A79" i="77"/>
  <c r="B78" i="77"/>
  <c r="A78" i="77"/>
  <c r="B77" i="77"/>
  <c r="A77" i="77"/>
  <c r="B76" i="77"/>
  <c r="A76" i="77"/>
  <c r="B75" i="77"/>
  <c r="A75" i="77"/>
  <c r="B74" i="77"/>
  <c r="A74" i="77"/>
  <c r="B73" i="77"/>
  <c r="A73" i="77"/>
  <c r="B72" i="77"/>
  <c r="A72" i="77"/>
  <c r="B71" i="77"/>
  <c r="A71" i="77"/>
  <c r="B70" i="77"/>
  <c r="A70" i="77"/>
  <c r="B69" i="77"/>
  <c r="A69" i="77"/>
  <c r="B68" i="77"/>
  <c r="A68" i="77"/>
  <c r="B67" i="77"/>
  <c r="A67" i="77"/>
  <c r="B66" i="77"/>
  <c r="A66" i="77"/>
  <c r="B65" i="77"/>
  <c r="A65" i="77"/>
  <c r="B64" i="77"/>
  <c r="A64" i="77"/>
  <c r="B63" i="77"/>
  <c r="A63" i="77"/>
  <c r="B62" i="77"/>
  <c r="A62" i="77"/>
  <c r="B61" i="77"/>
  <c r="A61" i="77"/>
  <c r="B60" i="77"/>
  <c r="A60" i="77"/>
  <c r="B59" i="77"/>
  <c r="A59" i="77"/>
  <c r="B58" i="77"/>
  <c r="A58" i="77"/>
  <c r="B57" i="77"/>
  <c r="A57" i="77"/>
  <c r="B56" i="77"/>
  <c r="A56" i="77"/>
  <c r="B55" i="77"/>
  <c r="A55" i="77"/>
  <c r="B54" i="77"/>
  <c r="A54" i="77"/>
  <c r="B53" i="77"/>
  <c r="A53" i="77"/>
  <c r="B52" i="77"/>
  <c r="A52" i="77"/>
  <c r="B51" i="77"/>
  <c r="A51" i="77"/>
  <c r="B50" i="77"/>
  <c r="A50" i="77"/>
  <c r="B49" i="77"/>
  <c r="A49" i="77"/>
  <c r="B48" i="77"/>
  <c r="A48" i="77"/>
  <c r="B47" i="77"/>
  <c r="A47" i="77"/>
  <c r="B46" i="77"/>
  <c r="A46" i="77"/>
  <c r="B45" i="77"/>
  <c r="A45" i="77"/>
  <c r="B44" i="77"/>
  <c r="A44" i="77"/>
  <c r="B43" i="77"/>
  <c r="A43" i="77"/>
  <c r="B42" i="77"/>
  <c r="A42" i="77"/>
  <c r="B41" i="77"/>
  <c r="A41" i="77"/>
  <c r="B40" i="77"/>
  <c r="A40" i="77"/>
  <c r="B39" i="77"/>
  <c r="A39" i="77"/>
  <c r="B38" i="77"/>
  <c r="A38" i="77"/>
  <c r="B37" i="77"/>
  <c r="A37" i="77"/>
  <c r="B36" i="77"/>
  <c r="A36" i="77"/>
  <c r="B35" i="77"/>
  <c r="A35" i="77"/>
  <c r="B34" i="77"/>
  <c r="A34" i="77"/>
  <c r="B33" i="77"/>
  <c r="A33" i="77"/>
  <c r="B32" i="77"/>
  <c r="A32" i="77"/>
  <c r="B31" i="77"/>
  <c r="A31" i="77"/>
  <c r="B30" i="77"/>
  <c r="A30" i="77"/>
  <c r="B29" i="77"/>
  <c r="A29" i="77"/>
  <c r="B28" i="77"/>
  <c r="A28" i="77"/>
  <c r="B27" i="77"/>
  <c r="A27" i="77"/>
  <c r="B26" i="77"/>
  <c r="A26" i="77"/>
  <c r="B25" i="77"/>
  <c r="A25" i="77"/>
  <c r="B24" i="77"/>
  <c r="A24" i="77"/>
  <c r="B23" i="77"/>
  <c r="A23" i="77"/>
  <c r="B22" i="77"/>
  <c r="A22" i="77"/>
  <c r="B21" i="77"/>
  <c r="A21" i="77"/>
  <c r="B20" i="77"/>
  <c r="A20" i="77"/>
  <c r="B19" i="77"/>
  <c r="A19" i="77"/>
  <c r="B18" i="77"/>
  <c r="A18" i="77"/>
  <c r="B17" i="77"/>
  <c r="A17" i="77"/>
  <c r="B16" i="77"/>
  <c r="A16" i="77"/>
  <c r="B15" i="77"/>
  <c r="A15" i="77"/>
  <c r="B14" i="77"/>
  <c r="A14" i="77"/>
  <c r="B13" i="77"/>
  <c r="A13" i="77"/>
  <c r="B12" i="77"/>
  <c r="A12" i="77"/>
  <c r="B11" i="77"/>
  <c r="A11" i="77"/>
  <c r="B10" i="77"/>
  <c r="A10" i="77"/>
  <c r="B9" i="77"/>
  <c r="A9" i="77"/>
  <c r="B8" i="77"/>
  <c r="A8" i="77"/>
  <c r="B7" i="77"/>
  <c r="A7" i="77"/>
  <c r="B6" i="77"/>
  <c r="A6" i="77"/>
  <c r="B5" i="77"/>
  <c r="A5" i="77"/>
  <c r="B4" i="77"/>
  <c r="A4" i="77"/>
  <c r="B3" i="77"/>
  <c r="A3" i="77"/>
  <c r="B2" i="77"/>
  <c r="A2" i="77"/>
  <c r="J1" i="77"/>
  <c r="F1" i="77"/>
  <c r="G165" i="79"/>
  <c r="G164" i="79"/>
  <c r="G163" i="79"/>
  <c r="G162" i="79"/>
  <c r="G161" i="79"/>
  <c r="G160" i="79"/>
  <c r="G159" i="79"/>
  <c r="G158" i="79"/>
  <c r="G157" i="79"/>
  <c r="G156" i="79"/>
  <c r="G155" i="79"/>
  <c r="G154" i="79"/>
  <c r="G153" i="79"/>
  <c r="G152" i="79"/>
  <c r="G149" i="79"/>
  <c r="G147" i="79"/>
  <c r="G146" i="79"/>
  <c r="G145" i="79"/>
  <c r="G144" i="79"/>
  <c r="G143" i="79"/>
  <c r="G142" i="79"/>
  <c r="G141" i="79"/>
  <c r="G139" i="79"/>
  <c r="G138" i="79"/>
  <c r="G137" i="79"/>
  <c r="G136" i="79"/>
  <c r="K133" i="79"/>
  <c r="H133" i="79"/>
  <c r="G133" i="79"/>
  <c r="H132" i="79"/>
  <c r="G132" i="79"/>
  <c r="L131" i="79"/>
  <c r="H131" i="79"/>
  <c r="G131" i="79"/>
  <c r="H130" i="79"/>
  <c r="G130" i="79"/>
  <c r="L129" i="79"/>
  <c r="H129" i="79"/>
  <c r="G129" i="79"/>
  <c r="L128" i="79"/>
  <c r="H128" i="79"/>
  <c r="G128" i="79"/>
  <c r="L127" i="79"/>
  <c r="H127" i="79"/>
  <c r="G127" i="79"/>
  <c r="L126" i="79"/>
  <c r="H126" i="79"/>
  <c r="G126" i="79"/>
  <c r="M125" i="79"/>
  <c r="H125" i="79"/>
  <c r="G125" i="79"/>
  <c r="H124" i="79"/>
  <c r="G124" i="79"/>
  <c r="H123" i="79"/>
  <c r="G123" i="79"/>
  <c r="H122" i="79"/>
  <c r="G122" i="79"/>
  <c r="H121" i="79"/>
  <c r="G121" i="79"/>
  <c r="H120" i="79"/>
  <c r="G120" i="79"/>
  <c r="H119" i="79"/>
  <c r="G119" i="79"/>
  <c r="H118" i="79"/>
  <c r="G118" i="79"/>
  <c r="H117" i="79"/>
  <c r="G117" i="79"/>
  <c r="K116" i="79"/>
  <c r="H116" i="79"/>
  <c r="G116" i="79"/>
  <c r="H115" i="79"/>
  <c r="G115" i="79"/>
  <c r="G111" i="79"/>
  <c r="G109" i="79"/>
  <c r="G108" i="79"/>
  <c r="G107" i="79"/>
  <c r="G106" i="79"/>
  <c r="K105" i="79"/>
  <c r="I104" i="79"/>
  <c r="B103" i="79"/>
  <c r="B100" i="79"/>
  <c r="A100" i="79"/>
  <c r="B99" i="79"/>
  <c r="A99" i="79"/>
  <c r="B98" i="79"/>
  <c r="A98" i="79"/>
  <c r="B97" i="79"/>
  <c r="A97" i="79"/>
  <c r="B96" i="79"/>
  <c r="A96" i="79"/>
  <c r="B95" i="79"/>
  <c r="A95" i="79"/>
  <c r="B94" i="79"/>
  <c r="A94" i="79"/>
  <c r="B93" i="79"/>
  <c r="A93" i="79"/>
  <c r="B92" i="79"/>
  <c r="A92" i="79"/>
  <c r="B91" i="79"/>
  <c r="A91" i="79"/>
  <c r="B90" i="79"/>
  <c r="A90" i="79"/>
  <c r="B89" i="79"/>
  <c r="A89" i="79"/>
  <c r="B88" i="79"/>
  <c r="A88" i="79"/>
  <c r="B87" i="79"/>
  <c r="A87" i="79"/>
  <c r="B86" i="79"/>
  <c r="A86" i="79"/>
  <c r="B85" i="79"/>
  <c r="A85" i="79"/>
  <c r="B84" i="79"/>
  <c r="A84" i="79"/>
  <c r="B83" i="79"/>
  <c r="A83" i="79"/>
  <c r="B82" i="79"/>
  <c r="A82" i="79"/>
  <c r="B81" i="79"/>
  <c r="A81" i="79"/>
  <c r="B80" i="79"/>
  <c r="A80" i="79"/>
  <c r="B79" i="79"/>
  <c r="A79" i="79"/>
  <c r="B78" i="79"/>
  <c r="A78" i="79"/>
  <c r="B77" i="79"/>
  <c r="A77" i="79"/>
  <c r="B76" i="79"/>
  <c r="A76" i="79"/>
  <c r="B75" i="79"/>
  <c r="A75" i="79"/>
  <c r="B74" i="79"/>
  <c r="A74" i="79"/>
  <c r="B73" i="79"/>
  <c r="A73" i="79"/>
  <c r="B72" i="79"/>
  <c r="A72" i="79"/>
  <c r="B71" i="79"/>
  <c r="A71" i="79"/>
  <c r="B70" i="79"/>
  <c r="A70" i="79"/>
  <c r="B69" i="79"/>
  <c r="A69" i="79"/>
  <c r="B68" i="79"/>
  <c r="A68" i="79"/>
  <c r="B67" i="79"/>
  <c r="A67" i="79"/>
  <c r="B66" i="79"/>
  <c r="A66" i="79"/>
  <c r="B65" i="79"/>
  <c r="A65" i="79"/>
  <c r="B64" i="79"/>
  <c r="A64" i="79"/>
  <c r="B63" i="79"/>
  <c r="A63" i="79"/>
  <c r="B62" i="79"/>
  <c r="A62" i="79"/>
  <c r="B61" i="79"/>
  <c r="A61" i="79"/>
  <c r="B60" i="79"/>
  <c r="A60" i="79"/>
  <c r="B59" i="79"/>
  <c r="A59" i="79"/>
  <c r="B58" i="79"/>
  <c r="A58" i="79"/>
  <c r="B57" i="79"/>
  <c r="A57" i="79"/>
  <c r="B56" i="79"/>
  <c r="A56" i="79"/>
  <c r="B55" i="79"/>
  <c r="A55" i="79"/>
  <c r="B54" i="79"/>
  <c r="A54" i="79"/>
  <c r="B53" i="79"/>
  <c r="A53" i="79"/>
  <c r="B52" i="79"/>
  <c r="A52" i="79"/>
  <c r="B51" i="79"/>
  <c r="A51" i="79"/>
  <c r="B50" i="79"/>
  <c r="A50" i="79"/>
  <c r="B49" i="79"/>
  <c r="A49" i="79"/>
  <c r="B48" i="79"/>
  <c r="A48" i="79"/>
  <c r="B47" i="79"/>
  <c r="A47" i="79"/>
  <c r="B46" i="79"/>
  <c r="A46" i="79"/>
  <c r="B45" i="79"/>
  <c r="A45" i="79"/>
  <c r="B44" i="79"/>
  <c r="A44" i="79"/>
  <c r="B43" i="79"/>
  <c r="A43" i="79"/>
  <c r="B42" i="79"/>
  <c r="A42" i="79"/>
  <c r="B41" i="79"/>
  <c r="A41" i="79"/>
  <c r="B40" i="79"/>
  <c r="A40" i="79"/>
  <c r="B39" i="79"/>
  <c r="A39" i="79"/>
  <c r="B38" i="79"/>
  <c r="A38" i="79"/>
  <c r="B37" i="79"/>
  <c r="A37" i="79"/>
  <c r="B36" i="79"/>
  <c r="A36" i="79"/>
  <c r="B35" i="79"/>
  <c r="A35" i="79"/>
  <c r="B34" i="79"/>
  <c r="A34" i="79"/>
  <c r="B33" i="79"/>
  <c r="A33" i="79"/>
  <c r="B32" i="79"/>
  <c r="A32" i="79"/>
  <c r="B31" i="79"/>
  <c r="A31" i="79"/>
  <c r="B30" i="79"/>
  <c r="A30" i="79"/>
  <c r="B29" i="79"/>
  <c r="A29" i="79"/>
  <c r="B28" i="79"/>
  <c r="A28" i="79"/>
  <c r="B27" i="79"/>
  <c r="A27" i="79"/>
  <c r="B26" i="79"/>
  <c r="A26" i="79"/>
  <c r="B25" i="79"/>
  <c r="A25" i="79"/>
  <c r="B24" i="79"/>
  <c r="A24" i="79"/>
  <c r="B23" i="79"/>
  <c r="A23" i="79"/>
  <c r="B22" i="79"/>
  <c r="A22" i="79"/>
  <c r="B21" i="79"/>
  <c r="A21" i="79"/>
  <c r="B20" i="79"/>
  <c r="A20" i="79"/>
  <c r="B19" i="79"/>
  <c r="A19" i="79"/>
  <c r="B18" i="79"/>
  <c r="A18" i="79"/>
  <c r="B17" i="79"/>
  <c r="A17" i="79"/>
  <c r="B16" i="79"/>
  <c r="A16" i="79"/>
  <c r="B15" i="79"/>
  <c r="A15" i="79"/>
  <c r="B14" i="79"/>
  <c r="A14" i="79"/>
  <c r="B13" i="79"/>
  <c r="A13" i="79"/>
  <c r="B12" i="79"/>
  <c r="A12" i="79"/>
  <c r="B11" i="79"/>
  <c r="A11" i="79"/>
  <c r="B10" i="79"/>
  <c r="A10" i="79"/>
  <c r="B9" i="79"/>
  <c r="A9" i="79"/>
  <c r="B8" i="79"/>
  <c r="A8" i="79"/>
  <c r="B7" i="79"/>
  <c r="A7" i="79"/>
  <c r="B6" i="79"/>
  <c r="A6" i="79"/>
  <c r="B5" i="79"/>
  <c r="A5" i="79"/>
  <c r="B4" i="79"/>
  <c r="A4" i="79"/>
  <c r="B3" i="79"/>
  <c r="A3" i="79"/>
  <c r="B2" i="79"/>
  <c r="A2" i="79"/>
  <c r="J1" i="79"/>
  <c r="F1" i="79"/>
  <c r="G165" i="80"/>
  <c r="G164" i="80"/>
  <c r="G163" i="80"/>
  <c r="G162" i="80"/>
  <c r="G161" i="80"/>
  <c r="G160" i="80"/>
  <c r="G159" i="80"/>
  <c r="G158" i="80"/>
  <c r="G157" i="80"/>
  <c r="G156" i="80"/>
  <c r="G155" i="80"/>
  <c r="G154" i="80"/>
  <c r="G153" i="80"/>
  <c r="G152" i="80"/>
  <c r="G149" i="80"/>
  <c r="G147" i="80"/>
  <c r="G146" i="80"/>
  <c r="G145" i="80"/>
  <c r="G144" i="80"/>
  <c r="G143" i="80"/>
  <c r="G142" i="80"/>
  <c r="G141" i="80"/>
  <c r="G139" i="80"/>
  <c r="G138" i="80"/>
  <c r="G137" i="80"/>
  <c r="G136" i="80"/>
  <c r="K133" i="80"/>
  <c r="H133" i="80"/>
  <c r="G133" i="80"/>
  <c r="H132" i="80"/>
  <c r="G132" i="80"/>
  <c r="L131" i="80"/>
  <c r="H131" i="80"/>
  <c r="G131" i="80"/>
  <c r="H130" i="80"/>
  <c r="G130" i="80"/>
  <c r="L129" i="80"/>
  <c r="H129" i="80"/>
  <c r="G129" i="80"/>
  <c r="L128" i="80"/>
  <c r="H128" i="80"/>
  <c r="G128" i="80"/>
  <c r="L127" i="80"/>
  <c r="H127" i="80"/>
  <c r="G127" i="80"/>
  <c r="L126" i="80"/>
  <c r="H126" i="80"/>
  <c r="G126" i="80"/>
  <c r="M125" i="80"/>
  <c r="H125" i="80"/>
  <c r="G125" i="80"/>
  <c r="H124" i="80"/>
  <c r="G124" i="80"/>
  <c r="H123" i="80"/>
  <c r="G123" i="80"/>
  <c r="H122" i="80"/>
  <c r="G122" i="80"/>
  <c r="H121" i="80"/>
  <c r="G121" i="80"/>
  <c r="H120" i="80"/>
  <c r="G120" i="80"/>
  <c r="H119" i="80"/>
  <c r="G119" i="80"/>
  <c r="H118" i="80"/>
  <c r="G118" i="80"/>
  <c r="H117" i="80"/>
  <c r="G117" i="80"/>
  <c r="K116" i="80"/>
  <c r="H116" i="80"/>
  <c r="G116" i="80"/>
  <c r="H115" i="80"/>
  <c r="G115" i="80"/>
  <c r="G111" i="80"/>
  <c r="G109" i="80"/>
  <c r="G108" i="80"/>
  <c r="G107" i="80"/>
  <c r="G106" i="80"/>
  <c r="K105" i="80"/>
  <c r="I104" i="80"/>
  <c r="B103" i="80"/>
  <c r="B100" i="80"/>
  <c r="A100" i="80"/>
  <c r="B99" i="80"/>
  <c r="A99" i="80"/>
  <c r="B98" i="80"/>
  <c r="A98" i="80"/>
  <c r="B97" i="80"/>
  <c r="A97" i="80"/>
  <c r="B96" i="80"/>
  <c r="A96" i="80"/>
  <c r="B95" i="80"/>
  <c r="A95" i="80"/>
  <c r="B94" i="80"/>
  <c r="A94" i="80"/>
  <c r="B93" i="80"/>
  <c r="A93" i="80"/>
  <c r="B92" i="80"/>
  <c r="A92" i="80"/>
  <c r="B91" i="80"/>
  <c r="A91" i="80"/>
  <c r="B90" i="80"/>
  <c r="A90" i="80"/>
  <c r="B89" i="80"/>
  <c r="A89" i="80"/>
  <c r="B88" i="80"/>
  <c r="A88" i="80"/>
  <c r="B87" i="80"/>
  <c r="A87" i="80"/>
  <c r="B86" i="80"/>
  <c r="A86" i="80"/>
  <c r="B85" i="80"/>
  <c r="A85" i="80"/>
  <c r="B84" i="80"/>
  <c r="A84" i="80"/>
  <c r="B83" i="80"/>
  <c r="A83" i="80"/>
  <c r="B82" i="80"/>
  <c r="A82" i="80"/>
  <c r="B81" i="80"/>
  <c r="A81" i="80"/>
  <c r="B80" i="80"/>
  <c r="A80" i="80"/>
  <c r="B79" i="80"/>
  <c r="A79" i="80"/>
  <c r="B78" i="80"/>
  <c r="A78" i="80"/>
  <c r="B77" i="80"/>
  <c r="A77" i="80"/>
  <c r="B76" i="80"/>
  <c r="A76" i="80"/>
  <c r="B75" i="80"/>
  <c r="A75" i="80"/>
  <c r="B74" i="80"/>
  <c r="A74" i="80"/>
  <c r="B73" i="80"/>
  <c r="A73" i="80"/>
  <c r="B72" i="80"/>
  <c r="A72" i="80"/>
  <c r="B71" i="80"/>
  <c r="A71" i="80"/>
  <c r="B70" i="80"/>
  <c r="A70" i="80"/>
  <c r="B69" i="80"/>
  <c r="A69" i="80"/>
  <c r="B68" i="80"/>
  <c r="A68" i="80"/>
  <c r="B67" i="80"/>
  <c r="A67" i="80"/>
  <c r="B66" i="80"/>
  <c r="A66" i="80"/>
  <c r="B65" i="80"/>
  <c r="A65" i="80"/>
  <c r="B64" i="80"/>
  <c r="A64" i="80"/>
  <c r="B63" i="80"/>
  <c r="A63" i="80"/>
  <c r="B62" i="80"/>
  <c r="A62" i="80"/>
  <c r="B61" i="80"/>
  <c r="A61" i="80"/>
  <c r="B60" i="80"/>
  <c r="A60" i="80"/>
  <c r="B59" i="80"/>
  <c r="A59" i="80"/>
  <c r="B58" i="80"/>
  <c r="A58" i="80"/>
  <c r="B57" i="80"/>
  <c r="A57" i="80"/>
  <c r="B56" i="80"/>
  <c r="A56" i="80"/>
  <c r="B55" i="80"/>
  <c r="A55" i="80"/>
  <c r="B54" i="80"/>
  <c r="A54" i="80"/>
  <c r="B53" i="80"/>
  <c r="A53" i="80"/>
  <c r="B52" i="80"/>
  <c r="A52" i="80"/>
  <c r="B51" i="80"/>
  <c r="A51" i="80"/>
  <c r="B50" i="80"/>
  <c r="A50" i="80"/>
  <c r="B49" i="80"/>
  <c r="A49" i="80"/>
  <c r="B48" i="80"/>
  <c r="A48" i="80"/>
  <c r="B47" i="80"/>
  <c r="A47" i="80"/>
  <c r="B46" i="80"/>
  <c r="A46" i="80"/>
  <c r="B45" i="80"/>
  <c r="A45" i="80"/>
  <c r="B44" i="80"/>
  <c r="A44" i="80"/>
  <c r="B43" i="80"/>
  <c r="A43" i="80"/>
  <c r="B42" i="80"/>
  <c r="A42" i="80"/>
  <c r="B41" i="80"/>
  <c r="A41" i="80"/>
  <c r="B40" i="80"/>
  <c r="A40" i="80"/>
  <c r="B39" i="80"/>
  <c r="A39" i="80"/>
  <c r="B38" i="80"/>
  <c r="A38" i="80"/>
  <c r="B37" i="80"/>
  <c r="A37" i="80"/>
  <c r="B36" i="80"/>
  <c r="A36" i="80"/>
  <c r="B35" i="80"/>
  <c r="A35" i="80"/>
  <c r="B34" i="80"/>
  <c r="A34" i="80"/>
  <c r="B33" i="80"/>
  <c r="A33" i="80"/>
  <c r="B32" i="80"/>
  <c r="A32" i="80"/>
  <c r="B31" i="80"/>
  <c r="A31" i="80"/>
  <c r="B30" i="80"/>
  <c r="A30" i="80"/>
  <c r="B29" i="80"/>
  <c r="A29" i="80"/>
  <c r="B28" i="80"/>
  <c r="A28" i="80"/>
  <c r="B27" i="80"/>
  <c r="A27" i="80"/>
  <c r="B26" i="80"/>
  <c r="A26" i="80"/>
  <c r="B25" i="80"/>
  <c r="A25" i="80"/>
  <c r="B24" i="80"/>
  <c r="A24" i="80"/>
  <c r="B23" i="80"/>
  <c r="A23" i="80"/>
  <c r="B22" i="80"/>
  <c r="A22" i="80"/>
  <c r="B21" i="80"/>
  <c r="A21" i="80"/>
  <c r="B20" i="80"/>
  <c r="A20" i="80"/>
  <c r="B19" i="80"/>
  <c r="A19" i="80"/>
  <c r="B18" i="80"/>
  <c r="A18" i="80"/>
  <c r="B17" i="80"/>
  <c r="A17" i="80"/>
  <c r="B16" i="80"/>
  <c r="A16" i="80"/>
  <c r="B15" i="80"/>
  <c r="A15" i="80"/>
  <c r="B14" i="80"/>
  <c r="A14" i="80"/>
  <c r="B13" i="80"/>
  <c r="A13" i="80"/>
  <c r="B12" i="80"/>
  <c r="A12" i="80"/>
  <c r="B11" i="80"/>
  <c r="A11" i="80"/>
  <c r="B10" i="80"/>
  <c r="A10" i="80"/>
  <c r="B9" i="80"/>
  <c r="A9" i="80"/>
  <c r="B8" i="80"/>
  <c r="A8" i="80"/>
  <c r="B7" i="80"/>
  <c r="A7" i="80"/>
  <c r="B6" i="80"/>
  <c r="A6" i="80"/>
  <c r="B5" i="80"/>
  <c r="A5" i="80"/>
  <c r="B4" i="80"/>
  <c r="A4" i="80"/>
  <c r="B3" i="80"/>
  <c r="A3" i="80"/>
  <c r="B2" i="80"/>
  <c r="A2" i="80"/>
  <c r="J1" i="80"/>
  <c r="F1" i="80"/>
  <c r="G165" i="89"/>
  <c r="G164" i="89"/>
  <c r="G163" i="89"/>
  <c r="G162" i="89"/>
  <c r="G161" i="89"/>
  <c r="G160" i="89"/>
  <c r="G159" i="89"/>
  <c r="G158" i="89"/>
  <c r="G157" i="89"/>
  <c r="G156" i="89"/>
  <c r="G155" i="89"/>
  <c r="G154" i="89"/>
  <c r="G153" i="89"/>
  <c r="G152" i="89"/>
  <c r="G149" i="89"/>
  <c r="G147" i="89"/>
  <c r="G146" i="89"/>
  <c r="G145" i="89"/>
  <c r="G144" i="89"/>
  <c r="G143" i="89"/>
  <c r="G142" i="89"/>
  <c r="G141" i="89"/>
  <c r="G139" i="89"/>
  <c r="G138" i="89"/>
  <c r="G137" i="89"/>
  <c r="G136" i="89"/>
  <c r="K133" i="89"/>
  <c r="H133" i="89"/>
  <c r="G133" i="89"/>
  <c r="H132" i="89"/>
  <c r="G132" i="89"/>
  <c r="L131" i="89"/>
  <c r="H131" i="89"/>
  <c r="G131" i="89"/>
  <c r="H130" i="89"/>
  <c r="G130" i="89"/>
  <c r="L129" i="89"/>
  <c r="H129" i="89"/>
  <c r="G129" i="89"/>
  <c r="L128" i="89"/>
  <c r="H128" i="89"/>
  <c r="G128" i="89"/>
  <c r="L127" i="89"/>
  <c r="H127" i="89"/>
  <c r="G127" i="89"/>
  <c r="L126" i="89"/>
  <c r="H126" i="89"/>
  <c r="G126" i="89"/>
  <c r="M125" i="89"/>
  <c r="H125" i="89"/>
  <c r="G125" i="89"/>
  <c r="H124" i="89"/>
  <c r="G124" i="89"/>
  <c r="H123" i="89"/>
  <c r="G123" i="89"/>
  <c r="H122" i="89"/>
  <c r="G122" i="89"/>
  <c r="H121" i="89"/>
  <c r="G121" i="89"/>
  <c r="H120" i="89"/>
  <c r="G120" i="89"/>
  <c r="H119" i="89"/>
  <c r="G119" i="89"/>
  <c r="H118" i="89"/>
  <c r="G118" i="89"/>
  <c r="H117" i="89"/>
  <c r="G117" i="89"/>
  <c r="K116" i="89"/>
  <c r="H116" i="89"/>
  <c r="G116" i="89"/>
  <c r="H115" i="89"/>
  <c r="G115" i="89"/>
  <c r="G111" i="89"/>
  <c r="G109" i="89"/>
  <c r="G108" i="89"/>
  <c r="G107" i="89"/>
  <c r="G106" i="89"/>
  <c r="K105" i="89"/>
  <c r="I104" i="89"/>
  <c r="B103" i="89"/>
  <c r="B100" i="89"/>
  <c r="A100" i="89"/>
  <c r="B99" i="89"/>
  <c r="A99" i="89"/>
  <c r="B98" i="89"/>
  <c r="A98" i="89"/>
  <c r="B97" i="89"/>
  <c r="A97" i="89"/>
  <c r="B96" i="89"/>
  <c r="A96" i="89"/>
  <c r="B95" i="89"/>
  <c r="A95" i="89"/>
  <c r="B94" i="89"/>
  <c r="A94" i="89"/>
  <c r="B93" i="89"/>
  <c r="A93" i="89"/>
  <c r="B92" i="89"/>
  <c r="A92" i="89"/>
  <c r="B91" i="89"/>
  <c r="A91" i="89"/>
  <c r="B90" i="89"/>
  <c r="A90" i="89"/>
  <c r="B89" i="89"/>
  <c r="A89" i="89"/>
  <c r="B88" i="89"/>
  <c r="A88" i="89"/>
  <c r="B87" i="89"/>
  <c r="A87" i="89"/>
  <c r="B86" i="89"/>
  <c r="A86" i="89"/>
  <c r="B85" i="89"/>
  <c r="A85" i="89"/>
  <c r="B84" i="89"/>
  <c r="A84" i="89"/>
  <c r="B83" i="89"/>
  <c r="A83" i="89"/>
  <c r="B82" i="89"/>
  <c r="A82" i="89"/>
  <c r="B81" i="89"/>
  <c r="A81" i="89"/>
  <c r="B80" i="89"/>
  <c r="A80" i="89"/>
  <c r="B79" i="89"/>
  <c r="A79" i="89"/>
  <c r="B78" i="89"/>
  <c r="A78" i="89"/>
  <c r="B77" i="89"/>
  <c r="A77" i="89"/>
  <c r="B76" i="89"/>
  <c r="A76" i="89"/>
  <c r="B75" i="89"/>
  <c r="A75" i="89"/>
  <c r="B74" i="89"/>
  <c r="A74" i="89"/>
  <c r="B73" i="89"/>
  <c r="A73" i="89"/>
  <c r="B72" i="89"/>
  <c r="A72" i="89"/>
  <c r="B71" i="89"/>
  <c r="A71" i="89"/>
  <c r="B70" i="89"/>
  <c r="A70" i="89"/>
  <c r="B69" i="89"/>
  <c r="A69" i="89"/>
  <c r="B68" i="89"/>
  <c r="A68" i="89"/>
  <c r="B67" i="89"/>
  <c r="A67" i="89"/>
  <c r="B66" i="89"/>
  <c r="A66" i="89"/>
  <c r="B65" i="89"/>
  <c r="A65" i="89"/>
  <c r="B64" i="89"/>
  <c r="A64" i="89"/>
  <c r="B63" i="89"/>
  <c r="A63" i="89"/>
  <c r="B62" i="89"/>
  <c r="A62" i="89"/>
  <c r="B61" i="89"/>
  <c r="A61" i="89"/>
  <c r="B60" i="89"/>
  <c r="A60" i="89"/>
  <c r="B59" i="89"/>
  <c r="A59" i="89"/>
  <c r="B58" i="89"/>
  <c r="A58" i="89"/>
  <c r="B57" i="89"/>
  <c r="A57" i="89"/>
  <c r="B56" i="89"/>
  <c r="A56" i="89"/>
  <c r="B55" i="89"/>
  <c r="A55" i="89"/>
  <c r="B54" i="89"/>
  <c r="A54" i="89"/>
  <c r="B53" i="89"/>
  <c r="A53" i="89"/>
  <c r="B52" i="89"/>
  <c r="A52" i="89"/>
  <c r="B51" i="89"/>
  <c r="A51" i="89"/>
  <c r="B50" i="89"/>
  <c r="A50" i="89"/>
  <c r="B49" i="89"/>
  <c r="A49" i="89"/>
  <c r="B48" i="89"/>
  <c r="A48" i="89"/>
  <c r="B47" i="89"/>
  <c r="A47" i="89"/>
  <c r="B46" i="89"/>
  <c r="A46" i="89"/>
  <c r="B45" i="89"/>
  <c r="A45" i="89"/>
  <c r="B44" i="89"/>
  <c r="A44" i="89"/>
  <c r="B43" i="89"/>
  <c r="A43" i="89"/>
  <c r="B42" i="89"/>
  <c r="A42" i="89"/>
  <c r="B41" i="89"/>
  <c r="A41" i="89"/>
  <c r="B40" i="89"/>
  <c r="A40" i="89"/>
  <c r="B39" i="89"/>
  <c r="A39" i="89"/>
  <c r="B38" i="89"/>
  <c r="A38" i="89"/>
  <c r="B37" i="89"/>
  <c r="A37" i="89"/>
  <c r="B36" i="89"/>
  <c r="A36" i="89"/>
  <c r="B35" i="89"/>
  <c r="A35" i="89"/>
  <c r="B34" i="89"/>
  <c r="A34" i="89"/>
  <c r="B33" i="89"/>
  <c r="A33" i="89"/>
  <c r="B32" i="89"/>
  <c r="A32" i="89"/>
  <c r="B31" i="89"/>
  <c r="A31" i="89"/>
  <c r="B30" i="89"/>
  <c r="A30" i="89"/>
  <c r="B29" i="89"/>
  <c r="A29" i="89"/>
  <c r="B28" i="89"/>
  <c r="A28" i="89"/>
  <c r="B27" i="89"/>
  <c r="A27" i="89"/>
  <c r="B26" i="89"/>
  <c r="A26" i="89"/>
  <c r="B25" i="89"/>
  <c r="A25" i="89"/>
  <c r="B24" i="89"/>
  <c r="A24" i="89"/>
  <c r="B23" i="89"/>
  <c r="A23" i="89"/>
  <c r="B22" i="89"/>
  <c r="A22" i="89"/>
  <c r="B21" i="89"/>
  <c r="A21" i="89"/>
  <c r="B20" i="89"/>
  <c r="A20" i="89"/>
  <c r="B19" i="89"/>
  <c r="A19" i="89"/>
  <c r="B18" i="89"/>
  <c r="A18" i="89"/>
  <c r="B17" i="89"/>
  <c r="A17" i="89"/>
  <c r="B16" i="89"/>
  <c r="A16" i="89"/>
  <c r="B15" i="89"/>
  <c r="A15" i="89"/>
  <c r="B14" i="89"/>
  <c r="A14" i="89"/>
  <c r="B13" i="89"/>
  <c r="A13" i="89"/>
  <c r="B12" i="89"/>
  <c r="A12" i="89"/>
  <c r="B11" i="89"/>
  <c r="A11" i="89"/>
  <c r="B10" i="89"/>
  <c r="A10" i="89"/>
  <c r="B9" i="89"/>
  <c r="A9" i="89"/>
  <c r="B8" i="89"/>
  <c r="A8" i="89"/>
  <c r="B7" i="89"/>
  <c r="A7" i="89"/>
  <c r="B6" i="89"/>
  <c r="A6" i="89"/>
  <c r="B5" i="89"/>
  <c r="A5" i="89"/>
  <c r="B4" i="89"/>
  <c r="A4" i="89"/>
  <c r="B3" i="89"/>
  <c r="A3" i="89"/>
  <c r="B2" i="89"/>
  <c r="A2" i="89"/>
  <c r="J1" i="89"/>
  <c r="F1" i="89"/>
  <c r="G170" i="90"/>
  <c r="G165" i="90"/>
  <c r="G164" i="90"/>
  <c r="G163" i="90"/>
  <c r="G162" i="90"/>
  <c r="G161" i="90"/>
  <c r="G160" i="90"/>
  <c r="G159" i="90"/>
  <c r="G158" i="90"/>
  <c r="G157" i="90"/>
  <c r="G156" i="90"/>
  <c r="G155" i="90"/>
  <c r="G154" i="90"/>
  <c r="G153" i="90"/>
  <c r="G152" i="90"/>
  <c r="G149" i="90"/>
  <c r="G147" i="90"/>
  <c r="G146" i="90"/>
  <c r="G145" i="90"/>
  <c r="G144" i="90"/>
  <c r="G143" i="90"/>
  <c r="G142" i="90"/>
  <c r="G141" i="90"/>
  <c r="G139" i="90"/>
  <c r="G138" i="90"/>
  <c r="G137" i="90"/>
  <c r="G136" i="90"/>
  <c r="K133" i="90"/>
  <c r="H133" i="90"/>
  <c r="G133" i="90"/>
  <c r="H132" i="90"/>
  <c r="G132" i="90"/>
  <c r="L131" i="90"/>
  <c r="H131" i="90"/>
  <c r="G131" i="90"/>
  <c r="H130" i="90"/>
  <c r="G130" i="90"/>
  <c r="L129" i="90"/>
  <c r="H129" i="90"/>
  <c r="G129" i="90"/>
  <c r="L128" i="90"/>
  <c r="H128" i="90"/>
  <c r="G128" i="90"/>
  <c r="L127" i="90"/>
  <c r="H127" i="90"/>
  <c r="G127" i="90"/>
  <c r="L126" i="90"/>
  <c r="H126" i="90"/>
  <c r="G126" i="90"/>
  <c r="M125" i="90"/>
  <c r="H125" i="90"/>
  <c r="G125" i="90"/>
  <c r="H124" i="90"/>
  <c r="G124" i="90"/>
  <c r="H123" i="90"/>
  <c r="G123" i="90"/>
  <c r="H122" i="90"/>
  <c r="G122" i="90"/>
  <c r="H121" i="90"/>
  <c r="G121" i="90"/>
  <c r="H120" i="90"/>
  <c r="G120" i="90"/>
  <c r="H119" i="90"/>
  <c r="G119" i="90"/>
  <c r="H118" i="90"/>
  <c r="G118" i="90"/>
  <c r="H117" i="90"/>
  <c r="G117" i="90"/>
  <c r="K116" i="90"/>
  <c r="H116" i="90"/>
  <c r="G116" i="90"/>
  <c r="H115" i="90"/>
  <c r="G115" i="90"/>
  <c r="G111" i="90"/>
  <c r="G109" i="90"/>
  <c r="G108" i="90"/>
  <c r="G107" i="90"/>
  <c r="G106" i="90"/>
  <c r="K105" i="90"/>
  <c r="I104" i="90"/>
  <c r="B103" i="90"/>
  <c r="B100" i="90"/>
  <c r="A100" i="90"/>
  <c r="B99" i="90"/>
  <c r="A99" i="90"/>
  <c r="B98" i="90"/>
  <c r="A98" i="90"/>
  <c r="B97" i="90"/>
  <c r="A97" i="90"/>
  <c r="B96" i="90"/>
  <c r="A96" i="90"/>
  <c r="B95" i="90"/>
  <c r="A95" i="90"/>
  <c r="B94" i="90"/>
  <c r="A94" i="90"/>
  <c r="B93" i="90"/>
  <c r="A93" i="90"/>
  <c r="B92" i="90"/>
  <c r="A92" i="90"/>
  <c r="B91" i="90"/>
  <c r="A91" i="90"/>
  <c r="B90" i="90"/>
  <c r="A90" i="90"/>
  <c r="B89" i="90"/>
  <c r="A89" i="90"/>
  <c r="B88" i="90"/>
  <c r="A88" i="90"/>
  <c r="B87" i="90"/>
  <c r="A87" i="90"/>
  <c r="B86" i="90"/>
  <c r="A86" i="90"/>
  <c r="B85" i="90"/>
  <c r="A85" i="90"/>
  <c r="B84" i="90"/>
  <c r="A84" i="90"/>
  <c r="B83" i="90"/>
  <c r="A83" i="90"/>
  <c r="B82" i="90"/>
  <c r="A82" i="90"/>
  <c r="B81" i="90"/>
  <c r="A81" i="90"/>
  <c r="B80" i="90"/>
  <c r="A80" i="90"/>
  <c r="B79" i="90"/>
  <c r="A79" i="90"/>
  <c r="B78" i="90"/>
  <c r="A78" i="90"/>
  <c r="B77" i="90"/>
  <c r="A77" i="90"/>
  <c r="B76" i="90"/>
  <c r="A76" i="90"/>
  <c r="B75" i="90"/>
  <c r="A75" i="90"/>
  <c r="B74" i="90"/>
  <c r="A74" i="90"/>
  <c r="B73" i="90"/>
  <c r="A73" i="90"/>
  <c r="B72" i="90"/>
  <c r="A72" i="90"/>
  <c r="B71" i="90"/>
  <c r="A71" i="90"/>
  <c r="B70" i="90"/>
  <c r="A70" i="90"/>
  <c r="B69" i="90"/>
  <c r="A69" i="90"/>
  <c r="B68" i="90"/>
  <c r="A68" i="90"/>
  <c r="B67" i="90"/>
  <c r="A67" i="90"/>
  <c r="B66" i="90"/>
  <c r="A66" i="90"/>
  <c r="B65" i="90"/>
  <c r="A65" i="90"/>
  <c r="B64" i="90"/>
  <c r="A64" i="90"/>
  <c r="B63" i="90"/>
  <c r="A63" i="90"/>
  <c r="B62" i="90"/>
  <c r="A62" i="90"/>
  <c r="B61" i="90"/>
  <c r="A61" i="90"/>
  <c r="B60" i="90"/>
  <c r="A60" i="90"/>
  <c r="B59" i="90"/>
  <c r="A59" i="90"/>
  <c r="B58" i="90"/>
  <c r="A58" i="90"/>
  <c r="B57" i="90"/>
  <c r="A57" i="90"/>
  <c r="B56" i="90"/>
  <c r="A56" i="90"/>
  <c r="B55" i="90"/>
  <c r="A55" i="90"/>
  <c r="B54" i="90"/>
  <c r="A54" i="90"/>
  <c r="B53" i="90"/>
  <c r="A53" i="90"/>
  <c r="B52" i="90"/>
  <c r="A52" i="90"/>
  <c r="B51" i="90"/>
  <c r="A51" i="90"/>
  <c r="B50" i="90"/>
  <c r="A50" i="90"/>
  <c r="B49" i="90"/>
  <c r="A49" i="90"/>
  <c r="B48" i="90"/>
  <c r="A48" i="90"/>
  <c r="B47" i="90"/>
  <c r="A47" i="90"/>
  <c r="B46" i="90"/>
  <c r="A46" i="90"/>
  <c r="B45" i="90"/>
  <c r="A45" i="90"/>
  <c r="B44" i="90"/>
  <c r="A44" i="90"/>
  <c r="B43" i="90"/>
  <c r="A43" i="90"/>
  <c r="B42" i="90"/>
  <c r="A42" i="90"/>
  <c r="B41" i="90"/>
  <c r="A41" i="90"/>
  <c r="B40" i="90"/>
  <c r="A40" i="90"/>
  <c r="B39" i="90"/>
  <c r="A39" i="90"/>
  <c r="B38" i="90"/>
  <c r="A38" i="90"/>
  <c r="B37" i="90"/>
  <c r="A37" i="90"/>
  <c r="B36" i="90"/>
  <c r="A36" i="90"/>
  <c r="B35" i="90"/>
  <c r="A35" i="90"/>
  <c r="B34" i="90"/>
  <c r="A34" i="90"/>
  <c r="B33" i="90"/>
  <c r="A33" i="90"/>
  <c r="B32" i="90"/>
  <c r="A32" i="90"/>
  <c r="B31" i="90"/>
  <c r="A31" i="90"/>
  <c r="B30" i="90"/>
  <c r="A30" i="90"/>
  <c r="B29" i="90"/>
  <c r="A29" i="90"/>
  <c r="B28" i="90"/>
  <c r="A28" i="90"/>
  <c r="B27" i="90"/>
  <c r="A27" i="90"/>
  <c r="B26" i="90"/>
  <c r="A26" i="90"/>
  <c r="B25" i="90"/>
  <c r="A25" i="90"/>
  <c r="B24" i="90"/>
  <c r="A24" i="90"/>
  <c r="B23" i="90"/>
  <c r="A23" i="90"/>
  <c r="B22" i="90"/>
  <c r="A22" i="90"/>
  <c r="B21" i="90"/>
  <c r="A21" i="90"/>
  <c r="B20" i="90"/>
  <c r="A20" i="90"/>
  <c r="B19" i="90"/>
  <c r="A19" i="90"/>
  <c r="B18" i="90"/>
  <c r="A18" i="90"/>
  <c r="B17" i="90"/>
  <c r="A17" i="90"/>
  <c r="B16" i="90"/>
  <c r="A16" i="90"/>
  <c r="B15" i="90"/>
  <c r="A15" i="90"/>
  <c r="B14" i="90"/>
  <c r="A14" i="90"/>
  <c r="B13" i="90"/>
  <c r="A13" i="90"/>
  <c r="B12" i="90"/>
  <c r="A12" i="90"/>
  <c r="B11" i="90"/>
  <c r="A11" i="90"/>
  <c r="B10" i="90"/>
  <c r="A10" i="90"/>
  <c r="B9" i="90"/>
  <c r="A9" i="90"/>
  <c r="B8" i="90"/>
  <c r="A8" i="90"/>
  <c r="B7" i="90"/>
  <c r="A7" i="90"/>
  <c r="B6" i="90"/>
  <c r="A6" i="90"/>
  <c r="B5" i="90"/>
  <c r="A5" i="90"/>
  <c r="B4" i="90"/>
  <c r="A4" i="90"/>
  <c r="B3" i="90"/>
  <c r="A3" i="90"/>
  <c r="B2" i="90"/>
  <c r="A2" i="90"/>
  <c r="J1" i="90"/>
  <c r="F1" i="90"/>
  <c r="G168" i="94"/>
  <c r="G165" i="94"/>
  <c r="G164" i="94"/>
  <c r="G163" i="94"/>
  <c r="G162" i="94"/>
  <c r="G161" i="94"/>
  <c r="G160" i="94"/>
  <c r="G159" i="94"/>
  <c r="G158" i="94"/>
  <c r="G157" i="94"/>
  <c r="G156" i="94"/>
  <c r="G155" i="94"/>
  <c r="G154" i="94"/>
  <c r="G153" i="94"/>
  <c r="G152" i="94"/>
  <c r="G149" i="94"/>
  <c r="G148" i="94"/>
  <c r="G147" i="94"/>
  <c r="G146" i="94"/>
  <c r="G145" i="94"/>
  <c r="G144" i="94"/>
  <c r="G143" i="94"/>
  <c r="G142" i="94"/>
  <c r="G141" i="94"/>
  <c r="G139" i="94"/>
  <c r="G138" i="94"/>
  <c r="G137" i="94"/>
  <c r="G136" i="94"/>
  <c r="L133" i="94"/>
  <c r="K133" i="94"/>
  <c r="H133" i="94"/>
  <c r="G133" i="94"/>
  <c r="H132" i="94"/>
  <c r="G132" i="94"/>
  <c r="L131" i="94"/>
  <c r="H131" i="94"/>
  <c r="G131" i="94"/>
  <c r="H130" i="94"/>
  <c r="G130" i="94"/>
  <c r="L129" i="94"/>
  <c r="H129" i="94"/>
  <c r="G129" i="94"/>
  <c r="L128" i="94"/>
  <c r="H128" i="94"/>
  <c r="G128" i="94"/>
  <c r="L127" i="94"/>
  <c r="H127" i="94"/>
  <c r="G127" i="94"/>
  <c r="L126" i="94"/>
  <c r="H126" i="94"/>
  <c r="G126" i="94"/>
  <c r="M125" i="94"/>
  <c r="H125" i="94"/>
  <c r="G125" i="94"/>
  <c r="H124" i="94"/>
  <c r="G124" i="94"/>
  <c r="H123" i="94"/>
  <c r="G123" i="94"/>
  <c r="H122" i="94"/>
  <c r="G122" i="94"/>
  <c r="H121" i="94"/>
  <c r="G121" i="94"/>
  <c r="H120" i="94"/>
  <c r="G120" i="94"/>
  <c r="H119" i="94"/>
  <c r="G119" i="94"/>
  <c r="H118" i="94"/>
  <c r="G118" i="94"/>
  <c r="H117" i="94"/>
  <c r="G117" i="94"/>
  <c r="K116" i="94"/>
  <c r="H116" i="94"/>
  <c r="G116" i="94"/>
  <c r="H115" i="94"/>
  <c r="G115" i="94"/>
  <c r="G111" i="94"/>
  <c r="G109" i="94"/>
  <c r="G108" i="94"/>
  <c r="G107" i="94"/>
  <c r="G106" i="94"/>
  <c r="K105" i="94"/>
  <c r="I104" i="94"/>
  <c r="B103" i="94"/>
  <c r="B100" i="94"/>
  <c r="A100" i="94"/>
  <c r="B99" i="94"/>
  <c r="A99" i="94"/>
  <c r="B98" i="94"/>
  <c r="A98" i="94"/>
  <c r="B97" i="94"/>
  <c r="A97" i="94"/>
  <c r="B96" i="94"/>
  <c r="A96" i="94"/>
  <c r="B95" i="94"/>
  <c r="A95" i="94"/>
  <c r="B94" i="94"/>
  <c r="A94" i="94"/>
  <c r="B93" i="94"/>
  <c r="A93" i="94"/>
  <c r="B92" i="94"/>
  <c r="A92" i="94"/>
  <c r="B91" i="94"/>
  <c r="A91" i="94"/>
  <c r="B90" i="94"/>
  <c r="A90" i="94"/>
  <c r="B89" i="94"/>
  <c r="A89" i="94"/>
  <c r="B88" i="94"/>
  <c r="A88" i="94"/>
  <c r="B87" i="94"/>
  <c r="A87" i="94"/>
  <c r="B86" i="94"/>
  <c r="A86" i="94"/>
  <c r="B85" i="94"/>
  <c r="A85" i="94"/>
  <c r="B84" i="94"/>
  <c r="A84" i="94"/>
  <c r="B83" i="94"/>
  <c r="A83" i="94"/>
  <c r="B82" i="94"/>
  <c r="A82" i="94"/>
  <c r="B81" i="94"/>
  <c r="A81" i="94"/>
  <c r="B80" i="94"/>
  <c r="A80" i="94"/>
  <c r="B79" i="94"/>
  <c r="A79" i="94"/>
  <c r="B78" i="94"/>
  <c r="A78" i="94"/>
  <c r="B77" i="94"/>
  <c r="A77" i="94"/>
  <c r="B76" i="94"/>
  <c r="A76" i="94"/>
  <c r="B75" i="94"/>
  <c r="A75" i="94"/>
  <c r="B74" i="94"/>
  <c r="A74" i="94"/>
  <c r="B73" i="94"/>
  <c r="A73" i="94"/>
  <c r="B72" i="94"/>
  <c r="A72" i="94"/>
  <c r="B71" i="94"/>
  <c r="A71" i="94"/>
  <c r="B70" i="94"/>
  <c r="A70" i="94"/>
  <c r="B69" i="94"/>
  <c r="A69" i="94"/>
  <c r="B68" i="94"/>
  <c r="A68" i="94"/>
  <c r="B67" i="94"/>
  <c r="A67" i="94"/>
  <c r="B66" i="94"/>
  <c r="A66" i="94"/>
  <c r="B65" i="94"/>
  <c r="A65" i="94"/>
  <c r="B64" i="94"/>
  <c r="A64" i="94"/>
  <c r="B63" i="94"/>
  <c r="A63" i="94"/>
  <c r="B62" i="94"/>
  <c r="A62" i="94"/>
  <c r="B61" i="94"/>
  <c r="A61" i="94"/>
  <c r="B60" i="94"/>
  <c r="A60" i="94"/>
  <c r="B59" i="94"/>
  <c r="A59" i="94"/>
  <c r="B58" i="94"/>
  <c r="A58" i="94"/>
  <c r="B57" i="94"/>
  <c r="A57" i="94"/>
  <c r="B56" i="94"/>
  <c r="A56" i="94"/>
  <c r="B55" i="94"/>
  <c r="A55" i="94"/>
  <c r="B54" i="94"/>
  <c r="A54" i="94"/>
  <c r="B53" i="94"/>
  <c r="A53" i="94"/>
  <c r="B52" i="94"/>
  <c r="A52" i="94"/>
  <c r="B51" i="94"/>
  <c r="A51" i="94"/>
  <c r="B50" i="94"/>
  <c r="A50" i="94"/>
  <c r="B49" i="94"/>
  <c r="A49" i="94"/>
  <c r="B48" i="94"/>
  <c r="A48" i="94"/>
  <c r="B47" i="94"/>
  <c r="A47" i="94"/>
  <c r="B46" i="94"/>
  <c r="A46" i="94"/>
  <c r="B45" i="94"/>
  <c r="A45" i="94"/>
  <c r="B44" i="94"/>
  <c r="A44" i="94"/>
  <c r="B43" i="94"/>
  <c r="A43" i="94"/>
  <c r="B42" i="94"/>
  <c r="A42" i="94"/>
  <c r="B41" i="94"/>
  <c r="A41" i="94"/>
  <c r="B40" i="94"/>
  <c r="A40" i="94"/>
  <c r="B39" i="94"/>
  <c r="A39" i="94"/>
  <c r="B38" i="94"/>
  <c r="A38" i="94"/>
  <c r="B37" i="94"/>
  <c r="A37" i="94"/>
  <c r="B36" i="94"/>
  <c r="A36" i="94"/>
  <c r="B35" i="94"/>
  <c r="A35" i="94"/>
  <c r="B34" i="94"/>
  <c r="A34" i="94"/>
  <c r="B33" i="94"/>
  <c r="A33" i="94"/>
  <c r="B32" i="94"/>
  <c r="A32" i="94"/>
  <c r="B31" i="94"/>
  <c r="A31" i="94"/>
  <c r="B30" i="94"/>
  <c r="A30" i="94"/>
  <c r="B29" i="94"/>
  <c r="A29" i="94"/>
  <c r="B28" i="94"/>
  <c r="A28" i="94"/>
  <c r="B27" i="94"/>
  <c r="A27" i="94"/>
  <c r="B26" i="94"/>
  <c r="A26" i="94"/>
  <c r="B25" i="94"/>
  <c r="A25" i="94"/>
  <c r="B24" i="94"/>
  <c r="A24" i="94"/>
  <c r="B23" i="94"/>
  <c r="A23" i="94"/>
  <c r="B22" i="94"/>
  <c r="A22" i="94"/>
  <c r="B21" i="94"/>
  <c r="A21" i="94"/>
  <c r="B20" i="94"/>
  <c r="A20" i="94"/>
  <c r="B19" i="94"/>
  <c r="A19" i="94"/>
  <c r="B18" i="94"/>
  <c r="A18" i="94"/>
  <c r="B17" i="94"/>
  <c r="A17" i="94"/>
  <c r="B16" i="94"/>
  <c r="A16" i="94"/>
  <c r="B15" i="94"/>
  <c r="A15" i="94"/>
  <c r="B14" i="94"/>
  <c r="A14" i="94"/>
  <c r="B13" i="94"/>
  <c r="A13" i="94"/>
  <c r="B12" i="94"/>
  <c r="A12" i="94"/>
  <c r="B11" i="94"/>
  <c r="A11" i="94"/>
  <c r="B10" i="94"/>
  <c r="A10" i="94"/>
  <c r="B9" i="94"/>
  <c r="A9" i="94"/>
  <c r="B8" i="94"/>
  <c r="A8" i="94"/>
  <c r="B7" i="94"/>
  <c r="A7" i="94"/>
  <c r="B6" i="94"/>
  <c r="A6" i="94"/>
  <c r="B5" i="94"/>
  <c r="A5" i="94"/>
  <c r="B4" i="94"/>
  <c r="A4" i="94"/>
  <c r="B3" i="94"/>
  <c r="A3" i="94"/>
  <c r="B2" i="94"/>
  <c r="A2" i="94"/>
  <c r="J1" i="94"/>
  <c r="F1" i="94"/>
  <c r="G168" i="95"/>
  <c r="G165" i="95"/>
  <c r="G164" i="95"/>
  <c r="G163" i="95"/>
  <c r="G162" i="95"/>
  <c r="G161" i="95"/>
  <c r="G160" i="95"/>
  <c r="G159" i="95"/>
  <c r="G158" i="95"/>
  <c r="G157" i="95"/>
  <c r="G156" i="95"/>
  <c r="G155" i="95"/>
  <c r="G154" i="95"/>
  <c r="G153" i="95"/>
  <c r="G152" i="95"/>
  <c r="G149" i="95"/>
  <c r="G148" i="95"/>
  <c r="G147" i="95"/>
  <c r="G146" i="95"/>
  <c r="G145" i="95"/>
  <c r="G144" i="95"/>
  <c r="G143" i="95"/>
  <c r="G142" i="95"/>
  <c r="G141" i="95"/>
  <c r="G139" i="95"/>
  <c r="G138" i="95"/>
  <c r="G137" i="95"/>
  <c r="G136" i="95"/>
  <c r="L133" i="95"/>
  <c r="K133" i="95"/>
  <c r="H133" i="95"/>
  <c r="G133" i="95"/>
  <c r="H132" i="95"/>
  <c r="G132" i="95"/>
  <c r="L131" i="95"/>
  <c r="H131" i="95"/>
  <c r="G131" i="95"/>
  <c r="H130" i="95"/>
  <c r="G130" i="95"/>
  <c r="L129" i="95"/>
  <c r="H129" i="95"/>
  <c r="G129" i="95"/>
  <c r="L128" i="95"/>
  <c r="H128" i="95"/>
  <c r="G128" i="95"/>
  <c r="L127" i="95"/>
  <c r="H127" i="95"/>
  <c r="G127" i="95"/>
  <c r="L126" i="95"/>
  <c r="H126" i="95"/>
  <c r="G126" i="95"/>
  <c r="M125" i="95"/>
  <c r="H125" i="95"/>
  <c r="G125" i="95"/>
  <c r="H124" i="95"/>
  <c r="G124" i="95"/>
  <c r="H123" i="95"/>
  <c r="G123" i="95"/>
  <c r="H122" i="95"/>
  <c r="G122" i="95"/>
  <c r="H121" i="95"/>
  <c r="G121" i="95"/>
  <c r="H120" i="95"/>
  <c r="G120" i="95"/>
  <c r="H119" i="95"/>
  <c r="G119" i="95"/>
  <c r="H118" i="95"/>
  <c r="G118" i="95"/>
  <c r="H117" i="95"/>
  <c r="G117" i="95"/>
  <c r="K116" i="95"/>
  <c r="H116" i="95"/>
  <c r="G116" i="95"/>
  <c r="H115" i="95"/>
  <c r="G115" i="95"/>
  <c r="G111" i="95"/>
  <c r="G109" i="95"/>
  <c r="G108" i="95"/>
  <c r="G107" i="95"/>
  <c r="G106" i="95"/>
  <c r="K105" i="95"/>
  <c r="I104" i="95"/>
  <c r="B103" i="95"/>
  <c r="B100" i="95"/>
  <c r="A100" i="95"/>
  <c r="B99" i="95"/>
  <c r="A99" i="95"/>
  <c r="B98" i="95"/>
  <c r="A98" i="95"/>
  <c r="B97" i="95"/>
  <c r="A97" i="95"/>
  <c r="B96" i="95"/>
  <c r="A96" i="95"/>
  <c r="B95" i="95"/>
  <c r="A95" i="95"/>
  <c r="B94" i="95"/>
  <c r="A94" i="95"/>
  <c r="B93" i="95"/>
  <c r="A93" i="95"/>
  <c r="B92" i="95"/>
  <c r="A92" i="95"/>
  <c r="B91" i="95"/>
  <c r="A91" i="95"/>
  <c r="B90" i="95"/>
  <c r="A90" i="95"/>
  <c r="B89" i="95"/>
  <c r="A89" i="95"/>
  <c r="B88" i="95"/>
  <c r="A88" i="95"/>
  <c r="B87" i="95"/>
  <c r="A87" i="95"/>
  <c r="B86" i="95"/>
  <c r="A86" i="95"/>
  <c r="B85" i="95"/>
  <c r="A85" i="95"/>
  <c r="B84" i="95"/>
  <c r="A84" i="95"/>
  <c r="B83" i="95"/>
  <c r="A83" i="95"/>
  <c r="B82" i="95"/>
  <c r="A82" i="95"/>
  <c r="B81" i="95"/>
  <c r="A81" i="95"/>
  <c r="B80" i="95"/>
  <c r="A80" i="95"/>
  <c r="B79" i="95"/>
  <c r="A79" i="95"/>
  <c r="B78" i="95"/>
  <c r="A78" i="95"/>
  <c r="B77" i="95"/>
  <c r="A77" i="95"/>
  <c r="B76" i="95"/>
  <c r="A76" i="95"/>
  <c r="B75" i="95"/>
  <c r="A75" i="95"/>
  <c r="B74" i="95"/>
  <c r="A74" i="95"/>
  <c r="B73" i="95"/>
  <c r="A73" i="95"/>
  <c r="B72" i="95"/>
  <c r="A72" i="95"/>
  <c r="B71" i="95"/>
  <c r="A71" i="95"/>
  <c r="B70" i="95"/>
  <c r="A70" i="95"/>
  <c r="B69" i="95"/>
  <c r="A69" i="95"/>
  <c r="B68" i="95"/>
  <c r="A68" i="95"/>
  <c r="B67" i="95"/>
  <c r="A67" i="95"/>
  <c r="B66" i="95"/>
  <c r="A66" i="95"/>
  <c r="B65" i="95"/>
  <c r="A65" i="95"/>
  <c r="B64" i="95"/>
  <c r="A64" i="95"/>
  <c r="B63" i="95"/>
  <c r="A63" i="95"/>
  <c r="B62" i="95"/>
  <c r="A62" i="95"/>
  <c r="B61" i="95"/>
  <c r="A61" i="95"/>
  <c r="B60" i="95"/>
  <c r="A60" i="95"/>
  <c r="B59" i="95"/>
  <c r="A59" i="95"/>
  <c r="B58" i="95"/>
  <c r="A58" i="95"/>
  <c r="B57" i="95"/>
  <c r="A57" i="95"/>
  <c r="B56" i="95"/>
  <c r="A56" i="95"/>
  <c r="B55" i="95"/>
  <c r="A55" i="95"/>
  <c r="B54" i="95"/>
  <c r="A54" i="95"/>
  <c r="B53" i="95"/>
  <c r="A53" i="95"/>
  <c r="B52" i="95"/>
  <c r="A52" i="95"/>
  <c r="B51" i="95"/>
  <c r="A51" i="95"/>
  <c r="B50" i="95"/>
  <c r="A50" i="95"/>
  <c r="B49" i="95"/>
  <c r="A49" i="95"/>
  <c r="B48" i="95"/>
  <c r="A48" i="95"/>
  <c r="B47" i="95"/>
  <c r="A47" i="95"/>
  <c r="B46" i="95"/>
  <c r="A46" i="95"/>
  <c r="B45" i="95"/>
  <c r="A45" i="95"/>
  <c r="B44" i="95"/>
  <c r="A44" i="95"/>
  <c r="B43" i="95"/>
  <c r="A43" i="95"/>
  <c r="B42" i="95"/>
  <c r="A42" i="95"/>
  <c r="B41" i="95"/>
  <c r="A41" i="95"/>
  <c r="B40" i="95"/>
  <c r="A40" i="95"/>
  <c r="B39" i="95"/>
  <c r="A39" i="95"/>
  <c r="B38" i="95"/>
  <c r="A38" i="95"/>
  <c r="B37" i="95"/>
  <c r="A37" i="95"/>
  <c r="B36" i="95"/>
  <c r="A36" i="95"/>
  <c r="B35" i="95"/>
  <c r="A35" i="95"/>
  <c r="B34" i="95"/>
  <c r="A34" i="95"/>
  <c r="B33" i="95"/>
  <c r="A33" i="95"/>
  <c r="B32" i="95"/>
  <c r="A32" i="95"/>
  <c r="B31" i="95"/>
  <c r="A31" i="95"/>
  <c r="B30" i="95"/>
  <c r="A30" i="95"/>
  <c r="B29" i="95"/>
  <c r="A29" i="95"/>
  <c r="B28" i="95"/>
  <c r="A28" i="95"/>
  <c r="B27" i="95"/>
  <c r="A27" i="95"/>
  <c r="B26" i="95"/>
  <c r="A26" i="95"/>
  <c r="B25" i="95"/>
  <c r="A25" i="95"/>
  <c r="B24" i="95"/>
  <c r="A24" i="95"/>
  <c r="B23" i="95"/>
  <c r="A23" i="95"/>
  <c r="B22" i="95"/>
  <c r="A22" i="95"/>
  <c r="B21" i="95"/>
  <c r="A21" i="95"/>
  <c r="B20" i="95"/>
  <c r="A20" i="95"/>
  <c r="B19" i="95"/>
  <c r="A19" i="95"/>
  <c r="B18" i="95"/>
  <c r="A18" i="95"/>
  <c r="B17" i="95"/>
  <c r="A17" i="95"/>
  <c r="B16" i="95"/>
  <c r="A16" i="95"/>
  <c r="B15" i="95"/>
  <c r="A15" i="95"/>
  <c r="B14" i="95"/>
  <c r="A14" i="95"/>
  <c r="B13" i="95"/>
  <c r="A13" i="95"/>
  <c r="B12" i="95"/>
  <c r="A12" i="95"/>
  <c r="B11" i="95"/>
  <c r="A11" i="95"/>
  <c r="B10" i="95"/>
  <c r="A10" i="95"/>
  <c r="B9" i="95"/>
  <c r="A9" i="95"/>
  <c r="B8" i="95"/>
  <c r="A8" i="95"/>
  <c r="B7" i="95"/>
  <c r="A7" i="95"/>
  <c r="B6" i="95"/>
  <c r="A6" i="95"/>
  <c r="B5" i="95"/>
  <c r="A5" i="95"/>
  <c r="B4" i="95"/>
  <c r="A4" i="95"/>
  <c r="B3" i="95"/>
  <c r="A3" i="95"/>
  <c r="B2" i="95"/>
  <c r="A2" i="95"/>
  <c r="J1" i="95"/>
  <c r="F1" i="95"/>
  <c r="G168" i="97"/>
  <c r="G165" i="97"/>
  <c r="G164" i="97"/>
  <c r="G163" i="97"/>
  <c r="G162" i="97"/>
  <c r="G161" i="97"/>
  <c r="G160" i="97"/>
  <c r="G159" i="97"/>
  <c r="G158" i="97"/>
  <c r="G157" i="97"/>
  <c r="G156" i="97"/>
  <c r="G155" i="97"/>
  <c r="G154" i="97"/>
  <c r="G153" i="97"/>
  <c r="G152" i="97"/>
  <c r="G149" i="97"/>
  <c r="G148" i="97"/>
  <c r="G147" i="97"/>
  <c r="G146" i="97"/>
  <c r="G145" i="97"/>
  <c r="G144" i="97"/>
  <c r="G143" i="97"/>
  <c r="G142" i="97"/>
  <c r="G141" i="97"/>
  <c r="G139" i="97"/>
  <c r="G138" i="97"/>
  <c r="G137" i="97"/>
  <c r="G136" i="97"/>
  <c r="H134" i="97"/>
  <c r="G134" i="97"/>
  <c r="L133" i="97"/>
  <c r="K133" i="97"/>
  <c r="H133" i="97"/>
  <c r="G133" i="97"/>
  <c r="H132" i="97"/>
  <c r="G132" i="97"/>
  <c r="L131" i="97"/>
  <c r="H131" i="97"/>
  <c r="G131" i="97"/>
  <c r="H130" i="97"/>
  <c r="G130" i="97"/>
  <c r="L129" i="97"/>
  <c r="H129" i="97"/>
  <c r="G129" i="97"/>
  <c r="L128" i="97"/>
  <c r="H128" i="97"/>
  <c r="G128" i="97"/>
  <c r="L127" i="97"/>
  <c r="H127" i="97"/>
  <c r="G127" i="97"/>
  <c r="L126" i="97"/>
  <c r="H126" i="97"/>
  <c r="G126" i="97"/>
  <c r="M125" i="97"/>
  <c r="H125" i="97"/>
  <c r="G125" i="97"/>
  <c r="H124" i="97"/>
  <c r="G124" i="97"/>
  <c r="H123" i="97"/>
  <c r="G123" i="97"/>
  <c r="H122" i="97"/>
  <c r="G122" i="97"/>
  <c r="H121" i="97"/>
  <c r="G121" i="97"/>
  <c r="H120" i="97"/>
  <c r="G120" i="97"/>
  <c r="H119" i="97"/>
  <c r="G119" i="97"/>
  <c r="H118" i="97"/>
  <c r="G118" i="97"/>
  <c r="H117" i="97"/>
  <c r="G117" i="97"/>
  <c r="K116" i="97"/>
  <c r="H116" i="97"/>
  <c r="G116" i="97"/>
  <c r="H115" i="97"/>
  <c r="G115" i="97"/>
  <c r="G111" i="97"/>
  <c r="G109" i="97"/>
  <c r="G108" i="97"/>
  <c r="G107" i="97"/>
  <c r="G106" i="97"/>
  <c r="K105" i="97"/>
  <c r="I104" i="97"/>
  <c r="B103" i="97"/>
  <c r="B100" i="97"/>
  <c r="A100" i="97"/>
  <c r="B99" i="97"/>
  <c r="A99" i="97"/>
  <c r="B98" i="97"/>
  <c r="A98" i="97"/>
  <c r="B97" i="97"/>
  <c r="A97" i="97"/>
  <c r="B96" i="97"/>
  <c r="A96" i="97"/>
  <c r="B95" i="97"/>
  <c r="A95" i="97"/>
  <c r="B94" i="97"/>
  <c r="A94" i="97"/>
  <c r="B93" i="97"/>
  <c r="A93" i="97"/>
  <c r="B92" i="97"/>
  <c r="A92" i="97"/>
  <c r="B91" i="97"/>
  <c r="A91" i="97"/>
  <c r="B90" i="97"/>
  <c r="A90" i="97"/>
  <c r="B89" i="97"/>
  <c r="A89" i="97"/>
  <c r="B88" i="97"/>
  <c r="A88" i="97"/>
  <c r="B87" i="97"/>
  <c r="A87" i="97"/>
  <c r="B86" i="97"/>
  <c r="A86" i="97"/>
  <c r="B85" i="97"/>
  <c r="A85" i="97"/>
  <c r="B84" i="97"/>
  <c r="A84" i="97"/>
  <c r="B83" i="97"/>
  <c r="A83" i="97"/>
  <c r="B82" i="97"/>
  <c r="A82" i="97"/>
  <c r="B81" i="97"/>
  <c r="A81" i="97"/>
  <c r="B80" i="97"/>
  <c r="A80" i="97"/>
  <c r="B79" i="97"/>
  <c r="A79" i="97"/>
  <c r="B78" i="97"/>
  <c r="A78" i="97"/>
  <c r="B77" i="97"/>
  <c r="A77" i="97"/>
  <c r="B76" i="97"/>
  <c r="A76" i="97"/>
  <c r="B75" i="97"/>
  <c r="A75" i="97"/>
  <c r="B74" i="97"/>
  <c r="A74" i="97"/>
  <c r="B73" i="97"/>
  <c r="A73" i="97"/>
  <c r="B72" i="97"/>
  <c r="A72" i="97"/>
  <c r="B71" i="97"/>
  <c r="A71" i="97"/>
  <c r="B70" i="97"/>
  <c r="A70" i="97"/>
  <c r="B69" i="97"/>
  <c r="A69" i="97"/>
  <c r="B68" i="97"/>
  <c r="A68" i="97"/>
  <c r="B67" i="97"/>
  <c r="A67" i="97"/>
  <c r="B66" i="97"/>
  <c r="A66" i="97"/>
  <c r="B65" i="97"/>
  <c r="A65" i="97"/>
  <c r="B64" i="97"/>
  <c r="A64" i="97"/>
  <c r="B63" i="97"/>
  <c r="A63" i="97"/>
  <c r="B62" i="97"/>
  <c r="A62" i="97"/>
  <c r="B61" i="97"/>
  <c r="A61" i="97"/>
  <c r="B60" i="97"/>
  <c r="A60" i="97"/>
  <c r="B59" i="97"/>
  <c r="A59" i="97"/>
  <c r="B58" i="97"/>
  <c r="A58" i="97"/>
  <c r="B57" i="97"/>
  <c r="A57" i="97"/>
  <c r="B56" i="97"/>
  <c r="A56" i="97"/>
  <c r="B55" i="97"/>
  <c r="A55" i="97"/>
  <c r="B54" i="97"/>
  <c r="A54" i="97"/>
  <c r="B53" i="97"/>
  <c r="A53" i="97"/>
  <c r="B52" i="97"/>
  <c r="A52" i="97"/>
  <c r="B51" i="97"/>
  <c r="A51" i="97"/>
  <c r="B50" i="97"/>
  <c r="A50" i="97"/>
  <c r="B49" i="97"/>
  <c r="A49" i="97"/>
  <c r="B48" i="97"/>
  <c r="A48" i="97"/>
  <c r="B47" i="97"/>
  <c r="A47" i="97"/>
  <c r="B46" i="97"/>
  <c r="A46" i="97"/>
  <c r="B45" i="97"/>
  <c r="A45" i="97"/>
  <c r="B44" i="97"/>
  <c r="A44" i="97"/>
  <c r="B43" i="97"/>
  <c r="A43" i="97"/>
  <c r="B42" i="97"/>
  <c r="A42" i="97"/>
  <c r="B41" i="97"/>
  <c r="A41" i="97"/>
  <c r="B40" i="97"/>
  <c r="A40" i="97"/>
  <c r="B39" i="97"/>
  <c r="A39" i="97"/>
  <c r="B38" i="97"/>
  <c r="A38" i="97"/>
  <c r="B37" i="97"/>
  <c r="A37" i="97"/>
  <c r="B36" i="97"/>
  <c r="A36" i="97"/>
  <c r="B35" i="97"/>
  <c r="A35" i="97"/>
  <c r="B34" i="97"/>
  <c r="A34" i="97"/>
  <c r="B33" i="97"/>
  <c r="A33" i="97"/>
  <c r="B32" i="97"/>
  <c r="A32" i="97"/>
  <c r="B31" i="97"/>
  <c r="A31" i="97"/>
  <c r="B30" i="97"/>
  <c r="A30" i="97"/>
  <c r="B29" i="97"/>
  <c r="A29" i="97"/>
  <c r="B28" i="97"/>
  <c r="A28" i="97"/>
  <c r="B27" i="97"/>
  <c r="A27" i="97"/>
  <c r="B26" i="97"/>
  <c r="A26" i="97"/>
  <c r="B25" i="97"/>
  <c r="A25" i="97"/>
  <c r="B24" i="97"/>
  <c r="A24" i="97"/>
  <c r="B23" i="97"/>
  <c r="A23" i="97"/>
  <c r="B22" i="97"/>
  <c r="A22" i="97"/>
  <c r="B21" i="97"/>
  <c r="A21" i="97"/>
  <c r="B20" i="97"/>
  <c r="A20" i="97"/>
  <c r="B19" i="97"/>
  <c r="A19" i="97"/>
  <c r="B18" i="97"/>
  <c r="A18" i="97"/>
  <c r="B17" i="97"/>
  <c r="A17" i="97"/>
  <c r="B16" i="97"/>
  <c r="A16" i="97"/>
  <c r="B15" i="97"/>
  <c r="A15" i="97"/>
  <c r="B14" i="97"/>
  <c r="A14" i="97"/>
  <c r="B13" i="97"/>
  <c r="A13" i="97"/>
  <c r="B12" i="97"/>
  <c r="A12" i="97"/>
  <c r="B11" i="97"/>
  <c r="A11" i="97"/>
  <c r="B10" i="97"/>
  <c r="A10" i="97"/>
  <c r="B9" i="97"/>
  <c r="A9" i="97"/>
  <c r="B8" i="97"/>
  <c r="A8" i="97"/>
  <c r="B7" i="97"/>
  <c r="A7" i="97"/>
  <c r="B6" i="97"/>
  <c r="A6" i="97"/>
  <c r="B5" i="97"/>
  <c r="A5" i="97"/>
  <c r="B4" i="97"/>
  <c r="A4" i="97"/>
  <c r="B3" i="97"/>
  <c r="A3" i="97"/>
  <c r="B2" i="97"/>
  <c r="A2" i="97"/>
  <c r="J1" i="97"/>
  <c r="F1" i="97"/>
  <c r="G168" i="100"/>
  <c r="G165" i="100"/>
  <c r="G164" i="100"/>
  <c r="G163" i="100"/>
  <c r="G162" i="100"/>
  <c r="G161" i="100"/>
  <c r="G160" i="100"/>
  <c r="G159" i="100"/>
  <c r="G158" i="100"/>
  <c r="G157" i="100"/>
  <c r="G156" i="100"/>
  <c r="G155" i="100"/>
  <c r="G154" i="100"/>
  <c r="G153" i="100"/>
  <c r="G152" i="100"/>
  <c r="G149" i="100"/>
  <c r="G148" i="100"/>
  <c r="G147" i="100"/>
  <c r="G146" i="100"/>
  <c r="G145" i="100"/>
  <c r="G144" i="100"/>
  <c r="G143" i="100"/>
  <c r="G142" i="100"/>
  <c r="G141" i="100"/>
  <c r="G139" i="100"/>
  <c r="G138" i="100"/>
  <c r="G137" i="100"/>
  <c r="G136" i="100"/>
  <c r="H134" i="100"/>
  <c r="G134" i="100"/>
  <c r="L133" i="100"/>
  <c r="K133" i="100"/>
  <c r="H133" i="100"/>
  <c r="G133" i="100"/>
  <c r="H132" i="100"/>
  <c r="G132" i="100"/>
  <c r="L131" i="100"/>
  <c r="H131" i="100"/>
  <c r="G131" i="100"/>
  <c r="H130" i="100"/>
  <c r="G130" i="100"/>
  <c r="L129" i="100"/>
  <c r="H129" i="100"/>
  <c r="G129" i="100"/>
  <c r="L128" i="100"/>
  <c r="H128" i="100"/>
  <c r="G128" i="100"/>
  <c r="L127" i="100"/>
  <c r="H127" i="100"/>
  <c r="G127" i="100"/>
  <c r="L126" i="100"/>
  <c r="H126" i="100"/>
  <c r="G126" i="100"/>
  <c r="M125" i="100"/>
  <c r="H125" i="100"/>
  <c r="G125" i="100"/>
  <c r="H124" i="100"/>
  <c r="G124" i="100"/>
  <c r="H123" i="100"/>
  <c r="G123" i="100"/>
  <c r="H122" i="100"/>
  <c r="G122" i="100"/>
  <c r="H121" i="100"/>
  <c r="G121" i="100"/>
  <c r="H120" i="100"/>
  <c r="G120" i="100"/>
  <c r="H119" i="100"/>
  <c r="G119" i="100"/>
  <c r="H118" i="100"/>
  <c r="G118" i="100"/>
  <c r="H117" i="100"/>
  <c r="G117" i="100"/>
  <c r="K116" i="100"/>
  <c r="H116" i="100"/>
  <c r="G116" i="100"/>
  <c r="H115" i="100"/>
  <c r="G115" i="100"/>
  <c r="G111" i="100"/>
  <c r="G109" i="100"/>
  <c r="G108" i="100"/>
  <c r="G107" i="100"/>
  <c r="G106" i="100"/>
  <c r="K105" i="100"/>
  <c r="I104" i="100"/>
  <c r="B103" i="100"/>
  <c r="B100" i="100"/>
  <c r="A100" i="100"/>
  <c r="B99" i="100"/>
  <c r="A99" i="100"/>
  <c r="B98" i="100"/>
  <c r="A98" i="100"/>
  <c r="B97" i="100"/>
  <c r="A97" i="100"/>
  <c r="B96" i="100"/>
  <c r="A96" i="100"/>
  <c r="B95" i="100"/>
  <c r="A95" i="100"/>
  <c r="B94" i="100"/>
  <c r="A94" i="100"/>
  <c r="B93" i="100"/>
  <c r="A93" i="100"/>
  <c r="B92" i="100"/>
  <c r="A92" i="100"/>
  <c r="B91" i="100"/>
  <c r="A91" i="100"/>
  <c r="B90" i="100"/>
  <c r="A90" i="100"/>
  <c r="B89" i="100"/>
  <c r="A89" i="100"/>
  <c r="B88" i="100"/>
  <c r="A88" i="100"/>
  <c r="B87" i="100"/>
  <c r="A87" i="100"/>
  <c r="B86" i="100"/>
  <c r="A86" i="100"/>
  <c r="B85" i="100"/>
  <c r="A85" i="100"/>
  <c r="B84" i="100"/>
  <c r="A84" i="100"/>
  <c r="B83" i="100"/>
  <c r="A83" i="100"/>
  <c r="B82" i="100"/>
  <c r="A82" i="100"/>
  <c r="B81" i="100"/>
  <c r="A81" i="100"/>
  <c r="B80" i="100"/>
  <c r="A80" i="100"/>
  <c r="B79" i="100"/>
  <c r="A79" i="100"/>
  <c r="B78" i="100"/>
  <c r="A78" i="100"/>
  <c r="B77" i="100"/>
  <c r="A77" i="100"/>
  <c r="B76" i="100"/>
  <c r="A76" i="100"/>
  <c r="B75" i="100"/>
  <c r="A75" i="100"/>
  <c r="B74" i="100"/>
  <c r="A74" i="100"/>
  <c r="B73" i="100"/>
  <c r="A73" i="100"/>
  <c r="B72" i="100"/>
  <c r="A72" i="100"/>
  <c r="B71" i="100"/>
  <c r="A71" i="100"/>
  <c r="B70" i="100"/>
  <c r="A70" i="100"/>
  <c r="B69" i="100"/>
  <c r="A69" i="100"/>
  <c r="B68" i="100"/>
  <c r="A68" i="100"/>
  <c r="B67" i="100"/>
  <c r="A67" i="100"/>
  <c r="B66" i="100"/>
  <c r="A66" i="100"/>
  <c r="B65" i="100"/>
  <c r="A65" i="100"/>
  <c r="B64" i="100"/>
  <c r="A64" i="100"/>
  <c r="B63" i="100"/>
  <c r="A63" i="100"/>
  <c r="B62" i="100"/>
  <c r="A62" i="100"/>
  <c r="B61" i="100"/>
  <c r="A61" i="100"/>
  <c r="B60" i="100"/>
  <c r="A60" i="100"/>
  <c r="B59" i="100"/>
  <c r="A59" i="100"/>
  <c r="B58" i="100"/>
  <c r="A58" i="100"/>
  <c r="B57" i="100"/>
  <c r="A57" i="100"/>
  <c r="B56" i="100"/>
  <c r="A56" i="100"/>
  <c r="B55" i="100"/>
  <c r="A55" i="100"/>
  <c r="B54" i="100"/>
  <c r="A54" i="100"/>
  <c r="B53" i="100"/>
  <c r="A53" i="100"/>
  <c r="B52" i="100"/>
  <c r="A52" i="100"/>
  <c r="B51" i="100"/>
  <c r="A51" i="100"/>
  <c r="B50" i="100"/>
  <c r="A50" i="100"/>
  <c r="B49" i="100"/>
  <c r="A49" i="100"/>
  <c r="B48" i="100"/>
  <c r="A48" i="100"/>
  <c r="B47" i="100"/>
  <c r="A47" i="100"/>
  <c r="B46" i="100"/>
  <c r="A46" i="100"/>
  <c r="B45" i="100"/>
  <c r="A45" i="100"/>
  <c r="B44" i="100"/>
  <c r="A44" i="100"/>
  <c r="B43" i="100"/>
  <c r="A43" i="100"/>
  <c r="B42" i="100"/>
  <c r="A42" i="100"/>
  <c r="B41" i="100"/>
  <c r="A41" i="100"/>
  <c r="B40" i="100"/>
  <c r="A40" i="100"/>
  <c r="B39" i="100"/>
  <c r="A39" i="100"/>
  <c r="B38" i="100"/>
  <c r="A38" i="100"/>
  <c r="B37" i="100"/>
  <c r="A37" i="100"/>
  <c r="B36" i="100"/>
  <c r="A36" i="100"/>
  <c r="B35" i="100"/>
  <c r="A35" i="100"/>
  <c r="B34" i="100"/>
  <c r="A34" i="100"/>
  <c r="B33" i="100"/>
  <c r="A33" i="100"/>
  <c r="B32" i="100"/>
  <c r="A32" i="100"/>
  <c r="B31" i="100"/>
  <c r="A31" i="100"/>
  <c r="B30" i="100"/>
  <c r="A30" i="100"/>
  <c r="B29" i="100"/>
  <c r="A29" i="100"/>
  <c r="B28" i="100"/>
  <c r="A28" i="100"/>
  <c r="B27" i="100"/>
  <c r="A27" i="100"/>
  <c r="B26" i="100"/>
  <c r="A26" i="100"/>
  <c r="B25" i="100"/>
  <c r="A25" i="100"/>
  <c r="B24" i="100"/>
  <c r="A24" i="100"/>
  <c r="B23" i="100"/>
  <c r="A23" i="100"/>
  <c r="B22" i="100"/>
  <c r="A22" i="100"/>
  <c r="B21" i="100"/>
  <c r="A21" i="100"/>
  <c r="B20" i="100"/>
  <c r="A20" i="100"/>
  <c r="B19" i="100"/>
  <c r="A19" i="100"/>
  <c r="B18" i="100"/>
  <c r="A18" i="100"/>
  <c r="B17" i="100"/>
  <c r="A17" i="100"/>
  <c r="B16" i="100"/>
  <c r="A16" i="100"/>
  <c r="B15" i="100"/>
  <c r="A15" i="100"/>
  <c r="B14" i="100"/>
  <c r="A14" i="100"/>
  <c r="B13" i="100"/>
  <c r="A13" i="100"/>
  <c r="B12" i="100"/>
  <c r="A12" i="100"/>
  <c r="B11" i="100"/>
  <c r="A11" i="100"/>
  <c r="B10" i="100"/>
  <c r="A10" i="100"/>
  <c r="B9" i="100"/>
  <c r="A9" i="100"/>
  <c r="B8" i="100"/>
  <c r="A8" i="100"/>
  <c r="B7" i="100"/>
  <c r="A7" i="100"/>
  <c r="B6" i="100"/>
  <c r="A6" i="100"/>
  <c r="B5" i="100"/>
  <c r="A5" i="100"/>
  <c r="B4" i="100"/>
  <c r="A4" i="100"/>
  <c r="B3" i="100"/>
  <c r="A3" i="100"/>
  <c r="B2" i="100"/>
  <c r="A2" i="100"/>
  <c r="J1" i="100"/>
  <c r="F1" i="100"/>
  <c r="G168" i="103"/>
  <c r="G165" i="103"/>
  <c r="G164" i="103"/>
  <c r="G163" i="103"/>
  <c r="G162" i="103"/>
  <c r="G161" i="103"/>
  <c r="G160" i="103"/>
  <c r="G159" i="103"/>
  <c r="G158" i="103"/>
  <c r="G157" i="103"/>
  <c r="G156" i="103"/>
  <c r="G155" i="103"/>
  <c r="G154" i="103"/>
  <c r="G153" i="103"/>
  <c r="G152" i="103"/>
  <c r="G149" i="103"/>
  <c r="G148" i="103"/>
  <c r="G147" i="103"/>
  <c r="G146" i="103"/>
  <c r="G145" i="103"/>
  <c r="G144" i="103"/>
  <c r="G143" i="103"/>
  <c r="G142" i="103"/>
  <c r="G141" i="103"/>
  <c r="G139" i="103"/>
  <c r="G138" i="103"/>
  <c r="G137" i="103"/>
  <c r="G136" i="103"/>
  <c r="H134" i="103"/>
  <c r="G134" i="103"/>
  <c r="L133" i="103"/>
  <c r="K133" i="103"/>
  <c r="H133" i="103"/>
  <c r="G133" i="103"/>
  <c r="H132" i="103"/>
  <c r="G132" i="103"/>
  <c r="L131" i="103"/>
  <c r="H131" i="103"/>
  <c r="G131" i="103"/>
  <c r="H130" i="103"/>
  <c r="G130" i="103"/>
  <c r="L129" i="103"/>
  <c r="H129" i="103"/>
  <c r="G129" i="103"/>
  <c r="L128" i="103"/>
  <c r="H128" i="103"/>
  <c r="G128" i="103"/>
  <c r="L127" i="103"/>
  <c r="H127" i="103"/>
  <c r="G127" i="103"/>
  <c r="L126" i="103"/>
  <c r="H126" i="103"/>
  <c r="G126" i="103"/>
  <c r="M125" i="103"/>
  <c r="H125" i="103"/>
  <c r="G125" i="103"/>
  <c r="H124" i="103"/>
  <c r="G124" i="103"/>
  <c r="H123" i="103"/>
  <c r="G123" i="103"/>
  <c r="H122" i="103"/>
  <c r="G122" i="103"/>
  <c r="H121" i="103"/>
  <c r="G121" i="103"/>
  <c r="H120" i="103"/>
  <c r="G120" i="103"/>
  <c r="H119" i="103"/>
  <c r="G119" i="103"/>
  <c r="H118" i="103"/>
  <c r="G118" i="103"/>
  <c r="H117" i="103"/>
  <c r="G117" i="103"/>
  <c r="K116" i="103"/>
  <c r="H116" i="103"/>
  <c r="G116" i="103"/>
  <c r="H115" i="103"/>
  <c r="G115" i="103"/>
  <c r="G111" i="103"/>
  <c r="G109" i="103"/>
  <c r="G108" i="103"/>
  <c r="G107" i="103"/>
  <c r="G106" i="103"/>
  <c r="K105" i="103"/>
  <c r="I104" i="103"/>
  <c r="B103" i="103"/>
  <c r="B100" i="103"/>
  <c r="A100" i="103"/>
  <c r="B99" i="103"/>
  <c r="A99" i="103"/>
  <c r="B98" i="103"/>
  <c r="A98" i="103"/>
  <c r="B97" i="103"/>
  <c r="A97" i="103"/>
  <c r="B96" i="103"/>
  <c r="A96" i="103"/>
  <c r="B95" i="103"/>
  <c r="A95" i="103"/>
  <c r="B94" i="103"/>
  <c r="A94" i="103"/>
  <c r="B93" i="103"/>
  <c r="A93" i="103"/>
  <c r="B92" i="103"/>
  <c r="A92" i="103"/>
  <c r="B91" i="103"/>
  <c r="A91" i="103"/>
  <c r="B90" i="103"/>
  <c r="A90" i="103"/>
  <c r="B89" i="103"/>
  <c r="A89" i="103"/>
  <c r="B88" i="103"/>
  <c r="A88" i="103"/>
  <c r="B87" i="103"/>
  <c r="A87" i="103"/>
  <c r="B86" i="103"/>
  <c r="A86" i="103"/>
  <c r="B85" i="103"/>
  <c r="A85" i="103"/>
  <c r="B84" i="103"/>
  <c r="A84" i="103"/>
  <c r="B83" i="103"/>
  <c r="A83" i="103"/>
  <c r="B82" i="103"/>
  <c r="A82" i="103"/>
  <c r="B81" i="103"/>
  <c r="A81" i="103"/>
  <c r="B80" i="103"/>
  <c r="A80" i="103"/>
  <c r="B79" i="103"/>
  <c r="A79" i="103"/>
  <c r="B78" i="103"/>
  <c r="A78" i="103"/>
  <c r="B77" i="103"/>
  <c r="A77" i="103"/>
  <c r="B76" i="103"/>
  <c r="A76" i="103"/>
  <c r="B75" i="103"/>
  <c r="A75" i="103"/>
  <c r="B74" i="103"/>
  <c r="A74" i="103"/>
  <c r="B73" i="103"/>
  <c r="A73" i="103"/>
  <c r="B72" i="103"/>
  <c r="A72" i="103"/>
  <c r="B71" i="103"/>
  <c r="A71" i="103"/>
  <c r="B70" i="103"/>
  <c r="A70" i="103"/>
  <c r="B69" i="103"/>
  <c r="A69" i="103"/>
  <c r="B68" i="103"/>
  <c r="A68" i="103"/>
  <c r="B67" i="103"/>
  <c r="A67" i="103"/>
  <c r="B66" i="103"/>
  <c r="A66" i="103"/>
  <c r="B65" i="103"/>
  <c r="A65" i="103"/>
  <c r="B64" i="103"/>
  <c r="A64" i="103"/>
  <c r="B63" i="103"/>
  <c r="A63" i="103"/>
  <c r="B62" i="103"/>
  <c r="A62" i="103"/>
  <c r="B61" i="103"/>
  <c r="A61" i="103"/>
  <c r="B60" i="103"/>
  <c r="A60" i="103"/>
  <c r="B59" i="103"/>
  <c r="A59" i="103"/>
  <c r="B58" i="103"/>
  <c r="A58" i="103"/>
  <c r="B57" i="103"/>
  <c r="A57" i="103"/>
  <c r="B56" i="103"/>
  <c r="A56" i="103"/>
  <c r="B55" i="103"/>
  <c r="A55" i="103"/>
  <c r="B54" i="103"/>
  <c r="A54" i="103"/>
  <c r="B53" i="103"/>
  <c r="A53" i="103"/>
  <c r="B52" i="103"/>
  <c r="A52" i="103"/>
  <c r="B51" i="103"/>
  <c r="A51" i="103"/>
  <c r="B50" i="103"/>
  <c r="A50" i="103"/>
  <c r="B49" i="103"/>
  <c r="A49" i="103"/>
  <c r="B48" i="103"/>
  <c r="A48" i="103"/>
  <c r="B47" i="103"/>
  <c r="A47" i="103"/>
  <c r="B46" i="103"/>
  <c r="A46" i="103"/>
  <c r="B45" i="103"/>
  <c r="A45" i="103"/>
  <c r="B44" i="103"/>
  <c r="A44" i="103"/>
  <c r="B43" i="103"/>
  <c r="A43" i="103"/>
  <c r="B42" i="103"/>
  <c r="A42" i="103"/>
  <c r="B41" i="103"/>
  <c r="A41" i="103"/>
  <c r="B40" i="103"/>
  <c r="A40" i="103"/>
  <c r="B39" i="103"/>
  <c r="A39" i="103"/>
  <c r="B38" i="103"/>
  <c r="A38" i="103"/>
  <c r="B37" i="103"/>
  <c r="A37" i="103"/>
  <c r="B36" i="103"/>
  <c r="A36" i="103"/>
  <c r="B35" i="103"/>
  <c r="A35" i="103"/>
  <c r="B34" i="103"/>
  <c r="A34" i="103"/>
  <c r="B33" i="103"/>
  <c r="A33" i="103"/>
  <c r="B32" i="103"/>
  <c r="A32" i="103"/>
  <c r="B31" i="103"/>
  <c r="A31" i="103"/>
  <c r="B30" i="103"/>
  <c r="A30" i="103"/>
  <c r="B29" i="103"/>
  <c r="A29" i="103"/>
  <c r="B28" i="103"/>
  <c r="A28" i="103"/>
  <c r="B27" i="103"/>
  <c r="A27" i="103"/>
  <c r="B26" i="103"/>
  <c r="A26" i="103"/>
  <c r="B25" i="103"/>
  <c r="A25" i="103"/>
  <c r="B24" i="103"/>
  <c r="A24" i="103"/>
  <c r="B23" i="103"/>
  <c r="A23" i="103"/>
  <c r="B22" i="103"/>
  <c r="A22" i="103"/>
  <c r="B21" i="103"/>
  <c r="A21" i="103"/>
  <c r="B20" i="103"/>
  <c r="A20" i="103"/>
  <c r="B19" i="103"/>
  <c r="A19" i="103"/>
  <c r="B18" i="103"/>
  <c r="A18" i="103"/>
  <c r="B17" i="103"/>
  <c r="A17" i="103"/>
  <c r="B16" i="103"/>
  <c r="A16" i="103"/>
  <c r="B15" i="103"/>
  <c r="A15" i="103"/>
  <c r="B14" i="103"/>
  <c r="A14" i="103"/>
  <c r="B13" i="103"/>
  <c r="A13" i="103"/>
  <c r="B12" i="103"/>
  <c r="A12" i="103"/>
  <c r="B11" i="103"/>
  <c r="A11" i="103"/>
  <c r="B10" i="103"/>
  <c r="A10" i="103"/>
  <c r="B9" i="103"/>
  <c r="A9" i="103"/>
  <c r="B8" i="103"/>
  <c r="A8" i="103"/>
  <c r="B7" i="103"/>
  <c r="A7" i="103"/>
  <c r="B6" i="103"/>
  <c r="A6" i="103"/>
  <c r="B5" i="103"/>
  <c r="A5" i="103"/>
  <c r="B4" i="103"/>
  <c r="A4" i="103"/>
  <c r="B3" i="103"/>
  <c r="A3" i="103"/>
  <c r="B2" i="103"/>
  <c r="A2" i="103"/>
  <c r="J1" i="103"/>
  <c r="F1" i="103"/>
  <c r="G168" i="104"/>
  <c r="G165" i="104"/>
  <c r="G164" i="104"/>
  <c r="G163" i="104"/>
  <c r="G162" i="104"/>
  <c r="G161" i="104"/>
  <c r="G160" i="104"/>
  <c r="G159" i="104"/>
  <c r="G158" i="104"/>
  <c r="G157" i="104"/>
  <c r="G156" i="104"/>
  <c r="G155" i="104"/>
  <c r="G154" i="104"/>
  <c r="G153" i="104"/>
  <c r="G152" i="104"/>
  <c r="G149" i="104"/>
  <c r="G148" i="104"/>
  <c r="G147" i="104"/>
  <c r="G146" i="104"/>
  <c r="G145" i="104"/>
  <c r="G144" i="104"/>
  <c r="G143" i="104"/>
  <c r="G142" i="104"/>
  <c r="G141" i="104"/>
  <c r="G139" i="104"/>
  <c r="G138" i="104"/>
  <c r="G137" i="104"/>
  <c r="G136" i="104"/>
  <c r="H134" i="104"/>
  <c r="G134" i="104"/>
  <c r="L133" i="104"/>
  <c r="K133" i="104"/>
  <c r="H133" i="104"/>
  <c r="G133" i="104"/>
  <c r="H132" i="104"/>
  <c r="G132" i="104"/>
  <c r="L131" i="104"/>
  <c r="H131" i="104"/>
  <c r="G131" i="104"/>
  <c r="H130" i="104"/>
  <c r="G130" i="104"/>
  <c r="L129" i="104"/>
  <c r="H129" i="104"/>
  <c r="G129" i="104"/>
  <c r="L128" i="104"/>
  <c r="H128" i="104"/>
  <c r="G128" i="104"/>
  <c r="L127" i="104"/>
  <c r="H127" i="104"/>
  <c r="G127" i="104"/>
  <c r="L126" i="104"/>
  <c r="H126" i="104"/>
  <c r="G126" i="104"/>
  <c r="M125" i="104"/>
  <c r="H125" i="104"/>
  <c r="G125" i="104"/>
  <c r="H124" i="104"/>
  <c r="G124" i="104"/>
  <c r="H123" i="104"/>
  <c r="G123" i="104"/>
  <c r="H122" i="104"/>
  <c r="G122" i="104"/>
  <c r="H121" i="104"/>
  <c r="G121" i="104"/>
  <c r="H120" i="104"/>
  <c r="G120" i="104"/>
  <c r="H119" i="104"/>
  <c r="G119" i="104"/>
  <c r="H118" i="104"/>
  <c r="G118" i="104"/>
  <c r="H117" i="104"/>
  <c r="G117" i="104"/>
  <c r="K116" i="104"/>
  <c r="H116" i="104"/>
  <c r="G116" i="104"/>
  <c r="H115" i="104"/>
  <c r="G115" i="104"/>
  <c r="G111" i="104"/>
  <c r="G109" i="104"/>
  <c r="G108" i="104"/>
  <c r="G107" i="104"/>
  <c r="G106" i="104"/>
  <c r="K105" i="104"/>
  <c r="I104" i="104"/>
  <c r="B103" i="104"/>
  <c r="B100" i="104"/>
  <c r="A100" i="104"/>
  <c r="B99" i="104"/>
  <c r="A99" i="104"/>
  <c r="B98" i="104"/>
  <c r="A98" i="104"/>
  <c r="B97" i="104"/>
  <c r="A97" i="104"/>
  <c r="B96" i="104"/>
  <c r="A96" i="104"/>
  <c r="B95" i="104"/>
  <c r="A95" i="104"/>
  <c r="B94" i="104"/>
  <c r="A94" i="104"/>
  <c r="B93" i="104"/>
  <c r="A93" i="104"/>
  <c r="B92" i="104"/>
  <c r="A92" i="104"/>
  <c r="B91" i="104"/>
  <c r="A91" i="104"/>
  <c r="B90" i="104"/>
  <c r="A90" i="104"/>
  <c r="B89" i="104"/>
  <c r="A89" i="104"/>
  <c r="B88" i="104"/>
  <c r="A88" i="104"/>
  <c r="B87" i="104"/>
  <c r="A87" i="104"/>
  <c r="B86" i="104"/>
  <c r="A86" i="104"/>
  <c r="B85" i="104"/>
  <c r="A85" i="104"/>
  <c r="B84" i="104"/>
  <c r="A84" i="104"/>
  <c r="B83" i="104"/>
  <c r="A83" i="104"/>
  <c r="B82" i="104"/>
  <c r="A82" i="104"/>
  <c r="B81" i="104"/>
  <c r="A81" i="104"/>
  <c r="B80" i="104"/>
  <c r="A80" i="104"/>
  <c r="B79" i="104"/>
  <c r="A79" i="104"/>
  <c r="B78" i="104"/>
  <c r="A78" i="104"/>
  <c r="B77" i="104"/>
  <c r="A77" i="104"/>
  <c r="B76" i="104"/>
  <c r="A76" i="104"/>
  <c r="B75" i="104"/>
  <c r="A75" i="104"/>
  <c r="B74" i="104"/>
  <c r="A74" i="104"/>
  <c r="B73" i="104"/>
  <c r="A73" i="104"/>
  <c r="B72" i="104"/>
  <c r="A72" i="104"/>
  <c r="B71" i="104"/>
  <c r="A71" i="104"/>
  <c r="B70" i="104"/>
  <c r="A70" i="104"/>
  <c r="B69" i="104"/>
  <c r="A69" i="104"/>
  <c r="B68" i="104"/>
  <c r="A68" i="104"/>
  <c r="B67" i="104"/>
  <c r="A67" i="104"/>
  <c r="B66" i="104"/>
  <c r="A66" i="104"/>
  <c r="B65" i="104"/>
  <c r="A65" i="104"/>
  <c r="B64" i="104"/>
  <c r="A64" i="104"/>
  <c r="B63" i="104"/>
  <c r="A63" i="104"/>
  <c r="B62" i="104"/>
  <c r="A62" i="104"/>
  <c r="B61" i="104"/>
  <c r="A61" i="104"/>
  <c r="B60" i="104"/>
  <c r="A60" i="104"/>
  <c r="B59" i="104"/>
  <c r="A59" i="104"/>
  <c r="B58" i="104"/>
  <c r="A58" i="104"/>
  <c r="B57" i="104"/>
  <c r="A57" i="104"/>
  <c r="B56" i="104"/>
  <c r="A56" i="104"/>
  <c r="B55" i="104"/>
  <c r="A55" i="104"/>
  <c r="B54" i="104"/>
  <c r="A54" i="104"/>
  <c r="B53" i="104"/>
  <c r="A53" i="104"/>
  <c r="B52" i="104"/>
  <c r="A52" i="104"/>
  <c r="B51" i="104"/>
  <c r="A51" i="104"/>
  <c r="B50" i="104"/>
  <c r="A50" i="104"/>
  <c r="B49" i="104"/>
  <c r="A49" i="104"/>
  <c r="B48" i="104"/>
  <c r="A48" i="104"/>
  <c r="B47" i="104"/>
  <c r="A47" i="104"/>
  <c r="B46" i="104"/>
  <c r="A46" i="104"/>
  <c r="B45" i="104"/>
  <c r="A45" i="104"/>
  <c r="B44" i="104"/>
  <c r="A44" i="104"/>
  <c r="B43" i="104"/>
  <c r="A43" i="104"/>
  <c r="B42" i="104"/>
  <c r="A42" i="104"/>
  <c r="B41" i="104"/>
  <c r="A41" i="104"/>
  <c r="B40" i="104"/>
  <c r="A40" i="104"/>
  <c r="B39" i="104"/>
  <c r="A39" i="104"/>
  <c r="B38" i="104"/>
  <c r="A38" i="104"/>
  <c r="B37" i="104"/>
  <c r="A37" i="104"/>
  <c r="B36" i="104"/>
  <c r="A36" i="104"/>
  <c r="B35" i="104"/>
  <c r="A35" i="104"/>
  <c r="B34" i="104"/>
  <c r="A34" i="104"/>
  <c r="B33" i="104"/>
  <c r="A33" i="104"/>
  <c r="B32" i="104"/>
  <c r="A32" i="104"/>
  <c r="B31" i="104"/>
  <c r="A31" i="104"/>
  <c r="B30" i="104"/>
  <c r="A30" i="104"/>
  <c r="B29" i="104"/>
  <c r="A29" i="104"/>
  <c r="B28" i="104"/>
  <c r="A28" i="104"/>
  <c r="B27" i="104"/>
  <c r="A27" i="104"/>
  <c r="B26" i="104"/>
  <c r="A26" i="104"/>
  <c r="B25" i="104"/>
  <c r="A25" i="104"/>
  <c r="B24" i="104"/>
  <c r="A24" i="104"/>
  <c r="B23" i="104"/>
  <c r="A23" i="104"/>
  <c r="B22" i="104"/>
  <c r="A22" i="104"/>
  <c r="B21" i="104"/>
  <c r="A21" i="104"/>
  <c r="B20" i="104"/>
  <c r="A20" i="104"/>
  <c r="B19" i="104"/>
  <c r="A19" i="104"/>
  <c r="B18" i="104"/>
  <c r="A18" i="104"/>
  <c r="B17" i="104"/>
  <c r="A17" i="104"/>
  <c r="B16" i="104"/>
  <c r="A16" i="104"/>
  <c r="B15" i="104"/>
  <c r="A15" i="104"/>
  <c r="B14" i="104"/>
  <c r="A14" i="104"/>
  <c r="B13" i="104"/>
  <c r="A13" i="104"/>
  <c r="B12" i="104"/>
  <c r="A12" i="104"/>
  <c r="B11" i="104"/>
  <c r="A11" i="104"/>
  <c r="B10" i="104"/>
  <c r="A10" i="104"/>
  <c r="B9" i="104"/>
  <c r="A9" i="104"/>
  <c r="B8" i="104"/>
  <c r="A8" i="104"/>
  <c r="B7" i="104"/>
  <c r="A7" i="104"/>
  <c r="B6" i="104"/>
  <c r="A6" i="104"/>
  <c r="B5" i="104"/>
  <c r="A5" i="104"/>
  <c r="B4" i="104"/>
  <c r="A4" i="104"/>
  <c r="B3" i="104"/>
  <c r="A3" i="104"/>
  <c r="B2" i="104"/>
  <c r="A2" i="104"/>
  <c r="J1" i="104"/>
  <c r="F1" i="104"/>
  <c r="G168" i="105"/>
  <c r="G165" i="105"/>
  <c r="G164" i="105"/>
  <c r="G163" i="105"/>
  <c r="G162" i="105"/>
  <c r="G161" i="105"/>
  <c r="G160" i="105"/>
  <c r="G159" i="105"/>
  <c r="G158" i="105"/>
  <c r="G157" i="105"/>
  <c r="G156" i="105"/>
  <c r="G155" i="105"/>
  <c r="G154" i="105"/>
  <c r="G153" i="105"/>
  <c r="G152" i="105"/>
  <c r="G149" i="105"/>
  <c r="G148" i="105"/>
  <c r="G147" i="105"/>
  <c r="G146" i="105"/>
  <c r="G145" i="105"/>
  <c r="G144" i="105"/>
  <c r="G143" i="105"/>
  <c r="G142" i="105"/>
  <c r="G141" i="105"/>
  <c r="G139" i="105"/>
  <c r="G138" i="105"/>
  <c r="G137" i="105"/>
  <c r="G136" i="105"/>
  <c r="H134" i="105"/>
  <c r="G134" i="105"/>
  <c r="L133" i="105"/>
  <c r="K133" i="105"/>
  <c r="H133" i="105"/>
  <c r="G133" i="105"/>
  <c r="H132" i="105"/>
  <c r="G132" i="105"/>
  <c r="L131" i="105"/>
  <c r="H131" i="105"/>
  <c r="G131" i="105"/>
  <c r="H130" i="105"/>
  <c r="G130" i="105"/>
  <c r="L129" i="105"/>
  <c r="H129" i="105"/>
  <c r="G129" i="105"/>
  <c r="L128" i="105"/>
  <c r="H128" i="105"/>
  <c r="G128" i="105"/>
  <c r="L127" i="105"/>
  <c r="H127" i="105"/>
  <c r="G127" i="105"/>
  <c r="L126" i="105"/>
  <c r="H126" i="105"/>
  <c r="G126" i="105"/>
  <c r="M125" i="105"/>
  <c r="H125" i="105"/>
  <c r="G125" i="105"/>
  <c r="H124" i="105"/>
  <c r="G124" i="105"/>
  <c r="H123" i="105"/>
  <c r="G123" i="105"/>
  <c r="H122" i="105"/>
  <c r="G122" i="105"/>
  <c r="H121" i="105"/>
  <c r="G121" i="105"/>
  <c r="H120" i="105"/>
  <c r="G120" i="105"/>
  <c r="H119" i="105"/>
  <c r="G119" i="105"/>
  <c r="H118" i="105"/>
  <c r="G118" i="105"/>
  <c r="H117" i="105"/>
  <c r="G117" i="105"/>
  <c r="K116" i="105"/>
  <c r="H116" i="105"/>
  <c r="G116" i="105"/>
  <c r="H115" i="105"/>
  <c r="G115" i="105"/>
  <c r="G111" i="105"/>
  <c r="G109" i="105"/>
  <c r="G108" i="105"/>
  <c r="G107" i="105"/>
  <c r="G106" i="105"/>
  <c r="K105" i="105"/>
  <c r="I104" i="105"/>
  <c r="B103" i="105"/>
  <c r="B100" i="105"/>
  <c r="A100" i="105"/>
  <c r="B99" i="105"/>
  <c r="A99" i="105"/>
  <c r="B98" i="105"/>
  <c r="A98" i="105"/>
  <c r="B97" i="105"/>
  <c r="A97" i="105"/>
  <c r="B96" i="105"/>
  <c r="A96" i="105"/>
  <c r="B95" i="105"/>
  <c r="A95" i="105"/>
  <c r="B94" i="105"/>
  <c r="A94" i="105"/>
  <c r="B93" i="105"/>
  <c r="A93" i="105"/>
  <c r="B92" i="105"/>
  <c r="A92" i="105"/>
  <c r="B91" i="105"/>
  <c r="A91" i="105"/>
  <c r="B90" i="105"/>
  <c r="A90" i="105"/>
  <c r="B89" i="105"/>
  <c r="A89" i="105"/>
  <c r="B88" i="105"/>
  <c r="A88" i="105"/>
  <c r="B87" i="105"/>
  <c r="A87" i="105"/>
  <c r="B86" i="105"/>
  <c r="A86" i="105"/>
  <c r="B85" i="105"/>
  <c r="A85" i="105"/>
  <c r="B84" i="105"/>
  <c r="A84" i="105"/>
  <c r="B83" i="105"/>
  <c r="A83" i="105"/>
  <c r="B82" i="105"/>
  <c r="A82" i="105"/>
  <c r="B81" i="105"/>
  <c r="A81" i="105"/>
  <c r="B80" i="105"/>
  <c r="A80" i="105"/>
  <c r="B79" i="105"/>
  <c r="A79" i="105"/>
  <c r="B78" i="105"/>
  <c r="A78" i="105"/>
  <c r="B77" i="105"/>
  <c r="A77" i="105"/>
  <c r="B76" i="105"/>
  <c r="A76" i="105"/>
  <c r="B75" i="105"/>
  <c r="A75" i="105"/>
  <c r="B74" i="105"/>
  <c r="A74" i="105"/>
  <c r="B73" i="105"/>
  <c r="A73" i="105"/>
  <c r="B72" i="105"/>
  <c r="A72" i="105"/>
  <c r="B71" i="105"/>
  <c r="A71" i="105"/>
  <c r="B70" i="105"/>
  <c r="A70" i="105"/>
  <c r="B69" i="105"/>
  <c r="A69" i="105"/>
  <c r="B68" i="105"/>
  <c r="A68" i="105"/>
  <c r="B67" i="105"/>
  <c r="A67" i="105"/>
  <c r="B66" i="105"/>
  <c r="A66" i="105"/>
  <c r="B65" i="105"/>
  <c r="A65" i="105"/>
  <c r="B64" i="105"/>
  <c r="A64" i="105"/>
  <c r="B63" i="105"/>
  <c r="A63" i="105"/>
  <c r="B62" i="105"/>
  <c r="A62" i="105"/>
  <c r="B61" i="105"/>
  <c r="A61" i="105"/>
  <c r="B60" i="105"/>
  <c r="A60" i="105"/>
  <c r="B59" i="105"/>
  <c r="A59" i="105"/>
  <c r="B58" i="105"/>
  <c r="A58" i="105"/>
  <c r="B57" i="105"/>
  <c r="A57" i="105"/>
  <c r="B56" i="105"/>
  <c r="A56" i="105"/>
  <c r="B55" i="105"/>
  <c r="A55" i="105"/>
  <c r="B54" i="105"/>
  <c r="A54" i="105"/>
  <c r="B53" i="105"/>
  <c r="A53" i="105"/>
  <c r="B52" i="105"/>
  <c r="A52" i="105"/>
  <c r="B51" i="105"/>
  <c r="A51" i="105"/>
  <c r="B50" i="105"/>
  <c r="A50" i="105"/>
  <c r="B49" i="105"/>
  <c r="A49" i="105"/>
  <c r="B48" i="105"/>
  <c r="A48" i="105"/>
  <c r="B47" i="105"/>
  <c r="A47" i="105"/>
  <c r="B46" i="105"/>
  <c r="A46" i="105"/>
  <c r="B45" i="105"/>
  <c r="A45" i="105"/>
  <c r="B44" i="105"/>
  <c r="A44" i="105"/>
  <c r="B43" i="105"/>
  <c r="A43" i="105"/>
  <c r="B42" i="105"/>
  <c r="A42" i="105"/>
  <c r="B41" i="105"/>
  <c r="A41" i="105"/>
  <c r="B40" i="105"/>
  <c r="A40" i="105"/>
  <c r="B39" i="105"/>
  <c r="A39" i="105"/>
  <c r="B38" i="105"/>
  <c r="A38" i="105"/>
  <c r="B37" i="105"/>
  <c r="A37" i="105"/>
  <c r="B36" i="105"/>
  <c r="A36" i="105"/>
  <c r="B35" i="105"/>
  <c r="A35" i="105"/>
  <c r="B34" i="105"/>
  <c r="A34" i="105"/>
  <c r="B33" i="105"/>
  <c r="A33" i="105"/>
  <c r="B32" i="105"/>
  <c r="A32" i="105"/>
  <c r="B31" i="105"/>
  <c r="A31" i="105"/>
  <c r="B30" i="105"/>
  <c r="A30" i="105"/>
  <c r="B29" i="105"/>
  <c r="A29" i="105"/>
  <c r="B28" i="105"/>
  <c r="A28" i="105"/>
  <c r="B27" i="105"/>
  <c r="A27" i="105"/>
  <c r="B26" i="105"/>
  <c r="A26" i="105"/>
  <c r="B25" i="105"/>
  <c r="A25" i="105"/>
  <c r="B24" i="105"/>
  <c r="A24" i="105"/>
  <c r="B23" i="105"/>
  <c r="A23" i="105"/>
  <c r="B22" i="105"/>
  <c r="A22" i="105"/>
  <c r="B21" i="105"/>
  <c r="A21" i="105"/>
  <c r="B20" i="105"/>
  <c r="A20" i="105"/>
  <c r="B19" i="105"/>
  <c r="A19" i="105"/>
  <c r="B18" i="105"/>
  <c r="A18" i="105"/>
  <c r="B17" i="105"/>
  <c r="A17" i="105"/>
  <c r="B16" i="105"/>
  <c r="A16" i="105"/>
  <c r="B15" i="105"/>
  <c r="A15" i="105"/>
  <c r="B14" i="105"/>
  <c r="A14" i="105"/>
  <c r="B13" i="105"/>
  <c r="A13" i="105"/>
  <c r="B12" i="105"/>
  <c r="A12" i="105"/>
  <c r="B11" i="105"/>
  <c r="A11" i="105"/>
  <c r="B10" i="105"/>
  <c r="A10" i="105"/>
  <c r="B9" i="105"/>
  <c r="A9" i="105"/>
  <c r="B8" i="105"/>
  <c r="A8" i="105"/>
  <c r="B7" i="105"/>
  <c r="A7" i="105"/>
  <c r="B6" i="105"/>
  <c r="A6" i="105"/>
  <c r="B5" i="105"/>
  <c r="A5" i="105"/>
  <c r="B4" i="105"/>
  <c r="A4" i="105"/>
  <c r="B3" i="105"/>
  <c r="A3" i="105"/>
  <c r="B2" i="105"/>
  <c r="A2" i="105"/>
  <c r="J1" i="105"/>
  <c r="F1" i="105"/>
  <c r="G168" i="107"/>
  <c r="G165" i="107"/>
  <c r="G164" i="107"/>
  <c r="G163" i="107"/>
  <c r="G162" i="107"/>
  <c r="G161" i="107"/>
  <c r="G160" i="107"/>
  <c r="G159" i="107"/>
  <c r="G158" i="107"/>
  <c r="G157" i="107"/>
  <c r="G156" i="107"/>
  <c r="G155" i="107"/>
  <c r="G154" i="107"/>
  <c r="G153" i="107"/>
  <c r="G152" i="107"/>
  <c r="G149" i="107"/>
  <c r="G148" i="107"/>
  <c r="G147" i="107"/>
  <c r="G146" i="107"/>
  <c r="G145" i="107"/>
  <c r="G144" i="107"/>
  <c r="G143" i="107"/>
  <c r="G142" i="107"/>
  <c r="G141" i="107"/>
  <c r="G139" i="107"/>
  <c r="G138" i="107"/>
  <c r="G137" i="107"/>
  <c r="G136" i="107"/>
  <c r="H134" i="107"/>
  <c r="G134" i="107"/>
  <c r="L133" i="107"/>
  <c r="K133" i="107"/>
  <c r="H133" i="107"/>
  <c r="G133" i="107"/>
  <c r="H132" i="107"/>
  <c r="G132" i="107"/>
  <c r="L131" i="107"/>
  <c r="H131" i="107"/>
  <c r="G131" i="107"/>
  <c r="H130" i="107"/>
  <c r="G130" i="107"/>
  <c r="L129" i="107"/>
  <c r="H129" i="107"/>
  <c r="G129" i="107"/>
  <c r="L128" i="107"/>
  <c r="H128" i="107"/>
  <c r="G128" i="107"/>
  <c r="L127" i="107"/>
  <c r="H127" i="107"/>
  <c r="G127" i="107"/>
  <c r="L126" i="107"/>
  <c r="H126" i="107"/>
  <c r="G126" i="107"/>
  <c r="M125" i="107"/>
  <c r="H125" i="107"/>
  <c r="G125" i="107"/>
  <c r="H124" i="107"/>
  <c r="G124" i="107"/>
  <c r="H123" i="107"/>
  <c r="G123" i="107"/>
  <c r="H122" i="107"/>
  <c r="G122" i="107"/>
  <c r="H121" i="107"/>
  <c r="G121" i="107"/>
  <c r="H120" i="107"/>
  <c r="G120" i="107"/>
  <c r="H119" i="107"/>
  <c r="G119" i="107"/>
  <c r="H118" i="107"/>
  <c r="G118" i="107"/>
  <c r="H117" i="107"/>
  <c r="G117" i="107"/>
  <c r="K116" i="107"/>
  <c r="H116" i="107"/>
  <c r="G116" i="107"/>
  <c r="H115" i="107"/>
  <c r="G115" i="107"/>
  <c r="G111" i="107"/>
  <c r="G109" i="107"/>
  <c r="G108" i="107"/>
  <c r="G107" i="107"/>
  <c r="G106" i="107"/>
  <c r="K105" i="107"/>
  <c r="I104" i="107"/>
  <c r="B103" i="107"/>
  <c r="B100" i="107"/>
  <c r="A100" i="107"/>
  <c r="B99" i="107"/>
  <c r="A99" i="107"/>
  <c r="B98" i="107"/>
  <c r="A98" i="107"/>
  <c r="B97" i="107"/>
  <c r="A97" i="107"/>
  <c r="B96" i="107"/>
  <c r="A96" i="107"/>
  <c r="B95" i="107"/>
  <c r="A95" i="107"/>
  <c r="B94" i="107"/>
  <c r="A94" i="107"/>
  <c r="B93" i="107"/>
  <c r="A93" i="107"/>
  <c r="B92" i="107"/>
  <c r="A92" i="107"/>
  <c r="B91" i="107"/>
  <c r="A91" i="107"/>
  <c r="B90" i="107"/>
  <c r="A90" i="107"/>
  <c r="B89" i="107"/>
  <c r="A89" i="107"/>
  <c r="B88" i="107"/>
  <c r="A88" i="107"/>
  <c r="B87" i="107"/>
  <c r="A87" i="107"/>
  <c r="B86" i="107"/>
  <c r="A86" i="107"/>
  <c r="B85" i="107"/>
  <c r="A85" i="107"/>
  <c r="B84" i="107"/>
  <c r="A84" i="107"/>
  <c r="B83" i="107"/>
  <c r="A83" i="107"/>
  <c r="B82" i="107"/>
  <c r="A82" i="107"/>
  <c r="B81" i="107"/>
  <c r="A81" i="107"/>
  <c r="B80" i="107"/>
  <c r="A80" i="107"/>
  <c r="B79" i="107"/>
  <c r="A79" i="107"/>
  <c r="B78" i="107"/>
  <c r="A78" i="107"/>
  <c r="B77" i="107"/>
  <c r="A77" i="107"/>
  <c r="B76" i="107"/>
  <c r="A76" i="107"/>
  <c r="B75" i="107"/>
  <c r="A75" i="107"/>
  <c r="B74" i="107"/>
  <c r="A74" i="107"/>
  <c r="B73" i="107"/>
  <c r="A73" i="107"/>
  <c r="B72" i="107"/>
  <c r="A72" i="107"/>
  <c r="B71" i="107"/>
  <c r="A71" i="107"/>
  <c r="B70" i="107"/>
  <c r="A70" i="107"/>
  <c r="B69" i="107"/>
  <c r="A69" i="107"/>
  <c r="B68" i="107"/>
  <c r="A68" i="107"/>
  <c r="B67" i="107"/>
  <c r="A67" i="107"/>
  <c r="B66" i="107"/>
  <c r="A66" i="107"/>
  <c r="B65" i="107"/>
  <c r="A65" i="107"/>
  <c r="B64" i="107"/>
  <c r="A64" i="107"/>
  <c r="B63" i="107"/>
  <c r="A63" i="107"/>
  <c r="B62" i="107"/>
  <c r="A62" i="107"/>
  <c r="B61" i="107"/>
  <c r="A61" i="107"/>
  <c r="B60" i="107"/>
  <c r="A60" i="107"/>
  <c r="B59" i="107"/>
  <c r="A59" i="107"/>
  <c r="B58" i="107"/>
  <c r="A58" i="107"/>
  <c r="B57" i="107"/>
  <c r="A57" i="107"/>
  <c r="B56" i="107"/>
  <c r="A56" i="107"/>
  <c r="B55" i="107"/>
  <c r="A55" i="107"/>
  <c r="B54" i="107"/>
  <c r="A54" i="107"/>
  <c r="B53" i="107"/>
  <c r="A53" i="107"/>
  <c r="B52" i="107"/>
  <c r="A52" i="107"/>
  <c r="B51" i="107"/>
  <c r="A51" i="107"/>
  <c r="B50" i="107"/>
  <c r="A50" i="107"/>
  <c r="B49" i="107"/>
  <c r="A49" i="107"/>
  <c r="B48" i="107"/>
  <c r="A48" i="107"/>
  <c r="B47" i="107"/>
  <c r="A47" i="107"/>
  <c r="B46" i="107"/>
  <c r="A46" i="107"/>
  <c r="B45" i="107"/>
  <c r="A45" i="107"/>
  <c r="B44" i="107"/>
  <c r="A44" i="107"/>
  <c r="B43" i="107"/>
  <c r="A43" i="107"/>
  <c r="B42" i="107"/>
  <c r="A42" i="107"/>
  <c r="B41" i="107"/>
  <c r="A41" i="107"/>
  <c r="B40" i="107"/>
  <c r="A40" i="107"/>
  <c r="B39" i="107"/>
  <c r="A39" i="107"/>
  <c r="B38" i="107"/>
  <c r="A38" i="107"/>
  <c r="B37" i="107"/>
  <c r="A37" i="107"/>
  <c r="B36" i="107"/>
  <c r="A36" i="107"/>
  <c r="B35" i="107"/>
  <c r="A35" i="107"/>
  <c r="B34" i="107"/>
  <c r="A34" i="107"/>
  <c r="B33" i="107"/>
  <c r="A33" i="107"/>
  <c r="B32" i="107"/>
  <c r="A32" i="107"/>
  <c r="B31" i="107"/>
  <c r="A31" i="107"/>
  <c r="B30" i="107"/>
  <c r="A30" i="107"/>
  <c r="B29" i="107"/>
  <c r="A29" i="107"/>
  <c r="B28" i="107"/>
  <c r="A28" i="107"/>
  <c r="B27" i="107"/>
  <c r="A27" i="107"/>
  <c r="B26" i="107"/>
  <c r="A26" i="107"/>
  <c r="B25" i="107"/>
  <c r="A25" i="107"/>
  <c r="B24" i="107"/>
  <c r="A24" i="107"/>
  <c r="B23" i="107"/>
  <c r="A23" i="107"/>
  <c r="B22" i="107"/>
  <c r="A22" i="107"/>
  <c r="B21" i="107"/>
  <c r="A21" i="107"/>
  <c r="B20" i="107"/>
  <c r="A20" i="107"/>
  <c r="B19" i="107"/>
  <c r="A19" i="107"/>
  <c r="B18" i="107"/>
  <c r="A18" i="107"/>
  <c r="B17" i="107"/>
  <c r="A17" i="107"/>
  <c r="B16" i="107"/>
  <c r="A16" i="107"/>
  <c r="B15" i="107"/>
  <c r="A15" i="107"/>
  <c r="B14" i="107"/>
  <c r="A14" i="107"/>
  <c r="B13" i="107"/>
  <c r="A13" i="107"/>
  <c r="B12" i="107"/>
  <c r="A12" i="107"/>
  <c r="B11" i="107"/>
  <c r="A11" i="107"/>
  <c r="B10" i="107"/>
  <c r="A10" i="107"/>
  <c r="B9" i="107"/>
  <c r="A9" i="107"/>
  <c r="B8" i="107"/>
  <c r="A8" i="107"/>
  <c r="B7" i="107"/>
  <c r="A7" i="107"/>
  <c r="B6" i="107"/>
  <c r="A6" i="107"/>
  <c r="B5" i="107"/>
  <c r="A5" i="107"/>
  <c r="B4" i="107"/>
  <c r="A4" i="107"/>
  <c r="B3" i="107"/>
  <c r="A3" i="107"/>
  <c r="B2" i="107"/>
  <c r="A2" i="107"/>
  <c r="J1" i="107"/>
  <c r="F1" i="107"/>
  <c r="G168" i="109"/>
  <c r="G165" i="109"/>
  <c r="G164" i="109"/>
  <c r="G163" i="109"/>
  <c r="G162" i="109"/>
  <c r="G161" i="109"/>
  <c r="G160" i="109"/>
  <c r="G159" i="109"/>
  <c r="G158" i="109"/>
  <c r="G157" i="109"/>
  <c r="G156" i="109"/>
  <c r="G155" i="109"/>
  <c r="G154" i="109"/>
  <c r="G153" i="109"/>
  <c r="G152" i="109"/>
  <c r="G149" i="109"/>
  <c r="G148" i="109"/>
  <c r="G147" i="109"/>
  <c r="G146" i="109"/>
  <c r="G145" i="109"/>
  <c r="G144" i="109"/>
  <c r="G143" i="109"/>
  <c r="G142" i="109"/>
  <c r="G141" i="109"/>
  <c r="G139" i="109"/>
  <c r="G138" i="109"/>
  <c r="G137" i="109"/>
  <c r="G136" i="109"/>
  <c r="H134" i="109"/>
  <c r="G134" i="109"/>
  <c r="L133" i="109"/>
  <c r="K133" i="109"/>
  <c r="H133" i="109"/>
  <c r="G133" i="109"/>
  <c r="H132" i="109"/>
  <c r="G132" i="109"/>
  <c r="L131" i="109"/>
  <c r="H131" i="109"/>
  <c r="G131" i="109"/>
  <c r="H130" i="109"/>
  <c r="G130" i="109"/>
  <c r="L129" i="109"/>
  <c r="H129" i="109"/>
  <c r="G129" i="109"/>
  <c r="L128" i="109"/>
  <c r="H128" i="109"/>
  <c r="G128" i="109"/>
  <c r="L127" i="109"/>
  <c r="H127" i="109"/>
  <c r="G127" i="109"/>
  <c r="L126" i="109"/>
  <c r="H126" i="109"/>
  <c r="G126" i="109"/>
  <c r="M125" i="109"/>
  <c r="H125" i="109"/>
  <c r="G125" i="109"/>
  <c r="H124" i="109"/>
  <c r="G124" i="109"/>
  <c r="H123" i="109"/>
  <c r="G123" i="109"/>
  <c r="H122" i="109"/>
  <c r="G122" i="109"/>
  <c r="H121" i="109"/>
  <c r="G121" i="109"/>
  <c r="H120" i="109"/>
  <c r="G120" i="109"/>
  <c r="H119" i="109"/>
  <c r="G119" i="109"/>
  <c r="H118" i="109"/>
  <c r="G118" i="109"/>
  <c r="H117" i="109"/>
  <c r="G117" i="109"/>
  <c r="K116" i="109"/>
  <c r="H116" i="109"/>
  <c r="G116" i="109"/>
  <c r="H115" i="109"/>
  <c r="G115" i="109"/>
  <c r="G111" i="109"/>
  <c r="G109" i="109"/>
  <c r="G108" i="109"/>
  <c r="G107" i="109"/>
  <c r="G106" i="109"/>
  <c r="K105" i="109"/>
  <c r="I104" i="109"/>
  <c r="B103" i="109"/>
  <c r="B100" i="109"/>
  <c r="A100" i="109"/>
  <c r="B99" i="109"/>
  <c r="A99" i="109"/>
  <c r="B98" i="109"/>
  <c r="A98" i="109"/>
  <c r="B97" i="109"/>
  <c r="A97" i="109"/>
  <c r="B96" i="109"/>
  <c r="A96" i="109"/>
  <c r="B95" i="109"/>
  <c r="A95" i="109"/>
  <c r="B94" i="109"/>
  <c r="A94" i="109"/>
  <c r="B93" i="109"/>
  <c r="A93" i="109"/>
  <c r="B92" i="109"/>
  <c r="A92" i="109"/>
  <c r="B91" i="109"/>
  <c r="A91" i="109"/>
  <c r="B90" i="109"/>
  <c r="A90" i="109"/>
  <c r="B89" i="109"/>
  <c r="A89" i="109"/>
  <c r="B88" i="109"/>
  <c r="A88" i="109"/>
  <c r="B87" i="109"/>
  <c r="A87" i="109"/>
  <c r="B86" i="109"/>
  <c r="A86" i="109"/>
  <c r="B85" i="109"/>
  <c r="A85" i="109"/>
  <c r="B84" i="109"/>
  <c r="A84" i="109"/>
  <c r="B83" i="109"/>
  <c r="A83" i="109"/>
  <c r="B82" i="109"/>
  <c r="A82" i="109"/>
  <c r="B81" i="109"/>
  <c r="A81" i="109"/>
  <c r="B80" i="109"/>
  <c r="A80" i="109"/>
  <c r="B79" i="109"/>
  <c r="A79" i="109"/>
  <c r="B78" i="109"/>
  <c r="A78" i="109"/>
  <c r="B77" i="109"/>
  <c r="A77" i="109"/>
  <c r="B76" i="109"/>
  <c r="A76" i="109"/>
  <c r="B75" i="109"/>
  <c r="A75" i="109"/>
  <c r="B74" i="109"/>
  <c r="A74" i="109"/>
  <c r="B73" i="109"/>
  <c r="A73" i="109"/>
  <c r="B72" i="109"/>
  <c r="A72" i="109"/>
  <c r="B71" i="109"/>
  <c r="A71" i="109"/>
  <c r="B70" i="109"/>
  <c r="A70" i="109"/>
  <c r="B69" i="109"/>
  <c r="A69" i="109"/>
  <c r="B68" i="109"/>
  <c r="A68" i="109"/>
  <c r="B67" i="109"/>
  <c r="A67" i="109"/>
  <c r="B66" i="109"/>
  <c r="A66" i="109"/>
  <c r="B65" i="109"/>
  <c r="A65" i="109"/>
  <c r="B64" i="109"/>
  <c r="A64" i="109"/>
  <c r="B63" i="109"/>
  <c r="A63" i="109"/>
  <c r="B62" i="109"/>
  <c r="A62" i="109"/>
  <c r="B61" i="109"/>
  <c r="A61" i="109"/>
  <c r="B60" i="109"/>
  <c r="A60" i="109"/>
  <c r="B59" i="109"/>
  <c r="A59" i="109"/>
  <c r="B58" i="109"/>
  <c r="A58" i="109"/>
  <c r="B57" i="109"/>
  <c r="A57" i="109"/>
  <c r="B56" i="109"/>
  <c r="A56" i="109"/>
  <c r="B55" i="109"/>
  <c r="A55" i="109"/>
  <c r="B54" i="109"/>
  <c r="A54" i="109"/>
  <c r="B53" i="109"/>
  <c r="A53" i="109"/>
  <c r="B52" i="109"/>
  <c r="A52" i="109"/>
  <c r="B51" i="109"/>
  <c r="A51" i="109"/>
  <c r="B50" i="109"/>
  <c r="A50" i="109"/>
  <c r="B49" i="109"/>
  <c r="A49" i="109"/>
  <c r="B48" i="109"/>
  <c r="A48" i="109"/>
  <c r="B47" i="109"/>
  <c r="A47" i="109"/>
  <c r="B46" i="109"/>
  <c r="A46" i="109"/>
  <c r="B45" i="109"/>
  <c r="A45" i="109"/>
  <c r="B44" i="109"/>
  <c r="A44" i="109"/>
  <c r="B43" i="109"/>
  <c r="A43" i="109"/>
  <c r="B42" i="109"/>
  <c r="A42" i="109"/>
  <c r="B41" i="109"/>
  <c r="A41" i="109"/>
  <c r="B40" i="109"/>
  <c r="A40" i="109"/>
  <c r="B39" i="109"/>
  <c r="A39" i="109"/>
  <c r="B38" i="109"/>
  <c r="A38" i="109"/>
  <c r="B37" i="109"/>
  <c r="A37" i="109"/>
  <c r="B36" i="109"/>
  <c r="A36" i="109"/>
  <c r="B35" i="109"/>
  <c r="A35" i="109"/>
  <c r="B34" i="109"/>
  <c r="A34" i="109"/>
  <c r="B33" i="109"/>
  <c r="A33" i="109"/>
  <c r="B32" i="109"/>
  <c r="A32" i="109"/>
  <c r="B31" i="109"/>
  <c r="A31" i="109"/>
  <c r="B30" i="109"/>
  <c r="A30" i="109"/>
  <c r="B29" i="109"/>
  <c r="A29" i="109"/>
  <c r="B28" i="109"/>
  <c r="A28" i="109"/>
  <c r="B27" i="109"/>
  <c r="A27" i="109"/>
  <c r="B26" i="109"/>
  <c r="A26" i="109"/>
  <c r="B25" i="109"/>
  <c r="A25" i="109"/>
  <c r="B24" i="109"/>
  <c r="A24" i="109"/>
  <c r="B23" i="109"/>
  <c r="A23" i="109"/>
  <c r="B22" i="109"/>
  <c r="A22" i="109"/>
  <c r="B21" i="109"/>
  <c r="A21" i="109"/>
  <c r="B20" i="109"/>
  <c r="A20" i="109"/>
  <c r="B19" i="109"/>
  <c r="A19" i="109"/>
  <c r="B18" i="109"/>
  <c r="A18" i="109"/>
  <c r="B17" i="109"/>
  <c r="A17" i="109"/>
  <c r="B16" i="109"/>
  <c r="A16" i="109"/>
  <c r="B15" i="109"/>
  <c r="A15" i="109"/>
  <c r="B14" i="109"/>
  <c r="A14" i="109"/>
  <c r="B13" i="109"/>
  <c r="A13" i="109"/>
  <c r="B12" i="109"/>
  <c r="A12" i="109"/>
  <c r="B11" i="109"/>
  <c r="A11" i="109"/>
  <c r="B10" i="109"/>
  <c r="A10" i="109"/>
  <c r="B9" i="109"/>
  <c r="A9" i="109"/>
  <c r="B8" i="109"/>
  <c r="A8" i="109"/>
  <c r="B7" i="109"/>
  <c r="A7" i="109"/>
  <c r="B6" i="109"/>
  <c r="A6" i="109"/>
  <c r="B5" i="109"/>
  <c r="A5" i="109"/>
  <c r="B4" i="109"/>
  <c r="A4" i="109"/>
  <c r="B3" i="109"/>
  <c r="A3" i="109"/>
  <c r="B2" i="109"/>
  <c r="A2" i="109"/>
  <c r="J1" i="109"/>
  <c r="F1" i="109"/>
  <c r="G168" i="110"/>
  <c r="G165" i="110"/>
  <c r="G164" i="110"/>
  <c r="G163" i="110"/>
  <c r="G162" i="110"/>
  <c r="G161" i="110"/>
  <c r="G160" i="110"/>
  <c r="G159" i="110"/>
  <c r="G158" i="110"/>
  <c r="G157" i="110"/>
  <c r="G156" i="110"/>
  <c r="G155" i="110"/>
  <c r="G154" i="110"/>
  <c r="G153" i="110"/>
  <c r="G152" i="110"/>
  <c r="G149" i="110"/>
  <c r="G148" i="110"/>
  <c r="G147" i="110"/>
  <c r="G146" i="110"/>
  <c r="G145" i="110"/>
  <c r="G144" i="110"/>
  <c r="G143" i="110"/>
  <c r="G142" i="110"/>
  <c r="G141" i="110"/>
  <c r="G139" i="110"/>
  <c r="G138" i="110"/>
  <c r="G137" i="110"/>
  <c r="G136" i="110"/>
  <c r="H134" i="110"/>
  <c r="G134" i="110"/>
  <c r="L133" i="110"/>
  <c r="K133" i="110"/>
  <c r="H133" i="110"/>
  <c r="G133" i="110"/>
  <c r="H132" i="110"/>
  <c r="G132" i="110"/>
  <c r="L131" i="110"/>
  <c r="H131" i="110"/>
  <c r="G131" i="110"/>
  <c r="H130" i="110"/>
  <c r="G130" i="110"/>
  <c r="L129" i="110"/>
  <c r="H129" i="110"/>
  <c r="G129" i="110"/>
  <c r="L128" i="110"/>
  <c r="H128" i="110"/>
  <c r="G128" i="110"/>
  <c r="L127" i="110"/>
  <c r="H127" i="110"/>
  <c r="G127" i="110"/>
  <c r="L126" i="110"/>
  <c r="H126" i="110"/>
  <c r="G126" i="110"/>
  <c r="M125" i="110"/>
  <c r="H125" i="110"/>
  <c r="G125" i="110"/>
  <c r="H124" i="110"/>
  <c r="G124" i="110"/>
  <c r="H123" i="110"/>
  <c r="G123" i="110"/>
  <c r="H122" i="110"/>
  <c r="G122" i="110"/>
  <c r="H121" i="110"/>
  <c r="G121" i="110"/>
  <c r="H120" i="110"/>
  <c r="G120" i="110"/>
  <c r="H119" i="110"/>
  <c r="G119" i="110"/>
  <c r="H118" i="110"/>
  <c r="G118" i="110"/>
  <c r="H117" i="110"/>
  <c r="G117" i="110"/>
  <c r="K116" i="110"/>
  <c r="H116" i="110"/>
  <c r="G116" i="110"/>
  <c r="H115" i="110"/>
  <c r="G115" i="110"/>
  <c r="G111" i="110"/>
  <c r="G109" i="110"/>
  <c r="G108" i="110"/>
  <c r="G107" i="110"/>
  <c r="G106" i="110"/>
  <c r="K105" i="110"/>
  <c r="I104" i="110"/>
  <c r="B103" i="110"/>
  <c r="B100" i="110"/>
  <c r="A100" i="110"/>
  <c r="B99" i="110"/>
  <c r="A99" i="110"/>
  <c r="B98" i="110"/>
  <c r="A98" i="110"/>
  <c r="B97" i="110"/>
  <c r="A97" i="110"/>
  <c r="B96" i="110"/>
  <c r="A96" i="110"/>
  <c r="B95" i="110"/>
  <c r="A95" i="110"/>
  <c r="B94" i="110"/>
  <c r="A94" i="110"/>
  <c r="B93" i="110"/>
  <c r="A93" i="110"/>
  <c r="B92" i="110"/>
  <c r="A92" i="110"/>
  <c r="B91" i="110"/>
  <c r="A91" i="110"/>
  <c r="B90" i="110"/>
  <c r="A90" i="110"/>
  <c r="B89" i="110"/>
  <c r="A89" i="110"/>
  <c r="B88" i="110"/>
  <c r="A88" i="110"/>
  <c r="B87" i="110"/>
  <c r="A87" i="110"/>
  <c r="B86" i="110"/>
  <c r="A86" i="110"/>
  <c r="B85" i="110"/>
  <c r="A85" i="110"/>
  <c r="B84" i="110"/>
  <c r="A84" i="110"/>
  <c r="B83" i="110"/>
  <c r="A83" i="110"/>
  <c r="B82" i="110"/>
  <c r="A82" i="110"/>
  <c r="B81" i="110"/>
  <c r="A81" i="110"/>
  <c r="B80" i="110"/>
  <c r="A80" i="110"/>
  <c r="B79" i="110"/>
  <c r="A79" i="110"/>
  <c r="B78" i="110"/>
  <c r="A78" i="110"/>
  <c r="B77" i="110"/>
  <c r="A77" i="110"/>
  <c r="B76" i="110"/>
  <c r="A76" i="110"/>
  <c r="B75" i="110"/>
  <c r="A75" i="110"/>
  <c r="B74" i="110"/>
  <c r="A74" i="110"/>
  <c r="B73" i="110"/>
  <c r="A73" i="110"/>
  <c r="B72" i="110"/>
  <c r="A72" i="110"/>
  <c r="B71" i="110"/>
  <c r="A71" i="110"/>
  <c r="B70" i="110"/>
  <c r="A70" i="110"/>
  <c r="B69" i="110"/>
  <c r="A69" i="110"/>
  <c r="B68" i="110"/>
  <c r="A68" i="110"/>
  <c r="B67" i="110"/>
  <c r="A67" i="110"/>
  <c r="B66" i="110"/>
  <c r="A66" i="110"/>
  <c r="B65" i="110"/>
  <c r="A65" i="110"/>
  <c r="B64" i="110"/>
  <c r="A64" i="110"/>
  <c r="B63" i="110"/>
  <c r="A63" i="110"/>
  <c r="B62" i="110"/>
  <c r="A62" i="110"/>
  <c r="B61" i="110"/>
  <c r="A61" i="110"/>
  <c r="B60" i="110"/>
  <c r="A60" i="110"/>
  <c r="B59" i="110"/>
  <c r="A59" i="110"/>
  <c r="B58" i="110"/>
  <c r="A58" i="110"/>
  <c r="B57" i="110"/>
  <c r="A57" i="110"/>
  <c r="B56" i="110"/>
  <c r="A56" i="110"/>
  <c r="B55" i="110"/>
  <c r="A55" i="110"/>
  <c r="B54" i="110"/>
  <c r="A54" i="110"/>
  <c r="B53" i="110"/>
  <c r="A53" i="110"/>
  <c r="B52" i="110"/>
  <c r="A52" i="110"/>
  <c r="B51" i="110"/>
  <c r="A51" i="110"/>
  <c r="B50" i="110"/>
  <c r="A50" i="110"/>
  <c r="B49" i="110"/>
  <c r="A49" i="110"/>
  <c r="B48" i="110"/>
  <c r="A48" i="110"/>
  <c r="B47" i="110"/>
  <c r="A47" i="110"/>
  <c r="B46" i="110"/>
  <c r="A46" i="110"/>
  <c r="B45" i="110"/>
  <c r="A45" i="110"/>
  <c r="B44" i="110"/>
  <c r="A44" i="110"/>
  <c r="B43" i="110"/>
  <c r="A43" i="110"/>
  <c r="B42" i="110"/>
  <c r="A42" i="110"/>
  <c r="B41" i="110"/>
  <c r="A41" i="110"/>
  <c r="B40" i="110"/>
  <c r="A40" i="110"/>
  <c r="B39" i="110"/>
  <c r="A39" i="110"/>
  <c r="B38" i="110"/>
  <c r="A38" i="110"/>
  <c r="B37" i="110"/>
  <c r="A37" i="110"/>
  <c r="B36" i="110"/>
  <c r="A36" i="110"/>
  <c r="B35" i="110"/>
  <c r="A35" i="110"/>
  <c r="B34" i="110"/>
  <c r="A34" i="110"/>
  <c r="B33" i="110"/>
  <c r="A33" i="110"/>
  <c r="B32" i="110"/>
  <c r="A32" i="110"/>
  <c r="B31" i="110"/>
  <c r="A31" i="110"/>
  <c r="B30" i="110"/>
  <c r="A30" i="110"/>
  <c r="B29" i="110"/>
  <c r="A29" i="110"/>
  <c r="B28" i="110"/>
  <c r="A28" i="110"/>
  <c r="B27" i="110"/>
  <c r="A27" i="110"/>
  <c r="B26" i="110"/>
  <c r="A26" i="110"/>
  <c r="B25" i="110"/>
  <c r="A25" i="110"/>
  <c r="B24" i="110"/>
  <c r="A24" i="110"/>
  <c r="B23" i="110"/>
  <c r="A23" i="110"/>
  <c r="B22" i="110"/>
  <c r="A22" i="110"/>
  <c r="B21" i="110"/>
  <c r="A21" i="110"/>
  <c r="B20" i="110"/>
  <c r="A20" i="110"/>
  <c r="B19" i="110"/>
  <c r="A19" i="110"/>
  <c r="B18" i="110"/>
  <c r="A18" i="110"/>
  <c r="B17" i="110"/>
  <c r="A17" i="110"/>
  <c r="B16" i="110"/>
  <c r="A16" i="110"/>
  <c r="B15" i="110"/>
  <c r="A15" i="110"/>
  <c r="B14" i="110"/>
  <c r="A14" i="110"/>
  <c r="B13" i="110"/>
  <c r="A13" i="110"/>
  <c r="B12" i="110"/>
  <c r="A12" i="110"/>
  <c r="B11" i="110"/>
  <c r="A11" i="110"/>
  <c r="B10" i="110"/>
  <c r="A10" i="110"/>
  <c r="B9" i="110"/>
  <c r="A9" i="110"/>
  <c r="B8" i="110"/>
  <c r="A8" i="110"/>
  <c r="B7" i="110"/>
  <c r="A7" i="110"/>
  <c r="B6" i="110"/>
  <c r="A6" i="110"/>
  <c r="B5" i="110"/>
  <c r="A5" i="110"/>
  <c r="B4" i="110"/>
  <c r="A4" i="110"/>
  <c r="B3" i="110"/>
  <c r="A3" i="110"/>
  <c r="B2" i="110"/>
  <c r="A2" i="110"/>
  <c r="J1" i="110"/>
  <c r="F1" i="110"/>
  <c r="G168" i="111"/>
  <c r="G165" i="111"/>
  <c r="G164" i="111"/>
  <c r="G163" i="111"/>
  <c r="G162" i="111"/>
  <c r="G161" i="111"/>
  <c r="G160" i="111"/>
  <c r="G159" i="111"/>
  <c r="G158" i="111"/>
  <c r="G157" i="111"/>
  <c r="G156" i="111"/>
  <c r="G155" i="111"/>
  <c r="G154" i="111"/>
  <c r="G153" i="111"/>
  <c r="G152" i="111"/>
  <c r="G149" i="111"/>
  <c r="G148" i="111"/>
  <c r="G147" i="111"/>
  <c r="G146" i="111"/>
  <c r="G145" i="111"/>
  <c r="G144" i="111"/>
  <c r="G143" i="111"/>
  <c r="G142" i="111"/>
  <c r="G141" i="111"/>
  <c r="G139" i="111"/>
  <c r="G138" i="111"/>
  <c r="G137" i="111"/>
  <c r="G136" i="111"/>
  <c r="H134" i="111"/>
  <c r="G134" i="111"/>
  <c r="L133" i="111"/>
  <c r="K133" i="111"/>
  <c r="H133" i="111"/>
  <c r="G133" i="111"/>
  <c r="H132" i="111"/>
  <c r="G132" i="111"/>
  <c r="L131" i="111"/>
  <c r="H131" i="111"/>
  <c r="G131" i="111"/>
  <c r="H130" i="111"/>
  <c r="G130" i="111"/>
  <c r="L129" i="111"/>
  <c r="H129" i="111"/>
  <c r="G129" i="111"/>
  <c r="L128" i="111"/>
  <c r="H128" i="111"/>
  <c r="G128" i="111"/>
  <c r="L127" i="111"/>
  <c r="H127" i="111"/>
  <c r="G127" i="111"/>
  <c r="L126" i="111"/>
  <c r="H126" i="111"/>
  <c r="G126" i="111"/>
  <c r="M125" i="111"/>
  <c r="H125" i="111"/>
  <c r="G125" i="111"/>
  <c r="H124" i="111"/>
  <c r="G124" i="111"/>
  <c r="H123" i="111"/>
  <c r="G123" i="111"/>
  <c r="H122" i="111"/>
  <c r="G122" i="111"/>
  <c r="H121" i="111"/>
  <c r="G121" i="111"/>
  <c r="H120" i="111"/>
  <c r="G120" i="111"/>
  <c r="H119" i="111"/>
  <c r="G119" i="111"/>
  <c r="H118" i="111"/>
  <c r="G118" i="111"/>
  <c r="H117" i="111"/>
  <c r="G117" i="111"/>
  <c r="K116" i="111"/>
  <c r="H116" i="111"/>
  <c r="G116" i="111"/>
  <c r="H115" i="111"/>
  <c r="G115" i="111"/>
  <c r="G111" i="111"/>
  <c r="G109" i="111"/>
  <c r="G108" i="111"/>
  <c r="G107" i="111"/>
  <c r="G106" i="111"/>
  <c r="K105" i="111"/>
  <c r="I104" i="111"/>
  <c r="B103" i="111"/>
  <c r="B100" i="111"/>
  <c r="A100" i="111"/>
  <c r="B99" i="111"/>
  <c r="A99" i="111"/>
  <c r="B98" i="111"/>
  <c r="A98" i="111"/>
  <c r="B97" i="111"/>
  <c r="A97" i="111"/>
  <c r="B96" i="111"/>
  <c r="A96" i="111"/>
  <c r="B95" i="111"/>
  <c r="A95" i="111"/>
  <c r="B94" i="111"/>
  <c r="A94" i="111"/>
  <c r="B93" i="111"/>
  <c r="A93" i="111"/>
  <c r="B92" i="111"/>
  <c r="A92" i="111"/>
  <c r="B91" i="111"/>
  <c r="A91" i="111"/>
  <c r="B90" i="111"/>
  <c r="A90" i="111"/>
  <c r="B89" i="111"/>
  <c r="A89" i="111"/>
  <c r="B88" i="111"/>
  <c r="A88" i="111"/>
  <c r="B87" i="111"/>
  <c r="A87" i="111"/>
  <c r="B86" i="111"/>
  <c r="A86" i="111"/>
  <c r="B85" i="111"/>
  <c r="A85" i="111"/>
  <c r="B84" i="111"/>
  <c r="A84" i="111"/>
  <c r="B83" i="111"/>
  <c r="A83" i="111"/>
  <c r="B82" i="111"/>
  <c r="A82" i="111"/>
  <c r="B81" i="111"/>
  <c r="A81" i="111"/>
  <c r="B80" i="111"/>
  <c r="A80" i="111"/>
  <c r="B79" i="111"/>
  <c r="A79" i="111"/>
  <c r="B78" i="111"/>
  <c r="A78" i="111"/>
  <c r="B77" i="111"/>
  <c r="A77" i="111"/>
  <c r="B76" i="111"/>
  <c r="A76" i="111"/>
  <c r="B75" i="111"/>
  <c r="A75" i="111"/>
  <c r="B74" i="111"/>
  <c r="A74" i="111"/>
  <c r="B73" i="111"/>
  <c r="A73" i="111"/>
  <c r="B72" i="111"/>
  <c r="A72" i="111"/>
  <c r="B71" i="111"/>
  <c r="A71" i="111"/>
  <c r="B70" i="111"/>
  <c r="A70" i="111"/>
  <c r="B69" i="111"/>
  <c r="A69" i="111"/>
  <c r="B68" i="111"/>
  <c r="A68" i="111"/>
  <c r="B67" i="111"/>
  <c r="A67" i="111"/>
  <c r="B66" i="111"/>
  <c r="A66" i="111"/>
  <c r="B65" i="111"/>
  <c r="A65" i="111"/>
  <c r="B64" i="111"/>
  <c r="A64" i="111"/>
  <c r="B63" i="111"/>
  <c r="A63" i="111"/>
  <c r="B62" i="111"/>
  <c r="A62" i="111"/>
  <c r="B61" i="111"/>
  <c r="A61" i="111"/>
  <c r="B60" i="111"/>
  <c r="A60" i="111"/>
  <c r="B59" i="111"/>
  <c r="A59" i="111"/>
  <c r="B58" i="111"/>
  <c r="A58" i="111"/>
  <c r="B57" i="111"/>
  <c r="A57" i="111"/>
  <c r="B56" i="111"/>
  <c r="A56" i="111"/>
  <c r="B55" i="111"/>
  <c r="A55" i="111"/>
  <c r="B54" i="111"/>
  <c r="A54" i="111"/>
  <c r="B53" i="111"/>
  <c r="A53" i="111"/>
  <c r="B52" i="111"/>
  <c r="A52" i="111"/>
  <c r="B51" i="111"/>
  <c r="A51" i="111"/>
  <c r="B50" i="111"/>
  <c r="A50" i="111"/>
  <c r="B49" i="111"/>
  <c r="A49" i="111"/>
  <c r="B48" i="111"/>
  <c r="A48" i="111"/>
  <c r="B47" i="111"/>
  <c r="A47" i="111"/>
  <c r="B46" i="111"/>
  <c r="A46" i="111"/>
  <c r="B45" i="111"/>
  <c r="A45" i="111"/>
  <c r="B44" i="111"/>
  <c r="A44" i="111"/>
  <c r="B43" i="111"/>
  <c r="A43" i="111"/>
  <c r="B42" i="111"/>
  <c r="A42" i="111"/>
  <c r="B41" i="111"/>
  <c r="A41" i="111"/>
  <c r="B40" i="111"/>
  <c r="A40" i="111"/>
  <c r="B39" i="111"/>
  <c r="A39" i="111"/>
  <c r="B38" i="111"/>
  <c r="A38" i="111"/>
  <c r="B37" i="111"/>
  <c r="A37" i="111"/>
  <c r="B36" i="111"/>
  <c r="A36" i="111"/>
  <c r="B35" i="111"/>
  <c r="A35" i="111"/>
  <c r="B34" i="111"/>
  <c r="A34" i="111"/>
  <c r="B33" i="111"/>
  <c r="A33" i="111"/>
  <c r="B32" i="111"/>
  <c r="A32" i="111"/>
  <c r="B31" i="111"/>
  <c r="A31" i="111"/>
  <c r="B30" i="111"/>
  <c r="A30" i="111"/>
  <c r="B29" i="111"/>
  <c r="A29" i="111"/>
  <c r="B28" i="111"/>
  <c r="A28" i="111"/>
  <c r="B27" i="111"/>
  <c r="A27" i="111"/>
  <c r="B26" i="111"/>
  <c r="A26" i="111"/>
  <c r="B25" i="111"/>
  <c r="A25" i="111"/>
  <c r="B24" i="111"/>
  <c r="A24" i="111"/>
  <c r="B23" i="111"/>
  <c r="A23" i="111"/>
  <c r="B22" i="111"/>
  <c r="A22" i="111"/>
  <c r="B21" i="111"/>
  <c r="A21" i="111"/>
  <c r="B20" i="111"/>
  <c r="A20" i="111"/>
  <c r="B19" i="111"/>
  <c r="A19" i="111"/>
  <c r="B18" i="111"/>
  <c r="A18" i="111"/>
  <c r="B17" i="111"/>
  <c r="A17" i="111"/>
  <c r="B16" i="111"/>
  <c r="A16" i="111"/>
  <c r="B15" i="111"/>
  <c r="A15" i="111"/>
  <c r="B14" i="111"/>
  <c r="A14" i="111"/>
  <c r="B13" i="111"/>
  <c r="A13" i="111"/>
  <c r="B12" i="111"/>
  <c r="A12" i="111"/>
  <c r="B11" i="111"/>
  <c r="A11" i="111"/>
  <c r="B10" i="111"/>
  <c r="A10" i="111"/>
  <c r="B9" i="111"/>
  <c r="A9" i="111"/>
  <c r="B8" i="111"/>
  <c r="A8" i="111"/>
  <c r="B7" i="111"/>
  <c r="A7" i="111"/>
  <c r="B6" i="111"/>
  <c r="A6" i="111"/>
  <c r="B5" i="111"/>
  <c r="A5" i="111"/>
  <c r="B4" i="111"/>
  <c r="A4" i="111"/>
  <c r="B3" i="111"/>
  <c r="A3" i="111"/>
  <c r="B2" i="111"/>
  <c r="A2" i="111"/>
  <c r="J1" i="111"/>
  <c r="F1" i="111"/>
  <c r="G168" i="114"/>
  <c r="G165" i="114"/>
  <c r="G164" i="114"/>
  <c r="G163" i="114"/>
  <c r="G162" i="114"/>
  <c r="G161" i="114"/>
  <c r="G160" i="114"/>
  <c r="G159" i="114"/>
  <c r="G158" i="114"/>
  <c r="G157" i="114"/>
  <c r="G156" i="114"/>
  <c r="G155" i="114"/>
  <c r="G154" i="114"/>
  <c r="G153" i="114"/>
  <c r="G152" i="114"/>
  <c r="G149" i="114"/>
  <c r="G148" i="114"/>
  <c r="G147" i="114"/>
  <c r="G146" i="114"/>
  <c r="G145" i="114"/>
  <c r="G144" i="114"/>
  <c r="G143" i="114"/>
  <c r="G142" i="114"/>
  <c r="G141" i="114"/>
  <c r="G139" i="114"/>
  <c r="G138" i="114"/>
  <c r="G137" i="114"/>
  <c r="G136" i="114"/>
  <c r="H134" i="114"/>
  <c r="G134" i="114"/>
  <c r="L133" i="114"/>
  <c r="K133" i="114"/>
  <c r="H133" i="114"/>
  <c r="G133" i="114"/>
  <c r="H132" i="114"/>
  <c r="G132" i="114"/>
  <c r="L131" i="114"/>
  <c r="H131" i="114"/>
  <c r="G131" i="114"/>
  <c r="H130" i="114"/>
  <c r="G130" i="114"/>
  <c r="L129" i="114"/>
  <c r="H129" i="114"/>
  <c r="G129" i="114"/>
  <c r="L128" i="114"/>
  <c r="H128" i="114"/>
  <c r="G128" i="114"/>
  <c r="L127" i="114"/>
  <c r="H127" i="114"/>
  <c r="G127" i="114"/>
  <c r="L126" i="114"/>
  <c r="H126" i="114"/>
  <c r="G126" i="114"/>
  <c r="M125" i="114"/>
  <c r="H125" i="114"/>
  <c r="G125" i="114"/>
  <c r="H124" i="114"/>
  <c r="G124" i="114"/>
  <c r="H123" i="114"/>
  <c r="G123" i="114"/>
  <c r="H122" i="114"/>
  <c r="G122" i="114"/>
  <c r="H121" i="114"/>
  <c r="G121" i="114"/>
  <c r="H120" i="114"/>
  <c r="G120" i="114"/>
  <c r="H119" i="114"/>
  <c r="G119" i="114"/>
  <c r="H118" i="114"/>
  <c r="G118" i="114"/>
  <c r="H117" i="114"/>
  <c r="G117" i="114"/>
  <c r="K116" i="114"/>
  <c r="H116" i="114"/>
  <c r="G116" i="114"/>
  <c r="H115" i="114"/>
  <c r="G115" i="114"/>
  <c r="G111" i="114"/>
  <c r="G109" i="114"/>
  <c r="G108" i="114"/>
  <c r="G107" i="114"/>
  <c r="G106" i="114"/>
  <c r="K105" i="114"/>
  <c r="I104" i="114"/>
  <c r="B103" i="114"/>
  <c r="B100" i="114"/>
  <c r="A100" i="114"/>
  <c r="B99" i="114"/>
  <c r="A99" i="114"/>
  <c r="B98" i="114"/>
  <c r="A98" i="114"/>
  <c r="B97" i="114"/>
  <c r="A97" i="114"/>
  <c r="B96" i="114"/>
  <c r="A96" i="114"/>
  <c r="B95" i="114"/>
  <c r="A95" i="114"/>
  <c r="B94" i="114"/>
  <c r="A94" i="114"/>
  <c r="B93" i="114"/>
  <c r="A93" i="114"/>
  <c r="B92" i="114"/>
  <c r="A92" i="114"/>
  <c r="B91" i="114"/>
  <c r="A91" i="114"/>
  <c r="B90" i="114"/>
  <c r="A90" i="114"/>
  <c r="B89" i="114"/>
  <c r="A89" i="114"/>
  <c r="B88" i="114"/>
  <c r="A88" i="114"/>
  <c r="B87" i="114"/>
  <c r="A87" i="114"/>
  <c r="B86" i="114"/>
  <c r="A86" i="114"/>
  <c r="B85" i="114"/>
  <c r="A85" i="114"/>
  <c r="B84" i="114"/>
  <c r="A84" i="114"/>
  <c r="B83" i="114"/>
  <c r="A83" i="114"/>
  <c r="B82" i="114"/>
  <c r="A82" i="114"/>
  <c r="B81" i="114"/>
  <c r="A81" i="114"/>
  <c r="B80" i="114"/>
  <c r="A80" i="114"/>
  <c r="B79" i="114"/>
  <c r="A79" i="114"/>
  <c r="B78" i="114"/>
  <c r="A78" i="114"/>
  <c r="B77" i="114"/>
  <c r="A77" i="114"/>
  <c r="B76" i="114"/>
  <c r="A76" i="114"/>
  <c r="B75" i="114"/>
  <c r="A75" i="114"/>
  <c r="B74" i="114"/>
  <c r="A74" i="114"/>
  <c r="B73" i="114"/>
  <c r="A73" i="114"/>
  <c r="B72" i="114"/>
  <c r="A72" i="114"/>
  <c r="B71" i="114"/>
  <c r="A71" i="114"/>
  <c r="B70" i="114"/>
  <c r="A70" i="114"/>
  <c r="B69" i="114"/>
  <c r="A69" i="114"/>
  <c r="B68" i="114"/>
  <c r="A68" i="114"/>
  <c r="B67" i="114"/>
  <c r="A67" i="114"/>
  <c r="B66" i="114"/>
  <c r="A66" i="114"/>
  <c r="B65" i="114"/>
  <c r="A65" i="114"/>
  <c r="B64" i="114"/>
  <c r="A64" i="114"/>
  <c r="B63" i="114"/>
  <c r="A63" i="114"/>
  <c r="B62" i="114"/>
  <c r="A62" i="114"/>
  <c r="B61" i="114"/>
  <c r="A61" i="114"/>
  <c r="B60" i="114"/>
  <c r="A60" i="114"/>
  <c r="B59" i="114"/>
  <c r="A59" i="114"/>
  <c r="B58" i="114"/>
  <c r="A58" i="114"/>
  <c r="B57" i="114"/>
  <c r="A57" i="114"/>
  <c r="B56" i="114"/>
  <c r="A56" i="114"/>
  <c r="B55" i="114"/>
  <c r="A55" i="114"/>
  <c r="B54" i="114"/>
  <c r="A54" i="114"/>
  <c r="B53" i="114"/>
  <c r="A53" i="114"/>
  <c r="B52" i="114"/>
  <c r="A52" i="114"/>
  <c r="B51" i="114"/>
  <c r="A51" i="114"/>
  <c r="B50" i="114"/>
  <c r="A50" i="114"/>
  <c r="B49" i="114"/>
  <c r="A49" i="114"/>
  <c r="B48" i="114"/>
  <c r="A48" i="114"/>
  <c r="B47" i="114"/>
  <c r="A47" i="114"/>
  <c r="B46" i="114"/>
  <c r="A46" i="114"/>
  <c r="B45" i="114"/>
  <c r="A45" i="114"/>
  <c r="B44" i="114"/>
  <c r="A44" i="114"/>
  <c r="B43" i="114"/>
  <c r="A43" i="114"/>
  <c r="B42" i="114"/>
  <c r="A42" i="114"/>
  <c r="B41" i="114"/>
  <c r="A41" i="114"/>
  <c r="B40" i="114"/>
  <c r="A40" i="114"/>
  <c r="B39" i="114"/>
  <c r="A39" i="114"/>
  <c r="B38" i="114"/>
  <c r="A38" i="114"/>
  <c r="B37" i="114"/>
  <c r="A37" i="114"/>
  <c r="B36" i="114"/>
  <c r="A36" i="114"/>
  <c r="B35" i="114"/>
  <c r="A35" i="114"/>
  <c r="B34" i="114"/>
  <c r="A34" i="114"/>
  <c r="B33" i="114"/>
  <c r="A33" i="114"/>
  <c r="B32" i="114"/>
  <c r="A32" i="114"/>
  <c r="B31" i="114"/>
  <c r="A31" i="114"/>
  <c r="B30" i="114"/>
  <c r="A30" i="114"/>
  <c r="B29" i="114"/>
  <c r="A29" i="114"/>
  <c r="B28" i="114"/>
  <c r="A28" i="114"/>
  <c r="B27" i="114"/>
  <c r="A27" i="114"/>
  <c r="B26" i="114"/>
  <c r="A26" i="114"/>
  <c r="B25" i="114"/>
  <c r="A25" i="114"/>
  <c r="B24" i="114"/>
  <c r="A24" i="114"/>
  <c r="B23" i="114"/>
  <c r="A23" i="114"/>
  <c r="B22" i="114"/>
  <c r="A22" i="114"/>
  <c r="B21" i="114"/>
  <c r="A21" i="114"/>
  <c r="B20" i="114"/>
  <c r="A20" i="114"/>
  <c r="B19" i="114"/>
  <c r="A19" i="114"/>
  <c r="B18" i="114"/>
  <c r="A18" i="114"/>
  <c r="B17" i="114"/>
  <c r="A17" i="114"/>
  <c r="B16" i="114"/>
  <c r="A16" i="114"/>
  <c r="B15" i="114"/>
  <c r="A15" i="114"/>
  <c r="B14" i="114"/>
  <c r="A14" i="114"/>
  <c r="B13" i="114"/>
  <c r="A13" i="114"/>
  <c r="B12" i="114"/>
  <c r="A12" i="114"/>
  <c r="B11" i="114"/>
  <c r="A11" i="114"/>
  <c r="B10" i="114"/>
  <c r="A10" i="114"/>
  <c r="B9" i="114"/>
  <c r="A9" i="114"/>
  <c r="B8" i="114"/>
  <c r="A8" i="114"/>
  <c r="B7" i="114"/>
  <c r="A7" i="114"/>
  <c r="B6" i="114"/>
  <c r="A6" i="114"/>
  <c r="B5" i="114"/>
  <c r="A5" i="114"/>
  <c r="B4" i="114"/>
  <c r="A4" i="114"/>
  <c r="B3" i="114"/>
  <c r="A3" i="114"/>
  <c r="B2" i="114"/>
  <c r="A2" i="114"/>
  <c r="J1" i="114"/>
  <c r="F1" i="114"/>
  <c r="G168" i="115"/>
  <c r="G165" i="115"/>
  <c r="G164" i="115"/>
  <c r="G163" i="115"/>
  <c r="G162" i="115"/>
  <c r="G161" i="115"/>
  <c r="G160" i="115"/>
  <c r="G159" i="115"/>
  <c r="G158" i="115"/>
  <c r="G157" i="115"/>
  <c r="G156" i="115"/>
  <c r="G155" i="115"/>
  <c r="G154" i="115"/>
  <c r="G153" i="115"/>
  <c r="G152" i="115"/>
  <c r="G149" i="115"/>
  <c r="G148" i="115"/>
  <c r="G147" i="115"/>
  <c r="G146" i="115"/>
  <c r="G145" i="115"/>
  <c r="G144" i="115"/>
  <c r="G143" i="115"/>
  <c r="G142" i="115"/>
  <c r="G141" i="115"/>
  <c r="G139" i="115"/>
  <c r="G138" i="115"/>
  <c r="G137" i="115"/>
  <c r="G136" i="115"/>
  <c r="H134" i="115"/>
  <c r="G134" i="115"/>
  <c r="L133" i="115"/>
  <c r="K133" i="115"/>
  <c r="H133" i="115"/>
  <c r="G133" i="115"/>
  <c r="H132" i="115"/>
  <c r="G132" i="115"/>
  <c r="L131" i="115"/>
  <c r="H131" i="115"/>
  <c r="G131" i="115"/>
  <c r="H130" i="115"/>
  <c r="G130" i="115"/>
  <c r="L129" i="115"/>
  <c r="H129" i="115"/>
  <c r="G129" i="115"/>
  <c r="L128" i="115"/>
  <c r="H128" i="115"/>
  <c r="G128" i="115"/>
  <c r="L127" i="115"/>
  <c r="H127" i="115"/>
  <c r="G127" i="115"/>
  <c r="L126" i="115"/>
  <c r="H126" i="115"/>
  <c r="G126" i="115"/>
  <c r="M125" i="115"/>
  <c r="H125" i="115"/>
  <c r="G125" i="115"/>
  <c r="H124" i="115"/>
  <c r="G124" i="115"/>
  <c r="H123" i="115"/>
  <c r="G123" i="115"/>
  <c r="H122" i="115"/>
  <c r="G122" i="115"/>
  <c r="H121" i="115"/>
  <c r="G121" i="115"/>
  <c r="H120" i="115"/>
  <c r="G120" i="115"/>
  <c r="H119" i="115"/>
  <c r="G119" i="115"/>
  <c r="H118" i="115"/>
  <c r="G118" i="115"/>
  <c r="H117" i="115"/>
  <c r="G117" i="115"/>
  <c r="K116" i="115"/>
  <c r="H116" i="115"/>
  <c r="G116" i="115"/>
  <c r="H115" i="115"/>
  <c r="G115" i="115"/>
  <c r="G111" i="115"/>
  <c r="G109" i="115"/>
  <c r="G108" i="115"/>
  <c r="G107" i="115"/>
  <c r="G106" i="115"/>
  <c r="K105" i="115"/>
  <c r="I104" i="115"/>
  <c r="B103" i="115"/>
  <c r="B100" i="115"/>
  <c r="A100" i="115"/>
  <c r="B99" i="115"/>
  <c r="A99" i="115"/>
  <c r="B98" i="115"/>
  <c r="A98" i="115"/>
  <c r="B97" i="115"/>
  <c r="A97" i="115"/>
  <c r="B96" i="115"/>
  <c r="A96" i="115"/>
  <c r="B95" i="115"/>
  <c r="A95" i="115"/>
  <c r="B94" i="115"/>
  <c r="A94" i="115"/>
  <c r="B93" i="115"/>
  <c r="A93" i="115"/>
  <c r="B92" i="115"/>
  <c r="A92" i="115"/>
  <c r="B91" i="115"/>
  <c r="A91" i="115"/>
  <c r="B90" i="115"/>
  <c r="A90" i="115"/>
  <c r="B89" i="115"/>
  <c r="A89" i="115"/>
  <c r="B88" i="115"/>
  <c r="A88" i="115"/>
  <c r="B87" i="115"/>
  <c r="A87" i="115"/>
  <c r="B86" i="115"/>
  <c r="A86" i="115"/>
  <c r="B85" i="115"/>
  <c r="A85" i="115"/>
  <c r="B84" i="115"/>
  <c r="A84" i="115"/>
  <c r="B83" i="115"/>
  <c r="A83" i="115"/>
  <c r="B82" i="115"/>
  <c r="A82" i="115"/>
  <c r="B81" i="115"/>
  <c r="A81" i="115"/>
  <c r="B80" i="115"/>
  <c r="A80" i="115"/>
  <c r="B79" i="115"/>
  <c r="A79" i="115"/>
  <c r="B78" i="115"/>
  <c r="A78" i="115"/>
  <c r="B77" i="115"/>
  <c r="A77" i="115"/>
  <c r="B76" i="115"/>
  <c r="A76" i="115"/>
  <c r="B75" i="115"/>
  <c r="A75" i="115"/>
  <c r="B74" i="115"/>
  <c r="A74" i="115"/>
  <c r="B73" i="115"/>
  <c r="A73" i="115"/>
  <c r="B72" i="115"/>
  <c r="A72" i="115"/>
  <c r="B71" i="115"/>
  <c r="A71" i="115"/>
  <c r="B70" i="115"/>
  <c r="A70" i="115"/>
  <c r="B69" i="115"/>
  <c r="A69" i="115"/>
  <c r="B68" i="115"/>
  <c r="A68" i="115"/>
  <c r="B67" i="115"/>
  <c r="A67" i="115"/>
  <c r="B66" i="115"/>
  <c r="A66" i="115"/>
  <c r="B65" i="115"/>
  <c r="A65" i="115"/>
  <c r="B64" i="115"/>
  <c r="A64" i="115"/>
  <c r="B63" i="115"/>
  <c r="A63" i="115"/>
  <c r="B62" i="115"/>
  <c r="A62" i="115"/>
  <c r="B61" i="115"/>
  <c r="A61" i="115"/>
  <c r="B60" i="115"/>
  <c r="A60" i="115"/>
  <c r="B59" i="115"/>
  <c r="A59" i="115"/>
  <c r="B58" i="115"/>
  <c r="A58" i="115"/>
  <c r="B57" i="115"/>
  <c r="A57" i="115"/>
  <c r="B56" i="115"/>
  <c r="A56" i="115"/>
  <c r="B55" i="115"/>
  <c r="A55" i="115"/>
  <c r="B54" i="115"/>
  <c r="A54" i="115"/>
  <c r="B53" i="115"/>
  <c r="A53" i="115"/>
  <c r="B52" i="115"/>
  <c r="A52" i="115"/>
  <c r="B51" i="115"/>
  <c r="A51" i="115"/>
  <c r="B50" i="115"/>
  <c r="A50" i="115"/>
  <c r="B49" i="115"/>
  <c r="A49" i="115"/>
  <c r="B48" i="115"/>
  <c r="A48" i="115"/>
  <c r="B47" i="115"/>
  <c r="A47" i="115"/>
  <c r="B46" i="115"/>
  <c r="A46" i="115"/>
  <c r="B45" i="115"/>
  <c r="A45" i="115"/>
  <c r="B44" i="115"/>
  <c r="A44" i="115"/>
  <c r="B43" i="115"/>
  <c r="A43" i="115"/>
  <c r="B42" i="115"/>
  <c r="A42" i="115"/>
  <c r="B41" i="115"/>
  <c r="A41" i="115"/>
  <c r="B40" i="115"/>
  <c r="A40" i="115"/>
  <c r="B39" i="115"/>
  <c r="A39" i="115"/>
  <c r="B38" i="115"/>
  <c r="A38" i="115"/>
  <c r="B37" i="115"/>
  <c r="A37" i="115"/>
  <c r="B36" i="115"/>
  <c r="A36" i="115"/>
  <c r="B35" i="115"/>
  <c r="A35" i="115"/>
  <c r="B34" i="115"/>
  <c r="A34" i="115"/>
  <c r="B33" i="115"/>
  <c r="A33" i="115"/>
  <c r="B32" i="115"/>
  <c r="A32" i="115"/>
  <c r="B31" i="115"/>
  <c r="A31" i="115"/>
  <c r="B30" i="115"/>
  <c r="A30" i="115"/>
  <c r="B29" i="115"/>
  <c r="A29" i="115"/>
  <c r="B28" i="115"/>
  <c r="A28" i="115"/>
  <c r="B27" i="115"/>
  <c r="A27" i="115"/>
  <c r="B26" i="115"/>
  <c r="A26" i="115"/>
  <c r="B25" i="115"/>
  <c r="A25" i="115"/>
  <c r="B24" i="115"/>
  <c r="A24" i="115"/>
  <c r="B23" i="115"/>
  <c r="A23" i="115"/>
  <c r="B22" i="115"/>
  <c r="A22" i="115"/>
  <c r="B21" i="115"/>
  <c r="A21" i="115"/>
  <c r="B20" i="115"/>
  <c r="A20" i="115"/>
  <c r="B19" i="115"/>
  <c r="A19" i="115"/>
  <c r="B18" i="115"/>
  <c r="A18" i="115"/>
  <c r="B17" i="115"/>
  <c r="A17" i="115"/>
  <c r="B16" i="115"/>
  <c r="A16" i="115"/>
  <c r="B15" i="115"/>
  <c r="A15" i="115"/>
  <c r="B14" i="115"/>
  <c r="A14" i="115"/>
  <c r="B13" i="115"/>
  <c r="A13" i="115"/>
  <c r="B12" i="115"/>
  <c r="A12" i="115"/>
  <c r="B11" i="115"/>
  <c r="A11" i="115"/>
  <c r="B10" i="115"/>
  <c r="A10" i="115"/>
  <c r="B9" i="115"/>
  <c r="A9" i="115"/>
  <c r="B8" i="115"/>
  <c r="A8" i="115"/>
  <c r="B7" i="115"/>
  <c r="A7" i="115"/>
  <c r="B6" i="115"/>
  <c r="A6" i="115"/>
  <c r="B5" i="115"/>
  <c r="A5" i="115"/>
  <c r="B4" i="115"/>
  <c r="A4" i="115"/>
  <c r="B3" i="115"/>
  <c r="A3" i="115"/>
  <c r="B2" i="115"/>
  <c r="A2" i="115"/>
  <c r="J1" i="115"/>
  <c r="F1" i="115"/>
  <c r="G168" i="118"/>
  <c r="G165" i="118"/>
  <c r="G164" i="118"/>
  <c r="G163" i="118"/>
  <c r="G162" i="118"/>
  <c r="G161" i="118"/>
  <c r="G160" i="118"/>
  <c r="G159" i="118"/>
  <c r="G158" i="118"/>
  <c r="G157" i="118"/>
  <c r="G156" i="118"/>
  <c r="G155" i="118"/>
  <c r="G154" i="118"/>
  <c r="G153" i="118"/>
  <c r="G152" i="118"/>
  <c r="G149" i="118"/>
  <c r="G148" i="118"/>
  <c r="G147" i="118"/>
  <c r="G146" i="118"/>
  <c r="G145" i="118"/>
  <c r="G144" i="118"/>
  <c r="G143" i="118"/>
  <c r="G142" i="118"/>
  <c r="G141" i="118"/>
  <c r="G139" i="118"/>
  <c r="G138" i="118"/>
  <c r="G137" i="118"/>
  <c r="G136" i="118"/>
  <c r="H134" i="118"/>
  <c r="G134" i="118"/>
  <c r="L133" i="118"/>
  <c r="K133" i="118"/>
  <c r="H133" i="118"/>
  <c r="G133" i="118"/>
  <c r="H132" i="118"/>
  <c r="G132" i="118"/>
  <c r="L131" i="118"/>
  <c r="H131" i="118"/>
  <c r="G131" i="118"/>
  <c r="H130" i="118"/>
  <c r="G130" i="118"/>
  <c r="L129" i="118"/>
  <c r="H129" i="118"/>
  <c r="G129" i="118"/>
  <c r="L128" i="118"/>
  <c r="H128" i="118"/>
  <c r="G128" i="118"/>
  <c r="L127" i="118"/>
  <c r="H127" i="118"/>
  <c r="G127" i="118"/>
  <c r="L126" i="118"/>
  <c r="H126" i="118"/>
  <c r="G126" i="118"/>
  <c r="M125" i="118"/>
  <c r="H125" i="118"/>
  <c r="G125" i="118"/>
  <c r="H124" i="118"/>
  <c r="G124" i="118"/>
  <c r="H123" i="118"/>
  <c r="G123" i="118"/>
  <c r="H122" i="118"/>
  <c r="G122" i="118"/>
  <c r="H121" i="118"/>
  <c r="G121" i="118"/>
  <c r="H120" i="118"/>
  <c r="G120" i="118"/>
  <c r="H119" i="118"/>
  <c r="G119" i="118"/>
  <c r="H118" i="118"/>
  <c r="G118" i="118"/>
  <c r="H117" i="118"/>
  <c r="G117" i="118"/>
  <c r="K116" i="118"/>
  <c r="H116" i="118"/>
  <c r="G116" i="118"/>
  <c r="H115" i="118"/>
  <c r="G115" i="118"/>
  <c r="G111" i="118"/>
  <c r="G109" i="118"/>
  <c r="G108" i="118"/>
  <c r="G107" i="118"/>
  <c r="G106" i="118"/>
  <c r="K105" i="118"/>
  <c r="I104" i="118"/>
  <c r="B103" i="118"/>
  <c r="B100" i="118"/>
  <c r="A100" i="118"/>
  <c r="B99" i="118"/>
  <c r="A99" i="118"/>
  <c r="B98" i="118"/>
  <c r="A98" i="118"/>
  <c r="B97" i="118"/>
  <c r="A97" i="118"/>
  <c r="B96" i="118"/>
  <c r="A96" i="118"/>
  <c r="B95" i="118"/>
  <c r="A95" i="118"/>
  <c r="B94" i="118"/>
  <c r="A94" i="118"/>
  <c r="B93" i="118"/>
  <c r="A93" i="118"/>
  <c r="B92" i="118"/>
  <c r="A92" i="118"/>
  <c r="B91" i="118"/>
  <c r="A91" i="118"/>
  <c r="B90" i="118"/>
  <c r="A90" i="118"/>
  <c r="B89" i="118"/>
  <c r="A89" i="118"/>
  <c r="B88" i="118"/>
  <c r="A88" i="118"/>
  <c r="B87" i="118"/>
  <c r="A87" i="118"/>
  <c r="B86" i="118"/>
  <c r="A86" i="118"/>
  <c r="B85" i="118"/>
  <c r="A85" i="118"/>
  <c r="B84" i="118"/>
  <c r="A84" i="118"/>
  <c r="B83" i="118"/>
  <c r="A83" i="118"/>
  <c r="B82" i="118"/>
  <c r="A82" i="118"/>
  <c r="B81" i="118"/>
  <c r="A81" i="118"/>
  <c r="B80" i="118"/>
  <c r="A80" i="118"/>
  <c r="B79" i="118"/>
  <c r="A79" i="118"/>
  <c r="B78" i="118"/>
  <c r="A78" i="118"/>
  <c r="B77" i="118"/>
  <c r="A77" i="118"/>
  <c r="B76" i="118"/>
  <c r="A76" i="118"/>
  <c r="B75" i="118"/>
  <c r="A75" i="118"/>
  <c r="B74" i="118"/>
  <c r="A74" i="118"/>
  <c r="B73" i="118"/>
  <c r="A73" i="118"/>
  <c r="B72" i="118"/>
  <c r="A72" i="118"/>
  <c r="B71" i="118"/>
  <c r="A71" i="118"/>
  <c r="B70" i="118"/>
  <c r="A70" i="118"/>
  <c r="B69" i="118"/>
  <c r="A69" i="118"/>
  <c r="B68" i="118"/>
  <c r="A68" i="118"/>
  <c r="B67" i="118"/>
  <c r="A67" i="118"/>
  <c r="B66" i="118"/>
  <c r="A66" i="118"/>
  <c r="B65" i="118"/>
  <c r="A65" i="118"/>
  <c r="B64" i="118"/>
  <c r="A64" i="118"/>
  <c r="B63" i="118"/>
  <c r="A63" i="118"/>
  <c r="B62" i="118"/>
  <c r="A62" i="118"/>
  <c r="B61" i="118"/>
  <c r="A61" i="118"/>
  <c r="B60" i="118"/>
  <c r="A60" i="118"/>
  <c r="B59" i="118"/>
  <c r="A59" i="118"/>
  <c r="B58" i="118"/>
  <c r="A58" i="118"/>
  <c r="B57" i="118"/>
  <c r="A57" i="118"/>
  <c r="B56" i="118"/>
  <c r="A56" i="118"/>
  <c r="B55" i="118"/>
  <c r="A55" i="118"/>
  <c r="B54" i="118"/>
  <c r="A54" i="118"/>
  <c r="B53" i="118"/>
  <c r="A53" i="118"/>
  <c r="B52" i="118"/>
  <c r="A52" i="118"/>
  <c r="B51" i="118"/>
  <c r="A51" i="118"/>
  <c r="B50" i="118"/>
  <c r="A50" i="118"/>
  <c r="B49" i="118"/>
  <c r="A49" i="118"/>
  <c r="B48" i="118"/>
  <c r="A48" i="118"/>
  <c r="B47" i="118"/>
  <c r="A47" i="118"/>
  <c r="B46" i="118"/>
  <c r="A46" i="118"/>
  <c r="B45" i="118"/>
  <c r="A45" i="118"/>
  <c r="B44" i="118"/>
  <c r="A44" i="118"/>
  <c r="B43" i="118"/>
  <c r="A43" i="118"/>
  <c r="B42" i="118"/>
  <c r="A42" i="118"/>
  <c r="B41" i="118"/>
  <c r="A41" i="118"/>
  <c r="B40" i="118"/>
  <c r="A40" i="118"/>
  <c r="B39" i="118"/>
  <c r="A39" i="118"/>
  <c r="B38" i="118"/>
  <c r="A38" i="118"/>
  <c r="B37" i="118"/>
  <c r="A37" i="118"/>
  <c r="B36" i="118"/>
  <c r="A36" i="118"/>
  <c r="B35" i="118"/>
  <c r="A35" i="118"/>
  <c r="B34" i="118"/>
  <c r="A34" i="118"/>
  <c r="B33" i="118"/>
  <c r="A33" i="118"/>
  <c r="B32" i="118"/>
  <c r="A32" i="118"/>
  <c r="B31" i="118"/>
  <c r="A31" i="118"/>
  <c r="B30" i="118"/>
  <c r="A30" i="118"/>
  <c r="B29" i="118"/>
  <c r="A29" i="118"/>
  <c r="B28" i="118"/>
  <c r="A28" i="118"/>
  <c r="B27" i="118"/>
  <c r="A27" i="118"/>
  <c r="B26" i="118"/>
  <c r="A26" i="118"/>
  <c r="B25" i="118"/>
  <c r="A25" i="118"/>
  <c r="B24" i="118"/>
  <c r="A24" i="118"/>
  <c r="B23" i="118"/>
  <c r="A23" i="118"/>
  <c r="B22" i="118"/>
  <c r="A22" i="118"/>
  <c r="B21" i="118"/>
  <c r="A21" i="118"/>
  <c r="B20" i="118"/>
  <c r="A20" i="118"/>
  <c r="B19" i="118"/>
  <c r="A19" i="118"/>
  <c r="B18" i="118"/>
  <c r="A18" i="118"/>
  <c r="B17" i="118"/>
  <c r="A17" i="118"/>
  <c r="B16" i="118"/>
  <c r="A16" i="118"/>
  <c r="B15" i="118"/>
  <c r="A15" i="118"/>
  <c r="B14" i="118"/>
  <c r="A14" i="118"/>
  <c r="B13" i="118"/>
  <c r="A13" i="118"/>
  <c r="B12" i="118"/>
  <c r="A12" i="118"/>
  <c r="B11" i="118"/>
  <c r="A11" i="118"/>
  <c r="B10" i="118"/>
  <c r="A10" i="118"/>
  <c r="B9" i="118"/>
  <c r="A9" i="118"/>
  <c r="B8" i="118"/>
  <c r="A8" i="118"/>
  <c r="B7" i="118"/>
  <c r="A7" i="118"/>
  <c r="B6" i="118"/>
  <c r="A6" i="118"/>
  <c r="B5" i="118"/>
  <c r="A5" i="118"/>
  <c r="B4" i="118"/>
  <c r="A4" i="118"/>
  <c r="B3" i="118"/>
  <c r="A3" i="118"/>
  <c r="B2" i="118"/>
  <c r="A2" i="118"/>
  <c r="J1" i="118"/>
  <c r="F1" i="118"/>
  <c r="G165" i="121"/>
  <c r="G164" i="121"/>
  <c r="G163" i="121"/>
  <c r="G162" i="121"/>
  <c r="G161" i="121"/>
  <c r="G160" i="121"/>
  <c r="G159" i="121"/>
  <c r="G158" i="121"/>
  <c r="G157" i="121"/>
  <c r="G156" i="121"/>
  <c r="G155" i="121"/>
  <c r="G154" i="121"/>
  <c r="G153" i="121"/>
  <c r="G152" i="121"/>
  <c r="G148" i="121"/>
  <c r="G147" i="121"/>
  <c r="G146" i="121"/>
  <c r="G145" i="121"/>
  <c r="G144" i="121"/>
  <c r="G143" i="121"/>
  <c r="G142" i="121"/>
  <c r="G141" i="121"/>
  <c r="G138" i="121"/>
  <c r="G137" i="121"/>
  <c r="G136" i="121"/>
  <c r="L133" i="121"/>
  <c r="K133" i="121"/>
  <c r="H133" i="121"/>
  <c r="G133" i="121"/>
  <c r="H132" i="121"/>
  <c r="G132" i="121"/>
  <c r="H131" i="121"/>
  <c r="G131" i="121"/>
  <c r="H130" i="121"/>
  <c r="G130" i="121"/>
  <c r="L129" i="121"/>
  <c r="H129" i="121"/>
  <c r="G129" i="121"/>
  <c r="L128" i="121"/>
  <c r="H128" i="121"/>
  <c r="G128" i="121"/>
  <c r="L127" i="121"/>
  <c r="H127" i="121"/>
  <c r="G127" i="121"/>
  <c r="L126" i="121"/>
  <c r="H126" i="121"/>
  <c r="G126" i="121"/>
  <c r="M125" i="121"/>
  <c r="H125" i="121"/>
  <c r="G125" i="121"/>
  <c r="H124" i="121"/>
  <c r="G124" i="121"/>
  <c r="H123" i="121"/>
  <c r="G123" i="121"/>
  <c r="H122" i="121"/>
  <c r="G122" i="121"/>
  <c r="H121" i="121"/>
  <c r="G121" i="121"/>
  <c r="H120" i="121"/>
  <c r="G120" i="121"/>
  <c r="H119" i="121"/>
  <c r="G119" i="121"/>
  <c r="H118" i="121"/>
  <c r="G118" i="121"/>
  <c r="H117" i="121"/>
  <c r="G117" i="121"/>
  <c r="H116" i="121"/>
  <c r="G116" i="121"/>
  <c r="H115" i="121"/>
  <c r="G115" i="121"/>
  <c r="G111" i="121"/>
  <c r="G109" i="121"/>
  <c r="G108" i="121"/>
  <c r="K105" i="121"/>
  <c r="I104" i="121"/>
  <c r="B103" i="121"/>
  <c r="B100" i="121"/>
  <c r="A100" i="121"/>
  <c r="B99" i="121"/>
  <c r="A99" i="121"/>
  <c r="B98" i="121"/>
  <c r="A98" i="121"/>
  <c r="B97" i="121"/>
  <c r="A97" i="121"/>
  <c r="B96" i="121"/>
  <c r="A96" i="121"/>
  <c r="B95" i="121"/>
  <c r="A95" i="121"/>
  <c r="B94" i="121"/>
  <c r="A94" i="121"/>
  <c r="B93" i="121"/>
  <c r="A93" i="121"/>
  <c r="B92" i="121"/>
  <c r="A92" i="121"/>
  <c r="B91" i="121"/>
  <c r="A91" i="121"/>
  <c r="B90" i="121"/>
  <c r="A90" i="121"/>
  <c r="B89" i="121"/>
  <c r="A89" i="121"/>
  <c r="B88" i="121"/>
  <c r="A88" i="121"/>
  <c r="B87" i="121"/>
  <c r="A87" i="121"/>
  <c r="B86" i="121"/>
  <c r="A86" i="121"/>
  <c r="B85" i="121"/>
  <c r="A85" i="121"/>
  <c r="B84" i="121"/>
  <c r="A84" i="121"/>
  <c r="B83" i="121"/>
  <c r="A83" i="121"/>
  <c r="B82" i="121"/>
  <c r="A82" i="121"/>
  <c r="B81" i="121"/>
  <c r="A81" i="121"/>
  <c r="B80" i="121"/>
  <c r="A80" i="121"/>
  <c r="B79" i="121"/>
  <c r="A79" i="121"/>
  <c r="B78" i="121"/>
  <c r="A78" i="121"/>
  <c r="B77" i="121"/>
  <c r="A77" i="121"/>
  <c r="B76" i="121"/>
  <c r="A76" i="121"/>
  <c r="B75" i="121"/>
  <c r="A75" i="121"/>
  <c r="B74" i="121"/>
  <c r="A74" i="121"/>
  <c r="B73" i="121"/>
  <c r="A73" i="121"/>
  <c r="B72" i="121"/>
  <c r="A72" i="121"/>
  <c r="B71" i="121"/>
  <c r="A71" i="121"/>
  <c r="B70" i="121"/>
  <c r="A70" i="121"/>
  <c r="B69" i="121"/>
  <c r="A69" i="121"/>
  <c r="B68" i="121"/>
  <c r="A68" i="121"/>
  <c r="B67" i="121"/>
  <c r="A67" i="121"/>
  <c r="B66" i="121"/>
  <c r="A66" i="121"/>
  <c r="B65" i="121"/>
  <c r="A65" i="121"/>
  <c r="B64" i="121"/>
  <c r="A64" i="121"/>
  <c r="B63" i="121"/>
  <c r="A63" i="121"/>
  <c r="B62" i="121"/>
  <c r="A62" i="121"/>
  <c r="B61" i="121"/>
  <c r="A61" i="121"/>
  <c r="B60" i="121"/>
  <c r="A60" i="121"/>
  <c r="B59" i="121"/>
  <c r="A59" i="121"/>
  <c r="B58" i="121"/>
  <c r="A58" i="121"/>
  <c r="B57" i="121"/>
  <c r="A57" i="121"/>
  <c r="B56" i="121"/>
  <c r="A56" i="121"/>
  <c r="B55" i="121"/>
  <c r="A55" i="121"/>
  <c r="B54" i="121"/>
  <c r="A54" i="121"/>
  <c r="B53" i="121"/>
  <c r="A53" i="121"/>
  <c r="B52" i="121"/>
  <c r="A52" i="121"/>
  <c r="B51" i="121"/>
  <c r="A51" i="121"/>
  <c r="B50" i="121"/>
  <c r="A50" i="121"/>
  <c r="B49" i="121"/>
  <c r="A49" i="121"/>
  <c r="B48" i="121"/>
  <c r="A48" i="121"/>
  <c r="B47" i="121"/>
  <c r="A47" i="121"/>
  <c r="B46" i="121"/>
  <c r="A46" i="121"/>
  <c r="B45" i="121"/>
  <c r="A45" i="121"/>
  <c r="B44" i="121"/>
  <c r="A44" i="121"/>
  <c r="B43" i="121"/>
  <c r="A43" i="121"/>
  <c r="B42" i="121"/>
  <c r="A42" i="121"/>
  <c r="B41" i="121"/>
  <c r="A41" i="121"/>
  <c r="B40" i="121"/>
  <c r="A40" i="121"/>
  <c r="B39" i="121"/>
  <c r="A39" i="121"/>
  <c r="B38" i="121"/>
  <c r="A38" i="121"/>
  <c r="B37" i="121"/>
  <c r="A37" i="121"/>
  <c r="B36" i="121"/>
  <c r="A36" i="121"/>
  <c r="B35" i="121"/>
  <c r="A35" i="121"/>
  <c r="B34" i="121"/>
  <c r="A34" i="121"/>
  <c r="B33" i="121"/>
  <c r="A33" i="121"/>
  <c r="B32" i="121"/>
  <c r="A32" i="121"/>
  <c r="B31" i="121"/>
  <c r="A31" i="121"/>
  <c r="B30" i="121"/>
  <c r="A30" i="121"/>
  <c r="B29" i="121"/>
  <c r="A29" i="121"/>
  <c r="B28" i="121"/>
  <c r="A28" i="121"/>
  <c r="B27" i="121"/>
  <c r="A27" i="121"/>
  <c r="B26" i="121"/>
  <c r="A26" i="121"/>
  <c r="B25" i="121"/>
  <c r="A25" i="121"/>
  <c r="B24" i="121"/>
  <c r="A24" i="121"/>
  <c r="B23" i="121"/>
  <c r="A23" i="121"/>
  <c r="B22" i="121"/>
  <c r="A22" i="121"/>
  <c r="B21" i="121"/>
  <c r="A21" i="121"/>
  <c r="B20" i="121"/>
  <c r="A20" i="121"/>
  <c r="B19" i="121"/>
  <c r="A19" i="121"/>
  <c r="B18" i="121"/>
  <c r="A18" i="121"/>
  <c r="B17" i="121"/>
  <c r="A17" i="121"/>
  <c r="B16" i="121"/>
  <c r="A16" i="121"/>
  <c r="B15" i="121"/>
  <c r="A15" i="121"/>
  <c r="B14" i="121"/>
  <c r="A14" i="121"/>
  <c r="B13" i="121"/>
  <c r="A13" i="121"/>
  <c r="B12" i="121"/>
  <c r="A12" i="121"/>
  <c r="B11" i="121"/>
  <c r="A11" i="121"/>
  <c r="B10" i="121"/>
  <c r="A10" i="121"/>
  <c r="B9" i="121"/>
  <c r="A9" i="121"/>
  <c r="B8" i="121"/>
  <c r="A8" i="121"/>
  <c r="B7" i="121"/>
  <c r="A7" i="121"/>
  <c r="B6" i="121"/>
  <c r="A6" i="121"/>
  <c r="B5" i="121"/>
  <c r="A5" i="121"/>
  <c r="B4" i="121"/>
  <c r="A4" i="121"/>
  <c r="B3" i="121"/>
  <c r="A3" i="121"/>
  <c r="B2" i="121"/>
  <c r="A2" i="121"/>
  <c r="J1" i="121"/>
  <c r="F1" i="121"/>
  <c r="G165" i="122"/>
  <c r="G164" i="122"/>
  <c r="G163" i="122"/>
  <c r="G162" i="122"/>
  <c r="G161" i="122"/>
  <c r="G160" i="122"/>
  <c r="G159" i="122"/>
  <c r="G158" i="122"/>
  <c r="G157" i="122"/>
  <c r="G156" i="122"/>
  <c r="G155" i="122"/>
  <c r="G154" i="122"/>
  <c r="G153" i="122"/>
  <c r="G152" i="122"/>
  <c r="G148" i="122"/>
  <c r="G147" i="122"/>
  <c r="G146" i="122"/>
  <c r="G145" i="122"/>
  <c r="G144" i="122"/>
  <c r="G143" i="122"/>
  <c r="G142" i="122"/>
  <c r="G141" i="122"/>
  <c r="G138" i="122"/>
  <c r="G137" i="122"/>
  <c r="G136" i="122"/>
  <c r="L133" i="122"/>
  <c r="K133" i="122"/>
  <c r="H133" i="122"/>
  <c r="G133" i="122"/>
  <c r="H132" i="122"/>
  <c r="G132" i="122"/>
  <c r="H131" i="122"/>
  <c r="G131" i="122"/>
  <c r="H130" i="122"/>
  <c r="G130" i="122"/>
  <c r="L129" i="122"/>
  <c r="H129" i="122"/>
  <c r="G129" i="122"/>
  <c r="L128" i="122"/>
  <c r="H128" i="122"/>
  <c r="G128" i="122"/>
  <c r="L127" i="122"/>
  <c r="H127" i="122"/>
  <c r="G127" i="122"/>
  <c r="L126" i="122"/>
  <c r="H126" i="122"/>
  <c r="G126" i="122"/>
  <c r="M125" i="122"/>
  <c r="H125" i="122"/>
  <c r="G125" i="122"/>
  <c r="H124" i="122"/>
  <c r="G124" i="122"/>
  <c r="H123" i="122"/>
  <c r="G123" i="122"/>
  <c r="H122" i="122"/>
  <c r="G122" i="122"/>
  <c r="H121" i="122"/>
  <c r="G121" i="122"/>
  <c r="H120" i="122"/>
  <c r="G120" i="122"/>
  <c r="H119" i="122"/>
  <c r="G119" i="122"/>
  <c r="H118" i="122"/>
  <c r="G118" i="122"/>
  <c r="H117" i="122"/>
  <c r="G117" i="122"/>
  <c r="H116" i="122"/>
  <c r="G116" i="122"/>
  <c r="H115" i="122"/>
  <c r="G115" i="122"/>
  <c r="G111" i="122"/>
  <c r="G109" i="122"/>
  <c r="G108" i="122"/>
  <c r="K105" i="122"/>
  <c r="I104" i="122"/>
  <c r="B103" i="122"/>
  <c r="B100" i="122"/>
  <c r="A100" i="122"/>
  <c r="B99" i="122"/>
  <c r="A99" i="122"/>
  <c r="B98" i="122"/>
  <c r="A98" i="122"/>
  <c r="B97" i="122"/>
  <c r="A97" i="122"/>
  <c r="B96" i="122"/>
  <c r="A96" i="122"/>
  <c r="B95" i="122"/>
  <c r="A95" i="122"/>
  <c r="B94" i="122"/>
  <c r="A94" i="122"/>
  <c r="B93" i="122"/>
  <c r="A93" i="122"/>
  <c r="B92" i="122"/>
  <c r="A92" i="122"/>
  <c r="B91" i="122"/>
  <c r="A91" i="122"/>
  <c r="B90" i="122"/>
  <c r="A90" i="122"/>
  <c r="B89" i="122"/>
  <c r="A89" i="122"/>
  <c r="B88" i="122"/>
  <c r="A88" i="122"/>
  <c r="B87" i="122"/>
  <c r="A87" i="122"/>
  <c r="B86" i="122"/>
  <c r="A86" i="122"/>
  <c r="B85" i="122"/>
  <c r="A85" i="122"/>
  <c r="B84" i="122"/>
  <c r="A84" i="122"/>
  <c r="B83" i="122"/>
  <c r="A83" i="122"/>
  <c r="B82" i="122"/>
  <c r="A82" i="122"/>
  <c r="B81" i="122"/>
  <c r="A81" i="122"/>
  <c r="B80" i="122"/>
  <c r="A80" i="122"/>
  <c r="B79" i="122"/>
  <c r="A79" i="122"/>
  <c r="B78" i="122"/>
  <c r="A78" i="122"/>
  <c r="B77" i="122"/>
  <c r="A77" i="122"/>
  <c r="B76" i="122"/>
  <c r="A76" i="122"/>
  <c r="B75" i="122"/>
  <c r="A75" i="122"/>
  <c r="B74" i="122"/>
  <c r="A74" i="122"/>
  <c r="B73" i="122"/>
  <c r="A73" i="122"/>
  <c r="B72" i="122"/>
  <c r="A72" i="122"/>
  <c r="B71" i="122"/>
  <c r="A71" i="122"/>
  <c r="B70" i="122"/>
  <c r="A70" i="122"/>
  <c r="B69" i="122"/>
  <c r="A69" i="122"/>
  <c r="B68" i="122"/>
  <c r="A68" i="122"/>
  <c r="B67" i="122"/>
  <c r="A67" i="122"/>
  <c r="B66" i="122"/>
  <c r="A66" i="122"/>
  <c r="B65" i="122"/>
  <c r="A65" i="122"/>
  <c r="B64" i="122"/>
  <c r="A64" i="122"/>
  <c r="B63" i="122"/>
  <c r="A63" i="122"/>
  <c r="B62" i="122"/>
  <c r="A62" i="122"/>
  <c r="B61" i="122"/>
  <c r="A61" i="122"/>
  <c r="B60" i="122"/>
  <c r="A60" i="122"/>
  <c r="B59" i="122"/>
  <c r="A59" i="122"/>
  <c r="B58" i="122"/>
  <c r="A58" i="122"/>
  <c r="B57" i="122"/>
  <c r="A57" i="122"/>
  <c r="B56" i="122"/>
  <c r="A56" i="122"/>
  <c r="B55" i="122"/>
  <c r="A55" i="122"/>
  <c r="B54" i="122"/>
  <c r="A54" i="122"/>
  <c r="B53" i="122"/>
  <c r="A53" i="122"/>
  <c r="B52" i="122"/>
  <c r="A52" i="122"/>
  <c r="B51" i="122"/>
  <c r="A51" i="122"/>
  <c r="B50" i="122"/>
  <c r="A50" i="122"/>
  <c r="B49" i="122"/>
  <c r="A49" i="122"/>
  <c r="B48" i="122"/>
  <c r="A48" i="122"/>
  <c r="B47" i="122"/>
  <c r="A47" i="122"/>
  <c r="B46" i="122"/>
  <c r="A46" i="122"/>
  <c r="B45" i="122"/>
  <c r="A45" i="122"/>
  <c r="B44" i="122"/>
  <c r="A44" i="122"/>
  <c r="B43" i="122"/>
  <c r="A43" i="122"/>
  <c r="B42" i="122"/>
  <c r="A42" i="122"/>
  <c r="B41" i="122"/>
  <c r="A41" i="122"/>
  <c r="B40" i="122"/>
  <c r="A40" i="122"/>
  <c r="B39" i="122"/>
  <c r="A39" i="122"/>
  <c r="B38" i="122"/>
  <c r="A38" i="122"/>
  <c r="B37" i="122"/>
  <c r="A37" i="122"/>
  <c r="B36" i="122"/>
  <c r="A36" i="122"/>
  <c r="B35" i="122"/>
  <c r="A35" i="122"/>
  <c r="B34" i="122"/>
  <c r="A34" i="122"/>
  <c r="B33" i="122"/>
  <c r="A33" i="122"/>
  <c r="B32" i="122"/>
  <c r="A32" i="122"/>
  <c r="B31" i="122"/>
  <c r="A31" i="122"/>
  <c r="B30" i="122"/>
  <c r="A30" i="122"/>
  <c r="B29" i="122"/>
  <c r="A29" i="122"/>
  <c r="B28" i="122"/>
  <c r="A28" i="122"/>
  <c r="B27" i="122"/>
  <c r="A27" i="122"/>
  <c r="B26" i="122"/>
  <c r="A26" i="122"/>
  <c r="B25" i="122"/>
  <c r="A25" i="122"/>
  <c r="B24" i="122"/>
  <c r="A24" i="122"/>
  <c r="B23" i="122"/>
  <c r="A23" i="122"/>
  <c r="B22" i="122"/>
  <c r="A22" i="122"/>
  <c r="B21" i="122"/>
  <c r="A21" i="122"/>
  <c r="B20" i="122"/>
  <c r="A20" i="122"/>
  <c r="B19" i="122"/>
  <c r="A19" i="122"/>
  <c r="B18" i="122"/>
  <c r="A18" i="122"/>
  <c r="B17" i="122"/>
  <c r="A17" i="122"/>
  <c r="B16" i="122"/>
  <c r="A16" i="122"/>
  <c r="B15" i="122"/>
  <c r="A15" i="122"/>
  <c r="B14" i="122"/>
  <c r="A14" i="122"/>
  <c r="B13" i="122"/>
  <c r="A13" i="122"/>
  <c r="B12" i="122"/>
  <c r="A12" i="122"/>
  <c r="B11" i="122"/>
  <c r="A11" i="122"/>
  <c r="B10" i="122"/>
  <c r="A10" i="122"/>
  <c r="B9" i="122"/>
  <c r="A9" i="122"/>
  <c r="B8" i="122"/>
  <c r="A8" i="122"/>
  <c r="B7" i="122"/>
  <c r="A7" i="122"/>
  <c r="B6" i="122"/>
  <c r="A6" i="122"/>
  <c r="B5" i="122"/>
  <c r="A5" i="122"/>
  <c r="B4" i="122"/>
  <c r="A4" i="122"/>
  <c r="B3" i="122"/>
  <c r="A3" i="122"/>
  <c r="B2" i="122"/>
  <c r="A2" i="122"/>
  <c r="J1" i="122"/>
  <c r="F1" i="122"/>
  <c r="H134" i="121" l="1"/>
  <c r="G106" i="121"/>
  <c r="G107" i="121"/>
  <c r="G168" i="121"/>
  <c r="G139" i="121"/>
  <c r="G149" i="121"/>
  <c r="G134" i="121"/>
  <c r="L131" i="121"/>
  <c r="G107" i="122"/>
  <c r="G139" i="122"/>
  <c r="G106" i="122"/>
  <c r="L131" i="122"/>
  <c r="G149" i="122"/>
  <c r="G168" i="122"/>
  <c r="C54" i="137"/>
  <c r="C82" i="62"/>
  <c r="I120" i="104"/>
  <c r="AE43" i="50"/>
  <c r="M127" i="137"/>
  <c r="J48" i="48"/>
  <c r="M127" i="89"/>
  <c r="I126" i="90"/>
  <c r="K98" i="68"/>
  <c r="I163" i="122"/>
  <c r="I110" i="60"/>
  <c r="K90" i="121"/>
  <c r="G147" i="50"/>
  <c r="K52" i="141"/>
  <c r="C94" i="89"/>
  <c r="J82" i="50"/>
  <c r="AG86" i="141"/>
  <c r="I126" i="103"/>
  <c r="AF48" i="141"/>
  <c r="AH63" i="141"/>
  <c r="I111" i="68"/>
  <c r="C67" i="52"/>
  <c r="C35" i="111"/>
  <c r="G145" i="48"/>
  <c r="I142" i="70"/>
  <c r="AE40" i="141"/>
  <c r="AG58" i="142"/>
  <c r="K87" i="90"/>
  <c r="AF71" i="50"/>
  <c r="I160" i="75"/>
  <c r="C4" i="57"/>
  <c r="AE61" i="50"/>
  <c r="AG7" i="49"/>
  <c r="I125" i="105"/>
  <c r="G139" i="50"/>
  <c r="C67" i="72"/>
  <c r="K91" i="66"/>
  <c r="C16" i="89"/>
  <c r="C6" i="103"/>
  <c r="I164" i="121"/>
  <c r="AH49" i="142"/>
  <c r="AH32" i="141"/>
  <c r="I107" i="121"/>
  <c r="C90" i="89"/>
  <c r="K75" i="110"/>
  <c r="C20" i="74"/>
  <c r="AG33" i="142"/>
  <c r="C40" i="56"/>
  <c r="I115" i="80"/>
  <c r="K72" i="137"/>
  <c r="AF25" i="52"/>
  <c r="K80" i="64"/>
  <c r="C11" i="74"/>
  <c r="C72" i="110"/>
  <c r="I154" i="63"/>
  <c r="C29" i="74"/>
  <c r="AG64" i="52"/>
  <c r="K97" i="64"/>
  <c r="AE86" i="142"/>
  <c r="I131" i="122"/>
  <c r="I119" i="97"/>
  <c r="C49" i="137"/>
  <c r="AF52" i="141"/>
  <c r="AG55" i="49"/>
  <c r="AF77" i="140"/>
  <c r="K68" i="137"/>
  <c r="J87" i="50"/>
  <c r="C73" i="57"/>
  <c r="AG71" i="141"/>
  <c r="C14" i="105"/>
  <c r="AG23" i="142"/>
  <c r="I119" i="73"/>
  <c r="I109" i="71"/>
  <c r="K6" i="141"/>
  <c r="C95" i="103"/>
  <c r="AE13" i="50"/>
  <c r="AG32" i="142"/>
  <c r="AG50" i="142"/>
  <c r="AH6" i="140"/>
  <c r="K69" i="110"/>
  <c r="C66" i="54"/>
  <c r="C63" i="52"/>
  <c r="K94" i="72"/>
  <c r="C84" i="52"/>
  <c r="C42" i="137"/>
  <c r="AG62" i="48"/>
  <c r="K98" i="115"/>
  <c r="K85" i="74"/>
  <c r="C57" i="76"/>
  <c r="I122" i="64"/>
  <c r="I141" i="61"/>
  <c r="AF12" i="140"/>
  <c r="AE5" i="49"/>
  <c r="AF30" i="141"/>
  <c r="C90" i="66"/>
  <c r="C10" i="62"/>
  <c r="AF80" i="141"/>
  <c r="I162" i="97"/>
  <c r="I142" i="95"/>
  <c r="C52" i="97"/>
  <c r="I141" i="76"/>
  <c r="AG24" i="48"/>
  <c r="AG64" i="49"/>
  <c r="I136" i="109"/>
  <c r="AH5" i="141"/>
  <c r="K97" i="63"/>
  <c r="I160" i="115"/>
  <c r="C16" i="55"/>
  <c r="AG46" i="50"/>
  <c r="AH56" i="141"/>
  <c r="C69" i="56"/>
  <c r="AE83" i="50"/>
  <c r="C37" i="61"/>
  <c r="I156" i="105"/>
  <c r="AG60" i="50"/>
  <c r="AF94" i="141"/>
  <c r="I159" i="90"/>
  <c r="I145" i="54"/>
  <c r="AF75" i="141"/>
  <c r="AF63" i="142"/>
  <c r="AG72" i="50"/>
  <c r="AE78" i="52"/>
  <c r="C96" i="77"/>
  <c r="C18" i="52"/>
  <c r="AH91" i="142"/>
  <c r="K97" i="103"/>
  <c r="C71" i="80"/>
  <c r="AF18" i="50"/>
  <c r="K24" i="141"/>
  <c r="C45" i="109"/>
  <c r="K80" i="121"/>
  <c r="AE5" i="142"/>
  <c r="AH78" i="142"/>
  <c r="AE91" i="142"/>
  <c r="C66" i="65"/>
  <c r="I154" i="60"/>
  <c r="C80" i="115"/>
  <c r="I137" i="115"/>
  <c r="C90" i="137"/>
  <c r="AE66" i="141"/>
  <c r="I164" i="70"/>
  <c r="AG85" i="50"/>
  <c r="C84" i="75"/>
  <c r="C91" i="76"/>
  <c r="AD80" i="49"/>
  <c r="I122" i="97"/>
  <c r="AF35" i="52"/>
  <c r="C29" i="103"/>
  <c r="AF67" i="142"/>
  <c r="I154" i="68"/>
  <c r="I124" i="61"/>
  <c r="AG48" i="49"/>
  <c r="C96" i="121"/>
  <c r="AG85" i="142"/>
  <c r="C10" i="90"/>
  <c r="AF41" i="141"/>
  <c r="AE14" i="48"/>
  <c r="I145" i="79"/>
  <c r="C23" i="59"/>
  <c r="C93" i="90"/>
  <c r="C88" i="137"/>
  <c r="AG5" i="141"/>
  <c r="I122" i="70"/>
  <c r="K71" i="114"/>
  <c r="I146" i="110"/>
  <c r="AE63" i="142"/>
  <c r="C32" i="115"/>
  <c r="I143" i="61"/>
  <c r="C59" i="110"/>
  <c r="C72" i="74"/>
  <c r="I115" i="63"/>
  <c r="K79" i="121"/>
  <c r="C11" i="53"/>
  <c r="I128" i="107"/>
  <c r="AD6" i="49"/>
  <c r="C89" i="111"/>
  <c r="I156" i="107"/>
  <c r="C8" i="105"/>
  <c r="C50" i="121"/>
  <c r="AG8" i="49"/>
  <c r="C61" i="62"/>
  <c r="I136" i="62"/>
  <c r="C52" i="55"/>
  <c r="C2" i="77"/>
  <c r="AH65" i="52"/>
  <c r="C94" i="111"/>
  <c r="C99" i="95"/>
  <c r="G126" i="50"/>
  <c r="C65" i="137"/>
  <c r="C9" i="75"/>
  <c r="K82" i="62"/>
  <c r="I114" i="137"/>
  <c r="C55" i="61"/>
  <c r="I156" i="122"/>
  <c r="C53" i="105"/>
  <c r="C45" i="72"/>
  <c r="C94" i="71"/>
  <c r="AF55" i="50"/>
  <c r="AE52" i="142"/>
  <c r="C62" i="121"/>
  <c r="K48" i="52"/>
  <c r="AD26" i="48"/>
  <c r="G143" i="49"/>
  <c r="M127" i="65"/>
  <c r="J14" i="50"/>
  <c r="AG44" i="52"/>
  <c r="K84" i="77"/>
  <c r="M126" i="66"/>
  <c r="M126" i="109"/>
  <c r="AG41" i="140"/>
  <c r="AF84" i="50"/>
  <c r="AG33" i="48"/>
  <c r="C34" i="114"/>
  <c r="AH39" i="52"/>
  <c r="I157" i="111"/>
  <c r="AF98" i="142"/>
  <c r="K80" i="110"/>
  <c r="C97" i="68"/>
  <c r="C39" i="70"/>
  <c r="K92" i="66"/>
  <c r="I152" i="75"/>
  <c r="C69" i="107"/>
  <c r="I118" i="67"/>
  <c r="C81" i="94"/>
  <c r="AG94" i="142"/>
  <c r="I160" i="57"/>
  <c r="I146" i="105"/>
  <c r="C32" i="90"/>
  <c r="C36" i="53"/>
  <c r="C89" i="60"/>
  <c r="I163" i="67"/>
  <c r="AF80" i="50"/>
  <c r="AD30" i="50"/>
  <c r="AD64" i="50"/>
  <c r="C26" i="104"/>
  <c r="C51" i="137"/>
  <c r="C57" i="122"/>
  <c r="AE55" i="142"/>
  <c r="AE44" i="141"/>
  <c r="I136" i="52"/>
  <c r="AG48" i="48"/>
  <c r="I117" i="104"/>
  <c r="AG86" i="49"/>
  <c r="C81" i="121"/>
  <c r="AG2" i="49"/>
  <c r="AF67" i="48"/>
  <c r="I123" i="60"/>
  <c r="C61" i="57"/>
  <c r="C86" i="60"/>
  <c r="C5" i="97"/>
  <c r="AH93" i="141"/>
  <c r="C96" i="53"/>
  <c r="I109" i="63"/>
  <c r="K95" i="64"/>
  <c r="J12" i="48"/>
  <c r="C44" i="65"/>
  <c r="C56" i="67"/>
  <c r="C82" i="77"/>
  <c r="C71" i="58"/>
  <c r="AE72" i="141"/>
  <c r="J13" i="49"/>
  <c r="AE56" i="48"/>
  <c r="C26" i="71"/>
  <c r="K95" i="61"/>
  <c r="C21" i="62"/>
  <c r="I106" i="68"/>
  <c r="C49" i="103"/>
  <c r="K21" i="141"/>
  <c r="K16" i="52"/>
  <c r="K98" i="104"/>
  <c r="I132" i="62"/>
  <c r="C87" i="61"/>
  <c r="C27" i="110"/>
  <c r="C64" i="110"/>
  <c r="C71" i="79"/>
  <c r="I141" i="139"/>
  <c r="C34" i="66"/>
  <c r="C32" i="73"/>
  <c r="C3" i="79"/>
  <c r="C57" i="55"/>
  <c r="C41" i="121"/>
  <c r="AF46" i="141"/>
  <c r="K76" i="137"/>
  <c r="C13" i="54"/>
  <c r="C86" i="107"/>
  <c r="AF5" i="48"/>
  <c r="AG64" i="141"/>
  <c r="C8" i="137"/>
  <c r="I111" i="94"/>
  <c r="AF35" i="49"/>
  <c r="C4" i="52"/>
  <c r="C40" i="110"/>
  <c r="AG66" i="141"/>
  <c r="C22" i="76"/>
  <c r="J83" i="49"/>
  <c r="C56" i="60"/>
  <c r="AD81" i="49"/>
  <c r="K24" i="52"/>
  <c r="C56" i="63"/>
  <c r="AG46" i="142"/>
  <c r="AG74" i="49"/>
  <c r="C90" i="94"/>
  <c r="AE2" i="141"/>
  <c r="AE79" i="49"/>
  <c r="I155" i="90"/>
  <c r="K79" i="52"/>
  <c r="J51" i="48"/>
  <c r="C51" i="104"/>
  <c r="C60" i="95"/>
  <c r="AG37" i="142"/>
  <c r="I110" i="63"/>
  <c r="C14" i="137"/>
  <c r="C73" i="64"/>
  <c r="C76" i="57"/>
  <c r="AE19" i="141"/>
  <c r="C10" i="56"/>
  <c r="AG45" i="141"/>
  <c r="C79" i="68"/>
  <c r="C65" i="121"/>
  <c r="AH10" i="141"/>
  <c r="K69" i="104"/>
  <c r="C100" i="76"/>
  <c r="J12" i="50"/>
  <c r="AG22" i="49"/>
  <c r="C69" i="89"/>
  <c r="AG24" i="52"/>
  <c r="C51" i="75"/>
  <c r="G118" i="50"/>
  <c r="C83" i="57"/>
  <c r="C36" i="72"/>
  <c r="I107" i="52"/>
  <c r="J61" i="50"/>
  <c r="K37" i="141"/>
  <c r="AG40" i="142"/>
  <c r="AE84" i="141"/>
  <c r="C46" i="62"/>
  <c r="C79" i="60"/>
  <c r="AF65" i="52"/>
  <c r="C6" i="97"/>
  <c r="AG63" i="50"/>
  <c r="AF32" i="142"/>
  <c r="AH17" i="142"/>
  <c r="AD50" i="48"/>
  <c r="I144" i="95"/>
  <c r="C66" i="55"/>
  <c r="K68" i="110"/>
  <c r="K99" i="115"/>
  <c r="AF12" i="49"/>
  <c r="AH68" i="142"/>
  <c r="K82" i="137"/>
  <c r="K88" i="97"/>
  <c r="I115" i="118"/>
  <c r="I142" i="109"/>
  <c r="I132" i="139"/>
  <c r="AH57" i="141"/>
  <c r="AE40" i="52"/>
  <c r="C28" i="61"/>
  <c r="AE29" i="52"/>
  <c r="I130" i="95"/>
  <c r="AD3" i="48"/>
  <c r="C10" i="69"/>
  <c r="AG90" i="140"/>
  <c r="K89" i="70"/>
  <c r="AH34" i="142"/>
  <c r="AE36" i="50"/>
  <c r="AD46" i="50"/>
  <c r="K92" i="104"/>
  <c r="I118" i="52"/>
  <c r="AH75" i="140"/>
  <c r="AE52" i="141"/>
  <c r="I126" i="114"/>
  <c r="C99" i="75"/>
  <c r="C67" i="55"/>
  <c r="C75" i="55"/>
  <c r="C2" i="103"/>
  <c r="C89" i="71"/>
  <c r="AF26" i="49"/>
  <c r="AF79" i="49"/>
  <c r="AE69" i="141"/>
  <c r="K76" i="100"/>
  <c r="AE99" i="141"/>
  <c r="I162" i="118"/>
  <c r="AE82" i="141"/>
  <c r="K59" i="103"/>
  <c r="I120" i="66"/>
  <c r="C54" i="104"/>
  <c r="AE92" i="49"/>
  <c r="AF46" i="52"/>
  <c r="K88" i="137"/>
  <c r="I162" i="111"/>
  <c r="AD7" i="50"/>
  <c r="K84" i="52"/>
  <c r="C95" i="137"/>
  <c r="K80" i="94"/>
  <c r="C41" i="56"/>
  <c r="AE29" i="142"/>
  <c r="C70" i="61"/>
  <c r="I119" i="94"/>
  <c r="I109" i="139"/>
  <c r="C49" i="122"/>
  <c r="C36" i="62"/>
  <c r="AF37" i="52"/>
  <c r="AE95" i="142"/>
  <c r="I125" i="137"/>
  <c r="AF70" i="52"/>
  <c r="AG15" i="48"/>
  <c r="AE87" i="52"/>
  <c r="C32" i="122"/>
  <c r="K5" i="141"/>
  <c r="AH36" i="142"/>
  <c r="I157" i="77"/>
  <c r="AE74" i="140"/>
  <c r="AH52" i="141"/>
  <c r="AE4" i="50"/>
  <c r="I146" i="59"/>
  <c r="I123" i="122"/>
  <c r="I158" i="137"/>
  <c r="I157" i="110"/>
  <c r="K94" i="63"/>
  <c r="AH16" i="141"/>
  <c r="C14" i="54"/>
  <c r="C25" i="57"/>
  <c r="AG33" i="50"/>
  <c r="AF8" i="49"/>
  <c r="I109" i="75"/>
  <c r="AG50" i="140"/>
  <c r="I110" i="118"/>
  <c r="C4" i="72"/>
  <c r="C93" i="103"/>
  <c r="AD71" i="48"/>
  <c r="K97" i="121"/>
  <c r="I138" i="63"/>
  <c r="C69" i="61"/>
  <c r="K48" i="142"/>
  <c r="K96" i="114"/>
  <c r="G124" i="48"/>
  <c r="K78" i="105"/>
  <c r="I136" i="107"/>
  <c r="AE46" i="50"/>
  <c r="C47" i="65"/>
  <c r="C97" i="60"/>
  <c r="AF71" i="48"/>
  <c r="C18" i="77"/>
  <c r="K72" i="103"/>
  <c r="K65" i="103"/>
  <c r="AF93" i="140"/>
  <c r="AD57" i="49"/>
  <c r="K67" i="115"/>
  <c r="C10" i="100"/>
  <c r="C34" i="53"/>
  <c r="C96" i="69"/>
  <c r="C46" i="63"/>
  <c r="I115" i="61"/>
  <c r="AF90" i="142"/>
  <c r="C17" i="137"/>
  <c r="AH59" i="140"/>
  <c r="K78" i="107"/>
  <c r="C62" i="66"/>
  <c r="AG48" i="142"/>
  <c r="C70" i="71"/>
  <c r="I164" i="109"/>
  <c r="K40" i="140"/>
  <c r="C66" i="122"/>
  <c r="AE44" i="140"/>
  <c r="AE59" i="50"/>
  <c r="K60" i="118"/>
  <c r="AG3" i="49"/>
  <c r="K37" i="52"/>
  <c r="AG14" i="52"/>
  <c r="C44" i="137"/>
  <c r="K3" i="142"/>
  <c r="AG13" i="142"/>
  <c r="C17" i="115"/>
  <c r="AF49" i="140"/>
  <c r="AF99" i="142"/>
  <c r="C23" i="97"/>
  <c r="K86" i="63"/>
  <c r="AH23" i="141"/>
  <c r="C12" i="74"/>
  <c r="C67" i="107"/>
  <c r="I115" i="67"/>
  <c r="AG26" i="50"/>
  <c r="I138" i="121"/>
  <c r="K100" i="89"/>
  <c r="C24" i="105"/>
  <c r="C77" i="56"/>
  <c r="C13" i="95"/>
  <c r="AG84" i="141"/>
  <c r="AG91" i="142"/>
  <c r="K89" i="118"/>
  <c r="AF88" i="141"/>
  <c r="C45" i="64"/>
  <c r="C79" i="61"/>
  <c r="AH50" i="141"/>
  <c r="C64" i="60"/>
  <c r="J34" i="50"/>
  <c r="I118" i="66"/>
  <c r="I128" i="70"/>
  <c r="I115" i="75"/>
  <c r="C68" i="122"/>
  <c r="C36" i="75"/>
  <c r="C50" i="74"/>
  <c r="AF10" i="50"/>
  <c r="C37" i="89"/>
  <c r="K78" i="80"/>
  <c r="I154" i="118"/>
  <c r="AD43" i="49"/>
  <c r="AE10" i="141"/>
  <c r="C57" i="67"/>
  <c r="AH75" i="52"/>
  <c r="AG15" i="50"/>
  <c r="K96" i="107"/>
  <c r="K76" i="79"/>
  <c r="C2" i="71"/>
  <c r="K2" i="72" s="1"/>
  <c r="C32" i="103"/>
  <c r="C9" i="64"/>
  <c r="C70" i="56"/>
  <c r="AE49" i="142"/>
  <c r="AG17" i="52"/>
  <c r="K78" i="114"/>
  <c r="C33" i="52"/>
  <c r="C96" i="80"/>
  <c r="AE85" i="141"/>
  <c r="I146" i="122"/>
  <c r="I146" i="107"/>
  <c r="M126" i="114"/>
  <c r="C47" i="58"/>
  <c r="C43" i="68"/>
  <c r="K91" i="60"/>
  <c r="C4" i="121"/>
  <c r="I164" i="56"/>
  <c r="AE77" i="141"/>
  <c r="C44" i="67"/>
  <c r="AG25" i="141"/>
  <c r="AH25" i="142"/>
  <c r="AE75" i="142"/>
  <c r="AE85" i="50"/>
  <c r="C59" i="55"/>
  <c r="AE65" i="52"/>
  <c r="AF50" i="141"/>
  <c r="K57" i="115"/>
  <c r="AF52" i="140"/>
  <c r="C69" i="97"/>
  <c r="C34" i="137"/>
  <c r="C88" i="111"/>
  <c r="C7" i="53"/>
  <c r="C27" i="107"/>
  <c r="K93" i="79"/>
  <c r="AD37" i="48"/>
  <c r="C51" i="118"/>
  <c r="C97" i="56"/>
  <c r="C92" i="68"/>
  <c r="AG90" i="49"/>
  <c r="AE47" i="141"/>
  <c r="AF33" i="48"/>
  <c r="AF4" i="49"/>
  <c r="AF84" i="52"/>
  <c r="AE9" i="48"/>
  <c r="I120" i="100"/>
  <c r="C49" i="74"/>
  <c r="M127" i="66"/>
  <c r="AD62" i="48"/>
  <c r="C33" i="100"/>
  <c r="AH71" i="52"/>
  <c r="I158" i="66"/>
  <c r="I139" i="55"/>
  <c r="I128" i="55"/>
  <c r="C49" i="64"/>
  <c r="C94" i="100"/>
  <c r="C18" i="114"/>
  <c r="K94" i="68"/>
  <c r="AH22" i="52"/>
  <c r="C62" i="111"/>
  <c r="C32" i="52"/>
  <c r="AF72" i="141"/>
  <c r="I164" i="105"/>
  <c r="C11" i="70"/>
  <c r="K60" i="52"/>
  <c r="AF67" i="50"/>
  <c r="J11" i="50"/>
  <c r="C14" i="80"/>
  <c r="C30" i="90"/>
  <c r="I143" i="55"/>
  <c r="K79" i="118"/>
  <c r="C3" i="62"/>
  <c r="AH98" i="141"/>
  <c r="K76" i="109"/>
  <c r="C75" i="69"/>
  <c r="I115" i="110"/>
  <c r="C99" i="74"/>
  <c r="M126" i="100"/>
  <c r="K34" i="142"/>
  <c r="I116" i="79"/>
  <c r="C97" i="100"/>
  <c r="J5" i="48"/>
  <c r="K92" i="118"/>
  <c r="I133" i="103"/>
  <c r="C96" i="137"/>
  <c r="K78" i="76"/>
  <c r="C78" i="61"/>
  <c r="C14" i="70"/>
  <c r="AD93" i="49"/>
  <c r="C12" i="137"/>
  <c r="K96" i="77"/>
  <c r="I141" i="68"/>
  <c r="AF68" i="141"/>
  <c r="K75" i="105"/>
  <c r="AE65" i="49"/>
  <c r="C17" i="60"/>
  <c r="AF15" i="141"/>
  <c r="I147" i="62"/>
  <c r="C9" i="105"/>
  <c r="I146" i="137"/>
  <c r="AG71" i="140"/>
  <c r="AE45" i="141"/>
  <c r="AF37" i="48"/>
  <c r="I126" i="71"/>
  <c r="AG30" i="48"/>
  <c r="G161" i="48"/>
  <c r="AF46" i="142"/>
  <c r="AG42" i="48"/>
  <c r="C20" i="89"/>
  <c r="C30" i="63"/>
  <c r="AE2" i="50"/>
  <c r="K11" i="142"/>
  <c r="AF93" i="49"/>
  <c r="AH18" i="52"/>
  <c r="I110" i="94"/>
  <c r="C10" i="105"/>
  <c r="I160" i="53"/>
  <c r="K93" i="114"/>
  <c r="I147" i="60"/>
  <c r="AG4" i="49"/>
  <c r="C78" i="56"/>
  <c r="K82" i="122"/>
  <c r="I157" i="114"/>
  <c r="AE83" i="48"/>
  <c r="C95" i="107"/>
  <c r="C43" i="77"/>
  <c r="C98" i="61"/>
  <c r="AE43" i="49"/>
  <c r="C66" i="59"/>
  <c r="K53" i="142"/>
  <c r="C7" i="77"/>
  <c r="I108" i="95"/>
  <c r="C29" i="90"/>
  <c r="C95" i="77"/>
  <c r="K89" i="89"/>
  <c r="C84" i="67"/>
  <c r="AF76" i="52"/>
  <c r="C37" i="94"/>
  <c r="I132" i="111"/>
  <c r="AE73" i="49"/>
  <c r="K67" i="109"/>
  <c r="C6" i="76"/>
  <c r="C27" i="109"/>
  <c r="AF84" i="141"/>
  <c r="C91" i="115"/>
  <c r="M129" i="63"/>
  <c r="I125" i="115"/>
  <c r="G155" i="48"/>
  <c r="C29" i="68"/>
  <c r="AF77" i="52"/>
  <c r="AH89" i="141"/>
  <c r="C18" i="115"/>
  <c r="AG51" i="141"/>
  <c r="C33" i="107"/>
  <c r="K81" i="104"/>
  <c r="AH7" i="142"/>
  <c r="C85" i="94"/>
  <c r="I129" i="114"/>
  <c r="AH47" i="141"/>
  <c r="C63" i="67"/>
  <c r="C19" i="94"/>
  <c r="C61" i="100"/>
  <c r="AH91" i="141"/>
  <c r="C15" i="75"/>
  <c r="C77" i="105"/>
  <c r="C28" i="107"/>
  <c r="C87" i="122"/>
  <c r="C39" i="61"/>
  <c r="C41" i="137"/>
  <c r="C64" i="137"/>
  <c r="AE19" i="140"/>
  <c r="AE86" i="48"/>
  <c r="C75" i="73"/>
  <c r="I144" i="137"/>
  <c r="C7" i="60"/>
  <c r="C24" i="67"/>
  <c r="C98" i="63"/>
  <c r="C42" i="57"/>
  <c r="AG79" i="140"/>
  <c r="I157" i="55"/>
  <c r="AG3" i="140"/>
  <c r="K44" i="141"/>
  <c r="K94" i="115"/>
  <c r="AF89" i="48"/>
  <c r="AH99" i="142"/>
  <c r="I136" i="97"/>
  <c r="C25" i="59"/>
  <c r="C18" i="60"/>
  <c r="I126" i="73"/>
  <c r="C68" i="65"/>
  <c r="C18" i="55"/>
  <c r="C8" i="118"/>
  <c r="C8" i="110"/>
  <c r="C5" i="79"/>
  <c r="I139" i="66"/>
  <c r="K79" i="77"/>
  <c r="AE17" i="141"/>
  <c r="AF57" i="140"/>
  <c r="I124" i="71"/>
  <c r="AD88" i="48"/>
  <c r="K17" i="140"/>
  <c r="K38" i="52"/>
  <c r="C91" i="55"/>
  <c r="AF90" i="141"/>
  <c r="AG16" i="50"/>
  <c r="AE44" i="48"/>
  <c r="C32" i="97"/>
  <c r="AF33" i="140"/>
  <c r="C26" i="107"/>
  <c r="AH49" i="52"/>
  <c r="C86" i="59"/>
  <c r="AG33" i="141"/>
  <c r="AF2" i="50"/>
  <c r="C74" i="100"/>
  <c r="C48" i="58"/>
  <c r="C4" i="60"/>
  <c r="AG39" i="48"/>
  <c r="C74" i="97"/>
  <c r="K81" i="121"/>
  <c r="AF32" i="49"/>
  <c r="I108" i="72"/>
  <c r="I130" i="72"/>
  <c r="AD33" i="49"/>
  <c r="I147" i="64"/>
  <c r="I148" i="118"/>
  <c r="C90" i="61"/>
  <c r="I163" i="118"/>
  <c r="AG88" i="50"/>
  <c r="C17" i="77"/>
  <c r="K84" i="122"/>
  <c r="AE45" i="50"/>
  <c r="C96" i="103"/>
  <c r="AG5" i="48"/>
  <c r="AF40" i="141"/>
  <c r="C7" i="59"/>
  <c r="AE37" i="141"/>
  <c r="C87" i="72"/>
  <c r="J6" i="49"/>
  <c r="C22" i="104"/>
  <c r="AF20" i="142"/>
  <c r="J60" i="50"/>
  <c r="C89" i="58"/>
  <c r="K61" i="118"/>
  <c r="C27" i="70"/>
  <c r="C92" i="100"/>
  <c r="AF12" i="141"/>
  <c r="C56" i="71"/>
  <c r="I139" i="118"/>
  <c r="AF35" i="141"/>
  <c r="AH86" i="142"/>
  <c r="I109" i="61"/>
  <c r="AG84" i="48"/>
  <c r="C34" i="71"/>
  <c r="J49" i="49"/>
  <c r="I164" i="69"/>
  <c r="AF90" i="48"/>
  <c r="I160" i="69"/>
  <c r="AH43" i="141"/>
  <c r="C46" i="90"/>
  <c r="C99" i="61"/>
  <c r="AE68" i="48"/>
  <c r="M126" i="65"/>
  <c r="C66" i="63"/>
  <c r="J38" i="48"/>
  <c r="C2" i="105"/>
  <c r="C40" i="80"/>
  <c r="C75" i="56"/>
  <c r="K93" i="68"/>
  <c r="K99" i="90"/>
  <c r="AE54" i="52"/>
  <c r="C77" i="67"/>
  <c r="AG15" i="142"/>
  <c r="C49" i="67"/>
  <c r="C99" i="65"/>
  <c r="C98" i="70"/>
  <c r="C27" i="56"/>
  <c r="I130" i="97"/>
  <c r="C80" i="60"/>
  <c r="C41" i="70"/>
  <c r="K77" i="75"/>
  <c r="K82" i="72"/>
  <c r="AH77" i="142"/>
  <c r="AF89" i="141"/>
  <c r="AE86" i="141"/>
  <c r="C73" i="67"/>
  <c r="K96" i="70"/>
  <c r="C88" i="95"/>
  <c r="C25" i="90"/>
  <c r="I156" i="58"/>
  <c r="C39" i="68"/>
  <c r="I123" i="104"/>
  <c r="C100" i="69"/>
  <c r="AG85" i="52"/>
  <c r="C63" i="77"/>
  <c r="C42" i="90"/>
  <c r="K69" i="105"/>
  <c r="C89" i="104"/>
  <c r="I157" i="58"/>
  <c r="I137" i="74"/>
  <c r="I120" i="137"/>
  <c r="K71" i="115"/>
  <c r="AD17" i="50"/>
  <c r="K95" i="114"/>
  <c r="AF69" i="50"/>
  <c r="K19" i="142"/>
  <c r="C17" i="90"/>
  <c r="AF21" i="142"/>
  <c r="C62" i="73"/>
  <c r="AH72" i="142"/>
  <c r="K99" i="79"/>
  <c r="K85" i="103"/>
  <c r="K72" i="80"/>
  <c r="K92" i="89"/>
  <c r="AE22" i="140"/>
  <c r="C69" i="55"/>
  <c r="K74" i="114"/>
  <c r="J88" i="48"/>
  <c r="C34" i="62"/>
  <c r="C77" i="72"/>
  <c r="AG78" i="142"/>
  <c r="I152" i="58"/>
  <c r="I157" i="94"/>
  <c r="AH62" i="142"/>
  <c r="C47" i="109"/>
  <c r="K97" i="122"/>
  <c r="AF18" i="142"/>
  <c r="M129" i="137"/>
  <c r="I160" i="76"/>
  <c r="AF3" i="141"/>
  <c r="C40" i="114"/>
  <c r="AG2" i="50"/>
  <c r="I130" i="67"/>
  <c r="C36" i="89"/>
  <c r="I132" i="73"/>
  <c r="AE67" i="50"/>
  <c r="AF39" i="142"/>
  <c r="K87" i="75"/>
  <c r="I159" i="59"/>
  <c r="AE93" i="140"/>
  <c r="AG31" i="48"/>
  <c r="K91" i="114"/>
  <c r="AE69" i="48"/>
  <c r="AE13" i="141"/>
  <c r="C24" i="70"/>
  <c r="C29" i="72"/>
  <c r="J47" i="50"/>
  <c r="K95" i="89"/>
  <c r="AE34" i="50"/>
  <c r="G131" i="48"/>
  <c r="J32" i="50"/>
  <c r="K19" i="140"/>
  <c r="AG2" i="142"/>
  <c r="I145" i="52"/>
  <c r="I131" i="75"/>
  <c r="C62" i="65"/>
  <c r="C49" i="110"/>
  <c r="C82" i="61"/>
  <c r="AG17" i="141"/>
  <c r="K96" i="62"/>
  <c r="I158" i="55"/>
  <c r="C81" i="70"/>
  <c r="C4" i="105"/>
  <c r="C50" i="90"/>
  <c r="AD78" i="49"/>
  <c r="C13" i="104"/>
  <c r="C99" i="79"/>
  <c r="C57" i="137"/>
  <c r="C43" i="90"/>
  <c r="C56" i="53"/>
  <c r="I108" i="75"/>
  <c r="C17" i="122"/>
  <c r="C32" i="61"/>
  <c r="C24" i="109"/>
  <c r="I155" i="121"/>
  <c r="AF88" i="52"/>
  <c r="C60" i="75"/>
  <c r="AD87" i="50"/>
  <c r="I108" i="69"/>
  <c r="K94" i="104"/>
  <c r="AG23" i="49"/>
  <c r="AH74" i="141"/>
  <c r="K89" i="121"/>
  <c r="AH97" i="140"/>
  <c r="C75" i="114"/>
  <c r="C7" i="90"/>
  <c r="AG18" i="50"/>
  <c r="C2" i="74"/>
  <c r="AH3" i="75" s="1"/>
  <c r="AE50" i="49"/>
  <c r="AH36" i="141"/>
  <c r="J74" i="48"/>
  <c r="AG44" i="48"/>
  <c r="I136" i="89"/>
  <c r="AE13" i="142"/>
  <c r="AD25" i="48"/>
  <c r="C87" i="121"/>
  <c r="C12" i="57"/>
  <c r="J83" i="50"/>
  <c r="C22" i="73"/>
  <c r="AH54" i="142"/>
  <c r="C60" i="97"/>
  <c r="C75" i="89"/>
  <c r="I137" i="118"/>
  <c r="I109" i="62"/>
  <c r="AD17" i="48"/>
  <c r="AE93" i="50"/>
  <c r="C26" i="64"/>
  <c r="K83" i="105"/>
  <c r="I115" i="52"/>
  <c r="K68" i="121"/>
  <c r="C54" i="66"/>
  <c r="AG34" i="142"/>
  <c r="C57" i="121"/>
  <c r="AG43" i="48"/>
  <c r="C75" i="63"/>
  <c r="AE18" i="52"/>
  <c r="C57" i="54"/>
  <c r="C86" i="105"/>
  <c r="G140" i="48"/>
  <c r="AE71" i="142"/>
  <c r="I159" i="79"/>
  <c r="I144" i="60"/>
  <c r="C29" i="70"/>
  <c r="I158" i="94"/>
  <c r="K83" i="63"/>
  <c r="C28" i="75"/>
  <c r="C33" i="95"/>
  <c r="C33" i="80"/>
  <c r="C93" i="65"/>
  <c r="C71" i="95"/>
  <c r="I129" i="70"/>
  <c r="C84" i="109"/>
  <c r="AE60" i="49"/>
  <c r="AE79" i="142"/>
  <c r="AG9" i="142"/>
  <c r="C36" i="90"/>
  <c r="C33" i="121"/>
  <c r="C17" i="70"/>
  <c r="C81" i="114"/>
  <c r="AH55" i="141"/>
  <c r="K66" i="100"/>
  <c r="AG57" i="141"/>
  <c r="I130" i="63"/>
  <c r="K31" i="141"/>
  <c r="C77" i="70"/>
  <c r="K49" i="141"/>
  <c r="C85" i="77"/>
  <c r="K99" i="72"/>
  <c r="C61" i="107"/>
  <c r="AF48" i="50"/>
  <c r="G129" i="50"/>
  <c r="C70" i="94"/>
  <c r="AF94" i="140"/>
  <c r="AG43" i="142"/>
  <c r="AD92" i="48"/>
  <c r="AG15" i="141"/>
  <c r="AE90" i="48"/>
  <c r="C15" i="70"/>
  <c r="C50" i="109"/>
  <c r="AH15" i="52"/>
  <c r="K80" i="105"/>
  <c r="C30" i="58"/>
  <c r="K91" i="109"/>
  <c r="I107" i="64"/>
  <c r="I154" i="95"/>
  <c r="AH14" i="141"/>
  <c r="K81" i="105"/>
  <c r="AG2" i="52"/>
  <c r="K78" i="73"/>
  <c r="C61" i="114"/>
  <c r="J26" i="49"/>
  <c r="K94" i="94"/>
  <c r="C36" i="55"/>
  <c r="K46" i="141"/>
  <c r="C25" i="121"/>
  <c r="AG34" i="50"/>
  <c r="C49" i="109"/>
  <c r="I143" i="79"/>
  <c r="AH39" i="142"/>
  <c r="C87" i="97"/>
  <c r="I129" i="115"/>
  <c r="C22" i="72"/>
  <c r="C64" i="77"/>
  <c r="C58" i="69"/>
  <c r="C18" i="67"/>
  <c r="K58" i="122"/>
  <c r="C11" i="62"/>
  <c r="C95" i="76"/>
  <c r="I159" i="110"/>
  <c r="C7" i="97"/>
  <c r="C66" i="52"/>
  <c r="AG68" i="50"/>
  <c r="AF29" i="48"/>
  <c r="AF31" i="142"/>
  <c r="AF2" i="104"/>
  <c r="I124" i="76"/>
  <c r="AD48" i="48"/>
  <c r="I106" i="103"/>
  <c r="I122" i="65"/>
  <c r="K96" i="94"/>
  <c r="K99" i="111"/>
  <c r="C54" i="69"/>
  <c r="C11" i="77"/>
  <c r="AG37" i="50"/>
  <c r="I158" i="69"/>
  <c r="AG44" i="142"/>
  <c r="C18" i="56"/>
  <c r="I120" i="107"/>
  <c r="C7" i="95"/>
  <c r="AD79" i="49"/>
  <c r="C7" i="122"/>
  <c r="K82" i="52"/>
  <c r="I142" i="74"/>
  <c r="I126" i="68"/>
  <c r="C72" i="55"/>
  <c r="I130" i="65"/>
  <c r="C21" i="71"/>
  <c r="AE51" i="142"/>
  <c r="K39" i="141"/>
  <c r="AF10" i="141"/>
  <c r="C37" i="114"/>
  <c r="C67" i="63"/>
  <c r="C62" i="69"/>
  <c r="K81" i="89"/>
  <c r="AD63" i="49"/>
  <c r="C79" i="118"/>
  <c r="AG16" i="142"/>
  <c r="K82" i="76"/>
  <c r="C95" i="68"/>
  <c r="C80" i="73"/>
  <c r="K90" i="137"/>
  <c r="AE72" i="48"/>
  <c r="M128" i="73"/>
  <c r="C76" i="71"/>
  <c r="J9" i="48"/>
  <c r="I164" i="76"/>
  <c r="I116" i="72"/>
  <c r="K89" i="90"/>
  <c r="C75" i="97"/>
  <c r="C40" i="68"/>
  <c r="AH28" i="141"/>
  <c r="C72" i="69"/>
  <c r="I136" i="115"/>
  <c r="K93" i="110"/>
  <c r="AH20" i="140"/>
  <c r="I152" i="90"/>
  <c r="C37" i="80"/>
  <c r="C7" i="100"/>
  <c r="I140" i="137"/>
  <c r="C64" i="52"/>
  <c r="C69" i="80"/>
  <c r="I130" i="68"/>
  <c r="C47" i="55"/>
  <c r="AF30" i="52"/>
  <c r="AH22" i="141"/>
  <c r="C52" i="137"/>
  <c r="I116" i="105"/>
  <c r="C4" i="77"/>
  <c r="I145" i="104"/>
  <c r="K79" i="74"/>
  <c r="C68" i="59"/>
  <c r="I154" i="79"/>
  <c r="C39" i="80"/>
  <c r="C19" i="137"/>
  <c r="AE51" i="141"/>
  <c r="AE64" i="52"/>
  <c r="J34" i="48"/>
  <c r="AF85" i="48"/>
  <c r="I137" i="139"/>
  <c r="AF81" i="142"/>
  <c r="AG11" i="48"/>
  <c r="C34" i="110"/>
  <c r="AF48" i="142"/>
  <c r="C52" i="94"/>
  <c r="I136" i="70"/>
  <c r="I142" i="115"/>
  <c r="K38" i="141"/>
  <c r="C91" i="137"/>
  <c r="AD65" i="48"/>
  <c r="C88" i="69"/>
  <c r="C53" i="68"/>
  <c r="K92" i="79"/>
  <c r="C81" i="95"/>
  <c r="C25" i="110"/>
  <c r="AF11" i="141"/>
  <c r="I118" i="139"/>
  <c r="AF3" i="142"/>
  <c r="C28" i="115"/>
  <c r="AH36" i="140"/>
  <c r="C82" i="76"/>
  <c r="M128" i="121"/>
  <c r="C57" i="65"/>
  <c r="C21" i="94"/>
  <c r="AF86" i="52"/>
  <c r="K95" i="76"/>
  <c r="I154" i="56"/>
  <c r="C17" i="68"/>
  <c r="AE11" i="50"/>
  <c r="C26" i="94"/>
  <c r="C38" i="54"/>
  <c r="C63" i="94"/>
  <c r="I143" i="122"/>
  <c r="I124" i="60"/>
  <c r="C31" i="56"/>
  <c r="C36" i="121"/>
  <c r="AG36" i="50"/>
  <c r="C85" i="137"/>
  <c r="I119" i="122"/>
  <c r="I153" i="61"/>
  <c r="AG26" i="140"/>
  <c r="G111" i="49"/>
  <c r="C18" i="111"/>
  <c r="AH67" i="141"/>
  <c r="I152" i="59"/>
  <c r="AF49" i="49"/>
  <c r="AE10" i="142"/>
  <c r="K13" i="142"/>
  <c r="C40" i="103"/>
  <c r="C56" i="66"/>
  <c r="C99" i="89"/>
  <c r="C20" i="115"/>
  <c r="M127" i="107"/>
  <c r="AF99" i="141"/>
  <c r="AH58" i="52"/>
  <c r="C85" i="60"/>
  <c r="AH19" i="141"/>
  <c r="AF21" i="140"/>
  <c r="C51" i="58"/>
  <c r="C85" i="90"/>
  <c r="C22" i="55"/>
  <c r="K93" i="89"/>
  <c r="I157" i="76"/>
  <c r="C61" i="59"/>
  <c r="C5" i="90"/>
  <c r="I144" i="105"/>
  <c r="C41" i="54"/>
  <c r="C55" i="137"/>
  <c r="C87" i="76"/>
  <c r="AG32" i="141"/>
  <c r="AF58" i="141"/>
  <c r="AE11" i="142"/>
  <c r="I128" i="66"/>
  <c r="C53" i="62"/>
  <c r="I147" i="67"/>
  <c r="C91" i="107"/>
  <c r="C48" i="97"/>
  <c r="AF54" i="141"/>
  <c r="I128" i="73"/>
  <c r="C22" i="58"/>
  <c r="I139" i="76"/>
  <c r="AG18" i="140"/>
  <c r="K42" i="141"/>
  <c r="C35" i="94"/>
  <c r="AG63" i="141"/>
  <c r="I147" i="75"/>
  <c r="C87" i="74"/>
  <c r="I136" i="60"/>
  <c r="C90" i="79"/>
  <c r="M128" i="79"/>
  <c r="K20" i="140"/>
  <c r="K74" i="89"/>
  <c r="AF11" i="49"/>
  <c r="AF43" i="141"/>
  <c r="C16" i="111"/>
  <c r="AE8" i="141"/>
  <c r="C19" i="76"/>
  <c r="C51" i="77"/>
  <c r="I144" i="74"/>
  <c r="AF17" i="142"/>
  <c r="AH41" i="140"/>
  <c r="C2" i="90"/>
  <c r="AE2" i="94" s="1"/>
  <c r="AD71" i="50"/>
  <c r="AF53" i="142"/>
  <c r="AH33" i="52"/>
  <c r="AG99" i="141"/>
  <c r="C88" i="56"/>
  <c r="AF44" i="50"/>
  <c r="AE10" i="50"/>
  <c r="J41" i="48"/>
  <c r="AG47" i="50"/>
  <c r="K69" i="74"/>
  <c r="I125" i="72"/>
  <c r="AE4" i="142"/>
  <c r="C6" i="77"/>
  <c r="C68" i="79"/>
  <c r="AD85" i="48"/>
  <c r="C18" i="105"/>
  <c r="I137" i="61"/>
  <c r="I131" i="100"/>
  <c r="AD45" i="50"/>
  <c r="I106" i="110"/>
  <c r="AG88" i="49"/>
  <c r="C69" i="60"/>
  <c r="C69" i="53"/>
  <c r="C92" i="105"/>
  <c r="C86" i="110"/>
  <c r="AE83" i="141"/>
  <c r="I127" i="75"/>
  <c r="C22" i="115"/>
  <c r="C26" i="103"/>
  <c r="AF66" i="48"/>
  <c r="K99" i="137"/>
  <c r="I164" i="89"/>
  <c r="K93" i="69"/>
  <c r="C98" i="54"/>
  <c r="C47" i="64"/>
  <c r="C83" i="79"/>
  <c r="AE82" i="48"/>
  <c r="C15" i="115"/>
  <c r="C24" i="63"/>
  <c r="AH24" i="141"/>
  <c r="AG72" i="141"/>
  <c r="AG30" i="49"/>
  <c r="C32" i="94"/>
  <c r="AF23" i="49"/>
  <c r="K65" i="118"/>
  <c r="AG45" i="142"/>
  <c r="AF19" i="50"/>
  <c r="C2" i="61"/>
  <c r="AF79" i="141"/>
  <c r="I159" i="63"/>
  <c r="C66" i="62"/>
  <c r="C11" i="118"/>
  <c r="K66" i="122"/>
  <c r="AF91" i="49"/>
  <c r="I133" i="111"/>
  <c r="K96" i="121"/>
  <c r="AD50" i="49"/>
  <c r="I116" i="139"/>
  <c r="C93" i="67"/>
  <c r="J22" i="50"/>
  <c r="C70" i="105"/>
  <c r="I109" i="95"/>
  <c r="AH40" i="140"/>
  <c r="AE15" i="142"/>
  <c r="K86" i="64"/>
  <c r="I117" i="111"/>
  <c r="C98" i="111"/>
  <c r="C49" i="66"/>
  <c r="AG6" i="49"/>
  <c r="K100" i="71"/>
  <c r="I155" i="118"/>
  <c r="J31" i="50"/>
  <c r="AF89" i="142"/>
  <c r="I160" i="118"/>
  <c r="AG78" i="141"/>
  <c r="AE42" i="48"/>
  <c r="C2" i="73"/>
  <c r="C17" i="67"/>
  <c r="AG43" i="52"/>
  <c r="I137" i="58"/>
  <c r="I131" i="115"/>
  <c r="C75" i="122"/>
  <c r="I143" i="52"/>
  <c r="C40" i="75"/>
  <c r="C75" i="110"/>
  <c r="M129" i="122"/>
  <c r="J62" i="48"/>
  <c r="C90" i="76"/>
  <c r="I144" i="90"/>
  <c r="C84" i="57"/>
  <c r="I122" i="139"/>
  <c r="C15" i="72"/>
  <c r="AG68" i="141"/>
  <c r="AF53" i="49"/>
  <c r="AH95" i="141"/>
  <c r="C57" i="53"/>
  <c r="AG87" i="142"/>
  <c r="C24" i="137"/>
  <c r="J43" i="50"/>
  <c r="K66" i="104"/>
  <c r="C24" i="60"/>
  <c r="I117" i="139"/>
  <c r="K74" i="121"/>
  <c r="I137" i="137"/>
  <c r="C88" i="63"/>
  <c r="AH38" i="141"/>
  <c r="AF24" i="52"/>
  <c r="K72" i="105"/>
  <c r="AE49" i="140"/>
  <c r="C81" i="76"/>
  <c r="AG74" i="142"/>
  <c r="I128" i="76"/>
  <c r="K40" i="52"/>
  <c r="C23" i="67"/>
  <c r="I157" i="109"/>
  <c r="AG62" i="141"/>
  <c r="K65" i="121"/>
  <c r="C56" i="65"/>
  <c r="AE22" i="48"/>
  <c r="AG97" i="141"/>
  <c r="K8" i="141"/>
  <c r="C15" i="60"/>
  <c r="C80" i="114"/>
  <c r="I144" i="62"/>
  <c r="I159" i="62"/>
  <c r="AG75" i="50"/>
  <c r="C41" i="62"/>
  <c r="AF64" i="49"/>
  <c r="C31" i="53"/>
  <c r="K89" i="103"/>
  <c r="K84" i="63"/>
  <c r="C65" i="67"/>
  <c r="J75" i="48"/>
  <c r="AG80" i="141"/>
  <c r="I129" i="66"/>
  <c r="C83" i="137"/>
  <c r="AE38" i="142"/>
  <c r="AE27" i="142"/>
  <c r="AD36" i="49"/>
  <c r="AG83" i="52"/>
  <c r="AG2" i="48"/>
  <c r="C46" i="61"/>
  <c r="M127" i="110"/>
  <c r="C74" i="62"/>
  <c r="C67" i="60"/>
  <c r="C79" i="74"/>
  <c r="I157" i="115"/>
  <c r="C48" i="55"/>
  <c r="AH38" i="52"/>
  <c r="C3" i="61"/>
  <c r="I120" i="139"/>
  <c r="AF58" i="52"/>
  <c r="I142" i="110"/>
  <c r="C80" i="68"/>
  <c r="C66" i="72"/>
  <c r="J74" i="50"/>
  <c r="C74" i="65"/>
  <c r="C89" i="68"/>
  <c r="C72" i="137"/>
  <c r="C9" i="110"/>
  <c r="AE59" i="141"/>
  <c r="C66" i="109"/>
  <c r="C56" i="107"/>
  <c r="AE33" i="140"/>
  <c r="C98" i="77"/>
  <c r="J50" i="50"/>
  <c r="C96" i="100"/>
  <c r="K43" i="52"/>
  <c r="K61" i="122"/>
  <c r="K96" i="89"/>
  <c r="AH69" i="141"/>
  <c r="C97" i="75"/>
  <c r="AG68" i="142"/>
  <c r="AG55" i="141"/>
  <c r="C78" i="114"/>
  <c r="J56" i="49"/>
  <c r="C20" i="100"/>
  <c r="C76" i="54"/>
  <c r="C78" i="95"/>
  <c r="AD40" i="50"/>
  <c r="I110" i="71"/>
  <c r="C81" i="61"/>
  <c r="J68" i="48"/>
  <c r="AH16" i="140"/>
  <c r="AH31" i="142"/>
  <c r="I137" i="105"/>
  <c r="AF78" i="49"/>
  <c r="AH64" i="141"/>
  <c r="C50" i="75"/>
  <c r="K67" i="121"/>
  <c r="C43" i="137"/>
  <c r="C98" i="62"/>
  <c r="C14" i="66"/>
  <c r="AF81" i="141"/>
  <c r="AE10" i="49"/>
  <c r="I164" i="107"/>
  <c r="C53" i="54"/>
  <c r="C41" i="66"/>
  <c r="K17" i="52"/>
  <c r="C90" i="110"/>
  <c r="I152" i="53"/>
  <c r="AH53" i="142"/>
  <c r="C43" i="80"/>
  <c r="C9" i="68"/>
  <c r="I124" i="100"/>
  <c r="K82" i="89"/>
  <c r="K81" i="90"/>
  <c r="I138" i="67"/>
  <c r="I131" i="103"/>
  <c r="C12" i="67"/>
  <c r="M129" i="76"/>
  <c r="I155" i="100"/>
  <c r="AF51" i="141"/>
  <c r="M129" i="115"/>
  <c r="I128" i="56"/>
  <c r="C55" i="75"/>
  <c r="I115" i="103"/>
  <c r="AG83" i="142"/>
  <c r="C64" i="105"/>
  <c r="C35" i="137"/>
  <c r="J18" i="50"/>
  <c r="K85" i="77"/>
  <c r="I165" i="94"/>
  <c r="C68" i="137"/>
  <c r="I158" i="100"/>
  <c r="I127" i="97"/>
  <c r="AF19" i="141"/>
  <c r="C36" i="111"/>
  <c r="AH2" i="142"/>
  <c r="C13" i="72"/>
  <c r="AH48" i="141"/>
  <c r="I136" i="100"/>
  <c r="AG11" i="141"/>
  <c r="AE79" i="50"/>
  <c r="AF87" i="141"/>
  <c r="I121" i="100"/>
  <c r="AH35" i="141"/>
  <c r="G165" i="48"/>
  <c r="K99" i="60"/>
  <c r="I147" i="61"/>
  <c r="AF23" i="52"/>
  <c r="I162" i="70"/>
  <c r="I155" i="68"/>
  <c r="C39" i="122"/>
  <c r="C90" i="75"/>
  <c r="C24" i="104"/>
  <c r="C11" i="64"/>
  <c r="C94" i="97"/>
  <c r="AF76" i="141"/>
  <c r="I115" i="100"/>
  <c r="AG20" i="142"/>
  <c r="C28" i="104"/>
  <c r="AG19" i="141"/>
  <c r="C95" i="63"/>
  <c r="C91" i="52"/>
  <c r="C59" i="79"/>
  <c r="I155" i="80"/>
  <c r="AE3" i="52"/>
  <c r="K29" i="141"/>
  <c r="C75" i="75"/>
  <c r="C58" i="60"/>
  <c r="C46" i="65"/>
  <c r="AF77" i="142"/>
  <c r="K85" i="68"/>
  <c r="AE88" i="50"/>
  <c r="AF42" i="52"/>
  <c r="C86" i="68"/>
  <c r="I145" i="115"/>
  <c r="C32" i="79"/>
  <c r="C23" i="95"/>
  <c r="C13" i="137"/>
  <c r="G162" i="48"/>
  <c r="AF70" i="49"/>
  <c r="AF17" i="52"/>
  <c r="C81" i="104"/>
  <c r="C68" i="58"/>
  <c r="AG71" i="49"/>
  <c r="AH11" i="142"/>
  <c r="C39" i="115"/>
  <c r="I154" i="104"/>
  <c r="AG74" i="141"/>
  <c r="J58" i="50"/>
  <c r="C27" i="122"/>
  <c r="C81" i="52"/>
  <c r="AF20" i="141"/>
  <c r="AE35" i="140"/>
  <c r="I132" i="90"/>
  <c r="C83" i="95"/>
  <c r="AD35" i="50"/>
  <c r="K90" i="72"/>
  <c r="K35" i="142"/>
  <c r="C32" i="65"/>
  <c r="AF63" i="50"/>
  <c r="C25" i="74"/>
  <c r="AH98" i="142"/>
  <c r="K66" i="109"/>
  <c r="I160" i="107"/>
  <c r="AG26" i="49"/>
  <c r="C19" i="61"/>
  <c r="K94" i="90"/>
  <c r="G106" i="48"/>
  <c r="AF14" i="49"/>
  <c r="I145" i="66"/>
  <c r="I129" i="62"/>
  <c r="C38" i="68"/>
  <c r="C42" i="66"/>
  <c r="C21" i="80"/>
  <c r="AF77" i="50"/>
  <c r="C82" i="68"/>
  <c r="AH82" i="140"/>
  <c r="C65" i="54"/>
  <c r="C12" i="62"/>
  <c r="K56" i="52"/>
  <c r="K9" i="141"/>
  <c r="AE39" i="50"/>
  <c r="C66" i="69"/>
  <c r="C92" i="110"/>
  <c r="K80" i="77"/>
  <c r="C33" i="56"/>
  <c r="AD80" i="50"/>
  <c r="K81" i="80"/>
  <c r="C6" i="67"/>
  <c r="M127" i="68"/>
  <c r="I148" i="115"/>
  <c r="C27" i="53"/>
  <c r="AH63" i="142"/>
  <c r="AG53" i="49"/>
  <c r="C41" i="105"/>
  <c r="I131" i="65"/>
  <c r="AH76" i="141"/>
  <c r="AH98" i="140"/>
  <c r="AG63" i="52"/>
  <c r="C80" i="97"/>
  <c r="I128" i="68"/>
  <c r="C47" i="70"/>
  <c r="C83" i="77"/>
  <c r="I158" i="77"/>
  <c r="I164" i="94"/>
  <c r="C78" i="80"/>
  <c r="I138" i="110"/>
  <c r="AG91" i="141"/>
  <c r="I146" i="79"/>
  <c r="I133" i="121"/>
  <c r="C80" i="90"/>
  <c r="K89" i="122"/>
  <c r="AE90" i="141"/>
  <c r="I143" i="67"/>
  <c r="AG71" i="142"/>
  <c r="C15" i="65"/>
  <c r="K2" i="142"/>
  <c r="C14" i="110"/>
  <c r="C99" i="53"/>
  <c r="C18" i="95"/>
  <c r="C9" i="121"/>
  <c r="I109" i="66"/>
  <c r="AG3" i="142"/>
  <c r="K98" i="97"/>
  <c r="K74" i="137"/>
  <c r="C19" i="115"/>
  <c r="AF55" i="142"/>
  <c r="AF92" i="142"/>
  <c r="AF71" i="142"/>
  <c r="I123" i="67"/>
  <c r="AF81" i="49"/>
  <c r="C44" i="54"/>
  <c r="I129" i="90"/>
  <c r="C44" i="94"/>
  <c r="C65" i="100"/>
  <c r="C81" i="63"/>
  <c r="I159" i="95"/>
  <c r="I121" i="65"/>
  <c r="C96" i="110"/>
  <c r="C79" i="65"/>
  <c r="C84" i="76"/>
  <c r="AE37" i="52"/>
  <c r="AF61" i="142"/>
  <c r="C45" i="122"/>
  <c r="C93" i="94"/>
  <c r="C55" i="105"/>
  <c r="K38" i="142"/>
  <c r="C28" i="67"/>
  <c r="C62" i="76"/>
  <c r="AD58" i="48"/>
  <c r="I105" i="148"/>
  <c r="C90" i="55"/>
  <c r="C85" i="75"/>
  <c r="I136" i="90"/>
  <c r="C26" i="89"/>
  <c r="C39" i="103"/>
  <c r="K26" i="142"/>
  <c r="C96" i="67"/>
  <c r="AF45" i="48"/>
  <c r="C26" i="68"/>
  <c r="AD62" i="50"/>
  <c r="I153" i="79"/>
  <c r="C88" i="73"/>
  <c r="I109" i="80"/>
  <c r="C98" i="60"/>
  <c r="AE80" i="52"/>
  <c r="C28" i="53"/>
  <c r="I122" i="71"/>
  <c r="I129" i="74"/>
  <c r="C34" i="63"/>
  <c r="C21" i="60"/>
  <c r="C25" i="63"/>
  <c r="C52" i="67"/>
  <c r="AG90" i="141"/>
  <c r="AH89" i="52"/>
  <c r="C47" i="115"/>
  <c r="I161" i="58"/>
  <c r="AE22" i="49"/>
  <c r="AG35" i="140"/>
  <c r="C79" i="137"/>
  <c r="C62" i="61"/>
  <c r="K21" i="52"/>
  <c r="AG52" i="140"/>
  <c r="C43" i="56"/>
  <c r="C34" i="111"/>
  <c r="I161" i="121"/>
  <c r="K86" i="115"/>
  <c r="I158" i="107"/>
  <c r="AH28" i="142"/>
  <c r="I128" i="109"/>
  <c r="C46" i="121"/>
  <c r="J63" i="50"/>
  <c r="I153" i="103"/>
  <c r="AE29" i="48"/>
  <c r="K72" i="121"/>
  <c r="C53" i="94"/>
  <c r="AF41" i="142"/>
  <c r="C95" i="72"/>
  <c r="C70" i="67"/>
  <c r="M127" i="111"/>
  <c r="I119" i="105"/>
  <c r="C94" i="110"/>
  <c r="C14" i="97"/>
  <c r="K88" i="105"/>
  <c r="I129" i="71"/>
  <c r="AF57" i="141"/>
  <c r="K81" i="74"/>
  <c r="AG89" i="49"/>
  <c r="C90" i="60"/>
  <c r="AF76" i="142"/>
  <c r="AF19" i="142"/>
  <c r="C5" i="67"/>
  <c r="AG59" i="140"/>
  <c r="C2" i="110"/>
  <c r="K82" i="63"/>
  <c r="K91" i="77"/>
  <c r="C93" i="100"/>
  <c r="AF20" i="52"/>
  <c r="I165" i="110"/>
  <c r="AH92" i="141"/>
  <c r="J86" i="49"/>
  <c r="C16" i="54"/>
  <c r="I133" i="114"/>
  <c r="I153" i="59"/>
  <c r="C29" i="104"/>
  <c r="C22" i="109"/>
  <c r="C94" i="57"/>
  <c r="AE45" i="142"/>
  <c r="C63" i="53"/>
  <c r="C36" i="94"/>
  <c r="C86" i="137"/>
  <c r="I118" i="72"/>
  <c r="AG26" i="142"/>
  <c r="C33" i="76"/>
  <c r="C14" i="67"/>
  <c r="I136" i="94"/>
  <c r="C68" i="60"/>
  <c r="C71" i="94"/>
  <c r="C84" i="63"/>
  <c r="AE95" i="141"/>
  <c r="AH2" i="140"/>
  <c r="C66" i="95"/>
  <c r="AF64" i="142"/>
  <c r="I165" i="60"/>
  <c r="C93" i="72"/>
  <c r="AF8" i="141"/>
  <c r="AF44" i="48"/>
  <c r="C18" i="100"/>
  <c r="C60" i="60"/>
  <c r="C32" i="137"/>
  <c r="I159" i="122"/>
  <c r="C19" i="74"/>
  <c r="AF53" i="50"/>
  <c r="AE41" i="142"/>
  <c r="I128" i="139"/>
  <c r="K69" i="137"/>
  <c r="AE64" i="142"/>
  <c r="AD68" i="50"/>
  <c r="I142" i="122"/>
  <c r="C96" i="62"/>
  <c r="AG59" i="142"/>
  <c r="AE18" i="50"/>
  <c r="I165" i="103"/>
  <c r="C61" i="55"/>
  <c r="AF53" i="141"/>
  <c r="C31" i="95"/>
  <c r="C74" i="111"/>
  <c r="C81" i="80"/>
  <c r="AE7" i="49"/>
  <c r="AE34" i="141"/>
  <c r="I125" i="64"/>
  <c r="K74" i="74"/>
  <c r="C43" i="72"/>
  <c r="C23" i="80"/>
  <c r="I125" i="74"/>
  <c r="C74" i="121"/>
  <c r="K51" i="142"/>
  <c r="K79" i="97"/>
  <c r="K99" i="69"/>
  <c r="C11" i="100"/>
  <c r="AG27" i="49"/>
  <c r="I107" i="80"/>
  <c r="C71" i="63"/>
  <c r="C56" i="137"/>
  <c r="M126" i="71"/>
  <c r="I148" i="100"/>
  <c r="C35" i="97"/>
  <c r="I156" i="137"/>
  <c r="AG61" i="142"/>
  <c r="AF60" i="48"/>
  <c r="AE52" i="48"/>
  <c r="AE61" i="140"/>
  <c r="I164" i="55"/>
  <c r="K83" i="52"/>
  <c r="C34" i="55"/>
  <c r="I116" i="68"/>
  <c r="AG83" i="141"/>
  <c r="C42" i="111"/>
  <c r="C36" i="66"/>
  <c r="AG40" i="141"/>
  <c r="AE66" i="52"/>
  <c r="C47" i="74"/>
  <c r="C9" i="104"/>
  <c r="C21" i="75"/>
  <c r="C21" i="61"/>
  <c r="I146" i="72"/>
  <c r="I145" i="56"/>
  <c r="I111" i="73"/>
  <c r="K73" i="94"/>
  <c r="C6" i="94"/>
  <c r="C23" i="104"/>
  <c r="K79" i="103"/>
  <c r="I118" i="60"/>
  <c r="C57" i="104"/>
  <c r="C29" i="73"/>
  <c r="C55" i="115"/>
  <c r="C76" i="67"/>
  <c r="I118" i="59"/>
  <c r="AG25" i="140"/>
  <c r="AE2" i="142"/>
  <c r="C92" i="94"/>
  <c r="K13" i="141"/>
  <c r="C9" i="118"/>
  <c r="C93" i="104"/>
  <c r="C52" i="52"/>
  <c r="C79" i="76"/>
  <c r="C35" i="67"/>
  <c r="J35" i="50"/>
  <c r="I121" i="74"/>
  <c r="C80" i="110"/>
  <c r="C99" i="60"/>
  <c r="C14" i="77"/>
  <c r="K85" i="63"/>
  <c r="AF74" i="52"/>
  <c r="K23" i="141"/>
  <c r="I117" i="109"/>
  <c r="C74" i="53"/>
  <c r="AH47" i="142"/>
  <c r="AG80" i="48"/>
  <c r="I131" i="73"/>
  <c r="I160" i="72"/>
  <c r="K63" i="107"/>
  <c r="I154" i="103"/>
  <c r="C6" i="111"/>
  <c r="C61" i="69"/>
  <c r="I157" i="139"/>
  <c r="C10" i="103"/>
  <c r="AF25" i="141"/>
  <c r="AG66" i="48"/>
  <c r="C27" i="64"/>
  <c r="C68" i="75"/>
  <c r="C68" i="89"/>
  <c r="C14" i="61"/>
  <c r="C66" i="75"/>
  <c r="AH3" i="52"/>
  <c r="C40" i="137"/>
  <c r="C88" i="115"/>
  <c r="AE31" i="52"/>
  <c r="I138" i="59"/>
  <c r="C44" i="56"/>
  <c r="C9" i="54"/>
  <c r="K99" i="121"/>
  <c r="AE87" i="142"/>
  <c r="J7" i="48"/>
  <c r="AD2" i="50"/>
  <c r="C86" i="52"/>
  <c r="C55" i="103"/>
  <c r="C12" i="61"/>
  <c r="AF20" i="50"/>
  <c r="J79" i="50"/>
  <c r="K67" i="111"/>
  <c r="C31" i="76"/>
  <c r="AD16" i="50"/>
  <c r="G152" i="49"/>
  <c r="AD69" i="50"/>
  <c r="I146" i="89"/>
  <c r="C95" i="110"/>
  <c r="AD82" i="49"/>
  <c r="AG75" i="52"/>
  <c r="K48" i="141"/>
  <c r="C24" i="75"/>
  <c r="K52" i="142"/>
  <c r="I138" i="115"/>
  <c r="C6" i="71"/>
  <c r="AH15" i="80"/>
  <c r="C70" i="115"/>
  <c r="C99" i="114"/>
  <c r="C93" i="61"/>
  <c r="AF29" i="50"/>
  <c r="I159" i="76"/>
  <c r="C65" i="76"/>
  <c r="AF41" i="48"/>
  <c r="I137" i="69"/>
  <c r="C4" i="74"/>
  <c r="I153" i="56"/>
  <c r="C80" i="52"/>
  <c r="C37" i="62"/>
  <c r="K45" i="142"/>
  <c r="C62" i="72"/>
  <c r="AE43" i="52"/>
  <c r="I148" i="55"/>
  <c r="I138" i="70"/>
  <c r="K82" i="73"/>
  <c r="C85" i="110"/>
  <c r="C57" i="90"/>
  <c r="AE55" i="141"/>
  <c r="AG89" i="48"/>
  <c r="C81" i="115"/>
  <c r="AG50" i="50"/>
  <c r="AE46" i="52"/>
  <c r="K76" i="110"/>
  <c r="AG11" i="140"/>
  <c r="C35" i="103"/>
  <c r="C92" i="80"/>
  <c r="AD39" i="50"/>
  <c r="C83" i="65"/>
  <c r="I161" i="115"/>
  <c r="C71" i="66"/>
  <c r="K92" i="77"/>
  <c r="C9" i="103"/>
  <c r="AE64" i="48"/>
  <c r="J66" i="49"/>
  <c r="C26" i="80"/>
  <c r="C23" i="122"/>
  <c r="C83" i="121"/>
  <c r="I155" i="111"/>
  <c r="AH93" i="140"/>
  <c r="I158" i="89"/>
  <c r="I156" i="54"/>
  <c r="AG82" i="142"/>
  <c r="C45" i="100"/>
  <c r="C17" i="64"/>
  <c r="C97" i="122"/>
  <c r="AF69" i="48"/>
  <c r="AF70" i="141"/>
  <c r="AG57" i="140"/>
  <c r="C36" i="57"/>
  <c r="K18" i="140"/>
  <c r="AH92" i="142"/>
  <c r="AF39" i="52"/>
  <c r="AF50" i="49"/>
  <c r="C44" i="122"/>
  <c r="AG5" i="49"/>
  <c r="C62" i="67"/>
  <c r="C54" i="75"/>
  <c r="J69" i="49"/>
  <c r="AG27" i="141"/>
  <c r="AF41" i="140"/>
  <c r="C15" i="53"/>
  <c r="C45" i="57"/>
  <c r="AF62" i="142"/>
  <c r="C34" i="65"/>
  <c r="AE30" i="142"/>
  <c r="AF72" i="52"/>
  <c r="J25" i="48"/>
  <c r="C64" i="75"/>
  <c r="C59" i="107"/>
  <c r="C100" i="67"/>
  <c r="C56" i="80"/>
  <c r="C34" i="60"/>
  <c r="I139" i="89"/>
  <c r="AG58" i="52"/>
  <c r="AG17" i="48"/>
  <c r="AG94" i="141"/>
  <c r="J80" i="50"/>
  <c r="I123" i="61"/>
  <c r="AE25" i="140"/>
  <c r="AG7" i="142"/>
  <c r="C54" i="71"/>
  <c r="AG78" i="52"/>
  <c r="I109" i="137"/>
  <c r="AD79" i="48"/>
  <c r="AH12" i="141"/>
  <c r="C2" i="70"/>
  <c r="AD85" i="49"/>
  <c r="AH70" i="52"/>
  <c r="AG92" i="141"/>
  <c r="C76" i="68"/>
  <c r="C4" i="64"/>
  <c r="C26" i="58"/>
  <c r="I158" i="105"/>
  <c r="AE54" i="50"/>
  <c r="C67" i="62"/>
  <c r="I160" i="55"/>
  <c r="K88" i="103"/>
  <c r="AF90" i="49"/>
  <c r="AG70" i="142"/>
  <c r="I109" i="77"/>
  <c r="AG49" i="50"/>
  <c r="C37" i="68"/>
  <c r="AD29" i="50"/>
  <c r="AF55" i="48"/>
  <c r="K71" i="94"/>
  <c r="AE14" i="141"/>
  <c r="AF79" i="52"/>
  <c r="C92" i="59"/>
  <c r="K43" i="141"/>
  <c r="C76" i="66"/>
  <c r="K82" i="79"/>
  <c r="C78" i="59"/>
  <c r="AE35" i="141"/>
  <c r="C2" i="52"/>
  <c r="AG3" i="52"/>
  <c r="C14" i="111"/>
  <c r="K91" i="110"/>
  <c r="J78" i="49"/>
  <c r="C80" i="64"/>
  <c r="I107" i="139"/>
  <c r="C51" i="56"/>
  <c r="C58" i="107"/>
  <c r="K89" i="97"/>
  <c r="K91" i="122"/>
  <c r="I109" i="55"/>
  <c r="C47" i="76"/>
  <c r="I158" i="139"/>
  <c r="AE41" i="48"/>
  <c r="K15" i="141"/>
  <c r="C68" i="110"/>
  <c r="C78" i="74"/>
  <c r="I159" i="67"/>
  <c r="AF92" i="49"/>
  <c r="AF57" i="50"/>
  <c r="C77" i="114"/>
  <c r="AH72" i="141"/>
  <c r="K74" i="110"/>
  <c r="C41" i="76"/>
  <c r="AF34" i="49"/>
  <c r="C72" i="70"/>
  <c r="AF87" i="142"/>
  <c r="AF17" i="49"/>
  <c r="I144" i="79"/>
  <c r="C47" i="107"/>
  <c r="C24" i="68"/>
  <c r="AG24" i="49"/>
  <c r="AE68" i="50"/>
  <c r="C98" i="109"/>
  <c r="C15" i="61"/>
  <c r="C42" i="59"/>
  <c r="C4" i="67"/>
  <c r="C15" i="67"/>
  <c r="C83" i="58"/>
  <c r="AG31" i="142"/>
  <c r="C90" i="69"/>
  <c r="AE56" i="142"/>
  <c r="I165" i="79"/>
  <c r="I162" i="122"/>
  <c r="I162" i="95"/>
  <c r="J39" i="50"/>
  <c r="AG70" i="140"/>
  <c r="I119" i="66"/>
  <c r="C29" i="121"/>
  <c r="C75" i="54"/>
  <c r="M128" i="122"/>
  <c r="AH56" i="52"/>
  <c r="I139" i="115"/>
  <c r="AE7" i="140"/>
  <c r="C62" i="63"/>
  <c r="AF27" i="48"/>
  <c r="AG52" i="141"/>
  <c r="AG10" i="140"/>
  <c r="C13" i="62"/>
  <c r="K61" i="121"/>
  <c r="AH21" i="142"/>
  <c r="K74" i="107"/>
  <c r="C15" i="107"/>
  <c r="C30" i="72"/>
  <c r="C32" i="59"/>
  <c r="AE83" i="140"/>
  <c r="AG82" i="141"/>
  <c r="J18" i="48"/>
  <c r="AF38" i="142"/>
  <c r="I120" i="75"/>
  <c r="K74" i="94"/>
  <c r="AH11" i="140"/>
  <c r="C22" i="122"/>
  <c r="K94" i="95"/>
  <c r="K74" i="52"/>
  <c r="AF49" i="141"/>
  <c r="AG38" i="142"/>
  <c r="C83" i="56"/>
  <c r="AE15" i="49"/>
  <c r="I115" i="68"/>
  <c r="C71" i="103"/>
  <c r="I147" i="90"/>
  <c r="C70" i="77"/>
  <c r="C30" i="89"/>
  <c r="I162" i="74"/>
  <c r="C77" i="109"/>
  <c r="C33" i="55"/>
  <c r="AF71" i="141"/>
  <c r="C79" i="75"/>
  <c r="C94" i="103"/>
  <c r="C24" i="79"/>
  <c r="AE21" i="141"/>
  <c r="J83" i="48"/>
  <c r="AF95" i="142"/>
  <c r="C97" i="90"/>
  <c r="C80" i="53"/>
  <c r="I127" i="105"/>
  <c r="C54" i="110"/>
  <c r="I108" i="52"/>
  <c r="C64" i="104"/>
  <c r="C55" i="72"/>
  <c r="C52" i="109"/>
  <c r="C3" i="110"/>
  <c r="C96" i="115"/>
  <c r="I138" i="105"/>
  <c r="AF70" i="140"/>
  <c r="C31" i="62"/>
  <c r="J89" i="48"/>
  <c r="AG81" i="48"/>
  <c r="AF86" i="50"/>
  <c r="C50" i="57"/>
  <c r="C58" i="95"/>
  <c r="AF37" i="50"/>
  <c r="AE84" i="142"/>
  <c r="C37" i="54"/>
  <c r="C16" i="80"/>
  <c r="K60" i="121"/>
  <c r="C69" i="104"/>
  <c r="C48" i="65"/>
  <c r="AE87" i="140"/>
  <c r="C2" i="122"/>
  <c r="C96" i="54"/>
  <c r="C88" i="79"/>
  <c r="C91" i="75"/>
  <c r="AF22" i="140"/>
  <c r="C25" i="55"/>
  <c r="C17" i="103"/>
  <c r="AF63" i="140"/>
  <c r="K100" i="103"/>
  <c r="AD76" i="49"/>
  <c r="C8" i="74"/>
  <c r="I123" i="52"/>
  <c r="C51" i="111"/>
  <c r="AG32" i="140"/>
  <c r="AH81" i="140"/>
  <c r="I126" i="64"/>
  <c r="C64" i="57"/>
  <c r="AG8" i="142"/>
  <c r="AH50" i="52"/>
  <c r="K17" i="141"/>
  <c r="K86" i="75"/>
  <c r="I132" i="103"/>
  <c r="AF55" i="52"/>
  <c r="C96" i="68"/>
  <c r="I117" i="68"/>
  <c r="I162" i="104"/>
  <c r="I153" i="62"/>
  <c r="I165" i="69"/>
  <c r="M126" i="77"/>
  <c r="C83" i="74"/>
  <c r="C5" i="53"/>
  <c r="M127" i="122"/>
  <c r="C38" i="60"/>
  <c r="K90" i="61"/>
  <c r="C3" i="72"/>
  <c r="AH8" i="140"/>
  <c r="J2" i="49"/>
  <c r="C42" i="89"/>
  <c r="C26" i="97"/>
  <c r="AF73" i="142"/>
  <c r="C65" i="105"/>
  <c r="I116" i="77"/>
  <c r="AD34" i="48"/>
  <c r="C83" i="103"/>
  <c r="AG27" i="48"/>
  <c r="C43" i="89"/>
  <c r="AF32" i="141"/>
  <c r="I165" i="80"/>
  <c r="C82" i="65"/>
  <c r="I119" i="74"/>
  <c r="K18" i="141"/>
  <c r="C25" i="94"/>
  <c r="K81" i="122"/>
  <c r="C44" i="95"/>
  <c r="I136" i="71"/>
  <c r="C16" i="105"/>
  <c r="AG87" i="52"/>
  <c r="I161" i="100"/>
  <c r="C52" i="59"/>
  <c r="I123" i="110"/>
  <c r="AG53" i="140"/>
  <c r="C41" i="65"/>
  <c r="I139" i="70"/>
  <c r="K99" i="74"/>
  <c r="C17" i="63"/>
  <c r="AG42" i="52"/>
  <c r="I116" i="67"/>
  <c r="C100" i="52"/>
  <c r="K45" i="141"/>
  <c r="K6" i="52"/>
  <c r="C96" i="95"/>
  <c r="C31" i="121"/>
  <c r="C14" i="69"/>
  <c r="C17" i="65"/>
  <c r="AE72" i="142"/>
  <c r="I163" i="64"/>
  <c r="K76" i="89"/>
  <c r="C61" i="90"/>
  <c r="C64" i="76"/>
  <c r="C57" i="111"/>
  <c r="K100" i="62"/>
  <c r="C29" i="77"/>
  <c r="C95" i="52"/>
  <c r="C38" i="59"/>
  <c r="C36" i="118"/>
  <c r="C23" i="74"/>
  <c r="AF73" i="50"/>
  <c r="C75" i="121"/>
  <c r="K27" i="142"/>
  <c r="AF13" i="142"/>
  <c r="AE28" i="140"/>
  <c r="C38" i="58"/>
  <c r="AD45" i="49"/>
  <c r="K79" i="111"/>
  <c r="AH83" i="52"/>
  <c r="AH62" i="140"/>
  <c r="C46" i="58"/>
  <c r="I136" i="75"/>
  <c r="AH75" i="142"/>
  <c r="AG95" i="142"/>
  <c r="AF65" i="140"/>
  <c r="K89" i="73"/>
  <c r="C76" i="65"/>
  <c r="AF56" i="49"/>
  <c r="AF44" i="142"/>
  <c r="I122" i="59"/>
  <c r="C23" i="94"/>
  <c r="C46" i="54"/>
  <c r="M128" i="110"/>
  <c r="C26" i="60"/>
  <c r="K45" i="52"/>
  <c r="C97" i="53"/>
  <c r="C73" i="54"/>
  <c r="M129" i="62"/>
  <c r="G160" i="48"/>
  <c r="AF28" i="50"/>
  <c r="C37" i="67"/>
  <c r="AF64" i="140"/>
  <c r="C5" i="100"/>
  <c r="AF70" i="48"/>
  <c r="I148" i="122"/>
  <c r="I124" i="103"/>
  <c r="C68" i="72"/>
  <c r="K84" i="118"/>
  <c r="K89" i="75"/>
  <c r="AE28" i="141"/>
  <c r="I121" i="97"/>
  <c r="C39" i="104"/>
  <c r="AG66" i="142"/>
  <c r="I111" i="114"/>
  <c r="C42" i="74"/>
  <c r="C24" i="111"/>
  <c r="C84" i="59"/>
  <c r="I147" i="71"/>
  <c r="C49" i="89"/>
  <c r="C3" i="56"/>
  <c r="AG21" i="50"/>
  <c r="M129" i="80"/>
  <c r="C8" i="111"/>
  <c r="AE6" i="141"/>
  <c r="I129" i="122"/>
  <c r="AF86" i="142"/>
  <c r="AF15" i="50"/>
  <c r="K67" i="114"/>
  <c r="J68" i="50"/>
  <c r="AE8" i="50"/>
  <c r="AG67" i="141"/>
  <c r="K100" i="68"/>
  <c r="AH18" i="142"/>
  <c r="K94" i="70"/>
  <c r="AF61" i="141"/>
  <c r="C90" i="104"/>
  <c r="C69" i="115"/>
  <c r="C53" i="109"/>
  <c r="AG36" i="52"/>
  <c r="C16" i="56"/>
  <c r="AH58" i="141"/>
  <c r="C10" i="54"/>
  <c r="AE18" i="141"/>
  <c r="K93" i="104"/>
  <c r="M129" i="111"/>
  <c r="I120" i="118"/>
  <c r="AF5" i="52"/>
  <c r="C12" i="53"/>
  <c r="C26" i="62"/>
  <c r="K90" i="100"/>
  <c r="C58" i="94"/>
  <c r="C74" i="89"/>
  <c r="C65" i="75"/>
  <c r="C99" i="137"/>
  <c r="C5" i="66"/>
  <c r="I117" i="67"/>
  <c r="I157" i="80"/>
  <c r="I164" i="80"/>
  <c r="K83" i="107"/>
  <c r="M129" i="121"/>
  <c r="AH8" i="141"/>
  <c r="C72" i="109"/>
  <c r="C63" i="57"/>
  <c r="AE29" i="141"/>
  <c r="AD93" i="48"/>
  <c r="AF96" i="140"/>
  <c r="I144" i="139"/>
  <c r="AH51" i="140"/>
  <c r="AG34" i="48"/>
  <c r="I153" i="80"/>
  <c r="AE44" i="49"/>
  <c r="C65" i="104"/>
  <c r="AH97" i="142"/>
  <c r="AE39" i="141"/>
  <c r="C56" i="89"/>
  <c r="C19" i="110"/>
  <c r="J73" i="49"/>
  <c r="C30" i="122"/>
  <c r="I158" i="80"/>
  <c r="C97" i="73"/>
  <c r="C56" i="100"/>
  <c r="C40" i="115"/>
  <c r="C49" i="76"/>
  <c r="I106" i="95"/>
  <c r="I108" i="68"/>
  <c r="C21" i="66"/>
  <c r="C66" i="73"/>
  <c r="C57" i="79"/>
  <c r="C65" i="69"/>
  <c r="K70" i="114"/>
  <c r="C42" i="122"/>
  <c r="C22" i="121"/>
  <c r="C61" i="75"/>
  <c r="AH12" i="142"/>
  <c r="C68" i="64"/>
  <c r="C7" i="57"/>
  <c r="C83" i="71"/>
  <c r="K98" i="63"/>
  <c r="AF2" i="142"/>
  <c r="C81" i="103"/>
  <c r="I108" i="58"/>
  <c r="C21" i="137"/>
  <c r="C25" i="122"/>
  <c r="C63" i="59"/>
  <c r="I161" i="56"/>
  <c r="AG77" i="48"/>
  <c r="AH84" i="141"/>
  <c r="K98" i="69"/>
  <c r="AG36" i="142"/>
  <c r="AH93" i="52"/>
  <c r="I157" i="67"/>
  <c r="I131" i="66"/>
  <c r="I163" i="137"/>
  <c r="C78" i="64"/>
  <c r="I138" i="69"/>
  <c r="C78" i="104"/>
  <c r="C48" i="115"/>
  <c r="C13" i="115"/>
  <c r="K71" i="103"/>
  <c r="C23" i="73"/>
  <c r="AE48" i="141"/>
  <c r="C73" i="95"/>
  <c r="C38" i="61"/>
  <c r="AE32" i="142"/>
  <c r="C59" i="72"/>
  <c r="C31" i="90"/>
  <c r="C36" i="59"/>
  <c r="C28" i="57"/>
  <c r="K96" i="63"/>
  <c r="K90" i="64"/>
  <c r="AE3" i="140"/>
  <c r="C97" i="76"/>
  <c r="I141" i="137"/>
  <c r="C38" i="79"/>
  <c r="C71" i="104"/>
  <c r="C28" i="95"/>
  <c r="C95" i="118"/>
  <c r="M126" i="94"/>
  <c r="C50" i="71"/>
  <c r="C74" i="80"/>
  <c r="C14" i="52"/>
  <c r="AH5" i="142"/>
  <c r="AG88" i="140"/>
  <c r="AD67" i="50"/>
  <c r="AH26" i="140"/>
  <c r="K83" i="73"/>
  <c r="AE2" i="48"/>
  <c r="K64" i="103"/>
  <c r="AG61" i="141"/>
  <c r="AD54" i="50"/>
  <c r="C51" i="115"/>
  <c r="I122" i="77"/>
  <c r="K100" i="67"/>
  <c r="AE22" i="142"/>
  <c r="I145" i="80"/>
  <c r="I122" i="89"/>
  <c r="AG91" i="50"/>
  <c r="I155" i="75"/>
  <c r="C99" i="52"/>
  <c r="C56" i="56"/>
  <c r="C99" i="56"/>
  <c r="C56" i="97"/>
  <c r="I158" i="121"/>
  <c r="G158" i="49"/>
  <c r="I141" i="75"/>
  <c r="C45" i="90"/>
  <c r="AD37" i="50"/>
  <c r="C8" i="114"/>
  <c r="I155" i="115"/>
  <c r="AG91" i="49"/>
  <c r="I147" i="69"/>
  <c r="I118" i="95"/>
  <c r="I115" i="89"/>
  <c r="K86" i="61"/>
  <c r="I143" i="56"/>
  <c r="M128" i="70"/>
  <c r="AH97" i="141"/>
  <c r="AF8" i="52"/>
  <c r="AE70" i="142"/>
  <c r="C28" i="65"/>
  <c r="M129" i="68"/>
  <c r="AE94" i="142"/>
  <c r="C27" i="76"/>
  <c r="C3" i="77"/>
  <c r="C91" i="65"/>
  <c r="C8" i="115"/>
  <c r="C39" i="56"/>
  <c r="C28" i="62"/>
  <c r="C3" i="74"/>
  <c r="J54" i="48"/>
  <c r="J91" i="48"/>
  <c r="C46" i="115"/>
  <c r="C43" i="55"/>
  <c r="C49" i="80"/>
  <c r="AF7" i="141"/>
  <c r="C12" i="115"/>
  <c r="I159" i="121"/>
  <c r="I108" i="137"/>
  <c r="K93" i="137"/>
  <c r="I111" i="55"/>
  <c r="C65" i="70"/>
  <c r="C29" i="62"/>
  <c r="C30" i="110"/>
  <c r="I106" i="79"/>
  <c r="AG55" i="52"/>
  <c r="C67" i="104"/>
  <c r="AG35" i="142"/>
  <c r="C84" i="72"/>
  <c r="C40" i="70"/>
  <c r="I154" i="71"/>
  <c r="I144" i="69"/>
  <c r="AE21" i="52"/>
  <c r="AF40" i="48"/>
  <c r="AG91" i="48"/>
  <c r="AG67" i="50"/>
  <c r="AD87" i="49"/>
  <c r="I153" i="111"/>
  <c r="AG28" i="49"/>
  <c r="C100" i="58"/>
  <c r="C39" i="121"/>
  <c r="C26" i="100"/>
  <c r="C34" i="56"/>
  <c r="C35" i="54"/>
  <c r="C58" i="118"/>
  <c r="C40" i="61"/>
  <c r="C47" i="61"/>
  <c r="C9" i="58"/>
  <c r="C75" i="66"/>
  <c r="C39" i="137"/>
  <c r="C12" i="122"/>
  <c r="C80" i="58"/>
  <c r="I142" i="53"/>
  <c r="C59" i="77"/>
  <c r="AE24" i="141"/>
  <c r="I157" i="56"/>
  <c r="I122" i="94"/>
  <c r="K82" i="105"/>
  <c r="AG6" i="50"/>
  <c r="I144" i="71"/>
  <c r="AH89" i="142"/>
  <c r="C25" i="118"/>
  <c r="C99" i="69"/>
  <c r="C8" i="90"/>
  <c r="C61" i="79"/>
  <c r="C47" i="122"/>
  <c r="C29" i="63"/>
  <c r="C60" i="100"/>
  <c r="C60" i="72"/>
  <c r="I109" i="105"/>
  <c r="AG35" i="141"/>
  <c r="C89" i="56"/>
  <c r="AD78" i="48"/>
  <c r="C26" i="66"/>
  <c r="AF39" i="141"/>
  <c r="C30" i="62"/>
  <c r="C83" i="110"/>
  <c r="K86" i="122"/>
  <c r="C45" i="62"/>
  <c r="AE21" i="50"/>
  <c r="C14" i="56"/>
  <c r="C53" i="80"/>
  <c r="C94" i="59"/>
  <c r="I139" i="122"/>
  <c r="C12" i="110"/>
  <c r="AG76" i="141"/>
  <c r="C100" i="95"/>
  <c r="I153" i="121"/>
  <c r="C18" i="63"/>
  <c r="AF45" i="49"/>
  <c r="I110" i="137"/>
  <c r="I107" i="73"/>
  <c r="G158" i="50"/>
  <c r="C17" i="80"/>
  <c r="AG20" i="141"/>
  <c r="I138" i="139"/>
  <c r="C43" i="74"/>
  <c r="K88" i="94"/>
  <c r="K78" i="52"/>
  <c r="C45" i="103"/>
  <c r="C65" i="64"/>
  <c r="AD44" i="48"/>
  <c r="K63" i="118"/>
  <c r="C34" i="118"/>
  <c r="AG24" i="142"/>
  <c r="C3" i="121"/>
  <c r="I116" i="76"/>
  <c r="C29" i="52"/>
  <c r="C11" i="67"/>
  <c r="J28" i="49"/>
  <c r="AF31" i="48"/>
  <c r="C77" i="54"/>
  <c r="AH74" i="140"/>
  <c r="K5" i="52"/>
  <c r="K89" i="65"/>
  <c r="AG90" i="50"/>
  <c r="AE72" i="49"/>
  <c r="AD63" i="48"/>
  <c r="AH57" i="140"/>
  <c r="I146" i="53"/>
  <c r="K93" i="73"/>
  <c r="AG100" i="142"/>
  <c r="AF18" i="49"/>
  <c r="C70" i="122"/>
  <c r="M129" i="110"/>
  <c r="C62" i="74"/>
  <c r="C51" i="71"/>
  <c r="C50" i="80"/>
  <c r="G144" i="50"/>
  <c r="C21" i="103"/>
  <c r="C54" i="103"/>
  <c r="AG89" i="50"/>
  <c r="C27" i="75"/>
  <c r="C35" i="79"/>
  <c r="AE89" i="140"/>
  <c r="G109" i="50"/>
  <c r="C8" i="109"/>
  <c r="AF30" i="142"/>
  <c r="C33" i="64"/>
  <c r="C16" i="95"/>
  <c r="C46" i="68"/>
  <c r="I142" i="104"/>
  <c r="AG47" i="142"/>
  <c r="AH94" i="142"/>
  <c r="C77" i="94"/>
  <c r="I154" i="107"/>
  <c r="K59" i="122"/>
  <c r="C85" i="72"/>
  <c r="AD19" i="50"/>
  <c r="I146" i="104"/>
  <c r="I132" i="70"/>
  <c r="C59" i="57"/>
  <c r="K36" i="141"/>
  <c r="I152" i="76"/>
  <c r="C94" i="66"/>
  <c r="I148" i="109"/>
  <c r="C18" i="97"/>
  <c r="C12" i="121"/>
  <c r="K86" i="71"/>
  <c r="AF42" i="140"/>
  <c r="C43" i="76"/>
  <c r="K80" i="73"/>
  <c r="C46" i="110"/>
  <c r="C79" i="77"/>
  <c r="K71" i="109"/>
  <c r="K92" i="75"/>
  <c r="K91" i="69"/>
  <c r="C49" i="115"/>
  <c r="AH29" i="141"/>
  <c r="M128" i="103"/>
  <c r="K71" i="74"/>
  <c r="AE26" i="48"/>
  <c r="I160" i="54"/>
  <c r="K40" i="141"/>
  <c r="J45" i="49"/>
  <c r="M127" i="94"/>
  <c r="C20" i="67"/>
  <c r="G116" i="50"/>
  <c r="I142" i="114"/>
  <c r="AG84" i="49"/>
  <c r="I158" i="90"/>
  <c r="I119" i="90"/>
  <c r="AF92" i="140"/>
  <c r="G160" i="49"/>
  <c r="I153" i="139"/>
  <c r="C42" i="64"/>
  <c r="J5" i="49"/>
  <c r="K75" i="89"/>
  <c r="I137" i="57"/>
  <c r="AG60" i="48"/>
  <c r="C36" i="122"/>
  <c r="AG18" i="141"/>
  <c r="K96" i="61"/>
  <c r="J2" i="48"/>
  <c r="I120" i="115"/>
  <c r="C26" i="90"/>
  <c r="C72" i="103"/>
  <c r="C84" i="107"/>
  <c r="K90" i="115"/>
  <c r="I145" i="60"/>
  <c r="C45" i="76"/>
  <c r="I145" i="70"/>
  <c r="I127" i="71"/>
  <c r="C68" i="61"/>
  <c r="G118" i="49"/>
  <c r="M128" i="118"/>
  <c r="I119" i="80"/>
  <c r="AG98" i="142"/>
  <c r="AG8" i="140"/>
  <c r="G105" i="48"/>
  <c r="C59" i="137"/>
  <c r="AH2" i="52"/>
  <c r="AH44" i="52"/>
  <c r="C42" i="55"/>
  <c r="AE51" i="140"/>
  <c r="I141" i="70"/>
  <c r="AF11" i="142"/>
  <c r="C55" i="52"/>
  <c r="C8" i="66"/>
  <c r="C87" i="68"/>
  <c r="C77" i="59"/>
  <c r="C21" i="65"/>
  <c r="C15" i="111"/>
  <c r="C92" i="69"/>
  <c r="K77" i="100"/>
  <c r="AE33" i="50"/>
  <c r="AE16" i="142"/>
  <c r="C80" i="122"/>
  <c r="I163" i="55"/>
  <c r="C74" i="54"/>
  <c r="K97" i="111"/>
  <c r="C4" i="114"/>
  <c r="AD12" i="49"/>
  <c r="C16" i="66"/>
  <c r="K72" i="107"/>
  <c r="C81" i="97"/>
  <c r="C45" i="56"/>
  <c r="AE30" i="141"/>
  <c r="C50" i="58"/>
  <c r="K90" i="76"/>
  <c r="AE2" i="52"/>
  <c r="AF23" i="140"/>
  <c r="K87" i="77"/>
  <c r="C7" i="72"/>
  <c r="K74" i="104"/>
  <c r="AE90" i="49"/>
  <c r="I148" i="110"/>
  <c r="AH3" i="53"/>
  <c r="AG4" i="50"/>
  <c r="I119" i="107"/>
  <c r="C64" i="109"/>
  <c r="AE24" i="140"/>
  <c r="AH27" i="140"/>
  <c r="I141" i="73"/>
  <c r="C37" i="60"/>
  <c r="C40" i="90"/>
  <c r="C63" i="64"/>
  <c r="K89" i="107"/>
  <c r="C66" i="100"/>
  <c r="I128" i="64"/>
  <c r="I162" i="105"/>
  <c r="J90" i="48"/>
  <c r="C83" i="104"/>
  <c r="K87" i="95"/>
  <c r="I152" i="139"/>
  <c r="AG60" i="49"/>
  <c r="C93" i="74"/>
  <c r="I129" i="63"/>
  <c r="C12" i="76"/>
  <c r="K33" i="141"/>
  <c r="C72" i="52"/>
  <c r="I142" i="66"/>
  <c r="C41" i="53"/>
  <c r="I126" i="69"/>
  <c r="C97" i="77"/>
  <c r="C78" i="115"/>
  <c r="AF54" i="49"/>
  <c r="I119" i="89"/>
  <c r="AE11" i="48"/>
  <c r="I129" i="69"/>
  <c r="AH66" i="142"/>
  <c r="AE77" i="48"/>
  <c r="C61" i="71"/>
  <c r="C63" i="72"/>
  <c r="AE72" i="50"/>
  <c r="C100" i="71"/>
  <c r="C40" i="69"/>
  <c r="C21" i="122"/>
  <c r="AF75" i="49"/>
  <c r="C92" i="72"/>
  <c r="C17" i="59"/>
  <c r="C54" i="77"/>
  <c r="AH59" i="142"/>
  <c r="C56" i="69"/>
  <c r="AD19" i="49"/>
  <c r="I160" i="67"/>
  <c r="AF18" i="141"/>
  <c r="I136" i="121"/>
  <c r="C70" i="121"/>
  <c r="AG82" i="49"/>
  <c r="C19" i="56"/>
  <c r="AF67" i="140"/>
  <c r="C33" i="90"/>
  <c r="K77" i="137"/>
  <c r="AD44" i="50"/>
  <c r="I162" i="90"/>
  <c r="I127" i="89"/>
  <c r="C73" i="66"/>
  <c r="C10" i="60"/>
  <c r="I110" i="104"/>
  <c r="M126" i="70"/>
  <c r="C5" i="137"/>
  <c r="I162" i="54"/>
  <c r="C2" i="104"/>
  <c r="C81" i="73"/>
  <c r="C99" i="67"/>
  <c r="I127" i="90"/>
  <c r="C43" i="111"/>
  <c r="AE97" i="141"/>
  <c r="C30" i="55"/>
  <c r="I127" i="72"/>
  <c r="C71" i="73"/>
  <c r="AD3" i="49"/>
  <c r="C63" i="55"/>
  <c r="AE62" i="141"/>
  <c r="C34" i="122"/>
  <c r="K84" i="137"/>
  <c r="C46" i="80"/>
  <c r="I158" i="64"/>
  <c r="K14" i="142"/>
  <c r="C61" i="97"/>
  <c r="C79" i="105"/>
  <c r="I122" i="72"/>
  <c r="K98" i="100"/>
  <c r="AG64" i="142"/>
  <c r="C15" i="137"/>
  <c r="C66" i="94"/>
  <c r="I131" i="89"/>
  <c r="I138" i="95"/>
  <c r="K69" i="121"/>
  <c r="AG72" i="142"/>
  <c r="C33" i="61"/>
  <c r="AF79" i="142"/>
  <c r="C8" i="65"/>
  <c r="G153" i="50"/>
  <c r="C25" i="137"/>
  <c r="I164" i="57"/>
  <c r="AF7" i="142"/>
  <c r="I108" i="114"/>
  <c r="I153" i="97"/>
  <c r="K97" i="89"/>
  <c r="J4" i="49"/>
  <c r="C83" i="90"/>
  <c r="I107" i="97"/>
  <c r="AH100" i="142"/>
  <c r="C61" i="65"/>
  <c r="I132" i="121"/>
  <c r="C100" i="73"/>
  <c r="I111" i="71"/>
  <c r="K89" i="63"/>
  <c r="I148" i="95"/>
  <c r="I129" i="97"/>
  <c r="K2" i="105"/>
  <c r="AE50" i="140"/>
  <c r="I156" i="61"/>
  <c r="AE75" i="52"/>
  <c r="AE78" i="49"/>
  <c r="I143" i="59"/>
  <c r="K92" i="74"/>
  <c r="J23" i="50"/>
  <c r="AH30" i="142"/>
  <c r="C36" i="71"/>
  <c r="C98" i="56"/>
  <c r="AG75" i="48"/>
  <c r="AE2" i="72"/>
  <c r="K70" i="80"/>
  <c r="K88" i="109"/>
  <c r="AG69" i="142"/>
  <c r="C35" i="58"/>
  <c r="AG7" i="52"/>
  <c r="I141" i="54"/>
  <c r="K2" i="71"/>
  <c r="C29" i="61"/>
  <c r="K82" i="121"/>
  <c r="AE60" i="52"/>
  <c r="C33" i="70"/>
  <c r="C40" i="59"/>
  <c r="I107" i="66"/>
  <c r="K79" i="94"/>
  <c r="C87" i="107"/>
  <c r="C38" i="52"/>
  <c r="C3" i="89"/>
  <c r="C72" i="76"/>
  <c r="C84" i="56"/>
  <c r="I152" i="68"/>
  <c r="C94" i="60"/>
  <c r="I123" i="121"/>
  <c r="C83" i="69"/>
  <c r="AG53" i="48"/>
  <c r="I155" i="89"/>
  <c r="I144" i="75"/>
  <c r="C60" i="62"/>
  <c r="K86" i="67"/>
  <c r="C26" i="79"/>
  <c r="AG70" i="50"/>
  <c r="AE67" i="142"/>
  <c r="C2" i="107"/>
  <c r="G142" i="50"/>
  <c r="C66" i="103"/>
  <c r="C22" i="103"/>
  <c r="I107" i="100"/>
  <c r="K62" i="107"/>
  <c r="M127" i="74"/>
  <c r="C42" i="61"/>
  <c r="C40" i="104"/>
  <c r="I145" i="137"/>
  <c r="AF13" i="140"/>
  <c r="C5" i="114"/>
  <c r="C8" i="72"/>
  <c r="I155" i="64"/>
  <c r="AF47" i="142"/>
  <c r="K92" i="95"/>
  <c r="I154" i="137"/>
  <c r="K98" i="77"/>
  <c r="AE17" i="50"/>
  <c r="I125" i="110"/>
  <c r="C69" i="122"/>
  <c r="AF61" i="52"/>
  <c r="J52" i="48"/>
  <c r="K15" i="80"/>
  <c r="C24" i="74"/>
  <c r="G137" i="50"/>
  <c r="K97" i="79"/>
  <c r="C95" i="66"/>
  <c r="K78" i="72"/>
  <c r="C75" i="103"/>
  <c r="C10" i="89"/>
  <c r="C86" i="53"/>
  <c r="AF85" i="141"/>
  <c r="C73" i="53"/>
  <c r="I126" i="122"/>
  <c r="C33" i="89"/>
  <c r="K83" i="80"/>
  <c r="C20" i="68"/>
  <c r="C20" i="97"/>
  <c r="I152" i="94"/>
  <c r="J74" i="49"/>
  <c r="C37" i="90"/>
  <c r="K60" i="115"/>
  <c r="I121" i="62"/>
  <c r="AG41" i="142"/>
  <c r="K81" i="63"/>
  <c r="AE9" i="50"/>
  <c r="C28" i="73"/>
  <c r="I110" i="110"/>
  <c r="AF25" i="140"/>
  <c r="I156" i="139"/>
  <c r="AH52" i="52"/>
  <c r="C4" i="118"/>
  <c r="J32" i="48"/>
  <c r="AG39" i="50"/>
  <c r="C23" i="71"/>
  <c r="I132" i="69"/>
  <c r="AG56" i="142"/>
  <c r="AG39" i="52"/>
  <c r="K79" i="72"/>
  <c r="K22" i="142"/>
  <c r="C96" i="63"/>
  <c r="C85" i="107"/>
  <c r="I110" i="58"/>
  <c r="C60" i="56"/>
  <c r="C98" i="59"/>
  <c r="AG9" i="141"/>
  <c r="C21" i="115"/>
  <c r="AE41" i="140"/>
  <c r="K75" i="107"/>
  <c r="I119" i="115"/>
  <c r="M127" i="61"/>
  <c r="K66" i="110"/>
  <c r="C43" i="58"/>
  <c r="M128" i="139"/>
  <c r="I139" i="139"/>
  <c r="AF29" i="49"/>
  <c r="K88" i="71"/>
  <c r="AG12" i="141"/>
  <c r="C77" i="111"/>
  <c r="I127" i="114"/>
  <c r="I118" i="70"/>
  <c r="C71" i="70"/>
  <c r="C100" i="89"/>
  <c r="K86" i="111"/>
  <c r="M128" i="90"/>
  <c r="C44" i="57"/>
  <c r="C89" i="105"/>
  <c r="I118" i="62"/>
  <c r="AE54" i="140"/>
  <c r="C74" i="71"/>
  <c r="I161" i="105"/>
  <c r="I124" i="75"/>
  <c r="C7" i="52"/>
  <c r="C44" i="89"/>
  <c r="C42" i="80"/>
  <c r="C43" i="115"/>
  <c r="C5" i="105"/>
  <c r="I117" i="89"/>
  <c r="I127" i="118"/>
  <c r="I152" i="97"/>
  <c r="AD89" i="49"/>
  <c r="C8" i="104"/>
  <c r="C9" i="97"/>
  <c r="AE56" i="141"/>
  <c r="I119" i="121"/>
  <c r="C20" i="65"/>
  <c r="C50" i="73"/>
  <c r="G145" i="49"/>
  <c r="C68" i="63"/>
  <c r="C13" i="68"/>
  <c r="K47" i="52"/>
  <c r="J54" i="49"/>
  <c r="C32" i="75"/>
  <c r="K95" i="77"/>
  <c r="I122" i="67"/>
  <c r="C13" i="66"/>
  <c r="K93" i="77"/>
  <c r="I125" i="111"/>
  <c r="M127" i="63"/>
  <c r="K75" i="77"/>
  <c r="AF54" i="52"/>
  <c r="K91" i="103"/>
  <c r="AG3" i="48"/>
  <c r="C39" i="107"/>
  <c r="I138" i="118"/>
  <c r="I152" i="71"/>
  <c r="C53" i="64"/>
  <c r="C13" i="53"/>
  <c r="C47" i="68"/>
  <c r="AD73" i="48"/>
  <c r="C68" i="70"/>
  <c r="I121" i="139"/>
  <c r="J21" i="48"/>
  <c r="C46" i="57"/>
  <c r="K99" i="107"/>
  <c r="C74" i="103"/>
  <c r="C21" i="67"/>
  <c r="I107" i="71"/>
  <c r="K87" i="97"/>
  <c r="C33" i="103"/>
  <c r="C56" i="55"/>
  <c r="AH16" i="142"/>
  <c r="C58" i="105"/>
  <c r="K67" i="105"/>
  <c r="K88" i="63"/>
  <c r="K80" i="115"/>
  <c r="C46" i="66"/>
  <c r="AF13" i="50"/>
  <c r="I156" i="74"/>
  <c r="C96" i="104"/>
  <c r="I107" i="77"/>
  <c r="C37" i="56"/>
  <c r="I145" i="61"/>
  <c r="AH3" i="142"/>
  <c r="C21" i="77"/>
  <c r="C81" i="66"/>
  <c r="C71" i="57"/>
  <c r="AE14" i="142"/>
  <c r="C38" i="97"/>
  <c r="C81" i="54"/>
  <c r="AE73" i="142"/>
  <c r="AG62" i="49"/>
  <c r="AG40" i="50"/>
  <c r="I154" i="59"/>
  <c r="I139" i="74"/>
  <c r="C81" i="100"/>
  <c r="K59" i="104"/>
  <c r="C92" i="137"/>
  <c r="C8" i="70"/>
  <c r="I144" i="53"/>
  <c r="AE68" i="141"/>
  <c r="I107" i="94"/>
  <c r="I163" i="72"/>
  <c r="K68" i="114"/>
  <c r="I161" i="76"/>
  <c r="AF55" i="141"/>
  <c r="C94" i="80"/>
  <c r="I129" i="80"/>
  <c r="C96" i="65"/>
  <c r="C19" i="121"/>
  <c r="C53" i="74"/>
  <c r="I111" i="52"/>
  <c r="C87" i="56"/>
  <c r="AH41" i="52"/>
  <c r="I158" i="58"/>
  <c r="C30" i="70"/>
  <c r="C75" i="100"/>
  <c r="C71" i="110"/>
  <c r="C73" i="65"/>
  <c r="C72" i="63"/>
  <c r="I130" i="100"/>
  <c r="I145" i="67"/>
  <c r="C13" i="58"/>
  <c r="I117" i="72"/>
  <c r="M127" i="69"/>
  <c r="C79" i="79"/>
  <c r="C54" i="74"/>
  <c r="I128" i="59"/>
  <c r="C87" i="55"/>
  <c r="K81" i="79"/>
  <c r="C38" i="63"/>
  <c r="C58" i="57"/>
  <c r="AF49" i="50"/>
  <c r="C34" i="90"/>
  <c r="I121" i="73"/>
  <c r="AF78" i="141"/>
  <c r="I106" i="121"/>
  <c r="I143" i="71"/>
  <c r="AG77" i="140"/>
  <c r="AF44" i="52"/>
  <c r="K88" i="74"/>
  <c r="AD73" i="50"/>
  <c r="C100" i="122"/>
  <c r="K99" i="97"/>
  <c r="AG73" i="50"/>
  <c r="AG93" i="49"/>
  <c r="C30" i="121"/>
  <c r="C60" i="67"/>
  <c r="AG86" i="140"/>
  <c r="K72" i="111"/>
  <c r="I116" i="59"/>
  <c r="I155" i="60"/>
  <c r="I111" i="121"/>
  <c r="I162" i="68"/>
  <c r="C70" i="73"/>
  <c r="C60" i="137"/>
  <c r="AG22" i="141"/>
  <c r="AE92" i="142"/>
  <c r="AF50" i="50"/>
  <c r="AG58" i="141"/>
  <c r="C84" i="110"/>
  <c r="AG28" i="140"/>
  <c r="I143" i="139"/>
  <c r="I116" i="109"/>
  <c r="AF47" i="50"/>
  <c r="K72" i="122"/>
  <c r="AE74" i="52"/>
  <c r="K78" i="77"/>
  <c r="C20" i="75"/>
  <c r="C71" i="115"/>
  <c r="AG76" i="50"/>
  <c r="K64" i="111"/>
  <c r="C80" i="103"/>
  <c r="C99" i="97"/>
  <c r="I146" i="64"/>
  <c r="C90" i="114"/>
  <c r="I121" i="69"/>
  <c r="C18" i="57"/>
  <c r="AF82" i="49"/>
  <c r="AH48" i="52"/>
  <c r="I159" i="60"/>
  <c r="C2" i="109"/>
  <c r="K71" i="121"/>
  <c r="I143" i="109"/>
  <c r="C2" i="75"/>
  <c r="C32" i="110"/>
  <c r="I165" i="74"/>
  <c r="AF51" i="48"/>
  <c r="C5" i="56"/>
  <c r="I131" i="104"/>
  <c r="AF76" i="48"/>
  <c r="AE67" i="140"/>
  <c r="AE22" i="52"/>
  <c r="I107" i="90"/>
  <c r="AF91" i="50"/>
  <c r="I164" i="74"/>
  <c r="K84" i="110"/>
  <c r="C82" i="110"/>
  <c r="C10" i="115"/>
  <c r="K88" i="62"/>
  <c r="C43" i="95"/>
  <c r="C89" i="107"/>
  <c r="AF91" i="52"/>
  <c r="C47" i="67"/>
  <c r="I136" i="105"/>
  <c r="C77" i="52"/>
  <c r="AD84" i="49"/>
  <c r="AG71" i="50"/>
  <c r="AF80" i="48"/>
  <c r="C92" i="118"/>
  <c r="K85" i="80"/>
  <c r="AE31" i="49"/>
  <c r="I137" i="121"/>
  <c r="I161" i="64"/>
  <c r="J46" i="48"/>
  <c r="AG16" i="141"/>
  <c r="AD56" i="49"/>
  <c r="C16" i="104"/>
  <c r="C45" i="53"/>
  <c r="AE57" i="141"/>
  <c r="AG53" i="141"/>
  <c r="I153" i="66"/>
  <c r="AH48" i="142"/>
  <c r="C88" i="55"/>
  <c r="AE42" i="142"/>
  <c r="C39" i="105"/>
  <c r="I147" i="74"/>
  <c r="C24" i="65"/>
  <c r="AG81" i="141"/>
  <c r="I120" i="68"/>
  <c r="I117" i="97"/>
  <c r="I121" i="105"/>
  <c r="C54" i="68"/>
  <c r="C55" i="104"/>
  <c r="AE77" i="140"/>
  <c r="I109" i="70"/>
  <c r="I129" i="61"/>
  <c r="I138" i="71"/>
  <c r="C8" i="89"/>
  <c r="I106" i="105"/>
  <c r="I121" i="137"/>
  <c r="C82" i="100"/>
  <c r="AE84" i="50"/>
  <c r="AE59" i="140"/>
  <c r="AG50" i="48"/>
  <c r="M129" i="97"/>
  <c r="C64" i="89"/>
  <c r="K99" i="73"/>
  <c r="AF95" i="140"/>
  <c r="C96" i="94"/>
  <c r="AH75" i="141"/>
  <c r="C74" i="115"/>
  <c r="AG41" i="141"/>
  <c r="I163" i="109"/>
  <c r="C29" i="100"/>
  <c r="I117" i="121"/>
  <c r="I155" i="63"/>
  <c r="AF47" i="140"/>
  <c r="I142" i="111"/>
  <c r="AF43" i="52"/>
  <c r="I118" i="73"/>
  <c r="I142" i="90"/>
  <c r="C55" i="71"/>
  <c r="K2" i="80"/>
  <c r="K95" i="65"/>
  <c r="I133" i="137"/>
  <c r="AH37" i="141"/>
  <c r="C73" i="60"/>
  <c r="I154" i="76"/>
  <c r="AG66" i="52"/>
  <c r="AF52" i="142"/>
  <c r="AG32" i="49"/>
  <c r="AF91" i="140"/>
  <c r="C49" i="71"/>
  <c r="C92" i="114"/>
  <c r="AF8" i="48"/>
  <c r="C17" i="52"/>
  <c r="M126" i="89"/>
  <c r="K85" i="104"/>
  <c r="AH33" i="141"/>
  <c r="C95" i="70"/>
  <c r="C10" i="137"/>
  <c r="K25" i="142"/>
  <c r="AF72" i="48"/>
  <c r="AD49" i="50"/>
  <c r="C60" i="76"/>
  <c r="I127" i="109"/>
  <c r="I139" i="94"/>
  <c r="C51" i="122"/>
  <c r="C44" i="61"/>
  <c r="I108" i="64"/>
  <c r="C78" i="107"/>
  <c r="C94" i="64"/>
  <c r="AE50" i="142"/>
  <c r="K87" i="94"/>
  <c r="AG36" i="48"/>
  <c r="AG96" i="142"/>
  <c r="C86" i="54"/>
  <c r="C4" i="76"/>
  <c r="C92" i="107"/>
  <c r="I119" i="63"/>
  <c r="C62" i="100"/>
  <c r="AF30" i="48"/>
  <c r="I139" i="60"/>
  <c r="I122" i="118"/>
  <c r="C42" i="54"/>
  <c r="K91" i="74"/>
  <c r="C14" i="114"/>
  <c r="C23" i="75"/>
  <c r="I108" i="73"/>
  <c r="C23" i="64"/>
  <c r="C84" i="80"/>
  <c r="I130" i="76"/>
  <c r="C89" i="75"/>
  <c r="I131" i="97"/>
  <c r="I147" i="137"/>
  <c r="C59" i="94"/>
  <c r="C34" i="64"/>
  <c r="C50" i="110"/>
  <c r="C98" i="137"/>
  <c r="AH26" i="141"/>
  <c r="K80" i="70"/>
  <c r="C35" i="114"/>
  <c r="I132" i="107"/>
  <c r="K11" i="141"/>
  <c r="AE86" i="49"/>
  <c r="M127" i="118"/>
  <c r="AE58" i="48"/>
  <c r="K89" i="111"/>
  <c r="M127" i="97"/>
  <c r="AF55" i="49"/>
  <c r="C68" i="54"/>
  <c r="C71" i="61"/>
  <c r="AF36" i="52"/>
  <c r="K70" i="137"/>
  <c r="C26" i="72"/>
  <c r="J64" i="48"/>
  <c r="I156" i="104"/>
  <c r="C11" i="55"/>
  <c r="C85" i="105"/>
  <c r="I109" i="109"/>
  <c r="C6" i="79"/>
  <c r="AH9" i="142"/>
  <c r="I155" i="52"/>
  <c r="AE79" i="52"/>
  <c r="C88" i="60"/>
  <c r="AH27" i="141"/>
  <c r="K87" i="114"/>
  <c r="I124" i="137"/>
  <c r="I121" i="76"/>
  <c r="AF67" i="141"/>
  <c r="C65" i="55"/>
  <c r="I129" i="107"/>
  <c r="AE65" i="141"/>
  <c r="C30" i="52"/>
  <c r="AG86" i="52"/>
  <c r="I153" i="57"/>
  <c r="AE71" i="141"/>
  <c r="K26" i="141"/>
  <c r="C12" i="60"/>
  <c r="AG18" i="52"/>
  <c r="C72" i="114"/>
  <c r="C65" i="65"/>
  <c r="K100" i="75"/>
  <c r="AG48" i="52"/>
  <c r="AF60" i="50"/>
  <c r="AF14" i="142"/>
  <c r="AG48" i="140"/>
  <c r="I107" i="115"/>
  <c r="I115" i="76"/>
  <c r="C16" i="109"/>
  <c r="AE25" i="142"/>
  <c r="K77" i="103"/>
  <c r="AE60" i="141"/>
  <c r="I128" i="100"/>
  <c r="C31" i="89"/>
  <c r="AF77" i="49"/>
  <c r="AG30" i="142"/>
  <c r="C3" i="137"/>
  <c r="I108" i="109"/>
  <c r="C76" i="103"/>
  <c r="I142" i="107"/>
  <c r="C12" i="65"/>
  <c r="C92" i="66"/>
  <c r="I106" i="137"/>
  <c r="AE61" i="52"/>
  <c r="C79" i="122"/>
  <c r="C92" i="64"/>
  <c r="AG9" i="140"/>
  <c r="AE17" i="142"/>
  <c r="C89" i="79"/>
  <c r="C25" i="95"/>
  <c r="I163" i="79"/>
  <c r="AF58" i="140"/>
  <c r="K82" i="109"/>
  <c r="C17" i="62"/>
  <c r="K68" i="52"/>
  <c r="K70" i="105"/>
  <c r="AD75" i="50"/>
  <c r="M126" i="79"/>
  <c r="AE11" i="52"/>
  <c r="C78" i="121"/>
  <c r="K71" i="137"/>
  <c r="AF36" i="141"/>
  <c r="C59" i="61"/>
  <c r="C9" i="53"/>
  <c r="K3" i="52"/>
  <c r="C71" i="121"/>
  <c r="AE53" i="50"/>
  <c r="C51" i="109"/>
  <c r="I143" i="104"/>
  <c r="I108" i="100"/>
  <c r="C10" i="110"/>
  <c r="I146" i="62"/>
  <c r="J76" i="49"/>
  <c r="C66" i="111"/>
  <c r="AE59" i="48"/>
  <c r="C20" i="94"/>
  <c r="C57" i="63"/>
  <c r="C63" i="90"/>
  <c r="C35" i="121"/>
  <c r="I158" i="114"/>
  <c r="C84" i="71"/>
  <c r="AD34" i="50"/>
  <c r="C54" i="95"/>
  <c r="C12" i="109"/>
  <c r="AG62" i="52"/>
  <c r="J15" i="48"/>
  <c r="M127" i="121"/>
  <c r="M126" i="90"/>
  <c r="C35" i="75"/>
  <c r="C47" i="95"/>
  <c r="AD38" i="48"/>
  <c r="C10" i="57"/>
  <c r="AE53" i="49"/>
  <c r="C100" i="94"/>
  <c r="C32" i="100"/>
  <c r="C99" i="103"/>
  <c r="AE24" i="48"/>
  <c r="C17" i="118"/>
  <c r="AG47" i="141"/>
  <c r="K70" i="109"/>
  <c r="AH33" i="142"/>
  <c r="K58" i="107"/>
  <c r="I144" i="64"/>
  <c r="AD10" i="50"/>
  <c r="K92" i="63"/>
  <c r="I142" i="52"/>
  <c r="C79" i="52"/>
  <c r="AE26" i="140"/>
  <c r="I137" i="89"/>
  <c r="K83" i="114"/>
  <c r="I152" i="64"/>
  <c r="I127" i="94"/>
  <c r="C75" i="115"/>
  <c r="C76" i="79"/>
  <c r="C53" i="59"/>
  <c r="AF39" i="50"/>
  <c r="I153" i="94"/>
  <c r="I139" i="65"/>
  <c r="AG22" i="48"/>
  <c r="C45" i="73"/>
  <c r="AF38" i="140"/>
  <c r="I136" i="72"/>
  <c r="C34" i="94"/>
  <c r="AD31" i="48"/>
  <c r="AD16" i="49"/>
  <c r="C4" i="110"/>
  <c r="I128" i="111"/>
  <c r="I147" i="109"/>
  <c r="AH33" i="140"/>
  <c r="G164" i="50"/>
  <c r="K7" i="140"/>
  <c r="C52" i="69"/>
  <c r="C52" i="105"/>
  <c r="C30" i="65"/>
  <c r="J43" i="49"/>
  <c r="C15" i="73"/>
  <c r="C63" i="95"/>
  <c r="C32" i="105"/>
  <c r="K71" i="77"/>
  <c r="C55" i="67"/>
  <c r="C51" i="97"/>
  <c r="AE3" i="48"/>
  <c r="AG6" i="141"/>
  <c r="I132" i="59"/>
  <c r="C5" i="109"/>
  <c r="AF65" i="48"/>
  <c r="C53" i="52"/>
  <c r="AF73" i="52"/>
  <c r="C4" i="79"/>
  <c r="AF92" i="50"/>
  <c r="C11" i="114"/>
  <c r="K82" i="107"/>
  <c r="C86" i="70"/>
  <c r="I143" i="100"/>
  <c r="C42" i="104"/>
  <c r="K70" i="111"/>
  <c r="C82" i="57"/>
  <c r="I111" i="105"/>
  <c r="C51" i="103"/>
  <c r="I162" i="79"/>
  <c r="I133" i="115"/>
  <c r="J10" i="48"/>
  <c r="I153" i="104"/>
  <c r="K99" i="68"/>
  <c r="AF32" i="50"/>
  <c r="J42" i="50"/>
  <c r="C65" i="52"/>
  <c r="C26" i="63"/>
  <c r="AG39" i="140"/>
  <c r="C58" i="52"/>
  <c r="AG86" i="50"/>
  <c r="AG48" i="141"/>
  <c r="C63" i="122"/>
  <c r="C3" i="122"/>
  <c r="I160" i="77"/>
  <c r="I154" i="90"/>
  <c r="C73" i="73"/>
  <c r="C75" i="68"/>
  <c r="C95" i="64"/>
  <c r="C54" i="55"/>
  <c r="C48" i="104"/>
  <c r="K99" i="94"/>
  <c r="K24" i="140"/>
  <c r="AG79" i="52"/>
  <c r="I143" i="105"/>
  <c r="K60" i="104"/>
  <c r="I122" i="95"/>
  <c r="C29" i="94"/>
  <c r="C47" i="60"/>
  <c r="I126" i="75"/>
  <c r="K91" i="104"/>
  <c r="C22" i="53"/>
  <c r="AG80" i="140"/>
  <c r="AE71" i="48"/>
  <c r="C69" i="100"/>
  <c r="AE6" i="52"/>
  <c r="M129" i="70"/>
  <c r="J92" i="48"/>
  <c r="AF50" i="140"/>
  <c r="C93" i="105"/>
  <c r="I106" i="109"/>
  <c r="C50" i="64"/>
  <c r="C78" i="94"/>
  <c r="I165" i="71"/>
  <c r="C24" i="72"/>
  <c r="C23" i="53"/>
  <c r="AF97" i="142"/>
  <c r="C80" i="79"/>
  <c r="G123" i="50"/>
  <c r="J63" i="48"/>
  <c r="I154" i="54"/>
  <c r="C25" i="100"/>
  <c r="AE87" i="50"/>
  <c r="AD48" i="50"/>
  <c r="K84" i="103"/>
  <c r="I161" i="104"/>
  <c r="C30" i="77"/>
  <c r="C66" i="118"/>
  <c r="AD75" i="49"/>
  <c r="C13" i="52"/>
  <c r="AF63" i="48"/>
  <c r="K87" i="105"/>
  <c r="K83" i="95"/>
  <c r="AF42" i="48"/>
  <c r="I147" i="122"/>
  <c r="C38" i="71"/>
  <c r="I129" i="59"/>
  <c r="C10" i="77"/>
  <c r="I126" i="137"/>
  <c r="C46" i="75"/>
  <c r="C56" i="72"/>
  <c r="C44" i="118"/>
  <c r="K89" i="105"/>
  <c r="C30" i="111"/>
  <c r="C54" i="59"/>
  <c r="AH2" i="72"/>
  <c r="C88" i="114"/>
  <c r="AE54" i="49"/>
  <c r="C46" i="74"/>
  <c r="C65" i="77"/>
  <c r="I143" i="95"/>
  <c r="I156" i="90"/>
  <c r="I138" i="80"/>
  <c r="C82" i="59"/>
  <c r="C79" i="80"/>
  <c r="C94" i="62"/>
  <c r="C14" i="75"/>
  <c r="AD90" i="48"/>
  <c r="K76" i="52"/>
  <c r="I119" i="68"/>
  <c r="I154" i="105"/>
  <c r="AH71" i="141"/>
  <c r="AF45" i="142"/>
  <c r="C25" i="111"/>
  <c r="C86" i="121"/>
  <c r="K100" i="110"/>
  <c r="I109" i="107"/>
  <c r="C67" i="115"/>
  <c r="AD64" i="49"/>
  <c r="K99" i="66"/>
  <c r="K81" i="70"/>
  <c r="C54" i="80"/>
  <c r="K80" i="72"/>
  <c r="C57" i="74"/>
  <c r="C2" i="69"/>
  <c r="C31" i="68"/>
  <c r="C55" i="95"/>
  <c r="C25" i="97"/>
  <c r="AE57" i="52"/>
  <c r="I130" i="55"/>
  <c r="C17" i="79"/>
  <c r="I165" i="107"/>
  <c r="AG10" i="48"/>
  <c r="C33" i="65"/>
  <c r="C50" i="77"/>
  <c r="K80" i="107"/>
  <c r="AF66" i="50"/>
  <c r="G162" i="49"/>
  <c r="C68" i="80"/>
  <c r="I142" i="64"/>
  <c r="C23" i="72"/>
  <c r="AG66" i="140"/>
  <c r="I162" i="73"/>
  <c r="K6" i="140"/>
  <c r="C50" i="70"/>
  <c r="AF28" i="140"/>
  <c r="AE19" i="49"/>
  <c r="K96" i="103"/>
  <c r="C79" i="59"/>
  <c r="C4" i="75"/>
  <c r="C55" i="121"/>
  <c r="I118" i="110"/>
  <c r="AE48" i="52"/>
  <c r="I155" i="57"/>
  <c r="C8" i="103"/>
  <c r="K81" i="114"/>
  <c r="C72" i="75"/>
  <c r="I162" i="60"/>
  <c r="AH93" i="142"/>
  <c r="I155" i="70"/>
  <c r="C35" i="77"/>
  <c r="C72" i="77"/>
  <c r="I165" i="56"/>
  <c r="C68" i="95"/>
  <c r="C6" i="68"/>
  <c r="C51" i="72"/>
  <c r="AF72" i="50"/>
  <c r="I156" i="95"/>
  <c r="C27" i="66"/>
  <c r="I162" i="72"/>
  <c r="AG79" i="142"/>
  <c r="C57" i="69"/>
  <c r="C85" i="100"/>
  <c r="AF75" i="48"/>
  <c r="I141" i="77"/>
  <c r="AH46" i="52"/>
  <c r="K82" i="70"/>
  <c r="C82" i="121"/>
  <c r="K47" i="142"/>
  <c r="C21" i="97"/>
  <c r="AE58" i="49"/>
  <c r="C72" i="89"/>
  <c r="AG43" i="141"/>
  <c r="C84" i="118"/>
  <c r="AH58" i="142"/>
  <c r="AE14" i="52"/>
  <c r="M129" i="114"/>
  <c r="AD15" i="48"/>
  <c r="AF14" i="52"/>
  <c r="I132" i="109"/>
  <c r="C93" i="52"/>
  <c r="G156" i="48"/>
  <c r="K90" i="69"/>
  <c r="C49" i="52"/>
  <c r="I123" i="100"/>
  <c r="AH96" i="140"/>
  <c r="M129" i="104"/>
  <c r="C10" i="74"/>
  <c r="K82" i="71"/>
  <c r="C83" i="52"/>
  <c r="K91" i="137"/>
  <c r="AF98" i="141"/>
  <c r="C88" i="57"/>
  <c r="C75" i="76"/>
  <c r="K74" i="77"/>
  <c r="C19" i="55"/>
  <c r="AF4" i="140"/>
  <c r="AG29" i="141"/>
  <c r="I156" i="72"/>
  <c r="AE16" i="141"/>
  <c r="AE69" i="50"/>
  <c r="AG61" i="48"/>
  <c r="C58" i="64"/>
  <c r="C53" i="58"/>
  <c r="K100" i="79"/>
  <c r="AE4" i="48"/>
  <c r="AD30" i="48"/>
  <c r="AE23" i="142"/>
  <c r="C14" i="64"/>
  <c r="K91" i="61"/>
  <c r="I138" i="54"/>
  <c r="I144" i="65"/>
  <c r="C55" i="64"/>
  <c r="I154" i="139"/>
  <c r="I127" i="76"/>
  <c r="C12" i="66"/>
  <c r="AH5" i="52"/>
  <c r="I106" i="55"/>
  <c r="K91" i="95"/>
  <c r="K96" i="69"/>
  <c r="K99" i="75"/>
  <c r="I130" i="122"/>
  <c r="C46" i="70"/>
  <c r="I146" i="139"/>
  <c r="C83" i="100"/>
  <c r="AH10" i="142"/>
  <c r="I131" i="71"/>
  <c r="AG84" i="142"/>
  <c r="C78" i="118"/>
  <c r="C4" i="137"/>
  <c r="AH69" i="142"/>
  <c r="C64" i="56"/>
  <c r="I110" i="122"/>
  <c r="AH29" i="140"/>
  <c r="I142" i="79"/>
  <c r="K81" i="65"/>
  <c r="C60" i="109"/>
  <c r="C26" i="114"/>
  <c r="C74" i="52"/>
  <c r="C35" i="70"/>
  <c r="C64" i="66"/>
  <c r="C45" i="137"/>
  <c r="C3" i="70"/>
  <c r="C2" i="58"/>
  <c r="C63" i="79"/>
  <c r="G147" i="48"/>
  <c r="I119" i="75"/>
  <c r="C97" i="63"/>
  <c r="AG47" i="52"/>
  <c r="AH92" i="52"/>
  <c r="AD45" i="48"/>
  <c r="C33" i="94"/>
  <c r="J50" i="49"/>
  <c r="C28" i="66"/>
  <c r="C10" i="72"/>
  <c r="K89" i="68"/>
  <c r="C3" i="64"/>
  <c r="I110" i="64"/>
  <c r="I141" i="64"/>
  <c r="K90" i="65"/>
  <c r="AE89" i="141"/>
  <c r="C97" i="89"/>
  <c r="I121" i="122"/>
  <c r="C28" i="76"/>
  <c r="AE30" i="48"/>
  <c r="I123" i="103"/>
  <c r="C2" i="57"/>
  <c r="C58" i="62"/>
  <c r="C18" i="74"/>
  <c r="C91" i="59"/>
  <c r="C23" i="58"/>
  <c r="C62" i="89"/>
  <c r="C47" i="79"/>
  <c r="C54" i="62"/>
  <c r="C58" i="70"/>
  <c r="C24" i="64"/>
  <c r="C26" i="74"/>
  <c r="C98" i="80"/>
  <c r="J79" i="49"/>
  <c r="I107" i="122"/>
  <c r="C18" i="90"/>
  <c r="K50" i="142"/>
  <c r="AF84" i="49"/>
  <c r="I154" i="67"/>
  <c r="C10" i="52"/>
  <c r="J76" i="50"/>
  <c r="AF96" i="141"/>
  <c r="C83" i="105"/>
  <c r="AE66" i="142"/>
  <c r="AH36" i="52"/>
  <c r="C8" i="55"/>
  <c r="AF15" i="49"/>
  <c r="AF66" i="49"/>
  <c r="I141" i="122"/>
  <c r="I162" i="109"/>
  <c r="C21" i="95"/>
  <c r="AF11" i="52"/>
  <c r="I152" i="122"/>
  <c r="I125" i="80"/>
  <c r="C4" i="100"/>
  <c r="I161" i="67"/>
  <c r="K75" i="103"/>
  <c r="AE5" i="48"/>
  <c r="I121" i="94"/>
  <c r="AG67" i="52"/>
  <c r="AE82" i="142"/>
  <c r="K72" i="100"/>
  <c r="C63" i="97"/>
  <c r="I127" i="77"/>
  <c r="C43" i="107"/>
  <c r="I122" i="61"/>
  <c r="AE3" i="70"/>
  <c r="K72" i="109"/>
  <c r="AF83" i="142"/>
  <c r="I122" i="76"/>
  <c r="AF25" i="50"/>
  <c r="C38" i="122"/>
  <c r="AE13" i="49"/>
  <c r="C73" i="110"/>
  <c r="AH46" i="140"/>
  <c r="C37" i="53"/>
  <c r="J75" i="49"/>
  <c r="C54" i="122"/>
  <c r="AF59" i="48"/>
  <c r="C99" i="55"/>
  <c r="C15" i="55"/>
  <c r="I160" i="80"/>
  <c r="AF36" i="140"/>
  <c r="AG17" i="140"/>
  <c r="K99" i="77"/>
  <c r="K54" i="52"/>
  <c r="AF42" i="142"/>
  <c r="I107" i="68"/>
  <c r="AE5" i="141"/>
  <c r="I162" i="58"/>
  <c r="J23" i="48"/>
  <c r="K94" i="107"/>
  <c r="C19" i="65"/>
  <c r="AD21" i="49"/>
  <c r="K99" i="62"/>
  <c r="AG69" i="50"/>
  <c r="C31" i="74"/>
  <c r="C81" i="69"/>
  <c r="AE91" i="50"/>
  <c r="C68" i="73"/>
  <c r="C99" i="54"/>
  <c r="C27" i="137"/>
  <c r="I162" i="137"/>
  <c r="I122" i="73"/>
  <c r="AH85" i="142"/>
  <c r="K72" i="76"/>
  <c r="C73" i="52"/>
  <c r="I109" i="69"/>
  <c r="C4" i="115"/>
  <c r="AE16" i="49"/>
  <c r="C65" i="56"/>
  <c r="I122" i="107"/>
  <c r="C72" i="68"/>
  <c r="C50" i="59"/>
  <c r="C100" i="121"/>
  <c r="I120" i="80"/>
  <c r="C51" i="80"/>
  <c r="I136" i="56"/>
  <c r="C25" i="71"/>
  <c r="K98" i="80"/>
  <c r="AH46" i="142"/>
  <c r="AF35" i="50"/>
  <c r="C68" i="111"/>
  <c r="K63" i="109"/>
  <c r="K12" i="76"/>
  <c r="I156" i="71"/>
  <c r="C86" i="109"/>
  <c r="C88" i="68"/>
  <c r="C47" i="54"/>
  <c r="C41" i="115"/>
  <c r="C15" i="64"/>
  <c r="AH19" i="52"/>
  <c r="I161" i="79"/>
  <c r="C74" i="76"/>
  <c r="C8" i="53"/>
  <c r="C31" i="79"/>
  <c r="C9" i="90"/>
  <c r="J77" i="49"/>
  <c r="C6" i="70"/>
  <c r="K90" i="90"/>
  <c r="C4" i="122"/>
  <c r="I139" i="73"/>
  <c r="C60" i="58"/>
  <c r="AE77" i="50"/>
  <c r="J93" i="48"/>
  <c r="C14" i="63"/>
  <c r="I165" i="67"/>
  <c r="C71" i="72"/>
  <c r="AE38" i="52"/>
  <c r="AG80" i="142"/>
  <c r="K73" i="110"/>
  <c r="AH100" i="141"/>
  <c r="AE89" i="49"/>
  <c r="C83" i="54"/>
  <c r="C78" i="71"/>
  <c r="I136" i="66"/>
  <c r="C66" i="74"/>
  <c r="AD28" i="50"/>
  <c r="I157" i="103"/>
  <c r="I108" i="62"/>
  <c r="I142" i="71"/>
  <c r="C98" i="100"/>
  <c r="C24" i="69"/>
  <c r="C19" i="95"/>
  <c r="AE2" i="110"/>
  <c r="AF75" i="50"/>
  <c r="I130" i="121"/>
  <c r="I164" i="53"/>
  <c r="I163" i="89"/>
  <c r="C56" i="121"/>
  <c r="C48" i="63"/>
  <c r="I154" i="122"/>
  <c r="I126" i="110"/>
  <c r="K75" i="76"/>
  <c r="I162" i="114"/>
  <c r="K64" i="114"/>
  <c r="K100" i="114"/>
  <c r="C84" i="54"/>
  <c r="AF5" i="50"/>
  <c r="J29" i="48"/>
  <c r="C31" i="115"/>
  <c r="K92" i="109"/>
  <c r="C38" i="89"/>
  <c r="I165" i="105"/>
  <c r="AH41" i="142"/>
  <c r="K92" i="103"/>
  <c r="K25" i="52"/>
  <c r="K92" i="65"/>
  <c r="AE99" i="142"/>
  <c r="AE18" i="48"/>
  <c r="I131" i="121"/>
  <c r="AH8" i="52"/>
  <c r="K78" i="103"/>
  <c r="K88" i="52"/>
  <c r="AE70" i="49"/>
  <c r="C31" i="109"/>
  <c r="C11" i="52"/>
  <c r="AE83" i="142"/>
  <c r="C3" i="73"/>
  <c r="I117" i="122"/>
  <c r="K86" i="74"/>
  <c r="C33" i="58"/>
  <c r="AH5" i="140"/>
  <c r="I153" i="69"/>
  <c r="AE97" i="142"/>
  <c r="AH17" i="141"/>
  <c r="AG57" i="48"/>
  <c r="AF83" i="48"/>
  <c r="C97" i="66"/>
  <c r="I165" i="57"/>
  <c r="C34" i="95"/>
  <c r="I111" i="60"/>
  <c r="C77" i="71"/>
  <c r="C94" i="118"/>
  <c r="AF58" i="49"/>
  <c r="C10" i="59"/>
  <c r="C64" i="61"/>
  <c r="AE100" i="141"/>
  <c r="J27" i="50"/>
  <c r="I162" i="89"/>
  <c r="C74" i="114"/>
  <c r="I139" i="63"/>
  <c r="AE58" i="140"/>
  <c r="C22" i="62"/>
  <c r="AH77" i="140"/>
  <c r="C77" i="64"/>
  <c r="C22" i="64"/>
  <c r="AE10" i="52"/>
  <c r="K95" i="67"/>
  <c r="C87" i="66"/>
  <c r="C51" i="79"/>
  <c r="C95" i="105"/>
  <c r="C36" i="115"/>
  <c r="C47" i="104"/>
  <c r="AH84" i="142"/>
  <c r="C28" i="94"/>
  <c r="C72" i="71"/>
  <c r="AH21" i="141"/>
  <c r="I106" i="52"/>
  <c r="I119" i="67"/>
  <c r="C68" i="100"/>
  <c r="K79" i="75"/>
  <c r="C52" i="64"/>
  <c r="C33" i="68"/>
  <c r="C41" i="110"/>
  <c r="C22" i="60"/>
  <c r="AH7" i="140"/>
  <c r="C56" i="54"/>
  <c r="K100" i="60"/>
  <c r="AE3" i="142"/>
  <c r="C80" i="77"/>
  <c r="C61" i="63"/>
  <c r="M126" i="103"/>
  <c r="J11" i="49"/>
  <c r="I106" i="115"/>
  <c r="I123" i="97"/>
  <c r="C100" i="55"/>
  <c r="C99" i="57"/>
  <c r="C65" i="60"/>
  <c r="K64" i="121"/>
  <c r="C79" i="55"/>
  <c r="C21" i="110"/>
  <c r="C85" i="69"/>
  <c r="I159" i="115"/>
  <c r="C92" i="63"/>
  <c r="C51" i="76"/>
  <c r="C16" i="71"/>
  <c r="AH88" i="142"/>
  <c r="C2" i="68"/>
  <c r="K90" i="77"/>
  <c r="I163" i="100"/>
  <c r="C72" i="58"/>
  <c r="C42" i="109"/>
  <c r="C44" i="105"/>
  <c r="AD24" i="48"/>
  <c r="AG51" i="50"/>
  <c r="M126" i="62"/>
  <c r="I122" i="114"/>
  <c r="I159" i="75"/>
  <c r="C50" i="68"/>
  <c r="C44" i="109"/>
  <c r="C4" i="73"/>
  <c r="C62" i="64"/>
  <c r="C57" i="64"/>
  <c r="I160" i="64"/>
  <c r="C89" i="54"/>
  <c r="AF57" i="142"/>
  <c r="I109" i="52"/>
  <c r="AG43" i="140"/>
  <c r="C96" i="57"/>
  <c r="C73" i="100"/>
  <c r="C63" i="61"/>
  <c r="C36" i="97"/>
  <c r="K95" i="74"/>
  <c r="C84" i="79"/>
  <c r="K69" i="100"/>
  <c r="C55" i="58"/>
  <c r="C79" i="94"/>
  <c r="K4" i="52"/>
  <c r="C44" i="69"/>
  <c r="C10" i="76"/>
  <c r="M128" i="105"/>
  <c r="C93" i="55"/>
  <c r="C7" i="67"/>
  <c r="AF72" i="142"/>
  <c r="C43" i="110"/>
  <c r="AG69" i="52"/>
  <c r="C66" i="60"/>
  <c r="AE65" i="140"/>
  <c r="K87" i="79"/>
  <c r="AE41" i="49"/>
  <c r="I123" i="59"/>
  <c r="AF51" i="140"/>
  <c r="AF49" i="48"/>
  <c r="M126" i="69"/>
  <c r="K77" i="94"/>
  <c r="C33" i="109"/>
  <c r="K77" i="74"/>
  <c r="C53" i="56"/>
  <c r="I118" i="80"/>
  <c r="I158" i="122"/>
  <c r="G111" i="48"/>
  <c r="C21" i="56"/>
  <c r="C17" i="104"/>
  <c r="M127" i="100"/>
  <c r="C47" i="105"/>
  <c r="AD36" i="48"/>
  <c r="I138" i="62"/>
  <c r="C24" i="58"/>
  <c r="C73" i="63"/>
  <c r="I159" i="66"/>
  <c r="I143" i="77"/>
  <c r="J59" i="50"/>
  <c r="AH2" i="94"/>
  <c r="C15" i="54"/>
  <c r="C65" i="61"/>
  <c r="C91" i="103"/>
  <c r="C36" i="67"/>
  <c r="I118" i="121"/>
  <c r="AE76" i="140"/>
  <c r="C29" i="107"/>
  <c r="C45" i="105"/>
  <c r="I163" i="107"/>
  <c r="C26" i="52"/>
  <c r="K93" i="64"/>
  <c r="C59" i="118"/>
  <c r="AG42" i="142"/>
  <c r="K98" i="79"/>
  <c r="C45" i="80"/>
  <c r="AD17" i="49"/>
  <c r="C85" i="104"/>
  <c r="C24" i="97"/>
  <c r="AG56" i="48"/>
  <c r="C84" i="58"/>
  <c r="C40" i="62"/>
  <c r="AE85" i="49"/>
  <c r="I107" i="69"/>
  <c r="C47" i="114"/>
  <c r="AE40" i="142"/>
  <c r="C76" i="56"/>
  <c r="K74" i="103"/>
  <c r="C62" i="59"/>
  <c r="I116" i="137"/>
  <c r="AH66" i="141"/>
  <c r="AE55" i="140"/>
  <c r="I148" i="97"/>
  <c r="AF42" i="49"/>
  <c r="I146" i="66"/>
  <c r="C59" i="67"/>
  <c r="AD91" i="49"/>
  <c r="C26" i="55"/>
  <c r="C88" i="76"/>
  <c r="C70" i="107"/>
  <c r="AE24" i="142"/>
  <c r="AF87" i="50"/>
  <c r="C44" i="114"/>
  <c r="AD46" i="49"/>
  <c r="AE55" i="52"/>
  <c r="C17" i="95"/>
  <c r="K81" i="137"/>
  <c r="K100" i="70"/>
  <c r="C52" i="60"/>
  <c r="I107" i="63"/>
  <c r="I130" i="115"/>
  <c r="C76" i="97"/>
  <c r="I154" i="80"/>
  <c r="AE36" i="140"/>
  <c r="C96" i="114"/>
  <c r="C61" i="58"/>
  <c r="J25" i="49"/>
  <c r="C42" i="105"/>
  <c r="I118" i="71"/>
  <c r="C33" i="110"/>
  <c r="C38" i="109"/>
  <c r="K87" i="137"/>
  <c r="K78" i="122"/>
  <c r="AE80" i="141"/>
  <c r="K86" i="121"/>
  <c r="C52" i="62"/>
  <c r="I130" i="103"/>
  <c r="AG54" i="48"/>
  <c r="C98" i="72"/>
  <c r="C46" i="97"/>
  <c r="K78" i="95"/>
  <c r="AG32" i="52"/>
  <c r="C70" i="110"/>
  <c r="C24" i="121"/>
  <c r="C50" i="54"/>
  <c r="C59" i="89"/>
  <c r="C28" i="122"/>
  <c r="AE50" i="48"/>
  <c r="G164" i="48"/>
  <c r="I138" i="79"/>
  <c r="C39" i="114"/>
  <c r="K88" i="104"/>
  <c r="C97" i="71"/>
  <c r="C36" i="107"/>
  <c r="C3" i="60"/>
  <c r="C10" i="109"/>
  <c r="I164" i="63"/>
  <c r="I156" i="73"/>
  <c r="C63" i="58"/>
  <c r="K31" i="142"/>
  <c r="I110" i="80"/>
  <c r="I163" i="110"/>
  <c r="K94" i="66"/>
  <c r="J11" i="48"/>
  <c r="AH81" i="52"/>
  <c r="C57" i="71"/>
  <c r="I142" i="103"/>
  <c r="I130" i="61"/>
  <c r="I161" i="70"/>
  <c r="AG57" i="142"/>
  <c r="I133" i="139"/>
  <c r="C63" i="100"/>
  <c r="AF16" i="52"/>
  <c r="C71" i="118"/>
  <c r="C56" i="90"/>
  <c r="C46" i="111"/>
  <c r="I116" i="74"/>
  <c r="AE46" i="142"/>
  <c r="AE32" i="141"/>
  <c r="C36" i="70"/>
  <c r="C87" i="110"/>
  <c r="C98" i="118"/>
  <c r="AD91" i="50"/>
  <c r="AF33" i="142"/>
  <c r="C92" i="53"/>
  <c r="I108" i="90"/>
  <c r="C92" i="55"/>
  <c r="C88" i="72"/>
  <c r="AE53" i="52"/>
  <c r="I137" i="54"/>
  <c r="I145" i="76"/>
  <c r="I108" i="104"/>
  <c r="J30" i="50"/>
  <c r="K96" i="109"/>
  <c r="AH82" i="141"/>
  <c r="C29" i="111"/>
  <c r="C63" i="109"/>
  <c r="C71" i="52"/>
  <c r="C68" i="62"/>
  <c r="AH19" i="140"/>
  <c r="C84" i="77"/>
  <c r="M127" i="103"/>
  <c r="AF68" i="142"/>
  <c r="C89" i="115"/>
  <c r="I111" i="111"/>
  <c r="I127" i="103"/>
  <c r="I117" i="103"/>
  <c r="J40" i="49"/>
  <c r="AH52" i="142"/>
  <c r="I128" i="105"/>
  <c r="I139" i="64"/>
  <c r="I137" i="80"/>
  <c r="C29" i="55"/>
  <c r="C67" i="67"/>
  <c r="K26" i="140"/>
  <c r="AD77" i="50"/>
  <c r="C47" i="90"/>
  <c r="AF34" i="50"/>
  <c r="K76" i="121"/>
  <c r="C56" i="104"/>
  <c r="I144" i="111"/>
  <c r="C71" i="107"/>
  <c r="C39" i="74"/>
  <c r="C30" i="114"/>
  <c r="K93" i="122"/>
  <c r="C62" i="122"/>
  <c r="AF84" i="142"/>
  <c r="I153" i="64"/>
  <c r="AE8" i="49"/>
  <c r="I141" i="52"/>
  <c r="C89" i="52"/>
  <c r="M128" i="94"/>
  <c r="AD83" i="50"/>
  <c r="C61" i="52"/>
  <c r="I147" i="114"/>
  <c r="AG51" i="49"/>
  <c r="C100" i="80"/>
  <c r="K82" i="65"/>
  <c r="I123" i="114"/>
  <c r="C72" i="59"/>
  <c r="K94" i="71"/>
  <c r="C23" i="70"/>
  <c r="K77" i="80"/>
  <c r="AD12" i="48"/>
  <c r="C20" i="79"/>
  <c r="AE81" i="49"/>
  <c r="C39" i="90"/>
  <c r="I156" i="97"/>
  <c r="AG13" i="52"/>
  <c r="AH59" i="141"/>
  <c r="AG71" i="48"/>
  <c r="C21" i="111"/>
  <c r="AG75" i="142"/>
  <c r="AE24" i="52"/>
  <c r="C96" i="60"/>
  <c r="I139" i="67"/>
  <c r="C93" i="54"/>
  <c r="C66" i="76"/>
  <c r="C23" i="68"/>
  <c r="C23" i="110"/>
  <c r="AE20" i="141"/>
  <c r="K94" i="109"/>
  <c r="C40" i="57"/>
  <c r="AH94" i="140"/>
  <c r="I153" i="114"/>
  <c r="C77" i="66"/>
  <c r="AE64" i="141"/>
  <c r="C83" i="75"/>
  <c r="C5" i="70"/>
  <c r="I145" i="73"/>
  <c r="C73" i="76"/>
  <c r="C16" i="70"/>
  <c r="C73" i="118"/>
  <c r="C91" i="80"/>
  <c r="AF33" i="52"/>
  <c r="I117" i="61"/>
  <c r="C77" i="69"/>
  <c r="AF68" i="52"/>
  <c r="C74" i="67"/>
  <c r="C42" i="60"/>
  <c r="I160" i="66"/>
  <c r="I137" i="109"/>
  <c r="I127" i="107"/>
  <c r="C49" i="90"/>
  <c r="C53" i="90"/>
  <c r="C50" i="76"/>
  <c r="AG2" i="74"/>
  <c r="AH49" i="141"/>
  <c r="AD25" i="50"/>
  <c r="K16" i="142"/>
  <c r="AD24" i="49"/>
  <c r="C15" i="118"/>
  <c r="G163" i="48"/>
  <c r="AF3" i="70"/>
  <c r="AG89" i="141"/>
  <c r="C75" i="57"/>
  <c r="I118" i="115"/>
  <c r="C47" i="121"/>
  <c r="I141" i="62"/>
  <c r="I126" i="107"/>
  <c r="I162" i="94"/>
  <c r="C69" i="65"/>
  <c r="I119" i="104"/>
  <c r="K97" i="74"/>
  <c r="C78" i="89"/>
  <c r="I164" i="115"/>
  <c r="C71" i="54"/>
  <c r="K4" i="140"/>
  <c r="I161" i="53"/>
  <c r="I146" i="118"/>
  <c r="J69" i="50"/>
  <c r="C21" i="118"/>
  <c r="K90" i="63"/>
  <c r="I138" i="73"/>
  <c r="C60" i="107"/>
  <c r="M128" i="77"/>
  <c r="K72" i="118"/>
  <c r="C54" i="58"/>
  <c r="K90" i="104"/>
  <c r="I137" i="107"/>
  <c r="C17" i="58"/>
  <c r="AD39" i="49"/>
  <c r="AG61" i="52"/>
  <c r="C8" i="58"/>
  <c r="K11" i="52"/>
  <c r="C20" i="104"/>
  <c r="C95" i="54"/>
  <c r="C20" i="66"/>
  <c r="J33" i="50"/>
  <c r="I109" i="114"/>
  <c r="AF7" i="52"/>
  <c r="C45" i="95"/>
  <c r="C99" i="77"/>
  <c r="I161" i="107"/>
  <c r="AE4" i="52"/>
  <c r="C62" i="115"/>
  <c r="AF22" i="141"/>
  <c r="K2" i="140"/>
  <c r="AG38" i="141"/>
  <c r="C8" i="57"/>
  <c r="AH21" i="52"/>
  <c r="C74" i="59"/>
  <c r="C42" i="118"/>
  <c r="C15" i="59"/>
  <c r="C31" i="72"/>
  <c r="K62" i="104"/>
  <c r="I154" i="89"/>
  <c r="I147" i="97"/>
  <c r="K61" i="107"/>
  <c r="C6" i="66"/>
  <c r="AE83" i="52"/>
  <c r="AD4" i="48"/>
  <c r="AD37" i="49"/>
  <c r="C65" i="63"/>
  <c r="K44" i="142"/>
  <c r="M128" i="111"/>
  <c r="C33" i="115"/>
  <c r="K92" i="97"/>
  <c r="AH15" i="142"/>
  <c r="I143" i="58"/>
  <c r="I111" i="61"/>
  <c r="AE15" i="50"/>
  <c r="J37" i="48"/>
  <c r="I127" i="70"/>
  <c r="J67" i="49"/>
  <c r="C56" i="79"/>
  <c r="C68" i="105"/>
  <c r="I142" i="94"/>
  <c r="K81" i="72"/>
  <c r="C70" i="114"/>
  <c r="C100" i="65"/>
  <c r="C2" i="72"/>
  <c r="C23" i="60"/>
  <c r="C67" i="103"/>
  <c r="C94" i="121"/>
  <c r="C88" i="110"/>
  <c r="I111" i="74"/>
  <c r="AG65" i="142"/>
  <c r="C96" i="122"/>
  <c r="C52" i="80"/>
  <c r="AE78" i="140"/>
  <c r="I160" i="121"/>
  <c r="C56" i="74"/>
  <c r="AE36" i="52"/>
  <c r="C35" i="60"/>
  <c r="I124" i="80"/>
  <c r="C73" i="114"/>
  <c r="I123" i="111"/>
  <c r="C99" i="68"/>
  <c r="I119" i="114"/>
  <c r="AE58" i="141"/>
  <c r="AG63" i="48"/>
  <c r="AG78" i="48"/>
  <c r="C61" i="76"/>
  <c r="AG48" i="50"/>
  <c r="AG16" i="52"/>
  <c r="K97" i="60"/>
  <c r="I162" i="57"/>
  <c r="C56" i="94"/>
  <c r="I126" i="80"/>
  <c r="I155" i="104"/>
  <c r="AD29" i="49"/>
  <c r="C89" i="80"/>
  <c r="C48" i="76"/>
  <c r="C6" i="72"/>
  <c r="C16" i="59"/>
  <c r="C4" i="68"/>
  <c r="C61" i="54"/>
  <c r="G128" i="48"/>
  <c r="I154" i="61"/>
  <c r="C46" i="114"/>
  <c r="I141" i="67"/>
  <c r="I123" i="76"/>
  <c r="C54" i="79"/>
  <c r="C36" i="74"/>
  <c r="I124" i="139"/>
  <c r="C72" i="115"/>
  <c r="AF86" i="48"/>
  <c r="I116" i="103"/>
  <c r="I136" i="64"/>
  <c r="I139" i="95"/>
  <c r="C18" i="71"/>
  <c r="AE56" i="50"/>
  <c r="C73" i="137"/>
  <c r="C26" i="65"/>
  <c r="I110" i="109"/>
  <c r="C99" i="104"/>
  <c r="K100" i="80"/>
  <c r="C76" i="80"/>
  <c r="C49" i="57"/>
  <c r="C98" i="69"/>
  <c r="K87" i="122"/>
  <c r="AG18" i="142"/>
  <c r="C17" i="55"/>
  <c r="K80" i="109"/>
  <c r="AD26" i="50"/>
  <c r="I163" i="63"/>
  <c r="I132" i="67"/>
  <c r="C16" i="137"/>
  <c r="C28" i="60"/>
  <c r="C53" i="61"/>
  <c r="AE86" i="140"/>
  <c r="C73" i="71"/>
  <c r="C52" i="74"/>
  <c r="C30" i="56"/>
  <c r="J44" i="48"/>
  <c r="AD47" i="49"/>
  <c r="C59" i="76"/>
  <c r="C54" i="56"/>
  <c r="K62" i="122"/>
  <c r="C99" i="105"/>
  <c r="AG85" i="48"/>
  <c r="C91" i="109"/>
  <c r="K75" i="104"/>
  <c r="C46" i="69"/>
  <c r="J22" i="48"/>
  <c r="I136" i="103"/>
  <c r="I147" i="72"/>
  <c r="AE28" i="48"/>
  <c r="C44" i="115"/>
  <c r="C32" i="76"/>
  <c r="J13" i="48"/>
  <c r="I154" i="110"/>
  <c r="I132" i="114"/>
  <c r="G117" i="50"/>
  <c r="C48" i="121"/>
  <c r="I129" i="89"/>
  <c r="C84" i="66"/>
  <c r="K81" i="100"/>
  <c r="AF63" i="52"/>
  <c r="I160" i="68"/>
  <c r="C86" i="63"/>
  <c r="I137" i="94"/>
  <c r="C30" i="73"/>
  <c r="C26" i="77"/>
  <c r="C41" i="118"/>
  <c r="AF2" i="52"/>
  <c r="AE35" i="142"/>
  <c r="K74" i="79"/>
  <c r="C10" i="70"/>
  <c r="C92" i="61"/>
  <c r="C43" i="75"/>
  <c r="C69" i="79"/>
  <c r="C13" i="118"/>
  <c r="C78" i="122"/>
  <c r="M128" i="64"/>
  <c r="AF54" i="48"/>
  <c r="I158" i="62"/>
  <c r="C70" i="57"/>
  <c r="K3" i="70"/>
  <c r="K68" i="122"/>
  <c r="K88" i="121"/>
  <c r="AF58" i="50"/>
  <c r="I138" i="90"/>
  <c r="AE3" i="75"/>
  <c r="C35" i="61"/>
  <c r="C17" i="121"/>
  <c r="AF10" i="49"/>
  <c r="AG2" i="58"/>
  <c r="I121" i="80"/>
  <c r="AE56" i="52"/>
  <c r="K72" i="110"/>
  <c r="C71" i="62"/>
  <c r="K98" i="74"/>
  <c r="C43" i="105"/>
  <c r="I106" i="139"/>
  <c r="AF73" i="140"/>
  <c r="I119" i="139"/>
  <c r="AH15" i="140"/>
  <c r="AE16" i="52"/>
  <c r="AG19" i="48"/>
  <c r="C97" i="109"/>
  <c r="K96" i="110"/>
  <c r="C93" i="95"/>
  <c r="C55" i="59"/>
  <c r="I120" i="77"/>
  <c r="C12" i="55"/>
  <c r="I121" i="71"/>
  <c r="C64" i="68"/>
  <c r="AG87" i="49"/>
  <c r="C54" i="121"/>
  <c r="I111" i="89"/>
  <c r="K97" i="137"/>
  <c r="I120" i="60"/>
  <c r="C27" i="61"/>
  <c r="C37" i="73"/>
  <c r="C72" i="61"/>
  <c r="AF65" i="142"/>
  <c r="C86" i="89"/>
  <c r="K90" i="95"/>
  <c r="AF2" i="74"/>
  <c r="AH24" i="142"/>
  <c r="AH45" i="141"/>
  <c r="AE79" i="141"/>
  <c r="C10" i="71"/>
  <c r="C54" i="67"/>
  <c r="AH21" i="140"/>
  <c r="C95" i="59"/>
  <c r="AH77" i="52"/>
  <c r="C53" i="72"/>
  <c r="C93" i="73"/>
  <c r="C7" i="103"/>
  <c r="C62" i="79"/>
  <c r="K91" i="115"/>
  <c r="AE88" i="141"/>
  <c r="AG77" i="52"/>
  <c r="C85" i="71"/>
  <c r="AG24" i="141"/>
  <c r="AE59" i="142"/>
  <c r="C17" i="111"/>
  <c r="AF81" i="48"/>
  <c r="AG87" i="141"/>
  <c r="C98" i="55"/>
  <c r="C87" i="70"/>
  <c r="K77" i="89"/>
  <c r="I117" i="115"/>
  <c r="C59" i="122"/>
  <c r="C12" i="69"/>
  <c r="I128" i="75"/>
  <c r="C22" i="77"/>
  <c r="C23" i="105"/>
  <c r="C41" i="90"/>
  <c r="K33" i="52"/>
  <c r="I109" i="110"/>
  <c r="C73" i="104"/>
  <c r="C89" i="114"/>
  <c r="K76" i="73"/>
  <c r="I106" i="61"/>
  <c r="C53" i="118"/>
  <c r="I155" i="97"/>
  <c r="K22" i="140"/>
  <c r="AH76" i="52"/>
  <c r="I155" i="114"/>
  <c r="C84" i="70"/>
  <c r="C64" i="67"/>
  <c r="K82" i="118"/>
  <c r="I127" i="69"/>
  <c r="K15" i="52"/>
  <c r="I141" i="97"/>
  <c r="C36" i="68"/>
  <c r="K88" i="89"/>
  <c r="I107" i="118"/>
  <c r="K32" i="141"/>
  <c r="AG8" i="52"/>
  <c r="I141" i="72"/>
  <c r="C74" i="69"/>
  <c r="C10" i="97"/>
  <c r="C45" i="121"/>
  <c r="C81" i="74"/>
  <c r="C82" i="94"/>
  <c r="AD44" i="49"/>
  <c r="C80" i="56"/>
  <c r="I138" i="111"/>
  <c r="I110" i="75"/>
  <c r="I144" i="97"/>
  <c r="I157" i="65"/>
  <c r="I131" i="90"/>
  <c r="I163" i="69"/>
  <c r="AE36" i="142"/>
  <c r="AF97" i="140"/>
  <c r="AF88" i="48"/>
  <c r="C56" i="118"/>
  <c r="C18" i="118"/>
  <c r="K61" i="52"/>
  <c r="AE33" i="48"/>
  <c r="AF49" i="142"/>
  <c r="C7" i="68"/>
  <c r="C52" i="70"/>
  <c r="C69" i="73"/>
  <c r="I127" i="121"/>
  <c r="K25" i="141"/>
  <c r="AH10" i="52"/>
  <c r="AE84" i="49"/>
  <c r="C82" i="114"/>
  <c r="K84" i="111"/>
  <c r="C65" i="94"/>
  <c r="C12" i="56"/>
  <c r="K87" i="109"/>
  <c r="K97" i="118"/>
  <c r="C28" i="69"/>
  <c r="C85" i="64"/>
  <c r="AE2" i="111"/>
  <c r="I115" i="72"/>
  <c r="AH57" i="142"/>
  <c r="C79" i="58"/>
  <c r="I132" i="75"/>
  <c r="C74" i="109"/>
  <c r="C79" i="54"/>
  <c r="AE75" i="50"/>
  <c r="K93" i="90"/>
  <c r="C61" i="61"/>
  <c r="AE4" i="141"/>
  <c r="AF9" i="141"/>
  <c r="K86" i="97"/>
  <c r="I152" i="95"/>
  <c r="AF27" i="52"/>
  <c r="C86" i="115"/>
  <c r="J52" i="49"/>
  <c r="I124" i="74"/>
  <c r="K5" i="140"/>
  <c r="M128" i="74"/>
  <c r="C13" i="100"/>
  <c r="I122" i="109"/>
  <c r="I142" i="60"/>
  <c r="AH32" i="142"/>
  <c r="I137" i="60"/>
  <c r="C33" i="114"/>
  <c r="I142" i="121"/>
  <c r="I152" i="115"/>
  <c r="AF36" i="142"/>
  <c r="C13" i="69"/>
  <c r="AG76" i="48"/>
  <c r="C49" i="114"/>
  <c r="C4" i="97"/>
  <c r="C21" i="63"/>
  <c r="I141" i="94"/>
  <c r="AF53" i="48"/>
  <c r="K94" i="100"/>
  <c r="AH9" i="52"/>
  <c r="C100" i="79"/>
  <c r="AG100" i="140"/>
  <c r="AF89" i="140"/>
  <c r="C7" i="62"/>
  <c r="C45" i="97"/>
  <c r="C38" i="70"/>
  <c r="AG15" i="49"/>
  <c r="K74" i="95"/>
  <c r="C31" i="69"/>
  <c r="I126" i="72"/>
  <c r="I165" i="55"/>
  <c r="C76" i="121"/>
  <c r="C24" i="100"/>
  <c r="C56" i="70"/>
  <c r="I144" i="52"/>
  <c r="AH27" i="142"/>
  <c r="J27" i="48"/>
  <c r="AE53" i="142"/>
  <c r="K95" i="111"/>
  <c r="K93" i="94"/>
  <c r="I133" i="122"/>
  <c r="C52" i="121"/>
  <c r="K78" i="74"/>
  <c r="C36" i="80"/>
  <c r="I106" i="100"/>
  <c r="C89" i="73"/>
  <c r="I138" i="68"/>
  <c r="K3" i="59"/>
  <c r="C28" i="64"/>
  <c r="C78" i="60"/>
  <c r="AH9" i="141"/>
  <c r="AE42" i="141"/>
  <c r="C25" i="73"/>
  <c r="C8" i="54"/>
  <c r="C41" i="71"/>
  <c r="AE15" i="52"/>
  <c r="I130" i="109"/>
  <c r="I157" i="74"/>
  <c r="C57" i="70"/>
  <c r="K73" i="111"/>
  <c r="C99" i="66"/>
  <c r="I158" i="57"/>
  <c r="I152" i="107"/>
  <c r="C60" i="121"/>
  <c r="I141" i="74"/>
  <c r="C28" i="77"/>
  <c r="I137" i="62"/>
  <c r="AF3" i="52"/>
  <c r="I144" i="77"/>
  <c r="C24" i="122"/>
  <c r="C15" i="58"/>
  <c r="C61" i="53"/>
  <c r="I153" i="74"/>
  <c r="J70" i="50"/>
  <c r="C80" i="70"/>
  <c r="I107" i="72"/>
  <c r="C2" i="56"/>
  <c r="C30" i="100"/>
  <c r="K10" i="140"/>
  <c r="AF81" i="52"/>
  <c r="AF21" i="50"/>
  <c r="K81" i="118"/>
  <c r="AF30" i="140"/>
  <c r="AG4" i="75"/>
  <c r="C83" i="80"/>
  <c r="C51" i="59"/>
  <c r="C36" i="61"/>
  <c r="C25" i="60"/>
  <c r="C63" i="54"/>
  <c r="K58" i="115"/>
  <c r="C95" i="71"/>
  <c r="AD67" i="49"/>
  <c r="I120" i="63"/>
  <c r="C54" i="52"/>
  <c r="AH64" i="142"/>
  <c r="I131" i="105"/>
  <c r="AH67" i="142"/>
  <c r="G108" i="49"/>
  <c r="C9" i="76"/>
  <c r="I155" i="62"/>
  <c r="C36" i="65"/>
  <c r="K93" i="100"/>
  <c r="C32" i="104"/>
  <c r="C39" i="118"/>
  <c r="AF13" i="52"/>
  <c r="I126" i="59"/>
  <c r="AE14" i="50"/>
  <c r="C27" i="104"/>
  <c r="I127" i="59"/>
  <c r="K74" i="115"/>
  <c r="I121" i="109"/>
  <c r="C23" i="55"/>
  <c r="I162" i="63"/>
  <c r="I163" i="70"/>
  <c r="AH29" i="142"/>
  <c r="C69" i="59"/>
  <c r="I109" i="64"/>
  <c r="AE18" i="142"/>
  <c r="C20" i="76"/>
  <c r="C54" i="54"/>
  <c r="I120" i="79"/>
  <c r="G163" i="49"/>
  <c r="C38" i="62"/>
  <c r="G137" i="49"/>
  <c r="C40" i="65"/>
  <c r="C76" i="72"/>
  <c r="C41" i="111"/>
  <c r="I124" i="107"/>
  <c r="AE55" i="49"/>
  <c r="C57" i="105"/>
  <c r="C32" i="62"/>
  <c r="AG40" i="140"/>
  <c r="C3" i="65"/>
  <c r="C77" i="80"/>
  <c r="G128" i="50"/>
  <c r="K70" i="115"/>
  <c r="I116" i="97"/>
  <c r="AE7" i="50"/>
  <c r="AF40" i="50"/>
  <c r="K91" i="121"/>
  <c r="AG25" i="142"/>
  <c r="C26" i="53"/>
  <c r="I161" i="57"/>
  <c r="C22" i="80"/>
  <c r="AF33" i="141"/>
  <c r="J20" i="50"/>
  <c r="AF22" i="50"/>
  <c r="C46" i="52"/>
  <c r="C76" i="77"/>
  <c r="I148" i="107"/>
  <c r="C32" i="58"/>
  <c r="C89" i="109"/>
  <c r="AF50" i="48"/>
  <c r="C46" i="94"/>
  <c r="C77" i="61"/>
  <c r="C50" i="69"/>
  <c r="C46" i="60"/>
  <c r="I128" i="97"/>
  <c r="AE63" i="50"/>
  <c r="C20" i="109"/>
  <c r="I131" i="59"/>
  <c r="AE52" i="50"/>
  <c r="C60" i="65"/>
  <c r="C86" i="118"/>
  <c r="AH43" i="140"/>
  <c r="C42" i="97"/>
  <c r="AE43" i="142"/>
  <c r="AF83" i="50"/>
  <c r="K84" i="94"/>
  <c r="C68" i="53"/>
  <c r="AH3" i="141"/>
  <c r="C9" i="77"/>
  <c r="I119" i="64"/>
  <c r="C17" i="53"/>
  <c r="C89" i="57"/>
  <c r="AD33" i="50"/>
  <c r="C56" i="77"/>
  <c r="K95" i="80"/>
  <c r="I108" i="97"/>
  <c r="AF48" i="140"/>
  <c r="C39" i="52"/>
  <c r="K47" i="141"/>
  <c r="K99" i="80"/>
  <c r="AE61" i="142"/>
  <c r="C44" i="111"/>
  <c r="C63" i="110"/>
  <c r="I107" i="53"/>
  <c r="K100" i="94"/>
  <c r="I156" i="53"/>
  <c r="J25" i="50"/>
  <c r="C64" i="54"/>
  <c r="C85" i="118"/>
  <c r="C42" i="115"/>
  <c r="C73" i="74"/>
  <c r="M128" i="104"/>
  <c r="I164" i="65"/>
  <c r="AG64" i="140"/>
  <c r="C71" i="74"/>
  <c r="I141" i="115"/>
  <c r="K87" i="68"/>
  <c r="I122" i="62"/>
  <c r="AG26" i="141"/>
  <c r="AH74" i="142"/>
  <c r="C65" i="74"/>
  <c r="J17" i="50"/>
  <c r="K78" i="111"/>
  <c r="C50" i="103"/>
  <c r="J16" i="49"/>
  <c r="I116" i="111"/>
  <c r="AF16" i="140"/>
  <c r="C92" i="90"/>
  <c r="I152" i="54"/>
  <c r="I126" i="121"/>
  <c r="C69" i="57"/>
  <c r="AG4" i="52"/>
  <c r="AH4" i="141"/>
  <c r="C39" i="110"/>
  <c r="K67" i="52"/>
  <c r="C8" i="62"/>
  <c r="I159" i="105"/>
  <c r="C94" i="104"/>
  <c r="K96" i="68"/>
  <c r="I145" i="118"/>
  <c r="C46" i="109"/>
  <c r="I124" i="62"/>
  <c r="I163" i="60"/>
  <c r="AH20" i="52"/>
  <c r="C41" i="122"/>
  <c r="AE77" i="142"/>
  <c r="C63" i="104"/>
  <c r="C33" i="69"/>
  <c r="I139" i="109"/>
  <c r="C77" i="110"/>
  <c r="AF91" i="142"/>
  <c r="I106" i="67"/>
  <c r="I124" i="64"/>
  <c r="C66" i="137"/>
  <c r="K48" i="140"/>
  <c r="C79" i="121"/>
  <c r="I116" i="73"/>
  <c r="AE23" i="141"/>
  <c r="I160" i="65"/>
  <c r="G165" i="50"/>
  <c r="C67" i="77"/>
  <c r="AG13" i="48"/>
  <c r="AH73" i="142"/>
  <c r="AD53" i="50"/>
  <c r="I137" i="110"/>
  <c r="AG88" i="48"/>
  <c r="C34" i="104"/>
  <c r="J35" i="49"/>
  <c r="C35" i="56"/>
  <c r="AE90" i="140"/>
  <c r="AD20" i="50"/>
  <c r="K76" i="95"/>
  <c r="C79" i="62"/>
  <c r="C65" i="68"/>
  <c r="C48" i="100"/>
  <c r="C12" i="79"/>
  <c r="I132" i="65"/>
  <c r="C93" i="122"/>
  <c r="K85" i="114"/>
  <c r="C52" i="103"/>
  <c r="AH79" i="140"/>
  <c r="AG21" i="140"/>
  <c r="AG85" i="141"/>
  <c r="C66" i="61"/>
  <c r="I157" i="70"/>
  <c r="AG92" i="50"/>
  <c r="I118" i="61"/>
  <c r="I109" i="73"/>
  <c r="C38" i="105"/>
  <c r="C82" i="52"/>
  <c r="K94" i="105"/>
  <c r="K92" i="111"/>
  <c r="C69" i="75"/>
  <c r="AF9" i="142"/>
  <c r="M126" i="73"/>
  <c r="K76" i="107"/>
  <c r="AG76" i="49"/>
  <c r="AF7" i="140"/>
  <c r="AE56" i="140"/>
  <c r="I117" i="114"/>
  <c r="I162" i="59"/>
  <c r="C11" i="73"/>
  <c r="AG31" i="49"/>
  <c r="K95" i="71"/>
  <c r="AE42" i="50"/>
  <c r="I155" i="54"/>
  <c r="AH73" i="52"/>
  <c r="AF83" i="49"/>
  <c r="I121" i="104"/>
  <c r="C38" i="121"/>
  <c r="C90" i="115"/>
  <c r="C72" i="121"/>
  <c r="C59" i="64"/>
  <c r="I109" i="68"/>
  <c r="AE66" i="50"/>
  <c r="K84" i="95"/>
  <c r="AD68" i="48"/>
  <c r="C5" i="77"/>
  <c r="AE51" i="49"/>
  <c r="I109" i="111"/>
  <c r="C58" i="68"/>
  <c r="AD59" i="49"/>
  <c r="C61" i="109"/>
  <c r="C94" i="54"/>
  <c r="AF83" i="52"/>
  <c r="I164" i="61"/>
  <c r="AE76" i="48"/>
  <c r="AE41" i="141"/>
  <c r="AF8" i="50"/>
  <c r="C11" i="122"/>
  <c r="I160" i="90"/>
  <c r="AG65" i="141"/>
  <c r="I153" i="137"/>
  <c r="C67" i="64"/>
  <c r="AF28" i="48"/>
  <c r="AG99" i="142"/>
  <c r="K67" i="103"/>
  <c r="C21" i="73"/>
  <c r="C22" i="110"/>
  <c r="AG73" i="48"/>
  <c r="K85" i="64"/>
  <c r="J28" i="48"/>
  <c r="C25" i="58"/>
  <c r="I110" i="61"/>
  <c r="C98" i="79"/>
  <c r="C25" i="79"/>
  <c r="C81" i="90"/>
  <c r="C76" i="118"/>
  <c r="K80" i="65"/>
  <c r="C90" i="70"/>
  <c r="C54" i="63"/>
  <c r="K68" i="115"/>
  <c r="C22" i="118"/>
  <c r="I161" i="90"/>
  <c r="K85" i="62"/>
  <c r="AF56" i="50"/>
  <c r="AG93" i="142"/>
  <c r="I110" i="62"/>
  <c r="C57" i="59"/>
  <c r="K65" i="109"/>
  <c r="C58" i="103"/>
  <c r="AF80" i="52"/>
  <c r="I123" i="118"/>
  <c r="C71" i="90"/>
  <c r="C51" i="105"/>
  <c r="K34" i="52"/>
  <c r="AF44" i="49"/>
  <c r="K32" i="140"/>
  <c r="AF90" i="50"/>
  <c r="AE75" i="48"/>
  <c r="AE75" i="141"/>
  <c r="C64" i="97"/>
  <c r="I108" i="61"/>
  <c r="AF30" i="50"/>
  <c r="C63" i="74"/>
  <c r="C16" i="118"/>
  <c r="I141" i="105"/>
  <c r="C2" i="63"/>
  <c r="AG12" i="48"/>
  <c r="K78" i="104"/>
  <c r="AD8" i="50"/>
  <c r="C32" i="69"/>
  <c r="C28" i="105"/>
  <c r="I123" i="62"/>
  <c r="AD11" i="50"/>
  <c r="C87" i="54"/>
  <c r="AE88" i="48"/>
  <c r="I131" i="107"/>
  <c r="I127" i="64"/>
  <c r="C43" i="62"/>
  <c r="AE91" i="52"/>
  <c r="K41" i="52"/>
  <c r="C18" i="69"/>
  <c r="C55" i="70"/>
  <c r="AG65" i="50"/>
  <c r="M128" i="67"/>
  <c r="AG45" i="49"/>
  <c r="C66" i="90"/>
  <c r="I126" i="104"/>
  <c r="C70" i="137"/>
  <c r="I158" i="95"/>
  <c r="C3" i="57"/>
  <c r="K3" i="58" s="1"/>
  <c r="I124" i="70"/>
  <c r="K63" i="115"/>
  <c r="C67" i="111"/>
  <c r="AG96" i="141"/>
  <c r="I107" i="75"/>
  <c r="C29" i="76"/>
  <c r="AF15" i="52"/>
  <c r="C29" i="79"/>
  <c r="AD41" i="49"/>
  <c r="K79" i="114"/>
  <c r="C67" i="58"/>
  <c r="I125" i="65"/>
  <c r="C100" i="137"/>
  <c r="C13" i="76"/>
  <c r="K91" i="68"/>
  <c r="C85" i="59"/>
  <c r="AF22" i="49"/>
  <c r="G120" i="49"/>
  <c r="C9" i="80"/>
  <c r="C9" i="107"/>
  <c r="I116" i="62"/>
  <c r="C28" i="114"/>
  <c r="C67" i="105"/>
  <c r="AE31" i="142"/>
  <c r="K80" i="74"/>
  <c r="C29" i="115"/>
  <c r="C53" i="110"/>
  <c r="K71" i="122"/>
  <c r="I116" i="64"/>
  <c r="C88" i="94"/>
  <c r="AE36" i="48"/>
  <c r="C56" i="73"/>
  <c r="AH78" i="141"/>
  <c r="I160" i="62"/>
  <c r="AG49" i="140"/>
  <c r="C46" i="76"/>
  <c r="C89" i="90"/>
  <c r="AF64" i="141"/>
  <c r="AF50" i="52"/>
  <c r="AE45" i="49"/>
  <c r="K77" i="73"/>
  <c r="C12" i="71"/>
  <c r="C24" i="55"/>
  <c r="AF100" i="140"/>
  <c r="AH53" i="52"/>
  <c r="C60" i="66"/>
  <c r="AF69" i="52"/>
  <c r="C93" i="66"/>
  <c r="I115" i="69"/>
  <c r="K71" i="52"/>
  <c r="C54" i="73"/>
  <c r="C84" i="115"/>
  <c r="K96" i="100"/>
  <c r="AE43" i="48"/>
  <c r="J84" i="49"/>
  <c r="J31" i="49"/>
  <c r="G154" i="48"/>
  <c r="AG79" i="50"/>
  <c r="I128" i="79"/>
  <c r="I110" i="121"/>
  <c r="I152" i="121"/>
  <c r="C28" i="63"/>
  <c r="K80" i="97"/>
  <c r="AD13" i="49"/>
  <c r="C100" i="105"/>
  <c r="AG81" i="50"/>
  <c r="K82" i="75"/>
  <c r="C71" i="105"/>
  <c r="C28" i="137"/>
  <c r="J36" i="50"/>
  <c r="K98" i="137"/>
  <c r="I129" i="77"/>
  <c r="C64" i="100"/>
  <c r="AG70" i="49"/>
  <c r="C82" i="90"/>
  <c r="AF50" i="142"/>
  <c r="K82" i="90"/>
  <c r="AG84" i="52"/>
  <c r="C79" i="114"/>
  <c r="C19" i="57"/>
  <c r="I107" i="109"/>
  <c r="K88" i="114"/>
  <c r="AE80" i="140"/>
  <c r="K86" i="100"/>
  <c r="C6" i="74"/>
  <c r="AE13" i="48"/>
  <c r="I119" i="110"/>
  <c r="C80" i="121"/>
  <c r="J44" i="50"/>
  <c r="I144" i="56"/>
  <c r="C48" i="94"/>
  <c r="I138" i="100"/>
  <c r="AG90" i="48"/>
  <c r="AG49" i="141"/>
  <c r="AH53" i="141"/>
  <c r="K92" i="64"/>
  <c r="AE15" i="48"/>
  <c r="AG24" i="140"/>
  <c r="AH32" i="140"/>
  <c r="I165" i="58"/>
  <c r="G122" i="49"/>
  <c r="AE46" i="141"/>
  <c r="I146" i="100"/>
  <c r="C9" i="72"/>
  <c r="I108" i="122"/>
  <c r="C6" i="61"/>
  <c r="C65" i="114"/>
  <c r="C51" i="89"/>
  <c r="K93" i="95"/>
  <c r="I109" i="118"/>
  <c r="C41" i="80"/>
  <c r="C37" i="100"/>
  <c r="I116" i="75"/>
  <c r="AD72" i="48"/>
  <c r="C67" i="137"/>
  <c r="K63" i="105"/>
  <c r="C48" i="137"/>
  <c r="K83" i="103"/>
  <c r="C79" i="109"/>
  <c r="I161" i="109"/>
  <c r="C20" i="137"/>
  <c r="C85" i="97"/>
  <c r="I106" i="97"/>
  <c r="C48" i="73"/>
  <c r="C49" i="95"/>
  <c r="I152" i="69"/>
  <c r="AF20" i="140"/>
  <c r="C30" i="76"/>
  <c r="C17" i="73"/>
  <c r="AG2" i="72"/>
  <c r="K87" i="80"/>
  <c r="C51" i="121"/>
  <c r="C6" i="114"/>
  <c r="I143" i="72"/>
  <c r="C43" i="103"/>
  <c r="K42" i="52"/>
  <c r="AD21" i="48"/>
  <c r="G159" i="50"/>
  <c r="C83" i="64"/>
  <c r="I130" i="71"/>
  <c r="C76" i="70"/>
  <c r="C20" i="73"/>
  <c r="C72" i="73"/>
  <c r="C64" i="118"/>
  <c r="I136" i="118"/>
  <c r="K82" i="64"/>
  <c r="I159" i="139"/>
  <c r="C61" i="89"/>
  <c r="C100" i="53"/>
  <c r="I146" i="54"/>
  <c r="AF42" i="50"/>
  <c r="C64" i="103"/>
  <c r="C9" i="79"/>
  <c r="C30" i="103"/>
  <c r="C34" i="54"/>
  <c r="C45" i="63"/>
  <c r="G165" i="49"/>
  <c r="C77" i="73"/>
  <c r="C4" i="66"/>
  <c r="C88" i="97"/>
  <c r="C74" i="95"/>
  <c r="C53" i="122"/>
  <c r="I133" i="118"/>
  <c r="C43" i="71"/>
  <c r="C18" i="104"/>
  <c r="C100" i="111"/>
  <c r="I147" i="100"/>
  <c r="C86" i="90"/>
  <c r="C78" i="67"/>
  <c r="AE9" i="141"/>
  <c r="K22" i="52"/>
  <c r="I116" i="122"/>
  <c r="K83" i="71"/>
  <c r="AG46" i="48"/>
  <c r="C70" i="97"/>
  <c r="I146" i="70"/>
  <c r="C72" i="97"/>
  <c r="I157" i="97"/>
  <c r="J77" i="48"/>
  <c r="C83" i="115"/>
  <c r="C32" i="89"/>
  <c r="I108" i="74"/>
  <c r="K90" i="80"/>
  <c r="AF75" i="142"/>
  <c r="C52" i="68"/>
  <c r="AF10" i="142"/>
  <c r="I106" i="114"/>
  <c r="AG25" i="50"/>
  <c r="AE4" i="58"/>
  <c r="C39" i="69"/>
  <c r="AG62" i="50"/>
  <c r="I116" i="107"/>
  <c r="K77" i="110"/>
  <c r="K90" i="109"/>
  <c r="C35" i="100"/>
  <c r="AE20" i="50"/>
  <c r="K85" i="90"/>
  <c r="K90" i="79"/>
  <c r="I137" i="71"/>
  <c r="C57" i="72"/>
  <c r="K34" i="141"/>
  <c r="AE65" i="142"/>
  <c r="C61" i="70"/>
  <c r="C6" i="52"/>
  <c r="C2" i="60"/>
  <c r="AG59" i="141"/>
  <c r="C5" i="59"/>
  <c r="C80" i="62"/>
  <c r="I160" i="73"/>
  <c r="I130" i="52"/>
  <c r="K92" i="68"/>
  <c r="K99" i="95"/>
  <c r="I157" i="64"/>
  <c r="C37" i="65"/>
  <c r="AF26" i="142"/>
  <c r="AG54" i="140"/>
  <c r="C9" i="89"/>
  <c r="C21" i="64"/>
  <c r="I143" i="110"/>
  <c r="I147" i="104"/>
  <c r="I165" i="61"/>
  <c r="C2" i="95"/>
  <c r="C7" i="107"/>
  <c r="AF66" i="52"/>
  <c r="C19" i="64"/>
  <c r="I117" i="59"/>
  <c r="C28" i="70"/>
  <c r="I123" i="69"/>
  <c r="C58" i="89"/>
  <c r="AE35" i="49"/>
  <c r="AH3" i="58"/>
  <c r="C14" i="95"/>
  <c r="G119" i="48"/>
  <c r="C77" i="104"/>
  <c r="C52" i="77"/>
  <c r="C80" i="94"/>
  <c r="AG14" i="79"/>
  <c r="C41" i="61"/>
  <c r="J70" i="48"/>
  <c r="I162" i="76"/>
  <c r="I142" i="97"/>
  <c r="C61" i="68"/>
  <c r="G116" i="49"/>
  <c r="I115" i="74"/>
  <c r="K93" i="72"/>
  <c r="C47" i="62"/>
  <c r="C32" i="77"/>
  <c r="C25" i="68"/>
  <c r="I156" i="63"/>
  <c r="C17" i="107"/>
  <c r="AG34" i="52"/>
  <c r="C28" i="79"/>
  <c r="K4" i="80"/>
  <c r="K81" i="109"/>
  <c r="AF27" i="141"/>
  <c r="AG51" i="48"/>
  <c r="AG57" i="50"/>
  <c r="AD42" i="48"/>
  <c r="C80" i="89"/>
  <c r="C100" i="70"/>
  <c r="C72" i="54"/>
  <c r="M126" i="67"/>
  <c r="C13" i="59"/>
  <c r="K95" i="97"/>
  <c r="J76" i="48"/>
  <c r="I106" i="65"/>
  <c r="C41" i="107"/>
  <c r="C57" i="109"/>
  <c r="C91" i="62"/>
  <c r="I129" i="95"/>
  <c r="M126" i="63"/>
  <c r="K74" i="100"/>
  <c r="C3" i="55"/>
  <c r="C49" i="59"/>
  <c r="M126" i="105"/>
  <c r="C15" i="71"/>
  <c r="AG49" i="142"/>
  <c r="AH78" i="52"/>
  <c r="C6" i="118"/>
  <c r="C56" i="122"/>
  <c r="I132" i="104"/>
  <c r="K74" i="111"/>
  <c r="K71" i="107"/>
  <c r="AG59" i="52"/>
  <c r="AE7" i="141"/>
  <c r="K88" i="90"/>
  <c r="I144" i="63"/>
  <c r="AE64" i="50"/>
  <c r="C65" i="103"/>
  <c r="AE96" i="141"/>
  <c r="AG38" i="140"/>
  <c r="K80" i="76"/>
  <c r="K73" i="118"/>
  <c r="AG79" i="141"/>
  <c r="K98" i="66"/>
  <c r="I116" i="110"/>
  <c r="K20" i="52"/>
  <c r="AF30" i="49"/>
  <c r="K57" i="118"/>
  <c r="I126" i="95"/>
  <c r="C54" i="64"/>
  <c r="C3" i="104"/>
  <c r="C28" i="89"/>
  <c r="C61" i="118"/>
  <c r="K65" i="122"/>
  <c r="AH69" i="140"/>
  <c r="C13" i="63"/>
  <c r="C41" i="59"/>
  <c r="I126" i="76"/>
  <c r="I106" i="104"/>
  <c r="K90" i="97"/>
  <c r="K18" i="142"/>
  <c r="C56" i="59"/>
  <c r="M128" i="76"/>
  <c r="K12" i="140"/>
  <c r="AG85" i="140"/>
  <c r="I147" i="111"/>
  <c r="AD75" i="48"/>
  <c r="I107" i="59"/>
  <c r="C24" i="56"/>
  <c r="AG30" i="52"/>
  <c r="I145" i="95"/>
  <c r="C30" i="105"/>
  <c r="K71" i="79"/>
  <c r="C93" i="121"/>
  <c r="I157" i="57"/>
  <c r="I139" i="62"/>
  <c r="C99" i="110"/>
  <c r="AG5" i="74"/>
  <c r="J72" i="48"/>
  <c r="C35" i="59"/>
  <c r="C67" i="121"/>
  <c r="K84" i="115"/>
  <c r="C44" i="90"/>
  <c r="C42" i="68"/>
  <c r="C5" i="72"/>
  <c r="K90" i="110"/>
  <c r="I117" i="94"/>
  <c r="AD46" i="48"/>
  <c r="I152" i="73"/>
  <c r="I128" i="69"/>
  <c r="M128" i="137"/>
  <c r="I127" i="65"/>
  <c r="I126" i="62"/>
  <c r="C96" i="66"/>
  <c r="C87" i="69"/>
  <c r="C64" i="65"/>
  <c r="AG14" i="50"/>
  <c r="I156" i="55"/>
  <c r="K4" i="79"/>
  <c r="C16" i="100"/>
  <c r="C92" i="122"/>
  <c r="C47" i="77"/>
  <c r="I130" i="77"/>
  <c r="C86" i="73"/>
  <c r="AG73" i="142"/>
  <c r="AF29" i="52"/>
  <c r="I147" i="53"/>
  <c r="I121" i="64"/>
  <c r="C43" i="64"/>
  <c r="C42" i="62"/>
  <c r="K76" i="122"/>
  <c r="AD83" i="49"/>
  <c r="K87" i="63"/>
  <c r="C25" i="67"/>
  <c r="C84" i="64"/>
  <c r="C48" i="59"/>
  <c r="C27" i="103"/>
  <c r="J46" i="50"/>
  <c r="AG3" i="75"/>
  <c r="C81" i="56"/>
  <c r="AE75" i="49"/>
  <c r="AE88" i="140"/>
  <c r="AF48" i="48"/>
  <c r="I146" i="109"/>
  <c r="K65" i="107"/>
  <c r="C73" i="111"/>
  <c r="AE62" i="49"/>
  <c r="AH94" i="141"/>
  <c r="J39" i="49"/>
  <c r="C69" i="64"/>
  <c r="C5" i="95"/>
  <c r="AH64" i="52"/>
  <c r="C3" i="58"/>
  <c r="J27" i="49"/>
  <c r="K96" i="104"/>
  <c r="C47" i="73"/>
  <c r="C56" i="76"/>
  <c r="AE68" i="142"/>
  <c r="I165" i="121"/>
  <c r="I138" i="77"/>
  <c r="AF67" i="49"/>
  <c r="I128" i="71"/>
  <c r="I128" i="114"/>
  <c r="C14" i="59"/>
  <c r="C31" i="114"/>
  <c r="I128" i="74"/>
  <c r="AE43" i="140"/>
  <c r="AG37" i="141"/>
  <c r="I136" i="61"/>
  <c r="C31" i="100"/>
  <c r="C85" i="76"/>
  <c r="C76" i="109"/>
  <c r="AG47" i="140"/>
  <c r="J26" i="50"/>
  <c r="AG50" i="141"/>
  <c r="I138" i="114"/>
  <c r="AH49" i="140"/>
  <c r="I132" i="137"/>
  <c r="AG4" i="48"/>
  <c r="C64" i="74"/>
  <c r="K78" i="137"/>
  <c r="I142" i="63"/>
  <c r="K82" i="94"/>
  <c r="K71" i="118"/>
  <c r="I129" i="72"/>
  <c r="I123" i="95"/>
  <c r="I107" i="114"/>
  <c r="C3" i="100"/>
  <c r="J67" i="50"/>
  <c r="C85" i="54"/>
  <c r="C45" i="54"/>
  <c r="AD70" i="50"/>
  <c r="C53" i="63"/>
  <c r="I154" i="70"/>
  <c r="I163" i="94"/>
  <c r="I119" i="70"/>
  <c r="AF9" i="140"/>
  <c r="C24" i="59"/>
  <c r="C39" i="55"/>
  <c r="AE76" i="141"/>
  <c r="C98" i="52"/>
  <c r="AE67" i="49"/>
  <c r="K63" i="52"/>
  <c r="C52" i="56"/>
  <c r="AD53" i="49"/>
  <c r="C79" i="100"/>
  <c r="J3" i="50"/>
  <c r="C77" i="97"/>
  <c r="K64" i="104"/>
  <c r="C18" i="89"/>
  <c r="I126" i="63"/>
  <c r="K55" i="52"/>
  <c r="AG27" i="52"/>
  <c r="AG81" i="49"/>
  <c r="AF36" i="49"/>
  <c r="AG8" i="141"/>
  <c r="C74" i="66"/>
  <c r="K92" i="110"/>
  <c r="K73" i="114"/>
  <c r="C76" i="55"/>
  <c r="M127" i="70"/>
  <c r="I117" i="73"/>
  <c r="C19" i="60"/>
  <c r="C5" i="52"/>
  <c r="K3" i="75"/>
  <c r="C78" i="72"/>
  <c r="AH4" i="52"/>
  <c r="AE48" i="142"/>
  <c r="C31" i="60"/>
  <c r="C2" i="97"/>
  <c r="C79" i="103"/>
  <c r="C50" i="55"/>
  <c r="J53" i="48"/>
  <c r="AF41" i="52"/>
  <c r="C82" i="118"/>
  <c r="AG51" i="142"/>
  <c r="K79" i="95"/>
  <c r="C11" i="56"/>
  <c r="I160" i="97"/>
  <c r="C38" i="100"/>
  <c r="K39" i="140"/>
  <c r="C50" i="89"/>
  <c r="AH83" i="140"/>
  <c r="AG29" i="49"/>
  <c r="I144" i="72"/>
  <c r="I110" i="72"/>
  <c r="AF59" i="140"/>
  <c r="AF6" i="52"/>
  <c r="C61" i="137"/>
  <c r="I138" i="75"/>
  <c r="AF31" i="141"/>
  <c r="I106" i="80"/>
  <c r="C60" i="71"/>
  <c r="C44" i="63"/>
  <c r="I155" i="122"/>
  <c r="AE33" i="49"/>
  <c r="AE18" i="140"/>
  <c r="K89" i="77"/>
  <c r="C55" i="53"/>
  <c r="K56" i="122"/>
  <c r="C73" i="122"/>
  <c r="AG27" i="142"/>
  <c r="K27" i="52"/>
  <c r="AF76" i="50"/>
  <c r="AF22" i="48"/>
  <c r="C98" i="57"/>
  <c r="AG73" i="141"/>
  <c r="J82" i="48"/>
  <c r="AH4" i="142"/>
  <c r="C100" i="114"/>
  <c r="AE28" i="50"/>
  <c r="AE30" i="140"/>
  <c r="I109" i="115"/>
  <c r="C56" i="52"/>
  <c r="K30" i="52"/>
  <c r="AF4" i="142"/>
  <c r="AE2" i="80"/>
  <c r="K66" i="107"/>
  <c r="I118" i="109"/>
  <c r="AD86" i="49"/>
  <c r="I159" i="53"/>
  <c r="I129" i="68"/>
  <c r="C86" i="103"/>
  <c r="K49" i="52"/>
  <c r="G156" i="49"/>
  <c r="C58" i="53"/>
  <c r="C29" i="64"/>
  <c r="C17" i="89"/>
  <c r="C65" i="72"/>
  <c r="J82" i="49"/>
  <c r="K92" i="115"/>
  <c r="I126" i="89"/>
  <c r="C80" i="105"/>
  <c r="I137" i="95"/>
  <c r="C34" i="107"/>
  <c r="AG78" i="50"/>
  <c r="C21" i="76"/>
  <c r="C55" i="100"/>
  <c r="I117" i="118"/>
  <c r="I156" i="52"/>
  <c r="C2" i="59"/>
  <c r="C88" i="64"/>
  <c r="C68" i="76"/>
  <c r="AH80" i="141"/>
  <c r="C74" i="94"/>
  <c r="I111" i="69"/>
  <c r="C62" i="70"/>
  <c r="C19" i="80"/>
  <c r="I165" i="100"/>
  <c r="K83" i="94"/>
  <c r="I132" i="115"/>
  <c r="K88" i="61"/>
  <c r="I157" i="107"/>
  <c r="I146" i="76"/>
  <c r="AH88" i="140"/>
  <c r="I109" i="97"/>
  <c r="C21" i="57"/>
  <c r="C27" i="69"/>
  <c r="C50" i="72"/>
  <c r="AD4" i="50"/>
  <c r="I115" i="95"/>
  <c r="C99" i="118"/>
  <c r="C100" i="56"/>
  <c r="AF48" i="49"/>
  <c r="I133" i="105"/>
  <c r="AH13" i="141"/>
  <c r="C97" i="97"/>
  <c r="AD41" i="48"/>
  <c r="C38" i="118"/>
  <c r="I156" i="115"/>
  <c r="C82" i="66"/>
  <c r="C21" i="121"/>
  <c r="I143" i="66"/>
  <c r="AF74" i="141"/>
  <c r="C52" i="53"/>
  <c r="K97" i="104"/>
  <c r="C91" i="54"/>
  <c r="C80" i="80"/>
  <c r="K94" i="74"/>
  <c r="AE25" i="49"/>
  <c r="C14" i="53"/>
  <c r="I118" i="65"/>
  <c r="AE85" i="142"/>
  <c r="C53" i="103"/>
  <c r="C94" i="109"/>
  <c r="C63" i="107"/>
  <c r="C96" i="90"/>
  <c r="I110" i="97"/>
  <c r="C99" i="70"/>
  <c r="AE64" i="140"/>
  <c r="K72" i="79"/>
  <c r="I117" i="71"/>
  <c r="AG64" i="48"/>
  <c r="C10" i="114"/>
  <c r="AE57" i="142"/>
  <c r="C83" i="94"/>
  <c r="C32" i="114"/>
  <c r="C77" i="74"/>
  <c r="C53" i="57"/>
  <c r="C9" i="114"/>
  <c r="K4" i="141"/>
  <c r="AH67" i="140"/>
  <c r="K2" i="141"/>
  <c r="C26" i="57"/>
  <c r="C75" i="62"/>
  <c r="K75" i="118"/>
  <c r="G152" i="50"/>
  <c r="AF6" i="141"/>
  <c r="AF26" i="48"/>
  <c r="C100" i="110"/>
  <c r="C14" i="115"/>
  <c r="C27" i="100"/>
  <c r="C43" i="104"/>
  <c r="C21" i="105"/>
  <c r="I130" i="118"/>
  <c r="AG74" i="50"/>
  <c r="C8" i="95"/>
  <c r="C66" i="70"/>
  <c r="C41" i="52"/>
  <c r="C73" i="72"/>
  <c r="C49" i="107"/>
  <c r="C48" i="53"/>
  <c r="AH44" i="142"/>
  <c r="G157" i="49"/>
  <c r="M126" i="75"/>
  <c r="M128" i="61"/>
  <c r="K34" i="140"/>
  <c r="AF55" i="140"/>
  <c r="C28" i="52"/>
  <c r="AH24" i="140"/>
  <c r="C10" i="94"/>
  <c r="C41" i="58"/>
  <c r="AG22" i="50"/>
  <c r="C91" i="56"/>
  <c r="AG86" i="48"/>
  <c r="C81" i="79"/>
  <c r="I144" i="114"/>
  <c r="I137" i="53"/>
  <c r="K64" i="52"/>
  <c r="AH2" i="104"/>
  <c r="AH40" i="141"/>
  <c r="AF46" i="49"/>
  <c r="I125" i="59"/>
  <c r="C24" i="118"/>
  <c r="C39" i="66"/>
  <c r="I138" i="107"/>
  <c r="C94" i="56"/>
  <c r="AG87" i="140"/>
  <c r="AF91" i="141"/>
  <c r="C45" i="118"/>
  <c r="AF59" i="50"/>
  <c r="AE37" i="49"/>
  <c r="C86" i="55"/>
  <c r="AE6" i="140"/>
  <c r="C87" i="64"/>
  <c r="C26" i="70"/>
  <c r="AG70" i="52"/>
  <c r="AF61" i="50"/>
  <c r="J3" i="49"/>
  <c r="I131" i="110"/>
  <c r="AE54" i="48"/>
  <c r="AE45" i="52"/>
  <c r="I115" i="90"/>
  <c r="C9" i="70"/>
  <c r="C85" i="115"/>
  <c r="K81" i="97"/>
  <c r="AE32" i="50"/>
  <c r="C48" i="64"/>
  <c r="I121" i="89"/>
  <c r="C99" i="72"/>
  <c r="AD41" i="50"/>
  <c r="K76" i="75"/>
  <c r="I115" i="70"/>
  <c r="C35" i="72"/>
  <c r="AE62" i="140"/>
  <c r="C47" i="118"/>
  <c r="C28" i="74"/>
  <c r="AG2" i="71"/>
  <c r="C87" i="105"/>
  <c r="I157" i="54"/>
  <c r="K100" i="104"/>
  <c r="AE74" i="49"/>
  <c r="C12" i="52"/>
  <c r="I120" i="110"/>
  <c r="K61" i="109"/>
  <c r="K79" i="73"/>
  <c r="AD60" i="50"/>
  <c r="C99" i="63"/>
  <c r="C58" i="55"/>
  <c r="C86" i="67"/>
  <c r="AG22" i="142"/>
  <c r="K98" i="122"/>
  <c r="K77" i="97"/>
  <c r="AG31" i="140"/>
  <c r="AG81" i="142"/>
  <c r="C23" i="137"/>
  <c r="K88" i="72"/>
  <c r="C55" i="107"/>
  <c r="AF33" i="50"/>
  <c r="AE83" i="49"/>
  <c r="AG68" i="48"/>
  <c r="C28" i="110"/>
  <c r="K89" i="110"/>
  <c r="I106" i="75"/>
  <c r="I157" i="63"/>
  <c r="C51" i="52"/>
  <c r="AG46" i="52"/>
  <c r="I160" i="94"/>
  <c r="I145" i="94"/>
  <c r="AE29" i="140"/>
  <c r="AE90" i="52"/>
  <c r="AF9" i="50"/>
  <c r="C78" i="73"/>
  <c r="C19" i="68"/>
  <c r="C71" i="114"/>
  <c r="C58" i="54"/>
  <c r="C95" i="55"/>
  <c r="AH6" i="79"/>
  <c r="I132" i="77"/>
  <c r="K85" i="52"/>
  <c r="K96" i="64"/>
  <c r="C53" i="100"/>
  <c r="AD43" i="50"/>
  <c r="I139" i="54"/>
  <c r="I111" i="107"/>
  <c r="C51" i="60"/>
  <c r="AG45" i="48"/>
  <c r="I129" i="52"/>
  <c r="AE39" i="142"/>
  <c r="K98" i="121"/>
  <c r="K86" i="137"/>
  <c r="AE52" i="140"/>
  <c r="C27" i="65"/>
  <c r="C51" i="70"/>
  <c r="C56" i="111"/>
  <c r="AF27" i="49"/>
  <c r="C91" i="61"/>
  <c r="C85" i="56"/>
  <c r="I160" i="74"/>
  <c r="C61" i="80"/>
  <c r="I165" i="54"/>
  <c r="C41" i="75"/>
  <c r="C90" i="105"/>
  <c r="C64" i="111"/>
  <c r="C29" i="57"/>
  <c r="C23" i="76"/>
  <c r="C86" i="65"/>
  <c r="AF74" i="140"/>
  <c r="I122" i="90"/>
  <c r="C4" i="89"/>
  <c r="AG55" i="48"/>
  <c r="C49" i="104"/>
  <c r="AF3" i="53"/>
  <c r="I142" i="137"/>
  <c r="C26" i="110"/>
  <c r="C48" i="95"/>
  <c r="AG2" i="104"/>
  <c r="C38" i="90"/>
  <c r="C92" i="67"/>
  <c r="AF84" i="48"/>
  <c r="C3" i="97"/>
  <c r="C27" i="57"/>
  <c r="AH20" i="142"/>
  <c r="K96" i="137"/>
  <c r="AG46" i="141"/>
  <c r="C3" i="114"/>
  <c r="AG6" i="142"/>
  <c r="AH41" i="141"/>
  <c r="AG7" i="141"/>
  <c r="I123" i="74"/>
  <c r="I125" i="97"/>
  <c r="AH68" i="140"/>
  <c r="I164" i="54"/>
  <c r="AH63" i="140"/>
  <c r="C99" i="59"/>
  <c r="AH3" i="105"/>
  <c r="I155" i="56"/>
  <c r="I116" i="89"/>
  <c r="C52" i="115"/>
  <c r="K76" i="114"/>
  <c r="AF3" i="58"/>
  <c r="C76" i="100"/>
  <c r="AE3" i="105"/>
  <c r="I162" i="80"/>
  <c r="I122" i="66"/>
  <c r="AD63" i="50"/>
  <c r="I125" i="100"/>
  <c r="AE80" i="142"/>
  <c r="AE70" i="141"/>
  <c r="M126" i="111"/>
  <c r="C40" i="53"/>
  <c r="AD88" i="49"/>
  <c r="AG21" i="48"/>
  <c r="I106" i="76"/>
  <c r="C17" i="61"/>
  <c r="I163" i="95"/>
  <c r="C85" i="58"/>
  <c r="K84" i="71"/>
  <c r="C9" i="69"/>
  <c r="C40" i="58"/>
  <c r="C67" i="54"/>
  <c r="AG13" i="49"/>
  <c r="K90" i="70"/>
  <c r="AD5" i="48"/>
  <c r="I111" i="109"/>
  <c r="AF77" i="48"/>
  <c r="C78" i="54"/>
  <c r="AH86" i="52"/>
  <c r="I147" i="56"/>
  <c r="C5" i="54"/>
  <c r="AH92" i="140"/>
  <c r="C69" i="109"/>
  <c r="M129" i="109"/>
  <c r="I128" i="137"/>
  <c r="I147" i="73"/>
  <c r="C90" i="54"/>
  <c r="M129" i="61"/>
  <c r="I107" i="89"/>
  <c r="J23" i="49"/>
  <c r="C38" i="65"/>
  <c r="I157" i="89"/>
  <c r="C43" i="114"/>
  <c r="AH61" i="141"/>
  <c r="I119" i="59"/>
  <c r="I110" i="115"/>
  <c r="I165" i="73"/>
  <c r="I106" i="90"/>
  <c r="C66" i="89"/>
  <c r="I108" i="107"/>
  <c r="K85" i="137"/>
  <c r="I138" i="65"/>
  <c r="AD10" i="48"/>
  <c r="I145" i="71"/>
  <c r="C24" i="115"/>
  <c r="I145" i="90"/>
  <c r="C95" i="53"/>
  <c r="I155" i="72"/>
  <c r="AD15" i="49"/>
  <c r="K86" i="73"/>
  <c r="AD29" i="48"/>
  <c r="AF100" i="142"/>
  <c r="AG85" i="49"/>
  <c r="C94" i="122"/>
  <c r="AD18" i="49"/>
  <c r="C23" i="103"/>
  <c r="C57" i="89"/>
  <c r="AE8" i="142"/>
  <c r="C27" i="118"/>
  <c r="C100" i="90"/>
  <c r="AH35" i="142"/>
  <c r="AF88" i="49"/>
  <c r="I131" i="72"/>
  <c r="C94" i="70"/>
  <c r="I130" i="53"/>
  <c r="AG4" i="74"/>
  <c r="AF8" i="73"/>
  <c r="C60" i="61"/>
  <c r="I164" i="100"/>
  <c r="I161" i="118"/>
  <c r="C40" i="71"/>
  <c r="AG60" i="140"/>
  <c r="K85" i="110"/>
  <c r="M129" i="139"/>
  <c r="AE74" i="50"/>
  <c r="C19" i="67"/>
  <c r="C48" i="66"/>
  <c r="K84" i="62"/>
  <c r="I153" i="89"/>
  <c r="K4" i="75"/>
  <c r="AH2" i="64"/>
  <c r="C34" i="105"/>
  <c r="C8" i="107"/>
  <c r="C34" i="115"/>
  <c r="K70" i="104"/>
  <c r="C54" i="76"/>
  <c r="AF85" i="140"/>
  <c r="C83" i="59"/>
  <c r="I162" i="115"/>
  <c r="C6" i="75"/>
  <c r="I115" i="114"/>
  <c r="C52" i="89"/>
  <c r="K93" i="61"/>
  <c r="K79" i="105"/>
  <c r="AD5" i="50"/>
  <c r="C50" i="97"/>
  <c r="I142" i="76"/>
  <c r="C54" i="109"/>
  <c r="I121" i="72"/>
  <c r="AG56" i="49"/>
  <c r="K87" i="61"/>
  <c r="C55" i="77"/>
  <c r="C44" i="70"/>
  <c r="AG56" i="50"/>
  <c r="C58" i="75"/>
  <c r="AF20" i="48"/>
  <c r="I162" i="56"/>
  <c r="C32" i="71"/>
  <c r="J3" i="48"/>
  <c r="I165" i="59"/>
  <c r="C63" i="118"/>
  <c r="AG42" i="141"/>
  <c r="C3" i="103"/>
  <c r="C95" i="60"/>
  <c r="C19" i="69"/>
  <c r="I119" i="77"/>
  <c r="AF66" i="141"/>
  <c r="AH80" i="52"/>
  <c r="I165" i="76"/>
  <c r="AE67" i="48"/>
  <c r="C59" i="66"/>
  <c r="AH73" i="140"/>
  <c r="AG44" i="50"/>
  <c r="K39" i="52"/>
  <c r="I141" i="53"/>
  <c r="AE92" i="48"/>
  <c r="AG87" i="50"/>
  <c r="C27" i="89"/>
  <c r="I144" i="58"/>
  <c r="C47" i="94"/>
  <c r="C64" i="73"/>
  <c r="C87" i="109"/>
  <c r="I157" i="100"/>
  <c r="C40" i="55"/>
  <c r="AE34" i="48"/>
  <c r="AF54" i="140"/>
  <c r="C80" i="137"/>
  <c r="C13" i="70"/>
  <c r="I155" i="110"/>
  <c r="AF34" i="141"/>
  <c r="G117" i="48"/>
  <c r="I121" i="118"/>
  <c r="K91" i="76"/>
  <c r="AG53" i="50"/>
  <c r="J16" i="50"/>
  <c r="I155" i="137"/>
  <c r="AG45" i="52"/>
  <c r="C64" i="72"/>
  <c r="C4" i="59"/>
  <c r="AE55" i="48"/>
  <c r="C96" i="74"/>
  <c r="K93" i="66"/>
  <c r="AE32" i="49"/>
  <c r="C86" i="111"/>
  <c r="K33" i="140"/>
  <c r="C20" i="72"/>
  <c r="AE98" i="142"/>
  <c r="K41" i="141"/>
  <c r="M129" i="72"/>
  <c r="I122" i="75"/>
  <c r="C60" i="74"/>
  <c r="I122" i="103"/>
  <c r="K78" i="110"/>
  <c r="AH70" i="142"/>
  <c r="C55" i="80"/>
  <c r="C63" i="69"/>
  <c r="J17" i="48"/>
  <c r="C46" i="107"/>
  <c r="C73" i="97"/>
  <c r="AF56" i="141"/>
  <c r="AE13" i="140"/>
  <c r="C91" i="100"/>
  <c r="C88" i="53"/>
  <c r="C62" i="56"/>
  <c r="C93" i="71"/>
  <c r="I143" i="121"/>
  <c r="C35" i="80"/>
  <c r="I119" i="137"/>
  <c r="C37" i="104"/>
  <c r="I154" i="57"/>
  <c r="I124" i="97"/>
  <c r="C41" i="67"/>
  <c r="C20" i="121"/>
  <c r="C23" i="66"/>
  <c r="I138" i="74"/>
  <c r="I154" i="72"/>
  <c r="C77" i="118"/>
  <c r="K76" i="111"/>
  <c r="K93" i="80"/>
  <c r="I128" i="67"/>
  <c r="I109" i="100"/>
  <c r="AF5" i="140"/>
  <c r="C94" i="90"/>
  <c r="C81" i="57"/>
  <c r="C39" i="109"/>
  <c r="C72" i="95"/>
  <c r="K9" i="52"/>
  <c r="I118" i="79"/>
  <c r="AG4" i="142"/>
  <c r="I116" i="52"/>
  <c r="C98" i="53"/>
  <c r="C98" i="90"/>
  <c r="C66" i="77"/>
  <c r="AG4" i="141"/>
  <c r="AH70" i="141"/>
  <c r="C70" i="66"/>
  <c r="C20" i="58"/>
  <c r="AE78" i="142"/>
  <c r="I118" i="55"/>
  <c r="I164" i="97"/>
  <c r="C18" i="70"/>
  <c r="C31" i="59"/>
  <c r="I141" i="57"/>
  <c r="C28" i="111"/>
  <c r="G162" i="50"/>
  <c r="I125" i="61"/>
  <c r="C84" i="114"/>
  <c r="C37" i="105"/>
  <c r="AF61" i="140"/>
  <c r="AF29" i="142"/>
  <c r="M127" i="67"/>
  <c r="I109" i="90"/>
  <c r="K89" i="61"/>
  <c r="C91" i="74"/>
  <c r="C41" i="55"/>
  <c r="C12" i="90"/>
  <c r="C25" i="107"/>
  <c r="AG93" i="52"/>
  <c r="C56" i="68"/>
  <c r="AD82" i="50"/>
  <c r="AD14" i="48"/>
  <c r="AD40" i="49"/>
  <c r="C87" i="71"/>
  <c r="C82" i="111"/>
  <c r="I143" i="97"/>
  <c r="C60" i="77"/>
  <c r="I141" i="110"/>
  <c r="AF82" i="142"/>
  <c r="C66" i="97"/>
  <c r="J4" i="50"/>
  <c r="I138" i="58"/>
  <c r="AF14" i="140"/>
  <c r="I165" i="109"/>
  <c r="AH12" i="52"/>
  <c r="C43" i="66"/>
  <c r="I160" i="109"/>
  <c r="K65" i="100"/>
  <c r="AG40" i="49"/>
  <c r="AE93" i="49"/>
  <c r="I160" i="105"/>
  <c r="AH85" i="140"/>
  <c r="I117" i="69"/>
  <c r="C73" i="109"/>
  <c r="C68" i="71"/>
  <c r="K96" i="60"/>
  <c r="C45" i="74"/>
  <c r="C64" i="53"/>
  <c r="C82" i="107"/>
  <c r="K95" i="104"/>
  <c r="C95" i="89"/>
  <c r="I125" i="95"/>
  <c r="AF87" i="140"/>
  <c r="K99" i="118"/>
  <c r="AH95" i="142"/>
  <c r="AE53" i="140"/>
  <c r="I141" i="89"/>
  <c r="C78" i="52"/>
  <c r="I153" i="65"/>
  <c r="C6" i="109"/>
  <c r="C29" i="137"/>
  <c r="AH99" i="141"/>
  <c r="I119" i="71"/>
  <c r="K72" i="104"/>
  <c r="C87" i="115"/>
  <c r="AH13" i="142"/>
  <c r="K82" i="74"/>
  <c r="K73" i="137"/>
  <c r="AE20" i="48"/>
  <c r="K99" i="76"/>
  <c r="K81" i="107"/>
  <c r="AF54" i="142"/>
  <c r="K12" i="141"/>
  <c r="AE16" i="140"/>
  <c r="AG28" i="48"/>
  <c r="AF2" i="73"/>
  <c r="I161" i="59"/>
  <c r="C58" i="90"/>
  <c r="I142" i="54"/>
  <c r="C46" i="67"/>
  <c r="C41" i="103"/>
  <c r="AD51" i="50"/>
  <c r="C53" i="67"/>
  <c r="AF4" i="79"/>
  <c r="K72" i="74"/>
  <c r="AH72" i="140"/>
  <c r="I142" i="67"/>
  <c r="C58" i="56"/>
  <c r="AH54" i="141"/>
  <c r="I130" i="139"/>
  <c r="AF38" i="141"/>
  <c r="C58" i="114"/>
  <c r="I145" i="57"/>
  <c r="I161" i="60"/>
  <c r="C11" i="54"/>
  <c r="AE89" i="48"/>
  <c r="K84" i="80"/>
  <c r="AE12" i="52"/>
  <c r="I131" i="69"/>
  <c r="I111" i="90"/>
  <c r="AG60" i="142"/>
  <c r="I147" i="68"/>
  <c r="K83" i="90"/>
  <c r="C93" i="70"/>
  <c r="K99" i="63"/>
  <c r="AD86" i="48"/>
  <c r="I118" i="94"/>
  <c r="C48" i="52"/>
  <c r="I131" i="55"/>
  <c r="K88" i="76"/>
  <c r="J59" i="49"/>
  <c r="I152" i="80"/>
  <c r="K73" i="115"/>
  <c r="AF26" i="50"/>
  <c r="K88" i="60"/>
  <c r="K75" i="111"/>
  <c r="I119" i="109"/>
  <c r="I153" i="95"/>
  <c r="C20" i="95"/>
  <c r="K62" i="121"/>
  <c r="G132" i="48"/>
  <c r="K95" i="60"/>
  <c r="K82" i="97"/>
  <c r="C52" i="79"/>
  <c r="C55" i="55"/>
  <c r="AE33" i="142"/>
  <c r="I116" i="66"/>
  <c r="K97" i="61"/>
  <c r="I158" i="68"/>
  <c r="K97" i="66"/>
  <c r="K89" i="67"/>
  <c r="C83" i="72"/>
  <c r="AF96" i="142"/>
  <c r="I110" i="79"/>
  <c r="AE12" i="48"/>
  <c r="C71" i="68"/>
  <c r="I163" i="54"/>
  <c r="C44" i="107"/>
  <c r="C87" i="137"/>
  <c r="I108" i="79"/>
  <c r="C36" i="54"/>
  <c r="C21" i="52"/>
  <c r="M129" i="64"/>
  <c r="C15" i="52"/>
  <c r="AG40" i="52"/>
  <c r="I130" i="80"/>
  <c r="I110" i="68"/>
  <c r="J10" i="49"/>
  <c r="AF65" i="50"/>
  <c r="I123" i="90"/>
  <c r="I155" i="59"/>
  <c r="C44" i="77"/>
  <c r="C30" i="67"/>
  <c r="J64" i="49"/>
  <c r="C25" i="104"/>
  <c r="J50" i="48"/>
  <c r="C67" i="118"/>
  <c r="C82" i="64"/>
  <c r="C60" i="69"/>
  <c r="C16" i="60"/>
  <c r="I108" i="63"/>
  <c r="C86" i="122"/>
  <c r="C9" i="62"/>
  <c r="I107" i="60"/>
  <c r="AE47" i="142"/>
  <c r="C80" i="111"/>
  <c r="K99" i="89"/>
  <c r="I111" i="122"/>
  <c r="I160" i="71"/>
  <c r="AE62" i="52"/>
  <c r="AG50" i="49"/>
  <c r="C93" i="109"/>
  <c r="I143" i="70"/>
  <c r="C40" i="73"/>
  <c r="C4" i="55"/>
  <c r="C55" i="63"/>
  <c r="K58" i="121"/>
  <c r="C59" i="104"/>
  <c r="C28" i="118"/>
  <c r="M126" i="107"/>
  <c r="C33" i="104"/>
  <c r="C67" i="79"/>
  <c r="AF57" i="48"/>
  <c r="I154" i="58"/>
  <c r="C92" i="62"/>
  <c r="K66" i="111"/>
  <c r="C12" i="107"/>
  <c r="C18" i="121"/>
  <c r="C15" i="114"/>
  <c r="C48" i="105"/>
  <c r="M128" i="97"/>
  <c r="C74" i="58"/>
  <c r="AE71" i="140"/>
  <c r="K66" i="105"/>
  <c r="C12" i="58"/>
  <c r="I110" i="105"/>
  <c r="AG8" i="48"/>
  <c r="C62" i="54"/>
  <c r="C12" i="72"/>
  <c r="C17" i="105"/>
  <c r="C27" i="67"/>
  <c r="C18" i="65"/>
  <c r="M126" i="76"/>
  <c r="C22" i="69"/>
  <c r="K85" i="65"/>
  <c r="I117" i="52"/>
  <c r="C83" i="97"/>
  <c r="C3" i="107"/>
  <c r="AE26" i="52"/>
  <c r="AF57" i="52"/>
  <c r="C4" i="69"/>
  <c r="C22" i="137"/>
  <c r="C93" i="62"/>
  <c r="AH34" i="141"/>
  <c r="C11" i="94"/>
  <c r="C58" i="61"/>
  <c r="K97" i="62"/>
  <c r="C92" i="104"/>
  <c r="C44" i="75"/>
  <c r="C49" i="61"/>
  <c r="I143" i="137"/>
  <c r="G118" i="48"/>
  <c r="AG26" i="52"/>
  <c r="I131" i="63"/>
  <c r="I153" i="67"/>
  <c r="K56" i="62"/>
  <c r="I122" i="104"/>
  <c r="I129" i="111"/>
  <c r="AH76" i="140"/>
  <c r="K91" i="62"/>
  <c r="C19" i="52"/>
  <c r="C30" i="80"/>
  <c r="AF39" i="140"/>
  <c r="AF18" i="140"/>
  <c r="I142" i="75"/>
  <c r="C85" i="52"/>
  <c r="C54" i="70"/>
  <c r="AG12" i="50"/>
  <c r="AG30" i="50"/>
  <c r="I141" i="60"/>
  <c r="C82" i="56"/>
  <c r="C36" i="95"/>
  <c r="K98" i="60"/>
  <c r="AF23" i="141"/>
  <c r="AE2" i="104"/>
  <c r="K79" i="109"/>
  <c r="I138" i="122"/>
  <c r="C29" i="56"/>
  <c r="I143" i="68"/>
  <c r="C93" i="107"/>
  <c r="AE51" i="52"/>
  <c r="C13" i="80"/>
  <c r="AF10" i="52"/>
  <c r="G144" i="49"/>
  <c r="I164" i="71"/>
  <c r="K73" i="74"/>
  <c r="K85" i="122"/>
  <c r="C57" i="77"/>
  <c r="K14" i="52"/>
  <c r="I130" i="70"/>
  <c r="C10" i="104"/>
  <c r="AF6" i="140"/>
  <c r="AH37" i="142"/>
  <c r="J37" i="50"/>
  <c r="K82" i="80"/>
  <c r="I165" i="65"/>
  <c r="K77" i="76"/>
  <c r="C9" i="60"/>
  <c r="AD51" i="48"/>
  <c r="I164" i="60"/>
  <c r="C74" i="61"/>
  <c r="C75" i="111"/>
  <c r="AH5" i="80"/>
  <c r="C62" i="104"/>
  <c r="I155" i="79"/>
  <c r="C88" i="109"/>
  <c r="AF38" i="50"/>
  <c r="AH3" i="70"/>
  <c r="AD84" i="48"/>
  <c r="I161" i="69"/>
  <c r="I163" i="52"/>
  <c r="C98" i="114"/>
  <c r="K24" i="142"/>
  <c r="AG51" i="140"/>
  <c r="C69" i="95"/>
  <c r="K76" i="94"/>
  <c r="K99" i="114"/>
  <c r="K97" i="105"/>
  <c r="C3" i="54"/>
  <c r="C31" i="77"/>
  <c r="I164" i="75"/>
  <c r="I132" i="122"/>
  <c r="AE69" i="140"/>
  <c r="K87" i="103"/>
  <c r="C10" i="58"/>
  <c r="C70" i="70"/>
  <c r="I115" i="53"/>
  <c r="C9" i="67"/>
  <c r="I155" i="66"/>
  <c r="I107" i="76"/>
  <c r="I120" i="73"/>
  <c r="I119" i="95"/>
  <c r="C59" i="58"/>
  <c r="I161" i="95"/>
  <c r="AH96" i="142"/>
  <c r="C80" i="55"/>
  <c r="C19" i="104"/>
  <c r="C49" i="94"/>
  <c r="C92" i="56"/>
  <c r="C93" i="58"/>
  <c r="C94" i="73"/>
  <c r="K100" i="122"/>
  <c r="C52" i="118"/>
  <c r="AG7" i="50"/>
  <c r="C46" i="55"/>
  <c r="C5" i="89"/>
  <c r="C56" i="105"/>
  <c r="C88" i="122"/>
  <c r="C36" i="103"/>
  <c r="C64" i="80"/>
  <c r="AG20" i="48"/>
  <c r="C89" i="61"/>
  <c r="C97" i="121"/>
  <c r="K81" i="94"/>
  <c r="M129" i="94"/>
  <c r="C34" i="58"/>
  <c r="I142" i="89"/>
  <c r="C6" i="57"/>
  <c r="C18" i="59"/>
  <c r="AD78" i="50"/>
  <c r="I106" i="56"/>
  <c r="AH22" i="142"/>
  <c r="AE14" i="49"/>
  <c r="C9" i="109"/>
  <c r="I156" i="79"/>
  <c r="K92" i="80"/>
  <c r="K77" i="115"/>
  <c r="C88" i="90"/>
  <c r="I110" i="89"/>
  <c r="M129" i="118"/>
  <c r="C30" i="104"/>
  <c r="AD50" i="50"/>
  <c r="AD53" i="48"/>
  <c r="K4" i="61"/>
  <c r="C83" i="111"/>
  <c r="C57" i="110"/>
  <c r="C6" i="95"/>
  <c r="C50" i="53"/>
  <c r="AH47" i="52"/>
  <c r="C59" i="53"/>
  <c r="K71" i="104"/>
  <c r="C40" i="122"/>
  <c r="AE12" i="141"/>
  <c r="AE3" i="61"/>
  <c r="C91" i="95"/>
  <c r="AF73" i="48"/>
  <c r="AH7" i="52"/>
  <c r="C11" i="110"/>
  <c r="C28" i="56"/>
  <c r="J12" i="49"/>
  <c r="I142" i="58"/>
  <c r="C7" i="75"/>
  <c r="C2" i="114"/>
  <c r="C35" i="73"/>
  <c r="I136" i="59"/>
  <c r="K89" i="100"/>
  <c r="C78" i="65"/>
  <c r="I107" i="95"/>
  <c r="AG90" i="52"/>
  <c r="AH91" i="140"/>
  <c r="I159" i="61"/>
  <c r="G134" i="48"/>
  <c r="I120" i="67"/>
  <c r="AH25" i="52"/>
  <c r="C54" i="89"/>
  <c r="M128" i="71"/>
  <c r="C21" i="104"/>
  <c r="C19" i="107"/>
  <c r="AF44" i="140"/>
  <c r="C68" i="109"/>
  <c r="K83" i="79"/>
  <c r="K99" i="67"/>
  <c r="I107" i="74"/>
  <c r="I161" i="110"/>
  <c r="I162" i="75"/>
  <c r="AF40" i="142"/>
  <c r="C38" i="73"/>
  <c r="C90" i="90"/>
  <c r="K3" i="141"/>
  <c r="C82" i="63"/>
  <c r="C90" i="68"/>
  <c r="AF2" i="58"/>
  <c r="AE96" i="142"/>
  <c r="G127" i="49"/>
  <c r="K75" i="74"/>
  <c r="C45" i="59"/>
  <c r="AH79" i="141"/>
  <c r="K90" i="68"/>
  <c r="C53" i="69"/>
  <c r="I156" i="100"/>
  <c r="C93" i="69"/>
  <c r="AF2" i="115"/>
  <c r="AF2" i="79"/>
  <c r="I125" i="94"/>
  <c r="C12" i="64"/>
  <c r="C20" i="62"/>
  <c r="K73" i="100"/>
  <c r="AG5" i="75"/>
  <c r="AG65" i="140"/>
  <c r="C75" i="77"/>
  <c r="C78" i="66"/>
  <c r="I107" i="62"/>
  <c r="AH2" i="80"/>
  <c r="C24" i="103"/>
  <c r="I127" i="62"/>
  <c r="C96" i="72"/>
  <c r="C75" i="53"/>
  <c r="AF6" i="50"/>
  <c r="I137" i="122"/>
  <c r="AD92" i="50"/>
  <c r="AF42" i="141"/>
  <c r="C35" i="64"/>
  <c r="C45" i="60"/>
  <c r="J71" i="50"/>
  <c r="K95" i="66"/>
  <c r="K80" i="114"/>
  <c r="C23" i="115"/>
  <c r="C95" i="75"/>
  <c r="I141" i="104"/>
  <c r="C30" i="68"/>
  <c r="C10" i="61"/>
  <c r="C61" i="105"/>
  <c r="I157" i="137"/>
  <c r="C85" i="73"/>
  <c r="I161" i="103"/>
  <c r="C39" i="95"/>
  <c r="C58" i="65"/>
  <c r="C23" i="54"/>
  <c r="C51" i="68"/>
  <c r="C41" i="63"/>
  <c r="J29" i="50"/>
  <c r="K50" i="52"/>
  <c r="C21" i="58"/>
  <c r="C73" i="58"/>
  <c r="AE88" i="52"/>
  <c r="C88" i="75"/>
  <c r="G107" i="49"/>
  <c r="AE63" i="48"/>
  <c r="C99" i="109"/>
  <c r="I165" i="118"/>
  <c r="I107" i="107"/>
  <c r="C7" i="55"/>
  <c r="J33" i="48"/>
  <c r="C25" i="56"/>
  <c r="AF65" i="141"/>
  <c r="I145" i="69"/>
  <c r="I141" i="114"/>
  <c r="I139" i="111"/>
  <c r="I164" i="95"/>
  <c r="C6" i="100"/>
  <c r="AE53" i="141"/>
  <c r="J72" i="50"/>
  <c r="I156" i="57"/>
  <c r="I161" i="66"/>
  <c r="AF60" i="141"/>
  <c r="AE27" i="52"/>
  <c r="AG72" i="49"/>
  <c r="I154" i="55"/>
  <c r="AH3" i="80"/>
  <c r="AG23" i="140"/>
  <c r="C35" i="118"/>
  <c r="J22" i="49"/>
  <c r="K94" i="64"/>
  <c r="AG17" i="50"/>
  <c r="I147" i="94"/>
  <c r="AF100" i="141"/>
  <c r="AH86" i="141"/>
  <c r="C90" i="57"/>
  <c r="C6" i="73"/>
  <c r="I108" i="65"/>
  <c r="C100" i="100"/>
  <c r="I146" i="63"/>
  <c r="C5" i="62"/>
  <c r="C4" i="111"/>
  <c r="C89" i="118"/>
  <c r="C19" i="105"/>
  <c r="C72" i="80"/>
  <c r="C87" i="59"/>
  <c r="AG62" i="142"/>
  <c r="C41" i="57"/>
  <c r="I125" i="89"/>
  <c r="C52" i="95"/>
  <c r="AD56" i="50"/>
  <c r="C80" i="66"/>
  <c r="I147" i="105"/>
  <c r="C52" i="54"/>
  <c r="I117" i="75"/>
  <c r="AF37" i="49"/>
  <c r="C17" i="57"/>
  <c r="C62" i="55"/>
  <c r="I165" i="64"/>
  <c r="C19" i="109"/>
  <c r="I143" i="73"/>
  <c r="AF15" i="142"/>
  <c r="I108" i="80"/>
  <c r="C58" i="97"/>
  <c r="C27" i="59"/>
  <c r="C53" i="66"/>
  <c r="C83" i="76"/>
  <c r="K64" i="100"/>
  <c r="I117" i="107"/>
  <c r="C57" i="97"/>
  <c r="AF24" i="49"/>
  <c r="AF74" i="50"/>
  <c r="K83" i="75"/>
  <c r="AG83" i="48"/>
  <c r="AG98" i="140"/>
  <c r="C11" i="63"/>
  <c r="AE5" i="75"/>
  <c r="C11" i="61"/>
  <c r="K67" i="118"/>
  <c r="AF6" i="79"/>
  <c r="C18" i="72"/>
  <c r="AF34" i="142"/>
  <c r="AG34" i="49"/>
  <c r="I146" i="68"/>
  <c r="C95" i="79"/>
  <c r="C62" i="77"/>
  <c r="I144" i="122"/>
  <c r="AE35" i="50"/>
  <c r="K6" i="142"/>
  <c r="AF64" i="48"/>
  <c r="C44" i="100"/>
  <c r="C13" i="75"/>
  <c r="C48" i="103"/>
  <c r="C34" i="76"/>
  <c r="K69" i="122"/>
  <c r="I144" i="54"/>
  <c r="AF5" i="141"/>
  <c r="AF12" i="48"/>
  <c r="C72" i="100"/>
  <c r="AE68" i="49"/>
  <c r="AD16" i="48"/>
  <c r="AF13" i="48"/>
  <c r="G120" i="50"/>
  <c r="G125" i="48"/>
  <c r="C85" i="57"/>
  <c r="AF58" i="142"/>
  <c r="I165" i="72"/>
  <c r="K76" i="103"/>
  <c r="C51" i="54"/>
  <c r="AG31" i="52"/>
  <c r="AE57" i="50"/>
  <c r="K85" i="95"/>
  <c r="K66" i="118"/>
  <c r="C4" i="104"/>
  <c r="J86" i="50"/>
  <c r="C56" i="109"/>
  <c r="C78" i="97"/>
  <c r="AH71" i="140"/>
  <c r="AG21" i="52"/>
  <c r="AF74" i="48"/>
  <c r="K44" i="52"/>
  <c r="I156" i="77"/>
  <c r="I125" i="71"/>
  <c r="C65" i="97"/>
  <c r="C58" i="109"/>
  <c r="C36" i="60"/>
  <c r="C70" i="118"/>
  <c r="AD57" i="50"/>
  <c r="C6" i="115"/>
  <c r="I157" i="66"/>
  <c r="C8" i="75"/>
  <c r="K91" i="63"/>
  <c r="AG90" i="142"/>
  <c r="C63" i="137"/>
  <c r="M126" i="137"/>
  <c r="AF6" i="48"/>
  <c r="AF36" i="50"/>
  <c r="C59" i="73"/>
  <c r="C97" i="94"/>
  <c r="AG23" i="141"/>
  <c r="C84" i="89"/>
  <c r="AE60" i="50"/>
  <c r="K96" i="73"/>
  <c r="C40" i="63"/>
  <c r="C16" i="62"/>
  <c r="I124" i="89"/>
  <c r="I153" i="110"/>
  <c r="K90" i="67"/>
  <c r="I163" i="66"/>
  <c r="I158" i="54"/>
  <c r="I164" i="104"/>
  <c r="C70" i="59"/>
  <c r="I108" i="77"/>
  <c r="C7" i="61"/>
  <c r="I107" i="105"/>
  <c r="C49" i="58"/>
  <c r="C92" i="77"/>
  <c r="C81" i="64"/>
  <c r="C55" i="65"/>
  <c r="AE3" i="71"/>
  <c r="I126" i="74"/>
  <c r="C29" i="58"/>
  <c r="I153" i="63"/>
  <c r="K10" i="142"/>
  <c r="I159" i="104"/>
  <c r="AG39" i="142"/>
  <c r="AF51" i="142"/>
  <c r="K95" i="118"/>
  <c r="AE32" i="52"/>
  <c r="K87" i="110"/>
  <c r="C40" i="111"/>
  <c r="I143" i="64"/>
  <c r="C42" i="100"/>
  <c r="AF16" i="141"/>
  <c r="K88" i="65"/>
  <c r="C37" i="76"/>
  <c r="AD26" i="49"/>
  <c r="AF87" i="49"/>
  <c r="AE22" i="141"/>
  <c r="K82" i="77"/>
  <c r="C10" i="67"/>
  <c r="C84" i="137"/>
  <c r="K96" i="75"/>
  <c r="C78" i="63"/>
  <c r="I156" i="80"/>
  <c r="AF5" i="74"/>
  <c r="C21" i="90"/>
  <c r="I121" i="121"/>
  <c r="K96" i="65"/>
  <c r="I115" i="107"/>
  <c r="AG97" i="140"/>
  <c r="AG38" i="52"/>
  <c r="C100" i="97"/>
  <c r="K41" i="140"/>
  <c r="AH71" i="142"/>
  <c r="C93" i="137"/>
  <c r="K94" i="111"/>
  <c r="C63" i="68"/>
  <c r="I153" i="115"/>
  <c r="I131" i="74"/>
  <c r="C21" i="53"/>
  <c r="K76" i="76"/>
  <c r="C4" i="63"/>
  <c r="C38" i="69"/>
  <c r="C86" i="75"/>
  <c r="I127" i="68"/>
  <c r="C12" i="80"/>
  <c r="C40" i="118"/>
  <c r="C14" i="122"/>
  <c r="K36" i="140"/>
  <c r="I138" i="104"/>
  <c r="I153" i="53"/>
  <c r="C73" i="69"/>
  <c r="AF52" i="50"/>
  <c r="C7" i="65"/>
  <c r="I132" i="72"/>
  <c r="C87" i="100"/>
  <c r="I121" i="107"/>
  <c r="AG92" i="48"/>
  <c r="I145" i="111"/>
  <c r="AE98" i="140"/>
  <c r="I152" i="104"/>
  <c r="C40" i="66"/>
  <c r="K79" i="80"/>
  <c r="C27" i="97"/>
  <c r="AE76" i="142"/>
  <c r="K77" i="105"/>
  <c r="I163" i="62"/>
  <c r="I110" i="77"/>
  <c r="I139" i="107"/>
  <c r="K95" i="70"/>
  <c r="C65" i="71"/>
  <c r="C36" i="69"/>
  <c r="C43" i="70"/>
  <c r="C34" i="79"/>
  <c r="AE46" i="49"/>
  <c r="K80" i="89"/>
  <c r="I107" i="67"/>
  <c r="K51" i="52"/>
  <c r="I115" i="77"/>
  <c r="I145" i="72"/>
  <c r="I118" i="114"/>
  <c r="I111" i="67"/>
  <c r="C90" i="74"/>
  <c r="C22" i="57"/>
  <c r="AF37" i="140"/>
  <c r="AG70" i="141"/>
  <c r="C39" i="79"/>
  <c r="C19" i="59"/>
  <c r="K99" i="71"/>
  <c r="K88" i="70"/>
  <c r="I152" i="61"/>
  <c r="C92" i="54"/>
  <c r="I165" i="115"/>
  <c r="AF51" i="50"/>
  <c r="AG18" i="48"/>
  <c r="C42" i="94"/>
  <c r="AE6" i="142"/>
  <c r="AE84" i="48"/>
  <c r="AG34" i="141"/>
  <c r="AD10" i="49"/>
  <c r="AH16" i="52"/>
  <c r="G142" i="48"/>
  <c r="C100" i="72"/>
  <c r="I124" i="55"/>
  <c r="C98" i="104"/>
  <c r="AF79" i="48"/>
  <c r="K79" i="110"/>
  <c r="AF86" i="49"/>
  <c r="AE21" i="49"/>
  <c r="I147" i="110"/>
  <c r="K93" i="75"/>
  <c r="AG60" i="52"/>
  <c r="C20" i="55"/>
  <c r="C97" i="65"/>
  <c r="C51" i="63"/>
  <c r="C26" i="76"/>
  <c r="K9" i="142"/>
  <c r="AG52" i="49"/>
  <c r="C60" i="110"/>
  <c r="C69" i="90"/>
  <c r="I121" i="111"/>
  <c r="C85" i="61"/>
  <c r="K83" i="65"/>
  <c r="I158" i="109"/>
  <c r="C60" i="53"/>
  <c r="K91" i="89"/>
  <c r="K69" i="114"/>
  <c r="C12" i="111"/>
  <c r="K32" i="52"/>
  <c r="I117" i="137"/>
  <c r="C26" i="69"/>
  <c r="K81" i="103"/>
  <c r="C91" i="111"/>
  <c r="K89" i="109"/>
  <c r="I120" i="90"/>
  <c r="C75" i="118"/>
  <c r="AG86" i="142"/>
  <c r="C45" i="107"/>
  <c r="K84" i="74"/>
  <c r="C58" i="121"/>
  <c r="C76" i="58"/>
  <c r="I139" i="80"/>
  <c r="AH2" i="79"/>
  <c r="C81" i="109"/>
  <c r="C72" i="107"/>
  <c r="C33" i="97"/>
  <c r="AH88" i="52"/>
  <c r="AF3" i="105"/>
  <c r="C22" i="67"/>
  <c r="C98" i="66"/>
  <c r="K75" i="94"/>
  <c r="I143" i="118"/>
  <c r="I165" i="90"/>
  <c r="K89" i="62"/>
  <c r="C71" i="137"/>
  <c r="I111" i="103"/>
  <c r="AD40" i="48"/>
  <c r="C39" i="75"/>
  <c r="C73" i="68"/>
  <c r="C33" i="73"/>
  <c r="C33" i="62"/>
  <c r="C35" i="95"/>
  <c r="I149" i="139"/>
  <c r="C8" i="71"/>
  <c r="AH45" i="142"/>
  <c r="AG12" i="49"/>
  <c r="J38" i="50"/>
  <c r="K86" i="72"/>
  <c r="C70" i="52"/>
  <c r="K87" i="74"/>
  <c r="I165" i="70"/>
  <c r="K49" i="142"/>
  <c r="AF62" i="48"/>
  <c r="K75" i="114"/>
  <c r="I136" i="53"/>
  <c r="AE39" i="140"/>
  <c r="J32" i="49"/>
  <c r="M128" i="63"/>
  <c r="K62" i="103"/>
  <c r="AH6" i="142"/>
  <c r="C50" i="61"/>
  <c r="C60" i="115"/>
  <c r="C58" i="73"/>
  <c r="I125" i="79"/>
  <c r="K87" i="72"/>
  <c r="C81" i="60"/>
  <c r="C73" i="70"/>
  <c r="I131" i="60"/>
  <c r="I109" i="122"/>
  <c r="C69" i="105"/>
  <c r="C33" i="72"/>
  <c r="I129" i="79"/>
  <c r="I161" i="111"/>
  <c r="AD87" i="48"/>
  <c r="C55" i="79"/>
  <c r="I129" i="103"/>
  <c r="J66" i="48"/>
  <c r="C15" i="122"/>
  <c r="AE94" i="141"/>
  <c r="AF56" i="62"/>
  <c r="C38" i="74"/>
  <c r="C78" i="77"/>
  <c r="J84" i="50"/>
  <c r="C30" i="53"/>
  <c r="K23" i="142"/>
  <c r="AG28" i="52"/>
  <c r="AE8" i="48"/>
  <c r="C16" i="58"/>
  <c r="AG79" i="48"/>
  <c r="K73" i="105"/>
  <c r="C23" i="90"/>
  <c r="K72" i="94"/>
  <c r="C89" i="76"/>
  <c r="C80" i="109"/>
  <c r="K83" i="89"/>
  <c r="C49" i="63"/>
  <c r="I123" i="137"/>
  <c r="C11" i="60"/>
  <c r="K100" i="121"/>
  <c r="I116" i="95"/>
  <c r="I139" i="68"/>
  <c r="I152" i="114"/>
  <c r="J46" i="49"/>
  <c r="C41" i="104"/>
  <c r="C13" i="121"/>
  <c r="C55" i="94"/>
  <c r="C67" i="95"/>
  <c r="K81" i="77"/>
  <c r="AE34" i="52"/>
  <c r="I141" i="55"/>
  <c r="C24" i="57"/>
  <c r="AG69" i="49"/>
  <c r="C2" i="66"/>
  <c r="I122" i="69"/>
  <c r="AE39" i="49"/>
  <c r="C57" i="60"/>
  <c r="AD28" i="49"/>
  <c r="I139" i="53"/>
  <c r="C88" i="65"/>
  <c r="C77" i="57"/>
  <c r="C39" i="59"/>
  <c r="M127" i="104"/>
  <c r="C69" i="103"/>
  <c r="C63" i="89"/>
  <c r="M127" i="105"/>
  <c r="C36" i="79"/>
  <c r="K83" i="60"/>
  <c r="K20" i="142"/>
  <c r="K93" i="107"/>
  <c r="C76" i="110"/>
  <c r="I118" i="89"/>
  <c r="C56" i="114"/>
  <c r="I119" i="100"/>
  <c r="C86" i="62"/>
  <c r="K98" i="89"/>
  <c r="C21" i="114"/>
  <c r="C50" i="137"/>
  <c r="C22" i="105"/>
  <c r="I131" i="94"/>
  <c r="C68" i="68"/>
  <c r="I132" i="60"/>
  <c r="AH39" i="140"/>
  <c r="C40" i="64"/>
  <c r="AG2" i="64"/>
  <c r="C24" i="52"/>
  <c r="I125" i="67"/>
  <c r="K91" i="72"/>
  <c r="M128" i="65"/>
  <c r="AF61" i="49"/>
  <c r="AH85" i="141"/>
  <c r="C48" i="70"/>
  <c r="AD35" i="49"/>
  <c r="I126" i="55"/>
  <c r="K96" i="111"/>
  <c r="AD93" i="50"/>
  <c r="C89" i="100"/>
  <c r="C60" i="54"/>
  <c r="C60" i="64"/>
  <c r="C24" i="107"/>
  <c r="I145" i="68"/>
  <c r="C74" i="64"/>
  <c r="AG11" i="50"/>
  <c r="I109" i="103"/>
  <c r="C77" i="62"/>
  <c r="K77" i="121"/>
  <c r="K78" i="109"/>
  <c r="I147" i="115"/>
  <c r="I123" i="109"/>
  <c r="I162" i="65"/>
  <c r="I109" i="56"/>
  <c r="K15" i="142"/>
  <c r="K87" i="64"/>
  <c r="C55" i="76"/>
  <c r="AG19" i="142"/>
  <c r="AF87" i="48"/>
  <c r="AG56" i="141"/>
  <c r="C68" i="67"/>
  <c r="AH85" i="52"/>
  <c r="C60" i="73"/>
  <c r="C91" i="121"/>
  <c r="I158" i="72"/>
  <c r="I157" i="73"/>
  <c r="C94" i="61"/>
  <c r="C34" i="72"/>
  <c r="I121" i="55"/>
  <c r="C92" i="97"/>
  <c r="AG27" i="140"/>
  <c r="C79" i="111"/>
  <c r="C16" i="72"/>
  <c r="C97" i="118"/>
  <c r="K83" i="118"/>
  <c r="C15" i="95"/>
  <c r="C57" i="118"/>
  <c r="AG3" i="80"/>
  <c r="I137" i="90"/>
  <c r="C40" i="67"/>
  <c r="C74" i="104"/>
  <c r="AF69" i="142"/>
  <c r="I127" i="139"/>
  <c r="I122" i="105"/>
  <c r="M129" i="74"/>
  <c r="G154" i="50"/>
  <c r="C2" i="79"/>
  <c r="I106" i="63"/>
  <c r="C97" i="105"/>
  <c r="K43" i="142"/>
  <c r="I131" i="137"/>
  <c r="I120" i="109"/>
  <c r="AE9" i="52"/>
  <c r="C85" i="67"/>
  <c r="K81" i="110"/>
  <c r="C93" i="111"/>
  <c r="AF60" i="52"/>
  <c r="I156" i="60"/>
  <c r="M127" i="71"/>
  <c r="C13" i="61"/>
  <c r="C70" i="54"/>
  <c r="C16" i="64"/>
  <c r="C63" i="75"/>
  <c r="C9" i="73"/>
  <c r="I149" i="137"/>
  <c r="K88" i="122"/>
  <c r="AE5" i="50"/>
  <c r="I139" i="77"/>
  <c r="AE76" i="49"/>
  <c r="I145" i="114"/>
  <c r="I157" i="59"/>
  <c r="I152" i="105"/>
  <c r="AG54" i="49"/>
  <c r="AE57" i="48"/>
  <c r="M127" i="62"/>
  <c r="AH42" i="141"/>
  <c r="M126" i="121"/>
  <c r="C69" i="137"/>
  <c r="C100" i="68"/>
  <c r="C93" i="53"/>
  <c r="AG93" i="50"/>
  <c r="I157" i="72"/>
  <c r="M127" i="114"/>
  <c r="C76" i="122"/>
  <c r="C14" i="94"/>
  <c r="I106" i="122"/>
  <c r="C20" i="64"/>
  <c r="C45" i="115"/>
  <c r="C89" i="67"/>
  <c r="AF32" i="140"/>
  <c r="C38" i="94"/>
  <c r="C45" i="75"/>
  <c r="K100" i="100"/>
  <c r="C79" i="107"/>
  <c r="K97" i="90"/>
  <c r="C59" i="75"/>
  <c r="I110" i="69"/>
  <c r="C99" i="73"/>
  <c r="I139" i="58"/>
  <c r="C100" i="75"/>
  <c r="AG76" i="142"/>
  <c r="I115" i="64"/>
  <c r="I125" i="118"/>
  <c r="C21" i="89"/>
  <c r="I160" i="95"/>
  <c r="AE73" i="50"/>
  <c r="I128" i="122"/>
  <c r="AE93" i="141"/>
  <c r="C48" i="74"/>
  <c r="C63" i="114"/>
  <c r="C28" i="71"/>
  <c r="AG49" i="48"/>
  <c r="K90" i="122"/>
  <c r="I162" i="103"/>
  <c r="AE41" i="52"/>
  <c r="C100" i="103"/>
  <c r="C19" i="103"/>
  <c r="AE39" i="52"/>
  <c r="C37" i="59"/>
  <c r="J42" i="48"/>
  <c r="C8" i="63"/>
  <c r="C42" i="76"/>
  <c r="AG14" i="48"/>
  <c r="I159" i="52"/>
  <c r="I110" i="74"/>
  <c r="I157" i="71"/>
  <c r="C37" i="107"/>
  <c r="C90" i="111"/>
  <c r="C27" i="71"/>
  <c r="I126" i="67"/>
  <c r="I144" i="103"/>
  <c r="C95" i="69"/>
  <c r="I157" i="122"/>
  <c r="AE76" i="50"/>
  <c r="C8" i="97"/>
  <c r="C53" i="73"/>
  <c r="I127" i="60"/>
  <c r="M127" i="79"/>
  <c r="K12" i="142"/>
  <c r="I162" i="52"/>
  <c r="AG2" i="140"/>
  <c r="C46" i="89"/>
  <c r="K83" i="121"/>
  <c r="J64" i="50"/>
  <c r="I129" i="73"/>
  <c r="AF87" i="52"/>
  <c r="C89" i="59"/>
  <c r="C20" i="107"/>
  <c r="C90" i="52"/>
  <c r="C64" i="94"/>
  <c r="K83" i="100"/>
  <c r="C98" i="105"/>
  <c r="K81" i="95"/>
  <c r="K93" i="118"/>
  <c r="AH61" i="52"/>
  <c r="AE69" i="52"/>
  <c r="I153" i="105"/>
  <c r="AE49" i="48"/>
  <c r="K65" i="111"/>
  <c r="C87" i="95"/>
  <c r="J61" i="48"/>
  <c r="C69" i="110"/>
  <c r="AG81" i="52"/>
  <c r="K85" i="89"/>
  <c r="AH37" i="140"/>
  <c r="C84" i="121"/>
  <c r="C65" i="59"/>
  <c r="C67" i="68"/>
  <c r="K28" i="142"/>
  <c r="K93" i="67"/>
  <c r="J54" i="50"/>
  <c r="AH83" i="142"/>
  <c r="C70" i="104"/>
  <c r="K61" i="104"/>
  <c r="C91" i="68"/>
  <c r="C3" i="111"/>
  <c r="C59" i="54"/>
  <c r="K87" i="104"/>
  <c r="C79" i="89"/>
  <c r="C23" i="89"/>
  <c r="AF85" i="49"/>
  <c r="C9" i="59"/>
  <c r="K97" i="94"/>
  <c r="I106" i="118"/>
  <c r="K85" i="105"/>
  <c r="I121" i="61"/>
  <c r="I152" i="66"/>
  <c r="C59" i="71"/>
  <c r="C31" i="54"/>
  <c r="I144" i="107"/>
  <c r="AF78" i="48"/>
  <c r="AD59" i="48"/>
  <c r="K99" i="64"/>
  <c r="C61" i="94"/>
  <c r="C37" i="103"/>
  <c r="C34" i="74"/>
  <c r="K66" i="103"/>
  <c r="C81" i="105"/>
  <c r="C97" i="104"/>
  <c r="C52" i="100"/>
  <c r="AE85" i="48"/>
  <c r="K100" i="95"/>
  <c r="I154" i="109"/>
  <c r="AG40" i="48"/>
  <c r="C34" i="70"/>
  <c r="C88" i="67"/>
  <c r="I127" i="100"/>
  <c r="C10" i="66"/>
  <c r="K14" i="141"/>
  <c r="AH2" i="141"/>
  <c r="I152" i="100"/>
  <c r="C85" i="53"/>
  <c r="AE21" i="48"/>
  <c r="C21" i="59"/>
  <c r="I129" i="94"/>
  <c r="AE66" i="140"/>
  <c r="C13" i="57"/>
  <c r="AE88" i="142"/>
  <c r="J8" i="50"/>
  <c r="AD65" i="50"/>
  <c r="C98" i="103"/>
  <c r="AG75" i="141"/>
  <c r="AG63" i="140"/>
  <c r="C53" i="107"/>
  <c r="I145" i="77"/>
  <c r="C94" i="105"/>
  <c r="I131" i="61"/>
  <c r="AG47" i="48"/>
  <c r="J77" i="50"/>
  <c r="C29" i="53"/>
  <c r="C39" i="73"/>
  <c r="AG71" i="52"/>
  <c r="J19" i="48"/>
  <c r="C83" i="89"/>
  <c r="K77" i="79"/>
  <c r="C36" i="77"/>
  <c r="I115" i="71"/>
  <c r="C39" i="71"/>
  <c r="I138" i="56"/>
  <c r="C58" i="77"/>
  <c r="AD6" i="50"/>
  <c r="AF2" i="100"/>
  <c r="I110" i="52"/>
  <c r="I115" i="94"/>
  <c r="G141" i="48"/>
  <c r="C33" i="137"/>
  <c r="AD91" i="48"/>
  <c r="AF35" i="142"/>
  <c r="I137" i="64"/>
  <c r="K68" i="107"/>
  <c r="I119" i="79"/>
  <c r="C89" i="64"/>
  <c r="AF74" i="49"/>
  <c r="C80" i="118"/>
  <c r="I161" i="75"/>
  <c r="C29" i="118"/>
  <c r="K84" i="121"/>
  <c r="J86" i="48"/>
  <c r="I111" i="95"/>
  <c r="C52" i="110"/>
  <c r="AE31" i="48"/>
  <c r="AE2" i="105"/>
  <c r="C70" i="80"/>
  <c r="K86" i="80"/>
  <c r="C79" i="66"/>
  <c r="C96" i="59"/>
  <c r="K19" i="52"/>
  <c r="K96" i="80"/>
  <c r="AG44" i="49"/>
  <c r="K60" i="107"/>
  <c r="AG9" i="49"/>
  <c r="I130" i="94"/>
  <c r="AD11" i="49"/>
  <c r="I160" i="110"/>
  <c r="C93" i="57"/>
  <c r="I152" i="56"/>
  <c r="C82" i="79"/>
  <c r="C31" i="64"/>
  <c r="C91" i="97"/>
  <c r="AH56" i="140"/>
  <c r="C4" i="53"/>
  <c r="K88" i="67"/>
  <c r="K35" i="141"/>
  <c r="I132" i="118"/>
  <c r="C91" i="118"/>
  <c r="AG6" i="48"/>
  <c r="C28" i="97"/>
  <c r="AG54" i="50"/>
  <c r="C13" i="110"/>
  <c r="C13" i="122"/>
  <c r="I153" i="71"/>
  <c r="C40" i="121"/>
  <c r="AF70" i="50"/>
  <c r="K90" i="114"/>
  <c r="C68" i="57"/>
  <c r="K83" i="72"/>
  <c r="C91" i="66"/>
  <c r="K23" i="140"/>
  <c r="C13" i="77"/>
  <c r="K88" i="69"/>
  <c r="C27" i="63"/>
  <c r="AH56" i="60"/>
  <c r="AE57" i="49"/>
  <c r="M129" i="75"/>
  <c r="I158" i="111"/>
  <c r="AD32" i="50"/>
  <c r="I165" i="95"/>
  <c r="K83" i="104"/>
  <c r="C54" i="65"/>
  <c r="G115" i="48"/>
  <c r="C5" i="122"/>
  <c r="AH30" i="52"/>
  <c r="C47" i="59"/>
  <c r="AG78" i="49"/>
  <c r="C31" i="55"/>
  <c r="AE46" i="140"/>
  <c r="C21" i="70"/>
  <c r="K92" i="70"/>
  <c r="C42" i="79"/>
  <c r="C4" i="95"/>
  <c r="AE26" i="141"/>
  <c r="C51" i="114"/>
  <c r="I158" i="56"/>
  <c r="K84" i="104"/>
  <c r="AG74" i="48"/>
  <c r="C53" i="76"/>
  <c r="K94" i="67"/>
  <c r="AE7" i="48"/>
  <c r="I159" i="97"/>
  <c r="AG43" i="49"/>
  <c r="AG23" i="52"/>
  <c r="C14" i="103"/>
  <c r="C68" i="115"/>
  <c r="AF82" i="52"/>
  <c r="C11" i="109"/>
  <c r="C69" i="52"/>
  <c r="AG82" i="50"/>
  <c r="C10" i="111"/>
  <c r="C28" i="54"/>
  <c r="K78" i="100"/>
  <c r="I144" i="94"/>
  <c r="AE34" i="142"/>
  <c r="I107" i="111"/>
  <c r="I145" i="97"/>
  <c r="C20" i="69"/>
  <c r="J18" i="49"/>
  <c r="C90" i="103"/>
  <c r="K93" i="111"/>
  <c r="I125" i="121"/>
  <c r="AH80" i="142"/>
  <c r="K70" i="110"/>
  <c r="C90" i="95"/>
  <c r="AG45" i="50"/>
  <c r="I130" i="104"/>
  <c r="C59" i="114"/>
  <c r="C71" i="55"/>
  <c r="C100" i="61"/>
  <c r="I118" i="100"/>
  <c r="I129" i="76"/>
  <c r="I130" i="105"/>
  <c r="C29" i="95"/>
  <c r="C67" i="61"/>
  <c r="C25" i="77"/>
  <c r="I126" i="65"/>
  <c r="C94" i="68"/>
  <c r="I136" i="79"/>
  <c r="M126" i="72"/>
  <c r="I152" i="109"/>
  <c r="K92" i="100"/>
  <c r="C30" i="115"/>
  <c r="AF58" i="48"/>
  <c r="C55" i="97"/>
  <c r="I157" i="68"/>
  <c r="C72" i="66"/>
  <c r="J48" i="50"/>
  <c r="K89" i="71"/>
  <c r="I160" i="111"/>
  <c r="K35" i="140"/>
  <c r="AH17" i="140"/>
  <c r="C98" i="75"/>
  <c r="C67" i="114"/>
  <c r="AE6" i="80"/>
  <c r="I155" i="55"/>
  <c r="C71" i="64"/>
  <c r="C58" i="59"/>
  <c r="G106" i="49"/>
  <c r="AG83" i="50"/>
  <c r="C61" i="103"/>
  <c r="C48" i="54"/>
  <c r="I146" i="97"/>
  <c r="I124" i="95"/>
  <c r="AG39" i="141"/>
  <c r="C63" i="63"/>
  <c r="C87" i="63"/>
  <c r="C76" i="114"/>
  <c r="C46" i="64"/>
  <c r="AE40" i="50"/>
  <c r="C18" i="103"/>
  <c r="C95" i="114"/>
  <c r="AH91" i="52"/>
  <c r="M129" i="100"/>
  <c r="C95" i="111"/>
  <c r="I131" i="70"/>
  <c r="I143" i="107"/>
  <c r="C18" i="110"/>
  <c r="I111" i="58"/>
  <c r="I141" i="103"/>
  <c r="C30" i="69"/>
  <c r="C93" i="59"/>
  <c r="AE22" i="50"/>
  <c r="K94" i="118"/>
  <c r="C82" i="89"/>
  <c r="C21" i="69"/>
  <c r="AG6" i="140"/>
  <c r="C67" i="73"/>
  <c r="C3" i="115"/>
  <c r="C77" i="107"/>
  <c r="I146" i="75"/>
  <c r="C93" i="76"/>
  <c r="C18" i="94"/>
  <c r="I106" i="107"/>
  <c r="C53" i="104"/>
  <c r="I128" i="65"/>
  <c r="I136" i="58"/>
  <c r="C37" i="58"/>
  <c r="J28" i="50"/>
  <c r="C24" i="71"/>
  <c r="C96" i="56"/>
  <c r="I147" i="139"/>
  <c r="AF88" i="142"/>
  <c r="K76" i="115"/>
  <c r="I165" i="104"/>
  <c r="I156" i="111"/>
  <c r="K79" i="107"/>
  <c r="AG10" i="50"/>
  <c r="C88" i="77"/>
  <c r="AG14" i="49"/>
  <c r="AG59" i="50"/>
  <c r="C7" i="56"/>
  <c r="K8" i="73"/>
  <c r="AE92" i="141"/>
  <c r="K82" i="114"/>
  <c r="I163" i="104"/>
  <c r="K86" i="70"/>
  <c r="I165" i="62"/>
  <c r="C95" i="61"/>
  <c r="C3" i="76"/>
  <c r="AE47" i="49"/>
  <c r="I125" i="109"/>
  <c r="J43" i="48"/>
  <c r="I161" i="55"/>
  <c r="C62" i="118"/>
  <c r="I157" i="90"/>
  <c r="C100" i="118"/>
  <c r="AE91" i="48"/>
  <c r="AG72" i="48"/>
  <c r="AF17" i="141"/>
  <c r="C9" i="56"/>
  <c r="AF92" i="48"/>
  <c r="C48" i="107"/>
  <c r="I162" i="121"/>
  <c r="I141" i="71"/>
  <c r="I107" i="103"/>
  <c r="K73" i="52"/>
  <c r="AH74" i="52"/>
  <c r="I120" i="114"/>
  <c r="AF32" i="52"/>
  <c r="C83" i="107"/>
  <c r="AD24" i="50"/>
  <c r="C81" i="58"/>
  <c r="C85" i="65"/>
  <c r="C44" i="64"/>
  <c r="C39" i="65"/>
  <c r="C82" i="53"/>
  <c r="AD77" i="48"/>
  <c r="G138" i="49"/>
  <c r="I125" i="77"/>
  <c r="C14" i="72"/>
  <c r="AH66" i="140"/>
  <c r="I116" i="61"/>
  <c r="C15" i="57"/>
  <c r="G124" i="50"/>
  <c r="AE35" i="52"/>
  <c r="C34" i="100"/>
  <c r="C16" i="68"/>
  <c r="AH2" i="74"/>
  <c r="I130" i="75"/>
  <c r="I124" i="73"/>
  <c r="AH78" i="140"/>
  <c r="C37" i="79"/>
  <c r="AF7" i="100"/>
  <c r="AE21" i="142"/>
  <c r="C53" i="53"/>
  <c r="C23" i="121"/>
  <c r="C94" i="52"/>
  <c r="AG5" i="79"/>
  <c r="C2" i="67"/>
  <c r="K75" i="137"/>
  <c r="I127" i="80"/>
  <c r="K81" i="73"/>
  <c r="C98" i="89"/>
  <c r="C26" i="109"/>
  <c r="C76" i="137"/>
  <c r="AG94" i="140"/>
  <c r="C49" i="100"/>
  <c r="C30" i="109"/>
  <c r="AG4" i="115"/>
  <c r="C24" i="94"/>
  <c r="C96" i="71"/>
  <c r="I163" i="56"/>
  <c r="I161" i="74"/>
  <c r="C52" i="73"/>
  <c r="I158" i="52"/>
  <c r="AF24" i="140"/>
  <c r="K62" i="109"/>
  <c r="K90" i="107"/>
  <c r="I129" i="110"/>
  <c r="C43" i="59"/>
  <c r="I109" i="58"/>
  <c r="AE43" i="141"/>
  <c r="AF24" i="48"/>
  <c r="K95" i="110"/>
  <c r="C33" i="53"/>
  <c r="C28" i="59"/>
  <c r="C89" i="62"/>
  <c r="C97" i="59"/>
  <c r="I145" i="121"/>
  <c r="AF34" i="48"/>
  <c r="C20" i="57"/>
  <c r="I163" i="77"/>
  <c r="AH84" i="140"/>
  <c r="M128" i="80"/>
  <c r="AE38" i="48"/>
  <c r="I142" i="105"/>
  <c r="C44" i="97"/>
  <c r="K97" i="80"/>
  <c r="AE63" i="49"/>
  <c r="C67" i="71"/>
  <c r="C72" i="64"/>
  <c r="I144" i="76"/>
  <c r="I146" i="58"/>
  <c r="C39" i="77"/>
  <c r="C46" i="118"/>
  <c r="M129" i="103"/>
  <c r="AG83" i="140"/>
  <c r="AF68" i="50"/>
  <c r="C74" i="74"/>
  <c r="C78" i="111"/>
  <c r="K30" i="140"/>
  <c r="C39" i="94"/>
  <c r="C98" i="68"/>
  <c r="C31" i="105"/>
  <c r="C9" i="74"/>
  <c r="C69" i="54"/>
  <c r="C11" i="121"/>
  <c r="C19" i="118"/>
  <c r="C39" i="54"/>
  <c r="I109" i="67"/>
  <c r="AG46" i="140"/>
  <c r="C5" i="94"/>
  <c r="C27" i="72"/>
  <c r="I139" i="110"/>
  <c r="AG4" i="100"/>
  <c r="C60" i="68"/>
  <c r="C6" i="80"/>
  <c r="C38" i="103"/>
  <c r="I159" i="114"/>
  <c r="I143" i="90"/>
  <c r="I132" i="71"/>
  <c r="AH28" i="140"/>
  <c r="M127" i="95"/>
  <c r="C50" i="100"/>
  <c r="C94" i="67"/>
  <c r="J40" i="50"/>
  <c r="AE32" i="140"/>
  <c r="AE30" i="52"/>
  <c r="C78" i="53"/>
  <c r="C17" i="100"/>
  <c r="C44" i="53"/>
  <c r="AF75" i="52"/>
  <c r="K57" i="122"/>
  <c r="I142" i="118"/>
  <c r="K98" i="62"/>
  <c r="AH20" i="141"/>
  <c r="C95" i="56"/>
  <c r="C42" i="65"/>
  <c r="C50" i="62"/>
  <c r="G110" i="48"/>
  <c r="I158" i="79"/>
  <c r="M129" i="69"/>
  <c r="AF62" i="49"/>
  <c r="I161" i="94"/>
  <c r="C48" i="56"/>
  <c r="C25" i="89"/>
  <c r="C80" i="57"/>
  <c r="AE96" i="140"/>
  <c r="C77" i="58"/>
  <c r="AG54" i="52"/>
  <c r="AH14" i="142"/>
  <c r="I157" i="121"/>
  <c r="AF18" i="48"/>
  <c r="K86" i="118"/>
  <c r="I129" i="100"/>
  <c r="AG67" i="140"/>
  <c r="C2" i="62"/>
  <c r="C42" i="95"/>
  <c r="I158" i="103"/>
  <c r="C14" i="104"/>
  <c r="C27" i="111"/>
  <c r="C24" i="95"/>
  <c r="C20" i="118"/>
  <c r="AF24" i="142"/>
  <c r="AE38" i="50"/>
  <c r="AF89" i="49"/>
  <c r="I154" i="75"/>
  <c r="C5" i="68"/>
  <c r="AH68" i="52"/>
  <c r="AF4" i="75"/>
  <c r="I116" i="70"/>
  <c r="I118" i="103"/>
  <c r="I137" i="77"/>
  <c r="I157" i="105"/>
  <c r="I159" i="111"/>
  <c r="I123" i="75"/>
  <c r="C32" i="64"/>
  <c r="AE26" i="142"/>
  <c r="C21" i="68"/>
  <c r="AF93" i="50"/>
  <c r="K86" i="68"/>
  <c r="I132" i="89"/>
  <c r="C15" i="77"/>
  <c r="M128" i="75"/>
  <c r="C91" i="94"/>
  <c r="I119" i="61"/>
  <c r="C44" i="110"/>
  <c r="AG78" i="140"/>
  <c r="C94" i="76"/>
  <c r="C84" i="90"/>
  <c r="C57" i="61"/>
  <c r="I126" i="70"/>
  <c r="AF82" i="140"/>
  <c r="I136" i="57"/>
  <c r="AG5" i="142"/>
  <c r="C59" i="95"/>
  <c r="C60" i="63"/>
  <c r="C98" i="121"/>
  <c r="AH83" i="141"/>
  <c r="AG61" i="50"/>
  <c r="I139" i="69"/>
  <c r="I106" i="57"/>
  <c r="C57" i="94"/>
  <c r="AH90" i="140"/>
  <c r="AH17" i="52"/>
  <c r="I122" i="55"/>
  <c r="AF91" i="48"/>
  <c r="AG76" i="140"/>
  <c r="I146" i="74"/>
  <c r="C27" i="105"/>
  <c r="C78" i="90"/>
  <c r="I144" i="100"/>
  <c r="C48" i="69"/>
  <c r="AF13" i="49"/>
  <c r="K97" i="72"/>
  <c r="AF81" i="140"/>
  <c r="K27" i="141"/>
  <c r="I146" i="80"/>
  <c r="I136" i="65"/>
  <c r="C84" i="60"/>
  <c r="C45" i="55"/>
  <c r="C91" i="122"/>
  <c r="I152" i="60"/>
  <c r="C91" i="79"/>
  <c r="AG3" i="70"/>
  <c r="C78" i="70"/>
  <c r="AG29" i="50"/>
  <c r="K73" i="80"/>
  <c r="I121" i="110"/>
  <c r="AG61" i="140"/>
  <c r="C55" i="66"/>
  <c r="C55" i="111"/>
  <c r="K46" i="142"/>
  <c r="AF27" i="140"/>
  <c r="C66" i="68"/>
  <c r="C17" i="110"/>
  <c r="K21" i="140"/>
  <c r="C69" i="67"/>
  <c r="K92" i="76"/>
  <c r="C27" i="114"/>
  <c r="C35" i="62"/>
  <c r="C4" i="54"/>
  <c r="C25" i="80"/>
  <c r="C49" i="79"/>
  <c r="C96" i="70"/>
  <c r="G125" i="49"/>
  <c r="I118" i="74"/>
  <c r="G153" i="48"/>
  <c r="AG10" i="52"/>
  <c r="AH14" i="79"/>
  <c r="C17" i="56"/>
  <c r="AE34" i="140"/>
  <c r="C83" i="66"/>
  <c r="C16" i="75"/>
  <c r="AG32" i="48"/>
  <c r="I129" i="121"/>
  <c r="C3" i="118"/>
  <c r="AF16" i="48"/>
  <c r="I159" i="70"/>
  <c r="K95" i="100"/>
  <c r="I160" i="89"/>
  <c r="C46" i="72"/>
  <c r="C70" i="55"/>
  <c r="C60" i="80"/>
  <c r="C89" i="65"/>
  <c r="I128" i="95"/>
  <c r="K95" i="75"/>
  <c r="K94" i="103"/>
  <c r="K3" i="80"/>
  <c r="C80" i="76"/>
  <c r="C13" i="90"/>
  <c r="I111" i="72"/>
  <c r="C30" i="94"/>
  <c r="C59" i="80"/>
  <c r="J85" i="49"/>
  <c r="K95" i="63"/>
  <c r="K38" i="140"/>
  <c r="AD31" i="50"/>
  <c r="AH43" i="142"/>
  <c r="I124" i="110"/>
  <c r="AE39" i="48"/>
  <c r="I121" i="115"/>
  <c r="AE81" i="52"/>
  <c r="AG8" i="50"/>
  <c r="AE18" i="49"/>
  <c r="I127" i="122"/>
  <c r="K88" i="115"/>
  <c r="I106" i="59"/>
  <c r="C49" i="73"/>
  <c r="C43" i="79"/>
  <c r="I139" i="75"/>
  <c r="C69" i="66"/>
  <c r="AF38" i="48"/>
  <c r="C12" i="63"/>
  <c r="C35" i="110"/>
  <c r="C92" i="65"/>
  <c r="AF59" i="141"/>
  <c r="G110" i="49"/>
  <c r="I156" i="67"/>
  <c r="C62" i="75"/>
  <c r="G107" i="48"/>
  <c r="C86" i="114"/>
  <c r="C70" i="76"/>
  <c r="C39" i="72"/>
  <c r="I144" i="109"/>
  <c r="C79" i="69"/>
  <c r="I163" i="105"/>
  <c r="C77" i="122"/>
  <c r="AF80" i="142"/>
  <c r="C13" i="114"/>
  <c r="I124" i="69"/>
  <c r="I139" i="97"/>
  <c r="C92" i="70"/>
  <c r="I152" i="52"/>
  <c r="C31" i="73"/>
  <c r="I146" i="60"/>
  <c r="C47" i="63"/>
  <c r="AE19" i="142"/>
  <c r="C89" i="69"/>
  <c r="C57" i="114"/>
  <c r="C43" i="60"/>
  <c r="C16" i="69"/>
  <c r="I128" i="110"/>
  <c r="AF46" i="140"/>
  <c r="I142" i="69"/>
  <c r="AE2" i="64"/>
  <c r="I128" i="61"/>
  <c r="I106" i="64"/>
  <c r="AE65" i="50"/>
  <c r="C11" i="89"/>
  <c r="C57" i="52"/>
  <c r="C31" i="103"/>
  <c r="J20" i="48"/>
  <c r="K71" i="111"/>
  <c r="C88" i="61"/>
  <c r="AD4" i="49"/>
  <c r="C11" i="76"/>
  <c r="C22" i="79"/>
  <c r="K91" i="79"/>
  <c r="C26" i="121"/>
  <c r="K75" i="121"/>
  <c r="C68" i="121"/>
  <c r="C100" i="63"/>
  <c r="K85" i="75"/>
  <c r="C20" i="77"/>
  <c r="AH2" i="105"/>
  <c r="C66" i="58"/>
  <c r="C69" i="121"/>
  <c r="AF77" i="141"/>
  <c r="C88" i="58"/>
  <c r="AG30" i="141"/>
  <c r="C38" i="53"/>
  <c r="C87" i="104"/>
  <c r="K64" i="109"/>
  <c r="C40" i="54"/>
  <c r="AE48" i="50"/>
  <c r="C50" i="94"/>
  <c r="C30" i="54"/>
  <c r="AF8" i="142"/>
  <c r="K85" i="111"/>
  <c r="C92" i="52"/>
  <c r="C38" i="111"/>
  <c r="AE54" i="142"/>
  <c r="C27" i="54"/>
  <c r="K92" i="60"/>
  <c r="K85" i="118"/>
  <c r="C18" i="64"/>
  <c r="AF73" i="49"/>
  <c r="C82" i="73"/>
  <c r="G123" i="48"/>
  <c r="AG41" i="52"/>
  <c r="I139" i="61"/>
  <c r="C97" i="80"/>
  <c r="C22" i="74"/>
  <c r="M126" i="95"/>
  <c r="C90" i="59"/>
  <c r="I147" i="118"/>
  <c r="K49" i="140"/>
  <c r="K2" i="58"/>
  <c r="I147" i="76"/>
  <c r="C34" i="89"/>
  <c r="I125" i="68"/>
  <c r="K72" i="114"/>
  <c r="C39" i="111"/>
  <c r="AG56" i="62"/>
  <c r="I127" i="111"/>
  <c r="C89" i="74"/>
  <c r="K2" i="109"/>
  <c r="C18" i="58"/>
  <c r="I129" i="104"/>
  <c r="AH96" i="141"/>
  <c r="AH51" i="142"/>
  <c r="C79" i="73"/>
  <c r="I146" i="95"/>
  <c r="AE27" i="49"/>
  <c r="C27" i="74"/>
  <c r="C94" i="53"/>
  <c r="C35" i="69"/>
  <c r="G127" i="50"/>
  <c r="AE71" i="52"/>
  <c r="C78" i="75"/>
  <c r="C76" i="73"/>
  <c r="C16" i="122"/>
  <c r="AD14" i="50"/>
  <c r="C99" i="76"/>
  <c r="AG50" i="52"/>
  <c r="C59" i="59"/>
  <c r="AF12" i="52"/>
  <c r="I141" i="59"/>
  <c r="K87" i="71"/>
  <c r="C41" i="73"/>
  <c r="AD9" i="50"/>
  <c r="C77" i="95"/>
  <c r="I130" i="62"/>
  <c r="K2" i="111"/>
  <c r="AF32" i="48"/>
  <c r="M128" i="95"/>
  <c r="I117" i="55"/>
  <c r="I156" i="76"/>
  <c r="K62" i="105"/>
  <c r="C92" i="58"/>
  <c r="C18" i="107"/>
  <c r="C86" i="100"/>
  <c r="C83" i="67"/>
  <c r="I108" i="110"/>
  <c r="K12" i="52"/>
  <c r="AH90" i="52"/>
  <c r="K86" i="89"/>
  <c r="C22" i="114"/>
  <c r="C12" i="59"/>
  <c r="I106" i="60"/>
  <c r="K73" i="77"/>
  <c r="C40" i="97"/>
  <c r="C91" i="58"/>
  <c r="K85" i="121"/>
  <c r="AH8" i="73"/>
  <c r="C86" i="79"/>
  <c r="C16" i="57"/>
  <c r="C97" i="55"/>
  <c r="AD43" i="48"/>
  <c r="C3" i="75"/>
  <c r="C64" i="121"/>
  <c r="C11" i="80"/>
  <c r="I119" i="52"/>
  <c r="C12" i="118"/>
  <c r="I139" i="105"/>
  <c r="C99" i="64"/>
  <c r="AH3" i="71"/>
  <c r="J44" i="49"/>
  <c r="K99" i="103"/>
  <c r="I111" i="110"/>
  <c r="C50" i="111"/>
  <c r="C99" i="111"/>
  <c r="C51" i="69"/>
  <c r="K63" i="104"/>
  <c r="C86" i="76"/>
  <c r="I120" i="122"/>
  <c r="C31" i="104"/>
  <c r="C81" i="72"/>
  <c r="C58" i="63"/>
  <c r="C27" i="115"/>
  <c r="I143" i="75"/>
  <c r="I128" i="118"/>
  <c r="K97" i="114"/>
  <c r="AF89" i="50"/>
  <c r="C48" i="79"/>
  <c r="AG17" i="49"/>
  <c r="C45" i="65"/>
  <c r="G161" i="50"/>
  <c r="AG6" i="115"/>
  <c r="C68" i="107"/>
  <c r="I111" i="57"/>
  <c r="I155" i="107"/>
  <c r="AE3" i="76"/>
  <c r="C83" i="73"/>
  <c r="K3" i="79"/>
  <c r="AE26" i="49"/>
  <c r="AD61" i="49"/>
  <c r="C37" i="57"/>
  <c r="K71" i="110"/>
  <c r="G155" i="49"/>
  <c r="AG74" i="52"/>
  <c r="AF56" i="48"/>
  <c r="I117" i="110"/>
  <c r="C52" i="107"/>
  <c r="C53" i="111"/>
  <c r="AE73" i="140"/>
  <c r="I137" i="66"/>
  <c r="C90" i="56"/>
  <c r="AF8" i="140"/>
  <c r="I120" i="76"/>
  <c r="AF56" i="140"/>
  <c r="K100" i="63"/>
  <c r="G145" i="50"/>
  <c r="AE73" i="48"/>
  <c r="J63" i="49"/>
  <c r="K85" i="115"/>
  <c r="C45" i="52"/>
  <c r="AE66" i="48"/>
  <c r="J57" i="48"/>
  <c r="C80" i="107"/>
  <c r="AE2" i="140"/>
  <c r="K64" i="115"/>
  <c r="C42" i="114"/>
  <c r="AD48" i="49"/>
  <c r="C81" i="77"/>
  <c r="I120" i="103"/>
  <c r="K89" i="76"/>
  <c r="C48" i="118"/>
  <c r="G146" i="48"/>
  <c r="C11" i="90"/>
  <c r="AF24" i="141"/>
  <c r="C62" i="114"/>
  <c r="J55" i="48"/>
  <c r="I141" i="65"/>
  <c r="AH3" i="100"/>
  <c r="C77" i="100"/>
  <c r="C64" i="90"/>
  <c r="I137" i="56"/>
  <c r="K85" i="61"/>
  <c r="C69" i="72"/>
  <c r="C37" i="69"/>
  <c r="AF2" i="71"/>
  <c r="C64" i="70"/>
  <c r="C82" i="109"/>
  <c r="C53" i="70"/>
  <c r="C4" i="107"/>
  <c r="AE4" i="61"/>
  <c r="I160" i="137"/>
  <c r="C4" i="58"/>
  <c r="AG25" i="49"/>
  <c r="C81" i="89"/>
  <c r="C47" i="80"/>
  <c r="C43" i="73"/>
  <c r="C78" i="57"/>
  <c r="C41" i="74"/>
  <c r="AG55" i="50"/>
  <c r="I154" i="52"/>
  <c r="I143" i="94"/>
  <c r="I117" i="60"/>
  <c r="AG51" i="52"/>
  <c r="C96" i="118"/>
  <c r="AF99" i="140"/>
  <c r="C60" i="57"/>
  <c r="I123" i="63"/>
  <c r="AE4" i="105"/>
  <c r="C23" i="62"/>
  <c r="C18" i="61"/>
  <c r="C24" i="77"/>
  <c r="AE73" i="52"/>
  <c r="I124" i="114"/>
  <c r="C26" i="56"/>
  <c r="AG42" i="140"/>
  <c r="C88" i="89"/>
  <c r="AH50" i="142"/>
  <c r="C11" i="103"/>
  <c r="C90" i="72"/>
  <c r="C95" i="94"/>
  <c r="I143" i="53"/>
  <c r="K7" i="141"/>
  <c r="K64" i="118"/>
  <c r="C80" i="61"/>
  <c r="I117" i="70"/>
  <c r="I152" i="89"/>
  <c r="J14" i="49"/>
  <c r="I159" i="100"/>
  <c r="C29" i="105"/>
  <c r="I138" i="60"/>
  <c r="K91" i="107"/>
  <c r="I126" i="77"/>
  <c r="C27" i="121"/>
  <c r="I124" i="121"/>
  <c r="C60" i="122"/>
  <c r="C92" i="74"/>
  <c r="C90" i="109"/>
  <c r="AE40" i="48"/>
  <c r="C46" i="53"/>
  <c r="K97" i="95"/>
  <c r="C42" i="70"/>
  <c r="I127" i="67"/>
  <c r="AH64" i="140"/>
  <c r="C73" i="90"/>
  <c r="C6" i="107"/>
  <c r="I132" i="80"/>
  <c r="I155" i="77"/>
  <c r="AE52" i="52"/>
  <c r="I144" i="59"/>
  <c r="K80" i="75"/>
  <c r="C98" i="95"/>
  <c r="AG2" i="79"/>
  <c r="AF3" i="100"/>
  <c r="C82" i="74"/>
  <c r="K98" i="70"/>
  <c r="C25" i="61"/>
  <c r="AF82" i="50"/>
  <c r="C9" i="115"/>
  <c r="K99" i="100"/>
  <c r="K79" i="137"/>
  <c r="AE7" i="142"/>
  <c r="AD74" i="48"/>
  <c r="K86" i="65"/>
  <c r="I137" i="100"/>
  <c r="K73" i="121"/>
  <c r="C92" i="115"/>
  <c r="I165" i="89"/>
  <c r="G146" i="49"/>
  <c r="C30" i="97"/>
  <c r="AF46" i="50"/>
  <c r="C41" i="97"/>
  <c r="AD3" i="50"/>
  <c r="C87" i="62"/>
  <c r="C59" i="69"/>
  <c r="AG68" i="52"/>
  <c r="C96" i="97"/>
  <c r="I106" i="94"/>
  <c r="I145" i="63"/>
  <c r="AF3" i="61"/>
  <c r="AG11" i="52"/>
  <c r="C66" i="104"/>
  <c r="C62" i="57"/>
  <c r="C33" i="105"/>
  <c r="C89" i="103"/>
  <c r="C48" i="114"/>
  <c r="K81" i="76"/>
  <c r="C75" i="74"/>
  <c r="AD54" i="48"/>
  <c r="I124" i="90"/>
  <c r="AD36" i="50"/>
  <c r="J21" i="50"/>
  <c r="C78" i="79"/>
  <c r="I161" i="62"/>
  <c r="C5" i="64"/>
  <c r="G138" i="48"/>
  <c r="I143" i="62"/>
  <c r="AG80" i="52"/>
  <c r="I144" i="68"/>
  <c r="K67" i="122"/>
  <c r="C15" i="66"/>
  <c r="C20" i="122"/>
  <c r="C87" i="79"/>
  <c r="I118" i="111"/>
  <c r="C15" i="74"/>
  <c r="AF71" i="49"/>
  <c r="AF66" i="142"/>
  <c r="C86" i="72"/>
  <c r="AF41" i="50"/>
  <c r="C90" i="97"/>
  <c r="C42" i="53"/>
  <c r="C75" i="94"/>
  <c r="AF28" i="142"/>
  <c r="K97" i="109"/>
  <c r="K90" i="75"/>
  <c r="AF93" i="142"/>
  <c r="C85" i="109"/>
  <c r="C68" i="118"/>
  <c r="AH46" i="141"/>
  <c r="AE35" i="48"/>
  <c r="I158" i="63"/>
  <c r="C30" i="64"/>
  <c r="C86" i="94"/>
  <c r="C66" i="66"/>
  <c r="C69" i="114"/>
  <c r="AE91" i="49"/>
  <c r="I160" i="79"/>
  <c r="C69" i="74"/>
  <c r="AG54" i="141"/>
  <c r="AE82" i="49"/>
  <c r="C12" i="54"/>
  <c r="K86" i="107"/>
  <c r="K91" i="80"/>
  <c r="C4" i="70"/>
  <c r="I143" i="76"/>
  <c r="K78" i="89"/>
  <c r="I164" i="73"/>
  <c r="C88" i="54"/>
  <c r="C77" i="76"/>
  <c r="C45" i="66"/>
  <c r="C14" i="60"/>
  <c r="C47" i="69"/>
  <c r="C71" i="77"/>
  <c r="K96" i="66"/>
  <c r="K83" i="110"/>
  <c r="C97" i="62"/>
  <c r="C69" i="68"/>
  <c r="M126" i="115"/>
  <c r="I163" i="59"/>
  <c r="K95" i="68"/>
  <c r="C37" i="109"/>
  <c r="AE78" i="48"/>
  <c r="K92" i="137"/>
  <c r="C45" i="114"/>
  <c r="C95" i="115"/>
  <c r="C90" i="53"/>
  <c r="C26" i="115"/>
  <c r="C26" i="137"/>
  <c r="C49" i="111"/>
  <c r="C92" i="60"/>
  <c r="K79" i="79"/>
  <c r="C97" i="54"/>
  <c r="AD5" i="49"/>
  <c r="J85" i="48"/>
  <c r="AE90" i="50"/>
  <c r="AE87" i="48"/>
  <c r="AH32" i="52"/>
  <c r="C66" i="56"/>
  <c r="I123" i="79"/>
  <c r="AE25" i="52"/>
  <c r="AG53" i="142"/>
  <c r="AH26" i="142"/>
  <c r="AF25" i="49"/>
  <c r="AE15" i="141"/>
  <c r="K84" i="105"/>
  <c r="G108" i="48"/>
  <c r="AG44" i="141"/>
  <c r="C20" i="110"/>
  <c r="C78" i="76"/>
  <c r="I125" i="66"/>
  <c r="I120" i="74"/>
  <c r="C59" i="100"/>
  <c r="C61" i="56"/>
  <c r="AG29" i="48"/>
  <c r="C14" i="71"/>
  <c r="C45" i="94"/>
  <c r="AE44" i="52"/>
  <c r="K23" i="52"/>
  <c r="I116" i="90"/>
  <c r="K40" i="142"/>
  <c r="C47" i="75"/>
  <c r="K84" i="76"/>
  <c r="AE36" i="49"/>
  <c r="C66" i="105"/>
  <c r="C57" i="100"/>
  <c r="C34" i="69"/>
  <c r="C7" i="137"/>
  <c r="AG2" i="73"/>
  <c r="AG13" i="50"/>
  <c r="K97" i="70"/>
  <c r="AF40" i="52"/>
  <c r="K39" i="142"/>
  <c r="I117" i="74"/>
  <c r="I143" i="74"/>
  <c r="M126" i="68"/>
  <c r="K89" i="80"/>
  <c r="AG89" i="142"/>
  <c r="C3" i="52"/>
  <c r="C3" i="63"/>
  <c r="AF17" i="140"/>
  <c r="AG59" i="49"/>
  <c r="C94" i="94"/>
  <c r="AE56" i="49"/>
  <c r="C46" i="104"/>
  <c r="AF52" i="49"/>
  <c r="AG29" i="52"/>
  <c r="C8" i="76"/>
  <c r="C31" i="63"/>
  <c r="C48" i="62"/>
  <c r="AD27" i="49"/>
  <c r="I107" i="104"/>
  <c r="C85" i="103"/>
  <c r="K83" i="76"/>
  <c r="I116" i="115"/>
  <c r="C9" i="95"/>
  <c r="AE6" i="79"/>
  <c r="C25" i="76"/>
  <c r="I115" i="55"/>
  <c r="C7" i="79"/>
  <c r="C2" i="111"/>
  <c r="AF2" i="114" s="1"/>
  <c r="C18" i="80"/>
  <c r="C43" i="122"/>
  <c r="C29" i="89"/>
  <c r="C33" i="54"/>
  <c r="AF15" i="140"/>
  <c r="C75" i="64"/>
  <c r="J8" i="48"/>
  <c r="I120" i="70"/>
  <c r="AE91" i="141"/>
  <c r="C19" i="97"/>
  <c r="C95" i="95"/>
  <c r="AE80" i="49"/>
  <c r="C28" i="121"/>
  <c r="C48" i="61"/>
  <c r="C41" i="77"/>
  <c r="G127" i="48"/>
  <c r="C64" i="62"/>
  <c r="C19" i="89"/>
  <c r="AG10" i="141"/>
  <c r="I148" i="105"/>
  <c r="C6" i="69"/>
  <c r="K28" i="52"/>
  <c r="AH90" i="142"/>
  <c r="I161" i="97"/>
  <c r="K100" i="107"/>
  <c r="C82" i="60"/>
  <c r="K85" i="97"/>
  <c r="AF3" i="140"/>
  <c r="K16" i="140"/>
  <c r="C9" i="55"/>
  <c r="AE4" i="71"/>
  <c r="C29" i="110"/>
  <c r="I144" i="121"/>
  <c r="C94" i="58"/>
  <c r="C77" i="103"/>
  <c r="C43" i="57"/>
  <c r="AF6" i="142"/>
  <c r="C89" i="95"/>
  <c r="C35" i="109"/>
  <c r="I106" i="71"/>
  <c r="C91" i="105"/>
  <c r="M129" i="105"/>
  <c r="C82" i="58"/>
  <c r="C19" i="71"/>
  <c r="C49" i="56"/>
  <c r="AF5" i="79"/>
  <c r="I123" i="55"/>
  <c r="C25" i="65"/>
  <c r="C52" i="71"/>
  <c r="I123" i="68"/>
  <c r="C63" i="66"/>
  <c r="I155" i="65"/>
  <c r="C11" i="111"/>
  <c r="C43" i="65"/>
  <c r="AH39" i="141"/>
  <c r="K98" i="64"/>
  <c r="C23" i="100"/>
  <c r="C74" i="90"/>
  <c r="C7" i="69"/>
  <c r="C99" i="58"/>
  <c r="K93" i="65"/>
  <c r="AG23" i="48"/>
  <c r="I161" i="68"/>
  <c r="C32" i="80"/>
  <c r="C96" i="73"/>
  <c r="I138" i="64"/>
  <c r="AE87" i="49"/>
  <c r="J59" i="48"/>
  <c r="C51" i="61"/>
  <c r="C22" i="95"/>
  <c r="C62" i="94"/>
  <c r="AE49" i="52"/>
  <c r="I106" i="72"/>
  <c r="I125" i="139"/>
  <c r="AH60" i="140"/>
  <c r="I116" i="55"/>
  <c r="I116" i="57" s="1"/>
  <c r="C50" i="105"/>
  <c r="I143" i="115"/>
  <c r="K60" i="103"/>
  <c r="I116" i="71"/>
  <c r="AG15" i="80"/>
  <c r="K89" i="115"/>
  <c r="K91" i="90"/>
  <c r="C6" i="58"/>
  <c r="K89" i="74"/>
  <c r="C90" i="71"/>
  <c r="I119" i="62"/>
  <c r="I122" i="80"/>
  <c r="AE7" i="52"/>
  <c r="AD76" i="50"/>
  <c r="I155" i="73"/>
  <c r="C89" i="63"/>
  <c r="AG75" i="140"/>
  <c r="J79" i="48"/>
  <c r="AH53" i="140"/>
  <c r="C35" i="55"/>
  <c r="C3" i="68"/>
  <c r="C54" i="97"/>
  <c r="C31" i="118"/>
  <c r="C2" i="115"/>
  <c r="C22" i="90"/>
  <c r="AE67" i="141"/>
  <c r="I120" i="94"/>
  <c r="AE65" i="48"/>
  <c r="AG84" i="50"/>
  <c r="G109" i="48"/>
  <c r="C64" i="107"/>
  <c r="G108" i="50"/>
  <c r="C17" i="76"/>
  <c r="C70" i="100"/>
  <c r="I132" i="95"/>
  <c r="C51" i="53"/>
  <c r="C70" i="65"/>
  <c r="AH23" i="52"/>
  <c r="K92" i="105"/>
  <c r="C38" i="66"/>
  <c r="AF21" i="49"/>
  <c r="C50" i="66"/>
  <c r="C49" i="62"/>
  <c r="I159" i="94"/>
  <c r="AH87" i="52"/>
  <c r="I143" i="63"/>
  <c r="AG49" i="52"/>
  <c r="C64" i="95"/>
  <c r="G161" i="49"/>
  <c r="I108" i="89"/>
  <c r="C43" i="52"/>
  <c r="I141" i="90"/>
  <c r="C23" i="57"/>
  <c r="C60" i="104"/>
  <c r="I124" i="104"/>
  <c r="C66" i="110"/>
  <c r="I145" i="107"/>
  <c r="C9" i="111"/>
  <c r="K76" i="105"/>
  <c r="I137" i="59"/>
  <c r="K76" i="104"/>
  <c r="I144" i="55"/>
  <c r="AE68" i="52"/>
  <c r="AD66" i="50"/>
  <c r="K83" i="64"/>
  <c r="I108" i="59"/>
  <c r="C89" i="77"/>
  <c r="J57" i="50"/>
  <c r="AE26" i="50"/>
  <c r="C50" i="67"/>
  <c r="AE72" i="52"/>
  <c r="C41" i="114"/>
  <c r="I156" i="89"/>
  <c r="C65" i="107"/>
  <c r="I161" i="77"/>
  <c r="C97" i="110"/>
  <c r="C29" i="80"/>
  <c r="I141" i="111"/>
  <c r="C48" i="77"/>
  <c r="K98" i="72"/>
  <c r="C51" i="57"/>
  <c r="C22" i="71"/>
  <c r="AG93" i="48"/>
  <c r="C85" i="114"/>
  <c r="K96" i="105"/>
  <c r="I158" i="118"/>
  <c r="K80" i="100"/>
  <c r="AE92" i="52"/>
  <c r="C20" i="105"/>
  <c r="AF31" i="50"/>
  <c r="I131" i="76"/>
  <c r="C88" i="70"/>
  <c r="K96" i="72"/>
  <c r="C100" i="62"/>
  <c r="I155" i="94"/>
  <c r="AE49" i="49"/>
  <c r="AH2" i="68"/>
  <c r="AF47" i="49"/>
  <c r="C78" i="58"/>
  <c r="C47" i="97"/>
  <c r="K6" i="53"/>
  <c r="I142" i="72"/>
  <c r="C11" i="69"/>
  <c r="K56" i="60"/>
  <c r="G146" i="50"/>
  <c r="C52" i="90"/>
  <c r="I122" i="74"/>
  <c r="C32" i="118"/>
  <c r="C67" i="57"/>
  <c r="AG41" i="48"/>
  <c r="C67" i="59"/>
  <c r="I131" i="139"/>
  <c r="C23" i="65"/>
  <c r="AG63" i="142"/>
  <c r="AH3" i="140"/>
  <c r="I117" i="56"/>
  <c r="AF23" i="50"/>
  <c r="C54" i="61"/>
  <c r="AD52" i="48"/>
  <c r="I141" i="80"/>
  <c r="I161" i="114"/>
  <c r="C44" i="72"/>
  <c r="I126" i="115"/>
  <c r="I127" i="74"/>
  <c r="I163" i="71"/>
  <c r="K69" i="111"/>
  <c r="I128" i="121"/>
  <c r="I132" i="74"/>
  <c r="I121" i="67"/>
  <c r="I161" i="72"/>
  <c r="AG88" i="142"/>
  <c r="AE31" i="50"/>
  <c r="AF2" i="72"/>
  <c r="C67" i="97"/>
  <c r="K81" i="71"/>
  <c r="I142" i="139"/>
  <c r="J85" i="50"/>
  <c r="C30" i="137"/>
  <c r="K77" i="111"/>
  <c r="AG38" i="50"/>
  <c r="I110" i="59"/>
  <c r="C32" i="107"/>
  <c r="J55" i="50"/>
  <c r="K72" i="52"/>
  <c r="C13" i="56"/>
  <c r="AE33" i="141"/>
  <c r="I159" i="137"/>
  <c r="G116" i="48"/>
  <c r="I147" i="95"/>
  <c r="C66" i="53"/>
  <c r="AH14" i="63"/>
  <c r="I137" i="70"/>
  <c r="K68" i="105"/>
  <c r="I158" i="71"/>
  <c r="C24" i="66"/>
  <c r="AH3" i="104"/>
  <c r="C94" i="115"/>
  <c r="I163" i="121"/>
  <c r="AF45" i="141"/>
  <c r="I146" i="77"/>
  <c r="AE28" i="52"/>
  <c r="I127" i="55"/>
  <c r="C5" i="75"/>
  <c r="I157" i="53"/>
  <c r="AF4" i="76"/>
  <c r="C6" i="53"/>
  <c r="C81" i="110"/>
  <c r="C64" i="114"/>
  <c r="AG62" i="140"/>
  <c r="C9" i="122"/>
  <c r="C49" i="77"/>
  <c r="J60" i="48"/>
  <c r="C44" i="52"/>
  <c r="I164" i="77"/>
  <c r="K97" i="115"/>
  <c r="C10" i="107"/>
  <c r="C79" i="71"/>
  <c r="I110" i="103"/>
  <c r="AF3" i="80"/>
  <c r="C39" i="53"/>
  <c r="C9" i="57"/>
  <c r="C53" i="71"/>
  <c r="C10" i="118"/>
  <c r="AF2" i="109"/>
  <c r="AE47" i="140"/>
  <c r="K96" i="95"/>
  <c r="C44" i="76"/>
  <c r="I156" i="75"/>
  <c r="C66" i="57"/>
  <c r="C42" i="103"/>
  <c r="C10" i="65"/>
  <c r="AG3" i="59"/>
  <c r="AE2" i="71"/>
  <c r="C98" i="64"/>
  <c r="C32" i="67"/>
  <c r="K86" i="109"/>
  <c r="AF19" i="49"/>
  <c r="M126" i="64"/>
  <c r="C51" i="73"/>
  <c r="AE3" i="80"/>
  <c r="C69" i="69"/>
  <c r="C35" i="105"/>
  <c r="AG6" i="71"/>
  <c r="C51" i="55"/>
  <c r="K74" i="105"/>
  <c r="C61" i="104"/>
  <c r="C37" i="111"/>
  <c r="AE5" i="53"/>
  <c r="AD9" i="49"/>
  <c r="C50" i="122"/>
  <c r="AE20" i="140"/>
  <c r="C18" i="76"/>
  <c r="C22" i="63"/>
  <c r="AH2" i="118"/>
  <c r="C71" i="111"/>
  <c r="C30" i="66"/>
  <c r="C31" i="122"/>
  <c r="I129" i="105"/>
  <c r="AD62" i="49"/>
  <c r="I142" i="59"/>
  <c r="C42" i="56"/>
  <c r="K5" i="74"/>
  <c r="C30" i="118"/>
  <c r="I121" i="79"/>
  <c r="K95" i="122"/>
  <c r="C80" i="67"/>
  <c r="C17" i="94"/>
  <c r="C51" i="66"/>
  <c r="AF3" i="73"/>
  <c r="K13" i="52"/>
  <c r="I110" i="107"/>
  <c r="AF26" i="141"/>
  <c r="I141" i="69"/>
  <c r="C82" i="72"/>
  <c r="AF3" i="75"/>
  <c r="C48" i="89"/>
  <c r="K67" i="104"/>
  <c r="AG21" i="141"/>
  <c r="C65" i="89"/>
  <c r="AF12" i="142"/>
  <c r="K68" i="109"/>
  <c r="AF4" i="71"/>
  <c r="J15" i="50"/>
  <c r="AH42" i="140"/>
  <c r="C7" i="94"/>
  <c r="C70" i="64"/>
  <c r="M126" i="118"/>
  <c r="K89" i="69"/>
  <c r="K2" i="69"/>
  <c r="K87" i="69"/>
  <c r="AH35" i="52"/>
  <c r="AH54" i="140"/>
  <c r="I132" i="79"/>
  <c r="AF49" i="52"/>
  <c r="K78" i="75"/>
  <c r="J34" i="49"/>
  <c r="K82" i="111"/>
  <c r="C15" i="109"/>
  <c r="AE61" i="48"/>
  <c r="AG67" i="49"/>
  <c r="C8" i="52"/>
  <c r="C84" i="65"/>
  <c r="C6" i="59"/>
  <c r="I131" i="62"/>
  <c r="I157" i="62"/>
  <c r="K95" i="109"/>
  <c r="C4" i="65"/>
  <c r="K80" i="104"/>
  <c r="C59" i="90"/>
  <c r="C57" i="73"/>
  <c r="I138" i="57"/>
  <c r="C87" i="58"/>
  <c r="I139" i="114"/>
  <c r="C80" i="104"/>
  <c r="C98" i="110"/>
  <c r="C45" i="69"/>
  <c r="C71" i="76"/>
  <c r="C58" i="66"/>
  <c r="J67" i="48"/>
  <c r="AF60" i="142"/>
  <c r="AG17" i="142"/>
  <c r="AH81" i="141"/>
  <c r="C94" i="72"/>
  <c r="C54" i="90"/>
  <c r="C14" i="107"/>
  <c r="C75" i="137"/>
  <c r="C32" i="66"/>
  <c r="K98" i="76"/>
  <c r="C56" i="95"/>
  <c r="J24" i="49"/>
  <c r="K93" i="97"/>
  <c r="C94" i="69"/>
  <c r="C61" i="95"/>
  <c r="K2" i="110"/>
  <c r="AG80" i="50"/>
  <c r="C6" i="56"/>
  <c r="I110" i="70"/>
  <c r="C68" i="52"/>
  <c r="C76" i="60"/>
  <c r="AH27" i="52"/>
  <c r="AG33" i="140"/>
  <c r="C33" i="75"/>
  <c r="AF5" i="49"/>
  <c r="C75" i="59"/>
  <c r="C92" i="71"/>
  <c r="M128" i="69"/>
  <c r="AH89" i="140"/>
  <c r="C79" i="63"/>
  <c r="AF79" i="140"/>
  <c r="C3" i="71"/>
  <c r="K97" i="100"/>
  <c r="K4" i="142"/>
  <c r="AF51" i="52"/>
  <c r="C3" i="69"/>
  <c r="AF39" i="49"/>
  <c r="C52" i="76"/>
  <c r="C51" i="67"/>
  <c r="C70" i="75"/>
  <c r="AH77" i="141"/>
  <c r="C89" i="89"/>
  <c r="C65" i="110"/>
  <c r="I125" i="104"/>
  <c r="I117" i="90"/>
  <c r="C21" i="100"/>
  <c r="AD13" i="50"/>
  <c r="C16" i="107"/>
  <c r="C53" i="95"/>
  <c r="C100" i="57"/>
  <c r="I159" i="58"/>
  <c r="AE80" i="50"/>
  <c r="I129" i="64"/>
  <c r="J52" i="50"/>
  <c r="C5" i="80"/>
  <c r="C20" i="80"/>
  <c r="C28" i="72"/>
  <c r="C51" i="74"/>
  <c r="AE15" i="140"/>
  <c r="C48" i="68"/>
  <c r="AD76" i="48"/>
  <c r="I106" i="69"/>
  <c r="G139" i="49"/>
  <c r="AD90" i="49"/>
  <c r="K37" i="142"/>
  <c r="C55" i="73"/>
  <c r="J62" i="50"/>
  <c r="I131" i="114"/>
  <c r="K20" i="141"/>
  <c r="C55" i="90"/>
  <c r="C7" i="64"/>
  <c r="I158" i="60"/>
  <c r="C96" i="61"/>
  <c r="C2" i="76"/>
  <c r="I139" i="59"/>
  <c r="C94" i="114"/>
  <c r="I120" i="65"/>
  <c r="C44" i="62"/>
  <c r="C11" i="71"/>
  <c r="AG12" i="140"/>
  <c r="C56" i="103"/>
  <c r="AE38" i="141"/>
  <c r="AH72" i="52"/>
  <c r="J29" i="49"/>
  <c r="AG6" i="52"/>
  <c r="K31" i="52"/>
  <c r="AE60" i="140"/>
  <c r="AH57" i="52"/>
  <c r="I129" i="65"/>
  <c r="AF47" i="141"/>
  <c r="K72" i="77"/>
  <c r="AD61" i="50"/>
  <c r="AF76" i="49"/>
  <c r="AE30" i="50"/>
  <c r="AD2" i="49"/>
  <c r="K98" i="109"/>
  <c r="C22" i="111"/>
  <c r="AF72" i="140"/>
  <c r="AF98" i="140"/>
  <c r="C49" i="105"/>
  <c r="AF78" i="50"/>
  <c r="I121" i="63"/>
  <c r="AF23" i="48"/>
  <c r="C54" i="72"/>
  <c r="I131" i="68"/>
  <c r="C69" i="77"/>
  <c r="I157" i="118"/>
  <c r="K85" i="109"/>
  <c r="C89" i="121"/>
  <c r="J65" i="49"/>
  <c r="C21" i="55"/>
  <c r="J78" i="50"/>
  <c r="C20" i="71"/>
  <c r="K95" i="90"/>
  <c r="C92" i="75"/>
  <c r="C49" i="55"/>
  <c r="C10" i="53"/>
  <c r="I155" i="74"/>
  <c r="C90" i="73"/>
  <c r="C11" i="58"/>
  <c r="I124" i="77"/>
  <c r="I111" i="65"/>
  <c r="C19" i="114"/>
  <c r="C75" i="79"/>
  <c r="I145" i="100"/>
  <c r="AG20" i="50"/>
  <c r="I121" i="52"/>
  <c r="I131" i="118"/>
  <c r="C31" i="75"/>
  <c r="I137" i="103"/>
  <c r="I147" i="80"/>
  <c r="C41" i="69"/>
  <c r="AH73" i="141"/>
  <c r="C90" i="67"/>
  <c r="C89" i="97"/>
  <c r="I130" i="74"/>
  <c r="C55" i="60"/>
  <c r="I106" i="89"/>
  <c r="C58" i="110"/>
  <c r="C38" i="104"/>
  <c r="C50" i="60"/>
  <c r="M126" i="104"/>
  <c r="C96" i="109"/>
  <c r="C81" i="68"/>
  <c r="C97" i="72"/>
  <c r="K87" i="76"/>
  <c r="C45" i="79"/>
  <c r="C22" i="61"/>
  <c r="AG14" i="141"/>
  <c r="AH60" i="142"/>
  <c r="C50" i="65"/>
  <c r="C76" i="61"/>
  <c r="C51" i="90"/>
  <c r="C77" i="121"/>
  <c r="C36" i="63"/>
  <c r="K27" i="140"/>
  <c r="AF2" i="49"/>
  <c r="J65" i="48"/>
  <c r="C68" i="97"/>
  <c r="I146" i="114"/>
  <c r="C70" i="90"/>
  <c r="C96" i="55"/>
  <c r="C28" i="103"/>
  <c r="AG4" i="71"/>
  <c r="AG93" i="141"/>
  <c r="G122" i="48"/>
  <c r="C58" i="111"/>
  <c r="I162" i="71"/>
  <c r="C4" i="56"/>
  <c r="AE25" i="141"/>
  <c r="I122" i="115"/>
  <c r="K63" i="122"/>
  <c r="AD57" i="48"/>
  <c r="C56" i="57"/>
  <c r="AH23" i="142"/>
  <c r="K95" i="95"/>
  <c r="C64" i="122"/>
  <c r="C95" i="73"/>
  <c r="AF22" i="52"/>
  <c r="AH56" i="62"/>
  <c r="C88" i="105"/>
  <c r="AH15" i="141"/>
  <c r="I147" i="65"/>
  <c r="C37" i="52"/>
  <c r="I126" i="139"/>
  <c r="K47" i="140"/>
  <c r="AG3" i="72"/>
  <c r="AF35" i="140"/>
  <c r="I130" i="66"/>
  <c r="J58" i="49"/>
  <c r="C54" i="114"/>
  <c r="I124" i="63"/>
  <c r="AD31" i="49"/>
  <c r="AH44" i="141"/>
  <c r="C38" i="77"/>
  <c r="I110" i="66"/>
  <c r="K61" i="105"/>
  <c r="AE55" i="50"/>
  <c r="AF3" i="49"/>
  <c r="C58" i="100"/>
  <c r="C56" i="64"/>
  <c r="AF73" i="141"/>
  <c r="C49" i="118"/>
  <c r="C21" i="107"/>
  <c r="K8" i="140"/>
  <c r="I136" i="104"/>
  <c r="C11" i="104"/>
  <c r="C94" i="65"/>
  <c r="AG58" i="49"/>
  <c r="C2" i="94"/>
  <c r="C5" i="58"/>
  <c r="C49" i="97"/>
  <c r="K63" i="100"/>
  <c r="I163" i="53"/>
  <c r="I142" i="100"/>
  <c r="C44" i="74"/>
  <c r="I125" i="69"/>
  <c r="C35" i="89"/>
  <c r="K100" i="66"/>
  <c r="I153" i="100"/>
  <c r="C26" i="118"/>
  <c r="C22" i="56"/>
  <c r="C98" i="74"/>
  <c r="I130" i="79"/>
  <c r="C32" i="57"/>
  <c r="C74" i="63"/>
  <c r="AE81" i="50"/>
  <c r="C43" i="67"/>
  <c r="AF41" i="49"/>
  <c r="AD42" i="50"/>
  <c r="I131" i="57"/>
  <c r="C5" i="63"/>
  <c r="AF75" i="140"/>
  <c r="C65" i="73"/>
  <c r="M129" i="65"/>
  <c r="C42" i="75"/>
  <c r="AE79" i="140"/>
  <c r="K77" i="52"/>
  <c r="K85" i="71"/>
  <c r="AF71" i="140"/>
  <c r="AF11" i="50"/>
  <c r="C26" i="111"/>
  <c r="K74" i="80"/>
  <c r="K89" i="94"/>
  <c r="I125" i="76"/>
  <c r="C92" i="95"/>
  <c r="J81" i="49"/>
  <c r="C94" i="107"/>
  <c r="C45" i="110"/>
  <c r="K84" i="100"/>
  <c r="C83" i="61"/>
  <c r="I122" i="52"/>
  <c r="AH45" i="140"/>
  <c r="C59" i="63"/>
  <c r="K63" i="121"/>
  <c r="AF4" i="52"/>
  <c r="AF14" i="50"/>
  <c r="K58" i="103"/>
  <c r="AG79" i="49"/>
  <c r="C38" i="57"/>
  <c r="C32" i="70"/>
  <c r="K85" i="73"/>
  <c r="C92" i="89"/>
  <c r="K82" i="104"/>
  <c r="K78" i="79"/>
  <c r="C97" i="70"/>
  <c r="C79" i="64"/>
  <c r="I121" i="75"/>
  <c r="C93" i="89"/>
  <c r="AE34" i="49"/>
  <c r="C94" i="55"/>
  <c r="J75" i="50"/>
  <c r="J55" i="49"/>
  <c r="AE19" i="52"/>
  <c r="C7" i="105"/>
  <c r="C63" i="60"/>
  <c r="C60" i="52"/>
  <c r="K70" i="122"/>
  <c r="C25" i="54"/>
  <c r="C12" i="114"/>
  <c r="AH31" i="140"/>
  <c r="I125" i="55"/>
  <c r="K3" i="115"/>
  <c r="C94" i="137"/>
  <c r="C90" i="80"/>
  <c r="I136" i="67"/>
  <c r="C100" i="115"/>
  <c r="C46" i="100"/>
  <c r="AE36" i="141"/>
  <c r="K84" i="65"/>
  <c r="C5" i="104"/>
  <c r="AG5" i="105" s="1"/>
  <c r="AF59" i="49"/>
  <c r="AH6" i="141"/>
  <c r="K86" i="60"/>
  <c r="C35" i="104"/>
  <c r="C70" i="79"/>
  <c r="C43" i="63"/>
  <c r="I160" i="63"/>
  <c r="I165" i="137"/>
  <c r="K66" i="52"/>
  <c r="I111" i="139"/>
  <c r="C59" i="105"/>
  <c r="C79" i="72"/>
  <c r="K60" i="122"/>
  <c r="I130" i="60"/>
  <c r="C19" i="79"/>
  <c r="I144" i="67"/>
  <c r="I153" i="68"/>
  <c r="I153" i="90"/>
  <c r="AH58" i="140"/>
  <c r="K75" i="115"/>
  <c r="I153" i="73"/>
  <c r="C52" i="66"/>
  <c r="K81" i="75"/>
  <c r="AE11" i="140"/>
  <c r="C84" i="94"/>
  <c r="AE51" i="48"/>
  <c r="AH34" i="52"/>
  <c r="I142" i="80"/>
  <c r="C41" i="72"/>
  <c r="K89" i="66"/>
  <c r="K94" i="97"/>
  <c r="C41" i="94"/>
  <c r="AE64" i="49"/>
  <c r="AG68" i="140"/>
  <c r="C58" i="115"/>
  <c r="K94" i="77"/>
  <c r="J71" i="49"/>
  <c r="C100" i="109"/>
  <c r="K4" i="53"/>
  <c r="K98" i="114"/>
  <c r="K92" i="122"/>
  <c r="C25" i="105"/>
  <c r="AD47" i="48"/>
  <c r="C100" i="104"/>
  <c r="C57" i="56"/>
  <c r="AE16" i="50"/>
  <c r="J39" i="48"/>
  <c r="C90" i="62"/>
  <c r="I164" i="67"/>
  <c r="K86" i="76"/>
  <c r="I120" i="105"/>
  <c r="AF5" i="53"/>
  <c r="AE3" i="115"/>
  <c r="I136" i="55"/>
  <c r="AF2" i="110"/>
  <c r="C88" i="103"/>
  <c r="C56" i="75"/>
  <c r="C76" i="52"/>
  <c r="K75" i="79"/>
  <c r="AG29" i="142"/>
  <c r="AH82" i="142"/>
  <c r="C50" i="114"/>
  <c r="K78" i="97"/>
  <c r="AH45" i="52"/>
  <c r="C93" i="110"/>
  <c r="AF5" i="59"/>
  <c r="AE6" i="59"/>
  <c r="I161" i="89"/>
  <c r="C53" i="65"/>
  <c r="AH7" i="100"/>
  <c r="AE4" i="80"/>
  <c r="I158" i="59"/>
  <c r="AF88" i="50"/>
  <c r="AE17" i="140"/>
  <c r="I153" i="72"/>
  <c r="AG95" i="141"/>
  <c r="AD92" i="49"/>
  <c r="J62" i="49"/>
  <c r="K100" i="65"/>
  <c r="C96" i="89"/>
  <c r="AG6" i="80"/>
  <c r="C42" i="71"/>
  <c r="I121" i="114"/>
  <c r="K50" i="140"/>
  <c r="I156" i="118"/>
  <c r="AE41" i="50"/>
  <c r="C42" i="72"/>
  <c r="AG7" i="53"/>
  <c r="I115" i="139"/>
  <c r="AG26" i="48"/>
  <c r="I136" i="54"/>
  <c r="C29" i="109"/>
  <c r="C52" i="122"/>
  <c r="AG3" i="141"/>
  <c r="C6" i="110"/>
  <c r="C40" i="109"/>
  <c r="AE25" i="50"/>
  <c r="I165" i="77"/>
  <c r="J49" i="50"/>
  <c r="AH62" i="52"/>
  <c r="I157" i="75"/>
  <c r="AG2" i="80"/>
  <c r="C30" i="60"/>
  <c r="C27" i="55"/>
  <c r="K86" i="90"/>
  <c r="G159" i="49"/>
  <c r="C54" i="53"/>
  <c r="AH65" i="141"/>
  <c r="K4" i="115"/>
  <c r="AG2" i="68"/>
  <c r="AG88" i="52"/>
  <c r="I124" i="94"/>
  <c r="I108" i="121"/>
  <c r="C67" i="53"/>
  <c r="AF2" i="118"/>
  <c r="K30" i="142"/>
  <c r="I131" i="67"/>
  <c r="AD8" i="49"/>
  <c r="AE12" i="49"/>
  <c r="C29" i="60"/>
  <c r="C6" i="137"/>
  <c r="C61" i="115"/>
  <c r="AH65" i="142"/>
  <c r="C95" i="109"/>
  <c r="C44" i="55"/>
  <c r="C13" i="94"/>
  <c r="AD22" i="49"/>
  <c r="C15" i="89"/>
  <c r="C38" i="115"/>
  <c r="K84" i="72"/>
  <c r="K97" i="73"/>
  <c r="K69" i="52"/>
  <c r="I106" i="77"/>
  <c r="C67" i="94"/>
  <c r="K87" i="115"/>
  <c r="AE4" i="114"/>
  <c r="C70" i="63"/>
  <c r="AE5" i="79"/>
  <c r="C49" i="68"/>
  <c r="I133" i="107"/>
  <c r="C27" i="68"/>
  <c r="C34" i="80"/>
  <c r="AG5" i="53"/>
  <c r="K58" i="52"/>
  <c r="K97" i="69"/>
  <c r="K93" i="70"/>
  <c r="M127" i="75"/>
  <c r="C51" i="62"/>
  <c r="AG14" i="140"/>
  <c r="C72" i="57"/>
  <c r="AD34" i="49"/>
  <c r="K88" i="64"/>
  <c r="I108" i="111"/>
  <c r="AE38" i="49"/>
  <c r="C52" i="57"/>
  <c r="AG98" i="141"/>
  <c r="AF80" i="140"/>
  <c r="K5" i="79"/>
  <c r="C73" i="59"/>
  <c r="C18" i="54"/>
  <c r="AE12" i="140"/>
  <c r="C48" i="90"/>
  <c r="C14" i="68"/>
  <c r="AF29" i="141"/>
  <c r="I126" i="94"/>
  <c r="AD22" i="48"/>
  <c r="C73" i="62"/>
  <c r="I132" i="68"/>
  <c r="C57" i="80"/>
  <c r="I144" i="110"/>
  <c r="C54" i="115"/>
  <c r="K73" i="79"/>
  <c r="K77" i="107"/>
  <c r="C14" i="118"/>
  <c r="I137" i="52"/>
  <c r="C50" i="52"/>
  <c r="C22" i="54"/>
  <c r="AH87" i="141"/>
  <c r="C31" i="107"/>
  <c r="I118" i="77"/>
  <c r="I108" i="66"/>
  <c r="K77" i="77"/>
  <c r="I165" i="66"/>
  <c r="AH23" i="140"/>
  <c r="C86" i="104"/>
  <c r="C31" i="65"/>
  <c r="AG28" i="141"/>
  <c r="AG70" i="48"/>
  <c r="C86" i="64"/>
  <c r="C27" i="80"/>
  <c r="AD32" i="49"/>
  <c r="C12" i="77"/>
  <c r="C37" i="63"/>
  <c r="I153" i="54"/>
  <c r="K90" i="94"/>
  <c r="C56" i="115"/>
  <c r="I141" i="79"/>
  <c r="K46" i="52"/>
  <c r="AE2" i="79"/>
  <c r="C47" i="137"/>
  <c r="AE23" i="49"/>
  <c r="C46" i="56"/>
  <c r="I163" i="75"/>
  <c r="C11" i="75"/>
  <c r="C61" i="67"/>
  <c r="C40" i="72"/>
  <c r="I109" i="94"/>
  <c r="I152" i="137"/>
  <c r="C98" i="115"/>
  <c r="M127" i="76"/>
  <c r="I128" i="104"/>
  <c r="C84" i="111"/>
  <c r="C72" i="65"/>
  <c r="K70" i="52"/>
  <c r="I162" i="100"/>
  <c r="AG81" i="140"/>
  <c r="K59" i="52"/>
  <c r="C29" i="69"/>
  <c r="AH81" i="142"/>
  <c r="C76" i="90"/>
  <c r="K95" i="72"/>
  <c r="AG16" i="48"/>
  <c r="C2" i="118"/>
  <c r="AE38" i="140"/>
  <c r="AG92" i="142"/>
  <c r="C87" i="60"/>
  <c r="C92" i="109"/>
  <c r="I137" i="55"/>
  <c r="AF71" i="52"/>
  <c r="C67" i="109"/>
  <c r="C84" i="53"/>
  <c r="I137" i="114"/>
  <c r="AE100" i="140"/>
  <c r="C57" i="75"/>
  <c r="I160" i="58"/>
  <c r="C36" i="114"/>
  <c r="K87" i="62"/>
  <c r="J45" i="48"/>
  <c r="I146" i="56"/>
  <c r="AD85" i="50"/>
  <c r="K99" i="65"/>
  <c r="I110" i="65"/>
  <c r="AG60" i="141"/>
  <c r="I124" i="109"/>
  <c r="I145" i="103"/>
  <c r="C92" i="73"/>
  <c r="I110" i="55"/>
  <c r="I110" i="57" s="1"/>
  <c r="G110" i="50"/>
  <c r="AE29" i="49"/>
  <c r="I126" i="66"/>
  <c r="I143" i="69"/>
  <c r="C47" i="57"/>
  <c r="C39" i="100"/>
  <c r="I161" i="65"/>
  <c r="K2" i="79"/>
  <c r="K87" i="67"/>
  <c r="AG35" i="49"/>
  <c r="C38" i="75"/>
  <c r="AF39" i="48"/>
  <c r="I145" i="59"/>
  <c r="C62" i="68"/>
  <c r="K80" i="103"/>
  <c r="AG3" i="61"/>
  <c r="AG73" i="140"/>
  <c r="I154" i="100"/>
  <c r="C60" i="90"/>
  <c r="K21" i="142"/>
  <c r="C47" i="52"/>
  <c r="C80" i="54"/>
  <c r="I122" i="60"/>
  <c r="C62" i="97"/>
  <c r="C46" i="95"/>
  <c r="C14" i="100"/>
  <c r="C41" i="64"/>
  <c r="C72" i="111"/>
  <c r="C90" i="64"/>
  <c r="C5" i="69"/>
  <c r="AD86" i="50"/>
  <c r="I117" i="64"/>
  <c r="C80" i="100"/>
  <c r="I110" i="76"/>
  <c r="I146" i="121"/>
  <c r="I109" i="74"/>
  <c r="AE9" i="49"/>
  <c r="C15" i="62"/>
  <c r="C11" i="59"/>
  <c r="AF24" i="50"/>
  <c r="C30" i="79"/>
  <c r="K22" i="141"/>
  <c r="I136" i="74"/>
  <c r="C54" i="57"/>
  <c r="I139" i="121"/>
  <c r="C63" i="103"/>
  <c r="AF31" i="140"/>
  <c r="I115" i="66"/>
  <c r="I153" i="122"/>
  <c r="I116" i="104"/>
  <c r="AH55" i="52"/>
  <c r="I136" i="76"/>
  <c r="K59" i="107"/>
  <c r="AF68" i="49"/>
  <c r="AG5" i="50"/>
  <c r="C45" i="68"/>
  <c r="C99" i="107"/>
  <c r="AE42" i="49"/>
  <c r="K97" i="75"/>
  <c r="C67" i="100"/>
  <c r="C96" i="107"/>
  <c r="K100" i="64"/>
  <c r="AH6" i="80"/>
  <c r="C12" i="105"/>
  <c r="C95" i="97"/>
  <c r="K97" i="97"/>
  <c r="I117" i="65"/>
  <c r="AG42" i="50"/>
  <c r="C9" i="94"/>
  <c r="C41" i="89"/>
  <c r="C8" i="121"/>
  <c r="I141" i="63"/>
  <c r="I152" i="74"/>
  <c r="I161" i="137"/>
  <c r="I106" i="74"/>
  <c r="C28" i="58"/>
  <c r="K85" i="107"/>
  <c r="C64" i="59"/>
  <c r="J19" i="49"/>
  <c r="C7" i="89"/>
  <c r="C6" i="121"/>
  <c r="I118" i="69"/>
  <c r="C33" i="59"/>
  <c r="C82" i="97"/>
  <c r="AH79" i="52"/>
  <c r="K88" i="95"/>
  <c r="AE91" i="140"/>
  <c r="K79" i="100"/>
  <c r="C43" i="109"/>
  <c r="C63" i="62"/>
  <c r="C43" i="97"/>
  <c r="C43" i="94"/>
  <c r="AE76" i="52"/>
  <c r="C39" i="58"/>
  <c r="K85" i="67"/>
  <c r="C7" i="115"/>
  <c r="AF40" i="49"/>
  <c r="C76" i="53"/>
  <c r="C75" i="107"/>
  <c r="AF14" i="79"/>
  <c r="C27" i="62"/>
  <c r="I163" i="73"/>
  <c r="C42" i="121"/>
  <c r="C8" i="122"/>
  <c r="C98" i="107"/>
  <c r="I111" i="118"/>
  <c r="C7" i="114"/>
  <c r="K98" i="95"/>
  <c r="C16" i="73"/>
  <c r="C5" i="110"/>
  <c r="AE14" i="140"/>
  <c r="K82" i="110"/>
  <c r="AE27" i="141"/>
  <c r="I158" i="97"/>
  <c r="C74" i="79"/>
  <c r="I107" i="61"/>
  <c r="AD20" i="48"/>
  <c r="C15" i="69"/>
  <c r="C68" i="77"/>
  <c r="I116" i="94"/>
  <c r="G136" i="49"/>
  <c r="AE49" i="141"/>
  <c r="K2" i="94"/>
  <c r="AE5" i="140"/>
  <c r="K89" i="72"/>
  <c r="C62" i="80"/>
  <c r="C64" i="58"/>
  <c r="C82" i="80"/>
  <c r="M128" i="114"/>
  <c r="C34" i="75"/>
  <c r="I154" i="114"/>
  <c r="C78" i="69"/>
  <c r="AE82" i="50"/>
  <c r="I144" i="104"/>
  <c r="C89" i="66"/>
  <c r="C79" i="115"/>
  <c r="AE3" i="141"/>
  <c r="C26" i="67"/>
  <c r="I124" i="68"/>
  <c r="C59" i="60"/>
  <c r="I122" i="63"/>
  <c r="C14" i="109"/>
  <c r="C35" i="74"/>
  <c r="K98" i="73"/>
  <c r="I138" i="53"/>
  <c r="J30" i="49"/>
  <c r="C5" i="103"/>
  <c r="C61" i="66"/>
  <c r="I118" i="122"/>
  <c r="AG2" i="141"/>
  <c r="C91" i="57"/>
  <c r="AD52" i="49"/>
  <c r="AH4" i="59"/>
  <c r="C40" i="79"/>
  <c r="I163" i="115"/>
  <c r="G153" i="49"/>
  <c r="C33" i="118"/>
  <c r="C59" i="68"/>
  <c r="AH4" i="61"/>
  <c r="G138" i="50"/>
  <c r="J33" i="49"/>
  <c r="C70" i="74"/>
  <c r="C60" i="89"/>
  <c r="AF7" i="48"/>
  <c r="C76" i="64"/>
  <c r="C12" i="70"/>
  <c r="C7" i="118"/>
  <c r="AD72" i="49"/>
  <c r="C99" i="115"/>
  <c r="I127" i="115"/>
  <c r="C76" i="75"/>
  <c r="K87" i="60"/>
  <c r="C98" i="71"/>
  <c r="K93" i="109"/>
  <c r="C14" i="65"/>
  <c r="K84" i="60"/>
  <c r="AH87" i="142"/>
  <c r="C95" i="104"/>
  <c r="I124" i="56"/>
  <c r="I163" i="74"/>
  <c r="C68" i="90"/>
  <c r="C36" i="64"/>
  <c r="C95" i="62"/>
  <c r="AF70" i="142"/>
  <c r="AF3" i="79"/>
  <c r="C95" i="74"/>
  <c r="AD58" i="49"/>
  <c r="C65" i="66"/>
  <c r="K4" i="105"/>
  <c r="AE71" i="50"/>
  <c r="K92" i="67"/>
  <c r="C33" i="111"/>
  <c r="K31" i="140"/>
  <c r="C20" i="90"/>
  <c r="AE48" i="49"/>
  <c r="C81" i="65"/>
  <c r="I129" i="118"/>
  <c r="I107" i="55"/>
  <c r="C19" i="63"/>
  <c r="AD15" i="50"/>
  <c r="C86" i="56"/>
  <c r="AG80" i="49"/>
  <c r="C6" i="54"/>
  <c r="AF97" i="141"/>
  <c r="K63" i="103"/>
  <c r="M129" i="77"/>
  <c r="C97" i="103"/>
  <c r="AG2" i="110"/>
  <c r="C44" i="79"/>
  <c r="I154" i="65"/>
  <c r="C37" i="95"/>
  <c r="I163" i="58"/>
  <c r="I143" i="111"/>
  <c r="J73" i="48"/>
  <c r="C94" i="63"/>
  <c r="AF28" i="52"/>
  <c r="I126" i="111"/>
  <c r="I148" i="121"/>
  <c r="C63" i="71"/>
  <c r="C100" i="74"/>
  <c r="AH13" i="140"/>
  <c r="I137" i="63"/>
  <c r="K33" i="142"/>
  <c r="AE12" i="76"/>
  <c r="C32" i="95"/>
  <c r="K2" i="73"/>
  <c r="C11" i="107"/>
  <c r="C88" i="80"/>
  <c r="AH18" i="140"/>
  <c r="I159" i="109"/>
  <c r="C64" i="71"/>
  <c r="K87" i="121"/>
  <c r="C75" i="65"/>
  <c r="K7" i="142"/>
  <c r="C12" i="89"/>
  <c r="AH50" i="140"/>
  <c r="I146" i="55"/>
  <c r="I153" i="55"/>
  <c r="AE74" i="142"/>
  <c r="I145" i="62"/>
  <c r="J80" i="48"/>
  <c r="C14" i="79"/>
  <c r="I163" i="90"/>
  <c r="I115" i="65"/>
  <c r="C55" i="118"/>
  <c r="I156" i="56"/>
  <c r="C5" i="118"/>
  <c r="C76" i="89"/>
  <c r="AG5" i="52"/>
  <c r="C22" i="52"/>
  <c r="K94" i="60"/>
  <c r="C39" i="62"/>
  <c r="AH6" i="52"/>
  <c r="C37" i="71"/>
  <c r="AH4" i="140"/>
  <c r="AE58" i="50"/>
  <c r="I115" i="121"/>
  <c r="C36" i="105"/>
  <c r="C71" i="75"/>
  <c r="I146" i="61"/>
  <c r="C76" i="105"/>
  <c r="C76" i="62"/>
  <c r="AG36" i="49"/>
  <c r="I127" i="61"/>
  <c r="C13" i="107"/>
  <c r="C77" i="77"/>
  <c r="AG4" i="121"/>
  <c r="K59" i="118"/>
  <c r="AH40" i="52"/>
  <c r="C98" i="58"/>
  <c r="K94" i="61"/>
  <c r="AE60" i="142"/>
  <c r="I165" i="114"/>
  <c r="K6" i="80"/>
  <c r="AE6" i="50"/>
  <c r="C8" i="68"/>
  <c r="AH55" i="140"/>
  <c r="K59" i="115"/>
  <c r="AE28" i="142"/>
  <c r="AF51" i="49"/>
  <c r="C49" i="60"/>
  <c r="I107" i="70"/>
  <c r="K95" i="115"/>
  <c r="I119" i="69"/>
  <c r="C64" i="115"/>
  <c r="C11" i="72"/>
  <c r="C24" i="53"/>
  <c r="AE21" i="140"/>
  <c r="C12" i="95"/>
  <c r="C24" i="80"/>
  <c r="C17" i="69"/>
  <c r="M128" i="107"/>
  <c r="I139" i="72"/>
  <c r="C83" i="122"/>
  <c r="K5" i="53"/>
  <c r="AE78" i="141"/>
  <c r="AH51" i="52"/>
  <c r="C24" i="76"/>
  <c r="AG15" i="121"/>
  <c r="AF11" i="140"/>
  <c r="K81" i="115"/>
  <c r="I124" i="57"/>
  <c r="J8" i="49"/>
  <c r="AG83" i="49"/>
  <c r="C36" i="110"/>
  <c r="C71" i="97"/>
  <c r="I117" i="95"/>
  <c r="I109" i="72"/>
  <c r="AF48" i="52"/>
  <c r="C27" i="95"/>
  <c r="AH2" i="71"/>
  <c r="AH2" i="76"/>
  <c r="I116" i="80"/>
  <c r="C60" i="105"/>
  <c r="C71" i="67"/>
  <c r="C95" i="90"/>
  <c r="C41" i="95"/>
  <c r="AF15" i="80"/>
  <c r="I132" i="66"/>
  <c r="C42" i="73"/>
  <c r="AE2" i="100"/>
  <c r="I128" i="103"/>
  <c r="C24" i="114"/>
  <c r="C83" i="63"/>
  <c r="C88" i="66"/>
  <c r="C98" i="76"/>
  <c r="AH4" i="58"/>
  <c r="I121" i="103"/>
  <c r="C48" i="110"/>
  <c r="I106" i="62"/>
  <c r="I120" i="62"/>
  <c r="C83" i="60"/>
  <c r="C61" i="60"/>
  <c r="AF56" i="52"/>
  <c r="C57" i="68"/>
  <c r="AF27" i="142"/>
  <c r="AE45" i="48"/>
  <c r="C80" i="71"/>
  <c r="AE84" i="140"/>
  <c r="K36" i="142"/>
  <c r="AE6" i="49"/>
  <c r="I117" i="57"/>
  <c r="AF5" i="70"/>
  <c r="C33" i="77"/>
  <c r="AF69" i="140"/>
  <c r="C10" i="68"/>
  <c r="AH84" i="52"/>
  <c r="I137" i="73"/>
  <c r="AG74" i="140"/>
  <c r="I125" i="73"/>
  <c r="AG38" i="48"/>
  <c r="I162" i="61"/>
  <c r="I160" i="122"/>
  <c r="I110" i="95"/>
  <c r="K79" i="104"/>
  <c r="AH9" i="73"/>
  <c r="K98" i="103"/>
  <c r="I145" i="74"/>
  <c r="C24" i="61"/>
  <c r="C98" i="65"/>
  <c r="I111" i="70"/>
  <c r="C76" i="115"/>
  <c r="AF9" i="49"/>
  <c r="C43" i="61"/>
  <c r="AH8" i="70"/>
  <c r="C97" i="107"/>
  <c r="C24" i="62"/>
  <c r="AF4" i="59"/>
  <c r="C15" i="80"/>
  <c r="K85" i="72"/>
  <c r="C45" i="89"/>
  <c r="G156" i="50"/>
  <c r="C43" i="69"/>
  <c r="C18" i="66"/>
  <c r="K8" i="142"/>
  <c r="AF5" i="75"/>
  <c r="C37" i="72"/>
  <c r="I159" i="107"/>
  <c r="AE24" i="49"/>
  <c r="C34" i="97"/>
  <c r="I116" i="118"/>
  <c r="AE82" i="140"/>
  <c r="K82" i="115"/>
  <c r="C51" i="64"/>
  <c r="I111" i="137"/>
  <c r="J61" i="49"/>
  <c r="AH12" i="64"/>
  <c r="I164" i="64"/>
  <c r="K8" i="52"/>
  <c r="K98" i="71"/>
  <c r="AG3" i="114"/>
  <c r="AH6" i="71"/>
  <c r="AH14" i="52"/>
  <c r="AE60" i="48"/>
  <c r="C64" i="79"/>
  <c r="AH20" i="121"/>
  <c r="AE92" i="140"/>
  <c r="K94" i="137"/>
  <c r="AF78" i="142"/>
  <c r="C43" i="54"/>
  <c r="AF16" i="121"/>
  <c r="C63" i="76"/>
  <c r="AH7" i="76"/>
  <c r="K70" i="103"/>
  <c r="C20" i="114"/>
  <c r="J10" i="50"/>
  <c r="C9" i="71"/>
  <c r="I124" i="111"/>
  <c r="K91" i="111"/>
  <c r="C39" i="63"/>
  <c r="AH5" i="115"/>
  <c r="I147" i="58"/>
  <c r="C71" i="53"/>
  <c r="I130" i="56"/>
  <c r="C42" i="77"/>
  <c r="C55" i="109"/>
  <c r="C32" i="121"/>
  <c r="M129" i="71"/>
  <c r="C24" i="110"/>
  <c r="AE2" i="68"/>
  <c r="I125" i="90"/>
  <c r="C37" i="118"/>
  <c r="K66" i="114"/>
  <c r="C68" i="114"/>
  <c r="C34" i="121"/>
  <c r="C93" i="56"/>
  <c r="K7" i="115"/>
  <c r="I145" i="110"/>
  <c r="I144" i="118"/>
  <c r="AE42" i="52"/>
  <c r="I164" i="58"/>
  <c r="I161" i="63"/>
  <c r="I129" i="60"/>
  <c r="AF37" i="142"/>
  <c r="I165" i="111"/>
  <c r="C61" i="77"/>
  <c r="K97" i="107"/>
  <c r="C42" i="52"/>
  <c r="I161" i="71"/>
  <c r="C8" i="67"/>
  <c r="C97" i="64"/>
  <c r="M127" i="72"/>
  <c r="G133" i="48"/>
  <c r="C70" i="69"/>
  <c r="AF14" i="141"/>
  <c r="AE50" i="141"/>
  <c r="C16" i="61"/>
  <c r="C84" i="97"/>
  <c r="K88" i="77"/>
  <c r="AG73" i="52"/>
  <c r="J72" i="49"/>
  <c r="C29" i="66"/>
  <c r="C72" i="94"/>
  <c r="C47" i="66"/>
  <c r="I152" i="55"/>
  <c r="C44" i="68"/>
  <c r="C75" i="60"/>
  <c r="I143" i="80"/>
  <c r="AF19" i="48"/>
  <c r="AE28" i="49"/>
  <c r="C32" i="60"/>
  <c r="I136" i="63"/>
  <c r="AG66" i="49"/>
  <c r="I147" i="57"/>
  <c r="C72" i="118"/>
  <c r="I118" i="90"/>
  <c r="C2" i="89"/>
  <c r="C67" i="65"/>
  <c r="I146" i="57"/>
  <c r="C53" i="79"/>
  <c r="C84" i="122"/>
  <c r="C30" i="71"/>
  <c r="K91" i="67"/>
  <c r="C48" i="75"/>
  <c r="AE50" i="52"/>
  <c r="C38" i="80"/>
  <c r="I158" i="65"/>
  <c r="C71" i="59"/>
  <c r="I117" i="62"/>
  <c r="C39" i="57"/>
  <c r="C67" i="89"/>
  <c r="K94" i="110"/>
  <c r="I146" i="65"/>
  <c r="I120" i="69"/>
  <c r="AF53" i="52"/>
  <c r="K17" i="142"/>
  <c r="C90" i="65"/>
  <c r="C44" i="121"/>
  <c r="AG19" i="50"/>
  <c r="AE62" i="48"/>
  <c r="C97" i="115"/>
  <c r="C13" i="111"/>
  <c r="K62" i="52"/>
  <c r="C23" i="111"/>
  <c r="G157" i="50"/>
  <c r="C92" i="111"/>
  <c r="C46" i="137"/>
  <c r="C98" i="97"/>
  <c r="C66" i="114"/>
  <c r="C59" i="52"/>
  <c r="K93" i="63"/>
  <c r="AH62" i="141"/>
  <c r="I126" i="79"/>
  <c r="I160" i="103"/>
  <c r="I160" i="104"/>
  <c r="K99" i="122"/>
  <c r="AF68" i="140"/>
  <c r="AG20" i="52"/>
  <c r="I142" i="68"/>
  <c r="AG20" i="140"/>
  <c r="C7" i="109"/>
  <c r="K9" i="140"/>
  <c r="I128" i="94"/>
  <c r="AD2" i="48"/>
  <c r="I118" i="104"/>
  <c r="C38" i="95"/>
  <c r="C43" i="118"/>
  <c r="I142" i="62"/>
  <c r="J4" i="48"/>
  <c r="C75" i="95"/>
  <c r="AG2" i="61"/>
  <c r="AD27" i="50"/>
  <c r="AF56" i="142"/>
  <c r="C7" i="54"/>
  <c r="C27" i="73"/>
  <c r="AG25" i="48"/>
  <c r="C8" i="77"/>
  <c r="C11" i="66"/>
  <c r="C6" i="104"/>
  <c r="C54" i="111"/>
  <c r="C8" i="94"/>
  <c r="C40" i="94"/>
  <c r="I145" i="122"/>
  <c r="I164" i="62"/>
  <c r="C33" i="66"/>
  <c r="K88" i="111"/>
  <c r="M129" i="79"/>
  <c r="AE87" i="141"/>
  <c r="C53" i="75"/>
  <c r="K66" i="121"/>
  <c r="AF85" i="142"/>
  <c r="C62" i="52"/>
  <c r="AD30" i="49"/>
  <c r="I145" i="58"/>
  <c r="C64" i="64"/>
  <c r="C79" i="70"/>
  <c r="C85" i="89"/>
  <c r="AH11" i="52"/>
  <c r="C9" i="100"/>
  <c r="C65" i="58"/>
  <c r="AE75" i="140"/>
  <c r="C22" i="70"/>
  <c r="K79" i="122"/>
  <c r="I153" i="52"/>
  <c r="C25" i="114"/>
  <c r="G143" i="48"/>
  <c r="K92" i="61"/>
  <c r="C44" i="60"/>
  <c r="AG16" i="140"/>
  <c r="AH76" i="142"/>
  <c r="AG57" i="52"/>
  <c r="AG7" i="48"/>
  <c r="C83" i="109"/>
  <c r="AD42" i="49"/>
  <c r="I160" i="56"/>
  <c r="K96" i="76"/>
  <c r="K80" i="137"/>
  <c r="C93" i="63"/>
  <c r="I163" i="76"/>
  <c r="C78" i="100"/>
  <c r="I164" i="52"/>
  <c r="AE77" i="49"/>
  <c r="AD25" i="49"/>
  <c r="AD77" i="49"/>
  <c r="AG9" i="52"/>
  <c r="C88" i="104"/>
  <c r="I126" i="61"/>
  <c r="K83" i="109"/>
  <c r="C32" i="68"/>
  <c r="AE81" i="48"/>
  <c r="I137" i="97"/>
  <c r="AG37" i="52"/>
  <c r="I125" i="122"/>
  <c r="C5" i="71"/>
  <c r="I159" i="71"/>
  <c r="AE59" i="52"/>
  <c r="C57" i="62"/>
  <c r="I143" i="60"/>
  <c r="K62" i="118"/>
  <c r="J36" i="49"/>
  <c r="C67" i="90"/>
  <c r="C51" i="94"/>
  <c r="C88" i="74"/>
  <c r="AG14" i="142"/>
  <c r="K100" i="74"/>
  <c r="AE10" i="48"/>
  <c r="I152" i="63"/>
  <c r="C9" i="66"/>
  <c r="AD59" i="50"/>
  <c r="AF83" i="141"/>
  <c r="I159" i="77"/>
  <c r="K5" i="80"/>
  <c r="C28" i="80"/>
  <c r="I160" i="100"/>
  <c r="C39" i="76"/>
  <c r="G137" i="48"/>
  <c r="C55" i="57"/>
  <c r="J9" i="49"/>
  <c r="AH63" i="52"/>
  <c r="AH5" i="70"/>
  <c r="C70" i="58"/>
  <c r="C95" i="67"/>
  <c r="C5" i="115"/>
  <c r="AH5" i="118" s="1"/>
  <c r="C25" i="69"/>
  <c r="I146" i="73"/>
  <c r="C84" i="95"/>
  <c r="I118" i="68"/>
  <c r="C44" i="59"/>
  <c r="I139" i="90"/>
  <c r="AF95" i="141"/>
  <c r="G147" i="49"/>
  <c r="AG89" i="140"/>
  <c r="I115" i="111"/>
  <c r="C74" i="72"/>
  <c r="I122" i="111"/>
  <c r="I141" i="56"/>
  <c r="AH3" i="72"/>
  <c r="I108" i="118"/>
  <c r="I165" i="75"/>
  <c r="I138" i="94"/>
  <c r="C82" i="75"/>
  <c r="AG9" i="79"/>
  <c r="K94" i="122"/>
  <c r="C85" i="63"/>
  <c r="I144" i="66"/>
  <c r="C36" i="109"/>
  <c r="AH40" i="142"/>
  <c r="K70" i="121"/>
  <c r="K79" i="115"/>
  <c r="C3" i="94"/>
  <c r="I159" i="69"/>
  <c r="AH24" i="52"/>
  <c r="K42" i="140"/>
  <c r="K91" i="105"/>
  <c r="C71" i="60"/>
  <c r="C38" i="72"/>
  <c r="K75" i="109"/>
  <c r="I137" i="67"/>
  <c r="AE13" i="115"/>
  <c r="AD9" i="48"/>
  <c r="C50" i="56"/>
  <c r="K94" i="114"/>
  <c r="C29" i="122"/>
  <c r="C7" i="80"/>
  <c r="C68" i="103"/>
  <c r="I152" i="103"/>
  <c r="K96" i="74"/>
  <c r="AF4" i="118"/>
  <c r="C77" i="55"/>
  <c r="I153" i="118"/>
  <c r="AG41" i="49"/>
  <c r="I118" i="75"/>
  <c r="I158" i="110"/>
  <c r="I117" i="77"/>
  <c r="AE12" i="79"/>
  <c r="C31" i="80"/>
  <c r="AE47" i="48"/>
  <c r="C15" i="110"/>
  <c r="C12" i="100"/>
  <c r="AF11" i="80"/>
  <c r="AD70" i="48"/>
  <c r="K86" i="110"/>
  <c r="C76" i="76"/>
  <c r="C5" i="74"/>
  <c r="I109" i="60"/>
  <c r="AE2" i="74"/>
  <c r="I156" i="70"/>
  <c r="C87" i="67"/>
  <c r="AG2" i="121"/>
  <c r="K71" i="105"/>
  <c r="K6" i="100"/>
  <c r="I109" i="89"/>
  <c r="K4" i="74"/>
  <c r="AE71" i="49"/>
  <c r="AF6" i="49"/>
  <c r="I155" i="61"/>
  <c r="K10" i="79"/>
  <c r="C33" i="79"/>
  <c r="M129" i="73"/>
  <c r="AG9" i="73"/>
  <c r="I159" i="72"/>
  <c r="C71" i="100"/>
  <c r="K3" i="61"/>
  <c r="AG2" i="67"/>
  <c r="K84" i="109"/>
  <c r="K28" i="141"/>
  <c r="C67" i="122"/>
  <c r="J60" i="49"/>
  <c r="AF25" i="48"/>
  <c r="I115" i="59"/>
  <c r="AE78" i="50"/>
  <c r="C93" i="80"/>
  <c r="K76" i="118"/>
  <c r="K97" i="65"/>
  <c r="C70" i="95"/>
  <c r="K100" i="76"/>
  <c r="I124" i="52"/>
  <c r="AF2" i="67"/>
  <c r="K17" i="121"/>
  <c r="K13" i="140"/>
  <c r="AE4" i="59"/>
  <c r="C95" i="122"/>
  <c r="I124" i="122"/>
  <c r="C18" i="109"/>
  <c r="AF44" i="141"/>
  <c r="K74" i="122"/>
  <c r="AE100" i="142"/>
  <c r="C70" i="60"/>
  <c r="AH13" i="79"/>
  <c r="K86" i="95"/>
  <c r="M127" i="109"/>
  <c r="C86" i="61"/>
  <c r="J68" i="49"/>
  <c r="C49" i="70"/>
  <c r="AF43" i="49"/>
  <c r="AG2" i="95"/>
  <c r="C59" i="115"/>
  <c r="C91" i="64"/>
  <c r="J53" i="50"/>
  <c r="AF92" i="52"/>
  <c r="C59" i="109"/>
  <c r="G164" i="49"/>
  <c r="M127" i="77"/>
  <c r="J70" i="49"/>
  <c r="C53" i="55"/>
  <c r="AH4" i="105"/>
  <c r="K9" i="73"/>
  <c r="K4" i="64"/>
  <c r="C44" i="71"/>
  <c r="AG5" i="115"/>
  <c r="C84" i="100"/>
  <c r="AH70" i="140"/>
  <c r="C66" i="64"/>
  <c r="AG5" i="70"/>
  <c r="I139" i="57"/>
  <c r="J24" i="50"/>
  <c r="I106" i="66"/>
  <c r="K6" i="70"/>
  <c r="K7" i="59"/>
  <c r="C7" i="73"/>
  <c r="K95" i="103"/>
  <c r="AD70" i="49"/>
  <c r="I126" i="57"/>
  <c r="AF2" i="95"/>
  <c r="AG10" i="79"/>
  <c r="J26" i="48"/>
  <c r="C67" i="76"/>
  <c r="C34" i="52"/>
  <c r="AG4" i="79"/>
  <c r="K50" i="141"/>
  <c r="C13" i="74"/>
  <c r="C73" i="105"/>
  <c r="K87" i="100"/>
  <c r="K20" i="121"/>
  <c r="K7" i="53"/>
  <c r="AH12" i="140"/>
  <c r="C63" i="121"/>
  <c r="C59" i="121"/>
  <c r="AG82" i="52"/>
  <c r="C79" i="90"/>
  <c r="C3" i="53"/>
  <c r="C96" i="79"/>
  <c r="C36" i="104"/>
  <c r="C46" i="105"/>
  <c r="C52" i="61"/>
  <c r="K2" i="52"/>
  <c r="AG23" i="50"/>
  <c r="K77" i="95"/>
  <c r="K15" i="140"/>
  <c r="AE54" i="141"/>
  <c r="C6" i="62"/>
  <c r="C76" i="111"/>
  <c r="C50" i="118"/>
  <c r="I109" i="59"/>
  <c r="AE62" i="142"/>
  <c r="C59" i="70"/>
  <c r="K54" i="142"/>
  <c r="C40" i="107"/>
  <c r="C55" i="69"/>
  <c r="I129" i="137"/>
  <c r="I146" i="67"/>
  <c r="C20" i="70"/>
  <c r="K53" i="52"/>
  <c r="C62" i="109"/>
  <c r="I123" i="70"/>
  <c r="C19" i="70"/>
  <c r="C26" i="54"/>
  <c r="K78" i="121"/>
  <c r="C47" i="111"/>
  <c r="C33" i="63"/>
  <c r="I138" i="52"/>
  <c r="I127" i="104"/>
  <c r="G155" i="50"/>
  <c r="C57" i="58"/>
  <c r="C6" i="64"/>
  <c r="AG64" i="50"/>
  <c r="C26" i="122"/>
  <c r="C81" i="107"/>
  <c r="I137" i="104"/>
  <c r="C75" i="80"/>
  <c r="I164" i="118"/>
  <c r="K91" i="97"/>
  <c r="C73" i="79"/>
  <c r="AD69" i="48"/>
  <c r="C33" i="122"/>
  <c r="C4" i="61"/>
  <c r="K80" i="122"/>
  <c r="C41" i="109"/>
  <c r="C22" i="107"/>
  <c r="C89" i="55"/>
  <c r="K46" i="140"/>
  <c r="G159" i="48"/>
  <c r="I129" i="75"/>
  <c r="C64" i="63"/>
  <c r="I145" i="53"/>
  <c r="C35" i="57"/>
  <c r="J45" i="50"/>
  <c r="C40" i="95"/>
  <c r="C67" i="56"/>
  <c r="C25" i="62"/>
  <c r="C60" i="118"/>
  <c r="I153" i="75"/>
  <c r="AH19" i="142"/>
  <c r="K93" i="76"/>
  <c r="I118" i="137"/>
  <c r="M128" i="66"/>
  <c r="C13" i="79"/>
  <c r="C29" i="54"/>
  <c r="C33" i="67"/>
  <c r="I164" i="72"/>
  <c r="I109" i="79"/>
  <c r="K87" i="118"/>
  <c r="AG96" i="140"/>
  <c r="C37" i="70"/>
  <c r="I159" i="54"/>
  <c r="C37" i="122"/>
  <c r="K86" i="114"/>
  <c r="G106" i="50"/>
  <c r="C15" i="104"/>
  <c r="I126" i="100"/>
  <c r="C10" i="64"/>
  <c r="AD74" i="50"/>
  <c r="C17" i="75"/>
  <c r="AF93" i="52"/>
  <c r="I137" i="68"/>
  <c r="C55" i="74"/>
  <c r="AH86" i="140"/>
  <c r="K81" i="111"/>
  <c r="K89" i="60"/>
  <c r="C28" i="90"/>
  <c r="C19" i="111"/>
  <c r="I160" i="114"/>
  <c r="C53" i="97"/>
  <c r="C82" i="55"/>
  <c r="C76" i="107"/>
  <c r="C89" i="94"/>
  <c r="AE5" i="52"/>
  <c r="C15" i="90"/>
  <c r="K10" i="141"/>
  <c r="C84" i="105"/>
  <c r="C46" i="71"/>
  <c r="I117" i="105"/>
  <c r="K26" i="52"/>
  <c r="C25" i="52"/>
  <c r="AF14" i="80"/>
  <c r="C46" i="103"/>
  <c r="K92" i="107"/>
  <c r="J41" i="49"/>
  <c r="C15" i="79"/>
  <c r="AH52" i="140"/>
  <c r="I109" i="104"/>
  <c r="AE45" i="140"/>
  <c r="AF5" i="142"/>
  <c r="AE7" i="115"/>
  <c r="I132" i="94"/>
  <c r="I142" i="56"/>
  <c r="K30" i="141"/>
  <c r="AE88" i="49"/>
  <c r="C23" i="107"/>
  <c r="I124" i="105"/>
  <c r="C96" i="52"/>
  <c r="AE93" i="48"/>
  <c r="AF69" i="49"/>
  <c r="I138" i="103"/>
  <c r="AD33" i="48"/>
  <c r="K92" i="71"/>
  <c r="C19" i="54"/>
  <c r="C49" i="54"/>
  <c r="AF89" i="52"/>
  <c r="I152" i="65"/>
  <c r="C83" i="68"/>
  <c r="I120" i="89"/>
  <c r="C16" i="114"/>
  <c r="C67" i="80"/>
  <c r="I142" i="61"/>
  <c r="I116" i="60"/>
  <c r="I145" i="89"/>
  <c r="C35" i="68"/>
  <c r="I155" i="53"/>
  <c r="C19" i="75"/>
  <c r="I121" i="68"/>
  <c r="AG19" i="49"/>
  <c r="C79" i="97"/>
  <c r="C85" i="68"/>
  <c r="AD47" i="50"/>
  <c r="C37" i="74"/>
  <c r="AG69" i="140"/>
  <c r="I110" i="53"/>
  <c r="C62" i="107"/>
  <c r="K91" i="75"/>
  <c r="AE74" i="48"/>
  <c r="C52" i="111"/>
  <c r="J42" i="49"/>
  <c r="M128" i="115"/>
  <c r="AF3" i="104"/>
  <c r="AG52" i="52"/>
  <c r="M126" i="80"/>
  <c r="C72" i="79"/>
  <c r="AG46" i="49"/>
  <c r="C11" i="57"/>
  <c r="I121" i="66"/>
  <c r="C92" i="121"/>
  <c r="K95" i="121"/>
  <c r="I153" i="70"/>
  <c r="C80" i="59"/>
  <c r="C71" i="56"/>
  <c r="AD54" i="49"/>
  <c r="C3" i="66"/>
  <c r="C23" i="118"/>
  <c r="I154" i="77"/>
  <c r="C97" i="74"/>
  <c r="K3" i="105"/>
  <c r="AE3" i="79"/>
  <c r="AH13" i="52"/>
  <c r="AG77" i="49"/>
  <c r="I130" i="114"/>
  <c r="I141" i="107"/>
  <c r="AF3" i="71"/>
  <c r="AG3" i="79"/>
  <c r="I165" i="122"/>
  <c r="AE89" i="142"/>
  <c r="C77" i="53"/>
  <c r="C46" i="73"/>
  <c r="C70" i="53"/>
  <c r="AH22" i="121"/>
  <c r="K94" i="80"/>
  <c r="C86" i="69"/>
  <c r="I152" i="77"/>
  <c r="C4" i="103"/>
  <c r="AF4" i="61"/>
  <c r="AH9" i="79"/>
  <c r="AH14" i="140"/>
  <c r="I124" i="65"/>
  <c r="K3" i="140"/>
  <c r="C47" i="71"/>
  <c r="C22" i="68"/>
  <c r="I117" i="63"/>
  <c r="I154" i="97"/>
  <c r="C20" i="53"/>
  <c r="C61" i="121"/>
  <c r="K84" i="73"/>
  <c r="C31" i="97"/>
  <c r="AH68" i="141"/>
  <c r="C11" i="95"/>
  <c r="K29" i="142"/>
  <c r="C29" i="75"/>
  <c r="AE58" i="52"/>
  <c r="I123" i="64"/>
  <c r="C4" i="109"/>
  <c r="K98" i="90"/>
  <c r="AF57" i="49"/>
  <c r="C40" i="52"/>
  <c r="I126" i="60"/>
  <c r="AE4" i="75"/>
  <c r="AF93" i="48"/>
  <c r="C9" i="61"/>
  <c r="AH59" i="52"/>
  <c r="C76" i="69"/>
  <c r="I120" i="64"/>
  <c r="K65" i="115"/>
  <c r="K3" i="76"/>
  <c r="AG54" i="142"/>
  <c r="C71" i="109"/>
  <c r="K62" i="114"/>
  <c r="C80" i="95"/>
  <c r="J30" i="48"/>
  <c r="AH56" i="142"/>
  <c r="K93" i="60"/>
  <c r="AH42" i="52"/>
  <c r="I111" i="115"/>
  <c r="C11" i="97"/>
  <c r="C6" i="105"/>
  <c r="AF11" i="48"/>
  <c r="AE44" i="142"/>
  <c r="AE31" i="121"/>
  <c r="AE20" i="52"/>
  <c r="AE82" i="52"/>
  <c r="AG18" i="49"/>
  <c r="K73" i="107"/>
  <c r="AE27" i="50"/>
  <c r="C16" i="97"/>
  <c r="I129" i="139"/>
  <c r="I107" i="137"/>
  <c r="I143" i="65"/>
  <c r="K83" i="111"/>
  <c r="K2" i="61"/>
  <c r="C68" i="74"/>
  <c r="K64" i="105"/>
  <c r="C81" i="71"/>
  <c r="C8" i="59"/>
  <c r="C13" i="67"/>
  <c r="C73" i="103"/>
  <c r="AF26" i="140"/>
  <c r="I163" i="80"/>
  <c r="C77" i="115"/>
  <c r="AH5" i="77"/>
  <c r="I147" i="107"/>
  <c r="AE5" i="105"/>
  <c r="AF8" i="118"/>
  <c r="AH30" i="121"/>
  <c r="AE5" i="115"/>
  <c r="I108" i="115"/>
  <c r="I131" i="95"/>
  <c r="AE4" i="104"/>
  <c r="AG10" i="142"/>
  <c r="C5" i="60"/>
  <c r="I155" i="103"/>
  <c r="C72" i="62"/>
  <c r="C10" i="63"/>
  <c r="AE3" i="95"/>
  <c r="C35" i="90"/>
  <c r="C82" i="105"/>
  <c r="AH28" i="52"/>
  <c r="AE17" i="49"/>
  <c r="C85" i="70"/>
  <c r="C61" i="64"/>
  <c r="C60" i="55"/>
  <c r="I125" i="62"/>
  <c r="I147" i="59"/>
  <c r="AG34" i="140"/>
  <c r="G163" i="50"/>
  <c r="K90" i="62"/>
  <c r="AE9" i="115"/>
  <c r="C85" i="121"/>
  <c r="AF25" i="142"/>
  <c r="I115" i="57"/>
  <c r="K92" i="69"/>
  <c r="I143" i="57"/>
  <c r="C91" i="90"/>
  <c r="C57" i="107"/>
  <c r="AF4" i="48"/>
  <c r="AG36" i="141"/>
  <c r="I156" i="109"/>
  <c r="C69" i="94"/>
  <c r="C16" i="67"/>
  <c r="AE52" i="49"/>
  <c r="C10" i="95"/>
  <c r="K87" i="107"/>
  <c r="AE9" i="80"/>
  <c r="AG11" i="80"/>
  <c r="I146" i="111"/>
  <c r="I152" i="79"/>
  <c r="K4" i="67"/>
  <c r="G126" i="48"/>
  <c r="K91" i="71"/>
  <c r="I131" i="58"/>
  <c r="AG11" i="121"/>
  <c r="AF3" i="95"/>
  <c r="I111" i="100"/>
  <c r="AF43" i="142"/>
  <c r="K4" i="58"/>
  <c r="AG7" i="75"/>
  <c r="M126" i="122"/>
  <c r="AF5" i="121"/>
  <c r="AG13" i="121"/>
  <c r="C13" i="105"/>
  <c r="C87" i="77"/>
  <c r="I111" i="80"/>
  <c r="AD55" i="49"/>
  <c r="I122" i="121"/>
  <c r="AE47" i="52"/>
  <c r="AG92" i="49"/>
  <c r="AG42" i="49"/>
  <c r="AE31" i="141"/>
  <c r="I129" i="67"/>
  <c r="AG58" i="50"/>
  <c r="C70" i="109"/>
  <c r="AE50" i="50"/>
  <c r="C91" i="60"/>
  <c r="K83" i="137"/>
  <c r="K52" i="52"/>
  <c r="C77" i="90"/>
  <c r="AH37" i="52"/>
  <c r="C75" i="67"/>
  <c r="AF34" i="52"/>
  <c r="K96" i="90"/>
  <c r="C78" i="68"/>
  <c r="K89" i="79"/>
  <c r="I138" i="137"/>
  <c r="K85" i="94"/>
  <c r="C54" i="107"/>
  <c r="I143" i="114"/>
  <c r="G139" i="48"/>
  <c r="AF79" i="50"/>
  <c r="C55" i="56"/>
  <c r="K68" i="111"/>
  <c r="C87" i="75"/>
  <c r="C45" i="70"/>
  <c r="AG35" i="48"/>
  <c r="AG31" i="141"/>
  <c r="K96" i="118"/>
  <c r="I139" i="103"/>
  <c r="C16" i="53"/>
  <c r="AG99" i="140"/>
  <c r="C13" i="60"/>
  <c r="AF43" i="140"/>
  <c r="C92" i="76"/>
  <c r="C16" i="94"/>
  <c r="C76" i="94"/>
  <c r="I154" i="121"/>
  <c r="C62" i="90"/>
  <c r="C65" i="80"/>
  <c r="K73" i="109"/>
  <c r="AH25" i="140"/>
  <c r="C7" i="66"/>
  <c r="I162" i="66"/>
  <c r="AF78" i="140"/>
  <c r="C45" i="58"/>
  <c r="C72" i="105"/>
  <c r="I164" i="103"/>
  <c r="C91" i="104"/>
  <c r="AF62" i="52"/>
  <c r="C91" i="89"/>
  <c r="AH10" i="140"/>
  <c r="C82" i="67"/>
  <c r="AF62" i="50"/>
  <c r="AD60" i="48"/>
  <c r="K83" i="74"/>
  <c r="AH69" i="52"/>
  <c r="C13" i="71"/>
  <c r="I155" i="95"/>
  <c r="AE16" i="48"/>
  <c r="K76" i="74"/>
  <c r="I121" i="90"/>
  <c r="C2" i="55"/>
  <c r="I120" i="61"/>
  <c r="AG92" i="140"/>
  <c r="I119" i="111"/>
  <c r="I111" i="77"/>
  <c r="C18" i="75"/>
  <c r="AD35" i="48"/>
  <c r="AF21" i="48"/>
  <c r="K62" i="115"/>
  <c r="I159" i="57"/>
  <c r="C8" i="100"/>
  <c r="C25" i="72"/>
  <c r="AF46" i="48"/>
  <c r="AE4" i="79"/>
  <c r="AH2" i="73"/>
  <c r="I145" i="105"/>
  <c r="J7" i="49"/>
  <c r="C66" i="107"/>
  <c r="J13" i="50"/>
  <c r="C34" i="67"/>
  <c r="AG11" i="142"/>
  <c r="K2" i="100"/>
  <c r="AD67" i="48"/>
  <c r="I125" i="107"/>
  <c r="I111" i="66"/>
  <c r="C78" i="110"/>
  <c r="K100" i="111"/>
  <c r="I130" i="107"/>
  <c r="AE99" i="140"/>
  <c r="C84" i="55"/>
  <c r="AG82" i="48"/>
  <c r="K92" i="90"/>
  <c r="AD8" i="48"/>
  <c r="I128" i="89"/>
  <c r="I136" i="80"/>
  <c r="C23" i="79"/>
  <c r="I117" i="66"/>
  <c r="G123" i="49"/>
  <c r="C39" i="60"/>
  <c r="C53" i="121"/>
  <c r="AG12" i="64"/>
  <c r="C18" i="68"/>
  <c r="I117" i="76"/>
  <c r="C98" i="67"/>
  <c r="C74" i="110"/>
  <c r="AG95" i="140"/>
  <c r="AF4" i="70"/>
  <c r="AH2" i="61"/>
  <c r="AH4" i="118"/>
  <c r="AD52" i="50"/>
  <c r="AE84" i="52"/>
  <c r="I130" i="89"/>
  <c r="AF82" i="48"/>
  <c r="AH4" i="73"/>
  <c r="I156" i="68"/>
  <c r="C39" i="67"/>
  <c r="AF43" i="48"/>
  <c r="C5" i="57"/>
  <c r="AH30" i="141"/>
  <c r="C16" i="52"/>
  <c r="C35" i="52"/>
  <c r="K3" i="104"/>
  <c r="I164" i="114"/>
  <c r="C88" i="100"/>
  <c r="C27" i="94"/>
  <c r="C40" i="76"/>
  <c r="C61" i="122"/>
  <c r="I111" i="62"/>
  <c r="K89" i="95"/>
  <c r="AF10" i="80"/>
  <c r="K80" i="79"/>
  <c r="AH67" i="52"/>
  <c r="I159" i="103"/>
  <c r="C65" i="53"/>
  <c r="AG22" i="52"/>
  <c r="K90" i="73"/>
  <c r="J73" i="50"/>
  <c r="AF2" i="61"/>
  <c r="AF31" i="49"/>
  <c r="M129" i="67"/>
  <c r="C81" i="75"/>
  <c r="AH51" i="141"/>
  <c r="I136" i="111"/>
  <c r="AD81" i="48"/>
  <c r="K99" i="61"/>
  <c r="AH31" i="52"/>
  <c r="C65" i="95"/>
  <c r="AG59" i="48"/>
  <c r="AF14" i="48"/>
  <c r="C3" i="90"/>
  <c r="C65" i="118"/>
  <c r="I162" i="77"/>
  <c r="I147" i="52"/>
  <c r="I154" i="115"/>
  <c r="M128" i="62"/>
  <c r="I117" i="80"/>
  <c r="J38" i="49"/>
  <c r="I123" i="89"/>
  <c r="AF29" i="140"/>
  <c r="C13" i="109"/>
  <c r="K12" i="64"/>
  <c r="I111" i="79"/>
  <c r="AF9" i="73"/>
  <c r="C7" i="63"/>
  <c r="AG37" i="48"/>
  <c r="C92" i="103"/>
  <c r="AE92" i="50"/>
  <c r="AF3" i="114"/>
  <c r="I155" i="58"/>
  <c r="K87" i="66"/>
  <c r="AF8" i="53"/>
  <c r="AG4" i="53"/>
  <c r="J6" i="48"/>
  <c r="K63" i="114"/>
  <c r="C29" i="65"/>
  <c r="C96" i="75"/>
  <c r="C95" i="100"/>
  <c r="AE5" i="71"/>
  <c r="C23" i="77"/>
  <c r="AF14" i="69"/>
  <c r="C45" i="71"/>
  <c r="C75" i="71"/>
  <c r="I120" i="52"/>
  <c r="K88" i="80"/>
  <c r="C35" i="115"/>
  <c r="C73" i="89"/>
  <c r="C20" i="63"/>
  <c r="AH35" i="140"/>
  <c r="K92" i="62"/>
  <c r="AH4" i="74"/>
  <c r="I111" i="63"/>
  <c r="C22" i="65"/>
  <c r="C9" i="137"/>
  <c r="C13" i="103"/>
  <c r="AH2" i="95"/>
  <c r="AD27" i="48"/>
  <c r="K44" i="140"/>
  <c r="AE3" i="114"/>
  <c r="AF84" i="140"/>
  <c r="C5" i="111"/>
  <c r="C57" i="95"/>
  <c r="AG19" i="52"/>
  <c r="K84" i="64"/>
  <c r="AD28" i="48"/>
  <c r="I119" i="53"/>
  <c r="AE20" i="69"/>
  <c r="C15" i="56"/>
  <c r="AF69" i="141"/>
  <c r="C7" i="121"/>
  <c r="AH5" i="74"/>
  <c r="K32" i="142"/>
  <c r="I158" i="53"/>
  <c r="AE11" i="141"/>
  <c r="C24" i="89"/>
  <c r="C99" i="121"/>
  <c r="AD38" i="50"/>
  <c r="AH38" i="140"/>
  <c r="AE3" i="67"/>
  <c r="C30" i="59"/>
  <c r="K86" i="79"/>
  <c r="AE8" i="52"/>
  <c r="C73" i="56"/>
  <c r="AE6" i="48"/>
  <c r="I146" i="103"/>
  <c r="C74" i="73"/>
  <c r="I107" i="57"/>
  <c r="AD65" i="49"/>
  <c r="K78" i="94"/>
  <c r="AH7" i="53"/>
  <c r="AF12" i="64"/>
  <c r="C73" i="75"/>
  <c r="AG29" i="140"/>
  <c r="C53" i="60"/>
  <c r="I114" i="122"/>
  <c r="K98" i="111"/>
  <c r="I106" i="70"/>
  <c r="AE11" i="49"/>
  <c r="C96" i="64"/>
  <c r="C97" i="114"/>
  <c r="AD23" i="48"/>
  <c r="C27" i="58"/>
  <c r="AF23" i="142"/>
  <c r="I120" i="53"/>
  <c r="C90" i="118"/>
  <c r="C46" i="122"/>
  <c r="AE6" i="105"/>
  <c r="C6" i="90"/>
  <c r="AG10" i="49"/>
  <c r="C35" i="53"/>
  <c r="AF59" i="142"/>
  <c r="K13" i="79"/>
  <c r="C59" i="97"/>
  <c r="AG4" i="69"/>
  <c r="C88" i="59"/>
  <c r="AF19" i="52"/>
  <c r="C28" i="68"/>
  <c r="AE4" i="73"/>
  <c r="I165" i="52"/>
  <c r="K61" i="115"/>
  <c r="AH6" i="121"/>
  <c r="K80" i="90"/>
  <c r="C66" i="71"/>
  <c r="K27" i="121"/>
  <c r="AG2" i="114"/>
  <c r="C82" i="95"/>
  <c r="AG14" i="121"/>
  <c r="I119" i="72"/>
  <c r="C37" i="75"/>
  <c r="C43" i="53"/>
  <c r="AH25" i="141"/>
  <c r="I107" i="110"/>
  <c r="K6" i="67"/>
  <c r="AE10" i="69"/>
  <c r="AF83" i="140"/>
  <c r="AF35" i="48"/>
  <c r="AE73" i="141"/>
  <c r="AF76" i="140"/>
  <c r="AH4" i="79"/>
  <c r="AE10" i="79"/>
  <c r="C8" i="56"/>
  <c r="C32" i="55"/>
  <c r="I110" i="90"/>
  <c r="K93" i="115"/>
  <c r="C53" i="115"/>
  <c r="C51" i="65"/>
  <c r="I125" i="114"/>
  <c r="AH2" i="67"/>
  <c r="I165" i="63"/>
  <c r="C27" i="77"/>
  <c r="C90" i="107"/>
  <c r="M129" i="95"/>
  <c r="C16" i="77"/>
  <c r="K90" i="103"/>
  <c r="C25" i="66"/>
  <c r="K83" i="97"/>
  <c r="C13" i="65"/>
  <c r="AH2" i="63"/>
  <c r="K13" i="58"/>
  <c r="I121" i="59"/>
  <c r="AE25" i="121"/>
  <c r="I116" i="65"/>
  <c r="C62" i="53"/>
  <c r="J66" i="50"/>
  <c r="K70" i="118"/>
  <c r="AD20" i="49"/>
  <c r="AE5" i="67"/>
  <c r="C2" i="80"/>
  <c r="I108" i="76"/>
  <c r="C3" i="105"/>
  <c r="K80" i="95"/>
  <c r="I127" i="137"/>
  <c r="I142" i="65"/>
  <c r="AE16" i="80"/>
  <c r="K100" i="105"/>
  <c r="AF6" i="59"/>
  <c r="AG3" i="105"/>
  <c r="AE9" i="142"/>
  <c r="C62" i="60"/>
  <c r="AD81" i="50"/>
  <c r="C31" i="71"/>
  <c r="J14" i="48"/>
  <c r="C82" i="70"/>
  <c r="AE9" i="104"/>
  <c r="I109" i="65"/>
  <c r="AF7" i="59"/>
  <c r="AF8" i="69"/>
  <c r="C61" i="72"/>
  <c r="K52" i="121"/>
  <c r="AH15" i="79"/>
  <c r="AG7" i="115"/>
  <c r="C77" i="75"/>
  <c r="AG77" i="141"/>
  <c r="AF9" i="48"/>
  <c r="AH31" i="141"/>
  <c r="AE63" i="141"/>
  <c r="K64" i="107"/>
  <c r="AF65" i="49"/>
  <c r="AG88" i="141"/>
  <c r="AF21" i="52"/>
  <c r="I138" i="109"/>
  <c r="AH66" i="52"/>
  <c r="AG28" i="142"/>
  <c r="C26" i="105"/>
  <c r="I107" i="79"/>
  <c r="AG77" i="142"/>
  <c r="C32" i="53"/>
  <c r="I119" i="55"/>
  <c r="I147" i="89"/>
  <c r="K86" i="62"/>
  <c r="C48" i="72"/>
  <c r="C13" i="89"/>
  <c r="K95" i="79"/>
  <c r="C100" i="54"/>
  <c r="C35" i="122"/>
  <c r="K91" i="94"/>
  <c r="C84" i="68"/>
  <c r="C76" i="95"/>
  <c r="I153" i="60"/>
  <c r="K94" i="65"/>
  <c r="C49" i="69"/>
  <c r="AG91" i="140"/>
  <c r="J69" i="48"/>
  <c r="C87" i="103"/>
  <c r="AH47" i="140"/>
  <c r="C27" i="79"/>
  <c r="C91" i="73"/>
  <c r="K29" i="52"/>
  <c r="I164" i="137"/>
  <c r="C66" i="121"/>
  <c r="AF12" i="76"/>
  <c r="I162" i="64"/>
  <c r="C59" i="74"/>
  <c r="I161" i="73"/>
  <c r="I128" i="115"/>
  <c r="C83" i="70"/>
  <c r="C50" i="63"/>
  <c r="I153" i="76"/>
  <c r="C80" i="65"/>
  <c r="K58" i="118"/>
  <c r="M126" i="110"/>
  <c r="C10" i="75"/>
  <c r="I137" i="76"/>
  <c r="J56" i="50"/>
  <c r="K91" i="70"/>
  <c r="K87" i="52"/>
  <c r="AG65" i="48"/>
  <c r="C34" i="103"/>
  <c r="AF4" i="58"/>
  <c r="C8" i="64"/>
  <c r="C35" i="65"/>
  <c r="AG92" i="52"/>
  <c r="C38" i="55"/>
  <c r="C45" i="104"/>
  <c r="I132" i="105"/>
  <c r="K16" i="141"/>
  <c r="C82" i="137"/>
  <c r="C88" i="52"/>
  <c r="I147" i="63"/>
  <c r="C58" i="74"/>
  <c r="I121" i="60"/>
  <c r="K97" i="110"/>
  <c r="K85" i="100"/>
  <c r="AD14" i="49"/>
  <c r="I107" i="65"/>
  <c r="C77" i="68"/>
  <c r="K5" i="142"/>
  <c r="C35" i="66"/>
  <c r="AH42" i="142"/>
  <c r="I136" i="69"/>
  <c r="C42" i="67"/>
  <c r="AE37" i="142"/>
  <c r="C10" i="73"/>
  <c r="I145" i="109"/>
  <c r="G107" i="50"/>
  <c r="K68" i="118"/>
  <c r="G136" i="50"/>
  <c r="C84" i="104"/>
  <c r="AE81" i="140"/>
  <c r="G126" i="49"/>
  <c r="C42" i="58"/>
  <c r="K100" i="90"/>
  <c r="AE61" i="49"/>
  <c r="K96" i="115"/>
  <c r="I139" i="71"/>
  <c r="C15" i="97"/>
  <c r="C67" i="74"/>
  <c r="AG57" i="49"/>
  <c r="C95" i="65"/>
  <c r="AE98" i="141"/>
  <c r="C85" i="62"/>
  <c r="C91" i="71"/>
  <c r="AF67" i="52"/>
  <c r="C21" i="74"/>
  <c r="I158" i="76"/>
  <c r="C21" i="72"/>
  <c r="C3" i="67"/>
  <c r="C80" i="75"/>
  <c r="K57" i="52"/>
  <c r="AF2" i="140"/>
  <c r="AH60" i="52"/>
  <c r="C61" i="74"/>
  <c r="I115" i="109"/>
  <c r="AD7" i="49"/>
  <c r="I110" i="114"/>
  <c r="I109" i="76"/>
  <c r="C37" i="97"/>
  <c r="AF17" i="50"/>
  <c r="AE95" i="140"/>
  <c r="K5" i="75"/>
  <c r="C71" i="89"/>
  <c r="C68" i="66"/>
  <c r="AD23" i="49"/>
  <c r="C8" i="61"/>
  <c r="AE42" i="140"/>
  <c r="I128" i="62"/>
  <c r="C98" i="94"/>
  <c r="I132" i="100"/>
  <c r="C59" i="65"/>
  <c r="C29" i="114"/>
  <c r="K100" i="73"/>
  <c r="C52" i="63"/>
  <c r="K92" i="72"/>
  <c r="I118" i="107"/>
  <c r="C85" i="74"/>
  <c r="I110" i="100"/>
  <c r="AG4" i="59"/>
  <c r="C61" i="110"/>
  <c r="C58" i="122"/>
  <c r="C48" i="60"/>
  <c r="C55" i="110"/>
  <c r="AF2" i="80"/>
  <c r="C48" i="71"/>
  <c r="K68" i="103"/>
  <c r="C40" i="77"/>
  <c r="C22" i="66"/>
  <c r="AH61" i="142"/>
  <c r="K99" i="109"/>
  <c r="C25" i="75"/>
  <c r="K81" i="52"/>
  <c r="K75" i="122"/>
  <c r="K90" i="105"/>
  <c r="C99" i="80"/>
  <c r="K69" i="103"/>
  <c r="I139" i="56"/>
  <c r="AF28" i="49"/>
  <c r="I136" i="137"/>
  <c r="C38" i="114"/>
  <c r="K73" i="122"/>
  <c r="K94" i="79"/>
  <c r="C74" i="55"/>
  <c r="C62" i="71"/>
  <c r="C90" i="122"/>
  <c r="K84" i="97"/>
  <c r="C5" i="107"/>
  <c r="G142" i="49"/>
  <c r="K90" i="118"/>
  <c r="K97" i="77"/>
  <c r="C23" i="69"/>
  <c r="K65" i="52"/>
  <c r="AH2" i="121"/>
  <c r="K80" i="118"/>
  <c r="AH2" i="69"/>
  <c r="C38" i="67"/>
  <c r="I159" i="89"/>
  <c r="J19" i="50"/>
  <c r="I163" i="97"/>
  <c r="C27" i="60"/>
  <c r="C97" i="57"/>
  <c r="C50" i="107"/>
  <c r="K67" i="107"/>
  <c r="I154" i="94"/>
  <c r="AD66" i="49"/>
  <c r="C79" i="57"/>
  <c r="K100" i="72"/>
  <c r="C14" i="57"/>
  <c r="K31" i="58" s="1"/>
  <c r="AE89" i="52"/>
  <c r="AH6" i="70"/>
  <c r="C6" i="89"/>
  <c r="C94" i="74"/>
  <c r="C74" i="77"/>
  <c r="AG5" i="100"/>
  <c r="C19" i="58"/>
  <c r="AE67" i="52"/>
  <c r="I118" i="53"/>
  <c r="AE57" i="140"/>
  <c r="AE7" i="118"/>
  <c r="K68" i="104"/>
  <c r="I138" i="61"/>
  <c r="AF15" i="48"/>
  <c r="K91" i="64"/>
  <c r="AF62" i="140"/>
  <c r="C37" i="77"/>
  <c r="AG9" i="80"/>
  <c r="C37" i="121"/>
  <c r="K6" i="79"/>
  <c r="AF7" i="70"/>
  <c r="AG72" i="52"/>
  <c r="AH3" i="109"/>
  <c r="C84" i="73"/>
  <c r="C11" i="65"/>
  <c r="AE17" i="52"/>
  <c r="I162" i="69"/>
  <c r="I132" i="76"/>
  <c r="AE30" i="49"/>
  <c r="C65" i="111"/>
  <c r="C54" i="60"/>
  <c r="I126" i="52"/>
  <c r="C87" i="118"/>
  <c r="I132" i="97"/>
  <c r="AF10" i="48"/>
  <c r="C75" i="109"/>
  <c r="AD51" i="49"/>
  <c r="K86" i="77"/>
  <c r="C81" i="122"/>
  <c r="C70" i="111"/>
  <c r="I161" i="80"/>
  <c r="C80" i="69"/>
  <c r="AH3" i="76"/>
  <c r="K75" i="95"/>
  <c r="AE3" i="59"/>
  <c r="I141" i="58"/>
  <c r="C54" i="105"/>
  <c r="AH8" i="58"/>
  <c r="C58" i="58"/>
  <c r="AF45" i="50"/>
  <c r="C77" i="79"/>
  <c r="I115" i="79"/>
  <c r="AE2" i="114"/>
  <c r="AG15" i="140"/>
  <c r="AE12" i="64"/>
  <c r="I162" i="53"/>
  <c r="I163" i="61"/>
  <c r="AE4" i="74"/>
  <c r="K18" i="52"/>
  <c r="AF7" i="53"/>
  <c r="AH37" i="121"/>
  <c r="AD73" i="49"/>
  <c r="AD71" i="49"/>
  <c r="K30" i="58"/>
  <c r="I116" i="100"/>
  <c r="I144" i="89"/>
  <c r="AE14" i="80"/>
  <c r="C36" i="76"/>
  <c r="I144" i="73"/>
  <c r="AF68" i="48"/>
  <c r="K9" i="109"/>
  <c r="AF2" i="69"/>
  <c r="C26" i="61"/>
  <c r="C2" i="121"/>
  <c r="I118" i="76"/>
  <c r="AG41" i="50"/>
  <c r="C26" i="59"/>
  <c r="AF37" i="121"/>
  <c r="C93" i="115"/>
  <c r="I145" i="65"/>
  <c r="AF6" i="105"/>
  <c r="K77" i="122"/>
  <c r="C91" i="110"/>
  <c r="I116" i="53"/>
  <c r="C78" i="103"/>
  <c r="I144" i="115"/>
  <c r="AH7" i="115"/>
  <c r="AG97" i="142"/>
  <c r="K87" i="65"/>
  <c r="AF16" i="69"/>
  <c r="AH99" i="140"/>
  <c r="C93" i="114"/>
  <c r="K65" i="104"/>
  <c r="J24" i="48"/>
  <c r="C37" i="55"/>
  <c r="AG6" i="105"/>
  <c r="C20" i="56"/>
  <c r="K70" i="107"/>
  <c r="AE94" i="140"/>
  <c r="AH5" i="59"/>
  <c r="K65" i="114"/>
  <c r="AE12" i="115"/>
  <c r="AF22" i="69"/>
  <c r="C25" i="70"/>
  <c r="C36" i="56"/>
  <c r="AE2" i="69"/>
  <c r="C69" i="62"/>
  <c r="I154" i="66"/>
  <c r="AE3" i="50"/>
  <c r="C38" i="76"/>
  <c r="AF26" i="52"/>
  <c r="K84" i="89"/>
  <c r="AE38" i="121"/>
  <c r="M129" i="90"/>
  <c r="AF27" i="121"/>
  <c r="J17" i="49"/>
  <c r="AH5" i="100"/>
  <c r="I152" i="70"/>
  <c r="C32" i="74"/>
  <c r="AF22" i="142"/>
  <c r="C27" i="90"/>
  <c r="C91" i="63"/>
  <c r="I156" i="64"/>
  <c r="I164" i="122"/>
  <c r="C67" i="70"/>
  <c r="J49" i="48"/>
  <c r="AG66" i="50"/>
  <c r="K14" i="121"/>
  <c r="AG10" i="67"/>
  <c r="K73" i="103"/>
  <c r="AF3" i="115"/>
  <c r="AE7" i="100"/>
  <c r="K99" i="105"/>
  <c r="I117" i="53"/>
  <c r="G124" i="49"/>
  <c r="AG2" i="105"/>
  <c r="AE20" i="109"/>
  <c r="I143" i="54"/>
  <c r="C35" i="107"/>
  <c r="C68" i="94"/>
  <c r="AF90" i="52"/>
  <c r="AG45" i="121"/>
  <c r="AG20" i="58"/>
  <c r="AF10" i="76"/>
  <c r="K11" i="140"/>
  <c r="K9" i="67"/>
  <c r="I121" i="95"/>
  <c r="C32" i="54"/>
  <c r="AF74" i="142"/>
  <c r="I157" i="60"/>
  <c r="AG33" i="52"/>
  <c r="K91" i="73"/>
  <c r="K70" i="74"/>
  <c r="C63" i="73"/>
  <c r="I111" i="59"/>
  <c r="I152" i="62"/>
  <c r="AD66" i="48"/>
  <c r="C31" i="137"/>
  <c r="C44" i="103"/>
  <c r="I155" i="139"/>
  <c r="I137" i="79"/>
  <c r="K98" i="110"/>
  <c r="AE70" i="52"/>
  <c r="AF3" i="59"/>
  <c r="I156" i="59"/>
  <c r="C50" i="115"/>
  <c r="AH26" i="52"/>
  <c r="AF78" i="52"/>
  <c r="I118" i="105"/>
  <c r="AG3" i="50"/>
  <c r="C50" i="79"/>
  <c r="C47" i="56"/>
  <c r="K89" i="114"/>
  <c r="C68" i="104"/>
  <c r="I156" i="103"/>
  <c r="I123" i="94"/>
  <c r="C11" i="115"/>
  <c r="AE19" i="50"/>
  <c r="C63" i="70"/>
  <c r="C92" i="79"/>
  <c r="C75" i="61"/>
  <c r="C17" i="74"/>
  <c r="I138" i="72"/>
  <c r="C34" i="61"/>
  <c r="AF90" i="140"/>
  <c r="J57" i="49"/>
  <c r="AE44" i="50"/>
  <c r="I132" i="63"/>
  <c r="C65" i="57"/>
  <c r="C74" i="75"/>
  <c r="AG39" i="49"/>
  <c r="AF52" i="48"/>
  <c r="C77" i="65"/>
  <c r="AE70" i="50"/>
  <c r="I154" i="111"/>
  <c r="AE93" i="52"/>
  <c r="AG55" i="142"/>
  <c r="C35" i="76"/>
  <c r="C15" i="103"/>
  <c r="C91" i="72"/>
  <c r="I128" i="63"/>
  <c r="C25" i="64"/>
  <c r="K7" i="100"/>
  <c r="C87" i="90"/>
  <c r="C74" i="122"/>
  <c r="C12" i="97"/>
  <c r="I120" i="59"/>
  <c r="C73" i="80"/>
  <c r="C88" i="121"/>
  <c r="AF28" i="141"/>
  <c r="I147" i="77"/>
  <c r="C63" i="111"/>
  <c r="C88" i="71"/>
  <c r="AG84" i="140"/>
  <c r="C51" i="100"/>
  <c r="C15" i="121"/>
  <c r="I124" i="79"/>
  <c r="C46" i="79"/>
  <c r="AE81" i="142"/>
  <c r="AE12" i="50"/>
  <c r="C97" i="52"/>
  <c r="I139" i="100"/>
  <c r="C17" i="114"/>
  <c r="C44" i="80"/>
  <c r="AF86" i="141"/>
  <c r="M127" i="115"/>
  <c r="AF5" i="71"/>
  <c r="I108" i="103"/>
  <c r="AE23" i="52"/>
  <c r="AE37" i="140"/>
  <c r="C10" i="80"/>
  <c r="I162" i="110"/>
  <c r="C48" i="67"/>
  <c r="I110" i="73"/>
  <c r="K2" i="68"/>
  <c r="AF72" i="49"/>
  <c r="K5" i="115"/>
  <c r="C48" i="109"/>
  <c r="I142" i="57"/>
  <c r="C79" i="53"/>
  <c r="C83" i="62"/>
  <c r="K7" i="52"/>
  <c r="C72" i="56"/>
  <c r="I131" i="80"/>
  <c r="K65" i="110"/>
  <c r="AG73" i="49"/>
  <c r="AD61" i="48"/>
  <c r="K3" i="53"/>
  <c r="AH22" i="69"/>
  <c r="K36" i="52"/>
  <c r="C85" i="95"/>
  <c r="C84" i="74"/>
  <c r="I137" i="72"/>
  <c r="AD18" i="48"/>
  <c r="C56" i="58"/>
  <c r="AF5" i="114"/>
  <c r="I115" i="115"/>
  <c r="I147" i="121"/>
  <c r="I146" i="71"/>
  <c r="C52" i="58"/>
  <c r="AE13" i="52"/>
  <c r="M128" i="100"/>
  <c r="C15" i="63"/>
  <c r="C83" i="114"/>
  <c r="K91" i="65"/>
  <c r="AG6" i="104"/>
  <c r="C40" i="74"/>
  <c r="C16" i="79"/>
  <c r="I159" i="118"/>
  <c r="C12" i="94"/>
  <c r="C54" i="100"/>
  <c r="AH3" i="61"/>
  <c r="K8" i="104"/>
  <c r="C51" i="95"/>
  <c r="AD12" i="50"/>
  <c r="K91" i="118"/>
  <c r="I136" i="139"/>
  <c r="AF3" i="68"/>
  <c r="C3" i="95"/>
  <c r="C28" i="100"/>
  <c r="K75" i="80"/>
  <c r="AE3" i="118"/>
  <c r="AG13" i="58"/>
  <c r="C22" i="75"/>
  <c r="AG2" i="100"/>
  <c r="C60" i="59"/>
  <c r="AG49" i="49"/>
  <c r="AE14" i="115"/>
  <c r="K85" i="60"/>
  <c r="AG24" i="109"/>
  <c r="K98" i="105"/>
  <c r="J71" i="48"/>
  <c r="AF19" i="140"/>
  <c r="AF17" i="109"/>
  <c r="AF10" i="115"/>
  <c r="AF4" i="73"/>
  <c r="AG7" i="118"/>
  <c r="AF25" i="121"/>
  <c r="I108" i="70"/>
  <c r="C78" i="62"/>
  <c r="K13" i="67"/>
  <c r="C95" i="57"/>
  <c r="AE48" i="48"/>
  <c r="G111" i="50"/>
  <c r="C73" i="115"/>
  <c r="I120" i="121"/>
  <c r="I108" i="94"/>
  <c r="AE8" i="69"/>
  <c r="AE30" i="109"/>
  <c r="AE3" i="137"/>
  <c r="C31" i="66"/>
  <c r="I141" i="66"/>
  <c r="C81" i="118"/>
  <c r="C73" i="107"/>
  <c r="K82" i="100"/>
  <c r="C67" i="75"/>
  <c r="C66" i="67"/>
  <c r="AG24" i="69"/>
  <c r="C85" i="66"/>
  <c r="I131" i="79"/>
  <c r="AE70" i="140"/>
  <c r="C63" i="115"/>
  <c r="C96" i="58"/>
  <c r="AH26" i="109"/>
  <c r="I128" i="57"/>
  <c r="I159" i="80"/>
  <c r="AF10" i="118"/>
  <c r="AD6" i="48"/>
  <c r="AH12" i="118"/>
  <c r="I108" i="67"/>
  <c r="AG9" i="48"/>
  <c r="C58" i="137"/>
  <c r="G144" i="48"/>
  <c r="K5" i="68"/>
  <c r="AF85" i="52"/>
  <c r="C60" i="111"/>
  <c r="G157" i="48"/>
  <c r="K16" i="69"/>
  <c r="K4" i="77"/>
  <c r="C14" i="58"/>
  <c r="AE6" i="115"/>
  <c r="I143" i="89"/>
  <c r="AE9" i="109"/>
  <c r="AE27" i="58"/>
  <c r="AH18" i="109"/>
  <c r="C20" i="111"/>
  <c r="AH6" i="100"/>
  <c r="C82" i="71"/>
  <c r="AF5" i="68"/>
  <c r="I146" i="90"/>
  <c r="C5" i="55"/>
  <c r="AE7" i="69"/>
  <c r="AG14" i="67"/>
  <c r="C99" i="71"/>
  <c r="I154" i="64"/>
  <c r="C30" i="57"/>
  <c r="AG5" i="77"/>
  <c r="AH5" i="58"/>
  <c r="AF2" i="122"/>
  <c r="AG36" i="121"/>
  <c r="AE29" i="121"/>
  <c r="AE6" i="118"/>
  <c r="C91" i="70"/>
  <c r="K28" i="140"/>
  <c r="AF6" i="100"/>
  <c r="AG16" i="68"/>
  <c r="AE10" i="104"/>
  <c r="AG7" i="58"/>
  <c r="AG8" i="121"/>
  <c r="K48" i="121"/>
  <c r="AG6" i="109"/>
  <c r="C57" i="66"/>
  <c r="AE2" i="67"/>
  <c r="AE43" i="121"/>
  <c r="AE7" i="59"/>
  <c r="AE8" i="68"/>
  <c r="I124" i="67"/>
  <c r="AG41" i="121"/>
  <c r="K14" i="58"/>
  <c r="K96" i="67"/>
  <c r="AF20" i="121"/>
  <c r="AG5" i="121"/>
  <c r="AG3" i="109"/>
  <c r="AE16" i="69"/>
  <c r="AE12" i="58"/>
  <c r="K4" i="69"/>
  <c r="AE2" i="95"/>
  <c r="AF2" i="76"/>
  <c r="AE3" i="139"/>
  <c r="AG8" i="69"/>
  <c r="AG46" i="121"/>
  <c r="AH27" i="109"/>
  <c r="AH2" i="139"/>
  <c r="AE36" i="121"/>
  <c r="K54" i="121"/>
  <c r="K83" i="62"/>
  <c r="I147" i="55"/>
  <c r="C12" i="103"/>
  <c r="C75" i="104"/>
  <c r="C19" i="62"/>
  <c r="I163" i="111"/>
  <c r="AG12" i="142"/>
  <c r="AE49" i="50"/>
  <c r="AF93" i="141"/>
  <c r="C74" i="57"/>
  <c r="C45" i="67"/>
  <c r="K100" i="137"/>
  <c r="I123" i="65"/>
  <c r="AE8" i="73"/>
  <c r="M128" i="109"/>
  <c r="AE3" i="73"/>
  <c r="I123" i="71"/>
  <c r="I147" i="79"/>
  <c r="C46" i="77"/>
  <c r="J87" i="48"/>
  <c r="C97" i="67"/>
  <c r="C20" i="59"/>
  <c r="C96" i="105"/>
  <c r="K89" i="137"/>
  <c r="I155" i="76"/>
  <c r="C6" i="55"/>
  <c r="I153" i="107"/>
  <c r="C55" i="89"/>
  <c r="C56" i="110"/>
  <c r="C55" i="54"/>
  <c r="J51" i="50"/>
  <c r="I130" i="73"/>
  <c r="J2" i="50"/>
  <c r="AE12" i="142"/>
  <c r="AD38" i="49"/>
  <c r="AG33" i="49"/>
  <c r="K67" i="100"/>
  <c r="C63" i="105"/>
  <c r="AH54" i="52"/>
  <c r="C23" i="63"/>
  <c r="C83" i="118"/>
  <c r="C76" i="74"/>
  <c r="K88" i="68"/>
  <c r="K96" i="97"/>
  <c r="I127" i="95"/>
  <c r="I128" i="60"/>
  <c r="C14" i="74"/>
  <c r="I142" i="55"/>
  <c r="K16" i="80"/>
  <c r="AF21" i="141"/>
  <c r="C49" i="65"/>
  <c r="AG67" i="48"/>
  <c r="I159" i="56"/>
  <c r="K3" i="71"/>
  <c r="G115" i="49"/>
  <c r="I106" i="73"/>
  <c r="AE70" i="48"/>
  <c r="AG53" i="52"/>
  <c r="AG7" i="79"/>
  <c r="I155" i="71"/>
  <c r="AE4" i="49"/>
  <c r="AG21" i="49"/>
  <c r="I161" i="52"/>
  <c r="K84" i="79"/>
  <c r="I116" i="121"/>
  <c r="AF59" i="52"/>
  <c r="C75" i="90"/>
  <c r="C29" i="71"/>
  <c r="C25" i="53"/>
  <c r="C86" i="58"/>
  <c r="C7" i="58"/>
  <c r="C80" i="72"/>
  <c r="C98" i="122"/>
  <c r="K59" i="121"/>
  <c r="C62" i="95"/>
  <c r="I107" i="54"/>
  <c r="C17" i="54"/>
  <c r="K87" i="89"/>
  <c r="AH4" i="53"/>
  <c r="C7" i="104"/>
  <c r="K89" i="104"/>
  <c r="AE14" i="79"/>
  <c r="AD58" i="50"/>
  <c r="C58" i="79"/>
  <c r="K85" i="70"/>
  <c r="AF7" i="115"/>
  <c r="I118" i="57"/>
  <c r="C26" i="73"/>
  <c r="K99" i="70"/>
  <c r="C48" i="80"/>
  <c r="I142" i="77"/>
  <c r="AF36" i="48"/>
  <c r="AE5" i="77"/>
  <c r="C19" i="73"/>
  <c r="I154" i="53"/>
  <c r="AG68" i="49"/>
  <c r="C69" i="58"/>
  <c r="K87" i="73"/>
  <c r="I130" i="111"/>
  <c r="C21" i="79"/>
  <c r="I164" i="66"/>
  <c r="I110" i="111"/>
  <c r="C31" i="67"/>
  <c r="C64" i="69"/>
  <c r="K10" i="67"/>
  <c r="K2" i="97"/>
  <c r="C2" i="64"/>
  <c r="I158" i="73"/>
  <c r="I123" i="107"/>
  <c r="C2" i="54"/>
  <c r="AE51" i="50"/>
  <c r="AE59" i="49"/>
  <c r="C42" i="110"/>
  <c r="AD21" i="50"/>
  <c r="AD49" i="49"/>
  <c r="AF43" i="50"/>
  <c r="C86" i="66"/>
  <c r="M126" i="97"/>
  <c r="AH7" i="104"/>
  <c r="AF8" i="105"/>
  <c r="C7" i="71"/>
  <c r="C88" i="118"/>
  <c r="C81" i="53"/>
  <c r="C38" i="110"/>
  <c r="M128" i="68"/>
  <c r="C33" i="57"/>
  <c r="C5" i="121"/>
  <c r="C31" i="110"/>
  <c r="AE69" i="142"/>
  <c r="AF45" i="140"/>
  <c r="I141" i="121"/>
  <c r="C32" i="63"/>
  <c r="AG69" i="141"/>
  <c r="AG8" i="58"/>
  <c r="C10" i="122"/>
  <c r="AG11" i="79"/>
  <c r="K3" i="114"/>
  <c r="K61" i="103"/>
  <c r="C12" i="75"/>
  <c r="C65" i="79"/>
  <c r="I120" i="71"/>
  <c r="C97" i="58"/>
  <c r="C13" i="97"/>
  <c r="C81" i="55"/>
  <c r="C31" i="70"/>
  <c r="AH10" i="67"/>
  <c r="C82" i="104"/>
  <c r="M129" i="107"/>
  <c r="AG15" i="104"/>
  <c r="AF15" i="115"/>
  <c r="I108" i="139"/>
  <c r="C81" i="59"/>
  <c r="K4" i="71"/>
  <c r="I156" i="66"/>
  <c r="K13" i="115"/>
  <c r="AF12" i="58"/>
  <c r="I164" i="111"/>
  <c r="K70" i="79"/>
  <c r="C98" i="73"/>
  <c r="K86" i="103"/>
  <c r="AF8" i="68"/>
  <c r="AH9" i="105"/>
  <c r="AH11" i="141"/>
  <c r="C74" i="107"/>
  <c r="I133" i="100"/>
  <c r="C45" i="61"/>
  <c r="AH61" i="140"/>
  <c r="I123" i="72"/>
  <c r="AH4" i="109"/>
  <c r="AF5" i="118"/>
  <c r="I154" i="69"/>
  <c r="AF4" i="64"/>
  <c r="AF10" i="79"/>
  <c r="C91" i="69"/>
  <c r="C40" i="89"/>
  <c r="AH5" i="69"/>
  <c r="AF11" i="67"/>
  <c r="AH24" i="109"/>
  <c r="AG19" i="121"/>
  <c r="C16" i="115"/>
  <c r="I161" i="122"/>
  <c r="AH17" i="115"/>
  <c r="AE49" i="121"/>
  <c r="AH11" i="67"/>
  <c r="AG9" i="109"/>
  <c r="C90" i="100"/>
  <c r="K3" i="100"/>
  <c r="C84" i="69"/>
  <c r="AH27" i="68"/>
  <c r="K24" i="58"/>
  <c r="AG13" i="118"/>
  <c r="AH10" i="68"/>
  <c r="AF9" i="118"/>
  <c r="AH65" i="140"/>
  <c r="C16" i="76"/>
  <c r="K3" i="55"/>
  <c r="AG5" i="140"/>
  <c r="AE10" i="115"/>
  <c r="AF20" i="76"/>
  <c r="AH24" i="69"/>
  <c r="C3" i="80"/>
  <c r="AH16" i="118"/>
  <c r="AG3" i="76"/>
  <c r="I156" i="114"/>
  <c r="AE31" i="109"/>
  <c r="AF15" i="118"/>
  <c r="AG18" i="68"/>
  <c r="K11" i="55"/>
  <c r="AE13" i="118"/>
  <c r="K100" i="118"/>
  <c r="AG11" i="59"/>
  <c r="AF29" i="121"/>
  <c r="AF9" i="109"/>
  <c r="K5" i="100"/>
  <c r="AE15" i="104"/>
  <c r="AE2" i="97"/>
  <c r="AE11" i="100"/>
  <c r="AH16" i="115"/>
  <c r="K5" i="59"/>
  <c r="AG2" i="118"/>
  <c r="AG10" i="76"/>
  <c r="AH11" i="55"/>
  <c r="AD7" i="48"/>
  <c r="AH10" i="58"/>
  <c r="K94" i="76"/>
  <c r="K6" i="69"/>
  <c r="AG18" i="55"/>
  <c r="AG65" i="52"/>
  <c r="I139" i="104"/>
  <c r="AG12" i="68"/>
  <c r="I121" i="56"/>
  <c r="AH7" i="70"/>
  <c r="AE7" i="55"/>
  <c r="K21" i="58"/>
  <c r="AG4" i="139"/>
  <c r="K21" i="121"/>
  <c r="K7" i="121"/>
  <c r="K8" i="109"/>
  <c r="AE9" i="73"/>
  <c r="AG18" i="67"/>
  <c r="AG22" i="76"/>
  <c r="AF4" i="137"/>
  <c r="AE7" i="67"/>
  <c r="AE23" i="121"/>
  <c r="AF2" i="121"/>
  <c r="AG2" i="139"/>
  <c r="AE44" i="121"/>
  <c r="K25" i="109"/>
  <c r="AF11" i="100"/>
  <c r="K5" i="65"/>
  <c r="AF10" i="65"/>
  <c r="AH14" i="115"/>
  <c r="K6" i="137"/>
  <c r="AG8" i="139"/>
  <c r="AF8" i="137"/>
  <c r="AF7" i="69"/>
  <c r="AG31" i="121"/>
  <c r="K7" i="109"/>
  <c r="AF7" i="118"/>
  <c r="AE19" i="58"/>
  <c r="AE9" i="139"/>
  <c r="AH17" i="109"/>
  <c r="AE6" i="58"/>
  <c r="AE5" i="122"/>
  <c r="AF15" i="121"/>
  <c r="AE47" i="121"/>
  <c r="AG23" i="58"/>
  <c r="AG16" i="69"/>
  <c r="AG8" i="100"/>
  <c r="AG3" i="122"/>
  <c r="AF3" i="139"/>
  <c r="AG6" i="67"/>
  <c r="AF5" i="65"/>
  <c r="AE13" i="58"/>
  <c r="AG3" i="55"/>
  <c r="AG24" i="58"/>
  <c r="C31" i="94"/>
  <c r="C89" i="53"/>
  <c r="C2" i="100"/>
  <c r="K94" i="73"/>
  <c r="AG69" i="48"/>
  <c r="AD55" i="48"/>
  <c r="J80" i="49"/>
  <c r="C19" i="77"/>
  <c r="I125" i="70"/>
  <c r="C31" i="61"/>
  <c r="AD56" i="48"/>
  <c r="C72" i="104"/>
  <c r="AH82" i="52"/>
  <c r="I111" i="97"/>
  <c r="I136" i="68"/>
  <c r="AG87" i="48"/>
  <c r="K97" i="71"/>
  <c r="J15" i="49"/>
  <c r="C41" i="60"/>
  <c r="C41" i="100"/>
  <c r="C97" i="111"/>
  <c r="K95" i="105"/>
  <c r="K100" i="115"/>
  <c r="AF7" i="49"/>
  <c r="AE3" i="53"/>
  <c r="C10" i="121"/>
  <c r="AF63" i="141"/>
  <c r="K98" i="61"/>
  <c r="K84" i="70"/>
  <c r="AD88" i="50"/>
  <c r="K89" i="64"/>
  <c r="AE24" i="50"/>
  <c r="C82" i="115"/>
  <c r="C23" i="114"/>
  <c r="C16" i="63"/>
  <c r="C58" i="80"/>
  <c r="C32" i="56"/>
  <c r="AF3" i="48"/>
  <c r="I138" i="55"/>
  <c r="AD19" i="48"/>
  <c r="C74" i="118"/>
  <c r="I115" i="97"/>
  <c r="AD89" i="48"/>
  <c r="K77" i="118"/>
  <c r="C7" i="74"/>
  <c r="AE5" i="74"/>
  <c r="C62" i="137"/>
  <c r="C34" i="59"/>
  <c r="C73" i="94"/>
  <c r="C52" i="65"/>
  <c r="I136" i="73"/>
  <c r="C97" i="69"/>
  <c r="C16" i="103"/>
  <c r="C15" i="76"/>
  <c r="C36" i="58"/>
  <c r="K100" i="109"/>
  <c r="K92" i="114"/>
  <c r="C87" i="89"/>
  <c r="I116" i="69"/>
  <c r="AE93" i="142"/>
  <c r="I127" i="73"/>
  <c r="I148" i="139"/>
  <c r="C83" i="53"/>
  <c r="C40" i="60"/>
  <c r="C44" i="73"/>
  <c r="J37" i="49"/>
  <c r="C88" i="62"/>
  <c r="C90" i="121"/>
  <c r="J53" i="49"/>
  <c r="C71" i="122"/>
  <c r="C45" i="111"/>
  <c r="I147" i="70"/>
  <c r="I126" i="105"/>
  <c r="I156" i="121"/>
  <c r="AG9" i="50"/>
  <c r="AG3" i="71"/>
  <c r="C86" i="71"/>
  <c r="AG58" i="140"/>
  <c r="AE85" i="140"/>
  <c r="C66" i="80"/>
  <c r="C100" i="64"/>
  <c r="C5" i="76"/>
  <c r="I133" i="109"/>
  <c r="I108" i="105"/>
  <c r="I115" i="56"/>
  <c r="AH11" i="80"/>
  <c r="K84" i="75"/>
  <c r="K90" i="111"/>
  <c r="I144" i="61"/>
  <c r="AF52" i="57"/>
  <c r="K98" i="107"/>
  <c r="AG45" i="140"/>
  <c r="C65" i="109"/>
  <c r="K88" i="66"/>
  <c r="K80" i="111"/>
  <c r="J58" i="48"/>
  <c r="K19" i="141"/>
  <c r="M126" i="74"/>
  <c r="AG13" i="115"/>
  <c r="K90" i="60"/>
  <c r="C20" i="61"/>
  <c r="AF11" i="79"/>
  <c r="C43" i="121"/>
  <c r="I127" i="79"/>
  <c r="AH16" i="104"/>
  <c r="I137" i="65"/>
  <c r="C22" i="59"/>
  <c r="AG6" i="77"/>
  <c r="AF6" i="107"/>
  <c r="I129" i="55"/>
  <c r="AF94" i="142"/>
  <c r="M127" i="90"/>
  <c r="AF20" i="49"/>
  <c r="AG31" i="50"/>
  <c r="K88" i="118"/>
  <c r="AG11" i="67"/>
  <c r="AH20" i="69"/>
  <c r="K83" i="77"/>
  <c r="AE16" i="121"/>
  <c r="K93" i="71"/>
  <c r="C19" i="90"/>
  <c r="AF47" i="52"/>
  <c r="I120" i="97"/>
  <c r="C40" i="105"/>
  <c r="AF33" i="49"/>
  <c r="C25" i="115"/>
  <c r="K82" i="95"/>
  <c r="C9" i="63"/>
  <c r="C6" i="60"/>
  <c r="AG61" i="49"/>
  <c r="C89" i="70"/>
  <c r="AF6" i="104"/>
  <c r="AF10" i="69"/>
  <c r="C16" i="121"/>
  <c r="AG12" i="52"/>
  <c r="C43" i="100"/>
  <c r="AF38" i="49"/>
  <c r="AG29" i="58"/>
  <c r="K76" i="77"/>
  <c r="AH5" i="104"/>
  <c r="AF2" i="94"/>
  <c r="AF81" i="50"/>
  <c r="AH11" i="137"/>
  <c r="AF28" i="109"/>
  <c r="K8" i="67"/>
  <c r="C12" i="104"/>
  <c r="C62" i="105"/>
  <c r="I131" i="64"/>
  <c r="K85" i="79"/>
  <c r="C94" i="77"/>
  <c r="AF13" i="55"/>
  <c r="K90" i="56"/>
  <c r="AG35" i="105"/>
  <c r="I130" i="57"/>
  <c r="AF40" i="140"/>
  <c r="K8" i="115"/>
  <c r="AG89" i="52"/>
  <c r="AG14" i="115"/>
  <c r="AF5" i="105"/>
  <c r="C89" i="110"/>
  <c r="AF15" i="69"/>
  <c r="K95" i="137"/>
  <c r="C27" i="52"/>
  <c r="I163" i="103"/>
  <c r="AE8" i="118"/>
  <c r="C99" i="62"/>
  <c r="AE58" i="142"/>
  <c r="AE7" i="70"/>
  <c r="AE33" i="79"/>
  <c r="AH42" i="115"/>
  <c r="AG82" i="140"/>
  <c r="AG3" i="53"/>
  <c r="AH4" i="75"/>
  <c r="K36" i="121"/>
  <c r="I164" i="79"/>
  <c r="C87" i="73"/>
  <c r="K41" i="142"/>
  <c r="AH29" i="105"/>
  <c r="I139" i="137"/>
  <c r="AH28" i="79"/>
  <c r="AF12" i="55"/>
  <c r="K30" i="109"/>
  <c r="AH9" i="55"/>
  <c r="K98" i="75"/>
  <c r="I108" i="71"/>
  <c r="AG19" i="80"/>
  <c r="AH48" i="140"/>
  <c r="C97" i="137"/>
  <c r="K14" i="67"/>
  <c r="AF4" i="69"/>
  <c r="C37" i="64"/>
  <c r="K86" i="94"/>
  <c r="AE5" i="80"/>
  <c r="K13" i="139"/>
  <c r="AE9" i="118"/>
  <c r="AH14" i="58"/>
  <c r="AH25" i="80"/>
  <c r="AF34" i="140"/>
  <c r="C60" i="79"/>
  <c r="AG21" i="79"/>
  <c r="I159" i="74"/>
  <c r="AF17" i="105"/>
  <c r="AH21" i="58"/>
  <c r="AH17" i="118"/>
  <c r="AG34" i="105"/>
  <c r="AE10" i="140"/>
  <c r="K25" i="140"/>
  <c r="AG6" i="65"/>
  <c r="AG23" i="80"/>
  <c r="K95" i="62"/>
  <c r="AG21" i="80"/>
  <c r="AF9" i="100"/>
  <c r="AH17" i="67"/>
  <c r="AF25" i="68"/>
  <c r="AE42" i="115"/>
  <c r="AG13" i="109"/>
  <c r="K12" i="105"/>
  <c r="K12" i="59"/>
  <c r="AE27" i="109"/>
  <c r="C91" i="67"/>
  <c r="C63" i="80"/>
  <c r="AH9" i="68"/>
  <c r="K6" i="114"/>
  <c r="AH3" i="95"/>
  <c r="AF16" i="118"/>
  <c r="AG67" i="142"/>
  <c r="AF9" i="103"/>
  <c r="AE7" i="104"/>
  <c r="I136" i="114"/>
  <c r="AG13" i="140"/>
  <c r="AE29" i="58"/>
  <c r="I130" i="54"/>
  <c r="AH6" i="114"/>
  <c r="K14" i="76"/>
  <c r="AF6" i="68"/>
  <c r="AE4" i="55"/>
  <c r="AF64" i="52"/>
  <c r="AG55" i="140"/>
  <c r="AE26" i="115"/>
  <c r="AE9" i="121"/>
  <c r="K8" i="59"/>
  <c r="K98" i="65"/>
  <c r="AH18" i="104"/>
  <c r="AG6" i="100"/>
  <c r="K23" i="68"/>
  <c r="AF3" i="55"/>
  <c r="AE3" i="109"/>
  <c r="K18" i="118"/>
  <c r="C87" i="111"/>
  <c r="K86" i="66"/>
  <c r="AE54" i="121"/>
  <c r="AG4" i="80"/>
  <c r="AE15" i="118"/>
  <c r="K35" i="105"/>
  <c r="AH10" i="55"/>
  <c r="K25" i="115"/>
  <c r="AD22" i="50"/>
  <c r="AF22" i="137"/>
  <c r="AG20" i="69"/>
  <c r="K4" i="104"/>
  <c r="K13" i="104"/>
  <c r="AF31" i="109"/>
  <c r="K3" i="72"/>
  <c r="AG6" i="56"/>
  <c r="AE8" i="100"/>
  <c r="K14" i="115"/>
  <c r="AF8" i="58"/>
  <c r="AF6" i="139"/>
  <c r="K15" i="69"/>
  <c r="AF46" i="121"/>
  <c r="AF13" i="59"/>
  <c r="AF40" i="105"/>
  <c r="I146" i="94"/>
  <c r="AF3" i="103"/>
  <c r="AF13" i="80"/>
  <c r="AE5" i="76"/>
  <c r="AH2" i="55"/>
  <c r="K37" i="115"/>
  <c r="AF6" i="58"/>
  <c r="AG42" i="105"/>
  <c r="AH2" i="122"/>
  <c r="AF7" i="139"/>
  <c r="AH9" i="69"/>
  <c r="AE12" i="67"/>
  <c r="K40" i="121"/>
  <c r="AG12" i="104"/>
  <c r="AF25" i="115"/>
  <c r="AH14" i="121"/>
  <c r="K3" i="109"/>
  <c r="AE30" i="80"/>
  <c r="AG24" i="59"/>
  <c r="K6" i="59"/>
  <c r="K32" i="118"/>
  <c r="K11" i="58"/>
  <c r="AG3" i="65"/>
  <c r="AG6" i="139"/>
  <c r="K66" i="115"/>
  <c r="AH19" i="118"/>
  <c r="K8" i="70"/>
  <c r="AF7" i="67"/>
  <c r="AH15" i="121"/>
  <c r="K29" i="79"/>
  <c r="AH21" i="79"/>
  <c r="K12" i="118"/>
  <c r="AE32" i="118"/>
  <c r="K29" i="58"/>
  <c r="K2" i="67"/>
  <c r="K22" i="105"/>
  <c r="AG31" i="58"/>
  <c r="AH13" i="137"/>
  <c r="AH35" i="121"/>
  <c r="AF24" i="121"/>
  <c r="AF18" i="80"/>
  <c r="K9" i="65"/>
  <c r="AH5" i="68"/>
  <c r="AG8" i="122"/>
  <c r="K13" i="121"/>
  <c r="AE22" i="58"/>
  <c r="C37" i="66"/>
  <c r="AH7" i="80"/>
  <c r="AE13" i="104"/>
  <c r="AE33" i="58"/>
  <c r="AH8" i="122"/>
  <c r="AG17" i="67"/>
  <c r="AF9" i="121"/>
  <c r="C73" i="77"/>
  <c r="C26" i="75"/>
  <c r="K2" i="104"/>
  <c r="I125" i="63"/>
  <c r="AD13" i="48"/>
  <c r="C73" i="55"/>
  <c r="C23" i="109"/>
  <c r="AG27" i="50"/>
  <c r="C54" i="94"/>
  <c r="I156" i="69"/>
  <c r="C31" i="52"/>
  <c r="AG52" i="48"/>
  <c r="I123" i="66"/>
  <c r="C85" i="79"/>
  <c r="C60" i="114"/>
  <c r="C64" i="55"/>
  <c r="C23" i="61"/>
  <c r="C82" i="103"/>
  <c r="AE32" i="48"/>
  <c r="C37" i="110"/>
  <c r="C32" i="109"/>
  <c r="I119" i="56"/>
  <c r="I157" i="52"/>
  <c r="K97" i="68"/>
  <c r="C19" i="72"/>
  <c r="C90" i="58"/>
  <c r="C4" i="80"/>
  <c r="C33" i="60"/>
  <c r="J78" i="48"/>
  <c r="C67" i="69"/>
  <c r="C12" i="73"/>
  <c r="C69" i="76"/>
  <c r="K79" i="90"/>
  <c r="AH2" i="100"/>
  <c r="I123" i="139"/>
  <c r="AE23" i="50"/>
  <c r="AF4" i="141"/>
  <c r="I141" i="95"/>
  <c r="K80" i="80"/>
  <c r="I139" i="52"/>
  <c r="M128" i="72"/>
  <c r="C71" i="71"/>
  <c r="I125" i="103"/>
  <c r="C4" i="90"/>
  <c r="AD83" i="48"/>
  <c r="I128" i="72"/>
  <c r="I110" i="67"/>
  <c r="C38" i="56"/>
  <c r="AH4" i="121"/>
  <c r="C20" i="103"/>
  <c r="C81" i="62"/>
  <c r="I138" i="66"/>
  <c r="C76" i="59"/>
  <c r="C49" i="53"/>
  <c r="AD89" i="50"/>
  <c r="C11" i="105"/>
  <c r="C85" i="122"/>
  <c r="C96" i="76"/>
  <c r="AE20" i="49"/>
  <c r="G121" i="49"/>
  <c r="AE86" i="52"/>
  <c r="AE23" i="140"/>
  <c r="I163" i="68"/>
  <c r="C61" i="111"/>
  <c r="C69" i="70"/>
  <c r="C47" i="100"/>
  <c r="C67" i="66"/>
  <c r="I157" i="69"/>
  <c r="I158" i="74"/>
  <c r="C72" i="90"/>
  <c r="J40" i="48"/>
  <c r="I124" i="118"/>
  <c r="I120" i="72"/>
  <c r="AG4" i="140"/>
  <c r="C18" i="73"/>
  <c r="J41" i="50"/>
  <c r="AF2" i="48"/>
  <c r="C77" i="63"/>
  <c r="C58" i="104"/>
  <c r="K84" i="114"/>
  <c r="AE4" i="118"/>
  <c r="C42" i="107"/>
  <c r="AD82" i="48"/>
  <c r="K69" i="109"/>
  <c r="M129" i="66"/>
  <c r="K4" i="100"/>
  <c r="K70" i="100"/>
  <c r="K14" i="140"/>
  <c r="C74" i="105"/>
  <c r="C33" i="74"/>
  <c r="G160" i="50"/>
  <c r="AH95" i="140"/>
  <c r="AH8" i="67"/>
  <c r="I160" i="70"/>
  <c r="J35" i="48"/>
  <c r="C65" i="62"/>
  <c r="AF11" i="105"/>
  <c r="AH3" i="114"/>
  <c r="K95" i="94"/>
  <c r="C18" i="62"/>
  <c r="G119" i="49"/>
  <c r="I127" i="63"/>
  <c r="AG56" i="60"/>
  <c r="C75" i="70"/>
  <c r="AG3" i="103"/>
  <c r="I141" i="118"/>
  <c r="C17" i="97"/>
  <c r="K83" i="115"/>
  <c r="I152" i="110"/>
  <c r="AH13" i="118"/>
  <c r="I145" i="139"/>
  <c r="I146" i="115"/>
  <c r="K94" i="62"/>
  <c r="C83" i="55"/>
  <c r="C42" i="63"/>
  <c r="C93" i="75"/>
  <c r="AF12" i="50"/>
  <c r="AE10" i="67"/>
  <c r="AH2" i="110"/>
  <c r="AG14" i="63"/>
  <c r="I145" i="75"/>
  <c r="C17" i="66"/>
  <c r="C48" i="122"/>
  <c r="AF5" i="104"/>
  <c r="K4" i="68"/>
  <c r="AE46" i="48"/>
  <c r="K72" i="115"/>
  <c r="I130" i="64"/>
  <c r="K45" i="140"/>
  <c r="C59" i="111"/>
  <c r="C10" i="79"/>
  <c r="AH5" i="94"/>
  <c r="I126" i="97"/>
  <c r="K8" i="53"/>
  <c r="AE17" i="67"/>
  <c r="AE15" i="121"/>
  <c r="AG7" i="70"/>
  <c r="C6" i="65"/>
  <c r="K95" i="107"/>
  <c r="K10" i="52"/>
  <c r="AH11" i="121"/>
  <c r="C25" i="103"/>
  <c r="I116" i="114"/>
  <c r="K90" i="74"/>
  <c r="I119" i="76"/>
  <c r="AG63" i="49"/>
  <c r="AE9" i="69"/>
  <c r="AH13" i="109"/>
  <c r="K2" i="118"/>
  <c r="I115" i="60"/>
  <c r="AE2" i="49"/>
  <c r="J47" i="48"/>
  <c r="AG15" i="115"/>
  <c r="I129" i="56"/>
  <c r="AF3" i="109"/>
  <c r="K84" i="90"/>
  <c r="AG5" i="118"/>
  <c r="C16" i="74"/>
  <c r="AF9" i="55"/>
  <c r="C59" i="56"/>
  <c r="AG7" i="65"/>
  <c r="AF37" i="141"/>
  <c r="AG11" i="122"/>
  <c r="K69" i="115"/>
  <c r="AG15" i="69"/>
  <c r="I146" i="69"/>
  <c r="I128" i="80"/>
  <c r="AG11" i="137"/>
  <c r="AH42" i="105"/>
  <c r="AG3" i="77"/>
  <c r="AE26" i="76"/>
  <c r="AH13" i="139"/>
  <c r="AH55" i="142"/>
  <c r="AH4" i="115"/>
  <c r="K21" i="105"/>
  <c r="AE24" i="115"/>
  <c r="C68" i="69"/>
  <c r="AF23" i="79"/>
  <c r="AF14" i="58"/>
  <c r="AH22" i="58"/>
  <c r="K23" i="79"/>
  <c r="C3" i="59"/>
  <c r="AF11" i="76"/>
  <c r="AH2" i="90"/>
  <c r="AE8" i="67"/>
  <c r="I111" i="75"/>
  <c r="I160" i="59"/>
  <c r="AE4" i="100"/>
  <c r="AE15" i="68"/>
  <c r="AH26" i="68"/>
  <c r="K2" i="64"/>
  <c r="C13" i="73"/>
  <c r="AE4" i="77"/>
  <c r="AG14" i="55"/>
  <c r="AG30" i="109"/>
  <c r="I157" i="95"/>
  <c r="K37" i="140"/>
  <c r="C87" i="65"/>
  <c r="AH39" i="115"/>
  <c r="AE2" i="118"/>
  <c r="AE39" i="105"/>
  <c r="AH7" i="79"/>
  <c r="K28" i="118"/>
  <c r="AF16" i="107"/>
  <c r="C47" i="103"/>
  <c r="C47" i="110"/>
  <c r="K14" i="103"/>
  <c r="AH7" i="94"/>
  <c r="AE27" i="105"/>
  <c r="AF16" i="68"/>
  <c r="K17" i="62"/>
  <c r="AH34" i="140"/>
  <c r="AF12" i="109"/>
  <c r="AH9" i="137"/>
  <c r="K10" i="58"/>
  <c r="AH4" i="65"/>
  <c r="AF27" i="58"/>
  <c r="AE35" i="105"/>
  <c r="AF42" i="104"/>
  <c r="C55" i="114"/>
  <c r="I121" i="70"/>
  <c r="AE6" i="114"/>
  <c r="C89" i="122"/>
  <c r="C99" i="122"/>
  <c r="AH26" i="79"/>
  <c r="K17" i="69"/>
  <c r="AF14" i="139"/>
  <c r="AG25" i="75"/>
  <c r="I161" i="54"/>
  <c r="AE25" i="75"/>
  <c r="K14" i="68"/>
  <c r="AG48" i="104"/>
  <c r="AG5" i="65"/>
  <c r="AF43" i="104"/>
  <c r="AG8" i="70"/>
  <c r="AG21" i="76"/>
  <c r="AH12" i="103"/>
  <c r="I131" i="77"/>
  <c r="AG11" i="118"/>
  <c r="AF46" i="104"/>
  <c r="AG31" i="105"/>
  <c r="AE13" i="94"/>
  <c r="K19" i="118"/>
  <c r="AE14" i="104"/>
  <c r="AH18" i="105"/>
  <c r="AH12" i="107"/>
  <c r="K16" i="79"/>
  <c r="AE5" i="104"/>
  <c r="AF12" i="115"/>
  <c r="AG25" i="52"/>
  <c r="AF45" i="52"/>
  <c r="I136" i="110"/>
  <c r="AH4" i="77"/>
  <c r="AD80" i="48"/>
  <c r="AE9" i="103"/>
  <c r="K22" i="79"/>
  <c r="AG3" i="118"/>
  <c r="AF24" i="68"/>
  <c r="AE9" i="55"/>
  <c r="I124" i="72"/>
  <c r="AF47" i="104"/>
  <c r="K7" i="65"/>
  <c r="AG4" i="107"/>
  <c r="AG10" i="115"/>
  <c r="AE24" i="104"/>
  <c r="AG27" i="118"/>
  <c r="AG23" i="68"/>
  <c r="K23" i="104"/>
  <c r="AE28" i="115"/>
  <c r="I155" i="67"/>
  <c r="K90" i="66"/>
  <c r="C86" i="97"/>
  <c r="I159" i="64"/>
  <c r="AG29" i="62"/>
  <c r="AH9" i="107"/>
  <c r="AE20" i="79"/>
  <c r="AG6" i="76"/>
  <c r="AG7" i="55"/>
  <c r="I124" i="59"/>
  <c r="I115" i="58"/>
  <c r="AE54" i="104"/>
  <c r="K41" i="105"/>
  <c r="K12" i="103"/>
  <c r="AH14" i="104"/>
  <c r="AH15" i="76"/>
  <c r="AH33" i="115"/>
  <c r="AG15" i="58"/>
  <c r="K4" i="137"/>
  <c r="K3" i="137"/>
  <c r="AE6" i="67"/>
  <c r="K8" i="121"/>
  <c r="C17" i="71"/>
  <c r="K14" i="69"/>
  <c r="C11" i="68"/>
  <c r="AH9" i="80"/>
  <c r="I127" i="56"/>
  <c r="AH20" i="104"/>
  <c r="K26" i="104"/>
  <c r="AH30" i="58"/>
  <c r="AG29" i="115"/>
  <c r="AE6" i="137"/>
  <c r="AG7" i="137"/>
  <c r="AE5" i="121"/>
  <c r="AH45" i="121"/>
  <c r="AF18" i="109"/>
  <c r="AG29" i="80"/>
  <c r="AG9" i="104"/>
  <c r="AH24" i="105"/>
  <c r="AF22" i="104"/>
  <c r="AE5" i="137"/>
  <c r="AF6" i="69"/>
  <c r="K6" i="121"/>
  <c r="AE13" i="121"/>
  <c r="AG7" i="59"/>
  <c r="K31" i="118"/>
  <c r="AE11" i="118"/>
  <c r="K3" i="65"/>
  <c r="AG10" i="122"/>
  <c r="AH11" i="103"/>
  <c r="AG9" i="55"/>
  <c r="AH31" i="58"/>
  <c r="AG5" i="69"/>
  <c r="AF47" i="121"/>
  <c r="AF36" i="121"/>
  <c r="AF23" i="118"/>
  <c r="AE6" i="65"/>
  <c r="C86" i="57"/>
  <c r="AF2" i="63"/>
  <c r="AH4" i="76"/>
  <c r="AF32" i="105"/>
  <c r="AF6" i="122"/>
  <c r="AF10" i="121"/>
  <c r="K33" i="80"/>
  <c r="AG20" i="59"/>
  <c r="AH28" i="58"/>
  <c r="K10" i="139"/>
  <c r="AF9" i="107"/>
  <c r="AG38" i="105"/>
  <c r="AG22" i="58"/>
  <c r="AH2" i="137"/>
  <c r="AE8" i="139"/>
  <c r="K11" i="67"/>
  <c r="AH31" i="121"/>
  <c r="AH51" i="121"/>
  <c r="AH7" i="109"/>
  <c r="AE20" i="55"/>
  <c r="AE15" i="115"/>
  <c r="AE17" i="79"/>
  <c r="AF9" i="115"/>
  <c r="AH6" i="137"/>
  <c r="AH7" i="139"/>
  <c r="K47" i="121"/>
  <c r="AE6" i="121"/>
  <c r="AF20" i="59"/>
  <c r="AH3" i="65"/>
  <c r="K29" i="115"/>
  <c r="AG21" i="121"/>
  <c r="AF33" i="58"/>
  <c r="AF33" i="104"/>
  <c r="K20" i="75"/>
  <c r="C36" i="73"/>
  <c r="AG16" i="118"/>
  <c r="AH32" i="105"/>
  <c r="AF10" i="122"/>
  <c r="AG10" i="137"/>
  <c r="AG20" i="67"/>
  <c r="AF21" i="121"/>
  <c r="K10" i="121"/>
  <c r="AH22" i="80"/>
  <c r="AF21" i="80"/>
  <c r="I148" i="137"/>
  <c r="C62" i="110"/>
  <c r="AE79" i="48"/>
  <c r="C53" i="89"/>
  <c r="C52" i="75"/>
  <c r="I109" i="121"/>
  <c r="J5" i="50"/>
  <c r="C31" i="58"/>
  <c r="AF18" i="52"/>
  <c r="AH43" i="52"/>
  <c r="AH12" i="76"/>
  <c r="K95" i="73"/>
  <c r="C93" i="64"/>
  <c r="J20" i="49"/>
  <c r="C47" i="89"/>
  <c r="K100" i="69"/>
  <c r="AD18" i="50"/>
  <c r="AE37" i="50"/>
  <c r="J16" i="48"/>
  <c r="C65" i="115"/>
  <c r="I161" i="61"/>
  <c r="C56" i="62"/>
  <c r="AG4" i="61"/>
  <c r="C71" i="65"/>
  <c r="AG37" i="140"/>
  <c r="J81" i="48"/>
  <c r="K96" i="71"/>
  <c r="C50" i="95"/>
  <c r="G122" i="50"/>
  <c r="K79" i="89"/>
  <c r="AH3" i="121"/>
  <c r="C34" i="77"/>
  <c r="C30" i="74"/>
  <c r="I158" i="61"/>
  <c r="C5" i="65"/>
  <c r="M127" i="64"/>
  <c r="C49" i="121"/>
  <c r="I128" i="52"/>
  <c r="AH3" i="59"/>
  <c r="AE72" i="140"/>
  <c r="AE53" i="48"/>
  <c r="C74" i="137"/>
  <c r="K69" i="79"/>
  <c r="K92" i="121"/>
  <c r="AF27" i="50"/>
  <c r="K86" i="104"/>
  <c r="C39" i="64"/>
  <c r="I126" i="109"/>
  <c r="K65" i="105"/>
  <c r="C20" i="60"/>
  <c r="I157" i="61"/>
  <c r="K8" i="105"/>
  <c r="C34" i="68"/>
  <c r="C57" i="57"/>
  <c r="C72" i="122"/>
  <c r="I162" i="107"/>
  <c r="C29" i="67"/>
  <c r="AG7" i="69"/>
  <c r="C44" i="104"/>
  <c r="C67" i="110"/>
  <c r="AH90" i="141"/>
  <c r="AH5" i="71"/>
  <c r="AH12" i="79"/>
  <c r="C32" i="111"/>
  <c r="C86" i="95"/>
  <c r="C15" i="105"/>
  <c r="AG9" i="118"/>
  <c r="I153" i="109"/>
  <c r="AG65" i="49"/>
  <c r="AG38" i="121"/>
  <c r="AH7" i="141"/>
  <c r="K81" i="64"/>
  <c r="AF2" i="68"/>
  <c r="I162" i="67"/>
  <c r="I139" i="79"/>
  <c r="AG13" i="105"/>
  <c r="AG28" i="50"/>
  <c r="AF60" i="140"/>
  <c r="M127" i="80"/>
  <c r="AG17" i="104"/>
  <c r="AE11" i="67"/>
  <c r="AF31" i="80"/>
  <c r="AH22" i="104"/>
  <c r="AG44" i="105"/>
  <c r="C30" i="95"/>
  <c r="I163" i="57"/>
  <c r="AH29" i="104"/>
  <c r="AF7" i="121"/>
  <c r="AG4" i="77"/>
  <c r="AH8" i="75"/>
  <c r="AG6" i="94"/>
  <c r="K12" i="60"/>
  <c r="AG3" i="95"/>
  <c r="C52" i="72"/>
  <c r="AH4" i="68"/>
  <c r="AE4" i="115"/>
  <c r="AG43" i="105"/>
  <c r="AE10" i="60"/>
  <c r="AE40" i="79"/>
  <c r="C46" i="59"/>
  <c r="C85" i="55"/>
  <c r="K20" i="67"/>
  <c r="K6" i="105"/>
  <c r="AH48" i="105"/>
  <c r="AE25" i="105"/>
  <c r="C18" i="137"/>
  <c r="AH6" i="105"/>
  <c r="AH52" i="104"/>
  <c r="AH17" i="68"/>
  <c r="AG13" i="67"/>
  <c r="AF9" i="80"/>
  <c r="AG37" i="105"/>
  <c r="AE15" i="105"/>
  <c r="AG3" i="100"/>
  <c r="I121" i="53"/>
  <c r="AH39" i="68"/>
  <c r="AF22" i="60"/>
  <c r="K7" i="70"/>
  <c r="K42" i="105"/>
  <c r="AE6" i="94"/>
  <c r="AH28" i="109"/>
  <c r="AG11" i="94"/>
  <c r="K83" i="122"/>
  <c r="AH21" i="109"/>
  <c r="AF16" i="79"/>
  <c r="K22" i="80"/>
  <c r="AE10" i="118"/>
  <c r="I124" i="58"/>
  <c r="AF6" i="118"/>
  <c r="I117" i="54"/>
  <c r="AE5" i="100"/>
  <c r="AF21" i="104"/>
  <c r="AH10" i="122"/>
  <c r="AG10" i="58"/>
  <c r="AF29" i="58"/>
  <c r="C15" i="100"/>
  <c r="AE2" i="61"/>
  <c r="K9" i="104"/>
  <c r="AH10" i="107"/>
  <c r="K25" i="105"/>
  <c r="AH25" i="105"/>
  <c r="AH63" i="75"/>
  <c r="AH7" i="103"/>
  <c r="AG37" i="104"/>
  <c r="K20" i="55"/>
  <c r="C72" i="72"/>
  <c r="AG51" i="75"/>
  <c r="AG12" i="118"/>
  <c r="I121" i="54"/>
  <c r="AE6" i="100"/>
  <c r="AG6" i="68"/>
  <c r="AF5" i="55"/>
  <c r="C12" i="68"/>
  <c r="K24" i="69"/>
  <c r="AF5" i="80"/>
  <c r="AH7" i="107"/>
  <c r="K22" i="68"/>
  <c r="AH6" i="118"/>
  <c r="AE18" i="67"/>
  <c r="I109" i="57"/>
  <c r="AH13" i="104"/>
  <c r="AG2" i="55"/>
  <c r="AF13" i="58"/>
  <c r="AF10" i="137"/>
  <c r="AE50" i="121"/>
  <c r="AF43" i="68"/>
  <c r="AH11" i="107"/>
  <c r="AH10" i="121"/>
  <c r="AE31" i="80"/>
  <c r="AG4" i="64"/>
  <c r="AF22" i="58"/>
  <c r="M127" i="139"/>
  <c r="AH11" i="139"/>
  <c r="AG30" i="121"/>
  <c r="AH29" i="58"/>
  <c r="AG5" i="103"/>
  <c r="AF28" i="68"/>
  <c r="AG6" i="69"/>
  <c r="AE41" i="121"/>
  <c r="AH18" i="67"/>
  <c r="AH9" i="58"/>
  <c r="AG12" i="105"/>
  <c r="AF7" i="55"/>
  <c r="AF9" i="58"/>
  <c r="AH24" i="121"/>
  <c r="AG29" i="79"/>
  <c r="K9" i="100"/>
  <c r="AF3" i="65"/>
  <c r="AF24" i="105"/>
  <c r="AF19" i="67"/>
  <c r="AG20" i="121"/>
  <c r="AF6" i="109"/>
  <c r="K7" i="139"/>
  <c r="AG43" i="115"/>
  <c r="AE10" i="76"/>
  <c r="AE45" i="121"/>
  <c r="K50" i="104"/>
  <c r="K29" i="104"/>
  <c r="AE43" i="75"/>
  <c r="AG77" i="75"/>
  <c r="K24" i="75"/>
  <c r="K11" i="75"/>
  <c r="AG31" i="109"/>
  <c r="AH43" i="68"/>
  <c r="AH5" i="122"/>
  <c r="AH25" i="121"/>
  <c r="AH47" i="121"/>
  <c r="AH14" i="59"/>
  <c r="AG30" i="118"/>
  <c r="AE44" i="80"/>
  <c r="AF19" i="58"/>
  <c r="K11" i="137"/>
  <c r="AG42" i="115"/>
  <c r="AE19" i="104"/>
  <c r="AE59" i="75"/>
  <c r="AF29" i="75"/>
  <c r="AF51" i="75"/>
  <c r="AE80" i="75"/>
  <c r="AE7" i="75"/>
  <c r="AF2" i="105"/>
  <c r="AF36" i="105"/>
  <c r="AF19" i="121"/>
  <c r="AH32" i="79"/>
  <c r="K13" i="118"/>
  <c r="K19" i="67"/>
  <c r="AE16" i="76"/>
  <c r="AG53" i="121"/>
  <c r="AF30" i="104"/>
  <c r="AF16" i="75"/>
  <c r="AE99" i="75"/>
  <c r="K45" i="75"/>
  <c r="AG28" i="75"/>
  <c r="AE7" i="90"/>
  <c r="AG34" i="68"/>
  <c r="K60" i="68"/>
  <c r="C29" i="59"/>
  <c r="AF6" i="121"/>
  <c r="AG35" i="80"/>
  <c r="AH6" i="65"/>
  <c r="AG20" i="115"/>
  <c r="AH17" i="76"/>
  <c r="K12" i="104"/>
  <c r="AH91" i="75"/>
  <c r="AF22" i="75"/>
  <c r="AG19" i="75"/>
  <c r="AF9" i="75"/>
  <c r="AE17" i="109"/>
  <c r="K4" i="89"/>
  <c r="K33" i="68"/>
  <c r="AF25" i="104"/>
  <c r="K9" i="137"/>
  <c r="AF8" i="65"/>
  <c r="AE46" i="121"/>
  <c r="AE55" i="75"/>
  <c r="AG86" i="75"/>
  <c r="AE59" i="68"/>
  <c r="AG60" i="68"/>
  <c r="K45" i="104"/>
  <c r="AG3" i="67"/>
  <c r="K4" i="122"/>
  <c r="AG12" i="109"/>
  <c r="AG11" i="139"/>
  <c r="K20" i="76"/>
  <c r="AE55" i="104"/>
  <c r="AF50" i="105"/>
  <c r="AF13" i="75"/>
  <c r="AF82" i="75"/>
  <c r="AF2" i="90"/>
  <c r="AG48" i="68"/>
  <c r="AE13" i="68"/>
  <c r="AF22" i="68"/>
  <c r="AF14" i="118"/>
  <c r="K44" i="115"/>
  <c r="AH34" i="75"/>
  <c r="AE88" i="75"/>
  <c r="AF47" i="75"/>
  <c r="AG32" i="75"/>
  <c r="AE4" i="90"/>
  <c r="AG15" i="68"/>
  <c r="K28" i="68"/>
  <c r="K17" i="59"/>
  <c r="K11" i="68"/>
  <c r="C74" i="60"/>
  <c r="C73" i="61"/>
  <c r="K96" i="79"/>
  <c r="C75" i="72"/>
  <c r="C68" i="55"/>
  <c r="I122" i="122"/>
  <c r="AD90" i="50"/>
  <c r="C5" i="73"/>
  <c r="AG11" i="49"/>
  <c r="C80" i="63"/>
  <c r="K77" i="109"/>
  <c r="K35" i="52"/>
  <c r="AF86" i="140"/>
  <c r="I118" i="118"/>
  <c r="AH30" i="140"/>
  <c r="C16" i="90"/>
  <c r="C19" i="66"/>
  <c r="C32" i="72"/>
  <c r="K79" i="76"/>
  <c r="K91" i="100"/>
  <c r="C45" i="77"/>
  <c r="K69" i="107"/>
  <c r="AF7" i="50"/>
  <c r="AD55" i="50"/>
  <c r="AH100" i="140"/>
  <c r="AG93" i="140"/>
  <c r="AH14" i="80"/>
  <c r="I155" i="109"/>
  <c r="I144" i="80"/>
  <c r="I128" i="77"/>
  <c r="AD68" i="49"/>
  <c r="C55" i="68"/>
  <c r="I158" i="104"/>
  <c r="I148" i="94"/>
  <c r="G152" i="48"/>
  <c r="C51" i="110"/>
  <c r="I156" i="94"/>
  <c r="I141" i="109"/>
  <c r="C72" i="60"/>
  <c r="K64" i="122"/>
  <c r="I120" i="55"/>
  <c r="I106" i="111"/>
  <c r="C53" i="114"/>
  <c r="C70" i="62"/>
  <c r="AE90" i="142"/>
  <c r="I111" i="53"/>
  <c r="I111" i="54" s="1"/>
  <c r="AE7" i="58"/>
  <c r="C69" i="71"/>
  <c r="AG56" i="140"/>
  <c r="AG8" i="53"/>
  <c r="C57" i="115"/>
  <c r="AG15" i="52"/>
  <c r="AG44" i="140"/>
  <c r="C36" i="52"/>
  <c r="I111" i="104"/>
  <c r="K5" i="67"/>
  <c r="C14" i="121"/>
  <c r="I164" i="110"/>
  <c r="I145" i="55"/>
  <c r="AG7" i="103"/>
  <c r="C58" i="67"/>
  <c r="I125" i="75"/>
  <c r="AH4" i="80"/>
  <c r="I124" i="115"/>
  <c r="J81" i="50"/>
  <c r="K5" i="70"/>
  <c r="K6" i="58"/>
  <c r="I157" i="104"/>
  <c r="AG8" i="104"/>
  <c r="AE16" i="115"/>
  <c r="I123" i="53"/>
  <c r="I123" i="54" s="1"/>
  <c r="AG6" i="118"/>
  <c r="AE19" i="109"/>
  <c r="AG16" i="76"/>
  <c r="AG12" i="67"/>
  <c r="AE69" i="49"/>
  <c r="K42" i="122"/>
  <c r="AH14" i="69"/>
  <c r="AH8" i="100"/>
  <c r="AG2" i="69"/>
  <c r="AE4" i="94"/>
  <c r="K13" i="109"/>
  <c r="C100" i="107"/>
  <c r="C73" i="121"/>
  <c r="AE97" i="122"/>
  <c r="C38" i="107"/>
  <c r="AF28" i="58"/>
  <c r="AF3" i="97"/>
  <c r="AE3" i="49"/>
  <c r="K51" i="140"/>
  <c r="AE90" i="56"/>
  <c r="AF55" i="137"/>
  <c r="AH15" i="115"/>
  <c r="AF90" i="139"/>
  <c r="C58" i="71"/>
  <c r="AH11" i="122"/>
  <c r="AH93" i="137"/>
  <c r="AE48" i="140"/>
  <c r="I111" i="56"/>
  <c r="AE2" i="115"/>
  <c r="AE26" i="122"/>
  <c r="C92" i="57"/>
  <c r="AH19" i="58"/>
  <c r="K13" i="122"/>
  <c r="C28" i="55"/>
  <c r="AE57" i="75"/>
  <c r="AH21" i="115"/>
  <c r="K25" i="79"/>
  <c r="AG5" i="59"/>
  <c r="K94" i="89"/>
  <c r="K5" i="55"/>
  <c r="AF81" i="122"/>
  <c r="AG8" i="115"/>
  <c r="AG13" i="94"/>
  <c r="AG30" i="58"/>
  <c r="AG7" i="74"/>
  <c r="K88" i="79"/>
  <c r="AF12" i="118"/>
  <c r="AH31" i="105"/>
  <c r="AH27" i="121"/>
  <c r="AH30" i="137"/>
  <c r="AH8" i="118"/>
  <c r="AE18" i="79"/>
  <c r="K7" i="80"/>
  <c r="I115" i="105"/>
  <c r="AD60" i="49"/>
  <c r="C7" i="70"/>
  <c r="C91" i="53"/>
  <c r="G109" i="49"/>
  <c r="C86" i="74"/>
  <c r="AG47" i="49"/>
  <c r="J9" i="50"/>
  <c r="AF63" i="49"/>
  <c r="AD69" i="49"/>
  <c r="AH38" i="142"/>
  <c r="I107" i="58"/>
  <c r="I157" i="79"/>
  <c r="AE19" i="48"/>
  <c r="C79" i="67"/>
  <c r="K88" i="100"/>
  <c r="K88" i="75"/>
  <c r="C84" i="61"/>
  <c r="AE63" i="52"/>
  <c r="C82" i="122"/>
  <c r="K85" i="66"/>
  <c r="J6" i="50"/>
  <c r="I147" i="66"/>
  <c r="AE85" i="52"/>
  <c r="C91" i="77"/>
  <c r="I152" i="67"/>
  <c r="J7" i="50"/>
  <c r="C80" i="74"/>
  <c r="C14" i="76"/>
  <c r="C95" i="80"/>
  <c r="AG100" i="141"/>
  <c r="AF60" i="49"/>
  <c r="K90" i="89"/>
  <c r="I160" i="61"/>
  <c r="AD72" i="50"/>
  <c r="I148" i="114"/>
  <c r="K9" i="79"/>
  <c r="I147" i="54"/>
  <c r="AG7" i="80"/>
  <c r="G120" i="48"/>
  <c r="K88" i="107"/>
  <c r="I127" i="52"/>
  <c r="AF17" i="48"/>
  <c r="C94" i="95"/>
  <c r="I154" i="73"/>
  <c r="C36" i="137"/>
  <c r="C28" i="109"/>
  <c r="AE10" i="80"/>
  <c r="K4" i="103"/>
  <c r="C47" i="53"/>
  <c r="G121" i="48"/>
  <c r="I115" i="122"/>
  <c r="AG9" i="105"/>
  <c r="I143" i="103"/>
  <c r="C7" i="110"/>
  <c r="K99" i="110"/>
  <c r="C44" i="66"/>
  <c r="K2" i="63"/>
  <c r="C18" i="79"/>
  <c r="AE14" i="63"/>
  <c r="I123" i="77"/>
  <c r="AG19" i="140"/>
  <c r="AF80" i="49"/>
  <c r="C76" i="104"/>
  <c r="AE68" i="140"/>
  <c r="C81" i="111"/>
  <c r="AF15" i="73"/>
  <c r="C91" i="114"/>
  <c r="C99" i="90"/>
  <c r="AH11" i="105"/>
  <c r="I123" i="115"/>
  <c r="AH42" i="137"/>
  <c r="K69" i="118"/>
  <c r="I128" i="53"/>
  <c r="AG80" i="122"/>
  <c r="AF21" i="67"/>
  <c r="C62" i="103"/>
  <c r="AE97" i="140"/>
  <c r="AG17" i="105"/>
  <c r="AG56" i="52"/>
  <c r="AH9" i="140"/>
  <c r="AE13" i="55"/>
  <c r="I136" i="77"/>
  <c r="AF57" i="73"/>
  <c r="AF16" i="50"/>
  <c r="C16" i="65"/>
  <c r="AD49" i="48"/>
  <c r="AE37" i="73"/>
  <c r="C38" i="64"/>
  <c r="AE39" i="139"/>
  <c r="AG26" i="105"/>
  <c r="AF57" i="139"/>
  <c r="AE22" i="71"/>
  <c r="AG33" i="68"/>
  <c r="C39" i="89"/>
  <c r="AE50" i="137"/>
  <c r="AH11" i="62"/>
  <c r="AH47" i="137"/>
  <c r="AH10" i="105"/>
  <c r="AF22" i="80"/>
  <c r="AG29" i="60"/>
  <c r="I138" i="97"/>
  <c r="AG18" i="105"/>
  <c r="AG31" i="75"/>
  <c r="AF82" i="141"/>
  <c r="C59" i="62"/>
  <c r="AH68" i="139"/>
  <c r="I130" i="110"/>
  <c r="AG30" i="71"/>
  <c r="C84" i="103"/>
  <c r="AH14" i="139"/>
  <c r="AF17" i="76"/>
  <c r="AF37" i="104"/>
  <c r="G119" i="50"/>
  <c r="K27" i="80"/>
  <c r="AG47" i="80"/>
  <c r="C61" i="73"/>
  <c r="I119" i="57"/>
  <c r="AH34" i="68"/>
  <c r="AH5" i="73"/>
  <c r="AH5" i="67"/>
  <c r="AG36" i="71"/>
  <c r="C21" i="109"/>
  <c r="K29" i="109"/>
  <c r="AF13" i="141"/>
  <c r="AG95" i="139"/>
  <c r="AG47" i="137"/>
  <c r="AE29" i="139"/>
  <c r="I118" i="56"/>
  <c r="AE3" i="104"/>
  <c r="AG5" i="68"/>
  <c r="AG49" i="105"/>
  <c r="AH2" i="109"/>
  <c r="AH4" i="100"/>
  <c r="K5" i="104"/>
  <c r="AH40" i="122"/>
  <c r="AE24" i="75"/>
  <c r="AF47" i="105"/>
  <c r="AE9" i="107"/>
  <c r="AH17" i="104"/>
  <c r="K40" i="105"/>
  <c r="AG32" i="137"/>
  <c r="AE67" i="137"/>
  <c r="C86" i="80"/>
  <c r="K7" i="107"/>
  <c r="AH25" i="71"/>
  <c r="C35" i="71"/>
  <c r="K6" i="71"/>
  <c r="AF52" i="122"/>
  <c r="C74" i="56"/>
  <c r="AE57" i="122"/>
  <c r="AG13" i="71"/>
  <c r="AF9" i="104"/>
  <c r="AE40" i="49"/>
  <c r="AE21" i="121"/>
  <c r="AG21" i="142"/>
  <c r="AE80" i="48"/>
  <c r="AE12" i="103"/>
  <c r="AH39" i="104"/>
  <c r="AG6" i="55"/>
  <c r="K27" i="60"/>
  <c r="C25" i="109"/>
  <c r="M129" i="89"/>
  <c r="AF54" i="104"/>
  <c r="AG11" i="103"/>
  <c r="AG4" i="104"/>
  <c r="AG20" i="55"/>
  <c r="AH32" i="58"/>
  <c r="AF86" i="139"/>
  <c r="AF34" i="139"/>
  <c r="AE23" i="67"/>
  <c r="I152" i="72"/>
  <c r="AF57" i="122"/>
  <c r="AF37" i="105"/>
  <c r="AE19" i="75"/>
  <c r="AF42" i="139"/>
  <c r="AE17" i="73"/>
  <c r="AE25" i="104"/>
  <c r="K11" i="107"/>
  <c r="AH3" i="55"/>
  <c r="AH17" i="71"/>
  <c r="AE31" i="58"/>
  <c r="AF26" i="122"/>
  <c r="AH24" i="122"/>
  <c r="AF29" i="69"/>
  <c r="AH5" i="121"/>
  <c r="K11" i="118"/>
  <c r="K20" i="60"/>
  <c r="AH28" i="68"/>
  <c r="AF15" i="71"/>
  <c r="AF30" i="122"/>
  <c r="K6" i="122"/>
  <c r="K20" i="69"/>
  <c r="AF13" i="121"/>
  <c r="AH41" i="79"/>
  <c r="AE26" i="59"/>
  <c r="AE7" i="65"/>
  <c r="AG51" i="137"/>
  <c r="AH81" i="122"/>
  <c r="AG87" i="139"/>
  <c r="AG41" i="68"/>
  <c r="AE10" i="103"/>
  <c r="K37" i="137"/>
  <c r="AF27" i="122"/>
  <c r="K32" i="67"/>
  <c r="AE18" i="80"/>
  <c r="AF48" i="79"/>
  <c r="AF73" i="139"/>
  <c r="AG28" i="122"/>
  <c r="AF16" i="139"/>
  <c r="AE3" i="100"/>
  <c r="AG5" i="137"/>
  <c r="AE9" i="137"/>
  <c r="AG7" i="67"/>
  <c r="AE24" i="79"/>
  <c r="AH22" i="59"/>
  <c r="AE36" i="79"/>
  <c r="K28" i="58"/>
  <c r="AF97" i="137"/>
  <c r="AF77" i="122"/>
  <c r="AH65" i="122"/>
  <c r="AE76" i="122"/>
  <c r="AH53" i="71"/>
  <c r="AG35" i="50"/>
  <c r="AH33" i="104"/>
  <c r="AE88" i="122"/>
  <c r="AG52" i="121"/>
  <c r="AG23" i="118"/>
  <c r="AH47" i="80"/>
  <c r="AF39" i="69"/>
  <c r="AG54" i="71"/>
  <c r="AH84" i="122"/>
  <c r="K2" i="122"/>
  <c r="AF47" i="67"/>
  <c r="AE12" i="69"/>
  <c r="K31" i="121"/>
  <c r="AG33" i="79"/>
  <c r="AF13" i="118"/>
  <c r="AH16" i="67"/>
  <c r="K77" i="69"/>
  <c r="AF31" i="58"/>
  <c r="AH97" i="139"/>
  <c r="K44" i="139"/>
  <c r="AH25" i="122"/>
  <c r="AE39" i="137"/>
  <c r="AG72" i="122"/>
  <c r="AH99" i="137"/>
  <c r="AG35" i="115"/>
  <c r="AE17" i="76"/>
  <c r="AH26" i="76"/>
  <c r="K32" i="58"/>
  <c r="AF48" i="75"/>
  <c r="AG85" i="75"/>
  <c r="K58" i="75"/>
  <c r="AF12" i="75"/>
  <c r="AE4" i="109"/>
  <c r="K72" i="67"/>
  <c r="K83" i="69"/>
  <c r="AE7" i="80"/>
  <c r="K12" i="68"/>
  <c r="AF33" i="71"/>
  <c r="AF31" i="122"/>
  <c r="K5" i="122"/>
  <c r="AE87" i="67"/>
  <c r="AE66" i="67"/>
  <c r="AG58" i="67"/>
  <c r="K36" i="80"/>
  <c r="AH35" i="59"/>
  <c r="AF10" i="59"/>
  <c r="AF8" i="100"/>
  <c r="AG71" i="67"/>
  <c r="AG68" i="67"/>
  <c r="AE18" i="55"/>
  <c r="AH10" i="65"/>
  <c r="K4" i="65"/>
  <c r="AG16" i="137"/>
  <c r="AH50" i="139"/>
  <c r="AE94" i="139"/>
  <c r="AE54" i="122"/>
  <c r="AE37" i="122"/>
  <c r="AE90" i="122"/>
  <c r="AH97" i="137"/>
  <c r="AH41" i="121"/>
  <c r="AH47" i="104"/>
  <c r="AE100" i="75"/>
  <c r="AF98" i="75"/>
  <c r="K27" i="75"/>
  <c r="AF26" i="75"/>
  <c r="AG29" i="122"/>
  <c r="K11" i="69"/>
  <c r="AH40" i="79"/>
  <c r="AG46" i="68"/>
  <c r="AH64" i="137"/>
  <c r="AG86" i="67"/>
  <c r="K28" i="121"/>
  <c r="AH22" i="79"/>
  <c r="AH60" i="69"/>
  <c r="AG10" i="65"/>
  <c r="AE86" i="137"/>
  <c r="AF19" i="137"/>
  <c r="AE32" i="137"/>
  <c r="AH17" i="121"/>
  <c r="AH14" i="75"/>
  <c r="AH47" i="75"/>
  <c r="K13" i="75"/>
  <c r="AF24" i="109"/>
  <c r="AE24" i="67"/>
  <c r="AH66" i="68"/>
  <c r="AG26" i="59"/>
  <c r="AH28" i="139"/>
  <c r="AE3" i="55"/>
  <c r="AE15" i="137"/>
  <c r="AF96" i="67"/>
  <c r="AG48" i="79"/>
  <c r="AH25" i="139"/>
  <c r="AF66" i="137"/>
  <c r="AF17" i="137"/>
  <c r="AG8" i="76"/>
  <c r="K11" i="121"/>
  <c r="AG16" i="104"/>
  <c r="AH70" i="75"/>
  <c r="AF56" i="75"/>
  <c r="K57" i="75"/>
  <c r="AF27" i="109"/>
  <c r="AE25" i="67"/>
  <c r="AG13" i="68"/>
  <c r="K18" i="59"/>
  <c r="AF45" i="68"/>
  <c r="AE91" i="69"/>
  <c r="AE11" i="121"/>
  <c r="AH31" i="79"/>
  <c r="AH16" i="69"/>
  <c r="AF4" i="65"/>
  <c r="AH37" i="122"/>
  <c r="AG37" i="139"/>
  <c r="AH57" i="122"/>
  <c r="AF21" i="115"/>
  <c r="AH14" i="76"/>
  <c r="AF49" i="104"/>
  <c r="AG6" i="75"/>
  <c r="AE45" i="75"/>
  <c r="AH61" i="75"/>
  <c r="AF72" i="75"/>
  <c r="AF19" i="109"/>
  <c r="AE58" i="67"/>
  <c r="AF15" i="68"/>
  <c r="K20" i="68"/>
  <c r="AG30" i="68"/>
  <c r="AE62" i="69"/>
  <c r="AE33" i="122"/>
  <c r="AG78" i="139"/>
  <c r="AE17" i="122"/>
  <c r="K42" i="115"/>
  <c r="AE19" i="76"/>
  <c r="AH23" i="121"/>
  <c r="AH53" i="104"/>
  <c r="AE98" i="75"/>
  <c r="K65" i="75"/>
  <c r="AF6" i="75"/>
  <c r="AH62" i="75"/>
  <c r="AH59" i="71"/>
  <c r="K25" i="69"/>
  <c r="AH72" i="68"/>
  <c r="AF11" i="68"/>
  <c r="AF14" i="68"/>
  <c r="AE98" i="60"/>
  <c r="AF39" i="115"/>
  <c r="K4" i="139"/>
  <c r="AH62" i="69"/>
  <c r="AF17" i="121"/>
  <c r="AE22" i="79"/>
  <c r="AF85" i="69"/>
  <c r="AF51" i="122"/>
  <c r="AG18" i="122"/>
  <c r="K59" i="137"/>
  <c r="AG60" i="71"/>
  <c r="AE43" i="115"/>
  <c r="K20" i="104"/>
  <c r="AF77" i="75"/>
  <c r="AE67" i="75"/>
  <c r="AF30" i="75"/>
  <c r="AH44" i="122"/>
  <c r="AE15" i="67"/>
  <c r="K10" i="68"/>
  <c r="AH14" i="68"/>
  <c r="K43" i="68"/>
  <c r="AE28" i="76"/>
  <c r="AG42" i="121"/>
  <c r="K19" i="68"/>
  <c r="AF96" i="69"/>
  <c r="AH28" i="104"/>
  <c r="AG55" i="75"/>
  <c r="AE91" i="62"/>
  <c r="AE80" i="60"/>
  <c r="AE23" i="62"/>
  <c r="AE2" i="62"/>
  <c r="AF72" i="60"/>
  <c r="AF27" i="62"/>
  <c r="AG18" i="62"/>
  <c r="K26" i="60"/>
  <c r="AG53" i="62"/>
  <c r="AF7" i="104"/>
  <c r="AF9" i="137"/>
  <c r="AG89" i="67"/>
  <c r="AF53" i="139"/>
  <c r="AH41" i="122"/>
  <c r="AH19" i="115"/>
  <c r="AG48" i="121"/>
  <c r="K43" i="104"/>
  <c r="C2" i="137"/>
  <c r="I158" i="115"/>
  <c r="AD39" i="48"/>
  <c r="C75" i="105"/>
  <c r="I162" i="62"/>
  <c r="AH18" i="141"/>
  <c r="C23" i="56"/>
  <c r="C42" i="69"/>
  <c r="AD79" i="50"/>
  <c r="K93" i="105"/>
  <c r="I158" i="75"/>
  <c r="C70" i="103"/>
  <c r="AE89" i="50"/>
  <c r="G115" i="50"/>
  <c r="AG30" i="140"/>
  <c r="I141" i="100"/>
  <c r="AE86" i="50"/>
  <c r="C89" i="72"/>
  <c r="AH60" i="141"/>
  <c r="I122" i="110"/>
  <c r="C9" i="52"/>
  <c r="C66" i="79"/>
  <c r="C41" i="68"/>
  <c r="G121" i="50"/>
  <c r="C87" i="80"/>
  <c r="I165" i="68"/>
  <c r="C82" i="69"/>
  <c r="C14" i="89"/>
  <c r="C75" i="58"/>
  <c r="AE23" i="48"/>
  <c r="I131" i="109"/>
  <c r="I125" i="52"/>
  <c r="I125" i="53" s="1"/>
  <c r="M128" i="89"/>
  <c r="G158" i="48"/>
  <c r="C41" i="79"/>
  <c r="AH80" i="140"/>
  <c r="C58" i="76"/>
  <c r="C69" i="118"/>
  <c r="AF16" i="142"/>
  <c r="AE4" i="140"/>
  <c r="AH6" i="53"/>
  <c r="K42" i="142"/>
  <c r="J51" i="49"/>
  <c r="G143" i="50"/>
  <c r="I147" i="103"/>
  <c r="I119" i="118"/>
  <c r="AG75" i="49"/>
  <c r="I123" i="73"/>
  <c r="K98" i="118"/>
  <c r="K85" i="76"/>
  <c r="K71" i="80"/>
  <c r="I130" i="90"/>
  <c r="C40" i="100"/>
  <c r="AH44" i="140"/>
  <c r="AF11" i="55"/>
  <c r="C34" i="57"/>
  <c r="C100" i="60"/>
  <c r="AE2" i="55"/>
  <c r="I117" i="100"/>
  <c r="C22" i="97"/>
  <c r="C35" i="63"/>
  <c r="AG16" i="49"/>
  <c r="C60" i="70"/>
  <c r="C57" i="103"/>
  <c r="C19" i="100"/>
  <c r="K75" i="52"/>
  <c r="I130" i="137"/>
  <c r="C50" i="104"/>
  <c r="K11" i="59"/>
  <c r="C93" i="97"/>
  <c r="I152" i="111"/>
  <c r="AH3" i="97"/>
  <c r="I110" i="56"/>
  <c r="I115" i="137"/>
  <c r="AF67" i="139"/>
  <c r="K9" i="69"/>
  <c r="K73" i="76"/>
  <c r="C58" i="72"/>
  <c r="AG27" i="122"/>
  <c r="AF22" i="71"/>
  <c r="C3" i="109"/>
  <c r="AE25" i="71"/>
  <c r="AG7" i="109"/>
  <c r="AH44" i="73"/>
  <c r="AE43" i="139"/>
  <c r="C66" i="115"/>
  <c r="AG37" i="80"/>
  <c r="AF63" i="137"/>
  <c r="AE15" i="103"/>
  <c r="AF83" i="137"/>
  <c r="AE100" i="139"/>
  <c r="K2" i="90"/>
  <c r="AG4" i="105"/>
  <c r="AH4" i="55"/>
  <c r="C18" i="53"/>
  <c r="AG39" i="104"/>
  <c r="K7" i="105"/>
  <c r="AE10" i="55"/>
  <c r="AG21" i="139"/>
  <c r="AG2" i="111"/>
  <c r="AE18" i="68"/>
  <c r="K9" i="58"/>
  <c r="AE77" i="75"/>
  <c r="K88" i="73"/>
  <c r="AF39" i="79"/>
  <c r="AF51" i="80"/>
  <c r="C18" i="122"/>
  <c r="C97" i="95"/>
  <c r="AG13" i="103"/>
  <c r="AH37" i="68"/>
  <c r="AH16" i="68"/>
  <c r="AF27" i="104"/>
  <c r="K22" i="121"/>
  <c r="AH61" i="139"/>
  <c r="K3" i="67"/>
  <c r="AE61" i="122"/>
  <c r="AG9" i="67"/>
  <c r="AH87" i="122"/>
  <c r="K5" i="137"/>
  <c r="C90" i="63"/>
  <c r="AG53" i="73"/>
  <c r="C26" i="95"/>
  <c r="AE68" i="122"/>
  <c r="C6" i="122"/>
  <c r="K49" i="122"/>
  <c r="K13" i="105"/>
  <c r="AF15" i="105"/>
  <c r="AD23" i="50"/>
  <c r="AE73" i="137"/>
  <c r="AG9" i="111"/>
  <c r="AF25" i="105"/>
  <c r="I138" i="89"/>
  <c r="AF55" i="68"/>
  <c r="AG30" i="122"/>
  <c r="AG22" i="139"/>
  <c r="AG28" i="80"/>
  <c r="AG39" i="68"/>
  <c r="AH18" i="76"/>
  <c r="AG52" i="142"/>
  <c r="I138" i="76"/>
  <c r="AE71" i="68"/>
  <c r="AF87" i="104"/>
  <c r="AG51" i="121"/>
  <c r="AE29" i="71"/>
  <c r="K5" i="94"/>
  <c r="AH9" i="104"/>
  <c r="AF6" i="115"/>
  <c r="AE50" i="68"/>
  <c r="K48" i="104"/>
  <c r="K9" i="94"/>
  <c r="AF38" i="105"/>
  <c r="AG4" i="118"/>
  <c r="AG20" i="68"/>
  <c r="AH6" i="55"/>
  <c r="C55" i="62"/>
  <c r="C20" i="54"/>
  <c r="AE35" i="115"/>
  <c r="AG38" i="73"/>
  <c r="AE24" i="80"/>
  <c r="AH13" i="71"/>
  <c r="AG3" i="94"/>
  <c r="K69" i="68"/>
  <c r="AH24" i="115"/>
  <c r="AG3" i="121"/>
  <c r="K29" i="137"/>
  <c r="AF10" i="100"/>
  <c r="AF61" i="48"/>
  <c r="AF20" i="105"/>
  <c r="AF14" i="63"/>
  <c r="K25" i="73"/>
  <c r="AF17" i="115"/>
  <c r="AH2" i="97"/>
  <c r="AG6" i="121"/>
  <c r="AH22" i="67"/>
  <c r="AG95" i="137"/>
  <c r="AH16" i="100"/>
  <c r="AG22" i="80"/>
  <c r="K16" i="73"/>
  <c r="AE7" i="76"/>
  <c r="AF89" i="139"/>
  <c r="AG7" i="122"/>
  <c r="AF28" i="121"/>
  <c r="AF21" i="109"/>
  <c r="AF21" i="59"/>
  <c r="AE12" i="94"/>
  <c r="AH50" i="121"/>
  <c r="AF29" i="68"/>
  <c r="AG2" i="115"/>
  <c r="AE30" i="71"/>
  <c r="K6" i="76"/>
  <c r="AH19" i="71"/>
  <c r="AE29" i="105"/>
  <c r="AG34" i="139"/>
  <c r="AG2" i="122"/>
  <c r="AE37" i="121"/>
  <c r="AE31" i="115"/>
  <c r="AG9" i="58"/>
  <c r="AF78" i="122"/>
  <c r="AE42" i="121"/>
  <c r="K47" i="80"/>
  <c r="AH26" i="59"/>
  <c r="AF40" i="79"/>
  <c r="AH69" i="122"/>
  <c r="AE93" i="122"/>
  <c r="K6" i="139"/>
  <c r="AF60" i="73"/>
  <c r="AE22" i="115"/>
  <c r="AF34" i="105"/>
  <c r="AG47" i="122"/>
  <c r="AE16" i="71"/>
  <c r="AH80" i="139"/>
  <c r="AG9" i="121"/>
  <c r="AE23" i="79"/>
  <c r="AE80" i="137"/>
  <c r="AG79" i="139"/>
  <c r="AH84" i="139"/>
  <c r="AH79" i="137"/>
  <c r="AH9" i="76"/>
  <c r="AH40" i="115"/>
  <c r="AE63" i="137"/>
  <c r="AE22" i="121"/>
  <c r="AE11" i="109"/>
  <c r="AH20" i="59"/>
  <c r="K21" i="122"/>
  <c r="AG65" i="137"/>
  <c r="K42" i="137"/>
  <c r="AG61" i="71"/>
  <c r="AF6" i="71"/>
  <c r="K3" i="118"/>
  <c r="K11" i="103"/>
  <c r="AG48" i="73"/>
  <c r="AF38" i="122"/>
  <c r="K16" i="121"/>
  <c r="AH27" i="58"/>
  <c r="AF62" i="137"/>
  <c r="AH30" i="104"/>
  <c r="AF20" i="139"/>
  <c r="AE36" i="67"/>
  <c r="AG95" i="67"/>
  <c r="AF45" i="121"/>
  <c r="K6" i="109"/>
  <c r="AH48" i="79"/>
  <c r="K23" i="80"/>
  <c r="AF19" i="59"/>
  <c r="AG84" i="69"/>
  <c r="AF90" i="69"/>
  <c r="AE35" i="80"/>
  <c r="AE19" i="137"/>
  <c r="AE40" i="137"/>
  <c r="AF17" i="139"/>
  <c r="AE33" i="139"/>
  <c r="AG67" i="139"/>
  <c r="AE46" i="137"/>
  <c r="AG72" i="71"/>
  <c r="AF33" i="115"/>
  <c r="K26" i="76"/>
  <c r="AF32" i="104"/>
  <c r="AG43" i="104"/>
  <c r="AE11" i="75"/>
  <c r="AE95" i="75"/>
  <c r="AF85" i="75"/>
  <c r="AE84" i="75"/>
  <c r="AG39" i="67"/>
  <c r="AG9" i="71"/>
  <c r="AF16" i="80"/>
  <c r="AG4" i="55"/>
  <c r="AE9" i="58"/>
  <c r="K48" i="137"/>
  <c r="AE2" i="137"/>
  <c r="AE33" i="67"/>
  <c r="AE28" i="69"/>
  <c r="AF97" i="67"/>
  <c r="AE19" i="121"/>
  <c r="K27" i="69"/>
  <c r="AE65" i="69"/>
  <c r="AH33" i="69"/>
  <c r="AF35" i="79"/>
  <c r="AH89" i="137"/>
  <c r="AE11" i="122"/>
  <c r="AG94" i="122"/>
  <c r="AE77" i="122"/>
  <c r="AF27" i="139"/>
  <c r="AE41" i="139"/>
  <c r="AF93" i="139"/>
  <c r="AG19" i="115"/>
  <c r="K49" i="121"/>
  <c r="K14" i="104"/>
  <c r="AF24" i="104"/>
  <c r="AH98" i="75"/>
  <c r="AE52" i="75"/>
  <c r="AH50" i="75"/>
  <c r="K7" i="75"/>
  <c r="K44" i="75"/>
  <c r="AE11" i="111"/>
  <c r="K19" i="109"/>
  <c r="AH88" i="69"/>
  <c r="AE100" i="67"/>
  <c r="AG91" i="52"/>
  <c r="AE7" i="137"/>
  <c r="AE42" i="67"/>
  <c r="AH41" i="137"/>
  <c r="K52" i="137"/>
  <c r="AE6" i="76"/>
  <c r="AE23" i="76"/>
  <c r="AF14" i="104"/>
  <c r="AH71" i="75"/>
  <c r="K14" i="75"/>
  <c r="AG23" i="75"/>
  <c r="AE30" i="75"/>
  <c r="AE12" i="110"/>
  <c r="AF14" i="110"/>
  <c r="AH37" i="69"/>
  <c r="AE6" i="89"/>
  <c r="K50" i="68"/>
  <c r="AH68" i="68"/>
  <c r="K31" i="68"/>
  <c r="AE19" i="59"/>
  <c r="AF12" i="79"/>
  <c r="K65" i="73"/>
  <c r="AE100" i="69"/>
  <c r="AF92" i="69"/>
  <c r="AE24" i="58"/>
  <c r="AH79" i="122"/>
  <c r="AG83" i="122"/>
  <c r="AH60" i="73"/>
  <c r="AH28" i="76"/>
  <c r="AF88" i="104"/>
  <c r="K39" i="104"/>
  <c r="K43" i="75"/>
  <c r="K28" i="75"/>
  <c r="AE15" i="75"/>
  <c r="AE33" i="75"/>
  <c r="AE25" i="109"/>
  <c r="AF20" i="109"/>
  <c r="AH40" i="69"/>
  <c r="AF2" i="89"/>
  <c r="AG53" i="68"/>
  <c r="AF33" i="68"/>
  <c r="AG19" i="68"/>
  <c r="K21" i="137"/>
  <c r="AF57" i="68"/>
  <c r="AH45" i="67"/>
  <c r="AH76" i="69"/>
  <c r="AE70" i="104"/>
  <c r="AF23" i="104"/>
  <c r="AF60" i="139"/>
  <c r="AF26" i="67"/>
  <c r="K24" i="121"/>
  <c r="AH51" i="80"/>
  <c r="AF36" i="139"/>
  <c r="AG23" i="137"/>
  <c r="AH6" i="139"/>
  <c r="AE66" i="71"/>
  <c r="AF9" i="76"/>
  <c r="AE30" i="121"/>
  <c r="AE86" i="104"/>
  <c r="AG64" i="75"/>
  <c r="AG26" i="75"/>
  <c r="AH13" i="75"/>
  <c r="K7" i="110"/>
  <c r="AH4" i="111"/>
  <c r="AG8" i="109"/>
  <c r="AF26" i="109"/>
  <c r="AG59" i="67"/>
  <c r="K35" i="68"/>
  <c r="AE17" i="68"/>
  <c r="AF24" i="76"/>
  <c r="AF64" i="69"/>
  <c r="AE16" i="104"/>
  <c r="AH35" i="139"/>
  <c r="AF21" i="69"/>
  <c r="AF14" i="59"/>
  <c r="AF12" i="122"/>
  <c r="AG82" i="137"/>
  <c r="AH29" i="115"/>
  <c r="AG24" i="121"/>
  <c r="AH49" i="104"/>
  <c r="AG29" i="75"/>
  <c r="AG63" i="75"/>
  <c r="AF93" i="75"/>
  <c r="AH25" i="109"/>
  <c r="AE53" i="67"/>
  <c r="AH22" i="68"/>
  <c r="K24" i="68"/>
  <c r="AE8" i="115"/>
  <c r="K59" i="71"/>
  <c r="AF75" i="122"/>
  <c r="AE86" i="67"/>
  <c r="AH6" i="59"/>
  <c r="AF37" i="80"/>
  <c r="K2" i="65"/>
  <c r="AE95" i="122"/>
  <c r="AH8" i="139"/>
  <c r="AE7" i="139"/>
  <c r="K30" i="104"/>
  <c r="K36" i="104"/>
  <c r="AH23" i="75"/>
  <c r="AG39" i="75"/>
  <c r="AF42" i="75"/>
  <c r="AE91" i="75"/>
  <c r="K81" i="67"/>
  <c r="AH2" i="89"/>
  <c r="AF38" i="68"/>
  <c r="AH12" i="68"/>
  <c r="K62" i="68"/>
  <c r="AE45" i="137"/>
  <c r="AE44" i="68"/>
  <c r="AH95" i="67"/>
  <c r="AE63" i="69"/>
  <c r="K58" i="104"/>
  <c r="K67" i="75"/>
  <c r="AE12" i="62"/>
  <c r="AH23" i="60"/>
  <c r="K71" i="62"/>
  <c r="AE65" i="62"/>
  <c r="AF78" i="60"/>
  <c r="AG6" i="60"/>
  <c r="C49" i="75"/>
  <c r="K71" i="100"/>
  <c r="K86" i="105"/>
  <c r="I122" i="137"/>
  <c r="C14" i="55"/>
  <c r="I111" i="76"/>
  <c r="AG32" i="50"/>
  <c r="I129" i="109"/>
  <c r="I163" i="114"/>
  <c r="C22" i="100"/>
  <c r="C78" i="109"/>
  <c r="C48" i="57"/>
  <c r="C38" i="137"/>
  <c r="K7" i="73"/>
  <c r="I148" i="111"/>
  <c r="K67" i="110"/>
  <c r="I119" i="60"/>
  <c r="C86" i="77"/>
  <c r="I160" i="52"/>
  <c r="AE25" i="48"/>
  <c r="C79" i="56"/>
  <c r="I123" i="80"/>
  <c r="K97" i="76"/>
  <c r="C47" i="72"/>
  <c r="K77" i="104"/>
  <c r="I120" i="95"/>
  <c r="C8" i="73"/>
  <c r="K95" i="69"/>
  <c r="I156" i="62"/>
  <c r="K52" i="57"/>
  <c r="K87" i="70"/>
  <c r="AF3" i="77"/>
  <c r="AE3" i="121"/>
  <c r="AF4" i="114"/>
  <c r="K2" i="55"/>
  <c r="I107" i="56"/>
  <c r="AH92" i="137"/>
  <c r="AH26" i="137"/>
  <c r="AH8" i="115"/>
  <c r="AG28" i="58"/>
  <c r="C93" i="77"/>
  <c r="K54" i="80"/>
  <c r="I162" i="55"/>
  <c r="C8" i="69"/>
  <c r="K22" i="76"/>
  <c r="AH13" i="58"/>
  <c r="AF14" i="121"/>
  <c r="K53" i="80"/>
  <c r="K41" i="122"/>
  <c r="C36" i="100"/>
  <c r="AE3" i="58"/>
  <c r="I136" i="122"/>
  <c r="K12" i="109"/>
  <c r="C9" i="65"/>
  <c r="AG10" i="94"/>
  <c r="AF13" i="139"/>
  <c r="AG16" i="100"/>
  <c r="AG66" i="104"/>
  <c r="AG31" i="71"/>
  <c r="AE55" i="139"/>
  <c r="AE52" i="80"/>
  <c r="AG56" i="75"/>
  <c r="AH9" i="94"/>
  <c r="AH58" i="137"/>
  <c r="I119" i="65"/>
  <c r="K35" i="80"/>
  <c r="AF6" i="77"/>
  <c r="AH46" i="137"/>
  <c r="AE10" i="62"/>
  <c r="AF16" i="115"/>
  <c r="AG9" i="76"/>
  <c r="AH85" i="122"/>
  <c r="AG79" i="104"/>
  <c r="AE32" i="79"/>
  <c r="AF54" i="50"/>
  <c r="AE74" i="122"/>
  <c r="K53" i="104"/>
  <c r="AG9" i="137"/>
  <c r="K46" i="103"/>
  <c r="AG28" i="115"/>
  <c r="AE31" i="73"/>
  <c r="AG12" i="103"/>
  <c r="K7" i="55"/>
  <c r="AG37" i="122"/>
  <c r="AE5" i="69"/>
  <c r="K22" i="58"/>
  <c r="AE37" i="103"/>
  <c r="AE2" i="109"/>
  <c r="AE9" i="68"/>
  <c r="AH23" i="104"/>
  <c r="AG15" i="76"/>
  <c r="AH82" i="104"/>
  <c r="AH11" i="79"/>
  <c r="AF86" i="104"/>
  <c r="AE9" i="105"/>
  <c r="AG17" i="139"/>
  <c r="AE69" i="73"/>
  <c r="AF19" i="80"/>
  <c r="AF82" i="104"/>
  <c r="AG17" i="75"/>
  <c r="K48" i="68"/>
  <c r="AF37" i="122"/>
  <c r="AF32" i="67"/>
  <c r="AE2" i="76"/>
  <c r="AH6" i="58"/>
  <c r="K5" i="139"/>
  <c r="AH19" i="80"/>
  <c r="AH65" i="103"/>
  <c r="AG9" i="103"/>
  <c r="AE69" i="68"/>
  <c r="K93" i="62"/>
  <c r="AH48" i="75"/>
  <c r="AE5" i="68"/>
  <c r="AF50" i="68"/>
  <c r="AF3" i="111"/>
  <c r="AF43" i="139"/>
  <c r="AF4" i="122"/>
  <c r="AH20" i="67"/>
  <c r="AH52" i="80"/>
  <c r="I159" i="68"/>
  <c r="AH73" i="122"/>
  <c r="AG28" i="67"/>
  <c r="AE25" i="103"/>
  <c r="AH29" i="118"/>
  <c r="AE63" i="139"/>
  <c r="AE12" i="122"/>
  <c r="AF73" i="71"/>
  <c r="AG3" i="104"/>
  <c r="AG98" i="104"/>
  <c r="AF16" i="53"/>
  <c r="AH7" i="137"/>
  <c r="AF35" i="121"/>
  <c r="AF75" i="107"/>
  <c r="AE9" i="59"/>
  <c r="K55" i="139"/>
  <c r="AE13" i="137"/>
  <c r="AF62" i="71"/>
  <c r="AF63" i="107"/>
  <c r="AG19" i="59"/>
  <c r="AG33" i="58"/>
  <c r="AE49" i="139"/>
  <c r="AE59" i="137"/>
  <c r="AE24" i="109"/>
  <c r="AE58" i="103"/>
  <c r="AE11" i="58"/>
  <c r="K8" i="122"/>
  <c r="AE20" i="121"/>
  <c r="AG51" i="80"/>
  <c r="AF9" i="59"/>
  <c r="AH37" i="80"/>
  <c r="AF9" i="53"/>
  <c r="K8" i="58"/>
  <c r="AF37" i="137"/>
  <c r="AG85" i="67"/>
  <c r="AH16" i="121"/>
  <c r="AH57" i="107"/>
  <c r="AF17" i="59"/>
  <c r="AE23" i="118"/>
  <c r="AH90" i="69"/>
  <c r="AG11" i="58"/>
  <c r="AE48" i="139"/>
  <c r="AH28" i="137"/>
  <c r="AG77" i="139"/>
  <c r="AG50" i="73"/>
  <c r="K8" i="76"/>
  <c r="AE26" i="104"/>
  <c r="AF35" i="104"/>
  <c r="AE41" i="75"/>
  <c r="AF74" i="75"/>
  <c r="AF5" i="110"/>
  <c r="AE52" i="69"/>
  <c r="AH35" i="70"/>
  <c r="K28" i="104"/>
  <c r="K7" i="104"/>
  <c r="K17" i="58"/>
  <c r="AF79" i="139"/>
  <c r="AG4" i="137"/>
  <c r="AF41" i="69"/>
  <c r="AE98" i="67"/>
  <c r="K30" i="121"/>
  <c r="AH69" i="103"/>
  <c r="AH9" i="100"/>
  <c r="AH58" i="69"/>
  <c r="AH11" i="58"/>
  <c r="AE2" i="65"/>
  <c r="AE38" i="122"/>
  <c r="AG41" i="137"/>
  <c r="AG63" i="139"/>
  <c r="AG38" i="137"/>
  <c r="AH22" i="139"/>
  <c r="K38" i="115"/>
  <c r="AE20" i="76"/>
  <c r="K34" i="104"/>
  <c r="AE30" i="104"/>
  <c r="K32" i="75"/>
  <c r="AH33" i="75"/>
  <c r="AE64" i="75"/>
  <c r="AH57" i="137"/>
  <c r="AF68" i="71"/>
  <c r="AH88" i="122"/>
  <c r="AG74" i="107"/>
  <c r="K32" i="69"/>
  <c r="K18" i="139"/>
  <c r="AH76" i="122"/>
  <c r="AG54" i="73"/>
  <c r="AE77" i="104"/>
  <c r="AF24" i="75"/>
  <c r="AF96" i="75"/>
  <c r="K65" i="67"/>
  <c r="AG38" i="70"/>
  <c r="AF60" i="68"/>
  <c r="AF56" i="68"/>
  <c r="K64" i="137"/>
  <c r="AH18" i="71"/>
  <c r="AG9" i="122"/>
  <c r="AE17" i="58"/>
  <c r="AF15" i="137"/>
  <c r="AH46" i="139"/>
  <c r="AE67" i="71"/>
  <c r="AF28" i="115"/>
  <c r="AE21" i="76"/>
  <c r="AF30" i="121"/>
  <c r="AH99" i="104"/>
  <c r="AE29" i="75"/>
  <c r="AF89" i="75"/>
  <c r="K12" i="111"/>
  <c r="AG22" i="109"/>
  <c r="AH13" i="70"/>
  <c r="AH32" i="68"/>
  <c r="AE38" i="68"/>
  <c r="AE10" i="74"/>
  <c r="AH13" i="69"/>
  <c r="AF7" i="58"/>
  <c r="AF94" i="69"/>
  <c r="K49" i="79"/>
  <c r="K27" i="59"/>
  <c r="AH66" i="69"/>
  <c r="AE76" i="137"/>
  <c r="AE60" i="71"/>
  <c r="AF48" i="104"/>
  <c r="AG38" i="75"/>
  <c r="AE93" i="75"/>
  <c r="K18" i="75"/>
  <c r="K50" i="139"/>
  <c r="K27" i="109"/>
  <c r="AF77" i="69"/>
  <c r="AG62" i="70"/>
  <c r="AE26" i="70"/>
  <c r="K5" i="89"/>
  <c r="AH33" i="68"/>
  <c r="AF71" i="68"/>
  <c r="AH23" i="76"/>
  <c r="AE59" i="107"/>
  <c r="AF16" i="137"/>
  <c r="AF39" i="139"/>
  <c r="AF65" i="73"/>
  <c r="AE21" i="58"/>
  <c r="K22" i="75"/>
  <c r="AF75" i="75"/>
  <c r="AH8" i="110"/>
  <c r="AH30" i="109"/>
  <c r="AG42" i="67"/>
  <c r="AE63" i="70"/>
  <c r="AE64" i="68"/>
  <c r="AG56" i="68"/>
  <c r="AF93" i="122"/>
  <c r="AG33" i="73"/>
  <c r="AE77" i="103"/>
  <c r="AH81" i="139"/>
  <c r="AG52" i="137"/>
  <c r="AG55" i="104"/>
  <c r="K52" i="75"/>
  <c r="AH88" i="75"/>
  <c r="AG53" i="70"/>
  <c r="AF5" i="90"/>
  <c r="AF37" i="68"/>
  <c r="AG43" i="121"/>
  <c r="AH52" i="137"/>
  <c r="K73" i="67"/>
  <c r="AE36" i="104"/>
  <c r="AH41" i="75"/>
  <c r="AE51" i="62"/>
  <c r="AH45" i="62"/>
  <c r="AE60" i="60"/>
  <c r="AE16" i="62"/>
  <c r="AG57" i="60"/>
  <c r="AG36" i="62"/>
  <c r="K34" i="62"/>
  <c r="AF15" i="59"/>
  <c r="AG28" i="137"/>
  <c r="AE80" i="122"/>
  <c r="AF72" i="137"/>
  <c r="AH25" i="115"/>
  <c r="AE9" i="76"/>
  <c r="AE24" i="76"/>
  <c r="K38" i="104"/>
  <c r="AH32" i="104"/>
  <c r="AE65" i="75"/>
  <c r="K17" i="75"/>
  <c r="AE74" i="75"/>
  <c r="K11" i="110"/>
  <c r="AE14" i="122"/>
  <c r="AH11" i="109"/>
  <c r="AH36" i="67"/>
  <c r="AF57" i="70"/>
  <c r="AG8" i="68"/>
  <c r="AE21" i="68"/>
  <c r="AE16" i="68"/>
  <c r="AG22" i="59"/>
  <c r="AG43" i="68"/>
  <c r="AG3" i="137"/>
  <c r="AG11" i="75"/>
  <c r="AH36" i="70"/>
  <c r="K68" i="68"/>
  <c r="AH43" i="69"/>
  <c r="AH50" i="104"/>
  <c r="AG48" i="75"/>
  <c r="AE100" i="60"/>
  <c r="AE63" i="62"/>
  <c r="AH47" i="62"/>
  <c r="AE74" i="60"/>
  <c r="AG34" i="60"/>
  <c r="AH12" i="60"/>
  <c r="AE5" i="60"/>
  <c r="AE89" i="60"/>
  <c r="K58" i="62"/>
  <c r="AF6" i="62"/>
  <c r="K81" i="62"/>
  <c r="AF9" i="62"/>
  <c r="AF99" i="103"/>
  <c r="AF68" i="107"/>
  <c r="AG65" i="107"/>
  <c r="K27" i="107"/>
  <c r="AE16" i="103"/>
  <c r="AH79" i="107"/>
  <c r="AH50" i="107"/>
  <c r="AG29" i="103"/>
  <c r="AG80" i="107"/>
  <c r="AH33" i="107"/>
  <c r="AG5" i="56"/>
  <c r="AE46" i="103"/>
  <c r="AF18" i="103"/>
  <c r="K52" i="103"/>
  <c r="AH43" i="107"/>
  <c r="AG80" i="103"/>
  <c r="AE61" i="107"/>
  <c r="AG28" i="107"/>
  <c r="AE30" i="105"/>
  <c r="AF89" i="69"/>
  <c r="AG85" i="139"/>
  <c r="AG22" i="115"/>
  <c r="AG16" i="75"/>
  <c r="K21" i="68"/>
  <c r="AF21" i="76"/>
  <c r="AH55" i="67"/>
  <c r="AG50" i="104"/>
  <c r="AE81" i="75"/>
  <c r="AH90" i="62"/>
  <c r="AF70" i="62"/>
  <c r="AG4" i="62"/>
  <c r="AG100" i="60"/>
  <c r="AG40" i="62"/>
  <c r="AG91" i="60"/>
  <c r="AF40" i="60"/>
  <c r="AE88" i="62"/>
  <c r="AF94" i="62"/>
  <c r="AH60" i="60"/>
  <c r="AH57" i="60"/>
  <c r="AE28" i="62"/>
  <c r="AE85" i="67"/>
  <c r="K5" i="90"/>
  <c r="AE8" i="103"/>
  <c r="AG41" i="103"/>
  <c r="AH61" i="107"/>
  <c r="AG64" i="107"/>
  <c r="AG85" i="122"/>
  <c r="AH15" i="104"/>
  <c r="AF46" i="105"/>
  <c r="AF94" i="75"/>
  <c r="AE72" i="69"/>
  <c r="AH46" i="70"/>
  <c r="AG66" i="68"/>
  <c r="AH32" i="59"/>
  <c r="AF41" i="121"/>
  <c r="AF18" i="137"/>
  <c r="AG48" i="69"/>
  <c r="AF12" i="69"/>
  <c r="AF76" i="75"/>
  <c r="AE86" i="75"/>
  <c r="AG2" i="62"/>
  <c r="AF48" i="62"/>
  <c r="AH16" i="62"/>
  <c r="AH27" i="62"/>
  <c r="AG48" i="62"/>
  <c r="K16" i="60"/>
  <c r="AG86" i="62"/>
  <c r="AF2" i="62"/>
  <c r="AG25" i="60"/>
  <c r="AH17" i="62"/>
  <c r="AH81" i="62"/>
  <c r="K37" i="62"/>
  <c r="AE18" i="118"/>
  <c r="AH5" i="56"/>
  <c r="AH22" i="107"/>
  <c r="AE5" i="114"/>
  <c r="AF84" i="122"/>
  <c r="AF52" i="121"/>
  <c r="AG59" i="75"/>
  <c r="AG19" i="109"/>
  <c r="K58" i="68"/>
  <c r="K9" i="74"/>
  <c r="AE70" i="69"/>
  <c r="AG84" i="104"/>
  <c r="AH65" i="75"/>
  <c r="AE85" i="62"/>
  <c r="AH75" i="62"/>
  <c r="AH100" i="62"/>
  <c r="AG3" i="62"/>
  <c r="AG16" i="62"/>
  <c r="AG97" i="62"/>
  <c r="AE36" i="62"/>
  <c r="I122" i="100"/>
  <c r="K84" i="107"/>
  <c r="I127" i="110"/>
  <c r="I144" i="57"/>
  <c r="I154" i="62"/>
  <c r="K93" i="121"/>
  <c r="AG72" i="140"/>
  <c r="J47" i="49"/>
  <c r="I120" i="111"/>
  <c r="C14" i="73"/>
  <c r="K4" i="59"/>
  <c r="I165" i="97"/>
  <c r="AF2" i="107"/>
  <c r="C99" i="100"/>
  <c r="C93" i="68"/>
  <c r="I160" i="60"/>
  <c r="C77" i="89"/>
  <c r="C85" i="80"/>
  <c r="C93" i="60"/>
  <c r="C34" i="73"/>
  <c r="AH2" i="114"/>
  <c r="AE7" i="73"/>
  <c r="C77" i="60"/>
  <c r="G125" i="50"/>
  <c r="AF53" i="140"/>
  <c r="C16" i="110"/>
  <c r="C88" i="107"/>
  <c r="K38" i="121"/>
  <c r="C22" i="94"/>
  <c r="I153" i="58"/>
  <c r="I164" i="59"/>
  <c r="AE66" i="49"/>
  <c r="K7" i="118"/>
  <c r="AF9" i="67"/>
  <c r="I156" i="110"/>
  <c r="C13" i="64"/>
  <c r="AG26" i="109"/>
  <c r="AD84" i="50"/>
  <c r="C62" i="58"/>
  <c r="M126" i="139"/>
  <c r="K29" i="140"/>
  <c r="AE87" i="122"/>
  <c r="C81" i="67"/>
  <c r="C13" i="55"/>
  <c r="K74" i="76"/>
  <c r="K23" i="122"/>
  <c r="M127" i="73"/>
  <c r="K15" i="58"/>
  <c r="C30" i="61"/>
  <c r="AG88" i="139"/>
  <c r="AE64" i="137"/>
  <c r="AG12" i="111"/>
  <c r="K9" i="121"/>
  <c r="K63" i="71"/>
  <c r="AE21" i="104"/>
  <c r="AF3" i="118"/>
  <c r="AF49" i="137"/>
  <c r="AH20" i="105"/>
  <c r="K28" i="139"/>
  <c r="C14" i="62"/>
  <c r="AD32" i="48"/>
  <c r="AG45" i="68"/>
  <c r="AG49" i="104"/>
  <c r="AE43" i="137"/>
  <c r="AG23" i="71"/>
  <c r="AE7" i="94"/>
  <c r="AH13" i="103"/>
  <c r="C74" i="70"/>
  <c r="AE17" i="139"/>
  <c r="AF40" i="122"/>
  <c r="AG57" i="73"/>
  <c r="K9" i="70"/>
  <c r="AE18" i="122"/>
  <c r="AH6" i="67"/>
  <c r="I128" i="90"/>
  <c r="K4" i="114"/>
  <c r="AE89" i="71"/>
  <c r="AF59" i="104"/>
  <c r="K37" i="73"/>
  <c r="AE11" i="103"/>
  <c r="AF70" i="137"/>
  <c r="AG12" i="76"/>
  <c r="AH35" i="115"/>
  <c r="AG27" i="76"/>
  <c r="AG28" i="121"/>
  <c r="AE77" i="139"/>
  <c r="K21" i="60"/>
  <c r="AF87" i="71"/>
  <c r="AH15" i="100"/>
  <c r="AF50" i="73"/>
  <c r="AF2" i="55"/>
  <c r="AG58" i="48"/>
  <c r="AE59" i="104"/>
  <c r="AE93" i="71"/>
  <c r="AG43" i="139"/>
  <c r="AG47" i="73"/>
  <c r="AG15" i="79"/>
  <c r="AE40" i="104"/>
  <c r="AF13" i="68"/>
  <c r="AH9" i="115"/>
  <c r="I142" i="73"/>
  <c r="AG66" i="122"/>
  <c r="AF10" i="140"/>
  <c r="AG88" i="104"/>
  <c r="AH2" i="58"/>
  <c r="AF55" i="71"/>
  <c r="AH15" i="103"/>
  <c r="AH62" i="70"/>
  <c r="K21" i="139"/>
  <c r="AG10" i="105"/>
  <c r="K15" i="71"/>
  <c r="AH23" i="139"/>
  <c r="AF24" i="103"/>
  <c r="AH11" i="70"/>
  <c r="AG82" i="71"/>
  <c r="AE81" i="137"/>
  <c r="AE94" i="107"/>
  <c r="K47" i="105"/>
  <c r="AF4" i="55"/>
  <c r="AH41" i="73"/>
  <c r="AF93" i="137"/>
  <c r="AF42" i="121"/>
  <c r="AE10" i="71"/>
  <c r="AH55" i="71"/>
  <c r="AH77" i="73"/>
  <c r="K36" i="137"/>
  <c r="K21" i="69"/>
  <c r="K10" i="65"/>
  <c r="AG77" i="122"/>
  <c r="AH38" i="137"/>
  <c r="K23" i="139"/>
  <c r="AH28" i="115"/>
  <c r="AE36" i="105"/>
  <c r="AE31" i="105"/>
  <c r="AH38" i="121"/>
  <c r="AG33" i="103"/>
  <c r="K34" i="65"/>
  <c r="AH9" i="65"/>
  <c r="AG80" i="137"/>
  <c r="AE83" i="122"/>
  <c r="AF14" i="67"/>
  <c r="AF64" i="139"/>
  <c r="AE64" i="107"/>
  <c r="K22" i="67"/>
  <c r="AG19" i="58"/>
  <c r="AE16" i="65"/>
  <c r="AH16" i="65"/>
  <c r="AH93" i="122"/>
  <c r="AE73" i="139"/>
  <c r="AH95" i="73"/>
  <c r="AH62" i="139"/>
  <c r="AH6" i="68"/>
  <c r="AH4" i="122"/>
  <c r="AH42" i="121"/>
  <c r="AH84" i="107"/>
  <c r="AE14" i="59"/>
  <c r="AF17" i="58"/>
  <c r="AE67" i="65"/>
  <c r="AG74" i="65"/>
  <c r="AE70" i="137"/>
  <c r="AF21" i="105"/>
  <c r="AH8" i="68"/>
  <c r="K20" i="105"/>
  <c r="AF3" i="122"/>
  <c r="AE77" i="67"/>
  <c r="AE47" i="79"/>
  <c r="AG89" i="107"/>
  <c r="AE51" i="67"/>
  <c r="AF91" i="65"/>
  <c r="AG25" i="65"/>
  <c r="AG22" i="65"/>
  <c r="K11" i="139"/>
  <c r="AE6" i="139"/>
  <c r="AH72" i="122"/>
  <c r="AF68" i="122"/>
  <c r="AF49" i="71"/>
  <c r="AG94" i="71"/>
  <c r="AF31" i="115"/>
  <c r="AF55" i="104"/>
  <c r="AG9" i="75"/>
  <c r="AG43" i="75"/>
  <c r="AF59" i="75"/>
  <c r="AF62" i="139"/>
  <c r="K52" i="69"/>
  <c r="K16" i="107"/>
  <c r="AH6" i="94"/>
  <c r="AG4" i="76"/>
  <c r="K7" i="58"/>
  <c r="AE20" i="137"/>
  <c r="AE4" i="122"/>
  <c r="K29" i="67"/>
  <c r="AF88" i="67"/>
  <c r="AH9" i="109"/>
  <c r="AF89" i="107"/>
  <c r="AH7" i="59"/>
  <c r="AG11" i="100"/>
  <c r="AE29" i="69"/>
  <c r="AF57" i="65"/>
  <c r="AH24" i="65"/>
  <c r="AE12" i="137"/>
  <c r="AH33" i="139"/>
  <c r="AE24" i="139"/>
  <c r="AH81" i="137"/>
  <c r="AE7" i="122"/>
  <c r="AG98" i="71"/>
  <c r="K20" i="115"/>
  <c r="AG82" i="104"/>
  <c r="AE39" i="104"/>
  <c r="AH100" i="75"/>
  <c r="AE21" i="75"/>
  <c r="K12" i="75"/>
  <c r="AF7" i="109"/>
  <c r="AF80" i="67"/>
  <c r="AE11" i="55"/>
  <c r="K26" i="59"/>
  <c r="K62" i="67"/>
  <c r="AG58" i="65"/>
  <c r="AG14" i="139"/>
  <c r="AG95" i="73"/>
  <c r="K19" i="104"/>
  <c r="AG12" i="75"/>
  <c r="AF71" i="75"/>
  <c r="AF84" i="75"/>
  <c r="AE9" i="110"/>
  <c r="AH9" i="139"/>
  <c r="K73" i="69"/>
  <c r="K27" i="70"/>
  <c r="AG21" i="68"/>
  <c r="AF6" i="137"/>
  <c r="K19" i="121"/>
  <c r="AF55" i="107"/>
  <c r="K33" i="58"/>
  <c r="AG95" i="65"/>
  <c r="AF56" i="137"/>
  <c r="AG44" i="139"/>
  <c r="AF73" i="73"/>
  <c r="AF22" i="115"/>
  <c r="AH25" i="104"/>
  <c r="AH64" i="75"/>
  <c r="AG45" i="75"/>
  <c r="AF69" i="67"/>
  <c r="AG34" i="70"/>
  <c r="K37" i="68"/>
  <c r="AF47" i="68"/>
  <c r="AF21" i="68"/>
  <c r="AH13" i="74"/>
  <c r="K32" i="71"/>
  <c r="AH47" i="69"/>
  <c r="AE68" i="67"/>
  <c r="AG86" i="122"/>
  <c r="K72" i="73"/>
  <c r="AG37" i="115"/>
  <c r="AH11" i="76"/>
  <c r="AH53" i="121"/>
  <c r="AE17" i="104"/>
  <c r="AF97" i="75"/>
  <c r="AG47" i="75"/>
  <c r="AF13" i="70"/>
  <c r="AF26" i="70"/>
  <c r="K19" i="70"/>
  <c r="AH46" i="71"/>
  <c r="AF89" i="67"/>
  <c r="AG27" i="59"/>
  <c r="AH49" i="67"/>
  <c r="AG60" i="65"/>
  <c r="K49" i="139"/>
  <c r="K22" i="139"/>
  <c r="AE37" i="115"/>
  <c r="AF5" i="76"/>
  <c r="K21" i="104"/>
  <c r="AE62" i="75"/>
  <c r="AF95" i="75"/>
  <c r="AF7" i="110"/>
  <c r="AE11" i="110"/>
  <c r="AF25" i="109"/>
  <c r="AG81" i="69"/>
  <c r="AH58" i="70"/>
  <c r="AF68" i="68"/>
  <c r="AE25" i="68"/>
  <c r="C31" i="57"/>
  <c r="AG87" i="73"/>
  <c r="AF86" i="67"/>
  <c r="AH75" i="65"/>
  <c r="AE90" i="139"/>
  <c r="AE56" i="122"/>
  <c r="AE79" i="73"/>
  <c r="AH76" i="104"/>
  <c r="K48" i="105"/>
  <c r="AF60" i="75"/>
  <c r="AH27" i="75"/>
  <c r="AH51" i="70"/>
  <c r="AG2" i="90"/>
  <c r="AG37" i="68"/>
  <c r="AG14" i="65"/>
  <c r="AE16" i="59"/>
  <c r="AF31" i="68"/>
  <c r="AE6" i="74"/>
  <c r="AG79" i="69"/>
  <c r="K44" i="104"/>
  <c r="AE78" i="75"/>
  <c r="AG7" i="61"/>
  <c r="AG91" i="58"/>
  <c r="AE40" i="62"/>
  <c r="AH72" i="62"/>
  <c r="AH79" i="60"/>
  <c r="AE24" i="60"/>
  <c r="AG84" i="60"/>
  <c r="AH87" i="62"/>
  <c r="AF88" i="62"/>
  <c r="AE39" i="68"/>
  <c r="AE19" i="115"/>
  <c r="AG46" i="67"/>
  <c r="AG16" i="59"/>
  <c r="AH84" i="67"/>
  <c r="AH52" i="65"/>
  <c r="AH22" i="122"/>
  <c r="AH34" i="122"/>
  <c r="AH19" i="122"/>
  <c r="AG57" i="71"/>
  <c r="K31" i="115"/>
  <c r="AG14" i="76"/>
  <c r="AG71" i="104"/>
  <c r="AG38" i="104"/>
  <c r="AG87" i="75"/>
  <c r="AH90" i="75"/>
  <c r="K63" i="75"/>
  <c r="AG76" i="75"/>
  <c r="AH53" i="67"/>
  <c r="AE6" i="90"/>
  <c r="K3" i="90"/>
  <c r="AF30" i="68"/>
  <c r="AE56" i="68"/>
  <c r="AH31" i="68"/>
  <c r="AF33" i="59"/>
  <c r="K18" i="68"/>
  <c r="AE15" i="69"/>
  <c r="AE15" i="65"/>
  <c r="AE90" i="73"/>
  <c r="AE37" i="75"/>
  <c r="AG85" i="137"/>
  <c r="AG50" i="70"/>
  <c r="AE40" i="65"/>
  <c r="AG69" i="68"/>
  <c r="AG91" i="69"/>
  <c r="AF96" i="104"/>
  <c r="AG97" i="75"/>
  <c r="AE35" i="58"/>
  <c r="AG75" i="60"/>
  <c r="AE69" i="60"/>
  <c r="AG100" i="62"/>
  <c r="AF17" i="60"/>
  <c r="AG14" i="60"/>
  <c r="AG50" i="62"/>
  <c r="AF10" i="60"/>
  <c r="AE14" i="62"/>
  <c r="AF21" i="60"/>
  <c r="AF91" i="62"/>
  <c r="AG70" i="62"/>
  <c r="AF95" i="60"/>
  <c r="AH81" i="60"/>
  <c r="AH14" i="118"/>
  <c r="AG22" i="118"/>
  <c r="AH21" i="118"/>
  <c r="AH4" i="56"/>
  <c r="AH91" i="56"/>
  <c r="AG4" i="57"/>
  <c r="AH21" i="107"/>
  <c r="AE89" i="107"/>
  <c r="AH55" i="107"/>
  <c r="AH59" i="107"/>
  <c r="AE81" i="107"/>
  <c r="K30" i="103"/>
  <c r="K17" i="103"/>
  <c r="AF46" i="103"/>
  <c r="AE57" i="103"/>
  <c r="AG92" i="103"/>
  <c r="AH49" i="103"/>
  <c r="AF89" i="103"/>
  <c r="AH23" i="103"/>
  <c r="K52" i="107"/>
  <c r="AG90" i="107"/>
  <c r="AG51" i="107"/>
  <c r="AG16" i="53"/>
  <c r="AH43" i="80"/>
  <c r="AE10" i="58"/>
  <c r="AE79" i="139"/>
  <c r="K86" i="58"/>
  <c r="AH45" i="75"/>
  <c r="AG32" i="68"/>
  <c r="AE13" i="74"/>
  <c r="AE70" i="67"/>
  <c r="K68" i="75"/>
  <c r="AF81" i="62"/>
  <c r="AF20" i="62"/>
  <c r="AF43" i="62"/>
  <c r="K55" i="62"/>
  <c r="AE45" i="62"/>
  <c r="AF28" i="60"/>
  <c r="AE58" i="60"/>
  <c r="AG42" i="62"/>
  <c r="AF66" i="62"/>
  <c r="AE61" i="62"/>
  <c r="AE21" i="60"/>
  <c r="AH74" i="62"/>
  <c r="AF95" i="67"/>
  <c r="AH33" i="103"/>
  <c r="AH74" i="107"/>
  <c r="AF58" i="103"/>
  <c r="AH4" i="139"/>
  <c r="AH23" i="59"/>
  <c r="AH39" i="122"/>
  <c r="AG58" i="104"/>
  <c r="AF10" i="75"/>
  <c r="K14" i="110"/>
  <c r="AF7" i="111"/>
  <c r="AG92" i="67"/>
  <c r="AG58" i="70"/>
  <c r="K40" i="68"/>
  <c r="AE43" i="68"/>
  <c r="AG15" i="74"/>
  <c r="K48" i="67"/>
  <c r="AE65" i="104"/>
  <c r="K48" i="75"/>
  <c r="K40" i="58"/>
  <c r="AH87" i="58"/>
  <c r="AF38" i="60"/>
  <c r="AE88" i="60"/>
  <c r="AG92" i="62"/>
  <c r="AF26" i="62"/>
  <c r="AF2" i="60"/>
  <c r="AE70" i="62"/>
  <c r="AH69" i="62"/>
  <c r="AG36" i="60"/>
  <c r="AF8" i="60"/>
  <c r="AF69" i="62"/>
  <c r="K9" i="60"/>
  <c r="AF91" i="60"/>
  <c r="AH15" i="118"/>
  <c r="AF23" i="74"/>
  <c r="AE6" i="56"/>
  <c r="AF3" i="56"/>
  <c r="AE66" i="103"/>
  <c r="AH57" i="58"/>
  <c r="AF85" i="122"/>
  <c r="AH54" i="58"/>
  <c r="K2" i="89"/>
  <c r="AH15" i="68"/>
  <c r="AF21" i="74"/>
  <c r="K21" i="73"/>
  <c r="AF87" i="69"/>
  <c r="K49" i="104"/>
  <c r="AE38" i="75"/>
  <c r="K49" i="62"/>
  <c r="AG38" i="62"/>
  <c r="AH57" i="62"/>
  <c r="AH55" i="62"/>
  <c r="AH79" i="62"/>
  <c r="AG2" i="60"/>
  <c r="K58" i="60"/>
  <c r="C2" i="53"/>
  <c r="K98" i="67"/>
  <c r="I159" i="73"/>
  <c r="AE81" i="141"/>
  <c r="C24" i="73"/>
  <c r="I124" i="66"/>
  <c r="C52" i="104"/>
  <c r="C99" i="94"/>
  <c r="AE2" i="73"/>
  <c r="I144" i="70"/>
  <c r="C62" i="62"/>
  <c r="C34" i="109"/>
  <c r="C95" i="121"/>
  <c r="C65" i="122"/>
  <c r="K68" i="100"/>
  <c r="AG24" i="50"/>
  <c r="C19" i="122"/>
  <c r="AF13" i="73"/>
  <c r="C100" i="66"/>
  <c r="AF66" i="140"/>
  <c r="K94" i="75"/>
  <c r="I164" i="90"/>
  <c r="C72" i="53"/>
  <c r="I118" i="64"/>
  <c r="I116" i="58"/>
  <c r="I132" i="110"/>
  <c r="AF38" i="52"/>
  <c r="C4" i="62"/>
  <c r="C93" i="79"/>
  <c r="AF52" i="52"/>
  <c r="AE31" i="140"/>
  <c r="AF6" i="70"/>
  <c r="AG2" i="94"/>
  <c r="C78" i="55"/>
  <c r="K17" i="67"/>
  <c r="K87" i="111"/>
  <c r="AF5" i="100"/>
  <c r="K82" i="103"/>
  <c r="AE12" i="104"/>
  <c r="I153" i="77"/>
  <c r="I152" i="57"/>
  <c r="AE9" i="63"/>
  <c r="C75" i="52"/>
  <c r="AG50" i="121"/>
  <c r="AH87" i="140"/>
  <c r="AH90" i="137"/>
  <c r="AF70" i="139"/>
  <c r="AE50" i="105"/>
  <c r="AF80" i="105"/>
  <c r="AE27" i="75"/>
  <c r="AH20" i="79"/>
  <c r="AF42" i="105"/>
  <c r="C7" i="76"/>
  <c r="C72" i="67"/>
  <c r="AH30" i="139"/>
  <c r="AE27" i="80"/>
  <c r="AG29" i="137"/>
  <c r="AF8" i="67"/>
  <c r="AG30" i="105"/>
  <c r="AF52" i="80"/>
  <c r="AG72" i="105"/>
  <c r="AG44" i="104"/>
  <c r="AG98" i="65"/>
  <c r="AG34" i="67"/>
  <c r="AE14" i="139"/>
  <c r="AE61" i="104"/>
  <c r="AF21" i="139"/>
  <c r="K12" i="67"/>
  <c r="G117" i="49"/>
  <c r="AG4" i="58"/>
  <c r="AE86" i="122"/>
  <c r="AH23" i="68"/>
  <c r="C52" i="114"/>
  <c r="C7" i="111"/>
  <c r="AH19" i="137"/>
  <c r="AE16" i="77"/>
  <c r="AF31" i="139"/>
  <c r="AE35" i="69"/>
  <c r="AG51" i="104"/>
  <c r="AE84" i="71"/>
  <c r="AG97" i="77"/>
  <c r="AF13" i="54"/>
  <c r="AG49" i="73"/>
  <c r="AG39" i="79"/>
  <c r="K14" i="118"/>
  <c r="AH3" i="118"/>
  <c r="AF10" i="71"/>
  <c r="AE70" i="75"/>
  <c r="AG91" i="104"/>
  <c r="AF74" i="105"/>
  <c r="AG21" i="105"/>
  <c r="AF14" i="71"/>
  <c r="AF54" i="105"/>
  <c r="AH10" i="104"/>
  <c r="AG70" i="104"/>
  <c r="AH18" i="115"/>
  <c r="AG76" i="104"/>
  <c r="AF92" i="68"/>
  <c r="K28" i="69"/>
  <c r="AH58" i="115"/>
  <c r="AF27" i="105"/>
  <c r="AF50" i="63"/>
  <c r="AF48" i="71"/>
  <c r="AE94" i="73"/>
  <c r="AE18" i="69"/>
  <c r="AE3" i="107"/>
  <c r="AF45" i="73"/>
  <c r="AF21" i="77"/>
  <c r="AG26" i="71"/>
  <c r="AF32" i="60"/>
  <c r="K7" i="62"/>
  <c r="K6" i="56"/>
  <c r="AG14" i="73"/>
  <c r="AG44" i="107"/>
  <c r="AG24" i="73"/>
  <c r="K44" i="105"/>
  <c r="AE89" i="139"/>
  <c r="AG30" i="69"/>
  <c r="AH19" i="109"/>
  <c r="AH92" i="107"/>
  <c r="AH16" i="59"/>
  <c r="AF100" i="73"/>
  <c r="AF81" i="77"/>
  <c r="AG81" i="115"/>
  <c r="K37" i="104"/>
  <c r="K54" i="68"/>
  <c r="AG27" i="104"/>
  <c r="AE95" i="73"/>
  <c r="AF13" i="122"/>
  <c r="AE27" i="63"/>
  <c r="AE48" i="121"/>
  <c r="K38" i="70"/>
  <c r="AG7" i="104"/>
  <c r="AF25" i="73"/>
  <c r="K33" i="137"/>
  <c r="K15" i="121"/>
  <c r="AH34" i="79"/>
  <c r="AF46" i="80"/>
  <c r="AH34" i="65"/>
  <c r="AG20" i="65"/>
  <c r="AH29" i="137"/>
  <c r="AE8" i="137"/>
  <c r="AF80" i="71"/>
  <c r="AE100" i="115"/>
  <c r="K57" i="68"/>
  <c r="K27" i="115"/>
  <c r="K39" i="79"/>
  <c r="AG28" i="103"/>
  <c r="AF92" i="65"/>
  <c r="AF23" i="137"/>
  <c r="AE45" i="139"/>
  <c r="AE93" i="137"/>
  <c r="AF11" i="74"/>
  <c r="AG76" i="73"/>
  <c r="AH3" i="137"/>
  <c r="AG60" i="63"/>
  <c r="AE18" i="109"/>
  <c r="AG11" i="69"/>
  <c r="AF7" i="65"/>
  <c r="AH39" i="137"/>
  <c r="AH100" i="139"/>
  <c r="K49" i="73"/>
  <c r="AH86" i="77"/>
  <c r="AH85" i="63"/>
  <c r="AG47" i="121"/>
  <c r="AH42" i="79"/>
  <c r="AH8" i="107"/>
  <c r="AF65" i="65"/>
  <c r="AF15" i="58"/>
  <c r="AH79" i="105"/>
  <c r="AG19" i="63"/>
  <c r="AH70" i="67"/>
  <c r="AH55" i="103"/>
  <c r="AF22" i="59"/>
  <c r="AE48" i="67"/>
  <c r="AE86" i="65"/>
  <c r="K60" i="65"/>
  <c r="K22" i="137"/>
  <c r="AH17" i="137"/>
  <c r="AE56" i="137"/>
  <c r="AF18" i="139"/>
  <c r="AG78" i="71"/>
  <c r="AE64" i="71"/>
  <c r="AG86" i="104"/>
  <c r="AF62" i="105"/>
  <c r="AE79" i="75"/>
  <c r="AH46" i="75"/>
  <c r="AF25" i="75"/>
  <c r="AF9" i="122"/>
  <c r="AE43" i="67"/>
  <c r="AF32" i="63"/>
  <c r="K11" i="54"/>
  <c r="AE37" i="70"/>
  <c r="AF11" i="139"/>
  <c r="AE23" i="71"/>
  <c r="AG64" i="137"/>
  <c r="AG65" i="63"/>
  <c r="AH81" i="69"/>
  <c r="AG70" i="67"/>
  <c r="AF27" i="80"/>
  <c r="AE16" i="107"/>
  <c r="AH61" i="69"/>
  <c r="K83" i="67"/>
  <c r="AG93" i="65"/>
  <c r="AG41" i="65"/>
  <c r="AF75" i="65"/>
  <c r="AE89" i="122"/>
  <c r="K20" i="137"/>
  <c r="AE75" i="139"/>
  <c r="AF64" i="137"/>
  <c r="AG63" i="73"/>
  <c r="AH48" i="73"/>
  <c r="AF20" i="115"/>
  <c r="AF69" i="115"/>
  <c r="AG23" i="104"/>
  <c r="AE81" i="105"/>
  <c r="AE90" i="75"/>
  <c r="AF23" i="75"/>
  <c r="K30" i="75"/>
  <c r="AE32" i="69"/>
  <c r="AH80" i="63"/>
  <c r="K78" i="63"/>
  <c r="AG74" i="73"/>
  <c r="AE26" i="67"/>
  <c r="AH50" i="69"/>
  <c r="AH64" i="139"/>
  <c r="AE20" i="73"/>
  <c r="AG38" i="115"/>
  <c r="K25" i="121"/>
  <c r="AH96" i="104"/>
  <c r="AF38" i="75"/>
  <c r="AH66" i="75"/>
  <c r="K6" i="75"/>
  <c r="AG12" i="110"/>
  <c r="AE9" i="122"/>
  <c r="AF88" i="69"/>
  <c r="AF96" i="63"/>
  <c r="AF52" i="70"/>
  <c r="AG10" i="70"/>
  <c r="AH25" i="68"/>
  <c r="AG64" i="68"/>
  <c r="AH67" i="63"/>
  <c r="AF14" i="103"/>
  <c r="AE20" i="67"/>
  <c r="AG51" i="65"/>
  <c r="AH5" i="137"/>
  <c r="AF74" i="139"/>
  <c r="AF46" i="73"/>
  <c r="AE30" i="58"/>
  <c r="AE75" i="105"/>
  <c r="AH72" i="75"/>
  <c r="AH35" i="75"/>
  <c r="AH14" i="110"/>
  <c r="AF25" i="69"/>
  <c r="AF71" i="63"/>
  <c r="AE43" i="71"/>
  <c r="K12" i="70"/>
  <c r="K13" i="68"/>
  <c r="K46" i="68"/>
  <c r="AG70" i="74"/>
  <c r="AG72" i="74"/>
  <c r="AE87" i="74"/>
  <c r="AH74" i="69"/>
  <c r="AE89" i="104"/>
  <c r="K60" i="77"/>
  <c r="I129" i="53"/>
  <c r="AH94" i="137"/>
  <c r="AG53" i="69"/>
  <c r="AH57" i="65"/>
  <c r="K20" i="122"/>
  <c r="AH77" i="137"/>
  <c r="AE41" i="71"/>
  <c r="AE94" i="115"/>
  <c r="K50" i="121"/>
  <c r="AG64" i="104"/>
  <c r="AE53" i="75"/>
  <c r="AG49" i="75"/>
  <c r="AF58" i="63"/>
  <c r="AH14" i="70"/>
  <c r="AE5" i="90"/>
  <c r="AG67" i="68"/>
  <c r="K50" i="65"/>
  <c r="AG20" i="76"/>
  <c r="AG15" i="71"/>
  <c r="AF32" i="69"/>
  <c r="AH27" i="80"/>
  <c r="K72" i="69"/>
  <c r="AH8" i="65"/>
  <c r="AH59" i="122"/>
  <c r="AG35" i="73"/>
  <c r="AG70" i="115"/>
  <c r="AG24" i="76"/>
  <c r="AF31" i="104"/>
  <c r="AG74" i="105"/>
  <c r="K40" i="75"/>
  <c r="AH17" i="75"/>
  <c r="K29" i="75"/>
  <c r="AG5" i="111"/>
  <c r="K21" i="109"/>
  <c r="AH72" i="67"/>
  <c r="AG34" i="63"/>
  <c r="AE46" i="70"/>
  <c r="AE52" i="70"/>
  <c r="AG68" i="68"/>
  <c r="AG24" i="68"/>
  <c r="AF5" i="57"/>
  <c r="AE23" i="58"/>
  <c r="AF22" i="67"/>
  <c r="AF36" i="79"/>
  <c r="AH67" i="69"/>
  <c r="AE8" i="65"/>
  <c r="AF83" i="139"/>
  <c r="AE8" i="122"/>
  <c r="AG41" i="71"/>
  <c r="AE11" i="76"/>
  <c r="AG63" i="58"/>
  <c r="AG22" i="104"/>
  <c r="AG46" i="105"/>
  <c r="AG70" i="75"/>
  <c r="AE51" i="75"/>
  <c r="K29" i="69"/>
  <c r="K12" i="54"/>
  <c r="AE87" i="105"/>
  <c r="AH19" i="68"/>
  <c r="K22" i="59"/>
  <c r="AH52" i="68"/>
  <c r="AG22" i="74"/>
  <c r="AH52" i="74"/>
  <c r="AF29" i="74"/>
  <c r="AF71" i="69"/>
  <c r="AH51" i="104"/>
  <c r="AG88" i="77"/>
  <c r="AF78" i="77"/>
  <c r="AG14" i="77"/>
  <c r="AH76" i="115"/>
  <c r="K64" i="75"/>
  <c r="AH11" i="114"/>
  <c r="AF63" i="58"/>
  <c r="AH16" i="60"/>
  <c r="AF11" i="62"/>
  <c r="AG52" i="60"/>
  <c r="AH58" i="62"/>
  <c r="AG55" i="62"/>
  <c r="K42" i="62"/>
  <c r="K13" i="137"/>
  <c r="AH76" i="67"/>
  <c r="AG83" i="67"/>
  <c r="AG67" i="58"/>
  <c r="AH31" i="65"/>
  <c r="AE32" i="122"/>
  <c r="AF74" i="137"/>
  <c r="AF35" i="73"/>
  <c r="AH90" i="73"/>
  <c r="AF71" i="115"/>
  <c r="AH11" i="104"/>
  <c r="AF71" i="105"/>
  <c r="AF53" i="75"/>
  <c r="AF41" i="75"/>
  <c r="AG44" i="75"/>
  <c r="AH84" i="75"/>
  <c r="AE77" i="73"/>
  <c r="AG98" i="69"/>
  <c r="AH44" i="63"/>
  <c r="K28" i="70"/>
  <c r="AE19" i="70"/>
  <c r="AG4" i="89"/>
  <c r="AE58" i="68"/>
  <c r="K45" i="68"/>
  <c r="AH13" i="68"/>
  <c r="AH31" i="139"/>
  <c r="AH48" i="68"/>
  <c r="AG20" i="74"/>
  <c r="K45" i="69"/>
  <c r="AE55" i="67"/>
  <c r="AE92" i="73"/>
  <c r="K2" i="75"/>
  <c r="AG27" i="63"/>
  <c r="AG31" i="70"/>
  <c r="K6" i="90"/>
  <c r="AE52" i="68"/>
  <c r="AF77" i="74"/>
  <c r="AF62" i="74"/>
  <c r="AH11" i="74"/>
  <c r="K33" i="67"/>
  <c r="AE71" i="104"/>
  <c r="AG28" i="77"/>
  <c r="AF36" i="77"/>
  <c r="AH37" i="77"/>
  <c r="AE79" i="115"/>
  <c r="K55" i="75"/>
  <c r="AE21" i="114"/>
  <c r="AH32" i="114"/>
  <c r="AF53" i="60"/>
  <c r="AG24" i="60"/>
  <c r="AH3" i="60"/>
  <c r="K11" i="60"/>
  <c r="AF16" i="62"/>
  <c r="K73" i="60"/>
  <c r="K20" i="62"/>
  <c r="AH28" i="62"/>
  <c r="AG71" i="62"/>
  <c r="AF83" i="62"/>
  <c r="AE72" i="60"/>
  <c r="AH26" i="62"/>
  <c r="AE16" i="60"/>
  <c r="AE67" i="63"/>
  <c r="AF83" i="68"/>
  <c r="AG78" i="77"/>
  <c r="AF5" i="89"/>
  <c r="AF70" i="74"/>
  <c r="K66" i="74"/>
  <c r="AG50" i="58"/>
  <c r="AE62" i="107"/>
  <c r="AF19" i="107"/>
  <c r="AH40" i="107"/>
  <c r="AH86" i="103"/>
  <c r="AH66" i="107"/>
  <c r="AE98" i="103"/>
  <c r="AG25" i="103"/>
  <c r="K54" i="107"/>
  <c r="AG20" i="107"/>
  <c r="AE66" i="74"/>
  <c r="AE80" i="103"/>
  <c r="AG29" i="107"/>
  <c r="AE59" i="103"/>
  <c r="AH37" i="107"/>
  <c r="K31" i="103"/>
  <c r="AE66" i="107"/>
  <c r="AG98" i="103"/>
  <c r="AH17" i="73"/>
  <c r="AE91" i="139"/>
  <c r="AG87" i="104"/>
  <c r="AF8" i="111"/>
  <c r="AH13" i="110"/>
  <c r="AG28" i="109"/>
  <c r="AF40" i="70"/>
  <c r="K17" i="68"/>
  <c r="AE3" i="74"/>
  <c r="AH47" i="74"/>
  <c r="AF17" i="74"/>
  <c r="K34" i="73"/>
  <c r="AE57" i="67"/>
  <c r="K56" i="104"/>
  <c r="K20" i="77"/>
  <c r="AG54" i="77"/>
  <c r="AG99" i="77"/>
  <c r="AG49" i="115"/>
  <c r="AH30" i="75"/>
  <c r="AE27" i="114"/>
  <c r="AF13" i="114"/>
  <c r="K44" i="58"/>
  <c r="AF85" i="60"/>
  <c r="AF23" i="62"/>
  <c r="AG51" i="60"/>
  <c r="AG83" i="60"/>
  <c r="K75" i="62"/>
  <c r="AH67" i="62"/>
  <c r="AF100" i="60"/>
  <c r="AG46" i="62"/>
  <c r="AG26" i="62"/>
  <c r="AH73" i="62"/>
  <c r="AE6" i="60"/>
  <c r="AE29" i="60"/>
  <c r="AE61" i="69"/>
  <c r="AF74" i="68"/>
  <c r="AE69" i="115"/>
  <c r="AG51" i="74"/>
  <c r="AG69" i="58"/>
  <c r="AF52" i="107"/>
  <c r="AG70" i="107"/>
  <c r="AE62" i="63"/>
  <c r="AF70" i="65"/>
  <c r="AF83" i="71"/>
  <c r="AG75" i="75"/>
  <c r="AE80" i="63"/>
  <c r="AE16" i="54"/>
  <c r="AG44" i="65"/>
  <c r="K19" i="59"/>
  <c r="AE17" i="100"/>
  <c r="AF94" i="68"/>
  <c r="AH57" i="74"/>
  <c r="K54" i="74"/>
  <c r="AH6" i="74"/>
  <c r="AH96" i="67"/>
  <c r="AF40" i="104"/>
  <c r="AF64" i="77"/>
  <c r="AE65" i="77"/>
  <c r="AH42" i="77"/>
  <c r="AH89" i="115"/>
  <c r="AE36" i="75"/>
  <c r="AF73" i="58"/>
  <c r="AE67" i="60"/>
  <c r="K30" i="60"/>
  <c r="AH67" i="60"/>
  <c r="AG58" i="60"/>
  <c r="K8" i="62"/>
  <c r="AE42" i="62"/>
  <c r="AF79" i="62"/>
  <c r="AE54" i="62"/>
  <c r="AG94" i="60"/>
  <c r="AG58" i="62"/>
  <c r="K5" i="62"/>
  <c r="AF76" i="60"/>
  <c r="AG79" i="62"/>
  <c r="AE87" i="68"/>
  <c r="AF74" i="77"/>
  <c r="AE5" i="89"/>
  <c r="AE34" i="74"/>
  <c r="AF48" i="74"/>
  <c r="AF4" i="57"/>
  <c r="AG26" i="103"/>
  <c r="AH71" i="139"/>
  <c r="AF19" i="76"/>
  <c r="AG52" i="104"/>
  <c r="AH88" i="105"/>
  <c r="AG69" i="75"/>
  <c r="K75" i="69"/>
  <c r="AE53" i="70"/>
  <c r="AE23" i="68"/>
  <c r="AG41" i="139"/>
  <c r="K44" i="74"/>
  <c r="AE16" i="74"/>
  <c r="AE18" i="74"/>
  <c r="AH36" i="73"/>
  <c r="K42" i="67"/>
  <c r="AF57" i="77"/>
  <c r="AE69" i="77"/>
  <c r="AE90" i="77"/>
  <c r="AH50" i="77"/>
  <c r="AF18" i="75"/>
  <c r="AH97" i="75"/>
  <c r="AF93" i="60"/>
  <c r="AG59" i="60"/>
  <c r="AG38" i="60"/>
  <c r="K16" i="62"/>
  <c r="AE18" i="62"/>
  <c r="AG30" i="60"/>
  <c r="AH13" i="62"/>
  <c r="I145" i="64"/>
  <c r="C37" i="137"/>
  <c r="C53" i="77"/>
  <c r="I126" i="118"/>
  <c r="C95" i="58"/>
  <c r="I158" i="67"/>
  <c r="C24" i="90"/>
  <c r="AG36" i="140"/>
  <c r="K93" i="103"/>
  <c r="K4" i="73"/>
  <c r="C31" i="111"/>
  <c r="AF4" i="50"/>
  <c r="K73" i="104"/>
  <c r="C94" i="75"/>
  <c r="AH5" i="75"/>
  <c r="AH3" i="79"/>
  <c r="AH22" i="140"/>
  <c r="AE40" i="140"/>
  <c r="I118" i="97"/>
  <c r="K5" i="71"/>
  <c r="AE27" i="140"/>
  <c r="AG37" i="49"/>
  <c r="AG4" i="114"/>
  <c r="I152" i="118"/>
  <c r="K77" i="114"/>
  <c r="J21" i="49"/>
  <c r="I137" i="75"/>
  <c r="I158" i="70"/>
  <c r="J31" i="48"/>
  <c r="C29" i="97"/>
  <c r="I136" i="95"/>
  <c r="K6" i="118"/>
  <c r="K2" i="114"/>
  <c r="I156" i="65"/>
  <c r="AF11" i="71"/>
  <c r="K46" i="121"/>
  <c r="C79" i="95"/>
  <c r="AE12" i="109"/>
  <c r="I154" i="74"/>
  <c r="K9" i="59"/>
  <c r="C97" i="61"/>
  <c r="K19" i="71"/>
  <c r="AF69" i="80"/>
  <c r="AH47" i="139"/>
  <c r="AF53" i="105"/>
  <c r="AG34" i="104"/>
  <c r="AH8" i="69"/>
  <c r="K78" i="115"/>
  <c r="AG8" i="67"/>
  <c r="AE10" i="54"/>
  <c r="K33" i="139"/>
  <c r="AH38" i="68"/>
  <c r="AF7" i="68"/>
  <c r="AF29" i="122"/>
  <c r="AG99" i="68"/>
  <c r="AE2" i="139"/>
  <c r="AE8" i="94"/>
  <c r="AF13" i="109"/>
  <c r="K45" i="80"/>
  <c r="AH11" i="118"/>
  <c r="AG87" i="68"/>
  <c r="K35" i="122"/>
  <c r="AE28" i="139"/>
  <c r="AF23" i="63"/>
  <c r="K64" i="73"/>
  <c r="AE30" i="65"/>
  <c r="AE94" i="80"/>
  <c r="AF29" i="105"/>
  <c r="K35" i="65"/>
  <c r="K12" i="122"/>
  <c r="AF37" i="115"/>
  <c r="AF37" i="73"/>
  <c r="AE31" i="71"/>
  <c r="AE55" i="105"/>
  <c r="AG94" i="73"/>
  <c r="C44" i="58"/>
  <c r="AF52" i="105"/>
  <c r="AE48" i="68"/>
  <c r="AG91" i="68"/>
  <c r="AH18" i="70"/>
  <c r="K49" i="137"/>
  <c r="AH29" i="74"/>
  <c r="AF16" i="104"/>
  <c r="AF26" i="60"/>
  <c r="AE97" i="79"/>
  <c r="AG29" i="121"/>
  <c r="AE44" i="71"/>
  <c r="AH33" i="105"/>
  <c r="AH90" i="115"/>
  <c r="AG59" i="137"/>
  <c r="AE75" i="68"/>
  <c r="K33" i="71"/>
  <c r="AG27" i="109"/>
  <c r="K92" i="94"/>
  <c r="AG25" i="80"/>
  <c r="K13" i="59"/>
  <c r="AH13" i="100"/>
  <c r="AF72" i="80"/>
  <c r="AF85" i="103"/>
  <c r="AE19" i="68"/>
  <c r="AE53" i="73"/>
  <c r="AH43" i="103"/>
  <c r="AH45" i="73"/>
  <c r="AG35" i="69"/>
  <c r="AG33" i="137"/>
  <c r="AF4" i="115"/>
  <c r="AG25" i="68"/>
  <c r="AH64" i="115"/>
  <c r="AG7" i="63"/>
  <c r="AH9" i="121"/>
  <c r="AE86" i="80"/>
  <c r="AG5" i="63"/>
  <c r="AE20" i="114"/>
  <c r="K32" i="105"/>
  <c r="AH7" i="55"/>
  <c r="AF19" i="71"/>
  <c r="AE89" i="137"/>
  <c r="AF70" i="63"/>
  <c r="K41" i="121"/>
  <c r="AG23" i="79"/>
  <c r="AF65" i="59"/>
  <c r="K9" i="118"/>
  <c r="AH28" i="100"/>
  <c r="AF9" i="105"/>
  <c r="K26" i="63"/>
  <c r="AH27" i="71"/>
  <c r="AG31" i="118"/>
  <c r="AG23" i="115"/>
  <c r="AF73" i="105"/>
  <c r="AH13" i="122"/>
  <c r="AF12" i="67"/>
  <c r="AG17" i="121"/>
  <c r="AG22" i="60"/>
  <c r="AH3" i="67"/>
  <c r="AG39" i="105"/>
  <c r="AF61" i="63"/>
  <c r="AH28" i="121"/>
  <c r="AG34" i="80"/>
  <c r="AH73" i="103"/>
  <c r="K10" i="59"/>
  <c r="AE14" i="58"/>
  <c r="K23" i="65"/>
  <c r="AF89" i="65"/>
  <c r="AE61" i="139"/>
  <c r="K15" i="137"/>
  <c r="K42" i="71"/>
  <c r="AG29" i="73"/>
  <c r="AF47" i="73"/>
  <c r="AG78" i="137"/>
  <c r="AH34" i="69"/>
  <c r="K39" i="59"/>
  <c r="AH21" i="55"/>
  <c r="AF28" i="65"/>
  <c r="K53" i="65"/>
  <c r="AF29" i="137"/>
  <c r="AH91" i="139"/>
  <c r="K40" i="137"/>
  <c r="K29" i="71"/>
  <c r="AH9" i="122"/>
  <c r="AH52" i="121"/>
  <c r="AG35" i="79"/>
  <c r="K53" i="59"/>
  <c r="AE34" i="80"/>
  <c r="AE96" i="65"/>
  <c r="AH80" i="122"/>
  <c r="AG86" i="137"/>
  <c r="AH84" i="77"/>
  <c r="AE77" i="80"/>
  <c r="K28" i="73"/>
  <c r="AE97" i="139"/>
  <c r="AG9" i="69"/>
  <c r="AF34" i="59"/>
  <c r="AG8" i="79"/>
  <c r="AE66" i="65"/>
  <c r="AH32" i="118"/>
  <c r="AF85" i="71"/>
  <c r="AG12" i="137"/>
  <c r="AH98" i="67"/>
  <c r="K63" i="79"/>
  <c r="AE14" i="103"/>
  <c r="AF18" i="59"/>
  <c r="K19" i="69"/>
  <c r="AE31" i="67"/>
  <c r="AF43" i="80"/>
  <c r="AG24" i="65"/>
  <c r="AG2" i="65"/>
  <c r="AH15" i="137"/>
  <c r="AF47" i="137"/>
  <c r="AG98" i="137"/>
  <c r="AF49" i="122"/>
  <c r="AF45" i="71"/>
  <c r="AH78" i="115"/>
  <c r="AH66" i="104"/>
  <c r="AE54" i="105"/>
  <c r="AH58" i="75"/>
  <c r="AF34" i="75"/>
  <c r="AH7" i="75"/>
  <c r="K31" i="67"/>
  <c r="AE29" i="63"/>
  <c r="K36" i="70"/>
  <c r="AF32" i="122"/>
  <c r="AH59" i="73"/>
  <c r="AE53" i="115"/>
  <c r="AG64" i="139"/>
  <c r="AG69" i="63"/>
  <c r="AG43" i="67"/>
  <c r="AH64" i="69"/>
  <c r="AE81" i="79"/>
  <c r="AG47" i="103"/>
  <c r="AH82" i="59"/>
  <c r="AF62" i="59"/>
  <c r="AF42" i="69"/>
  <c r="AE48" i="69"/>
  <c r="AE25" i="65"/>
  <c r="AH88" i="65"/>
  <c r="AH17" i="65"/>
  <c r="AF53" i="122"/>
  <c r="AE55" i="137"/>
  <c r="AG13" i="137"/>
  <c r="AE77" i="137"/>
  <c r="AG47" i="71"/>
  <c r="AF98" i="71"/>
  <c r="AG21" i="115"/>
  <c r="AG25" i="121"/>
  <c r="AF64" i="104"/>
  <c r="AF70" i="105"/>
  <c r="AF78" i="75"/>
  <c r="AG82" i="75"/>
  <c r="AF20" i="75"/>
  <c r="AE12" i="111"/>
  <c r="AF10" i="111"/>
  <c r="AE46" i="69"/>
  <c r="AG76" i="63"/>
  <c r="AE78" i="139"/>
  <c r="K44" i="137"/>
  <c r="AF49" i="67"/>
  <c r="AH23" i="118"/>
  <c r="AG83" i="79"/>
  <c r="AE69" i="65"/>
  <c r="K38" i="139"/>
  <c r="AE68" i="139"/>
  <c r="AE88" i="71"/>
  <c r="AH69" i="115"/>
  <c r="AG60" i="104"/>
  <c r="AH53" i="105"/>
  <c r="AF19" i="75"/>
  <c r="K39" i="75"/>
  <c r="AF48" i="73"/>
  <c r="AH88" i="63"/>
  <c r="K10" i="54"/>
  <c r="AG14" i="70"/>
  <c r="AE30" i="70"/>
  <c r="AG35" i="68"/>
  <c r="AF61" i="65"/>
  <c r="AH13" i="59"/>
  <c r="AF73" i="59"/>
  <c r="AG85" i="68"/>
  <c r="K36" i="105"/>
  <c r="AE14" i="69"/>
  <c r="AH8" i="59"/>
  <c r="AH91" i="80"/>
  <c r="AE29" i="122"/>
  <c r="AG65" i="73"/>
  <c r="AE44" i="115"/>
  <c r="AF28" i="76"/>
  <c r="AF54" i="121"/>
  <c r="AE78" i="104"/>
  <c r="AH26" i="75"/>
  <c r="K16" i="75"/>
  <c r="AH8" i="111"/>
  <c r="AG80" i="69"/>
  <c r="AH83" i="63"/>
  <c r="AH26" i="70"/>
  <c r="AE24" i="68"/>
  <c r="AH24" i="68"/>
  <c r="AF27" i="76"/>
  <c r="K38" i="59"/>
  <c r="AG21" i="122"/>
  <c r="AF69" i="74"/>
  <c r="AG14" i="74"/>
  <c r="AF43" i="74"/>
  <c r="AF78" i="69"/>
  <c r="AF53" i="104"/>
  <c r="K14" i="77"/>
  <c r="K24" i="63"/>
  <c r="K40" i="107"/>
  <c r="K39" i="65"/>
  <c r="K7" i="122"/>
  <c r="AH86" i="139"/>
  <c r="AE44" i="73"/>
  <c r="AE32" i="58"/>
  <c r="AF87" i="105"/>
  <c r="AF39" i="75"/>
  <c r="K73" i="75"/>
  <c r="AG75" i="67"/>
  <c r="AE79" i="63"/>
  <c r="AH9" i="70"/>
  <c r="AH64" i="68"/>
  <c r="AE26" i="68"/>
  <c r="AF89" i="59"/>
  <c r="I122" i="53"/>
  <c r="AF91" i="139"/>
  <c r="AF59" i="67"/>
  <c r="AH86" i="79"/>
  <c r="K24" i="65"/>
  <c r="AE93" i="139"/>
  <c r="AH91" i="137"/>
  <c r="AE85" i="71"/>
  <c r="AF82" i="115"/>
  <c r="AE29" i="104"/>
  <c r="AE56" i="75"/>
  <c r="AF40" i="75"/>
  <c r="AG51" i="63"/>
  <c r="K16" i="70"/>
  <c r="K7" i="89"/>
  <c r="AE28" i="68"/>
  <c r="AF36" i="65"/>
  <c r="AF8" i="104"/>
  <c r="AF19" i="122"/>
  <c r="AE94" i="69"/>
  <c r="AE29" i="118"/>
  <c r="AG65" i="79"/>
  <c r="AE13" i="122"/>
  <c r="AG56" i="73"/>
  <c r="K53" i="115"/>
  <c r="AF8" i="76"/>
  <c r="AH95" i="105"/>
  <c r="K75" i="75"/>
  <c r="AG18" i="75"/>
  <c r="AG11" i="110"/>
  <c r="AH39" i="69"/>
  <c r="AG49" i="63"/>
  <c r="AH58" i="68"/>
  <c r="AG10" i="68"/>
  <c r="AG78" i="59"/>
  <c r="AF59" i="74"/>
  <c r="K24" i="74"/>
  <c r="AG97" i="74"/>
  <c r="AG32" i="73"/>
  <c r="AH37" i="67"/>
  <c r="AG28" i="104"/>
  <c r="AF94" i="77"/>
  <c r="AH58" i="77"/>
  <c r="AF87" i="115"/>
  <c r="AF66" i="75"/>
  <c r="AF56" i="59"/>
  <c r="AG88" i="60"/>
  <c r="AH71" i="62"/>
  <c r="AH71" i="60"/>
  <c r="AE86" i="62"/>
  <c r="K8" i="60"/>
  <c r="K51" i="60"/>
  <c r="AG15" i="60"/>
  <c r="AH29" i="109"/>
  <c r="K37" i="71"/>
  <c r="AE12" i="139"/>
  <c r="AF40" i="69"/>
  <c r="AF50" i="79"/>
  <c r="AH63" i="103"/>
  <c r="K58" i="69"/>
  <c r="AG43" i="65"/>
  <c r="AF91" i="137"/>
  <c r="AH58" i="139"/>
  <c r="AG36" i="73"/>
  <c r="AH43" i="115"/>
  <c r="K10" i="76"/>
  <c r="K5" i="76"/>
  <c r="AH17" i="58"/>
  <c r="AF18" i="104"/>
  <c r="AH66" i="105"/>
  <c r="AF73" i="75"/>
  <c r="AH81" i="75"/>
  <c r="AF86" i="75"/>
  <c r="AH51" i="75"/>
  <c r="AG4" i="110"/>
  <c r="AG77" i="69"/>
  <c r="AE20" i="63"/>
  <c r="AE60" i="63"/>
  <c r="AF12" i="54"/>
  <c r="AG61" i="70"/>
  <c r="K10" i="70"/>
  <c r="AE46" i="68"/>
  <c r="AF23" i="68"/>
  <c r="AF43" i="65"/>
  <c r="AH68" i="59"/>
  <c r="K14" i="59"/>
  <c r="AG49" i="121"/>
  <c r="AG79" i="68"/>
  <c r="AE90" i="74"/>
  <c r="AE45" i="74"/>
  <c r="K23" i="73"/>
  <c r="AH97" i="122"/>
  <c r="AF29" i="115"/>
  <c r="AF15" i="104"/>
  <c r="AG11" i="109"/>
  <c r="AF74" i="70"/>
  <c r="AH44" i="68"/>
  <c r="K89" i="59"/>
  <c r="AG68" i="74"/>
  <c r="AH48" i="74"/>
  <c r="K15" i="74"/>
  <c r="AH57" i="71"/>
  <c r="K15" i="67"/>
  <c r="AH65" i="77"/>
  <c r="AF88" i="77"/>
  <c r="AE85" i="77"/>
  <c r="AF86" i="115"/>
  <c r="AH24" i="75"/>
  <c r="K36" i="114"/>
  <c r="K30" i="114"/>
  <c r="K37" i="59"/>
  <c r="AG54" i="58"/>
  <c r="AH33" i="62"/>
  <c r="K64" i="62"/>
  <c r="AG67" i="60"/>
  <c r="AE19" i="62"/>
  <c r="AH90" i="60"/>
  <c r="AF60" i="62"/>
  <c r="AH24" i="62"/>
  <c r="K72" i="60"/>
  <c r="K14" i="62"/>
  <c r="AH29" i="60"/>
  <c r="AF17" i="62"/>
  <c r="AG8" i="60"/>
  <c r="AE89" i="69"/>
  <c r="AF21" i="118"/>
  <c r="K80" i="68"/>
  <c r="AH92" i="115"/>
  <c r="AE75" i="74"/>
  <c r="AE56" i="74"/>
  <c r="AE58" i="107"/>
  <c r="AE43" i="103"/>
  <c r="AG51" i="103"/>
  <c r="AE33" i="107"/>
  <c r="AE49" i="107"/>
  <c r="K45" i="103"/>
  <c r="AF67" i="103"/>
  <c r="K27" i="103"/>
  <c r="AE71" i="103"/>
  <c r="AG26" i="74"/>
  <c r="AE83" i="107"/>
  <c r="AH39" i="107"/>
  <c r="AF53" i="103"/>
  <c r="AG42" i="103"/>
  <c r="AF91" i="107"/>
  <c r="AF52" i="103"/>
  <c r="AH4" i="137"/>
  <c r="AE5" i="118"/>
  <c r="AH55" i="65"/>
  <c r="AE75" i="73"/>
  <c r="AG90" i="75"/>
  <c r="K44" i="63"/>
  <c r="K20" i="65"/>
  <c r="AG64" i="59"/>
  <c r="AE34" i="68"/>
  <c r="AF60" i="74"/>
  <c r="AE12" i="74"/>
  <c r="AH3" i="74"/>
  <c r="AF79" i="69"/>
  <c r="AH40" i="104"/>
  <c r="K36" i="77"/>
  <c r="AE96" i="77"/>
  <c r="AH14" i="77"/>
  <c r="AE74" i="115"/>
  <c r="AG62" i="75"/>
  <c r="AH49" i="114"/>
  <c r="K80" i="59"/>
  <c r="AG87" i="58"/>
  <c r="AG45" i="62"/>
  <c r="AF12" i="60"/>
  <c r="AG68" i="62"/>
  <c r="AE22" i="62"/>
  <c r="AE58" i="62"/>
  <c r="AH84" i="60"/>
  <c r="AH8" i="60"/>
  <c r="K31" i="62"/>
  <c r="AH40" i="60"/>
  <c r="AG78" i="62"/>
  <c r="AE72" i="62"/>
  <c r="AH49" i="60"/>
  <c r="AH8" i="62"/>
  <c r="AH22" i="118"/>
  <c r="AE80" i="68"/>
  <c r="AF92" i="115"/>
  <c r="AH4" i="90"/>
  <c r="AE42" i="103"/>
  <c r="AF42" i="103"/>
  <c r="AG35" i="103"/>
  <c r="AF3" i="107"/>
  <c r="AH72" i="80"/>
  <c r="AG66" i="139"/>
  <c r="AG46" i="75"/>
  <c r="K15" i="54"/>
  <c r="AE72" i="63"/>
  <c r="AE22" i="68"/>
  <c r="K65" i="74"/>
  <c r="AG82" i="74"/>
  <c r="AE61" i="74"/>
  <c r="K26" i="74"/>
  <c r="AH63" i="67"/>
  <c r="AG59" i="104"/>
  <c r="AH51" i="77"/>
  <c r="AE11" i="77"/>
  <c r="AE88" i="77"/>
  <c r="AE83" i="115"/>
  <c r="AG33" i="75"/>
  <c r="AH79" i="59"/>
  <c r="AH88" i="62"/>
  <c r="AG44" i="60"/>
  <c r="AF37" i="62"/>
  <c r="K4" i="62"/>
  <c r="AH17" i="60"/>
  <c r="K22" i="60"/>
  <c r="AG70" i="60"/>
  <c r="AF12" i="62"/>
  <c r="AH36" i="60"/>
  <c r="AH47" i="60"/>
  <c r="AH95" i="60"/>
  <c r="AH31" i="62"/>
  <c r="AH33" i="67"/>
  <c r="AH78" i="63"/>
  <c r="AH81" i="68"/>
  <c r="AE82" i="77"/>
  <c r="AH72" i="74"/>
  <c r="K27" i="74"/>
  <c r="AF74" i="67"/>
  <c r="AG82" i="65"/>
  <c r="AF65" i="71"/>
  <c r="AH11" i="75"/>
  <c r="AF9" i="110"/>
  <c r="AH70" i="139"/>
  <c r="AH93" i="63"/>
  <c r="AG97" i="65"/>
  <c r="AG41" i="59"/>
  <c r="AH10" i="100"/>
  <c r="AG54" i="68"/>
  <c r="AF38" i="74"/>
  <c r="AE81" i="74"/>
  <c r="AG9" i="74"/>
  <c r="AH92" i="69"/>
  <c r="AE46" i="104"/>
  <c r="AH98" i="77"/>
  <c r="AF38" i="77"/>
  <c r="AE75" i="77"/>
  <c r="AF83" i="115"/>
  <c r="AH60" i="75"/>
  <c r="AE10" i="114"/>
  <c r="AG73" i="59"/>
  <c r="AF25" i="58"/>
  <c r="AG46" i="60"/>
  <c r="AF76" i="62"/>
  <c r="AE83" i="60"/>
  <c r="K42" i="60"/>
  <c r="AG32" i="60"/>
  <c r="AF44" i="60"/>
  <c r="K39" i="60"/>
  <c r="AE77" i="60"/>
  <c r="K64" i="60"/>
  <c r="AE14" i="60"/>
  <c r="AE9" i="62"/>
  <c r="AH80" i="60"/>
  <c r="AG31" i="62"/>
  <c r="K62" i="63"/>
  <c r="AE76" i="68"/>
  <c r="AH71" i="77"/>
  <c r="AE100" i="74"/>
  <c r="AF87" i="103"/>
  <c r="AE36" i="103"/>
  <c r="AE17" i="107"/>
  <c r="AF56" i="107"/>
  <c r="AE52" i="107"/>
  <c r="AG95" i="107"/>
  <c r="AG81" i="103"/>
  <c r="AE37" i="107"/>
  <c r="AE78" i="103"/>
  <c r="AG61" i="74"/>
  <c r="AG33" i="107"/>
  <c r="AE55" i="107"/>
  <c r="AH100" i="103"/>
  <c r="AE88" i="103"/>
  <c r="K55" i="103"/>
  <c r="AG71" i="103"/>
  <c r="AE42" i="107"/>
  <c r="AH14" i="54"/>
  <c r="AF52" i="67"/>
  <c r="AG80" i="71"/>
  <c r="AG58" i="75"/>
  <c r="AH82" i="74"/>
  <c r="AE89" i="74"/>
  <c r="AG42" i="104"/>
  <c r="AE43" i="77"/>
  <c r="AG67" i="115"/>
  <c r="AG66" i="58"/>
  <c r="AH61" i="60"/>
  <c r="AF78" i="62"/>
  <c r="AF13" i="62"/>
  <c r="AG65" i="60"/>
  <c r="AG99" i="62"/>
  <c r="AE50" i="60"/>
  <c r="AE95" i="63"/>
  <c r="AG77" i="68"/>
  <c r="AF66" i="77"/>
  <c r="AG35" i="74"/>
  <c r="AF70" i="58"/>
  <c r="AG91" i="103"/>
  <c r="AE35" i="107"/>
  <c r="AG27" i="107"/>
  <c r="AF41" i="107"/>
  <c r="AE39" i="114"/>
  <c r="AE45" i="107"/>
  <c r="AF51" i="103"/>
  <c r="AE54" i="107"/>
  <c r="K42" i="75"/>
  <c r="AH65" i="74"/>
  <c r="AH78" i="77"/>
  <c r="AH69" i="60"/>
  <c r="AH74" i="115"/>
  <c r="AH64" i="103"/>
  <c r="AF24" i="74"/>
  <c r="AE73" i="58"/>
  <c r="AG90" i="69"/>
  <c r="AG39" i="70"/>
  <c r="AF20" i="73"/>
  <c r="AE81" i="69"/>
  <c r="AH67" i="71"/>
  <c r="AE44" i="75"/>
  <c r="AF59" i="105"/>
  <c r="AE60" i="74"/>
  <c r="K56" i="74"/>
  <c r="AE51" i="104"/>
  <c r="AG27" i="77"/>
  <c r="AH65" i="115"/>
  <c r="AH50" i="114"/>
  <c r="AG40" i="114"/>
  <c r="AH5" i="60"/>
  <c r="K80" i="60"/>
  <c r="K25" i="62"/>
  <c r="AF86" i="60"/>
  <c r="K47" i="60"/>
  <c r="AF87" i="60"/>
  <c r="AE90" i="63"/>
  <c r="K63" i="68"/>
  <c r="AE53" i="77"/>
  <c r="AF42" i="74"/>
  <c r="AH95" i="103"/>
  <c r="AG81" i="107"/>
  <c r="AF50" i="114"/>
  <c r="AF67" i="107"/>
  <c r="AF2" i="141"/>
  <c r="C11" i="79"/>
  <c r="AE27" i="48"/>
  <c r="K93" i="74"/>
  <c r="I155" i="69"/>
  <c r="C14" i="90"/>
  <c r="I115" i="62"/>
  <c r="C2" i="65"/>
  <c r="AE9" i="140"/>
  <c r="I119" i="103"/>
  <c r="I115" i="73"/>
  <c r="I148" i="104"/>
  <c r="K3" i="68"/>
  <c r="K100" i="61"/>
  <c r="C87" i="57"/>
  <c r="C79" i="110"/>
  <c r="K43" i="140"/>
  <c r="K26" i="109"/>
  <c r="AH19" i="139"/>
  <c r="C39" i="97"/>
  <c r="K51" i="141"/>
  <c r="K26" i="80"/>
  <c r="AG4" i="65"/>
  <c r="AH58" i="71"/>
  <c r="AG66" i="79"/>
  <c r="AG53" i="79"/>
  <c r="K29" i="122"/>
  <c r="AE60" i="94"/>
  <c r="AE96" i="100"/>
  <c r="AH96" i="122"/>
  <c r="K10" i="122"/>
  <c r="K25" i="100"/>
  <c r="AH43" i="65"/>
  <c r="AF86" i="105"/>
  <c r="AH64" i="100"/>
  <c r="AF14" i="75"/>
  <c r="AG92" i="104"/>
  <c r="C97" i="79"/>
  <c r="AF41" i="94"/>
  <c r="K33" i="63"/>
  <c r="AH15" i="139"/>
  <c r="AF87" i="73"/>
  <c r="AH6" i="115"/>
  <c r="AH44" i="94"/>
  <c r="AG75" i="104"/>
  <c r="AE2" i="58"/>
  <c r="AG31" i="79"/>
  <c r="K5" i="107"/>
  <c r="I127" i="66"/>
  <c r="AE49" i="104"/>
  <c r="AF88" i="71"/>
  <c r="K31" i="104"/>
  <c r="AF13" i="103"/>
  <c r="AE40" i="121"/>
  <c r="AH5" i="103"/>
  <c r="K39" i="68"/>
  <c r="AF23" i="121"/>
  <c r="AF5" i="77"/>
  <c r="AE21" i="107"/>
  <c r="AH5" i="76"/>
  <c r="AH40" i="100"/>
  <c r="AE2" i="77"/>
  <c r="AF20" i="94"/>
  <c r="AH13" i="63"/>
  <c r="AH13" i="105"/>
  <c r="AE53" i="68"/>
  <c r="AE32" i="63"/>
  <c r="AE8" i="121"/>
  <c r="AH34" i="71"/>
  <c r="AG100" i="115"/>
  <c r="AH7" i="121"/>
  <c r="AF24" i="59"/>
  <c r="AG62" i="104"/>
  <c r="AH12" i="59"/>
  <c r="AF34" i="69"/>
  <c r="AG29" i="68"/>
  <c r="AG32" i="58"/>
  <c r="AF24" i="63"/>
  <c r="AG88" i="79"/>
  <c r="AE21" i="118"/>
  <c r="AE4" i="76"/>
  <c r="AF12" i="137"/>
  <c r="AG32" i="79"/>
  <c r="K96" i="59"/>
  <c r="AE96" i="79"/>
  <c r="AF87" i="65"/>
  <c r="AG50" i="137"/>
  <c r="K36" i="73"/>
  <c r="AF76" i="68"/>
  <c r="AH44" i="115"/>
  <c r="K7" i="63"/>
  <c r="AH98" i="65"/>
  <c r="AH75" i="137"/>
  <c r="AF49" i="73"/>
  <c r="AF8" i="139"/>
  <c r="AE26" i="109"/>
  <c r="AG13" i="59"/>
  <c r="AG33" i="69"/>
  <c r="AH24" i="139"/>
  <c r="AF59" i="63"/>
  <c r="AH29" i="79"/>
  <c r="AH42" i="65"/>
  <c r="AG35" i="67"/>
  <c r="AG31" i="115"/>
  <c r="K73" i="59"/>
  <c r="AG100" i="67"/>
  <c r="AE47" i="65"/>
  <c r="AG49" i="139"/>
  <c r="AF46" i="139"/>
  <c r="AF58" i="73"/>
  <c r="AF78" i="115"/>
  <c r="AH44" i="121"/>
  <c r="AF68" i="105"/>
  <c r="K61" i="75"/>
  <c r="K78" i="69"/>
  <c r="K30" i="66"/>
  <c r="AE66" i="105"/>
  <c r="AE27" i="68"/>
  <c r="AG94" i="103"/>
  <c r="AE89" i="105"/>
  <c r="AF38" i="63"/>
  <c r="K7" i="69"/>
  <c r="AE7" i="109"/>
  <c r="K54" i="59"/>
  <c r="AE94" i="100"/>
  <c r="AF30" i="69"/>
  <c r="AH93" i="65"/>
  <c r="AE44" i="139"/>
  <c r="AH69" i="137"/>
  <c r="K71" i="71"/>
  <c r="AE20" i="75"/>
  <c r="AF99" i="75"/>
  <c r="AH61" i="67"/>
  <c r="AF18" i="67"/>
  <c r="AG10" i="59"/>
  <c r="AG23" i="122"/>
  <c r="AE25" i="115"/>
  <c r="AF11" i="75"/>
  <c r="AE50" i="63"/>
  <c r="AF19" i="63"/>
  <c r="AH3" i="90"/>
  <c r="AE23" i="59"/>
  <c r="AE62" i="115"/>
  <c r="AH6" i="109"/>
  <c r="AH65" i="69"/>
  <c r="K40" i="65"/>
  <c r="K19" i="139"/>
  <c r="AF95" i="104"/>
  <c r="AG95" i="75"/>
  <c r="K11" i="109"/>
  <c r="AG94" i="63"/>
  <c r="AG47" i="70"/>
  <c r="K72" i="68"/>
  <c r="AH55" i="66"/>
  <c r="K64" i="74"/>
  <c r="AG49" i="67"/>
  <c r="AH52" i="77"/>
  <c r="AG11" i="73"/>
  <c r="AG10" i="121"/>
  <c r="K48" i="100"/>
  <c r="AH65" i="65"/>
  <c r="AG62" i="137"/>
  <c r="AE91" i="115"/>
  <c r="AH36" i="121"/>
  <c r="AH94" i="75"/>
  <c r="K4" i="109"/>
  <c r="AF54" i="63"/>
  <c r="AE3" i="90"/>
  <c r="AH81" i="65"/>
  <c r="K93" i="59"/>
  <c r="AH20" i="58"/>
  <c r="AG83" i="80"/>
  <c r="AG56" i="69"/>
  <c r="AE42" i="73"/>
  <c r="K52" i="104"/>
  <c r="AE75" i="75"/>
  <c r="AG71" i="63"/>
  <c r="AG15" i="70"/>
  <c r="AG17" i="68"/>
  <c r="AH92" i="58"/>
  <c r="AH43" i="79"/>
  <c r="AE40" i="67"/>
  <c r="AH15" i="65"/>
  <c r="AE61" i="73"/>
  <c r="AF59" i="58"/>
  <c r="AH39" i="75"/>
  <c r="AH7" i="111"/>
  <c r="AH20" i="109"/>
  <c r="AH36" i="63"/>
  <c r="AG27" i="68"/>
  <c r="AF73" i="74"/>
  <c r="AF33" i="74"/>
  <c r="AF75" i="104"/>
  <c r="K33" i="77"/>
  <c r="AF80" i="75"/>
  <c r="AH48" i="59"/>
  <c r="AG62" i="60"/>
  <c r="AG69" i="60"/>
  <c r="AH20" i="60"/>
  <c r="AH26" i="60"/>
  <c r="AH4" i="89"/>
  <c r="AF5" i="139"/>
  <c r="AH21" i="66"/>
  <c r="AH10" i="118"/>
  <c r="AH76" i="58"/>
  <c r="AG80" i="65"/>
  <c r="K50" i="137"/>
  <c r="K56" i="73"/>
  <c r="AH18" i="75"/>
  <c r="AF37" i="75"/>
  <c r="AH100" i="69"/>
  <c r="AG39" i="63"/>
  <c r="K9" i="68"/>
  <c r="AG29" i="59"/>
  <c r="AG96" i="100"/>
  <c r="AF65" i="66"/>
  <c r="K22" i="74"/>
  <c r="AH80" i="59"/>
  <c r="K37" i="69"/>
  <c r="K40" i="115"/>
  <c r="K38" i="75"/>
  <c r="AH51" i="68"/>
  <c r="K43" i="66"/>
  <c r="AG6" i="74"/>
  <c r="AH10" i="74"/>
  <c r="K55" i="104"/>
  <c r="AE83" i="77"/>
  <c r="AE92" i="115"/>
  <c r="K62" i="58"/>
  <c r="AH10" i="62"/>
  <c r="AE20" i="60"/>
  <c r="AF71" i="60"/>
  <c r="AF63" i="60"/>
  <c r="AE98" i="62"/>
  <c r="AH74" i="60"/>
  <c r="AF95" i="63"/>
  <c r="AH98" i="68"/>
  <c r="AH73" i="77"/>
  <c r="AF58" i="74"/>
  <c r="K88" i="58"/>
  <c r="AG53" i="107"/>
  <c r="AH51" i="103"/>
  <c r="AF60" i="107"/>
  <c r="K53" i="107"/>
  <c r="K49" i="74"/>
  <c r="AH36" i="103"/>
  <c r="AG95" i="103"/>
  <c r="AE74" i="103"/>
  <c r="AE73" i="107"/>
  <c r="AE13" i="103"/>
  <c r="AE70" i="122"/>
  <c r="AG80" i="104"/>
  <c r="AH83" i="75"/>
  <c r="AH76" i="59"/>
  <c r="AF76" i="74"/>
  <c r="AH40" i="74"/>
  <c r="K12" i="69"/>
  <c r="AE66" i="77"/>
  <c r="AG93" i="77"/>
  <c r="AG83" i="75"/>
  <c r="AF41" i="114"/>
  <c r="AF87" i="58"/>
  <c r="AE75" i="60"/>
  <c r="K34" i="60"/>
  <c r="AF37" i="60"/>
  <c r="AG92" i="60"/>
  <c r="AE27" i="60"/>
  <c r="K3" i="60"/>
  <c r="AF80" i="63"/>
  <c r="K24" i="118"/>
  <c r="AG69" i="115"/>
  <c r="AG38" i="74"/>
  <c r="AF81" i="107"/>
  <c r="AE28" i="103"/>
  <c r="AH15" i="69"/>
  <c r="AG12" i="65"/>
  <c r="AH8" i="76"/>
  <c r="AH64" i="63"/>
  <c r="AG55" i="100"/>
  <c r="K70" i="68"/>
  <c r="AG44" i="74"/>
  <c r="AG77" i="67"/>
  <c r="AE60" i="77"/>
  <c r="AE27" i="77"/>
  <c r="K71" i="75"/>
  <c r="AG37" i="114"/>
  <c r="K49" i="114"/>
  <c r="AG59" i="59"/>
  <c r="K72" i="62"/>
  <c r="AG68" i="60"/>
  <c r="K38" i="60"/>
  <c r="AH77" i="62"/>
  <c r="AH4" i="62"/>
  <c r="K77" i="62"/>
  <c r="AF40" i="62"/>
  <c r="AE4" i="89"/>
  <c r="AG79" i="74"/>
  <c r="AG5" i="57"/>
  <c r="AG2" i="57"/>
  <c r="AH82" i="103"/>
  <c r="AG72" i="103"/>
  <c r="AE74" i="139"/>
  <c r="AH27" i="104"/>
  <c r="AH6" i="75"/>
  <c r="AH85" i="59"/>
  <c r="AH97" i="74"/>
  <c r="AG42" i="74"/>
  <c r="AH43" i="67"/>
  <c r="AF41" i="77"/>
  <c r="AG65" i="77"/>
  <c r="AG45" i="58"/>
  <c r="AE47" i="60"/>
  <c r="AH37" i="62"/>
  <c r="AH76" i="62"/>
  <c r="AH82" i="62"/>
  <c r="AG48" i="60"/>
  <c r="AF22" i="62"/>
  <c r="K79" i="60"/>
  <c r="AE74" i="62"/>
  <c r="AE98" i="69"/>
  <c r="AG20" i="100"/>
  <c r="AF82" i="68"/>
  <c r="AF72" i="77"/>
  <c r="AG3" i="90"/>
  <c r="AE20" i="74"/>
  <c r="AE98" i="74"/>
  <c r="AG4" i="56"/>
  <c r="AE5" i="56"/>
  <c r="AG77" i="103"/>
  <c r="AG45" i="103"/>
  <c r="AE92" i="107"/>
  <c r="AF24" i="107"/>
  <c r="K51" i="103"/>
  <c r="AF92" i="107"/>
  <c r="AE98" i="107"/>
  <c r="AE14" i="107"/>
  <c r="AF79" i="74"/>
  <c r="AF73" i="103"/>
  <c r="AG34" i="103"/>
  <c r="K8" i="107"/>
  <c r="AF56" i="103"/>
  <c r="K57" i="107"/>
  <c r="AF87" i="107"/>
  <c r="AE76" i="63"/>
  <c r="AH60" i="58"/>
  <c r="K35" i="75"/>
  <c r="AH49" i="70"/>
  <c r="AF18" i="68"/>
  <c r="AF18" i="100"/>
  <c r="K25" i="68"/>
  <c r="AE65" i="74"/>
  <c r="K82" i="67"/>
  <c r="AE39" i="77"/>
  <c r="AE73" i="115"/>
  <c r="AH86" i="58"/>
  <c r="AF64" i="60"/>
  <c r="AF14" i="60"/>
  <c r="K57" i="60"/>
  <c r="K12" i="62"/>
  <c r="AE32" i="60"/>
  <c r="AH92" i="63"/>
  <c r="AH69" i="74"/>
  <c r="AG53" i="103"/>
  <c r="AE75" i="107"/>
  <c r="AE78" i="107"/>
  <c r="AH34" i="107"/>
  <c r="AE63" i="107"/>
  <c r="AF43" i="107"/>
  <c r="K43" i="107"/>
  <c r="AG35" i="107"/>
  <c r="AF14" i="107"/>
  <c r="K44" i="121"/>
  <c r="AF57" i="105"/>
  <c r="AG69" i="74"/>
  <c r="AE62" i="77"/>
  <c r="AF62" i="63"/>
  <c r="AG28" i="74"/>
  <c r="AF98" i="107"/>
  <c r="AF2" i="77"/>
  <c r="AG46" i="114"/>
  <c r="AF96" i="62"/>
  <c r="AF4" i="89"/>
  <c r="AG97" i="137"/>
  <c r="AG12" i="100"/>
  <c r="K45" i="121"/>
  <c r="AG57" i="139"/>
  <c r="AF61" i="104"/>
  <c r="K53" i="75"/>
  <c r="AH8" i="109"/>
  <c r="AF18" i="70"/>
  <c r="K55" i="65"/>
  <c r="AH49" i="100"/>
  <c r="AE78" i="74"/>
  <c r="AH76" i="74"/>
  <c r="AE62" i="104"/>
  <c r="AG100" i="77"/>
  <c r="AH29" i="75"/>
  <c r="AH48" i="114"/>
  <c r="AH74" i="58"/>
  <c r="AF41" i="60"/>
  <c r="AG35" i="60"/>
  <c r="K69" i="60"/>
  <c r="AH49" i="62"/>
  <c r="AH51" i="60"/>
  <c r="AH87" i="63"/>
  <c r="AG5" i="90"/>
  <c r="AG71" i="74"/>
  <c r="AH47" i="107"/>
  <c r="AE93" i="103"/>
  <c r="AF54" i="107"/>
  <c r="AH72" i="103"/>
  <c r="AE91" i="107"/>
  <c r="AH75" i="139"/>
  <c r="AH27" i="137"/>
  <c r="AE25" i="100"/>
  <c r="AH88" i="74"/>
  <c r="AG40" i="77"/>
  <c r="K74" i="62"/>
  <c r="AG72" i="63"/>
  <c r="AF22" i="103"/>
  <c r="AH20" i="66"/>
  <c r="AG75" i="62"/>
  <c r="AF92" i="122"/>
  <c r="AE73" i="69"/>
  <c r="AG88" i="73"/>
  <c r="AE6" i="75"/>
  <c r="AF90" i="105"/>
  <c r="AF48" i="66"/>
  <c r="K25" i="74"/>
  <c r="AH46" i="74"/>
  <c r="AG72" i="104"/>
  <c r="AE70" i="77"/>
  <c r="AE51" i="115"/>
  <c r="AH31" i="114"/>
  <c r="AE85" i="58"/>
  <c r="AE44" i="62"/>
  <c r="AG13" i="62"/>
  <c r="AF18" i="60"/>
  <c r="AE11" i="62"/>
  <c r="AE73" i="62"/>
  <c r="AH84" i="62"/>
  <c r="AH54" i="63"/>
  <c r="AG75" i="68"/>
  <c r="AG86" i="77"/>
  <c r="AG7" i="90"/>
  <c r="AH19" i="74"/>
  <c r="AF76" i="58"/>
  <c r="K5" i="57"/>
  <c r="AG76" i="107"/>
  <c r="AE70" i="103"/>
  <c r="AE26" i="74"/>
  <c r="AE90" i="115"/>
  <c r="AH36" i="114"/>
  <c r="K45" i="60"/>
  <c r="AH32" i="74"/>
  <c r="AF68" i="74"/>
  <c r="AG30" i="114"/>
  <c r="AH90" i="63"/>
  <c r="AG30" i="103"/>
  <c r="C100" i="59"/>
  <c r="AG25" i="100"/>
  <c r="AH47" i="71"/>
  <c r="AG41" i="75"/>
  <c r="AE15" i="59"/>
  <c r="AG29" i="66"/>
  <c r="AG87" i="74"/>
  <c r="AG45" i="74"/>
  <c r="AH46" i="104"/>
  <c r="AG46" i="77"/>
  <c r="AH93" i="115"/>
  <c r="AH94" i="58"/>
  <c r="AH65" i="60"/>
  <c r="AH48" i="62"/>
  <c r="AE38" i="60"/>
  <c r="AG95" i="60"/>
  <c r="AG88" i="62"/>
  <c r="AF86" i="62"/>
  <c r="AF89" i="63"/>
  <c r="AE77" i="68"/>
  <c r="AF91" i="77"/>
  <c r="AH36" i="74"/>
  <c r="AG65" i="58"/>
  <c r="AH50" i="103"/>
  <c r="AG88" i="107"/>
  <c r="AF32" i="107"/>
  <c r="AF40" i="103"/>
  <c r="AG64" i="122"/>
  <c r="AF62" i="65"/>
  <c r="AG31" i="67"/>
  <c r="AG9" i="70"/>
  <c r="AH85" i="100"/>
  <c r="AE29" i="68"/>
  <c r="AG78" i="74"/>
  <c r="K77" i="67"/>
  <c r="AH59" i="77"/>
  <c r="AG61" i="77"/>
  <c r="AG68" i="75"/>
  <c r="AH5" i="61"/>
  <c r="AH35" i="114"/>
  <c r="K76" i="59"/>
  <c r="AG56" i="58"/>
  <c r="AF19" i="60"/>
  <c r="AG61" i="62"/>
  <c r="AF19" i="62"/>
  <c r="AH38" i="62"/>
  <c r="AF84" i="60"/>
  <c r="K29" i="62"/>
  <c r="AE27" i="118"/>
  <c r="AG83" i="74"/>
  <c r="K29" i="103"/>
  <c r="K34" i="103"/>
  <c r="K26" i="62"/>
  <c r="AE9" i="60"/>
  <c r="AH30" i="118"/>
  <c r="AF32" i="74"/>
  <c r="AH49" i="107"/>
  <c r="AF14" i="100"/>
  <c r="AG100" i="104"/>
  <c r="K6" i="61"/>
  <c r="AF37" i="114"/>
  <c r="AH89" i="58"/>
  <c r="AH45" i="60"/>
  <c r="K65" i="63"/>
  <c r="AG50" i="115"/>
  <c r="AE22" i="107"/>
  <c r="AF93" i="103"/>
  <c r="AG15" i="139"/>
  <c r="K24" i="59"/>
  <c r="AF65" i="74"/>
  <c r="AG72" i="107"/>
  <c r="AG34" i="107"/>
  <c r="AG18" i="60"/>
  <c r="AH30" i="60"/>
  <c r="AE27" i="74"/>
  <c r="AG87" i="107"/>
  <c r="AH34" i="70"/>
  <c r="AE64" i="74"/>
  <c r="AE58" i="77"/>
  <c r="AG61" i="60"/>
  <c r="AE49" i="60"/>
  <c r="AF69" i="77"/>
  <c r="AE3" i="57"/>
  <c r="AF97" i="103"/>
  <c r="AE79" i="67"/>
  <c r="K51" i="100"/>
  <c r="AE76" i="60"/>
  <c r="AE55" i="103"/>
  <c r="AE85" i="103"/>
  <c r="K2" i="62"/>
  <c r="AF4" i="60"/>
  <c r="AH63" i="62"/>
  <c r="AG98" i="60"/>
  <c r="K27" i="114"/>
  <c r="AG93" i="58"/>
  <c r="AH78" i="58"/>
  <c r="K17" i="118"/>
  <c r="AG43" i="103"/>
  <c r="AH42" i="107"/>
  <c r="AE73" i="60"/>
  <c r="K20" i="107"/>
  <c r="AH83" i="69"/>
  <c r="I125" i="56"/>
  <c r="I120" i="54"/>
  <c r="AH2" i="111"/>
  <c r="K6" i="107"/>
  <c r="K2" i="115"/>
  <c r="AE5" i="58"/>
  <c r="AG8" i="105"/>
  <c r="K6" i="94"/>
  <c r="AE9" i="67"/>
  <c r="K3" i="95"/>
  <c r="AE28" i="109"/>
  <c r="AE8" i="55"/>
  <c r="K9" i="63"/>
  <c r="AG10" i="118"/>
  <c r="AE13" i="107"/>
  <c r="AG10" i="53"/>
  <c r="AG9" i="53"/>
  <c r="AE14" i="53"/>
  <c r="AF7" i="66"/>
  <c r="K19" i="115"/>
  <c r="AG17" i="115"/>
  <c r="AE18" i="94"/>
  <c r="AF46" i="94"/>
  <c r="AG19" i="76"/>
  <c r="AG27" i="139"/>
  <c r="K45" i="137"/>
  <c r="AG12" i="122"/>
  <c r="K10" i="137"/>
  <c r="C68" i="56"/>
  <c r="K86" i="52"/>
  <c r="C4" i="94"/>
  <c r="I155" i="105"/>
  <c r="C37" i="115"/>
  <c r="C81" i="137"/>
  <c r="C71" i="69"/>
  <c r="AE37" i="48"/>
  <c r="AF62" i="141"/>
  <c r="AE63" i="140"/>
  <c r="C89" i="137"/>
  <c r="C8" i="80"/>
  <c r="C20" i="52"/>
  <c r="AE14" i="71"/>
  <c r="AG76" i="52"/>
  <c r="C85" i="111"/>
  <c r="AH9" i="63"/>
  <c r="K3" i="97"/>
  <c r="AF8" i="55"/>
  <c r="AG3" i="68"/>
  <c r="AE20" i="142"/>
  <c r="K19" i="105"/>
  <c r="AE92" i="105"/>
  <c r="I130" i="58"/>
  <c r="AH35" i="122"/>
  <c r="AG4" i="67"/>
  <c r="AH45" i="71"/>
  <c r="AF64" i="50"/>
  <c r="K29" i="68"/>
  <c r="AH69" i="80"/>
  <c r="AE45" i="68"/>
  <c r="K10" i="107"/>
  <c r="AF13" i="94"/>
  <c r="AE49" i="73"/>
  <c r="AH76" i="70"/>
  <c r="AH58" i="79"/>
  <c r="AE68" i="65"/>
  <c r="AE91" i="100"/>
  <c r="AG44" i="77"/>
  <c r="AE31" i="79"/>
  <c r="AG85" i="105"/>
  <c r="AE15" i="80"/>
  <c r="AH6" i="103"/>
  <c r="AF9" i="95"/>
  <c r="K25" i="63"/>
  <c r="AE65" i="122"/>
  <c r="AF64" i="71"/>
  <c r="AF38" i="115"/>
  <c r="AG42" i="70"/>
  <c r="AE87" i="90"/>
  <c r="AG34" i="59"/>
  <c r="I132" i="61"/>
  <c r="C90" i="77"/>
  <c r="AE93" i="89"/>
  <c r="K91" i="59"/>
  <c r="AF20" i="53"/>
  <c r="AE45" i="71"/>
  <c r="AF30" i="71"/>
  <c r="AG82" i="68"/>
  <c r="AG69" i="139"/>
  <c r="K28" i="79"/>
  <c r="AG36" i="105"/>
  <c r="AE26" i="94"/>
  <c r="K35" i="67"/>
  <c r="K16" i="59"/>
  <c r="AE14" i="73"/>
  <c r="AE98" i="139"/>
  <c r="K42" i="121"/>
  <c r="AE19" i="118"/>
  <c r="AF6" i="67"/>
  <c r="AG17" i="118"/>
  <c r="AG76" i="79"/>
  <c r="AF30" i="70"/>
  <c r="AG18" i="66"/>
  <c r="AF32" i="58"/>
  <c r="AE3" i="63"/>
  <c r="AE33" i="80"/>
  <c r="AG83" i="139"/>
  <c r="AG66" i="77"/>
  <c r="AH8" i="137"/>
  <c r="AG77" i="79"/>
  <c r="K64" i="59"/>
  <c r="AF71" i="80"/>
  <c r="AF31" i="65"/>
  <c r="AF20" i="122"/>
  <c r="AF51" i="73"/>
  <c r="AF28" i="79"/>
  <c r="AE45" i="115"/>
  <c r="AF63" i="63"/>
  <c r="AG12" i="97"/>
  <c r="AE77" i="118"/>
  <c r="AE83" i="65"/>
  <c r="AF100" i="137"/>
  <c r="AE61" i="66"/>
  <c r="AG25" i="104"/>
  <c r="AF95" i="139"/>
  <c r="AG82" i="59"/>
  <c r="AE34" i="79"/>
  <c r="K64" i="66"/>
  <c r="AH45" i="139"/>
  <c r="AE88" i="115"/>
  <c r="AH22" i="63"/>
  <c r="AH73" i="118"/>
  <c r="AH73" i="65"/>
  <c r="AE26" i="73"/>
  <c r="AG72" i="73"/>
  <c r="AF7" i="63"/>
  <c r="AG11" i="66"/>
  <c r="AH43" i="59"/>
  <c r="AF57" i="100"/>
  <c r="AG27" i="69"/>
  <c r="AE45" i="65"/>
  <c r="AF61" i="139"/>
  <c r="AG34" i="122"/>
  <c r="AH43" i="71"/>
  <c r="AH43" i="121"/>
  <c r="AF78" i="105"/>
  <c r="K33" i="75"/>
  <c r="AG53" i="94"/>
  <c r="AH97" i="69"/>
  <c r="AG58" i="66"/>
  <c r="AH99" i="139"/>
  <c r="AH69" i="100"/>
  <c r="AE22" i="105"/>
  <c r="AH37" i="63"/>
  <c r="AF9" i="69"/>
  <c r="AE74" i="79"/>
  <c r="AH37" i="59"/>
  <c r="AG92" i="100"/>
  <c r="AE94" i="67"/>
  <c r="AH22" i="53"/>
  <c r="K70" i="65"/>
  <c r="AE63" i="66"/>
  <c r="AH92" i="122"/>
  <c r="AG74" i="137"/>
  <c r="AH50" i="73"/>
  <c r="AF43" i="75"/>
  <c r="AG8" i="75"/>
  <c r="K9" i="110"/>
  <c r="AE58" i="94"/>
  <c r="AF91" i="67"/>
  <c r="AG44" i="59"/>
  <c r="AG38" i="67"/>
  <c r="K5" i="118"/>
  <c r="K29" i="139"/>
  <c r="AE27" i="115"/>
  <c r="AE28" i="121"/>
  <c r="AF33" i="75"/>
  <c r="AF61" i="94"/>
  <c r="AH74" i="63"/>
  <c r="AG85" i="70"/>
  <c r="AF100" i="90"/>
  <c r="AE14" i="89"/>
  <c r="AF33" i="65"/>
  <c r="AH15" i="59"/>
  <c r="AH56" i="71"/>
  <c r="AH33" i="80"/>
  <c r="K16" i="67"/>
  <c r="K11" i="65"/>
  <c r="AG66" i="71"/>
  <c r="AE22" i="76"/>
  <c r="AE33" i="104"/>
  <c r="AH99" i="75"/>
  <c r="AG25" i="109"/>
  <c r="AG92" i="63"/>
  <c r="AE34" i="70"/>
  <c r="AG38" i="89"/>
  <c r="AF66" i="68"/>
  <c r="AH31" i="100"/>
  <c r="AE48" i="66"/>
  <c r="AE74" i="74"/>
  <c r="AE67" i="67"/>
  <c r="AH47" i="77"/>
  <c r="AH61" i="77"/>
  <c r="K5" i="121"/>
  <c r="AE10" i="100"/>
  <c r="AF60" i="65"/>
  <c r="AF33" i="139"/>
  <c r="AH82" i="75"/>
  <c r="AG28" i="63"/>
  <c r="AF39" i="70"/>
  <c r="K65" i="89"/>
  <c r="AH47" i="68"/>
  <c r="AE88" i="65"/>
  <c r="AG84" i="59"/>
  <c r="AG39" i="115"/>
  <c r="AF63" i="79"/>
  <c r="AG20" i="73"/>
  <c r="K25" i="104"/>
  <c r="AF70" i="75"/>
  <c r="AE94" i="63"/>
  <c r="AH56" i="70"/>
  <c r="AF6" i="89"/>
  <c r="AG40" i="68"/>
  <c r="AF38" i="121"/>
  <c r="AH26" i="115"/>
  <c r="K68" i="79"/>
  <c r="AG24" i="66"/>
  <c r="AH35" i="73"/>
  <c r="K47" i="104"/>
  <c r="AG57" i="75"/>
  <c r="AG10" i="111"/>
  <c r="AG86" i="63"/>
  <c r="AG12" i="54"/>
  <c r="AF14" i="70"/>
  <c r="AE90" i="90"/>
  <c r="AF58" i="68"/>
  <c r="AE35" i="74"/>
  <c r="AH16" i="74"/>
  <c r="AH91" i="104"/>
  <c r="AG50" i="77"/>
  <c r="AG22" i="75"/>
  <c r="AE5" i="61"/>
  <c r="AE69" i="59"/>
  <c r="K2" i="60"/>
  <c r="AE30" i="60"/>
  <c r="AE94" i="60"/>
  <c r="AE17" i="60"/>
  <c r="AF30" i="58"/>
  <c r="AE21" i="137"/>
  <c r="K17" i="80"/>
  <c r="AF43" i="118"/>
  <c r="AG39" i="65"/>
  <c r="AE98" i="137"/>
  <c r="AG95" i="115"/>
  <c r="K66" i="58"/>
  <c r="AE89" i="75"/>
  <c r="AF50" i="75"/>
  <c r="AH12" i="111"/>
  <c r="AG46" i="94"/>
  <c r="AE80" i="67"/>
  <c r="K32" i="63"/>
  <c r="AF53" i="70"/>
  <c r="AG92" i="70"/>
  <c r="AE7" i="89"/>
  <c r="AE12" i="90"/>
  <c r="AF39" i="68"/>
  <c r="AH18" i="59"/>
  <c r="K12" i="100"/>
  <c r="AH62" i="74"/>
  <c r="AF24" i="58"/>
  <c r="AF74" i="115"/>
  <c r="K54" i="75"/>
  <c r="AF80" i="70"/>
  <c r="AF53" i="68"/>
  <c r="K49" i="66"/>
  <c r="AE84" i="74"/>
  <c r="AE40" i="74"/>
  <c r="AG81" i="104"/>
  <c r="AE29" i="77"/>
  <c r="K50" i="115"/>
  <c r="K68" i="59"/>
  <c r="K39" i="58"/>
  <c r="K22" i="62"/>
  <c r="K23" i="62"/>
  <c r="AF81" i="60"/>
  <c r="AG25" i="62"/>
  <c r="K46" i="60"/>
  <c r="AE32" i="62"/>
  <c r="AF82" i="63"/>
  <c r="AF92" i="118"/>
  <c r="AH90" i="68"/>
  <c r="AE94" i="77"/>
  <c r="AH79" i="90"/>
  <c r="AG66" i="89"/>
  <c r="AF93" i="89"/>
  <c r="K9" i="90"/>
  <c r="AG19" i="74"/>
  <c r="K72" i="58"/>
  <c r="K23" i="107"/>
  <c r="AG46" i="103"/>
  <c r="AG87" i="103"/>
  <c r="AG30" i="107"/>
  <c r="AG54" i="74"/>
  <c r="AG42" i="107"/>
  <c r="K37" i="107"/>
  <c r="AE96" i="103"/>
  <c r="AF95" i="107"/>
  <c r="AE40" i="59"/>
  <c r="K25" i="122"/>
  <c r="AE79" i="104"/>
  <c r="AG52" i="75"/>
  <c r="AF18" i="89"/>
  <c r="K43" i="59"/>
  <c r="AF51" i="121"/>
  <c r="AF27" i="74"/>
  <c r="AG25" i="74"/>
  <c r="AH58" i="104"/>
  <c r="AH89" i="77"/>
  <c r="AH16" i="77"/>
  <c r="K35" i="58"/>
  <c r="K19" i="62"/>
  <c r="AG34" i="62"/>
  <c r="AG85" i="60"/>
  <c r="AG84" i="62"/>
  <c r="K40" i="62"/>
  <c r="K53" i="62"/>
  <c r="K63" i="63"/>
  <c r="AG59" i="118"/>
  <c r="AH35" i="118"/>
  <c r="AF25" i="90"/>
  <c r="AF40" i="90"/>
  <c r="K40" i="90"/>
  <c r="AF64" i="103"/>
  <c r="AF100" i="103"/>
  <c r="K46" i="69"/>
  <c r="K40" i="63"/>
  <c r="AF37" i="70"/>
  <c r="K56" i="100"/>
  <c r="AE42" i="68"/>
  <c r="AG91" i="74"/>
  <c r="AF67" i="67"/>
  <c r="AH27" i="77"/>
  <c r="K67" i="77"/>
  <c r="AH20" i="75"/>
  <c r="AF11" i="114"/>
  <c r="AG48" i="114"/>
  <c r="AE44" i="114"/>
  <c r="K84" i="59"/>
  <c r="AE6" i="62"/>
  <c r="AG73" i="62"/>
  <c r="K47" i="62"/>
  <c r="AE64" i="60"/>
  <c r="AE46" i="60"/>
  <c r="AH94" i="60"/>
  <c r="AH48" i="60"/>
  <c r="AH61" i="118"/>
  <c r="K43" i="118"/>
  <c r="AG65" i="80"/>
  <c r="AG76" i="90"/>
  <c r="AE17" i="90"/>
  <c r="AE9" i="90"/>
  <c r="AG38" i="90"/>
  <c r="AH87" i="74"/>
  <c r="K38" i="107"/>
  <c r="AG25" i="59"/>
  <c r="AF60" i="71"/>
  <c r="AF91" i="75"/>
  <c r="AF34" i="90"/>
  <c r="K45" i="59"/>
  <c r="AE80" i="74"/>
  <c r="AF47" i="74"/>
  <c r="AE42" i="104"/>
  <c r="K50" i="77"/>
  <c r="AH72" i="115"/>
  <c r="K87" i="58"/>
  <c r="K82" i="60"/>
  <c r="AF27" i="60"/>
  <c r="AE31" i="62"/>
  <c r="AF55" i="62"/>
  <c r="K53" i="60"/>
  <c r="AE47" i="62"/>
  <c r="AE65" i="60"/>
  <c r="AG7" i="62"/>
  <c r="AH81" i="63"/>
  <c r="AH43" i="100"/>
  <c r="AE58" i="118"/>
  <c r="AF71" i="118"/>
  <c r="K79" i="68"/>
  <c r="AE60" i="79"/>
  <c r="AG34" i="90"/>
  <c r="K17" i="89"/>
  <c r="AF91" i="90"/>
  <c r="K68" i="90"/>
  <c r="AE57" i="90"/>
  <c r="AH59" i="90"/>
  <c r="AH5" i="90"/>
  <c r="K45" i="89"/>
  <c r="K37" i="74"/>
  <c r="AH77" i="74"/>
  <c r="K2" i="57"/>
  <c r="AF48" i="103"/>
  <c r="AG54" i="103"/>
  <c r="AG96" i="107"/>
  <c r="AG78" i="107"/>
  <c r="AH53" i="107"/>
  <c r="AF80" i="103"/>
  <c r="K36" i="107"/>
  <c r="AE90" i="107"/>
  <c r="AG47" i="74"/>
  <c r="AH60" i="107"/>
  <c r="AH25" i="103"/>
  <c r="K50" i="107"/>
  <c r="AF40" i="114"/>
  <c r="AG41" i="107"/>
  <c r="AE18" i="103"/>
  <c r="K39" i="107"/>
  <c r="K39" i="67"/>
  <c r="AF89" i="122"/>
  <c r="AH59" i="104"/>
  <c r="AG60" i="75"/>
  <c r="AF11" i="70"/>
  <c r="AE42" i="65"/>
  <c r="AG66" i="100"/>
  <c r="K68" i="74"/>
  <c r="AH81" i="74"/>
  <c r="AF84" i="104"/>
  <c r="K52" i="77"/>
  <c r="AH86" i="75"/>
  <c r="AG21" i="114"/>
  <c r="AF45" i="58"/>
  <c r="AG30" i="62"/>
  <c r="AF42" i="60"/>
  <c r="AE42" i="60"/>
  <c r="AF98" i="60"/>
  <c r="AF32" i="62"/>
  <c r="AF97" i="118"/>
  <c r="K60" i="79"/>
  <c r="AE42" i="90"/>
  <c r="AG74" i="89"/>
  <c r="AH55" i="89"/>
  <c r="AG57" i="89"/>
  <c r="AG90" i="74"/>
  <c r="AH5" i="57"/>
  <c r="K4" i="57"/>
  <c r="AH35" i="107"/>
  <c r="AH27" i="103"/>
  <c r="AG97" i="107"/>
  <c r="K49" i="107"/>
  <c r="AE50" i="114"/>
  <c r="AG99" i="103"/>
  <c r="AE70" i="107"/>
  <c r="AE28" i="107"/>
  <c r="AG82" i="107"/>
  <c r="AF50" i="103"/>
  <c r="AF59" i="68"/>
  <c r="AG40" i="74"/>
  <c r="K51" i="77"/>
  <c r="AF80" i="58"/>
  <c r="AH86" i="118"/>
  <c r="AG41" i="114"/>
  <c r="AE11" i="68"/>
  <c r="AF95" i="115"/>
  <c r="AE64" i="59"/>
  <c r="AH42" i="62"/>
  <c r="AG97" i="90"/>
  <c r="AF39" i="107"/>
  <c r="AE43" i="66"/>
  <c r="AG97" i="79"/>
  <c r="K37" i="139"/>
  <c r="AE80" i="69"/>
  <c r="AG74" i="70"/>
  <c r="AG63" i="74"/>
  <c r="AH27" i="74"/>
  <c r="AF46" i="77"/>
  <c r="AH53" i="75"/>
  <c r="AG60" i="59"/>
  <c r="AG6" i="62"/>
  <c r="AF66" i="60"/>
  <c r="AF23" i="60"/>
  <c r="AH13" i="60"/>
  <c r="AG94" i="62"/>
  <c r="AE67" i="62"/>
  <c r="AG34" i="100"/>
  <c r="AH78" i="118"/>
  <c r="AG45" i="79"/>
  <c r="AF80" i="90"/>
  <c r="AH92" i="90"/>
  <c r="AG91" i="90"/>
  <c r="AH95" i="90"/>
  <c r="AG65" i="89"/>
  <c r="AF65" i="107"/>
  <c r="AE89" i="103"/>
  <c r="AG98" i="107"/>
  <c r="AF71" i="107"/>
  <c r="AF93" i="115"/>
  <c r="AF100" i="63"/>
  <c r="AG44" i="100"/>
  <c r="AG36" i="67"/>
  <c r="AE2" i="60"/>
  <c r="AE66" i="118"/>
  <c r="AE58" i="74"/>
  <c r="AF6" i="56"/>
  <c r="AF84" i="107"/>
  <c r="AH73" i="75"/>
  <c r="AG59" i="74"/>
  <c r="AG5" i="61"/>
  <c r="AE92" i="58"/>
  <c r="K63" i="69"/>
  <c r="AG95" i="89"/>
  <c r="K52" i="58"/>
  <c r="AF24" i="73"/>
  <c r="AH44" i="90"/>
  <c r="K23" i="58"/>
  <c r="AF49" i="115"/>
  <c r="AH77" i="70"/>
  <c r="AG44" i="68"/>
  <c r="AH58" i="66"/>
  <c r="AG21" i="74"/>
  <c r="AE57" i="71"/>
  <c r="AH92" i="104"/>
  <c r="K27" i="77"/>
  <c r="K45" i="115"/>
  <c r="AG22" i="114"/>
  <c r="AG95" i="59"/>
  <c r="K84" i="58"/>
  <c r="AG60" i="60"/>
  <c r="AF79" i="60"/>
  <c r="AH15" i="60"/>
  <c r="K24" i="60"/>
  <c r="AG37" i="60"/>
  <c r="AH34" i="62"/>
  <c r="AG85" i="63"/>
  <c r="AH59" i="118"/>
  <c r="K76" i="68"/>
  <c r="AG77" i="77"/>
  <c r="AE81" i="89"/>
  <c r="K67" i="89"/>
  <c r="AH28" i="89"/>
  <c r="AE61" i="89"/>
  <c r="AH79" i="74"/>
  <c r="AH99" i="103"/>
  <c r="AH68" i="75"/>
  <c r="AE20" i="68"/>
  <c r="K40" i="74"/>
  <c r="AH93" i="75"/>
  <c r="AE81" i="60"/>
  <c r="AE34" i="103"/>
  <c r="AF63" i="74"/>
  <c r="AE61" i="118"/>
  <c r="AF72" i="103"/>
  <c r="AG33" i="118"/>
  <c r="AH19" i="79"/>
  <c r="AE64" i="115"/>
  <c r="AG2" i="75"/>
  <c r="K35" i="66"/>
  <c r="AE60" i="68"/>
  <c r="AG59" i="66"/>
  <c r="AG46" i="74"/>
  <c r="AH24" i="74"/>
  <c r="AH78" i="104"/>
  <c r="AG76" i="77"/>
  <c r="AH84" i="115"/>
  <c r="AF6" i="61"/>
  <c r="K5" i="61"/>
  <c r="AF52" i="58"/>
  <c r="AG76" i="62"/>
  <c r="K11" i="62"/>
  <c r="AG78" i="60"/>
  <c r="AE87" i="60"/>
  <c r="AH86" i="62"/>
  <c r="AF6" i="60"/>
  <c r="K55" i="63"/>
  <c r="AE56" i="118"/>
  <c r="K74" i="68"/>
  <c r="AF68" i="77"/>
  <c r="AF95" i="89"/>
  <c r="AF41" i="90"/>
  <c r="K57" i="90"/>
  <c r="AF23" i="90"/>
  <c r="AE55" i="74"/>
  <c r="AG77" i="58"/>
  <c r="AG84" i="103"/>
  <c r="AH84" i="103"/>
  <c r="AE43" i="107"/>
  <c r="AF96" i="107"/>
  <c r="K51" i="67"/>
  <c r="AG25" i="66"/>
  <c r="AF93" i="63"/>
  <c r="AG73" i="70"/>
  <c r="K38" i="100"/>
  <c r="K51" i="68"/>
  <c r="AH18" i="74"/>
  <c r="K67" i="67"/>
  <c r="AE44" i="77"/>
  <c r="AE68" i="77"/>
  <c r="K59" i="75"/>
  <c r="AE36" i="59"/>
  <c r="K13" i="62"/>
  <c r="AH80" i="62"/>
  <c r="AE34" i="60"/>
  <c r="AE29" i="62"/>
  <c r="AE53" i="60"/>
  <c r="AF84" i="62"/>
  <c r="AF92" i="67"/>
  <c r="AG20" i="118"/>
  <c r="AG87" i="118"/>
  <c r="AE86" i="115"/>
  <c r="AF29" i="90"/>
  <c r="AF92" i="90"/>
  <c r="AG99" i="74"/>
  <c r="AF90" i="107"/>
  <c r="AE91" i="103"/>
  <c r="AF85" i="107"/>
  <c r="K20" i="114"/>
  <c r="AH97" i="60"/>
  <c r="AF18" i="62"/>
  <c r="AE46" i="79"/>
  <c r="AG71" i="90"/>
  <c r="AF15" i="107"/>
  <c r="AG34" i="114"/>
  <c r="AE81" i="104"/>
  <c r="AF96" i="77"/>
  <c r="AH54" i="60"/>
  <c r="AG33" i="60"/>
  <c r="AH63" i="63"/>
  <c r="AE17" i="89"/>
  <c r="AE25" i="90"/>
  <c r="AF90" i="103"/>
  <c r="AG92" i="107"/>
  <c r="AE29" i="115"/>
  <c r="AE97" i="100"/>
  <c r="AE49" i="115"/>
  <c r="AF96" i="90"/>
  <c r="K21" i="74"/>
  <c r="AF64" i="58"/>
  <c r="AH87" i="107"/>
  <c r="K42" i="103"/>
  <c r="AE41" i="114"/>
  <c r="AF36" i="59"/>
  <c r="AH22" i="60"/>
  <c r="K7" i="60"/>
  <c r="AG28" i="118"/>
  <c r="AE37" i="89"/>
  <c r="AF4" i="56"/>
  <c r="K28" i="107"/>
  <c r="AE44" i="59"/>
  <c r="AE24" i="90"/>
  <c r="AE47" i="74"/>
  <c r="AG81" i="77"/>
  <c r="AE19" i="60"/>
  <c r="AH82" i="60"/>
  <c r="K30" i="90"/>
  <c r="K41" i="89"/>
  <c r="AE19" i="103"/>
  <c r="K36" i="118"/>
  <c r="AG78" i="104"/>
  <c r="K26" i="66"/>
  <c r="AE20" i="77"/>
  <c r="AH77" i="63"/>
  <c r="AE77" i="74"/>
  <c r="AE67" i="58"/>
  <c r="AE63" i="90"/>
  <c r="AF30" i="62"/>
  <c r="AG22" i="107"/>
  <c r="AF100" i="115"/>
  <c r="AE50" i="74"/>
  <c r="AG80" i="60"/>
  <c r="AG58" i="89"/>
  <c r="AG85" i="62"/>
  <c r="AF68" i="89"/>
  <c r="AF38" i="62"/>
  <c r="AF87" i="90"/>
  <c r="K9" i="62"/>
  <c r="AE7" i="62"/>
  <c r="K55" i="60"/>
  <c r="AG93" i="62"/>
  <c r="K39" i="118"/>
  <c r="AF42" i="62"/>
  <c r="AF70" i="103"/>
  <c r="AF81" i="90"/>
  <c r="K43" i="60"/>
  <c r="I110" i="54"/>
  <c r="I118" i="58"/>
  <c r="AH3" i="73"/>
  <c r="AE15" i="79"/>
  <c r="AG3" i="115"/>
  <c r="AH12" i="115"/>
  <c r="AF13" i="105"/>
  <c r="K3" i="94"/>
  <c r="AG5" i="67"/>
  <c r="AH7" i="95"/>
  <c r="AE21" i="109"/>
  <c r="K8" i="55"/>
  <c r="AF21" i="63"/>
  <c r="AF11" i="118"/>
  <c r="AG15" i="103"/>
  <c r="AG14" i="53"/>
  <c r="K15" i="53"/>
  <c r="K14" i="53"/>
  <c r="AF18" i="53"/>
  <c r="K4" i="66"/>
  <c r="AF44" i="115"/>
  <c r="AH40" i="94"/>
  <c r="AG32" i="94"/>
  <c r="AG22" i="94"/>
  <c r="K42" i="66"/>
  <c r="AH19" i="76"/>
  <c r="AF72" i="139"/>
  <c r="AE87" i="137"/>
  <c r="K32" i="137"/>
  <c r="K27" i="139"/>
  <c r="AE17" i="48"/>
  <c r="C69" i="111"/>
  <c r="C30" i="75"/>
  <c r="C82" i="54"/>
  <c r="AE62" i="50"/>
  <c r="K88" i="110"/>
  <c r="I133" i="110"/>
  <c r="C49" i="72"/>
  <c r="K75" i="100"/>
  <c r="AF2" i="64"/>
  <c r="C17" i="109"/>
  <c r="I106" i="58"/>
  <c r="C48" i="111"/>
  <c r="I118" i="63"/>
  <c r="C63" i="65"/>
  <c r="I137" i="111"/>
  <c r="AH7" i="105"/>
  <c r="AF10" i="54"/>
  <c r="AG38" i="49"/>
  <c r="K5" i="77"/>
  <c r="I130" i="59"/>
  <c r="AF18" i="79"/>
  <c r="I120" i="57"/>
  <c r="I120" i="58" s="1"/>
  <c r="G154" i="49"/>
  <c r="K44" i="94"/>
  <c r="AF88" i="140"/>
  <c r="AE39" i="115"/>
  <c r="AG53" i="105"/>
  <c r="AE13" i="109"/>
  <c r="K72" i="65"/>
  <c r="AF44" i="71"/>
  <c r="AE84" i="105"/>
  <c r="AH10" i="59"/>
  <c r="C70" i="89"/>
  <c r="AG100" i="68"/>
  <c r="I132" i="64"/>
  <c r="C93" i="118"/>
  <c r="AG30" i="104"/>
  <c r="AE22" i="75"/>
  <c r="K96" i="122"/>
  <c r="K10" i="80"/>
  <c r="AF35" i="94"/>
  <c r="AF20" i="67"/>
  <c r="AG31" i="69"/>
  <c r="AF96" i="100"/>
  <c r="AG80" i="139"/>
  <c r="K17" i="104"/>
  <c r="AE82" i="66"/>
  <c r="I128" i="54"/>
  <c r="AF12" i="71"/>
  <c r="AG25" i="115"/>
  <c r="AF39" i="104"/>
  <c r="AE100" i="70"/>
  <c r="K15" i="115"/>
  <c r="AG94" i="66"/>
  <c r="AH33" i="73"/>
  <c r="AE21" i="80"/>
  <c r="AG16" i="94"/>
  <c r="AG40" i="76"/>
  <c r="I115" i="54"/>
  <c r="C60" i="94"/>
  <c r="AH93" i="104"/>
  <c r="AH69" i="89"/>
  <c r="AF33" i="118"/>
  <c r="AH52" i="66"/>
  <c r="AE41" i="77"/>
  <c r="AE15" i="77"/>
  <c r="AH77" i="68"/>
  <c r="AF55" i="89"/>
  <c r="AH37" i="104"/>
  <c r="K10" i="104"/>
  <c r="AG33" i="122"/>
  <c r="K37" i="121"/>
  <c r="K30" i="118"/>
  <c r="AF78" i="73"/>
  <c r="AE33" i="66"/>
  <c r="AH62" i="115"/>
  <c r="K57" i="73"/>
  <c r="AG77" i="66"/>
  <c r="AF26" i="115"/>
  <c r="AF28" i="67"/>
  <c r="AH16" i="79"/>
  <c r="AG5" i="55"/>
  <c r="AE53" i="63"/>
  <c r="AH80" i="80"/>
  <c r="AE22" i="118"/>
  <c r="K13" i="65"/>
  <c r="AE96" i="137"/>
  <c r="AG70" i="73"/>
  <c r="AE9" i="97"/>
  <c r="AE70" i="73"/>
  <c r="AF49" i="121"/>
  <c r="AH2" i="65"/>
  <c r="AG28" i="139"/>
  <c r="K39" i="63"/>
  <c r="AE4" i="139"/>
  <c r="AE58" i="80"/>
  <c r="AG14" i="59"/>
  <c r="AG94" i="80"/>
  <c r="AF53" i="137"/>
  <c r="AG69" i="137"/>
  <c r="AF30" i="73"/>
  <c r="AG29" i="69"/>
  <c r="K53" i="118"/>
  <c r="AF20" i="55"/>
  <c r="AH41" i="65"/>
  <c r="K62" i="90"/>
  <c r="AG39" i="73"/>
  <c r="AH81" i="67"/>
  <c r="AG90" i="66"/>
  <c r="K67" i="59"/>
  <c r="AH61" i="100"/>
  <c r="AH30" i="67"/>
  <c r="AE36" i="65"/>
  <c r="AH37" i="137"/>
  <c r="AG90" i="139"/>
  <c r="K74" i="73"/>
  <c r="AH30" i="76"/>
  <c r="AH87" i="105"/>
  <c r="AE73" i="75"/>
  <c r="AG43" i="111"/>
  <c r="AG96" i="110"/>
  <c r="AH27" i="63"/>
  <c r="AE35" i="70"/>
  <c r="K8" i="77"/>
  <c r="K32" i="68"/>
  <c r="AH2" i="66"/>
  <c r="K34" i="122"/>
  <c r="AG12" i="63"/>
  <c r="AF84" i="79"/>
  <c r="AH47" i="103"/>
  <c r="AG6" i="59"/>
  <c r="AH79" i="100"/>
  <c r="AE38" i="67"/>
  <c r="AF86" i="65"/>
  <c r="AF57" i="66"/>
  <c r="AG16" i="139"/>
  <c r="AE64" i="122"/>
  <c r="AE74" i="73"/>
  <c r="AG92" i="76"/>
  <c r="AE10" i="121"/>
  <c r="AE51" i="105"/>
  <c r="AH57" i="75"/>
  <c r="K9" i="75"/>
  <c r="AG31" i="111"/>
  <c r="AG35" i="110"/>
  <c r="AH19" i="69"/>
  <c r="AG33" i="80"/>
  <c r="AE51" i="121"/>
  <c r="AH96" i="100"/>
  <c r="AE56" i="65"/>
  <c r="AG42" i="122"/>
  <c r="AG42" i="75"/>
  <c r="AE29" i="111"/>
  <c r="AE19" i="111"/>
  <c r="AH12" i="63"/>
  <c r="AG65" i="70"/>
  <c r="AE63" i="89"/>
  <c r="AH50" i="68"/>
  <c r="AE68" i="115"/>
  <c r="AH53" i="80"/>
  <c r="AH69" i="66"/>
  <c r="AE32" i="73"/>
  <c r="AH31" i="76"/>
  <c r="AF80" i="104"/>
  <c r="AE14" i="75"/>
  <c r="AG69" i="110"/>
  <c r="K45" i="110"/>
  <c r="AH31" i="109"/>
  <c r="K61" i="63"/>
  <c r="AF73" i="70"/>
  <c r="AE86" i="90"/>
  <c r="AG62" i="68"/>
  <c r="AE51" i="76"/>
  <c r="AG60" i="100"/>
  <c r="AG21" i="137"/>
  <c r="AE62" i="74"/>
  <c r="AG54" i="67"/>
  <c r="AF87" i="77"/>
  <c r="AF42" i="71"/>
  <c r="K22" i="109"/>
  <c r="K70" i="67"/>
  <c r="AH100" i="65"/>
  <c r="AF50" i="122"/>
  <c r="AG65" i="76"/>
  <c r="AF11" i="104"/>
  <c r="AG96" i="75"/>
  <c r="AG54" i="111"/>
  <c r="K5" i="111"/>
  <c r="AF78" i="63"/>
  <c r="AG20" i="54"/>
  <c r="AF62" i="70"/>
  <c r="AF64" i="89"/>
  <c r="AF35" i="68"/>
  <c r="AF16" i="77"/>
  <c r="AH73" i="139"/>
  <c r="AF21" i="58"/>
  <c r="K56" i="139"/>
  <c r="K72" i="71"/>
  <c r="AF60" i="76"/>
  <c r="AH85" i="104"/>
  <c r="AG91" i="105"/>
  <c r="AE72" i="75"/>
  <c r="AF65" i="111"/>
  <c r="K64" i="110"/>
  <c r="K56" i="71"/>
  <c r="K64" i="70"/>
  <c r="AE11" i="90"/>
  <c r="AG58" i="68"/>
  <c r="K14" i="60"/>
  <c r="AG95" i="122"/>
  <c r="K64" i="58"/>
  <c r="AF79" i="66"/>
  <c r="AH99" i="71"/>
  <c r="K42" i="76"/>
  <c r="AF94" i="104"/>
  <c r="AG67" i="75"/>
  <c r="AF49" i="110"/>
  <c r="AE70" i="110"/>
  <c r="K41" i="63"/>
  <c r="AG24" i="70"/>
  <c r="AH91" i="90"/>
  <c r="AE49" i="68"/>
  <c r="AF33" i="76"/>
  <c r="AE27" i="100"/>
  <c r="AF29" i="66"/>
  <c r="AG12" i="74"/>
  <c r="AF37" i="67"/>
  <c r="AF48" i="77"/>
  <c r="AG36" i="77"/>
  <c r="AE31" i="75"/>
  <c r="AF49" i="114"/>
  <c r="AH39" i="114"/>
  <c r="AG54" i="59"/>
  <c r="AF65" i="60"/>
  <c r="AF61" i="60"/>
  <c r="K6" i="60"/>
  <c r="K74" i="60"/>
  <c r="AE75" i="63"/>
  <c r="AH70" i="80"/>
  <c r="AF62" i="100"/>
  <c r="AE77" i="66"/>
  <c r="AG62" i="122"/>
  <c r="AG86" i="115"/>
  <c r="AH10" i="76"/>
  <c r="K27" i="58"/>
  <c r="AF96" i="105"/>
  <c r="K56" i="75"/>
  <c r="AE23" i="75"/>
  <c r="AG14" i="110"/>
  <c r="AH70" i="110"/>
  <c r="K20" i="111"/>
  <c r="AH23" i="67"/>
  <c r="K18" i="63"/>
  <c r="AE94" i="70"/>
  <c r="AE74" i="70"/>
  <c r="AG75" i="89"/>
  <c r="AG87" i="105"/>
  <c r="K27" i="68"/>
  <c r="AF95" i="76"/>
  <c r="AG68" i="59"/>
  <c r="AG98" i="100"/>
  <c r="AH38" i="66"/>
  <c r="AG96" i="74"/>
  <c r="AG80" i="58"/>
  <c r="AH21" i="76"/>
  <c r="AE78" i="110"/>
  <c r="AF37" i="69"/>
  <c r="AG45" i="70"/>
  <c r="AG50" i="68"/>
  <c r="AG40" i="100"/>
  <c r="AE34" i="139"/>
  <c r="AH53" i="74"/>
  <c r="K50" i="67"/>
  <c r="AE22" i="77"/>
  <c r="AG20" i="77"/>
  <c r="AF61" i="75"/>
  <c r="AF5" i="61"/>
  <c r="AF97" i="114"/>
  <c r="AF71" i="114"/>
  <c r="AF72" i="59"/>
  <c r="K61" i="58"/>
  <c r="AE34" i="62"/>
  <c r="K73" i="62"/>
  <c r="K81" i="60"/>
  <c r="AE90" i="60"/>
  <c r="AE8" i="62"/>
  <c r="AG8" i="62"/>
  <c r="AE20" i="100"/>
  <c r="AF99" i="118"/>
  <c r="K45" i="79"/>
  <c r="AF63" i="90"/>
  <c r="AF4" i="90"/>
  <c r="AF16" i="90"/>
  <c r="AG33" i="89"/>
  <c r="K54" i="90"/>
  <c r="AF80" i="74"/>
  <c r="AG71" i="110"/>
  <c r="AE31" i="110"/>
  <c r="K47" i="103"/>
  <c r="AG67" i="103"/>
  <c r="AH39" i="103"/>
  <c r="AF73" i="107"/>
  <c r="AG61" i="103"/>
  <c r="AH77" i="89"/>
  <c r="AE72" i="110"/>
  <c r="AH44" i="107"/>
  <c r="AG52" i="107"/>
  <c r="AF23" i="103"/>
  <c r="AF39" i="100"/>
  <c r="AF92" i="73"/>
  <c r="AH19" i="75"/>
  <c r="AF63" i="122"/>
  <c r="AE22" i="90"/>
  <c r="AE62" i="59"/>
  <c r="AE81" i="66"/>
  <c r="AE73" i="74"/>
  <c r="K63" i="74"/>
  <c r="AH48" i="104"/>
  <c r="AE24" i="77"/>
  <c r="AE63" i="115"/>
  <c r="AF7" i="114"/>
  <c r="K58" i="114"/>
  <c r="K48" i="58"/>
  <c r="AF74" i="60"/>
  <c r="AH39" i="62"/>
  <c r="K61" i="62"/>
  <c r="K25" i="60"/>
  <c r="AE25" i="60"/>
  <c r="AE40" i="60"/>
  <c r="AH86" i="63"/>
  <c r="AF42" i="118"/>
  <c r="AG65" i="68"/>
  <c r="AG91" i="77"/>
  <c r="AG17" i="89"/>
  <c r="AE32" i="90"/>
  <c r="AE18" i="89"/>
  <c r="AE80" i="111"/>
  <c r="AH95" i="114"/>
  <c r="K48" i="107"/>
  <c r="K62" i="79"/>
  <c r="K40" i="139"/>
  <c r="K71" i="58"/>
  <c r="AH38" i="110"/>
  <c r="AF26" i="89"/>
  <c r="AG57" i="59"/>
  <c r="AH94" i="74"/>
  <c r="AF41" i="74"/>
  <c r="AG60" i="69"/>
  <c r="AE37" i="77"/>
  <c r="AH80" i="77"/>
  <c r="AF65" i="75"/>
  <c r="K8" i="114"/>
  <c r="AH21" i="114"/>
  <c r="AH81" i="76"/>
  <c r="AG12" i="60"/>
  <c r="AH21" i="60"/>
  <c r="AH44" i="60"/>
  <c r="AE27" i="62"/>
  <c r="AF7" i="62"/>
  <c r="K68" i="60"/>
  <c r="AG15" i="67"/>
  <c r="K15" i="118"/>
  <c r="AH28" i="118"/>
  <c r="AH65" i="80"/>
  <c r="K28" i="90"/>
  <c r="AF9" i="89"/>
  <c r="AE31" i="90"/>
  <c r="AF3" i="89"/>
  <c r="AF45" i="74"/>
  <c r="AF90" i="111"/>
  <c r="AH66" i="110"/>
  <c r="K19" i="77"/>
  <c r="AE38" i="100"/>
  <c r="K66" i="73"/>
  <c r="K50" i="75"/>
  <c r="AH19" i="89"/>
  <c r="AH33" i="59"/>
  <c r="AG20" i="66"/>
  <c r="AF20" i="74"/>
  <c r="K30" i="74"/>
  <c r="AE76" i="104"/>
  <c r="K63" i="77"/>
  <c r="AF46" i="115"/>
  <c r="AG88" i="114"/>
  <c r="AF24" i="114"/>
  <c r="AH47" i="58"/>
  <c r="AH46" i="60"/>
  <c r="AG42" i="60"/>
  <c r="AE80" i="62"/>
  <c r="AG4" i="60"/>
  <c r="AF5" i="62"/>
  <c r="AF60" i="60"/>
  <c r="AF99" i="62"/>
  <c r="AF11" i="60"/>
  <c r="AF72" i="63"/>
  <c r="AE82" i="118"/>
  <c r="AE20" i="118"/>
  <c r="AE31" i="118"/>
  <c r="AF95" i="68"/>
  <c r="AE47" i="115"/>
  <c r="AE41" i="89"/>
  <c r="AE89" i="89"/>
  <c r="K21" i="90"/>
  <c r="AG52" i="90"/>
  <c r="AE79" i="89"/>
  <c r="K41" i="90"/>
  <c r="AG94" i="90"/>
  <c r="AE72" i="89"/>
  <c r="K48" i="74"/>
  <c r="AF81" i="74"/>
  <c r="AE67" i="110"/>
  <c r="AE57" i="110"/>
  <c r="AE81" i="110"/>
  <c r="AF3" i="57"/>
  <c r="AG17" i="107"/>
  <c r="AF55" i="103"/>
  <c r="K32" i="103"/>
  <c r="AG26" i="107"/>
  <c r="AH91" i="107"/>
  <c r="AH20" i="107"/>
  <c r="AH75" i="103"/>
  <c r="AH70" i="107"/>
  <c r="AE32" i="103"/>
  <c r="AF96" i="114"/>
  <c r="AH49" i="74"/>
  <c r="AH96" i="111"/>
  <c r="K39" i="110"/>
  <c r="AH85" i="103"/>
  <c r="AF44" i="103"/>
  <c r="AH88" i="107"/>
  <c r="AG48" i="107"/>
  <c r="AE4" i="56"/>
  <c r="AH62" i="103"/>
  <c r="AE81" i="103"/>
  <c r="AF37" i="103"/>
  <c r="K39" i="80"/>
  <c r="AG53" i="122"/>
  <c r="AE82" i="75"/>
  <c r="AH42" i="69"/>
  <c r="AH44" i="70"/>
  <c r="AF40" i="121"/>
  <c r="AH9" i="74"/>
  <c r="AH15" i="74"/>
  <c r="AH79" i="104"/>
  <c r="AE97" i="77"/>
  <c r="AE32" i="75"/>
  <c r="AF85" i="114"/>
  <c r="AE72" i="114"/>
  <c r="AG42" i="59"/>
  <c r="AE48" i="62"/>
  <c r="AH64" i="60"/>
  <c r="AH53" i="60"/>
  <c r="AF75" i="62"/>
  <c r="K35" i="60"/>
  <c r="K44" i="60"/>
  <c r="AE59" i="100"/>
  <c r="AF83" i="118"/>
  <c r="AE63" i="80"/>
  <c r="AE92" i="89"/>
  <c r="AH54" i="89"/>
  <c r="AG18" i="89"/>
  <c r="AG56" i="90"/>
  <c r="AF34" i="74"/>
  <c r="AG33" i="110"/>
  <c r="AH4" i="57"/>
  <c r="AF2" i="57"/>
  <c r="AE44" i="107"/>
  <c r="AF57" i="107"/>
  <c r="AG93" i="107"/>
  <c r="AH53" i="103"/>
  <c r="AE15" i="114"/>
  <c r="AE15" i="110"/>
  <c r="K3" i="57"/>
  <c r="AG23" i="103"/>
  <c r="AH54" i="107"/>
  <c r="AG44" i="103"/>
  <c r="AH56" i="107"/>
  <c r="AF93" i="69"/>
  <c r="AG74" i="111"/>
  <c r="AF25" i="65"/>
  <c r="AG13" i="74"/>
  <c r="AF59" i="115"/>
  <c r="AE17" i="62"/>
  <c r="AF86" i="118"/>
  <c r="AF17" i="122"/>
  <c r="AH41" i="59"/>
  <c r="AH76" i="75"/>
  <c r="AG7" i="60"/>
  <c r="AF56" i="89"/>
  <c r="AH21" i="103"/>
  <c r="AG84" i="105"/>
  <c r="AG27" i="74"/>
  <c r="AF25" i="107"/>
  <c r="AF72" i="71"/>
  <c r="AH92" i="110"/>
  <c r="AG12" i="70"/>
  <c r="AF23" i="59"/>
  <c r="AF97" i="74"/>
  <c r="AG34" i="73"/>
  <c r="AF34" i="77"/>
  <c r="AE67" i="77"/>
  <c r="AH22" i="75"/>
  <c r="AF84" i="114"/>
  <c r="AE86" i="114"/>
  <c r="AE67" i="59"/>
  <c r="AG41" i="62"/>
  <c r="AG39" i="60"/>
  <c r="AF54" i="62"/>
  <c r="AH60" i="62"/>
  <c r="AF41" i="62"/>
  <c r="AF58" i="60"/>
  <c r="AE71" i="118"/>
  <c r="AF49" i="118"/>
  <c r="AH46" i="79"/>
  <c r="AG93" i="90"/>
  <c r="AE36" i="90"/>
  <c r="AH88" i="89"/>
  <c r="AF35" i="89"/>
  <c r="AE95" i="110"/>
  <c r="AF51" i="107"/>
  <c r="AE82" i="103"/>
  <c r="AH18" i="114"/>
  <c r="AH28" i="103"/>
  <c r="AH19" i="121"/>
  <c r="AH87" i="67"/>
  <c r="AF68" i="75"/>
  <c r="AG35" i="114"/>
  <c r="AH18" i="62"/>
  <c r="AH84" i="68"/>
  <c r="AG84" i="110"/>
  <c r="K44" i="103"/>
  <c r="AF39" i="110"/>
  <c r="AG39" i="74"/>
  <c r="AF33" i="62"/>
  <c r="AF34" i="100"/>
  <c r="AH41" i="89"/>
  <c r="AF100" i="107"/>
  <c r="K41" i="139"/>
  <c r="K23" i="76"/>
  <c r="AH79" i="115"/>
  <c r="AE79" i="76"/>
  <c r="K49" i="105"/>
  <c r="AF65" i="110"/>
  <c r="K56" i="69"/>
  <c r="AE15" i="70"/>
  <c r="K15" i="68"/>
  <c r="AE16" i="100"/>
  <c r="AF56" i="139"/>
  <c r="AH20" i="74"/>
  <c r="AG76" i="69"/>
  <c r="AF52" i="77"/>
  <c r="AG64" i="77"/>
  <c r="AH79" i="75"/>
  <c r="K44" i="114"/>
  <c r="AG31" i="114"/>
  <c r="AH28" i="59"/>
  <c r="AG83" i="58"/>
  <c r="AF73" i="62"/>
  <c r="K35" i="62"/>
  <c r="AG40" i="60"/>
  <c r="AH94" i="62"/>
  <c r="AE41" i="60"/>
  <c r="AF77" i="60"/>
  <c r="K43" i="100"/>
  <c r="AE64" i="118"/>
  <c r="AG60" i="79"/>
  <c r="AH50" i="89"/>
  <c r="AE26" i="90"/>
  <c r="AH78" i="90"/>
  <c r="AH97" i="89"/>
  <c r="AE78" i="90"/>
  <c r="AH85" i="74"/>
  <c r="K34" i="110"/>
  <c r="AG97" i="111"/>
  <c r="K21" i="103"/>
  <c r="K7" i="111"/>
  <c r="AG69" i="59"/>
  <c r="K63" i="67"/>
  <c r="AF56" i="76"/>
  <c r="AH27" i="118"/>
  <c r="AE60" i="107"/>
  <c r="AG61" i="104"/>
  <c r="AE62" i="79"/>
  <c r="AE47" i="58"/>
  <c r="K38" i="103"/>
  <c r="AE46" i="71"/>
  <c r="AE88" i="76"/>
  <c r="AG75" i="105"/>
  <c r="AG70" i="110"/>
  <c r="AE81" i="71"/>
  <c r="AF67" i="70"/>
  <c r="K41" i="68"/>
  <c r="AG46" i="100"/>
  <c r="AG31" i="139"/>
  <c r="AE38" i="74"/>
  <c r="AG68" i="73"/>
  <c r="AE28" i="104"/>
  <c r="AF23" i="77"/>
  <c r="K51" i="75"/>
  <c r="AE6" i="61"/>
  <c r="AG62" i="114"/>
  <c r="AE60" i="114"/>
  <c r="AG65" i="59"/>
  <c r="AE93" i="58"/>
  <c r="AH2" i="62"/>
  <c r="AF59" i="60"/>
  <c r="AG91" i="62"/>
  <c r="AH6" i="60"/>
  <c r="AF80" i="62"/>
  <c r="AG41" i="60"/>
  <c r="AE19" i="100"/>
  <c r="AG29" i="118"/>
  <c r="AF64" i="80"/>
  <c r="AG40" i="90"/>
  <c r="AG89" i="89"/>
  <c r="AH57" i="90"/>
  <c r="AF29" i="89"/>
  <c r="K37" i="89"/>
  <c r="AF89" i="74"/>
  <c r="K43" i="110"/>
  <c r="AE43" i="110"/>
  <c r="AE2" i="57"/>
  <c r="AH69" i="107"/>
  <c r="AG70" i="103"/>
  <c r="AE50" i="103"/>
  <c r="AG24" i="103"/>
  <c r="AH93" i="107"/>
  <c r="AH96" i="114"/>
  <c r="AF29" i="109"/>
  <c r="AF12" i="139"/>
  <c r="AH49" i="121"/>
  <c r="AE25" i="110"/>
  <c r="AH36" i="89"/>
  <c r="AG45" i="76"/>
  <c r="K27" i="100"/>
  <c r="AE79" i="74"/>
  <c r="AH59" i="74"/>
  <c r="AG95" i="69"/>
  <c r="AE28" i="77"/>
  <c r="AE8" i="77"/>
  <c r="AH16" i="75"/>
  <c r="AE17" i="114"/>
  <c r="AH27" i="114"/>
  <c r="AE81" i="76"/>
  <c r="K57" i="59"/>
  <c r="AE68" i="62"/>
  <c r="AH21" i="62"/>
  <c r="AH11" i="60"/>
  <c r="AF35" i="60"/>
  <c r="K41" i="62"/>
  <c r="K28" i="62"/>
  <c r="AG99" i="118"/>
  <c r="AE52" i="118"/>
  <c r="AF75" i="77"/>
  <c r="AG87" i="89"/>
  <c r="AF59" i="89"/>
  <c r="AH34" i="74"/>
  <c r="AH65" i="110"/>
  <c r="AE24" i="107"/>
  <c r="AF46" i="107"/>
  <c r="AG55" i="107"/>
  <c r="AG42" i="114"/>
  <c r="K95" i="58"/>
  <c r="AH37" i="60"/>
  <c r="AF90" i="62"/>
  <c r="K46" i="79"/>
  <c r="AG50" i="90"/>
  <c r="AE61" i="110"/>
  <c r="AG78" i="103"/>
  <c r="AF4" i="103"/>
  <c r="AH16" i="70"/>
  <c r="AH71" i="68"/>
  <c r="AF92" i="77"/>
  <c r="AH89" i="76"/>
  <c r="AH59" i="60"/>
  <c r="AH10" i="60"/>
  <c r="AH54" i="118"/>
  <c r="AH45" i="90"/>
  <c r="AG86" i="89"/>
  <c r="K54" i="111"/>
  <c r="AE5" i="57"/>
  <c r="AE96" i="107"/>
  <c r="AG43" i="114"/>
  <c r="AF35" i="90"/>
  <c r="AH70" i="90"/>
  <c r="AE39" i="74"/>
  <c r="AE98" i="111"/>
  <c r="AG65" i="103"/>
  <c r="AE65" i="103"/>
  <c r="AH47" i="59"/>
  <c r="AH35" i="60"/>
  <c r="AE82" i="60"/>
  <c r="AH95" i="68"/>
  <c r="AE91" i="90"/>
  <c r="AF86" i="111"/>
  <c r="AH41" i="107"/>
  <c r="AE95" i="100"/>
  <c r="AF2" i="75"/>
  <c r="AF64" i="68"/>
  <c r="AH35" i="74"/>
  <c r="AG78" i="115"/>
  <c r="AE18" i="114"/>
  <c r="K56" i="58"/>
  <c r="AH24" i="60"/>
  <c r="AF85" i="63"/>
  <c r="K56" i="90"/>
  <c r="AG21" i="89"/>
  <c r="AF26" i="107"/>
  <c r="AH95" i="66"/>
  <c r="K56" i="66"/>
  <c r="AH62" i="68"/>
  <c r="AH66" i="115"/>
  <c r="AF72" i="58"/>
  <c r="AH88" i="118"/>
  <c r="AH57" i="111"/>
  <c r="AG16" i="77"/>
  <c r="AE43" i="111"/>
  <c r="AF45" i="62"/>
  <c r="AG16" i="67"/>
  <c r="AF43" i="77"/>
  <c r="AH76" i="89"/>
  <c r="AH64" i="104"/>
  <c r="AG23" i="60"/>
  <c r="AG48" i="74"/>
  <c r="AH67" i="90"/>
  <c r="AG42" i="71"/>
  <c r="AE28" i="114"/>
  <c r="AG90" i="62"/>
  <c r="AG88" i="90"/>
  <c r="K64" i="80"/>
  <c r="AF45" i="79"/>
  <c r="K16" i="118"/>
  <c r="AH91" i="89"/>
  <c r="AH98" i="60"/>
  <c r="AH47" i="115"/>
  <c r="AF75" i="90"/>
  <c r="AF36" i="107"/>
  <c r="AF84" i="118"/>
  <c r="K66" i="69"/>
  <c r="AG37" i="74"/>
  <c r="AH46" i="114"/>
  <c r="AG76" i="60"/>
  <c r="AE19" i="107"/>
  <c r="I129" i="54"/>
  <c r="AG5" i="80"/>
  <c r="AG3" i="73"/>
  <c r="AH10" i="80"/>
  <c r="K12" i="115"/>
  <c r="AH5" i="105"/>
  <c r="AF3" i="69"/>
  <c r="AH6" i="97"/>
  <c r="K7" i="95"/>
  <c r="AF8" i="95"/>
  <c r="AG6" i="114"/>
  <c r="AF10" i="55"/>
  <c r="AH47" i="63"/>
  <c r="AE12" i="118"/>
  <c r="AG13" i="107"/>
  <c r="AE11" i="53"/>
  <c r="AH19" i="53"/>
  <c r="AH9" i="53"/>
  <c r="AG5" i="66"/>
  <c r="K18" i="67"/>
  <c r="AE18" i="115"/>
  <c r="AE10" i="94"/>
  <c r="AE9" i="94"/>
  <c r="AH43" i="94"/>
  <c r="AE10" i="66"/>
  <c r="AE14" i="76"/>
  <c r="AE62" i="137"/>
  <c r="AH23" i="137"/>
  <c r="AH100" i="122"/>
  <c r="K20" i="139"/>
  <c r="C70" i="72"/>
  <c r="C74" i="68"/>
  <c r="C78" i="105"/>
  <c r="AD64" i="48"/>
  <c r="K98" i="94"/>
  <c r="C78" i="137"/>
  <c r="C55" i="122"/>
  <c r="AF47" i="48"/>
  <c r="I111" i="64"/>
  <c r="AG77" i="50"/>
  <c r="K94" i="69"/>
  <c r="I123" i="105"/>
  <c r="AH88" i="141"/>
  <c r="I165" i="53"/>
  <c r="AH8" i="142"/>
  <c r="AE24" i="69"/>
  <c r="AF3" i="94"/>
  <c r="J65" i="50"/>
  <c r="C5" i="61"/>
  <c r="AF18" i="122"/>
  <c r="AF31" i="52"/>
  <c r="AH4" i="114"/>
  <c r="AE35" i="79"/>
  <c r="AH23" i="79"/>
  <c r="AH86" i="80"/>
  <c r="AF42" i="79"/>
  <c r="AF66" i="139"/>
  <c r="AF19" i="104"/>
  <c r="AF6" i="63"/>
  <c r="AH25" i="75"/>
  <c r="AG69" i="105"/>
  <c r="AF19" i="54"/>
  <c r="K43" i="65"/>
  <c r="K65" i="68"/>
  <c r="K38" i="122"/>
  <c r="AH22" i="76"/>
  <c r="AE43" i="94"/>
  <c r="AF77" i="65"/>
  <c r="K60" i="105"/>
  <c r="AE74" i="141"/>
  <c r="K71" i="70"/>
  <c r="AE9" i="54"/>
  <c r="AH46" i="105"/>
  <c r="AF69" i="100"/>
  <c r="AG47" i="94"/>
  <c r="K2" i="74"/>
  <c r="AG21" i="54"/>
  <c r="AG22" i="140"/>
  <c r="AE61" i="80"/>
  <c r="AF44" i="75"/>
  <c r="AG35" i="52"/>
  <c r="AE62" i="139"/>
  <c r="AE48" i="71"/>
  <c r="AH76" i="76"/>
  <c r="AE86" i="73"/>
  <c r="AH73" i="89"/>
  <c r="AF16" i="49"/>
  <c r="AG41" i="77"/>
  <c r="AG88" i="80"/>
  <c r="AH91" i="68"/>
  <c r="AH23" i="100"/>
  <c r="K6" i="104"/>
  <c r="I148" i="103"/>
  <c r="AH28" i="65"/>
  <c r="AG35" i="75"/>
  <c r="AG34" i="71"/>
  <c r="AE85" i="66"/>
  <c r="AG56" i="65"/>
  <c r="AF96" i="68"/>
  <c r="K52" i="68"/>
  <c r="AF17" i="104"/>
  <c r="AG11" i="104"/>
  <c r="AH86" i="122"/>
  <c r="AG52" i="77"/>
  <c r="K66" i="70"/>
  <c r="AH27" i="111"/>
  <c r="AF82" i="77"/>
  <c r="AH50" i="71"/>
  <c r="K9" i="139"/>
  <c r="AG91" i="80"/>
  <c r="K24" i="107"/>
  <c r="AF52" i="100"/>
  <c r="AE20" i="139"/>
  <c r="AF4" i="77"/>
  <c r="AG53" i="104"/>
  <c r="AF15" i="76"/>
  <c r="AF43" i="115"/>
  <c r="AG30" i="137"/>
  <c r="AH8" i="121"/>
  <c r="AG42" i="139"/>
  <c r="AF97" i="105"/>
  <c r="AF11" i="121"/>
  <c r="AE52" i="103"/>
  <c r="AE26" i="100"/>
  <c r="AG18" i="65"/>
  <c r="AH51" i="139"/>
  <c r="AG16" i="115"/>
  <c r="AH4" i="110"/>
  <c r="AH34" i="137"/>
  <c r="AG93" i="59"/>
  <c r="AG72" i="80"/>
  <c r="K32" i="66"/>
  <c r="K26" i="122"/>
  <c r="AH16" i="73"/>
  <c r="K26" i="67"/>
  <c r="AE49" i="94"/>
  <c r="AG32" i="65"/>
  <c r="AG31" i="122"/>
  <c r="AH66" i="122"/>
  <c r="K3" i="74"/>
  <c r="AG6" i="137"/>
  <c r="AF40" i="66"/>
  <c r="AF34" i="107"/>
  <c r="AE33" i="69"/>
  <c r="AE8" i="140"/>
  <c r="AF59" i="139"/>
  <c r="AE83" i="69"/>
  <c r="AF82" i="79"/>
  <c r="AF26" i="103"/>
  <c r="AH97" i="118"/>
  <c r="AH82" i="69"/>
  <c r="K37" i="79"/>
  <c r="AE72" i="65"/>
  <c r="AH28" i="66"/>
  <c r="AH88" i="139"/>
  <c r="AF55" i="122"/>
  <c r="AG52" i="115"/>
  <c r="AH53" i="76"/>
  <c r="AH95" i="104"/>
  <c r="AH42" i="75"/>
  <c r="AE58" i="75"/>
  <c r="AF25" i="111"/>
  <c r="AH74" i="111"/>
  <c r="AF4" i="109"/>
  <c r="AF95" i="70"/>
  <c r="AF89" i="73"/>
  <c r="AH70" i="122"/>
  <c r="AE99" i="69"/>
  <c r="K29" i="121"/>
  <c r="AG36" i="107"/>
  <c r="AE74" i="118"/>
  <c r="AF34" i="67"/>
  <c r="AH73" i="79"/>
  <c r="K16" i="65"/>
  <c r="AG52" i="65"/>
  <c r="AE51" i="137"/>
  <c r="AG37" i="137"/>
  <c r="AH86" i="73"/>
  <c r="AE18" i="76"/>
  <c r="AE35" i="104"/>
  <c r="AG84" i="75"/>
  <c r="AF46" i="110"/>
  <c r="AG37" i="110"/>
  <c r="K31" i="110"/>
  <c r="AH52" i="63"/>
  <c r="AF65" i="115"/>
  <c r="AH44" i="79"/>
  <c r="AF37" i="66"/>
  <c r="K75" i="73"/>
  <c r="AF93" i="76"/>
  <c r="AG18" i="104"/>
  <c r="AF54" i="75"/>
  <c r="AF93" i="111"/>
  <c r="AG38" i="111"/>
  <c r="AG21" i="109"/>
  <c r="AH29" i="70"/>
  <c r="AE70" i="90"/>
  <c r="AF69" i="68"/>
  <c r="AF49" i="76"/>
  <c r="AE14" i="67"/>
  <c r="AE5" i="59"/>
  <c r="K15" i="122"/>
  <c r="AF68" i="115"/>
  <c r="AG79" i="76"/>
  <c r="AH68" i="105"/>
  <c r="AH52" i="75"/>
  <c r="AF7" i="75"/>
  <c r="K13" i="110"/>
  <c r="AH82" i="139"/>
  <c r="AF94" i="67"/>
  <c r="AE20" i="54"/>
  <c r="AG51" i="70"/>
  <c r="AG22" i="70"/>
  <c r="AE21" i="90"/>
  <c r="AG26" i="68"/>
  <c r="AF96" i="59"/>
  <c r="AF54" i="74"/>
  <c r="AE91" i="74"/>
  <c r="AG67" i="104"/>
  <c r="AF54" i="73"/>
  <c r="AG25" i="139"/>
  <c r="AG56" i="103"/>
  <c r="AH94" i="122"/>
  <c r="AH70" i="73"/>
  <c r="K25" i="76"/>
  <c r="AE53" i="104"/>
  <c r="AE82" i="105"/>
  <c r="AH56" i="75"/>
  <c r="AH68" i="110"/>
  <c r="AH52" i="110"/>
  <c r="AH44" i="67"/>
  <c r="K26" i="70"/>
  <c r="AF70" i="89"/>
  <c r="AE68" i="68"/>
  <c r="AF84" i="59"/>
  <c r="AG32" i="89"/>
  <c r="AG32" i="67"/>
  <c r="AE85" i="118"/>
  <c r="AG42" i="137"/>
  <c r="AE80" i="115"/>
  <c r="K69" i="75"/>
  <c r="AE83" i="111"/>
  <c r="AG80" i="111"/>
  <c r="AE61" i="94"/>
  <c r="K54" i="63"/>
  <c r="AH39" i="70"/>
  <c r="AG13" i="89"/>
  <c r="AG59" i="70"/>
  <c r="AE14" i="70"/>
  <c r="K31" i="69"/>
  <c r="AF77" i="118"/>
  <c r="AH70" i="137"/>
  <c r="AG40" i="115"/>
  <c r="AG92" i="105"/>
  <c r="AH15" i="75"/>
  <c r="AF83" i="111"/>
  <c r="AE47" i="111"/>
  <c r="AH57" i="67"/>
  <c r="AH91" i="66"/>
  <c r="AE80" i="70"/>
  <c r="AG48" i="89"/>
  <c r="AG72" i="68"/>
  <c r="AF78" i="59"/>
  <c r="AF20" i="100"/>
  <c r="AG86" i="74"/>
  <c r="AF28" i="74"/>
  <c r="AG97" i="67"/>
  <c r="AE100" i="77"/>
  <c r="K42" i="77"/>
  <c r="K23" i="114"/>
  <c r="K54" i="76"/>
  <c r="AG84" i="58"/>
  <c r="AE5" i="62"/>
  <c r="AE4" i="60"/>
  <c r="AG27" i="60"/>
  <c r="AG18" i="137"/>
  <c r="AG55" i="71"/>
  <c r="K70" i="69"/>
  <c r="AG45" i="107"/>
  <c r="AH27" i="69"/>
  <c r="AG5" i="139"/>
  <c r="AE54" i="71"/>
  <c r="AG58" i="115"/>
  <c r="AE8" i="76"/>
  <c r="AE20" i="104"/>
  <c r="AH44" i="75"/>
  <c r="AF35" i="75"/>
  <c r="AG81" i="110"/>
  <c r="K49" i="110"/>
  <c r="AG18" i="111"/>
  <c r="AF22" i="109"/>
  <c r="AE18" i="63"/>
  <c r="AG13" i="54"/>
  <c r="AH83" i="70"/>
  <c r="AF96" i="70"/>
  <c r="AE19" i="90"/>
  <c r="AH20" i="89"/>
  <c r="AF17" i="68"/>
  <c r="AF82" i="65"/>
  <c r="AE65" i="59"/>
  <c r="AE52" i="137"/>
  <c r="AH70" i="74"/>
  <c r="AG57" i="79"/>
  <c r="AE71" i="122"/>
  <c r="AG95" i="58"/>
  <c r="AH75" i="110"/>
  <c r="AH15" i="89"/>
  <c r="AF13" i="76"/>
  <c r="K20" i="100"/>
  <c r="AE53" i="74"/>
  <c r="K11" i="74"/>
  <c r="AH78" i="67"/>
  <c r="AF20" i="77"/>
  <c r="AE26" i="77"/>
  <c r="AE69" i="75"/>
  <c r="AE11" i="114"/>
  <c r="AE43" i="114"/>
  <c r="K65" i="76"/>
  <c r="AE24" i="62"/>
  <c r="AE36" i="60"/>
  <c r="AE55" i="60"/>
  <c r="AG27" i="62"/>
  <c r="AE7" i="60"/>
  <c r="AE83" i="62"/>
  <c r="AH89" i="69"/>
  <c r="AH72" i="118"/>
  <c r="AE24" i="118"/>
  <c r="K63" i="80"/>
  <c r="AE80" i="90"/>
  <c r="AF90" i="90"/>
  <c r="K24" i="89"/>
  <c r="AG6" i="90"/>
  <c r="AE14" i="74"/>
  <c r="K35" i="110"/>
  <c r="AE47" i="110"/>
  <c r="AF57" i="103"/>
  <c r="AF33" i="103"/>
  <c r="AG91" i="107"/>
  <c r="K35" i="107"/>
  <c r="AE79" i="107"/>
  <c r="K26" i="89"/>
  <c r="K13" i="111"/>
  <c r="AE67" i="107"/>
  <c r="AE69" i="107"/>
  <c r="AG54" i="107"/>
  <c r="AG32" i="139"/>
  <c r="AF7" i="76"/>
  <c r="AH81" i="105"/>
  <c r="AH31" i="110"/>
  <c r="AF55" i="69"/>
  <c r="AE87" i="70"/>
  <c r="K47" i="68"/>
  <c r="AE37" i="100"/>
  <c r="AF32" i="137"/>
  <c r="AH89" i="74"/>
  <c r="AF57" i="69"/>
  <c r="AH75" i="77"/>
  <c r="AG13" i="77"/>
  <c r="AF28" i="75"/>
  <c r="AE26" i="114"/>
  <c r="AE66" i="114"/>
  <c r="AG72" i="59"/>
  <c r="AE18" i="58"/>
  <c r="K37" i="60"/>
  <c r="AG37" i="62"/>
  <c r="K6" i="62"/>
  <c r="AE97" i="60"/>
  <c r="AE15" i="62"/>
  <c r="AH51" i="62"/>
  <c r="AH20" i="100"/>
  <c r="AF98" i="118"/>
  <c r="AF65" i="80"/>
  <c r="K73" i="90"/>
  <c r="AG53" i="90"/>
  <c r="AG82" i="90"/>
  <c r="AG23" i="90"/>
  <c r="AF35" i="107"/>
  <c r="AE39" i="65"/>
  <c r="AF56" i="69"/>
  <c r="AF58" i="71"/>
  <c r="K36" i="75"/>
  <c r="AF8" i="109"/>
  <c r="AE14" i="90"/>
  <c r="AH83" i="66"/>
  <c r="AE67" i="74"/>
  <c r="AF66" i="74"/>
  <c r="AH67" i="104"/>
  <c r="K37" i="77"/>
  <c r="AG48" i="115"/>
  <c r="AH91" i="114"/>
  <c r="AH81" i="114"/>
  <c r="AG76" i="58"/>
  <c r="AG5" i="62"/>
  <c r="AF52" i="62"/>
  <c r="K48" i="62"/>
  <c r="AF34" i="62"/>
  <c r="AG47" i="62"/>
  <c r="AE43" i="60"/>
  <c r="AG93" i="63"/>
  <c r="AG66" i="118"/>
  <c r="AF36" i="68"/>
  <c r="AH66" i="77"/>
  <c r="AH71" i="90"/>
  <c r="AE88" i="90"/>
  <c r="AE66" i="90"/>
  <c r="AG24" i="90"/>
  <c r="AH41" i="74"/>
  <c r="AF51" i="111"/>
  <c r="AE74" i="110"/>
  <c r="K92" i="58"/>
  <c r="K43" i="139"/>
  <c r="AH56" i="65"/>
  <c r="K30" i="76"/>
  <c r="AF14" i="111"/>
  <c r="K74" i="70"/>
  <c r="AG60" i="70"/>
  <c r="AF16" i="100"/>
  <c r="K26" i="68"/>
  <c r="AG89" i="74"/>
  <c r="AF15" i="67"/>
  <c r="AE40" i="77"/>
  <c r="AF51" i="77"/>
  <c r="AH67" i="75"/>
  <c r="AE79" i="114"/>
  <c r="AG68" i="114"/>
  <c r="K48" i="114"/>
  <c r="AE55" i="59"/>
  <c r="AH39" i="58"/>
  <c r="AF57" i="62"/>
  <c r="AE87" i="62"/>
  <c r="AH30" i="62"/>
  <c r="AF89" i="60"/>
  <c r="K46" i="62"/>
  <c r="AH19" i="62"/>
  <c r="AE37" i="60"/>
  <c r="AE25" i="62"/>
  <c r="AH58" i="63"/>
  <c r="AF90" i="118"/>
  <c r="AF74" i="118"/>
  <c r="AH83" i="118"/>
  <c r="AH37" i="79"/>
  <c r="AH95" i="115"/>
  <c r="AH82" i="89"/>
  <c r="AG49" i="90"/>
  <c r="K18" i="90"/>
  <c r="AG35" i="90"/>
  <c r="AG34" i="89"/>
  <c r="AE45" i="90"/>
  <c r="AE24" i="89"/>
  <c r="AG17" i="74"/>
  <c r="AE94" i="74"/>
  <c r="AG57" i="110"/>
  <c r="AG21" i="111"/>
  <c r="AG30" i="110"/>
  <c r="AF38" i="110"/>
  <c r="AH40" i="58"/>
  <c r="AF91" i="103"/>
  <c r="AG60" i="107"/>
  <c r="K23" i="103"/>
  <c r="AH23" i="107"/>
  <c r="AF59" i="103"/>
  <c r="AH80" i="103"/>
  <c r="AH16" i="103"/>
  <c r="AF58" i="107"/>
  <c r="AE38" i="114"/>
  <c r="AE42" i="89"/>
  <c r="AE69" i="74"/>
  <c r="AH85" i="110"/>
  <c r="AE75" i="58"/>
  <c r="AE3" i="56"/>
  <c r="K8" i="103"/>
  <c r="AH77" i="103"/>
  <c r="AF61" i="103"/>
  <c r="AG69" i="103"/>
  <c r="AG18" i="107"/>
  <c r="K16" i="103"/>
  <c r="AH12" i="67"/>
  <c r="AH72" i="58"/>
  <c r="K50" i="76"/>
  <c r="AH22" i="111"/>
  <c r="AF65" i="89"/>
  <c r="AG39" i="59"/>
  <c r="AH74" i="66"/>
  <c r="AE92" i="74"/>
  <c r="AG78" i="69"/>
  <c r="AG68" i="77"/>
  <c r="AH92" i="77"/>
  <c r="K62" i="75"/>
  <c r="AG25" i="114"/>
  <c r="AE24" i="114"/>
  <c r="AF46" i="59"/>
  <c r="AG17" i="62"/>
  <c r="AF58" i="62"/>
  <c r="AE3" i="62"/>
  <c r="K36" i="60"/>
  <c r="AH22" i="62"/>
  <c r="AH97" i="62"/>
  <c r="AE40" i="118"/>
  <c r="K27" i="118"/>
  <c r="AH72" i="77"/>
  <c r="AH49" i="89"/>
  <c r="AG55" i="89"/>
  <c r="K4" i="90"/>
  <c r="AE70" i="74"/>
  <c r="AF35" i="110"/>
  <c r="AG56" i="111"/>
  <c r="AF88" i="107"/>
  <c r="AF77" i="107"/>
  <c r="AF75" i="103"/>
  <c r="AF47" i="103"/>
  <c r="AH100" i="74"/>
  <c r="AE39" i="110"/>
  <c r="AF21" i="107"/>
  <c r="AG61" i="107"/>
  <c r="AF33" i="114"/>
  <c r="AF66" i="107"/>
  <c r="AH44" i="114"/>
  <c r="AH67" i="76"/>
  <c r="AF31" i="69"/>
  <c r="AG45" i="104"/>
  <c r="AF38" i="114"/>
  <c r="AG3" i="60"/>
  <c r="AG5" i="89"/>
  <c r="AG25" i="107"/>
  <c r="AF9" i="74"/>
  <c r="AF21" i="62"/>
  <c r="AF48" i="80"/>
  <c r="AE29" i="110"/>
  <c r="AH96" i="103"/>
  <c r="AH23" i="66"/>
  <c r="AF63" i="76"/>
  <c r="AF63" i="110"/>
  <c r="AE25" i="89"/>
  <c r="AG45" i="137"/>
  <c r="AG75" i="74"/>
  <c r="AF82" i="69"/>
  <c r="K69" i="77"/>
  <c r="AG49" i="77"/>
  <c r="AF22" i="114"/>
  <c r="AE22" i="114"/>
  <c r="AF54" i="58"/>
  <c r="AF53" i="62"/>
  <c r="AH23" i="62"/>
  <c r="AE100" i="62"/>
  <c r="K75" i="60"/>
  <c r="AE52" i="60"/>
  <c r="AE97" i="67"/>
  <c r="AE17" i="118"/>
  <c r="K84" i="68"/>
  <c r="AH53" i="77"/>
  <c r="K30" i="89"/>
  <c r="AE34" i="90"/>
  <c r="AG85" i="90"/>
  <c r="K50" i="74"/>
  <c r="AG91" i="111"/>
  <c r="AF50" i="107"/>
  <c r="AG71" i="107"/>
  <c r="AF86" i="103"/>
  <c r="AH76" i="107"/>
  <c r="K30" i="94"/>
  <c r="K26" i="75"/>
  <c r="AE66" i="89"/>
  <c r="K31" i="74"/>
  <c r="AH67" i="77"/>
  <c r="AE79" i="62"/>
  <c r="AH68" i="89"/>
  <c r="AE84" i="73"/>
  <c r="AG77" i="90"/>
  <c r="K70" i="77"/>
  <c r="AH85" i="114"/>
  <c r="AF65" i="62"/>
  <c r="AG59" i="115"/>
  <c r="AG81" i="111"/>
  <c r="AG75" i="103"/>
  <c r="AG93" i="75"/>
  <c r="AH51" i="74"/>
  <c r="AF67" i="80"/>
  <c r="AE81" i="122"/>
  <c r="AF50" i="58"/>
  <c r="K20" i="110"/>
  <c r="AG23" i="89"/>
  <c r="AE22" i="59"/>
  <c r="AF43" i="121"/>
  <c r="K17" i="74"/>
  <c r="AG49" i="74"/>
  <c r="AG44" i="69"/>
  <c r="AG8" i="77"/>
  <c r="AH11" i="77"/>
  <c r="K46" i="75"/>
  <c r="AG27" i="114"/>
  <c r="K15" i="114"/>
  <c r="AG61" i="76"/>
  <c r="AF97" i="60"/>
  <c r="AF90" i="60"/>
  <c r="K52" i="60"/>
  <c r="AG19" i="62"/>
  <c r="AG89" i="60"/>
  <c r="AH96" i="62"/>
  <c r="AE88" i="67"/>
  <c r="AE84" i="118"/>
  <c r="K48" i="118"/>
  <c r="AH38" i="80"/>
  <c r="AH37" i="90"/>
  <c r="AG80" i="89"/>
  <c r="AG63" i="89"/>
  <c r="AH46" i="89"/>
  <c r="AE32" i="74"/>
  <c r="AG26" i="110"/>
  <c r="K57" i="111"/>
  <c r="AF31" i="107"/>
  <c r="AH84" i="76"/>
  <c r="AG87" i="63"/>
  <c r="K18" i="137"/>
  <c r="AH95" i="77"/>
  <c r="AF25" i="62"/>
  <c r="AH15" i="90"/>
  <c r="AH38" i="67"/>
  <c r="AF99" i="60"/>
  <c r="K54" i="89"/>
  <c r="AE59" i="67"/>
  <c r="K55" i="66"/>
  <c r="AF42" i="122"/>
  <c r="AE8" i="110"/>
  <c r="AF7" i="89"/>
  <c r="AG71" i="76"/>
  <c r="AE52" i="100"/>
  <c r="AF25" i="74"/>
  <c r="AE30" i="74"/>
  <c r="K64" i="69"/>
  <c r="AF17" i="77"/>
  <c r="AF97" i="77"/>
  <c r="AE60" i="75"/>
  <c r="K24" i="114"/>
  <c r="AE55" i="114"/>
  <c r="AG43" i="76"/>
  <c r="AG51" i="59"/>
  <c r="AH6" i="62"/>
  <c r="AH53" i="62"/>
  <c r="AH20" i="62"/>
  <c r="AG21" i="60"/>
  <c r="AE35" i="62"/>
  <c r="AH25" i="62"/>
  <c r="AH89" i="67"/>
  <c r="AG35" i="118"/>
  <c r="AF57" i="118"/>
  <c r="AF50" i="80"/>
  <c r="AG19" i="90"/>
  <c r="AE30" i="90"/>
  <c r="AF24" i="90"/>
  <c r="AE19" i="89"/>
  <c r="K16" i="74"/>
  <c r="K62" i="111"/>
  <c r="AH31" i="111"/>
  <c r="AG18" i="103"/>
  <c r="AE35" i="103"/>
  <c r="AE25" i="107"/>
  <c r="AH20" i="103"/>
  <c r="AH71" i="103"/>
  <c r="AE72" i="77"/>
  <c r="AG56" i="100"/>
  <c r="AF53" i="73"/>
  <c r="K23" i="75"/>
  <c r="AE50" i="94"/>
  <c r="AF10" i="90"/>
  <c r="AE82" i="59"/>
  <c r="AE96" i="66"/>
  <c r="AF19" i="74"/>
  <c r="AF100" i="74"/>
  <c r="AE74" i="104"/>
  <c r="AH24" i="77"/>
  <c r="AG66" i="115"/>
  <c r="AE30" i="114"/>
  <c r="K54" i="114"/>
  <c r="AE36" i="58"/>
  <c r="AF59" i="62"/>
  <c r="AE97" i="62"/>
  <c r="AH99" i="60"/>
  <c r="AH62" i="60"/>
  <c r="AE30" i="62"/>
  <c r="AG62" i="62"/>
  <c r="AG78" i="63"/>
  <c r="AF91" i="118"/>
  <c r="AE50" i="80"/>
  <c r="AE85" i="90"/>
  <c r="K64" i="89"/>
  <c r="AH88" i="90"/>
  <c r="AG25" i="110"/>
  <c r="AF91" i="56"/>
  <c r="AE53" i="103"/>
  <c r="AH66" i="103"/>
  <c r="AF64" i="114"/>
  <c r="AF87" i="59"/>
  <c r="AE93" i="62"/>
  <c r="AH50" i="62"/>
  <c r="AF51" i="118"/>
  <c r="AE51" i="89"/>
  <c r="AF69" i="90"/>
  <c r="K27" i="110"/>
  <c r="AE60" i="103"/>
  <c r="AG32" i="103"/>
  <c r="AF67" i="75"/>
  <c r="AF19" i="68"/>
  <c r="AG10" i="74"/>
  <c r="AG93" i="115"/>
  <c r="AE19" i="114"/>
  <c r="AH14" i="60"/>
  <c r="K70" i="62"/>
  <c r="AG49" i="118"/>
  <c r="AG80" i="90"/>
  <c r="AG26" i="111"/>
  <c r="AH30" i="103"/>
  <c r="AH91" i="59"/>
  <c r="AE39" i="90"/>
  <c r="AG94" i="74"/>
  <c r="AE33" i="89"/>
  <c r="AE62" i="90"/>
  <c r="AG51" i="110"/>
  <c r="AF84" i="103"/>
  <c r="AF17" i="107"/>
  <c r="AE99" i="103"/>
  <c r="AF15" i="114"/>
  <c r="K91" i="58"/>
  <c r="AF89" i="62"/>
  <c r="K68" i="63"/>
  <c r="AE82" i="90"/>
  <c r="AH66" i="90"/>
  <c r="AH60" i="111"/>
  <c r="AG100" i="103"/>
  <c r="K18" i="103"/>
  <c r="AH67" i="73"/>
  <c r="AE29" i="109"/>
  <c r="AG22" i="100"/>
  <c r="AH88" i="104"/>
  <c r="AG6" i="61"/>
  <c r="AG98" i="76"/>
  <c r="K51" i="62"/>
  <c r="K78" i="62"/>
  <c r="AF66" i="118"/>
  <c r="AH24" i="89"/>
  <c r="AF56" i="110"/>
  <c r="AH94" i="103"/>
  <c r="AH46" i="103"/>
  <c r="AE71" i="80"/>
  <c r="AF87" i="111"/>
  <c r="K64" i="68"/>
  <c r="AE41" i="74"/>
  <c r="AG89" i="62"/>
  <c r="AH84" i="89"/>
  <c r="AH90" i="58"/>
  <c r="AH90" i="103"/>
  <c r="AG8" i="107"/>
  <c r="AH46" i="58"/>
  <c r="AG76" i="103"/>
  <c r="AF46" i="118"/>
  <c r="AH97" i="77"/>
  <c r="AH59" i="111"/>
  <c r="AE93" i="76"/>
  <c r="AH3" i="56"/>
  <c r="AF64" i="62"/>
  <c r="AE73" i="68"/>
  <c r="AH62" i="107"/>
  <c r="AH72" i="114"/>
  <c r="AH40" i="75"/>
  <c r="K47" i="75"/>
  <c r="K34" i="58"/>
  <c r="AH43" i="118"/>
  <c r="AH90" i="110"/>
  <c r="AE68" i="103"/>
  <c r="AG10" i="114"/>
  <c r="AE57" i="62"/>
  <c r="K72" i="90"/>
  <c r="AH85" i="107"/>
  <c r="K40" i="110"/>
  <c r="K44" i="59"/>
  <c r="AG97" i="60"/>
  <c r="AF8" i="103"/>
  <c r="AG83" i="90"/>
  <c r="AF5" i="94"/>
  <c r="AG3" i="54"/>
  <c r="K4" i="76"/>
  <c r="AH4" i="103"/>
  <c r="K11" i="80"/>
  <c r="AF28" i="73"/>
  <c r="K5" i="105"/>
  <c r="AG2" i="63"/>
  <c r="AH4" i="69"/>
  <c r="AF11" i="95"/>
  <c r="AG4" i="95"/>
  <c r="AE6" i="104"/>
  <c r="AH13" i="55"/>
  <c r="AH12" i="55"/>
  <c r="K10" i="63"/>
  <c r="AE13" i="53"/>
  <c r="K10" i="53"/>
  <c r="AE19" i="53"/>
  <c r="AH7" i="66"/>
  <c r="AG27" i="115"/>
  <c r="AG7" i="94"/>
  <c r="AF23" i="94"/>
  <c r="K8" i="94"/>
  <c r="K27" i="76"/>
  <c r="AF14" i="76"/>
  <c r="AH79" i="139"/>
  <c r="AF65" i="137"/>
  <c r="AG83" i="137"/>
  <c r="AG60" i="137"/>
  <c r="K30" i="139"/>
  <c r="AF68" i="139"/>
  <c r="AG67" i="137"/>
  <c r="AE11" i="139"/>
  <c r="K32" i="139"/>
  <c r="AF3" i="137"/>
  <c r="AE23" i="139"/>
  <c r="AE63" i="122"/>
  <c r="AF66" i="122"/>
  <c r="AF2" i="139"/>
  <c r="AG4" i="122"/>
  <c r="AE55" i="65"/>
  <c r="AH44" i="65"/>
  <c r="AF77" i="100"/>
  <c r="AH48" i="139"/>
  <c r="AH85" i="137"/>
  <c r="K54" i="139"/>
  <c r="AE50" i="139"/>
  <c r="AF39" i="105"/>
  <c r="AE53" i="105"/>
  <c r="AG23" i="105"/>
  <c r="K15" i="105"/>
  <c r="AG29" i="105"/>
  <c r="AH28" i="105"/>
  <c r="AG19" i="105"/>
  <c r="AG15" i="105"/>
  <c r="AH30" i="100"/>
  <c r="AF75" i="100"/>
  <c r="AE37" i="68"/>
  <c r="AE7" i="111"/>
  <c r="K11" i="111"/>
  <c r="AE16" i="111"/>
  <c r="AE3" i="111"/>
  <c r="AE33" i="71"/>
  <c r="AG45" i="71"/>
  <c r="AG96" i="73"/>
  <c r="AE78" i="71"/>
  <c r="AG38" i="71"/>
  <c r="AF81" i="71"/>
  <c r="AE99" i="71"/>
  <c r="AF38" i="73"/>
  <c r="AE30" i="73"/>
  <c r="AE38" i="73"/>
  <c r="AF62" i="73"/>
  <c r="AF26" i="71"/>
  <c r="AG39" i="71"/>
  <c r="AE33" i="73"/>
  <c r="AE28" i="73"/>
  <c r="AH27" i="73"/>
  <c r="AH26" i="71"/>
  <c r="AE40" i="73"/>
  <c r="AH87" i="80"/>
  <c r="AG89" i="79"/>
  <c r="AE82" i="79"/>
  <c r="AG74" i="79"/>
  <c r="AH87" i="79"/>
  <c r="AG73" i="80"/>
  <c r="AG95" i="79"/>
  <c r="AF33" i="79"/>
  <c r="AE94" i="79"/>
  <c r="AH100" i="79"/>
  <c r="AF69" i="79"/>
  <c r="AF32" i="79"/>
  <c r="AE36" i="80"/>
  <c r="AG84" i="80"/>
  <c r="AE99" i="80"/>
  <c r="AG47" i="79"/>
  <c r="K52" i="80"/>
  <c r="K33" i="79"/>
  <c r="AE27" i="79"/>
  <c r="AE22" i="80"/>
  <c r="AH84" i="80"/>
  <c r="K24" i="80"/>
  <c r="AG91" i="79"/>
  <c r="AF28" i="80"/>
  <c r="AG50" i="79"/>
  <c r="AE11" i="69"/>
  <c r="AF35" i="67"/>
  <c r="AG76" i="67"/>
  <c r="AF44" i="137"/>
  <c r="K57" i="94"/>
  <c r="AE76" i="73"/>
  <c r="K39" i="70"/>
  <c r="AH86" i="70"/>
  <c r="AF46" i="70"/>
  <c r="AG52" i="70"/>
  <c r="AG54" i="70"/>
  <c r="AH60" i="70"/>
  <c r="K45" i="70"/>
  <c r="AG2" i="89"/>
  <c r="AE95" i="70"/>
  <c r="AF63" i="70"/>
  <c r="AF86" i="69"/>
  <c r="AF69" i="75"/>
  <c r="AG94" i="65"/>
  <c r="AF41" i="65"/>
  <c r="AF52" i="65"/>
  <c r="K64" i="65"/>
  <c r="AG88" i="65"/>
  <c r="K75" i="65"/>
  <c r="AG83" i="65"/>
  <c r="AE36" i="76"/>
  <c r="AE96" i="76"/>
  <c r="AF71" i="76"/>
  <c r="AG73" i="68"/>
  <c r="AH74" i="68"/>
  <c r="AG71" i="68"/>
  <c r="AG63" i="77"/>
  <c r="AG82" i="77"/>
  <c r="AH54" i="77"/>
  <c r="AG38" i="77"/>
  <c r="K45" i="118"/>
  <c r="AF85" i="104"/>
  <c r="AE66" i="104"/>
  <c r="AF89" i="104"/>
  <c r="AG47" i="104"/>
  <c r="K54" i="104"/>
  <c r="K52" i="66"/>
  <c r="K79" i="66"/>
  <c r="AH79" i="66"/>
  <c r="AE67" i="66"/>
  <c r="AG37" i="66"/>
  <c r="AH56" i="66"/>
  <c r="AE55" i="66"/>
  <c r="AG62" i="66"/>
  <c r="AG89" i="70"/>
  <c r="AH91" i="70"/>
  <c r="AE12" i="63"/>
  <c r="K29" i="63"/>
  <c r="AG41" i="63"/>
  <c r="AE21" i="63"/>
  <c r="K13" i="63"/>
  <c r="AH35" i="63"/>
  <c r="AF29" i="63"/>
  <c r="AH71" i="73"/>
  <c r="AE21" i="73"/>
  <c r="AH91" i="71"/>
  <c r="AH32" i="73"/>
  <c r="AH79" i="71"/>
  <c r="AE90" i="71"/>
  <c r="AE91" i="73"/>
  <c r="AG22" i="110"/>
  <c r="AH40" i="77"/>
  <c r="AG19" i="77"/>
  <c r="AE52" i="77"/>
  <c r="AG96" i="115"/>
  <c r="AF86" i="89"/>
  <c r="AG27" i="90"/>
  <c r="AH38" i="89"/>
  <c r="AG89" i="59"/>
  <c r="AF45" i="59"/>
  <c r="AG18" i="59"/>
  <c r="AG28" i="59"/>
  <c r="AF92" i="59"/>
  <c r="AF26" i="59"/>
  <c r="AE29" i="107"/>
  <c r="AH92" i="103"/>
  <c r="AH59" i="63"/>
  <c r="AG79" i="114"/>
  <c r="K56" i="114"/>
  <c r="K19" i="100"/>
  <c r="AH50" i="58"/>
  <c r="AF86" i="110"/>
  <c r="AH50" i="110"/>
  <c r="AE71" i="67"/>
  <c r="AG90" i="67"/>
  <c r="AF40" i="67"/>
  <c r="AG46" i="69"/>
  <c r="AE85" i="69"/>
  <c r="AG49" i="69"/>
  <c r="AE44" i="69"/>
  <c r="AG68" i="69"/>
  <c r="AF33" i="67"/>
  <c r="AF61" i="67"/>
  <c r="AF79" i="67"/>
  <c r="K85" i="69"/>
  <c r="C6" i="63"/>
  <c r="K100" i="97"/>
  <c r="I108" i="60"/>
  <c r="J36" i="48"/>
  <c r="C15" i="68"/>
  <c r="C70" i="68"/>
  <c r="AG3" i="58"/>
  <c r="AG13" i="141"/>
  <c r="AE20" i="58"/>
  <c r="C63" i="56"/>
  <c r="AF76" i="139"/>
  <c r="AF99" i="80"/>
  <c r="C17" i="72"/>
  <c r="I108" i="55"/>
  <c r="AH13" i="94"/>
  <c r="K11" i="100"/>
  <c r="AE38" i="76"/>
  <c r="AF100" i="75"/>
  <c r="AE58" i="73"/>
  <c r="AF11" i="109"/>
  <c r="K26" i="100"/>
  <c r="AG90" i="65"/>
  <c r="AG99" i="104"/>
  <c r="AF13" i="107"/>
  <c r="AE23" i="65"/>
  <c r="K6" i="115"/>
  <c r="AF72" i="89"/>
  <c r="AG95" i="71"/>
  <c r="AG18" i="118"/>
  <c r="AF92" i="141"/>
  <c r="AF58" i="118"/>
  <c r="AG92" i="77"/>
  <c r="AF4" i="139"/>
  <c r="K56" i="80"/>
  <c r="AH54" i="66"/>
  <c r="AE93" i="104"/>
  <c r="AE8" i="109"/>
  <c r="AG63" i="115"/>
  <c r="AG35" i="66"/>
  <c r="AG36" i="118"/>
  <c r="AF17" i="67"/>
  <c r="AF26" i="137"/>
  <c r="AH71" i="63"/>
  <c r="AE39" i="118"/>
  <c r="AG54" i="65"/>
  <c r="AF79" i="71"/>
  <c r="AF17" i="73"/>
  <c r="AE67" i="139"/>
  <c r="K54" i="66"/>
  <c r="AH73" i="80"/>
  <c r="K43" i="79"/>
  <c r="AE55" i="122"/>
  <c r="AE95" i="104"/>
  <c r="AG24" i="94"/>
  <c r="AF58" i="65"/>
  <c r="K26" i="73"/>
  <c r="AH72" i="59"/>
  <c r="AF39" i="67"/>
  <c r="AH7" i="65"/>
  <c r="AG96" i="122"/>
  <c r="AH21" i="73"/>
  <c r="AE14" i="121"/>
  <c r="K8" i="75"/>
  <c r="AF18" i="110"/>
  <c r="AE64" i="63"/>
  <c r="K11" i="70"/>
  <c r="AH61" i="103"/>
  <c r="AE11" i="137"/>
  <c r="AG39" i="107"/>
  <c r="AF43" i="100"/>
  <c r="AE50" i="65"/>
  <c r="K31" i="122"/>
  <c r="AH55" i="73"/>
  <c r="AE67" i="105"/>
  <c r="AG88" i="75"/>
  <c r="AG17" i="111"/>
  <c r="AH57" i="76"/>
  <c r="AF74" i="100"/>
  <c r="AG91" i="137"/>
  <c r="AH23" i="58"/>
  <c r="AF97" i="111"/>
  <c r="AG29" i="109"/>
  <c r="AG98" i="89"/>
  <c r="AE24" i="64"/>
  <c r="AG13" i="139"/>
  <c r="AE76" i="80"/>
  <c r="AG70" i="71"/>
  <c r="AF58" i="104"/>
  <c r="AE90" i="110"/>
  <c r="AE20" i="90"/>
  <c r="K21" i="59"/>
  <c r="AE67" i="68"/>
  <c r="K84" i="69"/>
  <c r="AE15" i="73"/>
  <c r="AE72" i="67"/>
  <c r="K70" i="71"/>
  <c r="AE37" i="104"/>
  <c r="AG80" i="110"/>
  <c r="AE60" i="89"/>
  <c r="AG97" i="122"/>
  <c r="AE67" i="73"/>
  <c r="AF34" i="111"/>
  <c r="AE25" i="69"/>
  <c r="AH17" i="64"/>
  <c r="AE50" i="90"/>
  <c r="AH59" i="100"/>
  <c r="AF54" i="103"/>
  <c r="AE22" i="139"/>
  <c r="K70" i="76"/>
  <c r="K70" i="75"/>
  <c r="AE20" i="111"/>
  <c r="AG37" i="63"/>
  <c r="AE23" i="70"/>
  <c r="AF44" i="68"/>
  <c r="AF24" i="100"/>
  <c r="AG85" i="74"/>
  <c r="AG75" i="77"/>
  <c r="AE71" i="75"/>
  <c r="AG73" i="114"/>
  <c r="K59" i="62"/>
  <c r="AG77" i="62"/>
  <c r="AE100" i="63"/>
  <c r="AG26" i="100"/>
  <c r="AG81" i="66"/>
  <c r="AF48" i="115"/>
  <c r="K60" i="58"/>
  <c r="AH76" i="105"/>
  <c r="AH2" i="75"/>
  <c r="AF10" i="110"/>
  <c r="AH26" i="111"/>
  <c r="AG19" i="69"/>
  <c r="AE32" i="70"/>
  <c r="AG30" i="90"/>
  <c r="AF51" i="68"/>
  <c r="AH63" i="59"/>
  <c r="AH29" i="66"/>
  <c r="AF2" i="137"/>
  <c r="AF23" i="76"/>
  <c r="AE10" i="110"/>
  <c r="AF87" i="70"/>
  <c r="AG52" i="100"/>
  <c r="AG57" i="74"/>
  <c r="AH25" i="77"/>
  <c r="AG80" i="75"/>
  <c r="AE65" i="114"/>
  <c r="AG47" i="59"/>
  <c r="AE49" i="58"/>
  <c r="AE99" i="62"/>
  <c r="AG82" i="60"/>
  <c r="AE95" i="62"/>
  <c r="AG55" i="118"/>
  <c r="AG8" i="90"/>
  <c r="AF19" i="90"/>
  <c r="AE65" i="90"/>
  <c r="AG68" i="111"/>
  <c r="AH2" i="57"/>
  <c r="K37" i="103"/>
  <c r="AH22" i="103"/>
  <c r="AE50" i="107"/>
  <c r="AH93" i="110"/>
  <c r="AF60" i="103"/>
  <c r="AG55" i="103"/>
  <c r="AE93" i="69"/>
  <c r="AG40" i="94"/>
  <c r="AE10" i="89"/>
  <c r="K69" i="66"/>
  <c r="AF35" i="74"/>
  <c r="K29" i="77"/>
  <c r="K41" i="114"/>
  <c r="AE64" i="62"/>
  <c r="K24" i="62"/>
  <c r="AH27" i="60"/>
  <c r="AE93" i="63"/>
  <c r="AG94" i="68"/>
  <c r="AE44" i="90"/>
  <c r="AH32" i="90"/>
  <c r="AE97" i="107"/>
  <c r="AF37" i="139"/>
  <c r="K36" i="59"/>
  <c r="AE71" i="74"/>
  <c r="K51" i="69"/>
  <c r="AH2" i="77"/>
  <c r="AE45" i="114"/>
  <c r="AF67" i="76"/>
  <c r="AF93" i="58"/>
  <c r="AF15" i="60"/>
  <c r="AG74" i="60"/>
  <c r="K15" i="60"/>
  <c r="AH90" i="118"/>
  <c r="AF66" i="115"/>
  <c r="AG12" i="89"/>
  <c r="AF47" i="90"/>
  <c r="AF70" i="110"/>
  <c r="AH90" i="67"/>
  <c r="AF30" i="109"/>
  <c r="AE32" i="68"/>
  <c r="K73" i="66"/>
  <c r="AF3" i="74"/>
  <c r="AG57" i="77"/>
  <c r="AG96" i="114"/>
  <c r="AF51" i="60"/>
  <c r="AH89" i="60"/>
  <c r="AE13" i="62"/>
  <c r="AH35" i="62"/>
  <c r="AF76" i="63"/>
  <c r="K22" i="118"/>
  <c r="AG84" i="68"/>
  <c r="AF30" i="90"/>
  <c r="K43" i="89"/>
  <c r="AE77" i="89"/>
  <c r="AF98" i="89"/>
  <c r="AF85" i="74"/>
  <c r="K36" i="110"/>
  <c r="AH29" i="110"/>
  <c r="AH42" i="103"/>
  <c r="AF69" i="107"/>
  <c r="AG52" i="103"/>
  <c r="AE62" i="103"/>
  <c r="AG75" i="107"/>
  <c r="AH92" i="74"/>
  <c r="AF76" i="107"/>
  <c r="AH54" i="103"/>
  <c r="AH95" i="107"/>
  <c r="AF77" i="103"/>
  <c r="AF49" i="63"/>
  <c r="AH92" i="59"/>
  <c r="AF84" i="74"/>
  <c r="AG98" i="77"/>
  <c r="AF46" i="75"/>
  <c r="AF36" i="114"/>
  <c r="AH14" i="62"/>
  <c r="AH98" i="62"/>
  <c r="AE18" i="60"/>
  <c r="AF35" i="118"/>
  <c r="AH29" i="90"/>
  <c r="AG100" i="90"/>
  <c r="AF44" i="90"/>
  <c r="AE87" i="107"/>
  <c r="AE86" i="107"/>
  <c r="AF55" i="114"/>
  <c r="AF8" i="107"/>
  <c r="AG20" i="103"/>
  <c r="AE40" i="122"/>
  <c r="AH69" i="75"/>
  <c r="K27" i="62"/>
  <c r="AE21" i="55"/>
  <c r="AF11" i="65"/>
  <c r="AH75" i="118"/>
  <c r="AG54" i="75"/>
  <c r="K20" i="118"/>
  <c r="AH84" i="105"/>
  <c r="AG96" i="63"/>
  <c r="AG33" i="59"/>
  <c r="AE82" i="74"/>
  <c r="AE95" i="77"/>
  <c r="AG34" i="75"/>
  <c r="AG39" i="114"/>
  <c r="AG10" i="60"/>
  <c r="AH41" i="62"/>
  <c r="AH73" i="60"/>
  <c r="AH91" i="118"/>
  <c r="AH94" i="89"/>
  <c r="AE49" i="89"/>
  <c r="AG83" i="111"/>
  <c r="K56" i="103"/>
  <c r="AE31" i="107"/>
  <c r="K17" i="66"/>
  <c r="AF94" i="60"/>
  <c r="AH91" i="111"/>
  <c r="AG86" i="103"/>
  <c r="AE75" i="67"/>
  <c r="AH52" i="62"/>
  <c r="AF13" i="74"/>
  <c r="K17" i="107"/>
  <c r="AE90" i="100"/>
  <c r="K74" i="65"/>
  <c r="AG14" i="97"/>
  <c r="AF48" i="63"/>
  <c r="AE85" i="65"/>
  <c r="AF26" i="68"/>
  <c r="AF16" i="67"/>
  <c r="AE51" i="77"/>
  <c r="AE58" i="114"/>
  <c r="AH51" i="114"/>
  <c r="AE53" i="62"/>
  <c r="AF80" i="60"/>
  <c r="AH25" i="60"/>
  <c r="AE53" i="118"/>
  <c r="AE61" i="79"/>
  <c r="AF43" i="90"/>
  <c r="K9" i="89"/>
  <c r="AF70" i="90"/>
  <c r="AF38" i="111"/>
  <c r="AE51" i="65"/>
  <c r="AE61" i="100"/>
  <c r="K7" i="61"/>
  <c r="AH80" i="68"/>
  <c r="AG49" i="107"/>
  <c r="AH91" i="62"/>
  <c r="K53" i="137"/>
  <c r="AF42" i="76"/>
  <c r="AE22" i="110"/>
  <c r="AE45" i="70"/>
  <c r="AE13" i="100"/>
  <c r="AG11" i="74"/>
  <c r="K45" i="77"/>
  <c r="AE47" i="75"/>
  <c r="AH24" i="114"/>
  <c r="AH88" i="59"/>
  <c r="AH44" i="58"/>
  <c r="AH32" i="60"/>
  <c r="AG45" i="60"/>
  <c r="K63" i="62"/>
  <c r="AF70" i="118"/>
  <c r="AF91" i="89"/>
  <c r="AF82" i="89"/>
  <c r="AE44" i="89"/>
  <c r="AG46" i="110"/>
  <c r="K91" i="56"/>
  <c r="AE69" i="103"/>
  <c r="AH17" i="103"/>
  <c r="AG99" i="107"/>
  <c r="AH94" i="104"/>
  <c r="AH86" i="111"/>
  <c r="AE45" i="89"/>
  <c r="AH25" i="74"/>
  <c r="AH63" i="77"/>
  <c r="AE26" i="75"/>
  <c r="AF69" i="114"/>
  <c r="AG15" i="62"/>
  <c r="AE89" i="62"/>
  <c r="K70" i="60"/>
  <c r="AG91" i="63"/>
  <c r="AF79" i="68"/>
  <c r="AE71" i="89"/>
  <c r="AE96" i="74"/>
  <c r="AH82" i="58"/>
  <c r="AG73" i="103"/>
  <c r="K25" i="107"/>
  <c r="AF92" i="62"/>
  <c r="AH76" i="63"/>
  <c r="AF3" i="90"/>
  <c r="AF37" i="64"/>
  <c r="K15" i="89"/>
  <c r="AE99" i="77"/>
  <c r="AF67" i="59"/>
  <c r="AH40" i="62"/>
  <c r="AH87" i="90"/>
  <c r="AE71" i="114"/>
  <c r="AF71" i="89"/>
  <c r="AH98" i="74"/>
  <c r="AH97" i="103"/>
  <c r="AE68" i="60"/>
  <c r="AG61" i="79"/>
  <c r="AE32" i="111"/>
  <c r="AH79" i="103"/>
  <c r="AE58" i="110"/>
  <c r="AH31" i="74"/>
  <c r="AH34" i="114"/>
  <c r="AH43" i="62"/>
  <c r="AF89" i="90"/>
  <c r="AH3" i="89"/>
  <c r="AG92" i="68"/>
  <c r="AG98" i="62"/>
  <c r="AG63" i="80"/>
  <c r="K21" i="111"/>
  <c r="AF65" i="104"/>
  <c r="AE15" i="60"/>
  <c r="K62" i="110"/>
  <c r="K42" i="111"/>
  <c r="AE4" i="62"/>
  <c r="AH45" i="111"/>
  <c r="AG52" i="89"/>
  <c r="AF30" i="111"/>
  <c r="AG88" i="103"/>
  <c r="AG34" i="74"/>
  <c r="K12" i="79"/>
  <c r="K10" i="105"/>
  <c r="AF3" i="67"/>
  <c r="AH8" i="97"/>
  <c r="AF13" i="104"/>
  <c r="AE5" i="55"/>
  <c r="K8" i="118"/>
  <c r="K9" i="53"/>
  <c r="AE22" i="67"/>
  <c r="K31" i="94"/>
  <c r="AF21" i="94"/>
  <c r="K11" i="76"/>
  <c r="AF79" i="122"/>
  <c r="AE53" i="139"/>
  <c r="AH47" i="122"/>
  <c r="AF61" i="122"/>
  <c r="AH56" i="122"/>
  <c r="K28" i="122"/>
  <c r="AH71" i="122"/>
  <c r="AF7" i="122"/>
  <c r="AH54" i="139"/>
  <c r="AG76" i="139"/>
  <c r="AG24" i="137"/>
  <c r="K3" i="122"/>
  <c r="AG11" i="65"/>
  <c r="AF83" i="100"/>
  <c r="AH98" i="137"/>
  <c r="AG36" i="139"/>
  <c r="AF87" i="137"/>
  <c r="AE49" i="122"/>
  <c r="AF41" i="105"/>
  <c r="AG65" i="105"/>
  <c r="AH36" i="105"/>
  <c r="AG25" i="105"/>
  <c r="K33" i="105"/>
  <c r="AG16" i="105"/>
  <c r="K63" i="64"/>
  <c r="AE9" i="64"/>
  <c r="AH90" i="100"/>
  <c r="AG52" i="68"/>
  <c r="K22" i="110"/>
  <c r="K6" i="110"/>
  <c r="AH10" i="110"/>
  <c r="AH3" i="111"/>
  <c r="AG31" i="73"/>
  <c r="K45" i="71"/>
  <c r="AF33" i="73"/>
  <c r="AF27" i="71"/>
  <c r="AF52" i="73"/>
  <c r="AE61" i="71"/>
  <c r="AH26" i="73"/>
  <c r="K67" i="73"/>
  <c r="AF81" i="73"/>
  <c r="AF38" i="71"/>
  <c r="AE24" i="71"/>
  <c r="AF29" i="73"/>
  <c r="AH31" i="71"/>
  <c r="K39" i="73"/>
  <c r="K41" i="73"/>
  <c r="AE97" i="80"/>
  <c r="AG24" i="79"/>
  <c r="AG80" i="79"/>
  <c r="AE79" i="79"/>
  <c r="AE48" i="79"/>
  <c r="AG76" i="80"/>
  <c r="AF79" i="79"/>
  <c r="AF33" i="80"/>
  <c r="AH21" i="80"/>
  <c r="AH17" i="80"/>
  <c r="AF17" i="80"/>
  <c r="AH72" i="79"/>
  <c r="AE87" i="80"/>
  <c r="AF31" i="79"/>
  <c r="AE8" i="80"/>
  <c r="AE29" i="79"/>
  <c r="AE23" i="80"/>
  <c r="AH18" i="79"/>
  <c r="K27" i="79"/>
  <c r="AH78" i="80"/>
  <c r="AH23" i="80"/>
  <c r="AF32" i="80"/>
  <c r="AG28" i="79"/>
  <c r="K34" i="67"/>
  <c r="AH30" i="69"/>
  <c r="AE36" i="139"/>
  <c r="K34" i="94"/>
  <c r="AE35" i="94"/>
  <c r="AE55" i="94"/>
  <c r="AF42" i="94"/>
  <c r="AH89" i="73"/>
  <c r="AE49" i="70"/>
  <c r="AF56" i="70"/>
  <c r="AG41" i="70"/>
  <c r="AH78" i="70"/>
  <c r="AH23" i="70"/>
  <c r="K14" i="70"/>
  <c r="AH53" i="70"/>
  <c r="AG23" i="70"/>
  <c r="AG41" i="67"/>
  <c r="AG71" i="75"/>
  <c r="AE48" i="65"/>
  <c r="AF40" i="65"/>
  <c r="AG50" i="65"/>
  <c r="AF80" i="65"/>
  <c r="AE78" i="65"/>
  <c r="AG63" i="65"/>
  <c r="AF96" i="76"/>
  <c r="AH90" i="76"/>
  <c r="AF25" i="76"/>
  <c r="K78" i="68"/>
  <c r="AF65" i="68"/>
  <c r="AH8" i="77"/>
  <c r="K61" i="77"/>
  <c r="AE56" i="77"/>
  <c r="AE57" i="77"/>
  <c r="K23" i="118"/>
  <c r="AH70" i="104"/>
  <c r="AG95" i="104"/>
  <c r="AE97" i="104"/>
  <c r="AE73" i="104"/>
  <c r="AG68" i="66"/>
  <c r="AH59" i="66"/>
  <c r="K81" i="66"/>
  <c r="AE80" i="66"/>
  <c r="AH15" i="66"/>
  <c r="AF84" i="66"/>
  <c r="K20" i="66"/>
  <c r="AG81" i="70"/>
  <c r="AG94" i="70"/>
  <c r="K43" i="63"/>
  <c r="AE86" i="63"/>
  <c r="K72" i="63"/>
  <c r="AH25" i="63"/>
  <c r="AF34" i="63"/>
  <c r="AE42" i="63"/>
  <c r="AG79" i="71"/>
  <c r="AE68" i="73"/>
  <c r="AE98" i="73"/>
  <c r="K74" i="71"/>
  <c r="AG100" i="71"/>
  <c r="AG20" i="110"/>
  <c r="AH24" i="110"/>
  <c r="K44" i="77"/>
  <c r="AE38" i="77"/>
  <c r="AF45" i="115"/>
  <c r="AF31" i="90"/>
  <c r="K27" i="90"/>
  <c r="AF38" i="90"/>
  <c r="K20" i="59"/>
  <c r="AH70" i="59"/>
  <c r="AG30" i="59"/>
  <c r="K15" i="59"/>
  <c r="AE24" i="59"/>
  <c r="AH52" i="103"/>
  <c r="AH48" i="103"/>
  <c r="AE70" i="63"/>
  <c r="AG20" i="80"/>
  <c r="AH43" i="114"/>
  <c r="AE42" i="114"/>
  <c r="AE99" i="111"/>
  <c r="AE91" i="111"/>
  <c r="AF69" i="69"/>
  <c r="AG98" i="67"/>
  <c r="AH39" i="67"/>
  <c r="AF81" i="69"/>
  <c r="AH41" i="69"/>
  <c r="AH12" i="69"/>
  <c r="AE39" i="67"/>
  <c r="AF80" i="69"/>
  <c r="AG96" i="69"/>
  <c r="AH75" i="67"/>
  <c r="AG53" i="67"/>
  <c r="AF38" i="67"/>
  <c r="AG64" i="67"/>
  <c r="AE69" i="67"/>
  <c r="AF50" i="67"/>
  <c r="AH47" i="67"/>
  <c r="AH93" i="67"/>
  <c r="AH48" i="69"/>
  <c r="K48" i="69"/>
  <c r="AE86" i="69"/>
  <c r="AF55" i="67"/>
  <c r="K54" i="67"/>
  <c r="AE56" i="69"/>
  <c r="AG81" i="67"/>
  <c r="AE57" i="69"/>
  <c r="AE87" i="69"/>
  <c r="AF58" i="69"/>
  <c r="AG50" i="69"/>
  <c r="K36" i="69"/>
  <c r="AE44" i="67"/>
  <c r="AF82" i="67"/>
  <c r="AG38" i="69"/>
  <c r="AH52" i="69"/>
  <c r="AH64" i="67"/>
  <c r="K66" i="67"/>
  <c r="AF48" i="69"/>
  <c r="AE76" i="74"/>
  <c r="AG82" i="62"/>
  <c r="AE84" i="60"/>
  <c r="AH75" i="60"/>
  <c r="AH41" i="60"/>
  <c r="AE39" i="60"/>
  <c r="AE93" i="60"/>
  <c r="AF3" i="60"/>
  <c r="K62" i="62"/>
  <c r="AH56" i="58"/>
  <c r="AG53" i="58"/>
  <c r="AE77" i="58"/>
  <c r="AF96" i="58"/>
  <c r="AH49" i="58"/>
  <c r="AG40" i="58"/>
  <c r="K42" i="58"/>
  <c r="AH75" i="58"/>
  <c r="AE44" i="58"/>
  <c r="AG51" i="58"/>
  <c r="AF51" i="58"/>
  <c r="AH48" i="58"/>
  <c r="K55" i="58"/>
  <c r="AH35" i="58"/>
  <c r="AF94" i="58"/>
  <c r="AG89" i="58"/>
  <c r="AF36" i="58"/>
  <c r="AH68" i="58"/>
  <c r="K90" i="58"/>
  <c r="AG44" i="58"/>
  <c r="AG35" i="58"/>
  <c r="I122" i="68"/>
  <c r="AF3" i="50"/>
  <c r="AD74" i="49"/>
  <c r="AE47" i="122"/>
  <c r="AE4" i="110"/>
  <c r="C87" i="52"/>
  <c r="AF31" i="121"/>
  <c r="AE4" i="65"/>
  <c r="AF28" i="104"/>
  <c r="AF70" i="107"/>
  <c r="AG16" i="54"/>
  <c r="AF20" i="58"/>
  <c r="AF4" i="111"/>
  <c r="AE70" i="66"/>
  <c r="AE72" i="100"/>
  <c r="AF66" i="59"/>
  <c r="AH49" i="105"/>
  <c r="AG55" i="137"/>
  <c r="AG75" i="79"/>
  <c r="AH7" i="118"/>
  <c r="AG81" i="139"/>
  <c r="K12" i="95"/>
  <c r="AF10" i="139"/>
  <c r="AG21" i="67"/>
  <c r="K36" i="122"/>
  <c r="AG49" i="110"/>
  <c r="AH92" i="73"/>
  <c r="AG40" i="121"/>
  <c r="AH98" i="63"/>
  <c r="AG23" i="59"/>
  <c r="AE34" i="75"/>
  <c r="AF57" i="90"/>
  <c r="AG76" i="65"/>
  <c r="AH38" i="75"/>
  <c r="K34" i="70"/>
  <c r="AE34" i="100"/>
  <c r="AE90" i="70"/>
  <c r="AH36" i="77"/>
  <c r="AF79" i="76"/>
  <c r="K58" i="76"/>
  <c r="AF62" i="75"/>
  <c r="AE54" i="63"/>
  <c r="K12" i="89"/>
  <c r="AF13" i="100"/>
  <c r="AG85" i="104"/>
  <c r="AG73" i="60"/>
  <c r="AF47" i="89"/>
  <c r="K33" i="110"/>
  <c r="AE91" i="56"/>
  <c r="AE51" i="103"/>
  <c r="AF20" i="111"/>
  <c r="K47" i="107"/>
  <c r="AH13" i="66"/>
  <c r="AE92" i="77"/>
  <c r="AH56" i="118"/>
  <c r="AF84" i="89"/>
  <c r="AG72" i="115"/>
  <c r="AH34" i="100"/>
  <c r="AH81" i="59"/>
  <c r="AE33" i="62"/>
  <c r="AE40" i="89"/>
  <c r="K33" i="111"/>
  <c r="AG3" i="56"/>
  <c r="AH21" i="68"/>
  <c r="AE99" i="60"/>
  <c r="AE48" i="60"/>
  <c r="AH49" i="80"/>
  <c r="AF39" i="89"/>
  <c r="AE52" i="110"/>
  <c r="AF61" i="107"/>
  <c r="AG60" i="103"/>
  <c r="AH18" i="103"/>
  <c r="AG32" i="74"/>
  <c r="K21" i="114"/>
  <c r="AE43" i="58"/>
  <c r="AH69" i="63"/>
  <c r="K7" i="90"/>
  <c r="AH45" i="103"/>
  <c r="AE34" i="107"/>
  <c r="AE84" i="68"/>
  <c r="AH90" i="89"/>
  <c r="AH34" i="66"/>
  <c r="AG65" i="100"/>
  <c r="AF48" i="58"/>
  <c r="AF83" i="63"/>
  <c r="K76" i="90"/>
  <c r="AG63" i="103"/>
  <c r="AG53" i="74"/>
  <c r="AH55" i="60"/>
  <c r="AF72" i="104"/>
  <c r="AF98" i="114"/>
  <c r="AH99" i="62"/>
  <c r="AG90" i="77"/>
  <c r="AH56" i="110"/>
  <c r="AF21" i="90"/>
  <c r="AG91" i="110"/>
  <c r="K33" i="74"/>
  <c r="AF57" i="60"/>
  <c r="AH81" i="89"/>
  <c r="AF83" i="103"/>
  <c r="K76" i="69"/>
  <c r="AF32" i="73"/>
  <c r="AG28" i="60"/>
  <c r="AH41" i="100"/>
  <c r="K45" i="111"/>
  <c r="AG24" i="107"/>
  <c r="AE69" i="118"/>
  <c r="AG59" i="103"/>
  <c r="K57" i="89"/>
  <c r="K61" i="65"/>
  <c r="AH24" i="111"/>
  <c r="K50" i="103"/>
  <c r="AG70" i="90"/>
  <c r="K55" i="59"/>
  <c r="AG58" i="107"/>
  <c r="K34" i="114"/>
  <c r="AH52" i="89"/>
  <c r="AG69" i="77"/>
  <c r="AF7" i="80"/>
  <c r="AH10" i="95"/>
  <c r="AG25" i="94"/>
  <c r="AH45" i="122"/>
  <c r="AF95" i="122"/>
  <c r="AG48" i="139"/>
  <c r="K17" i="122"/>
  <c r="AE98" i="65"/>
  <c r="AE84" i="139"/>
  <c r="AH21" i="105"/>
  <c r="AE23" i="105"/>
  <c r="AF31" i="100"/>
  <c r="AF18" i="111"/>
  <c r="AG44" i="73"/>
  <c r="K44" i="71"/>
  <c r="K40" i="73"/>
  <c r="AF47" i="71"/>
  <c r="AF41" i="73"/>
  <c r="AH88" i="79"/>
  <c r="AH67" i="79"/>
  <c r="AG77" i="80"/>
  <c r="K46" i="80"/>
  <c r="AE26" i="79"/>
  <c r="AE50" i="79"/>
  <c r="AE98" i="80"/>
  <c r="K29" i="80"/>
  <c r="AE34" i="69"/>
  <c r="AH79" i="70"/>
  <c r="AE48" i="70"/>
  <c r="K79" i="70"/>
  <c r="AE49" i="75"/>
  <c r="AF69" i="65"/>
  <c r="AG29" i="65"/>
  <c r="AF73" i="68"/>
  <c r="AH26" i="77"/>
  <c r="AF31" i="118"/>
  <c r="AE67" i="104"/>
  <c r="AE47" i="66"/>
  <c r="AF13" i="66"/>
  <c r="AE92" i="70"/>
  <c r="AH28" i="63"/>
  <c r="AG91" i="73"/>
  <c r="AE18" i="111"/>
  <c r="AF28" i="77"/>
  <c r="AF21" i="89"/>
  <c r="AE56" i="59"/>
  <c r="AE20" i="59"/>
  <c r="AF69" i="63"/>
  <c r="AE95" i="114"/>
  <c r="AH59" i="69"/>
  <c r="AF74" i="69"/>
  <c r="AE69" i="69"/>
  <c r="AG43" i="69"/>
  <c r="K43" i="69"/>
  <c r="AH69" i="67"/>
  <c r="K39" i="69"/>
  <c r="AH70" i="69"/>
  <c r="K76" i="67"/>
  <c r="AE45" i="69"/>
  <c r="AE61" i="67"/>
  <c r="AH77" i="67"/>
  <c r="AE38" i="62"/>
  <c r="K60" i="60"/>
  <c r="AF96" i="60"/>
  <c r="AF47" i="58"/>
  <c r="AF89" i="58"/>
  <c r="AF39" i="58"/>
  <c r="AF53" i="58"/>
  <c r="AE86" i="58"/>
  <c r="AG81" i="58"/>
  <c r="AG16" i="58"/>
  <c r="AE61" i="141"/>
  <c r="C76" i="63"/>
  <c r="AH42" i="73"/>
  <c r="AF44" i="104"/>
  <c r="AF50" i="137"/>
  <c r="AF5" i="67"/>
  <c r="AG65" i="90"/>
  <c r="AF10" i="103"/>
  <c r="AF94" i="73"/>
  <c r="AG29" i="76"/>
  <c r="AG58" i="80"/>
  <c r="AH98" i="115"/>
  <c r="AF49" i="64"/>
  <c r="AE74" i="63"/>
  <c r="AE37" i="65"/>
  <c r="AE89" i="59"/>
  <c r="AG14" i="71"/>
  <c r="AD11" i="48"/>
  <c r="AG78" i="100"/>
  <c r="AH50" i="122"/>
  <c r="AF13" i="97"/>
  <c r="AH25" i="67"/>
  <c r="AF100" i="80"/>
  <c r="AG58" i="122"/>
  <c r="AF8" i="121"/>
  <c r="AG40" i="75"/>
  <c r="AF48" i="70"/>
  <c r="AG71" i="100"/>
  <c r="K9" i="77"/>
  <c r="AF56" i="65"/>
  <c r="AH32" i="75"/>
  <c r="AG66" i="70"/>
  <c r="AF28" i="103"/>
  <c r="AF48" i="105"/>
  <c r="AH5" i="139"/>
  <c r="AH31" i="104"/>
  <c r="AG46" i="137"/>
  <c r="AH9" i="60"/>
  <c r="K21" i="80"/>
  <c r="AG81" i="76"/>
  <c r="AF32" i="75"/>
  <c r="AG40" i="63"/>
  <c r="AG22" i="68"/>
  <c r="AG36" i="74"/>
  <c r="AE96" i="67"/>
  <c r="AE26" i="69"/>
  <c r="K33" i="114"/>
  <c r="K45" i="62"/>
  <c r="AE65" i="80"/>
  <c r="AE48" i="74"/>
  <c r="AF40" i="107"/>
  <c r="AE76" i="75"/>
  <c r="AF71" i="74"/>
  <c r="AE16" i="114"/>
  <c r="AE57" i="60"/>
  <c r="AE30" i="118"/>
  <c r="AG62" i="111"/>
  <c r="AH21" i="77"/>
  <c r="AH54" i="62"/>
  <c r="AF86" i="90"/>
  <c r="AF61" i="110"/>
  <c r="AH36" i="104"/>
  <c r="AH80" i="114"/>
  <c r="K50" i="60"/>
  <c r="AH91" i="60"/>
  <c r="AG82" i="89"/>
  <c r="AF15" i="110"/>
  <c r="AG50" i="103"/>
  <c r="AF17" i="103"/>
  <c r="AF74" i="107"/>
  <c r="AF41" i="103"/>
  <c r="AH5" i="110"/>
  <c r="AF34" i="73"/>
  <c r="AF70" i="59"/>
  <c r="K66" i="62"/>
  <c r="K50" i="90"/>
  <c r="AG43" i="110"/>
  <c r="AH6" i="110"/>
  <c r="AH95" i="89"/>
  <c r="AE53" i="121"/>
  <c r="AG15" i="107"/>
  <c r="AG69" i="111"/>
  <c r="K57" i="67"/>
  <c r="AH76" i="114"/>
  <c r="AE90" i="62"/>
  <c r="AF72" i="115"/>
  <c r="AE91" i="58"/>
  <c r="AF72" i="69"/>
  <c r="AE82" i="114"/>
  <c r="AG58" i="69"/>
  <c r="AH83" i="76"/>
  <c r="K53" i="111"/>
  <c r="AE95" i="74"/>
  <c r="AG53" i="60"/>
  <c r="AF95" i="62"/>
  <c r="AG25" i="90"/>
  <c r="AG87" i="67"/>
  <c r="AG60" i="90"/>
  <c r="AG14" i="68"/>
  <c r="AE22" i="60"/>
  <c r="K58" i="100"/>
  <c r="AE87" i="89"/>
  <c r="AE16" i="137"/>
  <c r="AH75" i="59"/>
  <c r="AE78" i="77"/>
  <c r="K36" i="76"/>
  <c r="AG96" i="60"/>
  <c r="AG71" i="77"/>
  <c r="AF65" i="114"/>
  <c r="AE99" i="74"/>
  <c r="AG26" i="118"/>
  <c r="AE82" i="107"/>
  <c r="AG67" i="90"/>
  <c r="AH61" i="90"/>
  <c r="K76" i="62"/>
  <c r="AE51" i="74"/>
  <c r="AH85" i="77"/>
  <c r="AF20" i="103"/>
  <c r="AF88" i="89"/>
  <c r="AF85" i="89"/>
  <c r="K36" i="139"/>
  <c r="K14" i="63"/>
  <c r="K5" i="114"/>
  <c r="AG12" i="94"/>
  <c r="AE23" i="137"/>
  <c r="AH76" i="139"/>
  <c r="AE3" i="122"/>
  <c r="AH18" i="139"/>
  <c r="AF37" i="65"/>
  <c r="K45" i="122"/>
  <c r="AE71" i="105"/>
  <c r="AE37" i="105"/>
  <c r="AG41" i="64"/>
  <c r="AH62" i="100"/>
  <c r="AE4" i="111"/>
  <c r="AG43" i="71"/>
  <c r="K60" i="71"/>
  <c r="AG62" i="71"/>
  <c r="AF28" i="71"/>
  <c r="AG29" i="71"/>
  <c r="AG30" i="80"/>
  <c r="AG24" i="80"/>
  <c r="AE38" i="103"/>
  <c r="K18" i="105"/>
  <c r="AF31" i="71"/>
  <c r="AH39" i="71"/>
  <c r="K18" i="79"/>
  <c r="AF97" i="80"/>
  <c r="AF53" i="80"/>
  <c r="AG71" i="80"/>
  <c r="AH74" i="79"/>
  <c r="AG30" i="79"/>
  <c r="AH46" i="80"/>
  <c r="K32" i="80"/>
  <c r="AF29" i="80"/>
  <c r="AE34" i="67"/>
  <c r="AH58" i="94"/>
  <c r="AE38" i="70"/>
  <c r="AE73" i="70"/>
  <c r="AG2" i="70"/>
  <c r="AH78" i="69"/>
  <c r="K60" i="75"/>
  <c r="AE97" i="65"/>
  <c r="AF32" i="65"/>
  <c r="AH99" i="76"/>
  <c r="K83" i="68"/>
  <c r="AH45" i="77"/>
  <c r="AH33" i="77"/>
  <c r="AF71" i="104"/>
  <c r="AG65" i="104"/>
  <c r="AG75" i="66"/>
  <c r="AE91" i="66"/>
  <c r="AH22" i="70"/>
  <c r="K100" i="77"/>
  <c r="C77" i="137"/>
  <c r="C11" i="137"/>
  <c r="C96" i="111"/>
  <c r="C15" i="94"/>
  <c r="J48" i="49"/>
  <c r="I125" i="60"/>
  <c r="C19" i="53"/>
  <c r="AE47" i="50"/>
  <c r="AE20" i="94"/>
  <c r="AE38" i="115"/>
  <c r="AF99" i="122"/>
  <c r="AF41" i="95"/>
  <c r="AH17" i="122"/>
  <c r="C56" i="61"/>
  <c r="K31" i="75"/>
  <c r="AF22" i="139"/>
  <c r="AG12" i="71"/>
  <c r="AF18" i="97"/>
  <c r="AG74" i="54"/>
  <c r="AF98" i="79"/>
  <c r="AE11" i="105"/>
  <c r="AG38" i="94"/>
  <c r="K10" i="62"/>
  <c r="AE20" i="71"/>
  <c r="AH30" i="115"/>
  <c r="AH43" i="90"/>
  <c r="AH24" i="94"/>
  <c r="AE82" i="76"/>
  <c r="AG23" i="73"/>
  <c r="AH70" i="105"/>
  <c r="AG29" i="70"/>
  <c r="AH90" i="66"/>
  <c r="AE74" i="68"/>
  <c r="K9" i="55"/>
  <c r="AE3" i="89"/>
  <c r="AG7" i="107"/>
  <c r="AF35" i="71"/>
  <c r="AE39" i="100"/>
  <c r="K90" i="59"/>
  <c r="AF43" i="94"/>
  <c r="K10" i="115"/>
  <c r="AF44" i="121"/>
  <c r="AH13" i="121"/>
  <c r="K24" i="100"/>
  <c r="AG47" i="65"/>
  <c r="AG12" i="139"/>
  <c r="AG15" i="59"/>
  <c r="AF9" i="139"/>
  <c r="K18" i="71"/>
  <c r="AG70" i="137"/>
  <c r="AE80" i="100"/>
  <c r="AE72" i="66"/>
  <c r="AG9" i="139"/>
  <c r="AF30" i="79"/>
  <c r="AE43" i="59"/>
  <c r="AG100" i="80"/>
  <c r="AH47" i="65"/>
  <c r="K23" i="137"/>
  <c r="AH75" i="71"/>
  <c r="AH54" i="104"/>
  <c r="AH96" i="95"/>
  <c r="AG79" i="75"/>
  <c r="AE89" i="111"/>
  <c r="AH43" i="63"/>
  <c r="AG28" i="70"/>
  <c r="K10" i="111"/>
  <c r="AH74" i="122"/>
  <c r="AE35" i="121"/>
  <c r="K41" i="103"/>
  <c r="AF66" i="67"/>
  <c r="AE43" i="65"/>
  <c r="AE83" i="139"/>
  <c r="AH87" i="115"/>
  <c r="AG46" i="104"/>
  <c r="AG43" i="97"/>
  <c r="AE83" i="75"/>
  <c r="AF72" i="111"/>
  <c r="AH73" i="73"/>
  <c r="AE83" i="80"/>
  <c r="AG99" i="71"/>
  <c r="AG73" i="104"/>
  <c r="AH68" i="95"/>
  <c r="AH20" i="111"/>
  <c r="K59" i="90"/>
  <c r="K49" i="76"/>
  <c r="K8" i="63"/>
  <c r="AE82" i="115"/>
  <c r="AH100" i="97"/>
  <c r="AH83" i="110"/>
  <c r="AE41" i="69"/>
  <c r="AH39" i="66"/>
  <c r="K22" i="89"/>
  <c r="AH77" i="59"/>
  <c r="AE36" i="74"/>
  <c r="AF70" i="104"/>
  <c r="AH74" i="139"/>
  <c r="AG14" i="58"/>
  <c r="K73" i="73"/>
  <c r="AE69" i="104"/>
  <c r="AH69" i="95"/>
  <c r="AF91" i="111"/>
  <c r="AH22" i="89"/>
  <c r="K82" i="59"/>
  <c r="AF64" i="67"/>
  <c r="AE95" i="115"/>
  <c r="K21" i="75"/>
  <c r="AG85" i="110"/>
  <c r="K67" i="69"/>
  <c r="AF9" i="70"/>
  <c r="AE2" i="90"/>
  <c r="AG16" i="70"/>
  <c r="AE13" i="59"/>
  <c r="AF56" i="122"/>
  <c r="AG82" i="76"/>
  <c r="AE57" i="105"/>
  <c r="AF45" i="75"/>
  <c r="AF50" i="111"/>
  <c r="AG37" i="54"/>
  <c r="K35" i="70"/>
  <c r="AH69" i="68"/>
  <c r="AG57" i="100"/>
  <c r="AF98" i="74"/>
  <c r="AF89" i="77"/>
  <c r="AH6" i="61"/>
  <c r="AH25" i="114"/>
  <c r="AE74" i="58"/>
  <c r="AH33" i="60"/>
  <c r="AF19" i="65"/>
  <c r="AF87" i="67"/>
  <c r="AF93" i="67"/>
  <c r="K11" i="122"/>
  <c r="K39" i="115"/>
  <c r="AG77" i="104"/>
  <c r="AF56" i="105"/>
  <c r="AE92" i="75"/>
  <c r="AE27" i="111"/>
  <c r="AG85" i="111"/>
  <c r="AE23" i="63"/>
  <c r="AF14" i="54"/>
  <c r="AE40" i="70"/>
  <c r="AG79" i="90"/>
  <c r="AF22" i="70"/>
  <c r="K12" i="139"/>
  <c r="AE24" i="121"/>
  <c r="AF95" i="110"/>
  <c r="K80" i="63"/>
  <c r="AG94" i="100"/>
  <c r="AE17" i="74"/>
  <c r="K32" i="77"/>
  <c r="AG100" i="75"/>
  <c r="AE13" i="114"/>
  <c r="AF59" i="59"/>
  <c r="AH66" i="62"/>
  <c r="AG95" i="62"/>
  <c r="K32" i="62"/>
  <c r="AG88" i="67"/>
  <c r="AF30" i="118"/>
  <c r="AG92" i="89"/>
  <c r="AG87" i="90"/>
  <c r="K13" i="74"/>
  <c r="AH15" i="110"/>
  <c r="AH15" i="107"/>
  <c r="AH32" i="103"/>
  <c r="AF74" i="103"/>
  <c r="AH80" i="110"/>
  <c r="AG57" i="103"/>
  <c r="AE80" i="107"/>
  <c r="AH72" i="105"/>
  <c r="K21" i="67"/>
  <c r="AF10" i="68"/>
  <c r="K17" i="137"/>
  <c r="AH44" i="69"/>
  <c r="AG34" i="77"/>
  <c r="AG33" i="114"/>
  <c r="AG96" i="62"/>
  <c r="AH12" i="62"/>
  <c r="K32" i="60"/>
  <c r="K57" i="100"/>
  <c r="AE20" i="80"/>
  <c r="AF9" i="90"/>
  <c r="AH26" i="89"/>
  <c r="AG17" i="103"/>
  <c r="AF31" i="64"/>
  <c r="AG80" i="73"/>
  <c r="AG92" i="75"/>
  <c r="AH16" i="64"/>
  <c r="AH84" i="59"/>
  <c r="K43" i="74"/>
  <c r="AE44" i="104"/>
  <c r="AE96" i="115"/>
  <c r="AE29" i="114"/>
  <c r="AH91" i="58"/>
  <c r="AE49" i="62"/>
  <c r="AE81" i="62"/>
  <c r="AG66" i="62"/>
  <c r="K33" i="118"/>
  <c r="AH83" i="77"/>
  <c r="AG68" i="89"/>
  <c r="AF39" i="90"/>
  <c r="AH23" i="111"/>
  <c r="K50" i="105"/>
  <c r="AE82" i="69"/>
  <c r="K71" i="68"/>
  <c r="K26" i="139"/>
  <c r="AG13" i="69"/>
  <c r="AF61" i="77"/>
  <c r="AH64" i="114"/>
  <c r="K38" i="62"/>
  <c r="AH66" i="60"/>
  <c r="AF9" i="60"/>
  <c r="AH15" i="62"/>
  <c r="AE69" i="63"/>
  <c r="AE44" i="118"/>
  <c r="AG51" i="79"/>
  <c r="K49" i="89"/>
  <c r="K15" i="90"/>
  <c r="K24" i="90"/>
  <c r="AG51" i="89"/>
  <c r="K20" i="74"/>
  <c r="AE46" i="110"/>
  <c r="AH92" i="111"/>
  <c r="AG64" i="103"/>
  <c r="AG49" i="103"/>
  <c r="AE30" i="103"/>
  <c r="AH40" i="103"/>
  <c r="AF29" i="114"/>
  <c r="AE31" i="74"/>
  <c r="AG37" i="107"/>
  <c r="AG62" i="107"/>
  <c r="AE72" i="107"/>
  <c r="AG14" i="118"/>
  <c r="AH80" i="105"/>
  <c r="AE92" i="63"/>
  <c r="AE18" i="59"/>
  <c r="AH39" i="74"/>
  <c r="AG12" i="77"/>
  <c r="AF90" i="75"/>
  <c r="AF42" i="114"/>
  <c r="AG39" i="62"/>
  <c r="AF62" i="62"/>
  <c r="AG59" i="62"/>
  <c r="K21" i="118"/>
  <c r="AH25" i="90"/>
  <c r="AE28" i="89"/>
  <c r="AE57" i="111"/>
  <c r="AE4" i="57"/>
  <c r="AH3" i="57"/>
  <c r="AH8" i="103"/>
  <c r="AF49" i="107"/>
  <c r="AG87" i="114"/>
  <c r="AF47" i="107"/>
  <c r="K49" i="103"/>
  <c r="AF54" i="71"/>
  <c r="AE86" i="100"/>
  <c r="AF55" i="75"/>
  <c r="AG63" i="62"/>
  <c r="AE7" i="61"/>
  <c r="AE14" i="118"/>
  <c r="AH9" i="111"/>
  <c r="AE81" i="58"/>
  <c r="K32" i="97"/>
  <c r="AH56" i="54"/>
  <c r="AE35" i="59"/>
  <c r="AG16" i="74"/>
  <c r="K23" i="77"/>
  <c r="AG38" i="114"/>
  <c r="AE75" i="62"/>
  <c r="K71" i="60"/>
  <c r="AH28" i="60"/>
  <c r="AF22" i="118"/>
  <c r="AF59" i="90"/>
  <c r="K10" i="89"/>
  <c r="AE48" i="110"/>
  <c r="AH90" i="107"/>
  <c r="AH83" i="107"/>
  <c r="AH34" i="97"/>
  <c r="K67" i="68"/>
  <c r="AG23" i="62"/>
  <c r="AG51" i="114"/>
  <c r="AE80" i="77"/>
  <c r="K40" i="60"/>
  <c r="K23" i="74"/>
  <c r="AG19" i="103"/>
  <c r="AG25" i="122"/>
  <c r="AH70" i="66"/>
  <c r="AH52" i="95"/>
  <c r="K52" i="63"/>
  <c r="AH78" i="76"/>
  <c r="AG11" i="68"/>
  <c r="AG74" i="69"/>
  <c r="AE31" i="77"/>
  <c r="K26" i="114"/>
  <c r="AH72" i="76"/>
  <c r="AE26" i="62"/>
  <c r="AF67" i="60"/>
  <c r="AF31" i="60"/>
  <c r="AH82" i="118"/>
  <c r="AH64" i="80"/>
  <c r="AE90" i="89"/>
  <c r="K55" i="89"/>
  <c r="AG66" i="110"/>
  <c r="AE23" i="115"/>
  <c r="AH54" i="121"/>
  <c r="K70" i="90"/>
  <c r="AG21" i="103"/>
  <c r="AH31" i="60"/>
  <c r="AG83" i="69"/>
  <c r="AG28" i="76"/>
  <c r="AE42" i="110"/>
  <c r="AF75" i="70"/>
  <c r="AF92" i="100"/>
  <c r="K29" i="74"/>
  <c r="AG83" i="77"/>
  <c r="AH92" i="75"/>
  <c r="AH98" i="114"/>
  <c r="K72" i="59"/>
  <c r="K79" i="62"/>
  <c r="AF47" i="60"/>
  <c r="AF87" i="62"/>
  <c r="AG50" i="60"/>
  <c r="K41" i="118"/>
  <c r="AE75" i="89"/>
  <c r="K52" i="89"/>
  <c r="AH14" i="74"/>
  <c r="AG67" i="111"/>
  <c r="AE17" i="103"/>
  <c r="K55" i="107"/>
  <c r="AF72" i="107"/>
  <c r="AG9" i="59"/>
  <c r="AG99" i="111"/>
  <c r="AG89" i="90"/>
  <c r="AF65" i="64"/>
  <c r="AG81" i="74"/>
  <c r="AE47" i="77"/>
  <c r="AH7" i="61"/>
  <c r="K45" i="114"/>
  <c r="K5" i="60"/>
  <c r="AH85" i="60"/>
  <c r="AF93" i="62"/>
  <c r="AF87" i="63"/>
  <c r="AE86" i="68"/>
  <c r="AE29" i="89"/>
  <c r="AG92" i="111"/>
  <c r="AH24" i="103"/>
  <c r="AH93" i="103"/>
  <c r="AG32" i="62"/>
  <c r="AH12" i="100"/>
  <c r="AH67" i="89"/>
  <c r="AE100" i="79"/>
  <c r="AF12" i="90"/>
  <c r="AE93" i="115"/>
  <c r="AG99" i="60"/>
  <c r="AF68" i="90"/>
  <c r="AH41" i="105"/>
  <c r="AG55" i="70"/>
  <c r="AE30" i="89"/>
  <c r="AE78" i="111"/>
  <c r="AE39" i="107"/>
  <c r="K17" i="114"/>
  <c r="AG13" i="60"/>
  <c r="AF90" i="77"/>
  <c r="AG100" i="110"/>
  <c r="AG38" i="107"/>
  <c r="AF37" i="110"/>
  <c r="AH79" i="67"/>
  <c r="AF59" i="114"/>
  <c r="AE46" i="62"/>
  <c r="AF36" i="89"/>
  <c r="AG79" i="100"/>
  <c r="AH20" i="68"/>
  <c r="AG96" i="77"/>
  <c r="AF54" i="114"/>
  <c r="AF3" i="62"/>
  <c r="AH23" i="89"/>
  <c r="AE84" i="58"/>
  <c r="AG83" i="114"/>
  <c r="AH77" i="77"/>
  <c r="AH57" i="100"/>
  <c r="K4" i="60"/>
  <c r="K42" i="74"/>
  <c r="AE48" i="103"/>
  <c r="AG8" i="65"/>
  <c r="AE7" i="79"/>
  <c r="AE26" i="105"/>
  <c r="AF10" i="67"/>
  <c r="K5" i="97"/>
  <c r="AG5" i="104"/>
  <c r="AE6" i="55"/>
  <c r="AG8" i="118"/>
  <c r="AG19" i="53"/>
  <c r="AE19" i="67"/>
  <c r="AF17" i="94"/>
  <c r="K12" i="94"/>
  <c r="AG18" i="76"/>
  <c r="AG13" i="122"/>
  <c r="AF22" i="122"/>
  <c r="AE30" i="139"/>
  <c r="AH63" i="122"/>
  <c r="AG75" i="122"/>
  <c r="AE58" i="122"/>
  <c r="AG84" i="139"/>
  <c r="K24" i="122"/>
  <c r="AF34" i="137"/>
  <c r="AG39" i="137"/>
  <c r="AF90" i="122"/>
  <c r="AH61" i="65"/>
  <c r="AG19" i="65"/>
  <c r="K35" i="100"/>
  <c r="AE52" i="139"/>
  <c r="K42" i="139"/>
  <c r="AE73" i="122"/>
  <c r="K55" i="122"/>
  <c r="K17" i="105"/>
  <c r="AH75" i="105"/>
  <c r="AH23" i="105"/>
  <c r="AH37" i="105"/>
  <c r="AG95" i="105"/>
  <c r="AE40" i="105"/>
  <c r="AE58" i="64"/>
  <c r="AG3" i="64"/>
  <c r="AE35" i="100"/>
  <c r="AH45" i="68"/>
  <c r="AE17" i="111"/>
  <c r="AH11" i="111"/>
  <c r="AH21" i="110"/>
  <c r="K3" i="110"/>
  <c r="AH85" i="73"/>
  <c r="AH30" i="73"/>
  <c r="AG48" i="71"/>
  <c r="AH28" i="73"/>
  <c r="AH65" i="71"/>
  <c r="AF56" i="71"/>
  <c r="K48" i="71"/>
  <c r="K58" i="73"/>
  <c r="AE91" i="71"/>
  <c r="AF94" i="71"/>
  <c r="AF40" i="73"/>
  <c r="AH38" i="73"/>
  <c r="AE40" i="71"/>
  <c r="AF64" i="73"/>
  <c r="AE27" i="73"/>
  <c r="AE89" i="79"/>
  <c r="AF24" i="80"/>
  <c r="AE100" i="80"/>
  <c r="AF29" i="79"/>
  <c r="K58" i="79"/>
  <c r="K36" i="79"/>
  <c r="AE49" i="79"/>
  <c r="K19" i="80"/>
  <c r="AG22" i="79"/>
  <c r="AE30" i="79"/>
  <c r="K64" i="79"/>
  <c r="AE16" i="79"/>
  <c r="K48" i="79"/>
  <c r="AF30" i="80"/>
  <c r="AH18" i="80"/>
  <c r="AF53" i="79"/>
  <c r="AG40" i="79"/>
  <c r="AE21" i="79"/>
  <c r="AF80" i="80"/>
  <c r="AH83" i="80"/>
  <c r="K31" i="79"/>
  <c r="AH30" i="79"/>
  <c r="AE28" i="79"/>
  <c r="AG47" i="69"/>
  <c r="AF49" i="69"/>
  <c r="AF25" i="122"/>
  <c r="AH29" i="94"/>
  <c r="AE27" i="94"/>
  <c r="AG49" i="94"/>
  <c r="AF76" i="73"/>
  <c r="AH47" i="70"/>
  <c r="AE86" i="70"/>
  <c r="K46" i="70"/>
  <c r="K63" i="70"/>
  <c r="AH31" i="70"/>
  <c r="K47" i="70"/>
  <c r="AE2" i="89"/>
  <c r="K87" i="54"/>
  <c r="AF38" i="54"/>
  <c r="K23" i="54"/>
  <c r="AE2" i="54"/>
  <c r="AH33" i="54"/>
  <c r="AH74" i="54"/>
  <c r="AF69" i="54"/>
  <c r="AG62" i="54"/>
  <c r="AE44" i="54"/>
  <c r="AF23" i="70"/>
  <c r="K35" i="69"/>
  <c r="AH55" i="75"/>
  <c r="AF14" i="65"/>
  <c r="AF47" i="65"/>
  <c r="AF30" i="65"/>
  <c r="AH97" i="65"/>
  <c r="K31" i="65"/>
  <c r="AE65" i="65"/>
  <c r="K66" i="76"/>
  <c r="K68" i="76"/>
  <c r="AE75" i="76"/>
  <c r="AH79" i="68"/>
  <c r="AE88" i="68"/>
  <c r="K41" i="77"/>
  <c r="AF65" i="77"/>
  <c r="AF45" i="77"/>
  <c r="AH39" i="77"/>
  <c r="AF37" i="118"/>
  <c r="AF79" i="104"/>
  <c r="AG94" i="104"/>
  <c r="AH100" i="104"/>
  <c r="AE98" i="104"/>
  <c r="AG92" i="66"/>
  <c r="AE38" i="66"/>
  <c r="AF58" i="66"/>
  <c r="AE34" i="66"/>
  <c r="AE99" i="66"/>
  <c r="AF34" i="66"/>
  <c r="AH25" i="66"/>
  <c r="AH94" i="70"/>
  <c r="K55" i="70"/>
  <c r="K47" i="63"/>
  <c r="K76" i="63"/>
  <c r="AE41" i="63"/>
  <c r="AE43" i="63"/>
  <c r="K53" i="63"/>
  <c r="AF40" i="63"/>
  <c r="AH83" i="73"/>
  <c r="AF74" i="71"/>
  <c r="AE35" i="73"/>
  <c r="AH80" i="71"/>
  <c r="AF91" i="71"/>
  <c r="AG19" i="111"/>
  <c r="K21" i="110"/>
  <c r="AE30" i="77"/>
  <c r="AF29" i="77"/>
  <c r="AF63" i="115"/>
  <c r="AH33" i="89"/>
  <c r="AE38" i="90"/>
  <c r="AE57" i="89"/>
  <c r="AE46" i="59"/>
  <c r="AE33" i="59"/>
  <c r="AE32" i="59"/>
  <c r="AH2" i="59"/>
  <c r="AH24" i="59"/>
  <c r="AE53" i="107"/>
  <c r="AH35" i="103"/>
  <c r="AF91" i="63"/>
  <c r="AE49" i="80"/>
  <c r="AH42" i="114"/>
  <c r="K59" i="114"/>
  <c r="AF62" i="95"/>
  <c r="AH90" i="95"/>
  <c r="AH95" i="97"/>
  <c r="AH68" i="97"/>
  <c r="AG72" i="95"/>
  <c r="AF86" i="97"/>
  <c r="AH99" i="97"/>
  <c r="AE65" i="95"/>
  <c r="AH74" i="95"/>
  <c r="AG97" i="97"/>
  <c r="AF91" i="95"/>
  <c r="AE69" i="95"/>
  <c r="AF77" i="97"/>
  <c r="AF73" i="95"/>
  <c r="AE66" i="97"/>
  <c r="AH76" i="110"/>
  <c r="AH88" i="111"/>
  <c r="AE60" i="67"/>
  <c r="AE84" i="69"/>
  <c r="AF51" i="69"/>
  <c r="AH80" i="69"/>
  <c r="AH59" i="67"/>
  <c r="K69" i="67"/>
  <c r="AH40" i="67"/>
  <c r="K40" i="67"/>
  <c r="AE95" i="69"/>
  <c r="AG96" i="67"/>
  <c r="AE96" i="69"/>
  <c r="AF52" i="69"/>
  <c r="K53" i="69"/>
  <c r="AH65" i="67"/>
  <c r="K49" i="69"/>
  <c r="AG99" i="67"/>
  <c r="AH53" i="69"/>
  <c r="AH66" i="67"/>
  <c r="AF66" i="69"/>
  <c r="AH87" i="69"/>
  <c r="AE56" i="67"/>
  <c r="AG93" i="67"/>
  <c r="AH68" i="67"/>
  <c r="AF41" i="67"/>
  <c r="AG73" i="67"/>
  <c r="K71" i="69"/>
  <c r="K61" i="69"/>
  <c r="K80" i="69"/>
  <c r="AG55" i="67"/>
  <c r="AE64" i="67"/>
  <c r="AH29" i="67"/>
  <c r="AE55" i="69"/>
  <c r="K41" i="69"/>
  <c r="AE49" i="67"/>
  <c r="AF43" i="69"/>
  <c r="AF43" i="67"/>
  <c r="AG74" i="67"/>
  <c r="AH84" i="74"/>
  <c r="AG65" i="62"/>
  <c r="AH42" i="60"/>
  <c r="AE55" i="62"/>
  <c r="AH64" i="62"/>
  <c r="AF36" i="62"/>
  <c r="AF30" i="60"/>
  <c r="AH96" i="60"/>
  <c r="K30" i="62"/>
  <c r="AG59" i="58"/>
  <c r="AH37" i="58"/>
  <c r="AE54" i="58"/>
  <c r="AH34" i="58"/>
  <c r="K82" i="58"/>
  <c r="K96" i="58"/>
  <c r="AF77" i="58"/>
  <c r="K51" i="58"/>
  <c r="AE48" i="58"/>
  <c r="AG85" i="58"/>
  <c r="AF60" i="58"/>
  <c r="K70" i="58"/>
  <c r="K81" i="58"/>
  <c r="AE70" i="58"/>
  <c r="AF41" i="58"/>
  <c r="AG72" i="58"/>
  <c r="AE78" i="58"/>
  <c r="AE50" i="58"/>
  <c r="AG39" i="58"/>
  <c r="AF68" i="58"/>
  <c r="K41" i="58"/>
  <c r="I133" i="104"/>
  <c r="C65" i="90"/>
  <c r="C79" i="104"/>
  <c r="I121" i="77"/>
  <c r="K12" i="137"/>
  <c r="AH8" i="94"/>
  <c r="AH45" i="94"/>
  <c r="AH79" i="80"/>
  <c r="AH20" i="115"/>
  <c r="AE97" i="95"/>
  <c r="AF2" i="97"/>
  <c r="AE88" i="80"/>
  <c r="AG10" i="103"/>
  <c r="K60" i="66"/>
  <c r="AG81" i="71"/>
  <c r="AH54" i="65"/>
  <c r="AH45" i="107"/>
  <c r="AH94" i="76"/>
  <c r="AG17" i="137"/>
  <c r="AG17" i="58"/>
  <c r="AG92" i="115"/>
  <c r="AF79" i="110"/>
  <c r="AG43" i="50"/>
  <c r="AE49" i="66"/>
  <c r="AG90" i="104"/>
  <c r="AH22" i="109"/>
  <c r="AH72" i="71"/>
  <c r="AF92" i="110"/>
  <c r="AH66" i="89"/>
  <c r="AF64" i="75"/>
  <c r="AH63" i="70"/>
  <c r="K51" i="74"/>
  <c r="AF50" i="69"/>
  <c r="AF84" i="67"/>
  <c r="K28" i="59"/>
  <c r="AF76" i="115"/>
  <c r="AH89" i="111"/>
  <c r="K8" i="68"/>
  <c r="AH14" i="122"/>
  <c r="AE58" i="111"/>
  <c r="AH43" i="74"/>
  <c r="AG82" i="114"/>
  <c r="AE8" i="60"/>
  <c r="AG81" i="80"/>
  <c r="AE32" i="104"/>
  <c r="K22" i="122"/>
  <c r="AG49" i="70"/>
  <c r="AE70" i="68"/>
  <c r="AG93" i="111"/>
  <c r="AE29" i="74"/>
  <c r="AF8" i="62"/>
  <c r="AE88" i="63"/>
  <c r="AG29" i="90"/>
  <c r="AH52" i="107"/>
  <c r="AH83" i="114"/>
  <c r="AH20" i="95"/>
  <c r="AE66" i="69"/>
  <c r="AE40" i="114"/>
  <c r="K29" i="60"/>
  <c r="K3" i="62"/>
  <c r="AH19" i="90"/>
  <c r="AE96" i="73"/>
  <c r="K67" i="70"/>
  <c r="AH43" i="104"/>
  <c r="AF77" i="114"/>
  <c r="AG52" i="62"/>
  <c r="AG25" i="118"/>
  <c r="AH73" i="90"/>
  <c r="AE44" i="137"/>
  <c r="AE65" i="76"/>
  <c r="AG25" i="77"/>
  <c r="AE77" i="76"/>
  <c r="AE59" i="62"/>
  <c r="AG51" i="90"/>
  <c r="K27" i="89"/>
  <c r="AH61" i="110"/>
  <c r="AE92" i="103"/>
  <c r="AF46" i="114"/>
  <c r="AG60" i="114"/>
  <c r="AE61" i="65"/>
  <c r="AF40" i="100"/>
  <c r="AE84" i="62"/>
  <c r="AF87" i="68"/>
  <c r="AG83" i="110"/>
  <c r="K4" i="56"/>
  <c r="AG79" i="103"/>
  <c r="AF71" i="103"/>
  <c r="AH28" i="54"/>
  <c r="AH28" i="75"/>
  <c r="K57" i="74"/>
  <c r="AH70" i="114"/>
  <c r="K60" i="62"/>
  <c r="AF20" i="80"/>
  <c r="AF76" i="111"/>
  <c r="AG82" i="103"/>
  <c r="AG5" i="76"/>
  <c r="AE68" i="107"/>
  <c r="AE17" i="75"/>
  <c r="AE59" i="74"/>
  <c r="AG48" i="58"/>
  <c r="AH77" i="60"/>
  <c r="AH31" i="89"/>
  <c r="AE33" i="74"/>
  <c r="AG88" i="100"/>
  <c r="K51" i="59"/>
  <c r="K75" i="90"/>
  <c r="AG15" i="77"/>
  <c r="K32" i="114"/>
  <c r="AF74" i="62"/>
  <c r="AE33" i="118"/>
  <c r="AH38" i="74"/>
  <c r="AH96" i="107"/>
  <c r="AF20" i="68"/>
  <c r="AH31" i="77"/>
  <c r="AH99" i="114"/>
  <c r="AG5" i="60"/>
  <c r="K19" i="79"/>
  <c r="AE51" i="59"/>
  <c r="AF31" i="74"/>
  <c r="AG96" i="59"/>
  <c r="AF36" i="60"/>
  <c r="AE56" i="107"/>
  <c r="AG72" i="89"/>
  <c r="AE95" i="60"/>
  <c r="AH46" i="77"/>
  <c r="AG27" i="89"/>
  <c r="AF75" i="73"/>
  <c r="K35" i="89"/>
  <c r="AH71" i="89"/>
  <c r="AE91" i="60"/>
  <c r="AE98" i="77"/>
  <c r="K19" i="107"/>
  <c r="AF2" i="111"/>
  <c r="AH6" i="69"/>
  <c r="K13" i="55"/>
  <c r="AG15" i="53"/>
  <c r="AG59" i="122"/>
  <c r="AG76" i="137"/>
  <c r="AG22" i="137"/>
  <c r="AH93" i="139"/>
  <c r="AF79" i="100"/>
  <c r="AG62" i="139"/>
  <c r="AH45" i="105"/>
  <c r="AH12" i="105"/>
  <c r="AE10" i="64"/>
  <c r="AH19" i="110"/>
  <c r="AF99" i="71"/>
  <c r="AF97" i="71"/>
  <c r="AG50" i="71"/>
  <c r="AF31" i="73"/>
  <c r="K31" i="73"/>
  <c r="AE90" i="79"/>
  <c r="AF89" i="80"/>
  <c r="AF88" i="79"/>
  <c r="AG52" i="80"/>
  <c r="AF26" i="79"/>
  <c r="AF87" i="79"/>
  <c r="AF97" i="79"/>
  <c r="AG79" i="67"/>
  <c r="AH56" i="68"/>
  <c r="AE93" i="94"/>
  <c r="K60" i="70"/>
  <c r="AH99" i="70"/>
  <c r="AH46" i="54"/>
  <c r="AF40" i="54"/>
  <c r="K2" i="54"/>
  <c r="AF62" i="54"/>
  <c r="AE76" i="69"/>
  <c r="AH83" i="65"/>
  <c r="AH89" i="65"/>
  <c r="AE80" i="76"/>
  <c r="AG59" i="77"/>
  <c r="AF60" i="77"/>
  <c r="AH63" i="104"/>
  <c r="AE90" i="66"/>
  <c r="AE16" i="66"/>
  <c r="AF44" i="66"/>
  <c r="AG26" i="63"/>
  <c r="AF39" i="63"/>
  <c r="AH89" i="71"/>
  <c r="K75" i="71"/>
  <c r="AE18" i="77"/>
  <c r="AF67" i="115"/>
  <c r="AH53" i="59"/>
  <c r="AG86" i="59"/>
  <c r="AH82" i="107"/>
  <c r="AG82" i="97"/>
  <c r="AH99" i="95"/>
  <c r="AE72" i="95"/>
  <c r="AF91" i="97"/>
  <c r="AH60" i="100"/>
  <c r="AE64" i="110"/>
  <c r="K79" i="67"/>
  <c r="AG82" i="69"/>
  <c r="AE68" i="69"/>
  <c r="AF81" i="67"/>
  <c r="AH25" i="69"/>
  <c r="AH67" i="67"/>
  <c r="K74" i="69"/>
  <c r="AH48" i="67"/>
  <c r="K46" i="67"/>
  <c r="AG72" i="67"/>
  <c r="AG57" i="67"/>
  <c r="AG69" i="67"/>
  <c r="AH61" i="74"/>
  <c r="AG43" i="62"/>
  <c r="AE61" i="60"/>
  <c r="AG49" i="58"/>
  <c r="K49" i="58"/>
  <c r="AE56" i="58"/>
  <c r="AG37" i="58"/>
  <c r="K69" i="58"/>
  <c r="AH88" i="58"/>
  <c r="AE77" i="52"/>
  <c r="C4" i="71"/>
  <c r="M126" i="61"/>
  <c r="AE10" i="105"/>
  <c r="AF53" i="121"/>
  <c r="AG37" i="121"/>
  <c r="K92" i="73"/>
  <c r="AE75" i="54"/>
  <c r="K56" i="65"/>
  <c r="AF79" i="94"/>
  <c r="AH26" i="104"/>
  <c r="AE26" i="66"/>
  <c r="AH49" i="94"/>
  <c r="AH12" i="74"/>
  <c r="AE66" i="122"/>
  <c r="AG59" i="89"/>
  <c r="AF25" i="79"/>
  <c r="K21" i="55"/>
  <c r="K23" i="121"/>
  <c r="AG10" i="54"/>
  <c r="AF46" i="65"/>
  <c r="AG71" i="97"/>
  <c r="AH55" i="69"/>
  <c r="AG57" i="76"/>
  <c r="AE41" i="111"/>
  <c r="AE56" i="73"/>
  <c r="AH95" i="80"/>
  <c r="K72" i="66"/>
  <c r="AF40" i="110"/>
  <c r="K26" i="65"/>
  <c r="AF16" i="72"/>
  <c r="AF94" i="63"/>
  <c r="K18" i="80"/>
  <c r="AH57" i="139"/>
  <c r="AE28" i="75"/>
  <c r="AH86" i="68"/>
  <c r="AF23" i="80"/>
  <c r="AF12" i="72"/>
  <c r="AE65" i="63"/>
  <c r="AG42" i="73"/>
  <c r="AG17" i="76"/>
  <c r="AF72" i="110"/>
  <c r="AE47" i="68"/>
  <c r="AG83" i="71"/>
  <c r="AF90" i="110"/>
  <c r="AG61" i="89"/>
  <c r="AG88" i="69"/>
  <c r="K42" i="114"/>
  <c r="K78" i="60"/>
  <c r="K18" i="72"/>
  <c r="AG70" i="111"/>
  <c r="AG9" i="64"/>
  <c r="AF75" i="76"/>
  <c r="AF72" i="68"/>
  <c r="AG55" i="77"/>
  <c r="AG86" i="60"/>
  <c r="K38" i="89"/>
  <c r="AE71" i="110"/>
  <c r="AH27" i="107"/>
  <c r="AG78" i="89"/>
  <c r="AG36" i="64"/>
  <c r="AH56" i="104"/>
  <c r="AF82" i="62"/>
  <c r="AH94" i="90"/>
  <c r="AG28" i="64"/>
  <c r="K48" i="90"/>
  <c r="AG43" i="74"/>
  <c r="AE50" i="62"/>
  <c r="AG78" i="118"/>
  <c r="AE88" i="74"/>
  <c r="AG30" i="75"/>
  <c r="AH26" i="74"/>
  <c r="AE46" i="58"/>
  <c r="AG80" i="62"/>
  <c r="AG76" i="118"/>
  <c r="K50" i="89"/>
  <c r="AE39" i="111"/>
  <c r="AH89" i="107"/>
  <c r="AF70" i="111"/>
  <c r="AE62" i="73"/>
  <c r="K62" i="60"/>
  <c r="K46" i="118"/>
  <c r="AF71" i="90"/>
  <c r="AG83" i="103"/>
  <c r="AF80" i="114"/>
  <c r="AH71" i="114"/>
  <c r="K19" i="74"/>
  <c r="K34" i="89"/>
  <c r="AH48" i="77"/>
  <c r="AH31" i="59"/>
  <c r="AH63" i="60"/>
  <c r="AH58" i="89"/>
  <c r="AF59" i="107"/>
  <c r="AG35" i="70"/>
  <c r="AH100" i="115"/>
  <c r="AE79" i="118"/>
  <c r="AF38" i="70"/>
  <c r="AG48" i="77"/>
  <c r="AF35" i="114"/>
  <c r="AH62" i="62"/>
  <c r="AH55" i="118"/>
  <c r="K11" i="89"/>
  <c r="K48" i="103"/>
  <c r="K62" i="77"/>
  <c r="K41" i="65"/>
  <c r="AG47" i="68"/>
  <c r="AH41" i="77"/>
  <c r="AE68" i="114"/>
  <c r="K48" i="60"/>
  <c r="AH50" i="80"/>
  <c r="AE25" i="74"/>
  <c r="AF45" i="107"/>
  <c r="AF81" i="75"/>
  <c r="AH54" i="74"/>
  <c r="AH55" i="58"/>
  <c r="AH29" i="62"/>
  <c r="AH14" i="89"/>
  <c r="AF79" i="77"/>
  <c r="AF38" i="103"/>
  <c r="AE24" i="74"/>
  <c r="AG19" i="104"/>
  <c r="K34" i="111"/>
  <c r="AF29" i="103"/>
  <c r="AF49" i="62"/>
  <c r="AH98" i="107"/>
  <c r="AG60" i="74"/>
  <c r="K55" i="110"/>
  <c r="AG36" i="89"/>
  <c r="AG100" i="107"/>
  <c r="AF39" i="62"/>
  <c r="AF4" i="72"/>
  <c r="AF9" i="97"/>
  <c r="K25" i="72"/>
  <c r="K16" i="115"/>
  <c r="AF13" i="137"/>
  <c r="AE60" i="122"/>
  <c r="AG47" i="139"/>
  <c r="K2" i="139"/>
  <c r="AH80" i="65"/>
  <c r="AE71" i="139"/>
  <c r="AH85" i="105"/>
  <c r="AE12" i="105"/>
  <c r="AE42" i="105"/>
  <c r="AH75" i="100"/>
  <c r="K8" i="110"/>
  <c r="AG46" i="71"/>
  <c r="AH87" i="71"/>
  <c r="AG86" i="71"/>
  <c r="AG30" i="73"/>
  <c r="K31" i="71"/>
  <c r="AE80" i="79"/>
  <c r="K50" i="79"/>
  <c r="AG78" i="80"/>
  <c r="AG79" i="80"/>
  <c r="AH92" i="80"/>
  <c r="AE86" i="79"/>
  <c r="AH83" i="79"/>
  <c r="AG69" i="80"/>
  <c r="AE93" i="79"/>
  <c r="AF8" i="80"/>
  <c r="AE81" i="67"/>
  <c r="AF63" i="94"/>
  <c r="AH81" i="94"/>
  <c r="AE70" i="94"/>
  <c r="AF71" i="73"/>
  <c r="K57" i="70"/>
  <c r="AG36" i="70"/>
  <c r="AH25" i="70"/>
  <c r="K47" i="54"/>
  <c r="AF81" i="54"/>
  <c r="AE49" i="54"/>
  <c r="K37" i="54"/>
  <c r="AG66" i="54"/>
  <c r="AG59" i="69"/>
  <c r="K34" i="75"/>
  <c r="AH68" i="65"/>
  <c r="AF95" i="65"/>
  <c r="K29" i="65"/>
  <c r="AH71" i="65"/>
  <c r="K67" i="76"/>
  <c r="AF77" i="68"/>
  <c r="AE48" i="77"/>
  <c r="AE55" i="77"/>
  <c r="AF77" i="104"/>
  <c r="AE83" i="104"/>
  <c r="AH11" i="66"/>
  <c r="K57" i="66"/>
  <c r="AE20" i="66"/>
  <c r="AE59" i="66"/>
  <c r="K10" i="66"/>
  <c r="K21" i="63"/>
  <c r="AH29" i="63"/>
  <c r="AG11" i="63"/>
  <c r="AE100" i="71"/>
  <c r="K32" i="73"/>
  <c r="AF52" i="110"/>
  <c r="AH19" i="77"/>
  <c r="AH13" i="114"/>
  <c r="K42" i="90"/>
  <c r="AE79" i="59"/>
  <c r="AF94" i="59"/>
  <c r="AF73" i="90"/>
  <c r="AF53" i="114"/>
  <c r="AF67" i="97"/>
  <c r="AG67" i="95"/>
  <c r="AH100" i="95"/>
  <c r="AH92" i="97"/>
  <c r="AF97" i="97"/>
  <c r="AH76" i="95"/>
  <c r="AH83" i="95"/>
  <c r="AH90" i="97"/>
  <c r="AH88" i="97"/>
  <c r="K56" i="110"/>
  <c r="K29" i="72"/>
  <c r="AG27" i="72"/>
  <c r="AG42" i="69"/>
  <c r="AH69" i="69"/>
  <c r="AG41" i="69"/>
  <c r="AE92" i="69"/>
  <c r="AG37" i="69"/>
  <c r="AF44" i="67"/>
  <c r="AF73" i="69"/>
  <c r="AH91" i="69"/>
  <c r="AG89" i="69"/>
  <c r="K53" i="67"/>
  <c r="AG52" i="67"/>
  <c r="AH26" i="69"/>
  <c r="AE62" i="67"/>
  <c r="K56" i="67"/>
  <c r="AG51" i="69"/>
  <c r="AH50" i="67"/>
  <c r="AE90" i="69"/>
  <c r="AH46" i="67"/>
  <c r="AH93" i="69"/>
  <c r="K58" i="74"/>
  <c r="AH52" i="60"/>
  <c r="AH76" i="60"/>
  <c r="AE79" i="60"/>
  <c r="AE62" i="58"/>
  <c r="AF43" i="58"/>
  <c r="AH66" i="58"/>
  <c r="AH67" i="58"/>
  <c r="AF35" i="58"/>
  <c r="AH83" i="58"/>
  <c r="AH84" i="58"/>
  <c r="AH45" i="58"/>
  <c r="AE37" i="58"/>
  <c r="AH71" i="58"/>
  <c r="AG88" i="58"/>
  <c r="AE23" i="60"/>
  <c r="AE71" i="62"/>
  <c r="AE76" i="118"/>
  <c r="AF32" i="89"/>
  <c r="AG73" i="89"/>
  <c r="K32" i="74"/>
  <c r="AF78" i="107"/>
  <c r="AF95" i="103"/>
  <c r="AG73" i="139"/>
  <c r="AE95" i="76"/>
  <c r="AH6" i="90"/>
  <c r="AE90" i="103"/>
  <c r="AE81" i="59"/>
  <c r="K37" i="90"/>
  <c r="AG69" i="71"/>
  <c r="AG85" i="118"/>
  <c r="AE62" i="111"/>
  <c r="AH31" i="64"/>
  <c r="AG93" i="74"/>
  <c r="AH29" i="114"/>
  <c r="K61" i="60"/>
  <c r="K49" i="60"/>
  <c r="AG64" i="63"/>
  <c r="AG98" i="68"/>
  <c r="K36" i="89"/>
  <c r="K49" i="111"/>
  <c r="AG40" i="103"/>
  <c r="AH64" i="70"/>
  <c r="AG54" i="62"/>
  <c r="AH22" i="114"/>
  <c r="AG55" i="74"/>
  <c r="AG40" i="139"/>
  <c r="AH48" i="54"/>
  <c r="AH59" i="59"/>
  <c r="AG68" i="104"/>
  <c r="AF8" i="114"/>
  <c r="AF83" i="58"/>
  <c r="AE20" i="62"/>
  <c r="AH87" i="60"/>
  <c r="AH49" i="115"/>
  <c r="K32" i="89"/>
  <c r="AG86" i="110"/>
  <c r="K46" i="107"/>
  <c r="AE79" i="103"/>
  <c r="K63" i="76"/>
  <c r="AF21" i="70"/>
  <c r="AE81" i="100"/>
  <c r="AH35" i="104"/>
  <c r="AE61" i="114"/>
  <c r="K16" i="58"/>
  <c r="AF98" i="62"/>
  <c r="AH36" i="118"/>
  <c r="AH16" i="90"/>
  <c r="K40" i="89"/>
  <c r="K33" i="107"/>
  <c r="K47" i="69"/>
  <c r="AF51" i="114"/>
  <c r="K50" i="80"/>
  <c r="AE85" i="107"/>
  <c r="AE59" i="60"/>
  <c r="AF36" i="103"/>
  <c r="AE56" i="114"/>
  <c r="AE75" i="118"/>
  <c r="AE51" i="68"/>
  <c r="K61" i="79"/>
  <c r="AG45" i="94"/>
  <c r="AH45" i="74"/>
  <c r="AE46" i="77"/>
  <c r="AF13" i="60"/>
  <c r="AH26" i="90"/>
  <c r="AG69" i="62"/>
  <c r="AF71" i="77"/>
  <c r="AF86" i="107"/>
  <c r="AE58" i="59"/>
  <c r="AF60" i="89"/>
  <c r="K5" i="58"/>
  <c r="K62" i="97"/>
  <c r="AE9" i="95"/>
  <c r="K10" i="118"/>
  <c r="K19" i="53"/>
  <c r="AF27" i="115"/>
  <c r="K38" i="94"/>
  <c r="AF82" i="122"/>
  <c r="AG52" i="139"/>
  <c r="K51" i="137"/>
  <c r="AG98" i="122"/>
  <c r="AE39" i="122"/>
  <c r="AE75" i="137"/>
  <c r="AH3" i="139"/>
  <c r="AE44" i="65"/>
  <c r="K48" i="122"/>
  <c r="AH88" i="137"/>
  <c r="AF12" i="105"/>
  <c r="AF43" i="105"/>
  <c r="AE32" i="105"/>
  <c r="AF49" i="68"/>
  <c r="AF6" i="111"/>
  <c r="AG3" i="111"/>
  <c r="AE54" i="73"/>
  <c r="AH81" i="73"/>
  <c r="K78" i="71"/>
  <c r="AE53" i="71"/>
  <c r="AG93" i="71"/>
  <c r="AE28" i="71"/>
  <c r="K43" i="73"/>
  <c r="K25" i="80"/>
  <c r="K30" i="79"/>
  <c r="AF91" i="80"/>
  <c r="AE25" i="79"/>
  <c r="K20" i="79"/>
  <c r="AF54" i="79"/>
  <c r="AE28" i="80"/>
  <c r="AF27" i="67"/>
  <c r="AF85" i="94"/>
  <c r="AH28" i="94"/>
  <c r="K15" i="70"/>
  <c r="AE18" i="70"/>
  <c r="K59" i="54"/>
  <c r="K50" i="54"/>
  <c r="AE41" i="54"/>
  <c r="AH92" i="65"/>
  <c r="AG79" i="65"/>
  <c r="AF72" i="76"/>
  <c r="AG79" i="77"/>
  <c r="AG24" i="118"/>
  <c r="AE75" i="104"/>
  <c r="K39" i="66"/>
  <c r="AF62" i="66"/>
  <c r="AH100" i="70"/>
  <c r="C87" i="53"/>
  <c r="K94" i="121"/>
  <c r="C30" i="107"/>
  <c r="AE29" i="50"/>
  <c r="C33" i="71"/>
  <c r="AE9" i="79"/>
  <c r="K97" i="67"/>
  <c r="C21" i="54"/>
  <c r="I106" i="53"/>
  <c r="I106" i="54" s="1"/>
  <c r="K83" i="70"/>
  <c r="AH78" i="122"/>
  <c r="AG58" i="137"/>
  <c r="AE9" i="53"/>
  <c r="AH34" i="94"/>
  <c r="AH13" i="115"/>
  <c r="AF41" i="122"/>
  <c r="AH24" i="137"/>
  <c r="AF86" i="80"/>
  <c r="AE21" i="139"/>
  <c r="AG16" i="80"/>
  <c r="K21" i="76"/>
  <c r="AG100" i="105"/>
  <c r="I108" i="53"/>
  <c r="K84" i="54"/>
  <c r="AE27" i="76"/>
  <c r="AH73" i="115"/>
  <c r="AG10" i="104"/>
  <c r="AE22" i="109"/>
  <c r="AG12" i="107"/>
  <c r="AE15" i="64"/>
  <c r="AG10" i="100"/>
  <c r="AE98" i="118"/>
  <c r="AG40" i="70"/>
  <c r="AH77" i="107"/>
  <c r="AH77" i="105"/>
  <c r="AF29" i="104"/>
  <c r="AE46" i="115"/>
  <c r="AE45" i="100"/>
  <c r="AG13" i="80"/>
  <c r="AH93" i="73"/>
  <c r="AG98" i="80"/>
  <c r="AF41" i="100"/>
  <c r="AE85" i="94"/>
  <c r="AF9" i="65"/>
  <c r="K44" i="73"/>
  <c r="AG47" i="66"/>
  <c r="AE44" i="66"/>
  <c r="AH67" i="100"/>
  <c r="K75" i="66"/>
  <c r="AH61" i="104"/>
  <c r="K52" i="122"/>
  <c r="AE8" i="59"/>
  <c r="AG40" i="65"/>
  <c r="AF42" i="73"/>
  <c r="AE28" i="58"/>
  <c r="AH67" i="107"/>
  <c r="AE36" i="137"/>
  <c r="AE55" i="71"/>
  <c r="K18" i="109"/>
  <c r="AE37" i="79"/>
  <c r="AE88" i="137"/>
  <c r="K50" i="122"/>
  <c r="AG70" i="80"/>
  <c r="AE54" i="118"/>
  <c r="AF83" i="80"/>
  <c r="AF23" i="65"/>
  <c r="AG81" i="122"/>
  <c r="K33" i="115"/>
  <c r="K15" i="104"/>
  <c r="K36" i="95"/>
  <c r="AF75" i="110"/>
  <c r="AH88" i="110"/>
  <c r="AE82" i="63"/>
  <c r="AG48" i="70"/>
  <c r="AH16" i="71"/>
  <c r="AF25" i="137"/>
  <c r="AG39" i="66"/>
  <c r="AE27" i="59"/>
  <c r="K38" i="69"/>
  <c r="AE79" i="65"/>
  <c r="AH43" i="139"/>
  <c r="AG74" i="115"/>
  <c r="AG93" i="104"/>
  <c r="AE31" i="95"/>
  <c r="AE39" i="75"/>
  <c r="AG6" i="110"/>
  <c r="AF40" i="109"/>
  <c r="AF89" i="137"/>
  <c r="AH15" i="58"/>
  <c r="AF96" i="73"/>
  <c r="AE11" i="104"/>
  <c r="AE42" i="111"/>
  <c r="K79" i="69"/>
  <c r="K41" i="64"/>
  <c r="AE50" i="89"/>
  <c r="AH27" i="59"/>
  <c r="K42" i="69"/>
  <c r="AH94" i="115"/>
  <c r="AF59" i="72"/>
  <c r="AH96" i="75"/>
  <c r="AH47" i="111"/>
  <c r="AG50" i="63"/>
  <c r="AG64" i="70"/>
  <c r="AG10" i="89"/>
  <c r="AE63" i="59"/>
  <c r="K62" i="74"/>
  <c r="AG56" i="104"/>
  <c r="K48" i="63"/>
  <c r="AF74" i="72"/>
  <c r="AH64" i="97"/>
  <c r="AG84" i="111"/>
  <c r="K61" i="67"/>
  <c r="K58" i="66"/>
  <c r="AE97" i="90"/>
  <c r="AE77" i="59"/>
  <c r="AG23" i="121"/>
  <c r="AE91" i="65"/>
  <c r="AF62" i="72"/>
  <c r="AF21" i="75"/>
  <c r="AE97" i="111"/>
  <c r="AE38" i="63"/>
  <c r="AF85" i="70"/>
  <c r="K13" i="89"/>
  <c r="AE18" i="100"/>
  <c r="AF60" i="137"/>
  <c r="AF77" i="95"/>
  <c r="K25" i="75"/>
  <c r="AF96" i="139"/>
  <c r="AE92" i="54"/>
  <c r="AF44" i="70"/>
  <c r="AE41" i="68"/>
  <c r="AH74" i="74"/>
  <c r="AG10" i="77"/>
  <c r="AH30" i="114"/>
  <c r="AF83" i="76"/>
  <c r="AF67" i="58"/>
  <c r="AE12" i="60"/>
  <c r="AF98" i="70"/>
  <c r="AH48" i="121"/>
  <c r="AG42" i="80"/>
  <c r="AG45" i="139"/>
  <c r="AE90" i="76"/>
  <c r="AE34" i="104"/>
  <c r="AE51" i="95"/>
  <c r="AE16" i="75"/>
  <c r="AE50" i="110"/>
  <c r="AE92" i="110"/>
  <c r="AG25" i="63"/>
  <c r="AH61" i="64"/>
  <c r="K37" i="70"/>
  <c r="AH21" i="90"/>
  <c r="K22" i="65"/>
  <c r="AH60" i="68"/>
  <c r="AG22" i="103"/>
  <c r="AH44" i="104"/>
  <c r="AF74" i="110"/>
  <c r="K72" i="89"/>
  <c r="AE93" i="74"/>
  <c r="AG30" i="77"/>
  <c r="AH75" i="75"/>
  <c r="AE93" i="114"/>
  <c r="AH82" i="72"/>
  <c r="AG21" i="62"/>
  <c r="AF73" i="60"/>
  <c r="AG71" i="60"/>
  <c r="AG68" i="63"/>
  <c r="AG77" i="118"/>
  <c r="AH59" i="89"/>
  <c r="AE35" i="89"/>
  <c r="K47" i="74"/>
  <c r="AH64" i="111"/>
  <c r="K5" i="56"/>
  <c r="AE44" i="103"/>
  <c r="AE20" i="107"/>
  <c r="AE40" i="103"/>
  <c r="AF93" i="110"/>
  <c r="K40" i="103"/>
  <c r="AH63" i="114"/>
  <c r="AG37" i="103"/>
  <c r="K44" i="65"/>
  <c r="AF13" i="95"/>
  <c r="AH60" i="63"/>
  <c r="AG50" i="64"/>
  <c r="AE79" i="68"/>
  <c r="AF95" i="69"/>
  <c r="AG11" i="77"/>
  <c r="K52" i="114"/>
  <c r="AE23" i="114"/>
  <c r="AE51" i="72"/>
  <c r="AE96" i="62"/>
  <c r="AF35" i="62"/>
  <c r="AE13" i="60"/>
  <c r="AF19" i="118"/>
  <c r="K51" i="79"/>
  <c r="AG7" i="89"/>
  <c r="AG4" i="90"/>
  <c r="AH67" i="103"/>
  <c r="K23" i="105"/>
  <c r="AH68" i="115"/>
  <c r="AF63" i="75"/>
  <c r="K40" i="70"/>
  <c r="AF88" i="74"/>
  <c r="K46" i="104"/>
  <c r="AH96" i="115"/>
  <c r="AH37" i="114"/>
  <c r="AF64" i="59"/>
  <c r="AG92" i="58"/>
  <c r="AG63" i="60"/>
  <c r="AG66" i="60"/>
  <c r="AE63" i="60"/>
  <c r="AG68" i="118"/>
  <c r="AF84" i="77"/>
  <c r="AH92" i="89"/>
  <c r="K44" i="90"/>
  <c r="AE34" i="110"/>
  <c r="AG40" i="107"/>
  <c r="AH51" i="66"/>
  <c r="AF71" i="97"/>
  <c r="AG75" i="63"/>
  <c r="AG28" i="68"/>
  <c r="AG36" i="69"/>
  <c r="AE33" i="77"/>
  <c r="AF10" i="114"/>
  <c r="AF93" i="114"/>
  <c r="AE37" i="72"/>
  <c r="AH93" i="62"/>
  <c r="AF31" i="62"/>
  <c r="K41" i="60"/>
  <c r="K33" i="60"/>
  <c r="AE77" i="63"/>
  <c r="AH45" i="118"/>
  <c r="AF38" i="80"/>
  <c r="AE56" i="89"/>
  <c r="AH75" i="90"/>
  <c r="AE16" i="90"/>
  <c r="AF66" i="90"/>
  <c r="AG31" i="74"/>
  <c r="AH28" i="110"/>
  <c r="K44" i="110"/>
  <c r="AH59" i="103"/>
  <c r="AH58" i="103"/>
  <c r="AG84" i="107"/>
  <c r="AG74" i="103"/>
  <c r="AG55" i="114"/>
  <c r="AH84" i="110"/>
  <c r="AG97" i="103"/>
  <c r="AH56" i="114"/>
  <c r="AE87" i="103"/>
  <c r="AE76" i="103"/>
  <c r="AF15" i="97"/>
  <c r="AH50" i="54"/>
  <c r="AH66" i="74"/>
  <c r="AH88" i="77"/>
  <c r="AF43" i="114"/>
  <c r="AF66" i="58"/>
  <c r="AG20" i="60"/>
  <c r="AG72" i="62"/>
  <c r="AF100" i="67"/>
  <c r="AF90" i="68"/>
  <c r="AF30" i="89"/>
  <c r="AH58" i="90"/>
  <c r="AG67" i="110"/>
  <c r="AG47" i="107"/>
  <c r="K14" i="107"/>
  <c r="AG87" i="110"/>
  <c r="AE97" i="103"/>
  <c r="AE72" i="103"/>
  <c r="AE63" i="58"/>
  <c r="AH67" i="66"/>
  <c r="AE62" i="60"/>
  <c r="AF78" i="110"/>
  <c r="K38" i="114"/>
  <c r="AG94" i="77"/>
  <c r="AG24" i="89"/>
  <c r="AE60" i="65"/>
  <c r="K66" i="95"/>
  <c r="AH20" i="64"/>
  <c r="AG33" i="100"/>
  <c r="AG77" i="74"/>
  <c r="AF99" i="77"/>
  <c r="AG45" i="114"/>
  <c r="AE100" i="76"/>
  <c r="AH85" i="58"/>
  <c r="AG33" i="62"/>
  <c r="AH44" i="62"/>
  <c r="AE98" i="63"/>
  <c r="AG36" i="68"/>
  <c r="AE40" i="90"/>
  <c r="AE69" i="89"/>
  <c r="AE35" i="111"/>
  <c r="K26" i="107"/>
  <c r="AF99" i="107"/>
  <c r="AG98" i="111"/>
  <c r="AH30" i="74"/>
  <c r="AG31" i="60"/>
  <c r="AF48" i="139"/>
  <c r="AF9" i="77"/>
  <c r="AG55" i="60"/>
  <c r="AF94" i="110"/>
  <c r="AF23" i="107"/>
  <c r="AH33" i="74"/>
  <c r="AF41" i="139"/>
  <c r="AG65" i="75"/>
  <c r="AE38" i="54"/>
  <c r="AE61" i="59"/>
  <c r="AH22" i="74"/>
  <c r="AF67" i="69"/>
  <c r="AF67" i="77"/>
  <c r="AH28" i="114"/>
  <c r="AH95" i="76"/>
  <c r="AE64" i="58"/>
  <c r="AG47" i="60"/>
  <c r="AE66" i="62"/>
  <c r="AE35" i="60"/>
  <c r="AH31" i="118"/>
  <c r="AF45" i="90"/>
  <c r="K28" i="89"/>
  <c r="AG95" i="111"/>
  <c r="K40" i="104"/>
  <c r="AE9" i="74"/>
  <c r="AF62" i="90"/>
  <c r="K21" i="54"/>
  <c r="AE45" i="60"/>
  <c r="AF60" i="104"/>
  <c r="AG88" i="111"/>
  <c r="K43" i="90"/>
  <c r="AF83" i="74"/>
  <c r="AF73" i="77"/>
  <c r="AG72" i="75"/>
  <c r="AG18" i="114"/>
  <c r="AH24" i="72"/>
  <c r="AG16" i="60"/>
  <c r="AH59" i="62"/>
  <c r="AG26" i="60"/>
  <c r="AF66" i="63"/>
  <c r="AE41" i="118"/>
  <c r="AE56" i="90"/>
  <c r="K31" i="90"/>
  <c r="AF14" i="74"/>
  <c r="K26" i="111"/>
  <c r="AF82" i="103"/>
  <c r="AF48" i="107"/>
  <c r="AF94" i="103"/>
  <c r="AF42" i="80"/>
  <c r="AF77" i="72"/>
  <c r="AG44" i="109"/>
  <c r="AE12" i="68"/>
  <c r="AE39" i="66"/>
  <c r="K10" i="74"/>
  <c r="AH17" i="77"/>
  <c r="AH60" i="114"/>
  <c r="AG98" i="72"/>
  <c r="AG81" i="60"/>
  <c r="AF72" i="62"/>
  <c r="AF24" i="60"/>
  <c r="AE43" i="100"/>
  <c r="AE41" i="80"/>
  <c r="K58" i="89"/>
  <c r="AF75" i="111"/>
  <c r="AF78" i="103"/>
  <c r="AF56" i="114"/>
  <c r="AF14" i="62"/>
  <c r="AG79" i="118"/>
  <c r="AF48" i="89"/>
  <c r="AH68" i="107"/>
  <c r="K57" i="139"/>
  <c r="K56" i="76"/>
  <c r="AF79" i="75"/>
  <c r="AH70" i="58"/>
  <c r="K67" i="62"/>
  <c r="AH39" i="90"/>
  <c r="AH70" i="68"/>
  <c r="AG37" i="90"/>
  <c r="K31" i="111"/>
  <c r="K15" i="107"/>
  <c r="AG53" i="114"/>
  <c r="K17" i="60"/>
  <c r="AG72" i="90"/>
  <c r="AG35" i="111"/>
  <c r="AG99" i="114"/>
  <c r="AG100" i="63"/>
  <c r="AF59" i="77"/>
  <c r="AF61" i="62"/>
  <c r="K29" i="90"/>
  <c r="AG16" i="103"/>
  <c r="AH51" i="65"/>
  <c r="AE86" i="59"/>
  <c r="AE85" i="114"/>
  <c r="AG18" i="90"/>
  <c r="AG56" i="107"/>
  <c r="AH9" i="62"/>
  <c r="AG42" i="90"/>
  <c r="AG24" i="62"/>
  <c r="AH69" i="77"/>
  <c r="K44" i="62"/>
  <c r="AF46" i="79"/>
  <c r="AE48" i="107"/>
  <c r="AE94" i="103"/>
  <c r="AH77" i="104"/>
  <c r="AH86" i="60"/>
  <c r="AG85" i="107"/>
  <c r="AE60" i="69"/>
  <c r="AH5" i="63"/>
  <c r="I125" i="54"/>
  <c r="AH10" i="79"/>
  <c r="AF35" i="105"/>
  <c r="K10" i="69"/>
  <c r="K6" i="97"/>
  <c r="AH8" i="104"/>
  <c r="AG11" i="55"/>
  <c r="AE11" i="97"/>
  <c r="K17" i="53"/>
  <c r="AF10" i="53"/>
  <c r="K11" i="64"/>
  <c r="AF30" i="94"/>
  <c r="AE11" i="94"/>
  <c r="K17" i="76"/>
  <c r="AG59" i="139"/>
  <c r="AF94" i="137"/>
  <c r="AG43" i="137"/>
  <c r="AE48" i="137"/>
  <c r="AG48" i="137"/>
  <c r="K25" i="137"/>
  <c r="AG74" i="122"/>
  <c r="AE47" i="137"/>
  <c r="AG93" i="139"/>
  <c r="AF30" i="139"/>
  <c r="AE81" i="139"/>
  <c r="AE34" i="65"/>
  <c r="K51" i="65"/>
  <c r="AH53" i="100"/>
  <c r="AG57" i="137"/>
  <c r="AF87" i="122"/>
  <c r="AE49" i="137"/>
  <c r="K52" i="105"/>
  <c r="AG45" i="105"/>
  <c r="AF19" i="105"/>
  <c r="AH27" i="105"/>
  <c r="AE43" i="105"/>
  <c r="AG32" i="105"/>
  <c r="K29" i="105"/>
  <c r="AH67" i="64"/>
  <c r="AH3" i="64"/>
  <c r="K16" i="64"/>
  <c r="AE69" i="100"/>
  <c r="K55" i="68"/>
  <c r="AF22" i="110"/>
  <c r="K4" i="110"/>
  <c r="AF8" i="110"/>
  <c r="K29" i="73"/>
  <c r="AH28" i="71"/>
  <c r="AG24" i="71"/>
  <c r="AF46" i="71"/>
  <c r="AF27" i="73"/>
  <c r="AH92" i="71"/>
  <c r="AE77" i="71"/>
  <c r="AH88" i="73"/>
  <c r="AF84" i="71"/>
  <c r="AG90" i="73"/>
  <c r="AE57" i="73"/>
  <c r="AH71" i="71"/>
  <c r="AG40" i="71"/>
  <c r="AG35" i="71"/>
  <c r="AH73" i="71"/>
  <c r="AE26" i="71"/>
  <c r="K40" i="79"/>
  <c r="AF96" i="80"/>
  <c r="AG56" i="79"/>
  <c r="AG71" i="79"/>
  <c r="AE67" i="79"/>
  <c r="AF92" i="79"/>
  <c r="AH90" i="80"/>
  <c r="AH25" i="79"/>
  <c r="AG68" i="80"/>
  <c r="AE84" i="80"/>
  <c r="AE47" i="80"/>
  <c r="AG92" i="79"/>
  <c r="AH42" i="80"/>
  <c r="AH27" i="79"/>
  <c r="AE73" i="79"/>
  <c r="AE43" i="79"/>
  <c r="AF82" i="80"/>
  <c r="AG36" i="80"/>
  <c r="AH17" i="79"/>
  <c r="AH57" i="79"/>
  <c r="AG16" i="79"/>
  <c r="AH36" i="79"/>
  <c r="AF17" i="79"/>
  <c r="AG73" i="69"/>
  <c r="AF53" i="67"/>
  <c r="AE33" i="68"/>
  <c r="AG64" i="94"/>
  <c r="AF53" i="94"/>
  <c r="AH26" i="94"/>
  <c r="AH31" i="94"/>
  <c r="AF26" i="94"/>
  <c r="AF89" i="71"/>
  <c r="AE88" i="70"/>
  <c r="AF10" i="70"/>
  <c r="K49" i="70"/>
  <c r="AE42" i="70"/>
  <c r="AF32" i="70"/>
  <c r="K42" i="70"/>
  <c r="AE37" i="54"/>
  <c r="K57" i="54"/>
  <c r="AG92" i="54"/>
  <c r="AE68" i="54"/>
  <c r="AF80" i="54"/>
  <c r="AE50" i="54"/>
  <c r="AE76" i="54"/>
  <c r="AG22" i="54"/>
  <c r="K40" i="54"/>
  <c r="AH39" i="54"/>
  <c r="AG52" i="54"/>
  <c r="AF43" i="70"/>
  <c r="AG78" i="70"/>
  <c r="AE42" i="69"/>
  <c r="AH44" i="109"/>
  <c r="AF41" i="109"/>
  <c r="AG47" i="109"/>
  <c r="AF42" i="109"/>
  <c r="AG41" i="109"/>
  <c r="AE68" i="75"/>
  <c r="AG100" i="65"/>
  <c r="AF76" i="65"/>
  <c r="K65" i="65"/>
  <c r="AE70" i="65"/>
  <c r="AF99" i="65"/>
  <c r="AE76" i="65"/>
  <c r="AH88" i="76"/>
  <c r="K69" i="76"/>
  <c r="AH73" i="68"/>
  <c r="AE81" i="68"/>
  <c r="AH82" i="68"/>
  <c r="AE54" i="77"/>
  <c r="AF55" i="77"/>
  <c r="AH20" i="77"/>
  <c r="AG97" i="118"/>
  <c r="AG63" i="104"/>
  <c r="AE56" i="104"/>
  <c r="AF100" i="104"/>
  <c r="AE72" i="104"/>
  <c r="AE50" i="66"/>
  <c r="AE31" i="66"/>
  <c r="AF86" i="66"/>
  <c r="AF90" i="66"/>
  <c r="AE53" i="66"/>
  <c r="AE88" i="66"/>
  <c r="AH42" i="66"/>
  <c r="AE68" i="66"/>
  <c r="K43" i="70"/>
  <c r="K22" i="70"/>
  <c r="AG22" i="63"/>
  <c r="AE13" i="63"/>
  <c r="AF42" i="63"/>
  <c r="K37" i="63"/>
  <c r="K12" i="63"/>
  <c r="AF95" i="71"/>
  <c r="AE92" i="71"/>
  <c r="AF72" i="73"/>
  <c r="AF82" i="71"/>
  <c r="AF76" i="71"/>
  <c r="K19" i="111"/>
  <c r="AE84" i="77"/>
  <c r="K38" i="77"/>
  <c r="AH55" i="77"/>
  <c r="AH59" i="115"/>
  <c r="AF99" i="90"/>
  <c r="AG25" i="89"/>
  <c r="AE34" i="59"/>
  <c r="AE30" i="59"/>
  <c r="AH52" i="59"/>
  <c r="K95" i="59"/>
  <c r="AH34" i="59"/>
  <c r="AG21" i="59"/>
  <c r="K45" i="107"/>
  <c r="AF88" i="103"/>
  <c r="AH95" i="63"/>
  <c r="AE32" i="114"/>
  <c r="AH33" i="114"/>
  <c r="AF85" i="97"/>
  <c r="AE82" i="95"/>
  <c r="AE96" i="97"/>
  <c r="AF82" i="95"/>
  <c r="AE79" i="97"/>
  <c r="AE92" i="95"/>
  <c r="AG99" i="97"/>
  <c r="AG80" i="95"/>
  <c r="AF94" i="97"/>
  <c r="AF78" i="97"/>
  <c r="AF68" i="95"/>
  <c r="AG100" i="97"/>
  <c r="AH98" i="97"/>
  <c r="AF12" i="100"/>
  <c r="AG39" i="111"/>
  <c r="AF45" i="111"/>
  <c r="AE72" i="72"/>
  <c r="AH89" i="72"/>
  <c r="AH71" i="72"/>
  <c r="AF19" i="72"/>
  <c r="AG18" i="72"/>
  <c r="AG51" i="67"/>
  <c r="AH80" i="67"/>
  <c r="AE47" i="69"/>
  <c r="AG63" i="69"/>
  <c r="AG66" i="69"/>
  <c r="AH56" i="69"/>
  <c r="AE79" i="69"/>
  <c r="AH73" i="67"/>
  <c r="AE51" i="69"/>
  <c r="AF60" i="69"/>
  <c r="AE52" i="67"/>
  <c r="AF58" i="67"/>
  <c r="AF65" i="69"/>
  <c r="AE47" i="67"/>
  <c r="K44" i="69"/>
  <c r="AF44" i="69"/>
  <c r="AF59" i="69"/>
  <c r="AE58" i="69"/>
  <c r="AF51" i="67"/>
  <c r="K60" i="69"/>
  <c r="AG85" i="69"/>
  <c r="AE43" i="69"/>
  <c r="AG65" i="69"/>
  <c r="AF61" i="69"/>
  <c r="AE13" i="69"/>
  <c r="AH68" i="69"/>
  <c r="AE38" i="69"/>
  <c r="AF75" i="69"/>
  <c r="AH92" i="67"/>
  <c r="AE64" i="69"/>
  <c r="AH36" i="69"/>
  <c r="AE84" i="67"/>
  <c r="AH57" i="69"/>
  <c r="AE65" i="67"/>
  <c r="K62" i="69"/>
  <c r="AE53" i="69"/>
  <c r="AF92" i="74"/>
  <c r="AG41" i="74"/>
  <c r="K59" i="60"/>
  <c r="AE60" i="62"/>
  <c r="AH19" i="60"/>
  <c r="AE62" i="62"/>
  <c r="AH4" i="60"/>
  <c r="AH46" i="62"/>
  <c r="AG49" i="60"/>
  <c r="AF52" i="60"/>
  <c r="K54" i="58"/>
  <c r="AF79" i="58"/>
  <c r="AG34" i="58"/>
  <c r="AE82" i="58"/>
  <c r="AG36" i="58"/>
  <c r="AF84" i="58"/>
  <c r="AF69" i="58"/>
  <c r="AE58" i="58"/>
  <c r="AG60" i="58"/>
  <c r="AF82" i="58"/>
  <c r="AH65" i="58"/>
  <c r="K59" i="58"/>
  <c r="AE51" i="58"/>
  <c r="AE83" i="58"/>
  <c r="AE16" i="58"/>
  <c r="AH26" i="58"/>
  <c r="AH58" i="58"/>
  <c r="AF65" i="58"/>
  <c r="AH93" i="58"/>
  <c r="K68" i="58"/>
  <c r="K50" i="58"/>
  <c r="C94" i="79"/>
  <c r="J56" i="48"/>
  <c r="I131" i="111"/>
  <c r="AH95" i="137"/>
  <c r="AH15" i="122"/>
  <c r="I146" i="52"/>
  <c r="AF63" i="65"/>
  <c r="AG89" i="122"/>
  <c r="K57" i="76"/>
  <c r="AH20" i="65"/>
  <c r="K62" i="89"/>
  <c r="AH32" i="89"/>
  <c r="AH34" i="77"/>
  <c r="AH10" i="115"/>
  <c r="C10" i="55"/>
  <c r="K38" i="71"/>
  <c r="AG4" i="103"/>
  <c r="AG79" i="66"/>
  <c r="AG61" i="122"/>
  <c r="AE71" i="73"/>
  <c r="K32" i="79"/>
  <c r="AF99" i="76"/>
  <c r="AH35" i="80"/>
  <c r="AG86" i="65"/>
  <c r="AH21" i="104"/>
  <c r="AF48" i="110"/>
  <c r="AE88" i="114"/>
  <c r="AF16" i="59"/>
  <c r="AH70" i="65"/>
  <c r="AF61" i="115"/>
  <c r="AG81" i="75"/>
  <c r="AH3" i="122"/>
  <c r="AH30" i="72"/>
  <c r="K64" i="67"/>
  <c r="AG66" i="59"/>
  <c r="K43" i="111"/>
  <c r="AG8" i="89"/>
  <c r="AF38" i="104"/>
  <c r="AG33" i="115"/>
  <c r="AF13" i="110"/>
  <c r="AG27" i="70"/>
  <c r="AG72" i="72"/>
  <c r="AF64" i="63"/>
  <c r="AH71" i="54"/>
  <c r="AG64" i="58"/>
  <c r="AE10" i="97"/>
  <c r="AF26" i="139"/>
  <c r="K30" i="95"/>
  <c r="AG36" i="111"/>
  <c r="AE55" i="64"/>
  <c r="AE77" i="65"/>
  <c r="AE73" i="59"/>
  <c r="AG6" i="89"/>
  <c r="AH91" i="77"/>
  <c r="AF72" i="114"/>
  <c r="AG93" i="60"/>
  <c r="AH48" i="118"/>
  <c r="AG88" i="74"/>
  <c r="AH77" i="57"/>
  <c r="AH38" i="103"/>
  <c r="AE70" i="56"/>
  <c r="K43" i="103"/>
  <c r="K11" i="63"/>
  <c r="AH30" i="68"/>
  <c r="AG63" i="114"/>
  <c r="K65" i="60"/>
  <c r="AG64" i="80"/>
  <c r="AE57" i="107"/>
  <c r="AG31" i="110"/>
  <c r="AF36" i="74"/>
  <c r="AG75" i="58"/>
  <c r="AF33" i="60"/>
  <c r="K25" i="89"/>
  <c r="AE15" i="107"/>
  <c r="AG61" i="63"/>
  <c r="AF83" i="67"/>
  <c r="K61" i="114"/>
  <c r="AG90" i="60"/>
  <c r="AG65" i="118"/>
  <c r="AE49" i="90"/>
  <c r="K41" i="74"/>
  <c r="AF87" i="56"/>
  <c r="AF18" i="57"/>
  <c r="AH75" i="107"/>
  <c r="K48" i="111"/>
  <c r="AG45" i="56"/>
  <c r="AF63" i="103"/>
  <c r="AF62" i="107"/>
  <c r="AF63" i="64"/>
  <c r="AE14" i="77"/>
  <c r="AH92" i="76"/>
  <c r="AH70" i="62"/>
  <c r="AH89" i="89"/>
  <c r="AG57" i="56"/>
  <c r="AG33" i="111"/>
  <c r="AF28" i="57"/>
  <c r="AH50" i="72"/>
  <c r="AF7" i="60"/>
  <c r="AE47" i="114"/>
  <c r="AG63" i="59"/>
  <c r="AG83" i="70"/>
  <c r="AF32" i="77"/>
  <c r="AH48" i="76"/>
  <c r="AF44" i="62"/>
  <c r="AE98" i="90"/>
  <c r="AG48" i="103"/>
  <c r="AH79" i="110"/>
  <c r="K39" i="62"/>
  <c r="K41" i="75"/>
  <c r="AG89" i="111"/>
  <c r="K61" i="71"/>
  <c r="AH19" i="59"/>
  <c r="AF75" i="115"/>
  <c r="AG60" i="76"/>
  <c r="AE71" i="60"/>
  <c r="AH84" i="118"/>
  <c r="AH86" i="90"/>
  <c r="K11" i="57"/>
  <c r="AE59" i="56"/>
  <c r="AH88" i="60"/>
  <c r="AH24" i="104"/>
  <c r="AG68" i="72"/>
  <c r="AH7" i="62"/>
  <c r="AH27" i="90"/>
  <c r="AE60" i="110"/>
  <c r="AF73" i="56"/>
  <c r="AH70" i="103"/>
  <c r="AE96" i="105"/>
  <c r="K46" i="137"/>
  <c r="AH76" i="72"/>
  <c r="AF39" i="60"/>
  <c r="K16" i="89"/>
  <c r="AF12" i="57"/>
  <c r="AH72" i="60"/>
  <c r="AE35" i="56"/>
  <c r="AG60" i="115"/>
  <c r="AE90" i="58"/>
  <c r="AE87" i="57"/>
  <c r="AE47" i="64"/>
  <c r="AH82" i="57"/>
  <c r="AH20" i="114"/>
  <c r="K23" i="64"/>
  <c r="AF51" i="62"/>
  <c r="AH19" i="107"/>
  <c r="AH68" i="114"/>
  <c r="AF19" i="100"/>
  <c r="AH17" i="107"/>
  <c r="K66" i="60"/>
  <c r="AE50" i="75"/>
  <c r="AE83" i="63"/>
  <c r="K9" i="56"/>
  <c r="AG6" i="111"/>
  <c r="AE24" i="105"/>
  <c r="AF4" i="104"/>
  <c r="AG10" i="95"/>
  <c r="AH22" i="115"/>
  <c r="AF63" i="139"/>
  <c r="AG8" i="137"/>
  <c r="K15" i="139"/>
  <c r="AG68" i="139"/>
  <c r="AG42" i="65"/>
  <c r="AG87" i="137"/>
  <c r="AG28" i="105"/>
  <c r="K30" i="105"/>
  <c r="AH39" i="105"/>
  <c r="AG9" i="68"/>
  <c r="AF11" i="111"/>
  <c r="AH40" i="73"/>
  <c r="AE52" i="73"/>
  <c r="AG75" i="71"/>
  <c r="AE80" i="71"/>
  <c r="AG64" i="71"/>
  <c r="K38" i="73"/>
  <c r="AH55" i="80"/>
  <c r="AH80" i="79"/>
  <c r="AE93" i="80"/>
  <c r="AF94" i="80"/>
  <c r="AE95" i="79"/>
  <c r="K34" i="80"/>
  <c r="AF20" i="79"/>
  <c r="AG32" i="69"/>
  <c r="AH67" i="94"/>
  <c r="K35" i="94"/>
  <c r="AG82" i="73"/>
  <c r="AF19" i="70"/>
  <c r="AH59" i="70"/>
  <c r="AH69" i="54"/>
  <c r="AH79" i="54"/>
  <c r="AH26" i="54"/>
  <c r="AF24" i="70"/>
  <c r="AE52" i="65"/>
  <c r="K47" i="65"/>
  <c r="AG76" i="76"/>
  <c r="AG97" i="68"/>
  <c r="K40" i="77"/>
  <c r="AE82" i="104"/>
  <c r="AE84" i="104"/>
  <c r="AF81" i="66"/>
  <c r="AE66" i="66"/>
  <c r="AH77" i="66"/>
  <c r="AE85" i="63"/>
  <c r="AH51" i="63"/>
  <c r="AG92" i="73"/>
  <c r="AH20" i="73"/>
  <c r="AE34" i="77"/>
  <c r="AH7" i="90"/>
  <c r="AE17" i="59"/>
  <c r="AF32" i="59"/>
  <c r="AG67" i="107"/>
  <c r="AH77" i="114"/>
  <c r="K62" i="95"/>
  <c r="AG62" i="95"/>
  <c r="AH94" i="97"/>
  <c r="AF85" i="95"/>
  <c r="K68" i="95"/>
  <c r="AF34" i="110"/>
  <c r="AE61" i="72"/>
  <c r="AH27" i="72"/>
  <c r="AG54" i="69"/>
  <c r="AG80" i="67"/>
  <c r="AF99" i="67"/>
  <c r="K65" i="69"/>
  <c r="AG64" i="69"/>
  <c r="AH63" i="69"/>
  <c r="AE40" i="69"/>
  <c r="AF36" i="69"/>
  <c r="AE50" i="69"/>
  <c r="AH88" i="67"/>
  <c r="K50" i="69"/>
  <c r="AH73" i="69"/>
  <c r="AF50" i="74"/>
  <c r="AG67" i="62"/>
  <c r="AH43" i="60"/>
  <c r="AE57" i="58"/>
  <c r="AG74" i="58"/>
  <c r="K58" i="58"/>
  <c r="K63" i="58"/>
  <c r="K26" i="58"/>
  <c r="AH95" i="58"/>
  <c r="K78" i="58"/>
  <c r="AE40" i="58"/>
  <c r="AG38" i="58"/>
  <c r="C51" i="107"/>
  <c r="AF2" i="56"/>
  <c r="K78" i="118"/>
  <c r="K10" i="100"/>
  <c r="AE87" i="100"/>
  <c r="AH63" i="68"/>
  <c r="I130" i="69"/>
  <c r="AG42" i="118"/>
  <c r="K70" i="94"/>
  <c r="K24" i="115"/>
  <c r="AH40" i="109"/>
  <c r="AF97" i="63"/>
  <c r="AE63" i="104"/>
  <c r="AH37" i="89"/>
  <c r="AF42" i="97"/>
  <c r="AE81" i="73"/>
  <c r="AE50" i="115"/>
  <c r="AF94" i="122"/>
  <c r="AE12" i="100"/>
  <c r="AG3" i="139"/>
  <c r="AG12" i="73"/>
  <c r="AG57" i="95"/>
  <c r="AH67" i="65"/>
  <c r="AE97" i="72"/>
  <c r="AH69" i="109"/>
  <c r="AH18" i="55"/>
  <c r="AE78" i="118"/>
  <c r="AE89" i="76"/>
  <c r="K6" i="111"/>
  <c r="AH99" i="69"/>
  <c r="AE15" i="76"/>
  <c r="AH94" i="110"/>
  <c r="AG55" i="68"/>
  <c r="AH96" i="76"/>
  <c r="AF71" i="111"/>
  <c r="AG63" i="70"/>
  <c r="AF53" i="74"/>
  <c r="AF50" i="76"/>
  <c r="AH13" i="111"/>
  <c r="AG57" i="68"/>
  <c r="AF58" i="139"/>
  <c r="AH49" i="75"/>
  <c r="AH38" i="70"/>
  <c r="AG27" i="58"/>
  <c r="K46" i="95"/>
  <c r="AF72" i="109"/>
  <c r="AE33" i="76"/>
  <c r="AH35" i="77"/>
  <c r="AG36" i="59"/>
  <c r="AG15" i="73"/>
  <c r="AG96" i="137"/>
  <c r="AF92" i="97"/>
  <c r="AG95" i="109"/>
  <c r="AF25" i="70"/>
  <c r="AE15" i="100"/>
  <c r="AF66" i="105"/>
  <c r="AG66" i="137"/>
  <c r="AF70" i="60"/>
  <c r="AH58" i="100"/>
  <c r="AF77" i="89"/>
  <c r="AF82" i="57"/>
  <c r="AF35" i="57"/>
  <c r="K47" i="90"/>
  <c r="AF20" i="107"/>
  <c r="AF66" i="71"/>
  <c r="AG53" i="115"/>
  <c r="AG61" i="58"/>
  <c r="AE78" i="60"/>
  <c r="AH79" i="77"/>
  <c r="AG53" i="111"/>
  <c r="K16" i="104"/>
  <c r="AH77" i="75"/>
  <c r="K22" i="114"/>
  <c r="AF34" i="60"/>
  <c r="AG92" i="69"/>
  <c r="AH74" i="90"/>
  <c r="K50" i="56"/>
  <c r="AF73" i="115"/>
  <c r="AG78" i="109"/>
  <c r="AF60" i="115"/>
  <c r="AG35" i="62"/>
  <c r="AF18" i="118"/>
  <c r="AG47" i="89"/>
  <c r="K68" i="89"/>
  <c r="AG13" i="56"/>
  <c r="AG80" i="56"/>
  <c r="AH64" i="107"/>
  <c r="AE48" i="114"/>
  <c r="AE78" i="56"/>
  <c r="AF80" i="107"/>
  <c r="AH30" i="107"/>
  <c r="AH41" i="70"/>
  <c r="AH28" i="77"/>
  <c r="AH15" i="114"/>
  <c r="AE69" i="62"/>
  <c r="AF51" i="79"/>
  <c r="K52" i="111"/>
  <c r="AH79" i="56"/>
  <c r="AE61" i="103"/>
  <c r="AH60" i="56"/>
  <c r="AF49" i="103"/>
  <c r="AE12" i="73"/>
  <c r="AG11" i="57"/>
  <c r="AH90" i="74"/>
  <c r="AE97" i="115"/>
  <c r="K57" i="62"/>
  <c r="AE67" i="118"/>
  <c r="AF99" i="89"/>
  <c r="AE17" i="56"/>
  <c r="AH60" i="104"/>
  <c r="AE50" i="57"/>
  <c r="AF73" i="114"/>
  <c r="AF91" i="57"/>
  <c r="AH27" i="76"/>
  <c r="AE98" i="100"/>
  <c r="AF88" i="75"/>
  <c r="AE85" i="59"/>
  <c r="AE77" i="62"/>
  <c r="AG59" i="90"/>
  <c r="AG76" i="111"/>
  <c r="AH93" i="56"/>
  <c r="AE96" i="111"/>
  <c r="AG90" i="58"/>
  <c r="K31" i="107"/>
  <c r="K37" i="67"/>
  <c r="K52" i="67"/>
  <c r="AG34" i="72"/>
  <c r="K63" i="60"/>
  <c r="K52" i="90"/>
  <c r="AG46" i="111"/>
  <c r="AG75" i="57"/>
  <c r="AF94" i="107"/>
  <c r="AE35" i="114"/>
  <c r="AH76" i="54"/>
  <c r="AF57" i="67"/>
  <c r="AG44" i="114"/>
  <c r="AH92" i="62"/>
  <c r="AH24" i="118"/>
  <c r="AF31" i="111"/>
  <c r="AG68" i="107"/>
  <c r="AF24" i="62"/>
  <c r="AF80" i="110"/>
  <c r="AG95" i="95"/>
  <c r="K18" i="62"/>
  <c r="AE81" i="57"/>
  <c r="AG70" i="68"/>
  <c r="AF86" i="56"/>
  <c r="AG83" i="72"/>
  <c r="AF26" i="56"/>
  <c r="AG49" i="59"/>
  <c r="AE26" i="118"/>
  <c r="AG90" i="103"/>
  <c r="K50" i="62"/>
  <c r="AH24" i="57"/>
  <c r="AG96" i="103"/>
  <c r="AF98" i="63"/>
  <c r="AE53" i="59"/>
  <c r="K39" i="74"/>
  <c r="AE26" i="107"/>
  <c r="AG70" i="59"/>
  <c r="AF7" i="107"/>
  <c r="AG6" i="95"/>
  <c r="AE52" i="63"/>
  <c r="K6" i="66"/>
  <c r="AF12" i="66"/>
  <c r="AF7" i="137"/>
  <c r="K65" i="137"/>
  <c r="AH22" i="137"/>
  <c r="AE16" i="139"/>
  <c r="AE42" i="100"/>
  <c r="AH42" i="122"/>
  <c r="AG27" i="105"/>
  <c r="AH15" i="105"/>
  <c r="AH27" i="64"/>
  <c r="AE10" i="68"/>
  <c r="K14" i="111"/>
  <c r="AH76" i="73"/>
  <c r="AH98" i="73"/>
  <c r="AG64" i="73"/>
  <c r="K34" i="71"/>
  <c r="AG25" i="73"/>
  <c r="AE29" i="73"/>
  <c r="AE64" i="79"/>
  <c r="K43" i="80"/>
  <c r="AF93" i="79"/>
  <c r="AG26" i="79"/>
  <c r="AH33" i="79"/>
  <c r="K26" i="79"/>
  <c r="AG8" i="80"/>
  <c r="AE79" i="80"/>
  <c r="AE32" i="80"/>
  <c r="AH53" i="79"/>
  <c r="AE35" i="67"/>
  <c r="AF35" i="139"/>
  <c r="AE59" i="94"/>
  <c r="AE62" i="94"/>
  <c r="AG92" i="94"/>
  <c r="AF79" i="70"/>
  <c r="K17" i="70"/>
  <c r="AE89" i="70"/>
  <c r="AG47" i="54"/>
  <c r="K82" i="54"/>
  <c r="AG77" i="54"/>
  <c r="AF18" i="54"/>
  <c r="AH36" i="54"/>
  <c r="AG72" i="70"/>
  <c r="K59" i="109"/>
  <c r="AH16" i="109"/>
  <c r="AF98" i="109"/>
  <c r="AH42" i="109"/>
  <c r="AF65" i="109"/>
  <c r="AE96" i="75"/>
  <c r="AF45" i="65"/>
  <c r="AH62" i="65"/>
  <c r="AG84" i="76"/>
  <c r="AH87" i="68"/>
  <c r="K15" i="77"/>
  <c r="K13" i="77"/>
  <c r="AG72" i="118"/>
  <c r="AH65" i="104"/>
  <c r="AG54" i="104"/>
  <c r="AH16" i="66"/>
  <c r="AG43" i="66"/>
  <c r="AF15" i="66"/>
  <c r="AE55" i="70"/>
  <c r="AG79" i="63"/>
  <c r="AE25" i="63"/>
  <c r="AE49" i="63"/>
  <c r="K79" i="71"/>
  <c r="AG89" i="71"/>
  <c r="AE86" i="71"/>
  <c r="AE64" i="77"/>
  <c r="K21" i="77"/>
  <c r="AH87" i="89"/>
  <c r="AH38" i="59"/>
  <c r="AH55" i="59"/>
  <c r="AF35" i="59"/>
  <c r="AG14" i="107"/>
  <c r="AG58" i="63"/>
  <c r="AH93" i="95"/>
  <c r="AH62" i="95"/>
  <c r="AG92" i="97"/>
  <c r="AH83" i="97"/>
  <c r="AH72" i="95"/>
  <c r="AF93" i="97"/>
  <c r="AG81" i="97"/>
  <c r="K59" i="100"/>
  <c r="AG42" i="111"/>
  <c r="AH29" i="56"/>
  <c r="AH49" i="72"/>
  <c r="AG22" i="72"/>
  <c r="AH85" i="69"/>
  <c r="AE67" i="69"/>
  <c r="AF29" i="67"/>
  <c r="AG45" i="69"/>
  <c r="K71" i="67"/>
  <c r="K43" i="67"/>
  <c r="AF98" i="69"/>
  <c r="AE36" i="69"/>
  <c r="AE39" i="69"/>
  <c r="AF78" i="67"/>
  <c r="AF62" i="67"/>
  <c r="AG61" i="69"/>
  <c r="AG78" i="67"/>
  <c r="AE37" i="69"/>
  <c r="AG45" i="67"/>
  <c r="AE99" i="67"/>
  <c r="AG39" i="69"/>
  <c r="AF37" i="74"/>
  <c r="AE41" i="62"/>
  <c r="AE96" i="60"/>
  <c r="AF100" i="62"/>
  <c r="AE78" i="62"/>
  <c r="AH79" i="58"/>
  <c r="AH43" i="58"/>
  <c r="AE60" i="58"/>
  <c r="AE88" i="58"/>
  <c r="K89" i="58"/>
  <c r="AG18" i="58"/>
  <c r="K93" i="58"/>
  <c r="AG52" i="58"/>
  <c r="K79" i="58"/>
  <c r="AE79" i="58"/>
  <c r="AG68" i="58"/>
  <c r="AE40" i="56"/>
  <c r="C87" i="114"/>
  <c r="C84" i="62"/>
  <c r="AF85" i="50"/>
  <c r="C53" i="137"/>
  <c r="C100" i="77"/>
  <c r="I117" i="79"/>
  <c r="C22" i="89"/>
  <c r="K74" i="118"/>
  <c r="I163" i="65"/>
  <c r="AE3" i="68"/>
  <c r="K74" i="109"/>
  <c r="I164" i="68"/>
  <c r="K41" i="79"/>
  <c r="AF57" i="94"/>
  <c r="AG37" i="76"/>
  <c r="AE47" i="94"/>
  <c r="AH60" i="94"/>
  <c r="AG51" i="100"/>
  <c r="AG82" i="100"/>
  <c r="C24" i="54"/>
  <c r="AE58" i="139"/>
  <c r="AF93" i="104"/>
  <c r="AE33" i="52"/>
  <c r="K54" i="71"/>
  <c r="K55" i="94"/>
  <c r="AG17" i="70"/>
  <c r="AH43" i="105"/>
  <c r="AF64" i="94"/>
  <c r="AE22" i="53"/>
  <c r="AH7" i="122"/>
  <c r="AG15" i="94"/>
  <c r="AH5" i="79"/>
  <c r="AF61" i="109"/>
  <c r="AG7" i="100"/>
  <c r="K34" i="79"/>
  <c r="AE74" i="77"/>
  <c r="AF88" i="114"/>
  <c r="K38" i="64"/>
  <c r="AF38" i="107"/>
  <c r="AF8" i="122"/>
  <c r="AE76" i="107"/>
  <c r="AE21" i="94"/>
  <c r="AG97" i="104"/>
  <c r="AG30" i="76"/>
  <c r="K40" i="122"/>
  <c r="AH7" i="58"/>
  <c r="AH86" i="97"/>
  <c r="AG84" i="137"/>
  <c r="AF38" i="94"/>
  <c r="AH82" i="66"/>
  <c r="AE32" i="67"/>
  <c r="AF45" i="66"/>
  <c r="AG27" i="73"/>
  <c r="AH34" i="67"/>
  <c r="K52" i="118"/>
  <c r="K6" i="65"/>
  <c r="AH41" i="71"/>
  <c r="AH75" i="122"/>
  <c r="AF81" i="103"/>
  <c r="AG95" i="90"/>
  <c r="AE16" i="67"/>
  <c r="AG8" i="103"/>
  <c r="AF67" i="100"/>
  <c r="AG49" i="66"/>
  <c r="AE97" i="137"/>
  <c r="AF76" i="76"/>
  <c r="AE11" i="72"/>
  <c r="AH89" i="75"/>
  <c r="AH43" i="111"/>
  <c r="AG75" i="109"/>
  <c r="AE11" i="54"/>
  <c r="K30" i="73"/>
  <c r="AE74" i="67"/>
  <c r="AE78" i="80"/>
  <c r="AG75" i="118"/>
  <c r="AH67" i="80"/>
  <c r="AF6" i="65"/>
  <c r="AG73" i="137"/>
  <c r="AG91" i="71"/>
  <c r="K62" i="76"/>
  <c r="AF32" i="72"/>
  <c r="AE39" i="97"/>
  <c r="AG24" i="111"/>
  <c r="AF39" i="111"/>
  <c r="AH15" i="63"/>
  <c r="AG46" i="80"/>
  <c r="AG57" i="66"/>
  <c r="AG7" i="76"/>
  <c r="AH47" i="72"/>
  <c r="AG20" i="75"/>
  <c r="AF53" i="111"/>
  <c r="AE71" i="63"/>
  <c r="K44" i="70"/>
  <c r="AH29" i="68"/>
  <c r="K69" i="54"/>
  <c r="AF90" i="59"/>
  <c r="AE70" i="139"/>
  <c r="AH39" i="76"/>
  <c r="AF79" i="105"/>
  <c r="AG27" i="75"/>
  <c r="AG9" i="110"/>
  <c r="AF70" i="54"/>
  <c r="AF61" i="70"/>
  <c r="AF27" i="68"/>
  <c r="K51" i="121"/>
  <c r="AE22" i="74"/>
  <c r="AF33" i="77"/>
  <c r="K21" i="97"/>
  <c r="AF5" i="137"/>
  <c r="AF43" i="76"/>
  <c r="AF93" i="105"/>
  <c r="AG13" i="75"/>
  <c r="AH100" i="110"/>
  <c r="AG38" i="54"/>
  <c r="AE78" i="70"/>
  <c r="AE62" i="68"/>
  <c r="K3" i="64"/>
  <c r="AE54" i="59"/>
  <c r="AF76" i="137"/>
  <c r="AG16" i="121"/>
  <c r="AF24" i="95"/>
  <c r="AG66" i="75"/>
  <c r="AF11" i="122"/>
  <c r="K17" i="54"/>
  <c r="AG19" i="70"/>
  <c r="K66" i="68"/>
  <c r="AH71" i="69"/>
  <c r="AH20" i="55"/>
  <c r="AG30" i="115"/>
  <c r="AF98" i="72"/>
  <c r="K43" i="95"/>
  <c r="AH27" i="110"/>
  <c r="AE41" i="67"/>
  <c r="AG77" i="89"/>
  <c r="AH42" i="59"/>
  <c r="AG63" i="68"/>
  <c r="AH46" i="69"/>
  <c r="AH57" i="77"/>
  <c r="AE51" i="114"/>
  <c r="AG33" i="72"/>
  <c r="AH34" i="60"/>
  <c r="AE54" i="60"/>
  <c r="AG89" i="115"/>
  <c r="AF69" i="103"/>
  <c r="AG53" i="71"/>
  <c r="AF91" i="76"/>
  <c r="AH96" i="72"/>
  <c r="AG76" i="95"/>
  <c r="AE85" i="75"/>
  <c r="K41" i="110"/>
  <c r="K31" i="109"/>
  <c r="AF59" i="54"/>
  <c r="K65" i="70"/>
  <c r="AG62" i="89"/>
  <c r="AH78" i="68"/>
  <c r="AH29" i="59"/>
  <c r="AF96" i="74"/>
  <c r="AE42" i="139"/>
  <c r="AF44" i="97"/>
  <c r="AE84" i="63"/>
  <c r="AH20" i="76"/>
  <c r="AG67" i="74"/>
  <c r="AF42" i="67"/>
  <c r="AF10" i="77"/>
  <c r="AF67" i="114"/>
  <c r="AG68" i="76"/>
  <c r="AG51" i="62"/>
  <c r="AG12" i="62"/>
  <c r="AE26" i="60"/>
  <c r="AH95" i="118"/>
  <c r="AG40" i="80"/>
  <c r="K67" i="90"/>
  <c r="AH28" i="90"/>
  <c r="AF53" i="110"/>
  <c r="K54" i="55"/>
  <c r="AH36" i="56"/>
  <c r="AF31" i="56"/>
  <c r="AE51" i="56"/>
  <c r="AE88" i="56"/>
  <c r="AG38" i="103"/>
  <c r="AE40" i="107"/>
  <c r="K6" i="89"/>
  <c r="AH73" i="55"/>
  <c r="AF5" i="56"/>
  <c r="K20" i="103"/>
  <c r="AG8" i="57"/>
  <c r="AF11" i="58"/>
  <c r="AF36" i="76"/>
  <c r="AE30" i="111"/>
  <c r="AG100" i="70"/>
  <c r="K55" i="100"/>
  <c r="AH73" i="74"/>
  <c r="AG45" i="77"/>
  <c r="AG53" i="75"/>
  <c r="K19" i="114"/>
  <c r="K66" i="59"/>
  <c r="AG94" i="58"/>
  <c r="AH78" i="62"/>
  <c r="AG22" i="62"/>
  <c r="AF48" i="60"/>
  <c r="K29" i="118"/>
  <c r="AF40" i="89"/>
  <c r="AE39" i="89"/>
  <c r="AG21" i="56"/>
  <c r="AF45" i="57"/>
  <c r="K15" i="100"/>
  <c r="AF61" i="72"/>
  <c r="AE39" i="94"/>
  <c r="K23" i="89"/>
  <c r="K65" i="66"/>
  <c r="AE21" i="74"/>
  <c r="AG87" i="77"/>
  <c r="AF87" i="114"/>
  <c r="AF23" i="72"/>
  <c r="AH61" i="62"/>
  <c r="AH50" i="60"/>
  <c r="AF75" i="60"/>
  <c r="AG70" i="63"/>
  <c r="AH93" i="68"/>
  <c r="AF83" i="90"/>
  <c r="AE53" i="90"/>
  <c r="AF57" i="74"/>
  <c r="AE37" i="110"/>
  <c r="K65" i="58"/>
  <c r="AG46" i="57"/>
  <c r="K24" i="57"/>
  <c r="AH20" i="137"/>
  <c r="AF47" i="76"/>
  <c r="AE46" i="111"/>
  <c r="AF15" i="70"/>
  <c r="AG64" i="100"/>
  <c r="AH83" i="74"/>
  <c r="AE49" i="77"/>
  <c r="AE42" i="75"/>
  <c r="AF34" i="114"/>
  <c r="AE66" i="59"/>
  <c r="AE96" i="58"/>
  <c r="AH68" i="62"/>
  <c r="AF46" i="60"/>
  <c r="AE92" i="62"/>
  <c r="AF97" i="62"/>
  <c r="AH37" i="118"/>
  <c r="AH79" i="118"/>
  <c r="AG90" i="115"/>
  <c r="K60" i="90"/>
  <c r="AE46" i="89"/>
  <c r="AF57" i="89"/>
  <c r="AE59" i="90"/>
  <c r="AF27" i="110"/>
  <c r="AG58" i="111"/>
  <c r="AH77" i="55"/>
  <c r="K73" i="58"/>
  <c r="AH67" i="56"/>
  <c r="AG36" i="56"/>
  <c r="K68" i="57"/>
  <c r="AH50" i="57"/>
  <c r="K43" i="57"/>
  <c r="K46" i="56"/>
  <c r="AE26" i="103"/>
  <c r="AH41" i="103"/>
  <c r="AH37" i="103"/>
  <c r="AE99" i="107"/>
  <c r="AE78" i="114"/>
  <c r="AE83" i="110"/>
  <c r="AF91" i="58"/>
  <c r="AH11" i="57"/>
  <c r="K33" i="57"/>
  <c r="AH81" i="103"/>
  <c r="AF92" i="103"/>
  <c r="AH57" i="56"/>
  <c r="AH57" i="103"/>
  <c r="AF68" i="103"/>
  <c r="AH91" i="115"/>
  <c r="AF15" i="111"/>
  <c r="AH39" i="89"/>
  <c r="K34" i="64"/>
  <c r="AH41" i="67"/>
  <c r="AF35" i="77"/>
  <c r="AE87" i="114"/>
  <c r="AG92" i="59"/>
  <c r="K54" i="62"/>
  <c r="AE92" i="60"/>
  <c r="AH18" i="60"/>
  <c r="AF40" i="118"/>
  <c r="AG32" i="115"/>
  <c r="AF100" i="89"/>
  <c r="AF60" i="90"/>
  <c r="AF49" i="111"/>
  <c r="AE65" i="55"/>
  <c r="K58" i="57"/>
  <c r="AH85" i="56"/>
  <c r="AE8" i="57"/>
  <c r="K22" i="103"/>
  <c r="AH78" i="107"/>
  <c r="AF42" i="111"/>
  <c r="K81" i="56"/>
  <c r="K21" i="56"/>
  <c r="AE22" i="103"/>
  <c r="AE25" i="114"/>
  <c r="AF76" i="114"/>
  <c r="AH73" i="109"/>
  <c r="AH52" i="67"/>
  <c r="K35" i="114"/>
  <c r="AH85" i="90"/>
  <c r="AH18" i="107"/>
  <c r="K28" i="137"/>
  <c r="AE70" i="60"/>
  <c r="AF77" i="110"/>
  <c r="AH78" i="103"/>
  <c r="K53" i="94"/>
  <c r="AG56" i="76"/>
  <c r="AG78" i="110"/>
  <c r="AG73" i="90"/>
  <c r="AH72" i="66"/>
  <c r="AG84" i="67"/>
  <c r="AF44" i="77"/>
  <c r="AE84" i="114"/>
  <c r="AH57" i="59"/>
  <c r="AH83" i="60"/>
  <c r="AG9" i="60"/>
  <c r="AF82" i="60"/>
  <c r="AH85" i="118"/>
  <c r="AF77" i="77"/>
  <c r="AE95" i="89"/>
  <c r="AG23" i="74"/>
  <c r="AG95" i="56"/>
  <c r="AF25" i="103"/>
  <c r="AF39" i="103"/>
  <c r="AH55" i="79"/>
  <c r="AE24" i="70"/>
  <c r="AF98" i="77"/>
  <c r="AE36" i="114"/>
  <c r="K33" i="89"/>
  <c r="AG46" i="56"/>
  <c r="AF91" i="66"/>
  <c r="AG95" i="114"/>
  <c r="AF85" i="68"/>
  <c r="K52" i="56"/>
  <c r="AH41" i="72"/>
  <c r="K35" i="121"/>
  <c r="AF68" i="110"/>
  <c r="AE75" i="70"/>
  <c r="AF51" i="100"/>
  <c r="AF82" i="74"/>
  <c r="K35" i="77"/>
  <c r="AH85" i="75"/>
  <c r="AG64" i="114"/>
  <c r="K52" i="59"/>
  <c r="K18" i="60"/>
  <c r="AG87" i="62"/>
  <c r="AF71" i="62"/>
  <c r="AG9" i="62"/>
  <c r="AE16" i="118"/>
  <c r="AG15" i="89"/>
  <c r="AF46" i="89"/>
  <c r="K18" i="74"/>
  <c r="AE53" i="111"/>
  <c r="AG32" i="55"/>
  <c r="AH23" i="57"/>
  <c r="AF18" i="56"/>
  <c r="AG86" i="57"/>
  <c r="AE18" i="107"/>
  <c r="K34" i="109"/>
  <c r="AE31" i="104"/>
  <c r="AG43" i="58"/>
  <c r="AG87" i="56"/>
  <c r="AG50" i="75"/>
  <c r="AF54" i="89"/>
  <c r="AH89" i="103"/>
  <c r="AG81" i="65"/>
  <c r="K18" i="95"/>
  <c r="K70" i="63"/>
  <c r="AH45" i="64"/>
  <c r="AE55" i="68"/>
  <c r="AE90" i="67"/>
  <c r="AF15" i="77"/>
  <c r="AH19" i="114"/>
  <c r="AE49" i="114"/>
  <c r="AF49" i="72"/>
  <c r="AF49" i="60"/>
  <c r="AG64" i="62"/>
  <c r="K77" i="60"/>
  <c r="AE47" i="118"/>
  <c r="K44" i="79"/>
  <c r="AE80" i="89"/>
  <c r="AG20" i="89"/>
  <c r="K51" i="111"/>
  <c r="AF82" i="110"/>
  <c r="K71" i="57"/>
  <c r="K78" i="56"/>
  <c r="K34" i="56"/>
  <c r="AH33" i="57"/>
  <c r="AE8" i="107"/>
  <c r="AF21" i="103"/>
  <c r="AH100" i="114"/>
  <c r="AF59" i="73"/>
  <c r="AG61" i="75"/>
  <c r="AF83" i="54"/>
  <c r="K81" i="59"/>
  <c r="AF30" i="74"/>
  <c r="AE85" i="104"/>
  <c r="AE65" i="115"/>
  <c r="AG13" i="114"/>
  <c r="AE97" i="76"/>
  <c r="AE89" i="58"/>
  <c r="AE52" i="62"/>
  <c r="AH39" i="60"/>
  <c r="AG79" i="60"/>
  <c r="AH67" i="118"/>
  <c r="AF85" i="90"/>
  <c r="AF28" i="89"/>
  <c r="K61" i="110"/>
  <c r="AE44" i="56"/>
  <c r="K73" i="57"/>
  <c r="AH81" i="107"/>
  <c r="AG54" i="76"/>
  <c r="AF77" i="62"/>
  <c r="AE27" i="89"/>
  <c r="AF96" i="110"/>
  <c r="AF22" i="56"/>
  <c r="AG62" i="103"/>
  <c r="AG87" i="95"/>
  <c r="AG65" i="74"/>
  <c r="AF68" i="62"/>
  <c r="AF81" i="118"/>
  <c r="AE63" i="74"/>
  <c r="AH50" i="56"/>
  <c r="AG36" i="103"/>
  <c r="AH58" i="97"/>
  <c r="AG80" i="74"/>
  <c r="AH42" i="89"/>
  <c r="AF61" i="55"/>
  <c r="AF77" i="56"/>
  <c r="K33" i="56"/>
  <c r="AF19" i="103"/>
  <c r="AG25" i="58"/>
  <c r="AF63" i="69"/>
  <c r="AF93" i="90"/>
  <c r="AF30" i="57"/>
  <c r="AG79" i="107"/>
  <c r="AE26" i="139"/>
  <c r="AH51" i="109"/>
  <c r="K31" i="60"/>
  <c r="AE81" i="118"/>
  <c r="AH58" i="74"/>
  <c r="AG66" i="57"/>
  <c r="K53" i="103"/>
  <c r="AF49" i="75"/>
  <c r="AF22" i="74"/>
  <c r="AF62" i="60"/>
  <c r="AG45" i="55"/>
  <c r="AG21" i="107"/>
  <c r="AH61" i="56"/>
  <c r="AH88" i="103"/>
  <c r="AH59" i="114"/>
  <c r="AG73" i="115"/>
  <c r="AH58" i="118"/>
  <c r="K61" i="56"/>
  <c r="AF58" i="75"/>
  <c r="AH48" i="72"/>
  <c r="K59" i="74"/>
  <c r="AH64" i="55"/>
  <c r="AG94" i="56"/>
  <c r="K11" i="114"/>
  <c r="AF58" i="90"/>
  <c r="AG89" i="103"/>
  <c r="AF62" i="69"/>
  <c r="AF30" i="114"/>
  <c r="AH83" i="62"/>
  <c r="AF87" i="118"/>
  <c r="I116" i="54"/>
  <c r="K3" i="103"/>
  <c r="K27" i="73"/>
  <c r="AE2" i="63"/>
  <c r="AH11" i="97"/>
  <c r="AG3" i="97"/>
  <c r="AG12" i="55"/>
  <c r="AG9" i="63"/>
  <c r="AH15" i="72"/>
  <c r="AE18" i="53"/>
  <c r="AG8" i="66"/>
  <c r="AF24" i="115"/>
  <c r="AG27" i="94"/>
  <c r="AF18" i="76"/>
  <c r="AG30" i="139"/>
  <c r="AG36" i="122"/>
  <c r="K44" i="122"/>
  <c r="AE18" i="139"/>
  <c r="AH38" i="139"/>
  <c r="AH62" i="122"/>
  <c r="AE37" i="139"/>
  <c r="AF97" i="139"/>
  <c r="AG5" i="122"/>
  <c r="AE4" i="137"/>
  <c r="AE27" i="122"/>
  <c r="K60" i="137"/>
  <c r="AG70" i="65"/>
  <c r="AG71" i="65"/>
  <c r="AF88" i="100"/>
  <c r="AE61" i="137"/>
  <c r="AG99" i="122"/>
  <c r="AG46" i="122"/>
  <c r="AG52" i="105"/>
  <c r="K43" i="105"/>
  <c r="AG20" i="105"/>
  <c r="AE13" i="105"/>
  <c r="AF44" i="105"/>
  <c r="AF23" i="105"/>
  <c r="AE21" i="105"/>
  <c r="AE69" i="64"/>
  <c r="AH72" i="100"/>
  <c r="AE35" i="68"/>
  <c r="AH55" i="68"/>
  <c r="AH10" i="111"/>
  <c r="AE6" i="110"/>
  <c r="K9" i="111"/>
  <c r="AE42" i="71"/>
  <c r="AF34" i="71"/>
  <c r="AH62" i="73"/>
  <c r="K62" i="73"/>
  <c r="AF12" i="73"/>
  <c r="AE63" i="71"/>
  <c r="K53" i="71"/>
  <c r="AH43" i="73"/>
  <c r="AH51" i="71"/>
  <c r="AG67" i="73"/>
  <c r="AE38" i="71"/>
  <c r="AF26" i="73"/>
  <c r="AG46" i="73"/>
  <c r="AE34" i="71"/>
  <c r="AF40" i="71"/>
  <c r="AE37" i="71"/>
  <c r="AF56" i="80"/>
  <c r="AF22" i="79"/>
  <c r="AH66" i="80"/>
  <c r="AG43" i="79"/>
  <c r="AF66" i="80"/>
  <c r="AH95" i="79"/>
  <c r="AG27" i="80"/>
  <c r="AE17" i="80"/>
  <c r="K51" i="80"/>
  <c r="AG27" i="79"/>
  <c r="AE29" i="80"/>
  <c r="AF81" i="80"/>
  <c r="AH56" i="80"/>
  <c r="AF85" i="80"/>
  <c r="AF90" i="79"/>
  <c r="AE91" i="79"/>
  <c r="AG20" i="79"/>
  <c r="AE69" i="80"/>
  <c r="AG26" i="80"/>
  <c r="AE78" i="79"/>
  <c r="AH57" i="80"/>
  <c r="AE25" i="80"/>
  <c r="AH27" i="67"/>
  <c r="AF31" i="67"/>
  <c r="AF21" i="137"/>
  <c r="AG33" i="94"/>
  <c r="AG44" i="94"/>
  <c r="AE31" i="94"/>
  <c r="AH98" i="94"/>
  <c r="AE38" i="94"/>
  <c r="AF28" i="94"/>
  <c r="AH86" i="71"/>
  <c r="AE12" i="70"/>
  <c r="AH66" i="70"/>
  <c r="AF64" i="70"/>
  <c r="AE83" i="70"/>
  <c r="AF47" i="70"/>
  <c r="AH74" i="70"/>
  <c r="AH25" i="54"/>
  <c r="K75" i="54"/>
  <c r="AE67" i="54"/>
  <c r="AE30" i="54"/>
  <c r="K71" i="54"/>
  <c r="AG53" i="54"/>
  <c r="AH63" i="54"/>
  <c r="AH53" i="54"/>
  <c r="AE48" i="54"/>
  <c r="AG83" i="54"/>
  <c r="AG93" i="54"/>
  <c r="K69" i="70"/>
  <c r="AG48" i="67"/>
  <c r="K50" i="109"/>
  <c r="AE5" i="109"/>
  <c r="AF92" i="109"/>
  <c r="AG64" i="109"/>
  <c r="AH76" i="109"/>
  <c r="AF100" i="109"/>
  <c r="AH74" i="109"/>
  <c r="AE50" i="109"/>
  <c r="AG15" i="75"/>
  <c r="AH36" i="75"/>
  <c r="K58" i="65"/>
  <c r="AG75" i="65"/>
  <c r="K28" i="65"/>
  <c r="AF85" i="65"/>
  <c r="AG66" i="65"/>
  <c r="AE71" i="65"/>
  <c r="AE85" i="76"/>
  <c r="AF90" i="76"/>
  <c r="AG95" i="68"/>
  <c r="AG76" i="68"/>
  <c r="AH44" i="77"/>
  <c r="AG35" i="77"/>
  <c r="K65" i="77"/>
  <c r="AH43" i="77"/>
  <c r="AF73" i="118"/>
  <c r="AE52" i="104"/>
  <c r="AE91" i="104"/>
  <c r="AH68" i="104"/>
  <c r="AE90" i="104"/>
  <c r="AF42" i="66"/>
  <c r="K84" i="66"/>
  <c r="AF99" i="66"/>
  <c r="AF14" i="66"/>
  <c r="AF64" i="66"/>
  <c r="AG56" i="66"/>
  <c r="AF61" i="66"/>
  <c r="K59" i="70"/>
  <c r="AF78" i="70"/>
  <c r="K38" i="63"/>
  <c r="AF44" i="63"/>
  <c r="AG36" i="63"/>
  <c r="AE33" i="63"/>
  <c r="AH42" i="63"/>
  <c r="AF41" i="63"/>
  <c r="AH74" i="73"/>
  <c r="AF92" i="71"/>
  <c r="AG84" i="71"/>
  <c r="K35" i="73"/>
  <c r="AE96" i="71"/>
  <c r="AG100" i="73"/>
  <c r="AE65" i="111"/>
  <c r="AF37" i="77"/>
  <c r="AG31" i="77"/>
  <c r="AG29" i="77"/>
  <c r="K13" i="114"/>
  <c r="AG16" i="89"/>
  <c r="AH76" i="90"/>
  <c r="K47" i="59"/>
  <c r="AF30" i="59"/>
  <c r="AG32" i="59"/>
  <c r="AE45" i="59"/>
  <c r="AH17" i="59"/>
  <c r="AG68" i="90"/>
  <c r="AF97" i="107"/>
  <c r="AE99" i="63"/>
  <c r="AH48" i="80"/>
  <c r="K89" i="55"/>
  <c r="AF30" i="55"/>
  <c r="K29" i="114"/>
  <c r="AF89" i="95"/>
  <c r="AF87" i="95"/>
  <c r="AH79" i="95"/>
  <c r="AG85" i="95"/>
  <c r="AF99" i="95"/>
  <c r="K68" i="97"/>
  <c r="AF95" i="95"/>
  <c r="AG65" i="97"/>
  <c r="AE66" i="95"/>
  <c r="AF72" i="95"/>
  <c r="AF65" i="97"/>
  <c r="AF75" i="97"/>
  <c r="AF64" i="95"/>
  <c r="AF66" i="97"/>
  <c r="AG41" i="100"/>
  <c r="AE34" i="58"/>
  <c r="AE81" i="111"/>
  <c r="AH93" i="111"/>
  <c r="AE65" i="72"/>
  <c r="AF80" i="72"/>
  <c r="AH35" i="72"/>
  <c r="AH57" i="72"/>
  <c r="K21" i="72"/>
  <c r="AH71" i="67"/>
  <c r="AG86" i="69"/>
  <c r="AE83" i="67"/>
  <c r="AE54" i="69"/>
  <c r="AG82" i="67"/>
  <c r="AH49" i="69"/>
  <c r="AF46" i="67"/>
  <c r="AE88" i="69"/>
  <c r="AH62" i="67"/>
  <c r="AH98" i="69"/>
  <c r="AE78" i="67"/>
  <c r="K59" i="69"/>
  <c r="AE54" i="67"/>
  <c r="K82" i="69"/>
  <c r="AH72" i="69"/>
  <c r="AF83" i="69"/>
  <c r="AH95" i="69"/>
  <c r="AF45" i="69"/>
  <c r="AH45" i="69"/>
  <c r="AF70" i="69"/>
  <c r="AH96" i="69"/>
  <c r="K68" i="69"/>
  <c r="AF73" i="67"/>
  <c r="AH74" i="67"/>
  <c r="AG29" i="67"/>
  <c r="AH54" i="69"/>
  <c r="AF68" i="69"/>
  <c r="AG56" i="67"/>
  <c r="AG63" i="67"/>
  <c r="AH58" i="67"/>
  <c r="AF65" i="67"/>
  <c r="K80" i="67"/>
  <c r="AE37" i="67"/>
  <c r="K47" i="67"/>
  <c r="AG40" i="67"/>
  <c r="K58" i="67"/>
  <c r="AF49" i="74"/>
  <c r="AF64" i="74"/>
  <c r="K33" i="62"/>
  <c r="AF4" i="62"/>
  <c r="AH100" i="60"/>
  <c r="AF83" i="60"/>
  <c r="AG60" i="62"/>
  <c r="AH68" i="60"/>
  <c r="AE85" i="60"/>
  <c r="AG79" i="58"/>
  <c r="AF55" i="58"/>
  <c r="AG70" i="58"/>
  <c r="AF57" i="58"/>
  <c r="AH64" i="58"/>
  <c r="AE55" i="58"/>
  <c r="AF16" i="58"/>
  <c r="AF95" i="58"/>
  <c r="AE66" i="58"/>
  <c r="AF49" i="58"/>
  <c r="K45" i="58"/>
  <c r="AH80" i="58"/>
  <c r="AG57" i="58"/>
  <c r="AF44" i="58"/>
  <c r="AF71" i="58"/>
  <c r="K75" i="58"/>
  <c r="AF75" i="58"/>
  <c r="AH73" i="58"/>
  <c r="AG58" i="58"/>
  <c r="AG82" i="58"/>
  <c r="AE52" i="58"/>
  <c r="AF61" i="58"/>
  <c r="K90" i="71"/>
  <c r="C8" i="79"/>
  <c r="K99" i="104"/>
  <c r="C8" i="60"/>
  <c r="I116" i="63"/>
  <c r="I159" i="65"/>
  <c r="AH9" i="118"/>
  <c r="I126" i="53"/>
  <c r="I126" i="54" s="1"/>
  <c r="AG20" i="49"/>
  <c r="AH11" i="64"/>
  <c r="K80" i="52"/>
  <c r="I159" i="55"/>
  <c r="K32" i="100"/>
  <c r="AG31" i="97"/>
  <c r="K19" i="58"/>
  <c r="AH71" i="70"/>
  <c r="AF83" i="75"/>
  <c r="AG14" i="104"/>
  <c r="AE60" i="95"/>
  <c r="C87" i="94"/>
  <c r="AF55" i="76"/>
  <c r="AE5" i="65"/>
  <c r="AE15" i="58"/>
  <c r="AG15" i="122"/>
  <c r="AH96" i="80"/>
  <c r="AF9" i="52"/>
  <c r="AF62" i="94"/>
  <c r="K79" i="59"/>
  <c r="K16" i="68"/>
  <c r="AF73" i="66"/>
  <c r="AG90" i="68"/>
  <c r="AH55" i="54"/>
  <c r="K26" i="77"/>
  <c r="AE68" i="71"/>
  <c r="AH56" i="139"/>
  <c r="AG35" i="121"/>
  <c r="AF6" i="76"/>
  <c r="K62" i="94"/>
  <c r="AF55" i="90"/>
  <c r="AE41" i="105"/>
  <c r="AH70" i="63"/>
  <c r="K70" i="59"/>
  <c r="AG82" i="105"/>
  <c r="AG13" i="53"/>
  <c r="AF25" i="139"/>
  <c r="AG64" i="95"/>
  <c r="AE99" i="115"/>
  <c r="AG66" i="103"/>
  <c r="AF35" i="137"/>
  <c r="AG32" i="114"/>
  <c r="K66" i="80"/>
  <c r="AH35" i="79"/>
  <c r="AE52" i="122"/>
  <c r="AG41" i="90"/>
  <c r="AH21" i="121"/>
  <c r="AH44" i="100"/>
  <c r="AF17" i="65"/>
  <c r="C54" i="118"/>
  <c r="AH87" i="137"/>
  <c r="AG2" i="59"/>
  <c r="AG5" i="114"/>
  <c r="AH69" i="121"/>
  <c r="AF22" i="107"/>
  <c r="AE17" i="69"/>
  <c r="AE28" i="66"/>
  <c r="AE46" i="139"/>
  <c r="AG33" i="76"/>
  <c r="AE75" i="72"/>
  <c r="AH95" i="75"/>
  <c r="AF33" i="110"/>
  <c r="AF64" i="109"/>
  <c r="K54" i="64"/>
  <c r="AF78" i="79"/>
  <c r="AH29" i="73"/>
  <c r="AG65" i="67"/>
  <c r="AE54" i="64"/>
  <c r="K38" i="118"/>
  <c r="AG44" i="79"/>
  <c r="AF49" i="65"/>
  <c r="K8" i="137"/>
  <c r="AF93" i="71"/>
  <c r="K28" i="76"/>
  <c r="AH18" i="72"/>
  <c r="AG100" i="95"/>
  <c r="AE75" i="111"/>
  <c r="AF87" i="110"/>
  <c r="K48" i="94"/>
  <c r="AF59" i="95"/>
  <c r="AH89" i="139"/>
  <c r="AE29" i="76"/>
  <c r="AG68" i="105"/>
  <c r="AE8" i="75"/>
  <c r="AE37" i="111"/>
  <c r="AH19" i="54"/>
  <c r="AF82" i="70"/>
  <c r="AH42" i="68"/>
  <c r="I122" i="79"/>
  <c r="AG88" i="118"/>
  <c r="AG100" i="139"/>
  <c r="AG90" i="121"/>
  <c r="AH23" i="95"/>
  <c r="AE56" i="110"/>
  <c r="AG57" i="94"/>
  <c r="AE66" i="54"/>
  <c r="AG74" i="63"/>
  <c r="AG43" i="70"/>
  <c r="AE52" i="121"/>
  <c r="AG52" i="74"/>
  <c r="AH3" i="115"/>
  <c r="AG31" i="59"/>
  <c r="AF28" i="137"/>
  <c r="AG26" i="76"/>
  <c r="AG96" i="105"/>
  <c r="AH31" i="75"/>
  <c r="AF31" i="110"/>
  <c r="AE56" i="54"/>
  <c r="AG46" i="70"/>
  <c r="AH18" i="68"/>
  <c r="K16" i="71"/>
  <c r="AF32" i="100"/>
  <c r="AG50" i="139"/>
  <c r="AG27" i="121"/>
  <c r="AE49" i="97"/>
  <c r="K60" i="110"/>
  <c r="K17" i="109"/>
  <c r="K81" i="54"/>
  <c r="AH63" i="90"/>
  <c r="AH94" i="65"/>
  <c r="AE17" i="121"/>
  <c r="AH61" i="115"/>
  <c r="AE30" i="72"/>
  <c r="AF52" i="75"/>
  <c r="AH30" i="111"/>
  <c r="AF68" i="67"/>
  <c r="AF84" i="70"/>
  <c r="AE15" i="89"/>
  <c r="AH87" i="59"/>
  <c r="AH78" i="74"/>
  <c r="AG62" i="67"/>
  <c r="AG64" i="115"/>
  <c r="AG31" i="61"/>
  <c r="AH65" i="114"/>
  <c r="AH44" i="72"/>
  <c r="AF69" i="60"/>
  <c r="AF25" i="60"/>
  <c r="K48" i="73"/>
  <c r="AE96" i="59"/>
  <c r="K71" i="65"/>
  <c r="AE88" i="73"/>
  <c r="AG22" i="121"/>
  <c r="K55" i="72"/>
  <c r="AF29" i="95"/>
  <c r="AF81" i="111"/>
  <c r="K5" i="110"/>
  <c r="AH79" i="109"/>
  <c r="K38" i="54"/>
  <c r="K53" i="70"/>
  <c r="AF82" i="90"/>
  <c r="K38" i="68"/>
  <c r="K31" i="59"/>
  <c r="AF75" i="121"/>
  <c r="AH93" i="74"/>
  <c r="AE92" i="139"/>
  <c r="AE87" i="75"/>
  <c r="AF85" i="54"/>
  <c r="AG43" i="59"/>
  <c r="AE37" i="74"/>
  <c r="AH82" i="67"/>
  <c r="K56" i="77"/>
  <c r="AF62" i="61"/>
  <c r="AG9" i="114"/>
  <c r="AH66" i="76"/>
  <c r="K38" i="58"/>
  <c r="AH92" i="60"/>
  <c r="K52" i="62"/>
  <c r="AG20" i="62"/>
  <c r="AG19" i="118"/>
  <c r="AG62" i="115"/>
  <c r="AG45" i="90"/>
  <c r="AG62" i="90"/>
  <c r="K63" i="110"/>
  <c r="AH81" i="55"/>
  <c r="AF68" i="56"/>
  <c r="AH83" i="56"/>
  <c r="AE60" i="56"/>
  <c r="AG75" i="56"/>
  <c r="AF64" i="107"/>
  <c r="AE51" i="107"/>
  <c r="AH29" i="89"/>
  <c r="AG63" i="55"/>
  <c r="AG96" i="56"/>
  <c r="AE56" i="103"/>
  <c r="AF42" i="107"/>
  <c r="AH84" i="69"/>
  <c r="AG32" i="76"/>
  <c r="AH15" i="111"/>
  <c r="AH88" i="70"/>
  <c r="AE57" i="100"/>
  <c r="AH71" i="74"/>
  <c r="AH9" i="77"/>
  <c r="AE46" i="75"/>
  <c r="AE9" i="61"/>
  <c r="AE9" i="114"/>
  <c r="AF88" i="59"/>
  <c r="AE28" i="60"/>
  <c r="AF5" i="60"/>
  <c r="K68" i="62"/>
  <c r="AE43" i="62"/>
  <c r="AH50" i="118"/>
  <c r="AH99" i="90"/>
  <c r="AH20" i="90"/>
  <c r="K3" i="56"/>
  <c r="AH65" i="107"/>
  <c r="AE95" i="58"/>
  <c r="AE19" i="72"/>
  <c r="AF68" i="109"/>
  <c r="AG49" i="68"/>
  <c r="AE74" i="66"/>
  <c r="AF6" i="74"/>
  <c r="AG60" i="77"/>
  <c r="AF20" i="61"/>
  <c r="AG53" i="61"/>
  <c r="K57" i="114"/>
  <c r="AG63" i="72"/>
  <c r="AH58" i="60"/>
  <c r="AG72" i="60"/>
  <c r="AF63" i="62"/>
  <c r="AH57" i="63"/>
  <c r="AE65" i="68"/>
  <c r="AF42" i="89"/>
  <c r="AH64" i="89"/>
  <c r="K34" i="74"/>
  <c r="AH49" i="111"/>
  <c r="AF12" i="56"/>
  <c r="K7" i="56"/>
  <c r="AE20" i="56"/>
  <c r="AF46" i="69"/>
  <c r="AE79" i="121"/>
  <c r="AG16" i="111"/>
  <c r="AF90" i="70"/>
  <c r="AE62" i="100"/>
  <c r="AF18" i="74"/>
  <c r="AF80" i="77"/>
  <c r="AF17" i="75"/>
  <c r="K73" i="61"/>
  <c r="AF52" i="114"/>
  <c r="AH44" i="59"/>
  <c r="K21" i="62"/>
  <c r="AH89" i="62"/>
  <c r="AF43" i="60"/>
  <c r="AE3" i="60"/>
  <c r="AG99" i="69"/>
  <c r="AF26" i="118"/>
  <c r="AG43" i="118"/>
  <c r="AH81" i="77"/>
  <c r="K44" i="89"/>
  <c r="AF44" i="89"/>
  <c r="AH55" i="90"/>
  <c r="AG56" i="74"/>
  <c r="AH41" i="110"/>
  <c r="AE13" i="111"/>
  <c r="AF32" i="55"/>
  <c r="AF78" i="58"/>
  <c r="AH86" i="56"/>
  <c r="AE70" i="57"/>
  <c r="AG50" i="57"/>
  <c r="AH38" i="57"/>
  <c r="K13" i="57"/>
  <c r="AE53" i="57"/>
  <c r="AE86" i="103"/>
  <c r="AH98" i="103"/>
  <c r="AE95" i="107"/>
  <c r="AH60" i="103"/>
  <c r="AF50" i="89"/>
  <c r="AH49" i="110"/>
  <c r="AH45" i="57"/>
  <c r="K17" i="57"/>
  <c r="AH68" i="56"/>
  <c r="AG23" i="107"/>
  <c r="AE41" i="103"/>
  <c r="AH62" i="57"/>
  <c r="K41" i="107"/>
  <c r="K27" i="105"/>
  <c r="AE71" i="76"/>
  <c r="AF40" i="111"/>
  <c r="AF10" i="89"/>
  <c r="AH36" i="139"/>
  <c r="AG62" i="69"/>
  <c r="AF39" i="77"/>
  <c r="AF24" i="61"/>
  <c r="AF47" i="114"/>
  <c r="AG79" i="72"/>
  <c r="K36" i="62"/>
  <c r="AH3" i="62"/>
  <c r="AH65" i="62"/>
  <c r="AF32" i="118"/>
  <c r="AE76" i="77"/>
  <c r="AH96" i="89"/>
  <c r="AG84" i="74"/>
  <c r="AG36" i="110"/>
  <c r="K42" i="56"/>
  <c r="K85" i="57"/>
  <c r="AH86" i="57"/>
  <c r="AG25" i="57"/>
  <c r="AE88" i="107"/>
  <c r="K32" i="107"/>
  <c r="AG73" i="55"/>
  <c r="AF55" i="57"/>
  <c r="AG9" i="57"/>
  <c r="AG94" i="107"/>
  <c r="AE32" i="107"/>
  <c r="AG41" i="94"/>
  <c r="K89" i="54"/>
  <c r="K48" i="77"/>
  <c r="AF78" i="76"/>
  <c r="AH35" i="89"/>
  <c r="AE38" i="107"/>
  <c r="K60" i="67"/>
  <c r="K67" i="60"/>
  <c r="AE34" i="111"/>
  <c r="AE63" i="103"/>
  <c r="AG83" i="115"/>
  <c r="AG44" i="121"/>
  <c r="K24" i="111"/>
  <c r="AF52" i="68"/>
  <c r="AE66" i="68"/>
  <c r="K57" i="69"/>
  <c r="AF36" i="115"/>
  <c r="AH41" i="61"/>
  <c r="AF48" i="114"/>
  <c r="AF86" i="72"/>
  <c r="AF50" i="62"/>
  <c r="K28" i="60"/>
  <c r="AF29" i="62"/>
  <c r="AF95" i="118"/>
  <c r="AH89" i="90"/>
  <c r="AF6" i="90"/>
  <c r="AH37" i="74"/>
  <c r="K8" i="57"/>
  <c r="AG31" i="107"/>
  <c r="AF82" i="107"/>
  <c r="K53" i="58"/>
  <c r="AE90" i="68"/>
  <c r="AH68" i="77"/>
  <c r="AH62" i="72"/>
  <c r="AE64" i="89"/>
  <c r="AF32" i="103"/>
  <c r="AG46" i="76"/>
  <c r="AE89" i="90"/>
  <c r="AG33" i="56"/>
  <c r="K53" i="110"/>
  <c r="AF83" i="107"/>
  <c r="AF83" i="104"/>
  <c r="AG94" i="111"/>
  <c r="AE91" i="89"/>
  <c r="AG83" i="121"/>
  <c r="AF51" i="74"/>
  <c r="AF49" i="77"/>
  <c r="AF7" i="61"/>
  <c r="AE65" i="61"/>
  <c r="AG66" i="114"/>
  <c r="AG66" i="72"/>
  <c r="AH38" i="60"/>
  <c r="AG81" i="62"/>
  <c r="AF47" i="62"/>
  <c r="AH97" i="63"/>
  <c r="AH70" i="118"/>
  <c r="AE51" i="90"/>
  <c r="AH51" i="90"/>
  <c r="AE46" i="74"/>
  <c r="AF73" i="111"/>
  <c r="AF84" i="55"/>
  <c r="AH53" i="57"/>
  <c r="AG56" i="56"/>
  <c r="AF17" i="56"/>
  <c r="K19" i="103"/>
  <c r="K58" i="77"/>
  <c r="K54" i="60"/>
  <c r="K79" i="57"/>
  <c r="AH80" i="61"/>
  <c r="AG54" i="89"/>
  <c r="K24" i="70"/>
  <c r="AH10" i="139"/>
  <c r="AE61" i="75"/>
  <c r="AH16" i="54"/>
  <c r="K88" i="59"/>
  <c r="AG24" i="74"/>
  <c r="AG66" i="67"/>
  <c r="AG39" i="77"/>
  <c r="AE98" i="61"/>
  <c r="AG49" i="114"/>
  <c r="AF100" i="76"/>
  <c r="K37" i="58"/>
  <c r="AG57" i="62"/>
  <c r="AF92" i="60"/>
  <c r="AH70" i="60"/>
  <c r="AG15" i="118"/>
  <c r="K51" i="115"/>
  <c r="K36" i="90"/>
  <c r="AF51" i="90"/>
  <c r="AH68" i="111"/>
  <c r="AF59" i="55"/>
  <c r="AH41" i="57"/>
  <c r="AG87" i="57"/>
  <c r="AH34" i="56"/>
  <c r="AF46" i="56"/>
  <c r="K22" i="107"/>
  <c r="AF27" i="107"/>
  <c r="K50" i="114"/>
  <c r="AF40" i="115"/>
  <c r="AF31" i="75"/>
  <c r="AE37" i="66"/>
  <c r="K43" i="109"/>
  <c r="AG76" i="74"/>
  <c r="AH55" i="104"/>
  <c r="AF52" i="115"/>
  <c r="AH25" i="61"/>
  <c r="AE70" i="114"/>
  <c r="AE52" i="59"/>
  <c r="AG47" i="58"/>
  <c r="K10" i="60"/>
  <c r="AF10" i="62"/>
  <c r="AE94" i="62"/>
  <c r="AG73" i="118"/>
  <c r="AH83" i="90"/>
  <c r="AH6" i="89"/>
  <c r="AF81" i="55"/>
  <c r="AG15" i="56"/>
  <c r="AF29" i="56"/>
  <c r="AH24" i="107"/>
  <c r="AF51" i="59"/>
  <c r="K19" i="60"/>
  <c r="AG31" i="89"/>
  <c r="AE67" i="111"/>
  <c r="AF7" i="57"/>
  <c r="AH99" i="107"/>
  <c r="AG11" i="111"/>
  <c r="AH75" i="73"/>
  <c r="K37" i="114"/>
  <c r="AH78" i="60"/>
  <c r="AG80" i="118"/>
  <c r="AG71" i="111"/>
  <c r="AF67" i="56"/>
  <c r="AE93" i="107"/>
  <c r="K49" i="75"/>
  <c r="AH55" i="74"/>
  <c r="AE98" i="89"/>
  <c r="AH19" i="55"/>
  <c r="AH71" i="56"/>
  <c r="K18" i="107"/>
  <c r="AG77" i="107"/>
  <c r="AF55" i="60"/>
  <c r="AF29" i="118"/>
  <c r="AF73" i="89"/>
  <c r="AG49" i="57"/>
  <c r="AG43" i="107"/>
  <c r="AG11" i="76"/>
  <c r="AH46" i="121"/>
  <c r="AF74" i="61"/>
  <c r="AF15" i="62"/>
  <c r="AH75" i="68"/>
  <c r="AF68" i="111"/>
  <c r="AH38" i="56"/>
  <c r="AH36" i="107"/>
  <c r="AF88" i="110"/>
  <c r="AE43" i="74"/>
  <c r="AG14" i="62"/>
  <c r="AG14" i="56"/>
  <c r="AF31" i="103"/>
  <c r="AG66" i="107"/>
  <c r="AG27" i="61"/>
  <c r="K13" i="60"/>
  <c r="K25" i="61"/>
  <c r="AG89" i="77"/>
  <c r="AG91" i="75"/>
  <c r="AG11" i="62"/>
  <c r="AH2" i="60"/>
  <c r="AE73" i="111"/>
  <c r="AE24" i="103"/>
  <c r="AH14" i="107"/>
  <c r="AG52" i="76"/>
  <c r="K21" i="89"/>
  <c r="AF79" i="107"/>
  <c r="K20" i="61"/>
  <c r="AG83" i="62"/>
  <c r="AG91" i="118"/>
  <c r="AF61" i="74"/>
  <c r="K9" i="107"/>
  <c r="AF17" i="71"/>
  <c r="AG4" i="94"/>
  <c r="AE90" i="97"/>
  <c r="AG11" i="97"/>
  <c r="K6" i="55"/>
  <c r="AG10" i="63"/>
  <c r="AG17" i="53"/>
  <c r="AG9" i="66"/>
  <c r="AG18" i="115"/>
  <c r="AF31" i="94"/>
  <c r="K16" i="76"/>
  <c r="AE64" i="139"/>
  <c r="AE83" i="137"/>
  <c r="AE19" i="122"/>
  <c r="AG94" i="137"/>
  <c r="AH51" i="137"/>
  <c r="AG77" i="137"/>
  <c r="AE2" i="122"/>
  <c r="AG70" i="122"/>
  <c r="AG2" i="137"/>
  <c r="AH43" i="122"/>
  <c r="AE100" i="137"/>
  <c r="K14" i="122"/>
  <c r="AG77" i="65"/>
  <c r="AG30" i="65"/>
  <c r="AH89" i="122"/>
  <c r="AG79" i="122"/>
  <c r="AH36" i="122"/>
  <c r="AE57" i="139"/>
  <c r="AF28" i="105"/>
  <c r="K55" i="105"/>
  <c r="AE38" i="105"/>
  <c r="AF30" i="105"/>
  <c r="AE28" i="105"/>
  <c r="AH44" i="105"/>
  <c r="K38" i="105"/>
  <c r="AE38" i="64"/>
  <c r="K40" i="64"/>
  <c r="AH29" i="100"/>
  <c r="AF54" i="68"/>
  <c r="AH59" i="68"/>
  <c r="AH18" i="111"/>
  <c r="K17" i="110"/>
  <c r="AG15" i="111"/>
  <c r="AH93" i="71"/>
  <c r="K63" i="73"/>
  <c r="AF69" i="71"/>
  <c r="K51" i="71"/>
  <c r="AG60" i="73"/>
  <c r="AH53" i="73"/>
  <c r="AE93" i="73"/>
  <c r="AE95" i="71"/>
  <c r="AE66" i="73"/>
  <c r="K25" i="71"/>
  <c r="K40" i="71"/>
  <c r="AE43" i="73"/>
  <c r="AE41" i="73"/>
  <c r="AE39" i="71"/>
  <c r="AF36" i="71"/>
  <c r="AF37" i="71"/>
  <c r="AE63" i="79"/>
  <c r="AE84" i="79"/>
  <c r="AF25" i="80"/>
  <c r="AG42" i="79"/>
  <c r="AG100" i="79"/>
  <c r="AF77" i="80"/>
  <c r="AF36" i="80"/>
  <c r="AE70" i="80"/>
  <c r="AG41" i="79"/>
  <c r="AG87" i="79"/>
  <c r="AF61" i="80"/>
  <c r="AE80" i="80"/>
  <c r="AF47" i="79"/>
  <c r="AE95" i="80"/>
  <c r="AF26" i="80"/>
  <c r="AE76" i="79"/>
  <c r="K30" i="80"/>
  <c r="AG57" i="80"/>
  <c r="AG17" i="79"/>
  <c r="AG17" i="80"/>
  <c r="AH71" i="79"/>
  <c r="AH31" i="80"/>
  <c r="AE76" i="67"/>
  <c r="AE59" i="69"/>
  <c r="AH12" i="139"/>
  <c r="AH59" i="94"/>
  <c r="AH33" i="94"/>
  <c r="AH93" i="94"/>
  <c r="AE52" i="94"/>
  <c r="K63" i="94"/>
  <c r="AF73" i="94"/>
  <c r="AF77" i="71"/>
  <c r="AG18" i="70"/>
  <c r="AE65" i="70"/>
  <c r="AH54" i="70"/>
  <c r="AE39" i="70"/>
  <c r="AH89" i="70"/>
  <c r="AE44" i="70"/>
  <c r="AG50" i="54"/>
  <c r="K39" i="54"/>
  <c r="AE27" i="54"/>
  <c r="AG72" i="54"/>
  <c r="AF88" i="54"/>
  <c r="AE81" i="54"/>
  <c r="AG70" i="54"/>
  <c r="AH35" i="54"/>
  <c r="AG48" i="54"/>
  <c r="AH84" i="54"/>
  <c r="AE43" i="54"/>
  <c r="AG97" i="70"/>
  <c r="AF36" i="67"/>
  <c r="AE62" i="109"/>
  <c r="AH100" i="109"/>
  <c r="AF83" i="109"/>
  <c r="AG67" i="109"/>
  <c r="AG88" i="109"/>
  <c r="AE47" i="109"/>
  <c r="AG56" i="109"/>
  <c r="AF48" i="109"/>
  <c r="AF57" i="75"/>
  <c r="K68" i="65"/>
  <c r="AG57" i="65"/>
  <c r="AE26" i="65"/>
  <c r="K52" i="65"/>
  <c r="AH72" i="65"/>
  <c r="AH45" i="65"/>
  <c r="AH99" i="65"/>
  <c r="AG13" i="76"/>
  <c r="AF40" i="76"/>
  <c r="AF86" i="68"/>
  <c r="AH92" i="68"/>
  <c r="AH38" i="77"/>
  <c r="K64" i="77"/>
  <c r="AG17" i="77"/>
  <c r="AE36" i="77"/>
  <c r="AH80" i="118"/>
  <c r="AE80" i="104"/>
  <c r="AE87" i="104"/>
  <c r="AE60" i="104"/>
  <c r="AG69" i="104"/>
  <c r="AH76" i="66"/>
  <c r="AH62" i="66"/>
  <c r="AE46" i="66"/>
  <c r="AE30" i="66"/>
  <c r="AF60" i="66"/>
  <c r="K33" i="66"/>
  <c r="AG10" i="66"/>
  <c r="AE93" i="70"/>
  <c r="K78" i="70"/>
  <c r="AH24" i="63"/>
  <c r="AG97" i="63"/>
  <c r="AE81" i="63"/>
  <c r="AG29" i="63"/>
  <c r="AG13" i="63"/>
  <c r="AE19" i="63"/>
  <c r="AF98" i="73"/>
  <c r="AG97" i="71"/>
  <c r="AH32" i="71"/>
  <c r="K20" i="73"/>
  <c r="AF90" i="73"/>
  <c r="AE97" i="73"/>
  <c r="AF22" i="111"/>
  <c r="AH23" i="77"/>
  <c r="K39" i="77"/>
  <c r="K17" i="77"/>
  <c r="AH10" i="114"/>
  <c r="AH45" i="89"/>
  <c r="AH81" i="90"/>
  <c r="AG91" i="59"/>
  <c r="AF77" i="59"/>
  <c r="K23" i="59"/>
  <c r="AG17" i="59"/>
  <c r="K34" i="59"/>
  <c r="K71" i="90"/>
  <c r="AF53" i="107"/>
  <c r="AF92" i="63"/>
  <c r="AG48" i="80"/>
  <c r="AF34" i="55"/>
  <c r="AF58" i="55"/>
  <c r="AE64" i="114"/>
  <c r="AG89" i="97"/>
  <c r="AG80" i="97"/>
  <c r="AE95" i="95"/>
  <c r="AH67" i="97"/>
  <c r="AE90" i="95"/>
  <c r="AE81" i="97"/>
  <c r="AE40" i="95"/>
  <c r="AE64" i="97"/>
  <c r="AH98" i="95"/>
  <c r="AF67" i="95"/>
  <c r="AE94" i="97"/>
  <c r="AE84" i="95"/>
  <c r="AH54" i="97"/>
  <c r="AE82" i="97"/>
  <c r="AE99" i="97"/>
  <c r="AE77" i="97"/>
  <c r="AE94" i="95"/>
  <c r="AG69" i="95"/>
  <c r="AF64" i="97"/>
  <c r="AG64" i="97"/>
  <c r="AG21" i="57"/>
  <c r="AF92" i="58"/>
  <c r="AF29" i="111"/>
  <c r="AF51" i="110"/>
  <c r="AE78" i="72"/>
  <c r="AH69" i="72"/>
  <c r="K28" i="72"/>
  <c r="AH28" i="72"/>
  <c r="AE22" i="72"/>
  <c r="AE78" i="121"/>
  <c r="AF68" i="121"/>
  <c r="AH84" i="121"/>
  <c r="AG76" i="121"/>
  <c r="AE55" i="121"/>
  <c r="AH77" i="121"/>
  <c r="AH86" i="121"/>
  <c r="AE59" i="121"/>
  <c r="AH94" i="69"/>
  <c r="AG75" i="69"/>
  <c r="AH86" i="67"/>
  <c r="AH97" i="67"/>
  <c r="AF84" i="69"/>
  <c r="AF91" i="69"/>
  <c r="K68" i="67"/>
  <c r="AE91" i="67"/>
  <c r="AF70" i="67"/>
  <c r="K40" i="69"/>
  <c r="K38" i="67"/>
  <c r="AF72" i="67"/>
  <c r="K84" i="67"/>
  <c r="AE29" i="67"/>
  <c r="AF53" i="69"/>
  <c r="AH51" i="69"/>
  <c r="AF77" i="67"/>
  <c r="AG47" i="67"/>
  <c r="K59" i="67"/>
  <c r="AF56" i="67"/>
  <c r="AH75" i="69"/>
  <c r="AF47" i="69"/>
  <c r="K36" i="67"/>
  <c r="AF54" i="67"/>
  <c r="AE73" i="67"/>
  <c r="AG52" i="69"/>
  <c r="AG70" i="69"/>
  <c r="K81" i="69"/>
  <c r="AF85" i="67"/>
  <c r="AE92" i="67"/>
  <c r="AH91" i="67"/>
  <c r="K49" i="67"/>
  <c r="AG94" i="69"/>
  <c r="AG44" i="67"/>
  <c r="AE74" i="69"/>
  <c r="AG67" i="69"/>
  <c r="AH75" i="74"/>
  <c r="K61" i="74"/>
  <c r="AF50" i="60"/>
  <c r="AH93" i="60"/>
  <c r="AG19" i="60"/>
  <c r="AH36" i="62"/>
  <c r="AG54" i="60"/>
  <c r="AF85" i="62"/>
  <c r="K69" i="62"/>
  <c r="K18" i="58"/>
  <c r="AG73" i="58"/>
  <c r="K25" i="58"/>
  <c r="AH52" i="58"/>
  <c r="AF90" i="58"/>
  <c r="AH63" i="58"/>
  <c r="AE38" i="58"/>
  <c r="AG62" i="58"/>
  <c r="AE59" i="58"/>
  <c r="AE87" i="58"/>
  <c r="AF74" i="58"/>
  <c r="K76" i="58"/>
  <c r="AH42" i="58"/>
  <c r="AH38" i="58"/>
  <c r="AF85" i="58"/>
  <c r="AE25" i="58"/>
  <c r="AF88" i="58"/>
  <c r="AG96" i="58"/>
  <c r="K74" i="58"/>
  <c r="AF37" i="58"/>
  <c r="K67" i="58"/>
  <c r="I115" i="104"/>
  <c r="AE56" i="60"/>
  <c r="AH79" i="142"/>
  <c r="C59" i="103"/>
  <c r="C69" i="63"/>
  <c r="K76" i="80"/>
  <c r="AH29" i="52"/>
  <c r="AG8" i="54"/>
  <c r="J84" i="48"/>
  <c r="K42" i="97"/>
  <c r="C60" i="103"/>
  <c r="AH8" i="55"/>
  <c r="AF40" i="137"/>
  <c r="AF54" i="54"/>
  <c r="AF50" i="121"/>
  <c r="AG52" i="50"/>
  <c r="K37" i="122"/>
  <c r="AH12" i="75"/>
  <c r="AH55" i="100"/>
  <c r="K58" i="105"/>
  <c r="AH40" i="105"/>
  <c r="AF28" i="118"/>
  <c r="AE17" i="53"/>
  <c r="AF98" i="139"/>
  <c r="AE33" i="94"/>
  <c r="AE80" i="118"/>
  <c r="AF67" i="94"/>
  <c r="K53" i="76"/>
  <c r="AF45" i="80"/>
  <c r="K29" i="66"/>
  <c r="AE74" i="59"/>
  <c r="AG56" i="139"/>
  <c r="AG7" i="140"/>
  <c r="AF53" i="66"/>
  <c r="AH16" i="114"/>
  <c r="AH47" i="94"/>
  <c r="AH24" i="67"/>
  <c r="AF3" i="76"/>
  <c r="AF35" i="66"/>
  <c r="K48" i="110"/>
  <c r="AG77" i="95"/>
  <c r="AH56" i="63"/>
  <c r="AE57" i="59"/>
  <c r="AF39" i="94"/>
  <c r="AF77" i="94"/>
  <c r="AH58" i="107"/>
  <c r="AG10" i="139"/>
  <c r="C23" i="52"/>
  <c r="AE34" i="122"/>
  <c r="AF30" i="107"/>
  <c r="AE82" i="53"/>
  <c r="AH6" i="122"/>
  <c r="AG36" i="104"/>
  <c r="AF49" i="79"/>
  <c r="AF85" i="79"/>
  <c r="AH59" i="137"/>
  <c r="AF37" i="90"/>
  <c r="AG54" i="121"/>
  <c r="AE53" i="100"/>
  <c r="K32" i="65"/>
  <c r="K64" i="94"/>
  <c r="AH73" i="137"/>
  <c r="AG55" i="59"/>
  <c r="AE80" i="65"/>
  <c r="AH89" i="118"/>
  <c r="AE66" i="121"/>
  <c r="AF98" i="103"/>
  <c r="AF13" i="69"/>
  <c r="K67" i="53"/>
  <c r="AG15" i="66"/>
  <c r="AG52" i="73"/>
  <c r="AE47" i="76"/>
  <c r="AE27" i="72"/>
  <c r="AH87" i="75"/>
  <c r="K50" i="110"/>
  <c r="AF96" i="71"/>
  <c r="AE96" i="64"/>
  <c r="AH42" i="74"/>
  <c r="AE13" i="71"/>
  <c r="AH15" i="67"/>
  <c r="AH25" i="64"/>
  <c r="AF90" i="94"/>
  <c r="AE46" i="80"/>
  <c r="AG59" i="65"/>
  <c r="AH26" i="139"/>
  <c r="AE55" i="73"/>
  <c r="K7" i="76"/>
  <c r="AF45" i="72"/>
  <c r="K72" i="75"/>
  <c r="AE51" i="111"/>
  <c r="K24" i="110"/>
  <c r="AH99" i="109"/>
  <c r="AE27" i="107"/>
  <c r="AE27" i="139"/>
  <c r="AH6" i="76"/>
  <c r="AG79" i="105"/>
  <c r="AE9" i="75"/>
  <c r="AF17" i="111"/>
  <c r="AE82" i="54"/>
  <c r="AH67" i="70"/>
  <c r="AH57" i="68"/>
  <c r="AE69" i="97"/>
  <c r="AF89" i="118"/>
  <c r="K51" i="139"/>
  <c r="K43" i="121"/>
  <c r="AF76" i="97"/>
  <c r="AF50" i="110"/>
  <c r="AH41" i="94"/>
  <c r="K18" i="54"/>
  <c r="K23" i="90"/>
  <c r="AE94" i="65"/>
  <c r="AH34" i="64"/>
  <c r="AG95" i="74"/>
  <c r="K69" i="61"/>
  <c r="AF37" i="59"/>
  <c r="AG65" i="139"/>
  <c r="AH34" i="76"/>
  <c r="AE47" i="105"/>
  <c r="AE35" i="75"/>
  <c r="AF9" i="111"/>
  <c r="AE62" i="54"/>
  <c r="AH70" i="70"/>
  <c r="AF32" i="68"/>
  <c r="AF93" i="77"/>
  <c r="AH84" i="100"/>
  <c r="AH49" i="137"/>
  <c r="AF79" i="121"/>
  <c r="AG37" i="97"/>
  <c r="K10" i="110"/>
  <c r="AF63" i="109"/>
  <c r="K73" i="54"/>
  <c r="AG61" i="90"/>
  <c r="AH37" i="65"/>
  <c r="AE7" i="121"/>
  <c r="AF94" i="65"/>
  <c r="K30" i="115"/>
  <c r="AG41" i="72"/>
  <c r="AE48" i="75"/>
  <c r="AG60" i="110"/>
  <c r="AF79" i="63"/>
  <c r="K2" i="70"/>
  <c r="AH11" i="89"/>
  <c r="AG61" i="59"/>
  <c r="AF94" i="74"/>
  <c r="AF51" i="104"/>
  <c r="K34" i="115"/>
  <c r="AG56" i="61"/>
  <c r="AE57" i="114"/>
  <c r="AF35" i="72"/>
  <c r="K65" i="62"/>
  <c r="K43" i="62"/>
  <c r="K20" i="58"/>
  <c r="AF69" i="59"/>
  <c r="AG85" i="65"/>
  <c r="AF43" i="71"/>
  <c r="AH40" i="121"/>
  <c r="AG76" i="72"/>
  <c r="AG45" i="95"/>
  <c r="AH6" i="111"/>
  <c r="AG28" i="111"/>
  <c r="AH70" i="109"/>
  <c r="AE91" i="54"/>
  <c r="K51" i="70"/>
  <c r="K60" i="89"/>
  <c r="AF9" i="68"/>
  <c r="AG81" i="59"/>
  <c r="K53" i="121"/>
  <c r="AE54" i="74"/>
  <c r="AE96" i="122"/>
  <c r="AH74" i="75"/>
  <c r="AG28" i="54"/>
  <c r="AE39" i="59"/>
  <c r="AG18" i="74"/>
  <c r="AH83" i="104"/>
  <c r="K16" i="77"/>
  <c r="AE20" i="61"/>
  <c r="AF74" i="114"/>
  <c r="K71" i="76"/>
  <c r="AG42" i="58"/>
  <c r="AG87" i="60"/>
  <c r="AE21" i="62"/>
  <c r="AG43" i="60"/>
  <c r="AF17" i="118"/>
  <c r="AF62" i="115"/>
  <c r="AH53" i="90"/>
  <c r="AF74" i="90"/>
  <c r="AE86" i="110"/>
  <c r="AG51" i="55"/>
  <c r="AE72" i="57"/>
  <c r="AH16" i="56"/>
  <c r="K6" i="57"/>
  <c r="AH70" i="57"/>
  <c r="AH76" i="103"/>
  <c r="AE45" i="103"/>
  <c r="AF7" i="90"/>
  <c r="AF40" i="58"/>
  <c r="K62" i="56"/>
  <c r="AH51" i="107"/>
  <c r="AE47" i="103"/>
  <c r="AH60" i="67"/>
  <c r="AF64" i="121"/>
  <c r="AH26" i="110"/>
  <c r="K73" i="70"/>
  <c r="AH82" i="100"/>
  <c r="AH68" i="74"/>
  <c r="AH13" i="77"/>
  <c r="AE97" i="75"/>
  <c r="K83" i="61"/>
  <c r="AH52" i="114"/>
  <c r="AE28" i="59"/>
  <c r="AE31" i="60"/>
  <c r="AG49" i="62"/>
  <c r="AE33" i="60"/>
  <c r="AF45" i="60"/>
  <c r="AE68" i="118"/>
  <c r="AH51" i="89"/>
  <c r="AH33" i="90"/>
  <c r="AE39" i="56"/>
  <c r="AE20" i="103"/>
  <c r="K18" i="55"/>
  <c r="AE25" i="72"/>
  <c r="AF79" i="109"/>
  <c r="AE36" i="68"/>
  <c r="AG80" i="66"/>
  <c r="AE34" i="73"/>
  <c r="AE93" i="77"/>
  <c r="AG69" i="61"/>
  <c r="AG68" i="61"/>
  <c r="K18" i="114"/>
  <c r="AG57" i="72"/>
  <c r="K80" i="62"/>
  <c r="AE76" i="62"/>
  <c r="AF28" i="62"/>
  <c r="AE66" i="63"/>
  <c r="AF91" i="68"/>
  <c r="AH46" i="90"/>
  <c r="AG3" i="89"/>
  <c r="K60" i="74"/>
  <c r="K23" i="111"/>
  <c r="K84" i="56"/>
  <c r="AE33" i="56"/>
  <c r="AH6" i="56"/>
  <c r="AE27" i="121"/>
  <c r="AH55" i="121"/>
  <c r="AE76" i="111"/>
  <c r="AE84" i="70"/>
  <c r="AH73" i="100"/>
  <c r="AG74" i="74"/>
  <c r="AF24" i="77"/>
  <c r="AH80" i="75"/>
  <c r="AG71" i="61"/>
  <c r="AG15" i="114"/>
  <c r="AG37" i="59"/>
  <c r="AG10" i="62"/>
  <c r="AG17" i="60"/>
  <c r="AG64" i="60"/>
  <c r="AH85" i="62"/>
  <c r="AF26" i="69"/>
  <c r="AH47" i="118"/>
  <c r="AH96" i="118"/>
  <c r="AF85" i="77"/>
  <c r="K78" i="90"/>
  <c r="AE71" i="90"/>
  <c r="AG81" i="90"/>
  <c r="AF40" i="74"/>
  <c r="AF73" i="110"/>
  <c r="AG34" i="111"/>
  <c r="AF93" i="55"/>
  <c r="AE25" i="57"/>
  <c r="AH48" i="56"/>
  <c r="AG37" i="56"/>
  <c r="K39" i="57"/>
  <c r="AF65" i="57"/>
  <c r="AH38" i="107"/>
  <c r="K24" i="103"/>
  <c r="AG19" i="107"/>
  <c r="AH19" i="103"/>
  <c r="AF33" i="89"/>
  <c r="AH51" i="111"/>
  <c r="AH75" i="57"/>
  <c r="AH55" i="56"/>
  <c r="AF50" i="56"/>
  <c r="AG46" i="107"/>
  <c r="AF43" i="103"/>
  <c r="AF16" i="56"/>
  <c r="AH63" i="107"/>
  <c r="AF49" i="55"/>
  <c r="AE84" i="121"/>
  <c r="K37" i="110"/>
  <c r="K34" i="68"/>
  <c r="K53" i="68"/>
  <c r="K69" i="69"/>
  <c r="AG94" i="115"/>
  <c r="AE44" i="61"/>
  <c r="AF14" i="114"/>
  <c r="AF100" i="72"/>
  <c r="AF20" i="60"/>
  <c r="AE39" i="62"/>
  <c r="AG74" i="62"/>
  <c r="AF88" i="118"/>
  <c r="AE88" i="89"/>
  <c r="AH7" i="89"/>
  <c r="K46" i="74"/>
  <c r="AG63" i="110"/>
  <c r="AF34" i="57"/>
  <c r="AF47" i="56"/>
  <c r="AG47" i="56"/>
  <c r="AH72" i="107"/>
  <c r="AE74" i="107"/>
  <c r="AE83" i="103"/>
  <c r="AF71" i="55"/>
  <c r="AH10" i="57"/>
  <c r="K71" i="56"/>
  <c r="AG73" i="107"/>
  <c r="AE77" i="107"/>
  <c r="AG40" i="122"/>
  <c r="AH66" i="64"/>
  <c r="AG73" i="77"/>
  <c r="K78" i="59"/>
  <c r="AG100" i="89"/>
  <c r="AE21" i="103"/>
  <c r="AG35" i="104"/>
  <c r="AE37" i="62"/>
  <c r="AG15" i="55"/>
  <c r="AG61" i="139"/>
  <c r="AH46" i="63"/>
  <c r="AG21" i="58"/>
  <c r="AH17" i="111"/>
  <c r="AE14" i="68"/>
  <c r="AG51" i="68"/>
  <c r="AH83" i="67"/>
  <c r="K41" i="115"/>
  <c r="AE97" i="61"/>
  <c r="AF21" i="114"/>
  <c r="AH84" i="72"/>
  <c r="AG3" i="57"/>
  <c r="AG58" i="77"/>
  <c r="AG32" i="100"/>
  <c r="AG60" i="57"/>
  <c r="AG43" i="72"/>
  <c r="AE31" i="89"/>
  <c r="AG37" i="77"/>
  <c r="AF46" i="61"/>
  <c r="AF79" i="72"/>
  <c r="K76" i="60"/>
  <c r="AE75" i="90"/>
  <c r="AE23" i="74"/>
  <c r="AH84" i="57"/>
  <c r="AE16" i="57"/>
  <c r="AE77" i="77"/>
  <c r="K30" i="56"/>
  <c r="AE74" i="121"/>
  <c r="K66" i="75"/>
  <c r="AH99" i="74"/>
  <c r="AG47" i="115"/>
  <c r="AE69" i="76"/>
  <c r="AG11" i="60"/>
  <c r="AH20" i="118"/>
  <c r="AF63" i="89"/>
  <c r="AF22" i="55"/>
  <c r="AG58" i="56"/>
  <c r="AE80" i="56"/>
  <c r="AG78" i="58"/>
  <c r="AE79" i="111"/>
  <c r="AF39" i="74"/>
  <c r="AG36" i="75"/>
  <c r="AH95" i="59"/>
  <c r="AF68" i="60"/>
  <c r="AE51" i="60"/>
  <c r="AF77" i="90"/>
  <c r="AE47" i="56"/>
  <c r="AE30" i="107"/>
  <c r="AH95" i="62"/>
  <c r="K11" i="56"/>
  <c r="AF71" i="110"/>
  <c r="K23" i="60"/>
  <c r="AF84" i="110"/>
  <c r="AG64" i="110"/>
  <c r="AE73" i="90"/>
  <c r="AG91" i="56"/>
  <c r="AF46" i="62"/>
  <c r="AF93" i="74"/>
  <c r="AH86" i="104"/>
  <c r="AE66" i="60"/>
  <c r="AH40" i="111"/>
  <c r="AF16" i="103"/>
  <c r="AG28" i="62"/>
  <c r="AE29" i="57"/>
  <c r="AF32" i="114"/>
  <c r="AH50" i="61"/>
  <c r="AH65" i="89"/>
  <c r="K23" i="55"/>
  <c r="AH49" i="77"/>
  <c r="AE52" i="74"/>
  <c r="AF67" i="62"/>
  <c r="AH47" i="55"/>
  <c r="AG5" i="107"/>
  <c r="AF6" i="94"/>
  <c r="K4" i="55"/>
  <c r="K26" i="53"/>
  <c r="K8" i="66"/>
  <c r="K18" i="76"/>
  <c r="AF46" i="137"/>
  <c r="AF65" i="139"/>
  <c r="AE44" i="122"/>
  <c r="K3" i="139"/>
  <c r="K53" i="122"/>
  <c r="AH48" i="65"/>
  <c r="AF99" i="139"/>
  <c r="AH49" i="139"/>
  <c r="AH26" i="105"/>
  <c r="AG22" i="105"/>
  <c r="K16" i="105"/>
  <c r="AF66" i="100"/>
  <c r="AF16" i="110"/>
  <c r="AG3" i="110"/>
  <c r="AH60" i="71"/>
  <c r="AF24" i="71"/>
  <c r="AE63" i="73"/>
  <c r="AH79" i="73"/>
  <c r="AH37" i="71"/>
  <c r="AE35" i="71"/>
  <c r="AF58" i="79"/>
  <c r="AH100" i="80"/>
  <c r="AH24" i="80"/>
  <c r="AH12" i="80"/>
  <c r="AE60" i="80"/>
  <c r="AG74" i="80"/>
  <c r="AH93" i="80"/>
  <c r="AH16" i="137"/>
  <c r="AG43" i="94"/>
  <c r="AG97" i="73"/>
  <c r="K58" i="70"/>
  <c r="AG30" i="70"/>
  <c r="AG76" i="54"/>
  <c r="AF65" i="54"/>
  <c r="K67" i="54"/>
  <c r="K76" i="70"/>
  <c r="AG51" i="109"/>
  <c r="AF82" i="109"/>
  <c r="AH98" i="109"/>
  <c r="AF74" i="65"/>
  <c r="AF67" i="65"/>
  <c r="AH65" i="76"/>
  <c r="AF70" i="68"/>
  <c r="K31" i="77"/>
  <c r="AF76" i="104"/>
  <c r="AH30" i="66"/>
  <c r="AE94" i="66"/>
  <c r="AG42" i="66"/>
  <c r="AG77" i="60"/>
  <c r="AH84" i="71"/>
  <c r="AF62" i="77"/>
  <c r="AG35" i="59"/>
  <c r="AH40" i="114"/>
  <c r="AG55" i="95"/>
  <c r="AG91" i="95"/>
  <c r="K65" i="57"/>
  <c r="AH43" i="53"/>
  <c r="K45" i="53"/>
  <c r="AE82" i="121"/>
  <c r="AG94" i="67"/>
  <c r="AG25" i="69"/>
  <c r="AG91" i="67"/>
  <c r="AH54" i="67"/>
  <c r="AG40" i="69"/>
  <c r="AE82" i="62"/>
  <c r="AE42" i="58"/>
  <c r="AE72" i="58"/>
  <c r="AG61" i="67"/>
  <c r="AG26" i="69"/>
  <c r="AH51" i="58"/>
  <c r="AF86" i="58"/>
  <c r="K57" i="58"/>
  <c r="AE21" i="59"/>
  <c r="AH77" i="95"/>
  <c r="AH53" i="53"/>
  <c r="AH51" i="67"/>
  <c r="AF60" i="67"/>
  <c r="AG41" i="58"/>
  <c r="AE22" i="63"/>
  <c r="K76" i="71"/>
  <c r="AF31" i="77"/>
  <c r="AH21" i="59"/>
  <c r="AH75" i="95"/>
  <c r="AF88" i="97"/>
  <c r="AH88" i="95"/>
  <c r="AG88" i="72"/>
  <c r="AE34" i="53"/>
  <c r="AH51" i="53"/>
  <c r="AF56" i="121"/>
  <c r="AG37" i="67"/>
  <c r="AH77" i="69"/>
  <c r="AG55" i="69"/>
  <c r="AF63" i="67"/>
  <c r="AF52" i="74"/>
  <c r="AG44" i="62"/>
  <c r="AE41" i="58"/>
  <c r="AH36" i="58"/>
  <c r="K51" i="63"/>
  <c r="AE100" i="73"/>
  <c r="AG41" i="89"/>
  <c r="AF18" i="90"/>
  <c r="AE70" i="95"/>
  <c r="K67" i="95"/>
  <c r="AF68" i="97"/>
  <c r="AE18" i="72"/>
  <c r="AH42" i="53"/>
  <c r="AE38" i="53"/>
  <c r="AE33" i="121"/>
  <c r="AE49" i="69"/>
  <c r="AH94" i="67"/>
  <c r="AF38" i="69"/>
  <c r="AF48" i="67"/>
  <c r="AG58" i="74"/>
  <c r="AF46" i="58"/>
  <c r="AE61" i="58"/>
  <c r="AE80" i="58"/>
  <c r="AE40" i="63"/>
  <c r="AH97" i="73"/>
  <c r="K3" i="89"/>
  <c r="AE64" i="103"/>
  <c r="K64" i="97"/>
  <c r="AE98" i="97"/>
  <c r="AH63" i="95"/>
  <c r="AF17" i="72"/>
  <c r="AG77" i="53"/>
  <c r="AH27" i="53"/>
  <c r="AE73" i="121"/>
  <c r="AG93" i="69"/>
  <c r="AG67" i="67"/>
  <c r="AE86" i="60"/>
  <c r="AH69" i="58"/>
  <c r="K44" i="64"/>
  <c r="AE22" i="55"/>
  <c r="AH91" i="110"/>
  <c r="AE89" i="121"/>
  <c r="AE95" i="67"/>
  <c r="AF54" i="60"/>
  <c r="AG23" i="63"/>
  <c r="AH85" i="71"/>
  <c r="AE64" i="90"/>
  <c r="AF77" i="63"/>
  <c r="AG73" i="95"/>
  <c r="AF46" i="97"/>
  <c r="AG91" i="97"/>
  <c r="AH42" i="72"/>
  <c r="AH35" i="53"/>
  <c r="AH64" i="53"/>
  <c r="AF87" i="121"/>
  <c r="AG87" i="69"/>
  <c r="K55" i="69"/>
  <c r="AE77" i="69"/>
  <c r="K44" i="67"/>
  <c r="AF88" i="60"/>
  <c r="AF58" i="58"/>
  <c r="AH77" i="58"/>
  <c r="AG71" i="58"/>
  <c r="AH34" i="63"/>
  <c r="AF84" i="73"/>
  <c r="AF47" i="59"/>
  <c r="K41" i="80"/>
  <c r="AG66" i="97"/>
  <c r="AG63" i="95"/>
  <c r="AE61" i="56"/>
  <c r="AG29" i="72"/>
  <c r="AF80" i="53"/>
  <c r="AF98" i="121"/>
  <c r="K13" i="69"/>
  <c r="AG97" i="69"/>
  <c r="K54" i="69"/>
  <c r="AF100" i="69"/>
  <c r="AE46" i="67"/>
  <c r="AH5" i="62"/>
  <c r="K94" i="58"/>
  <c r="AE69" i="58"/>
  <c r="AE53" i="58"/>
  <c r="AG52" i="64"/>
  <c r="AF19" i="111"/>
  <c r="AF39" i="59"/>
  <c r="AE35" i="55"/>
  <c r="AG90" i="97"/>
  <c r="AE85" i="95"/>
  <c r="AH41" i="58"/>
  <c r="AF42" i="53"/>
  <c r="AG2" i="53"/>
  <c r="AH58" i="121"/>
  <c r="AE97" i="69"/>
  <c r="K74" i="67"/>
  <c r="AG69" i="69"/>
  <c r="AF45" i="67"/>
  <c r="AH99" i="67"/>
  <c r="AE44" i="60"/>
  <c r="AG86" i="58"/>
  <c r="AH96" i="58"/>
  <c r="AG62" i="77"/>
  <c r="AE67" i="97"/>
  <c r="K23" i="53"/>
  <c r="AH79" i="69"/>
  <c r="AE93" i="67"/>
  <c r="AF34" i="58"/>
  <c r="I121" i="57"/>
  <c r="AE2" i="103"/>
  <c r="AH4" i="71"/>
  <c r="I121" i="58"/>
  <c r="I108" i="54"/>
  <c r="I124" i="53"/>
  <c r="I122" i="54"/>
  <c r="I129" i="57"/>
  <c r="AG4" i="73"/>
  <c r="I119" i="54"/>
  <c r="I116" i="56"/>
  <c r="I119" i="58"/>
  <c r="I124" i="54"/>
  <c r="I109" i="53"/>
  <c r="I126" i="58"/>
  <c r="AE8" i="71"/>
  <c r="AF4" i="74"/>
  <c r="I117" i="58"/>
  <c r="AE41" i="104"/>
  <c r="I128" i="58"/>
  <c r="AG28" i="66"/>
  <c r="K14" i="79"/>
  <c r="I127" i="57"/>
  <c r="I118" i="54"/>
  <c r="I126" i="56"/>
  <c r="I120" i="56"/>
  <c r="AH4" i="70"/>
  <c r="AF6" i="80"/>
  <c r="AF4" i="80"/>
  <c r="AG6" i="79"/>
  <c r="AE56" i="62"/>
  <c r="AH2" i="115"/>
  <c r="AF5" i="115"/>
  <c r="I122" i="56"/>
  <c r="I122" i="57"/>
  <c r="I122" i="58" s="1"/>
  <c r="AG2" i="76"/>
  <c r="AG6" i="73"/>
  <c r="AF16" i="71"/>
  <c r="AH23" i="73"/>
  <c r="K6" i="73"/>
  <c r="AE10" i="73"/>
  <c r="AF8" i="71"/>
  <c r="AH10" i="73"/>
  <c r="K9" i="71"/>
  <c r="K3" i="73"/>
  <c r="AG10" i="73"/>
  <c r="K7" i="71"/>
  <c r="AE6" i="71"/>
  <c r="AG5" i="71"/>
  <c r="AE5" i="73"/>
  <c r="AF5" i="73"/>
  <c r="AF4" i="53"/>
  <c r="AE6" i="53"/>
  <c r="AE8" i="53"/>
  <c r="AH5" i="53"/>
  <c r="AF6" i="53"/>
  <c r="AH8" i="53"/>
  <c r="AE7" i="53"/>
  <c r="AG6" i="53"/>
  <c r="AE4" i="53"/>
  <c r="I123" i="56"/>
  <c r="AE3" i="72"/>
  <c r="AF3" i="72"/>
  <c r="AE4" i="72"/>
  <c r="AE5" i="70"/>
  <c r="AE6" i="70"/>
  <c r="AF8" i="70"/>
  <c r="AE4" i="70"/>
  <c r="K4" i="70"/>
  <c r="AG6" i="70"/>
  <c r="AE8" i="70"/>
  <c r="AG4" i="70"/>
  <c r="AH3" i="77"/>
  <c r="AE3" i="77"/>
  <c r="K3" i="77"/>
  <c r="K2" i="95"/>
  <c r="AE3" i="97"/>
  <c r="AG2" i="97"/>
  <c r="AE5" i="95"/>
  <c r="AE6" i="95"/>
  <c r="AH9" i="59"/>
  <c r="AE11" i="59"/>
  <c r="AH4" i="64"/>
  <c r="AE4" i="64"/>
  <c r="AF22" i="121"/>
  <c r="AE2" i="121"/>
  <c r="AE4" i="121"/>
  <c r="K2" i="121"/>
  <c r="AG7" i="121"/>
  <c r="AF4" i="121"/>
  <c r="K3" i="121"/>
  <c r="K4" i="121"/>
  <c r="AF3" i="121"/>
  <c r="K9" i="115"/>
  <c r="AG9" i="115"/>
  <c r="AF14" i="115"/>
  <c r="AF13" i="115"/>
  <c r="AF8" i="115"/>
  <c r="AG12" i="115"/>
  <c r="K13" i="80"/>
  <c r="AG10" i="80"/>
  <c r="AH16" i="80"/>
  <c r="AE13" i="79"/>
  <c r="K7" i="79"/>
  <c r="K14" i="80"/>
  <c r="K15" i="79"/>
  <c r="AF15" i="79"/>
  <c r="AF9" i="79"/>
  <c r="K9" i="80"/>
  <c r="AG13" i="79"/>
  <c r="AG12" i="79"/>
  <c r="AE13" i="80"/>
  <c r="AG14" i="80"/>
  <c r="K11" i="79"/>
  <c r="AF13" i="79"/>
  <c r="AE11" i="80"/>
  <c r="AH13" i="80"/>
  <c r="AE11" i="79"/>
  <c r="AF7" i="79"/>
  <c r="AF22" i="105"/>
  <c r="AF91" i="105"/>
  <c r="AF10" i="105"/>
  <c r="AG11" i="105"/>
  <c r="AH27" i="97"/>
  <c r="AH17" i="97"/>
  <c r="AE48" i="95"/>
  <c r="AF7" i="97"/>
  <c r="K37" i="95"/>
  <c r="AH56" i="95"/>
  <c r="AH13" i="95"/>
  <c r="AH9" i="97"/>
  <c r="AH5" i="95"/>
  <c r="AF8" i="75"/>
  <c r="K18" i="115"/>
  <c r="AF18" i="115"/>
  <c r="AF42" i="115"/>
  <c r="K43" i="115"/>
  <c r="K22" i="115"/>
  <c r="AH38" i="115"/>
  <c r="AH23" i="115"/>
  <c r="AG10" i="69"/>
  <c r="AH31" i="69"/>
  <c r="AF5" i="69"/>
  <c r="AE4" i="67"/>
  <c r="K7" i="67"/>
  <c r="K5" i="69"/>
  <c r="AE22" i="69"/>
  <c r="AE21" i="67"/>
  <c r="K8" i="69"/>
  <c r="AH7" i="67"/>
  <c r="AG3" i="69"/>
  <c r="AH13" i="67"/>
  <c r="AE4" i="69"/>
  <c r="AH4" i="67"/>
  <c r="AH14" i="67"/>
  <c r="AE6" i="69"/>
  <c r="AF4" i="67"/>
  <c r="AG22" i="69"/>
  <c r="AH7" i="69"/>
  <c r="AH10" i="69"/>
  <c r="K3" i="69"/>
  <c r="AE3" i="69"/>
  <c r="K22" i="69"/>
  <c r="AF20" i="69"/>
  <c r="AE13" i="67"/>
  <c r="AG14" i="69"/>
  <c r="AH3" i="69"/>
  <c r="AH29" i="121"/>
  <c r="AF48" i="121"/>
  <c r="AE8" i="104"/>
  <c r="K11" i="104"/>
  <c r="AF12" i="104"/>
  <c r="AH19" i="104"/>
  <c r="AH4" i="104"/>
  <c r="AF10" i="104"/>
  <c r="AH6" i="104"/>
  <c r="AG24" i="104"/>
  <c r="K22" i="104"/>
  <c r="AG29" i="100"/>
  <c r="AE29" i="100"/>
  <c r="AG69" i="100"/>
  <c r="AF73" i="100"/>
  <c r="AF50" i="100"/>
  <c r="AG28" i="100"/>
  <c r="K13" i="100"/>
  <c r="AF64" i="100"/>
  <c r="AH11" i="100"/>
  <c r="AH68" i="61"/>
  <c r="AE63" i="61"/>
  <c r="AH37" i="61"/>
  <c r="AG52" i="61"/>
  <c r="AF98" i="61"/>
  <c r="AH89" i="61"/>
  <c r="AH17" i="69"/>
  <c r="AF33" i="69"/>
  <c r="AF13" i="67"/>
  <c r="AF24" i="69"/>
  <c r="AE21" i="69"/>
  <c r="AH9" i="67"/>
  <c r="AH2" i="56"/>
  <c r="AE89" i="56"/>
  <c r="AG52" i="57"/>
  <c r="AF90" i="56"/>
  <c r="K2" i="56"/>
  <c r="K89" i="56"/>
  <c r="AG89" i="56"/>
  <c r="AH52" i="57"/>
  <c r="AF89" i="56"/>
  <c r="AG2" i="56"/>
  <c r="AE52" i="57"/>
  <c r="AG90" i="56"/>
  <c r="AE2" i="56"/>
  <c r="AH90" i="56"/>
  <c r="AH33" i="58"/>
  <c r="AF10" i="58"/>
  <c r="AG6" i="58"/>
  <c r="AE8" i="58"/>
  <c r="AF23" i="58"/>
  <c r="K12" i="58"/>
  <c r="AH24" i="58"/>
  <c r="AF5" i="58"/>
  <c r="AG5" i="58"/>
  <c r="AH12" i="58"/>
  <c r="AG12" i="58"/>
  <c r="AF75" i="94"/>
  <c r="K17" i="94"/>
  <c r="AG55" i="94"/>
  <c r="K20" i="94"/>
  <c r="AH36" i="94"/>
  <c r="K10" i="94"/>
  <c r="AG5" i="94"/>
  <c r="K4" i="94"/>
  <c r="AH3" i="94"/>
  <c r="AG62" i="94"/>
  <c r="AF45" i="94"/>
  <c r="AF12" i="94"/>
  <c r="AH85" i="94"/>
  <c r="AH86" i="94"/>
  <c r="AF58" i="94"/>
  <c r="AF52" i="94"/>
  <c r="K22" i="94"/>
  <c r="AH15" i="94"/>
  <c r="AE3" i="94"/>
  <c r="K13" i="94"/>
  <c r="AF19" i="94"/>
  <c r="AF4" i="94"/>
  <c r="AF10" i="94"/>
  <c r="AH5" i="114"/>
  <c r="AF6" i="114"/>
  <c r="AF38" i="79"/>
  <c r="AH92" i="79"/>
  <c r="AH28" i="80"/>
  <c r="AE51" i="80"/>
  <c r="K17" i="79"/>
  <c r="AE66" i="80"/>
  <c r="AG18" i="80"/>
  <c r="AH75" i="80"/>
  <c r="AH62" i="80"/>
  <c r="AH79" i="79"/>
  <c r="AH44" i="80"/>
  <c r="AF76" i="80"/>
  <c r="AF12" i="80"/>
  <c r="AH74" i="80"/>
  <c r="AG69" i="79"/>
  <c r="AE88" i="79"/>
  <c r="K24" i="79"/>
  <c r="AH29" i="80"/>
  <c r="AF21" i="79"/>
  <c r="K8" i="80"/>
  <c r="AE19" i="80"/>
  <c r="AH38" i="79"/>
  <c r="AG96" i="80"/>
  <c r="K65" i="79"/>
  <c r="K57" i="79"/>
  <c r="AG94" i="76"/>
  <c r="AF30" i="76"/>
  <c r="AF26" i="76"/>
  <c r="AF48" i="76"/>
  <c r="AE39" i="76"/>
  <c r="K9" i="76"/>
  <c r="AF16" i="76"/>
  <c r="AG23" i="76"/>
  <c r="AF22" i="76"/>
  <c r="K59" i="68"/>
  <c r="AF12" i="68"/>
  <c r="AH3" i="68"/>
  <c r="AE7" i="68"/>
  <c r="AE6" i="68"/>
  <c r="AG4" i="68"/>
  <c r="AH41" i="68"/>
  <c r="AE31" i="68"/>
  <c r="K7" i="68"/>
  <c r="K6" i="68"/>
  <c r="AG7" i="68"/>
  <c r="AE4" i="68"/>
  <c r="AH7" i="68"/>
  <c r="AF4" i="68"/>
  <c r="AE78" i="109"/>
  <c r="AF39" i="109"/>
  <c r="AG100" i="109"/>
  <c r="AH92" i="109"/>
  <c r="AF58" i="109"/>
  <c r="AE23" i="109"/>
  <c r="AG82" i="109"/>
  <c r="AF43" i="109"/>
  <c r="K28" i="109"/>
  <c r="K20" i="109"/>
  <c r="AG4" i="109"/>
  <c r="AG17" i="109"/>
  <c r="AE6" i="109"/>
  <c r="AH33" i="109"/>
  <c r="AE34" i="109"/>
  <c r="AH12" i="109"/>
  <c r="AH85" i="109"/>
  <c r="AG18" i="109"/>
  <c r="AE33" i="109"/>
  <c r="AG20" i="109"/>
  <c r="K24" i="109"/>
  <c r="K32" i="109"/>
  <c r="AE75" i="122"/>
  <c r="AG53" i="137"/>
  <c r="AG38" i="122"/>
  <c r="AG73" i="122"/>
  <c r="K47" i="122"/>
  <c r="AE14" i="137"/>
  <c r="AF30" i="137"/>
  <c r="AG92" i="139"/>
  <c r="AG76" i="122"/>
  <c r="AH30" i="122"/>
  <c r="AH83" i="122"/>
  <c r="AF98" i="137"/>
  <c r="AH65" i="139"/>
  <c r="AH27" i="139"/>
  <c r="AH32" i="137"/>
  <c r="AE72" i="139"/>
  <c r="AF62" i="122"/>
  <c r="K30" i="122"/>
  <c r="AG26" i="139"/>
  <c r="AH60" i="122"/>
  <c r="AF54" i="139"/>
  <c r="AG50" i="122"/>
  <c r="AF47" i="139"/>
  <c r="AE10" i="137"/>
  <c r="AE16" i="122"/>
  <c r="AH56" i="137"/>
  <c r="K63" i="137"/>
  <c r="AE45" i="122"/>
  <c r="AF42" i="137"/>
  <c r="AF75" i="139"/>
  <c r="AF71" i="137"/>
  <c r="AG41" i="122"/>
  <c r="K16" i="122"/>
  <c r="AE53" i="122"/>
  <c r="AG72" i="139"/>
  <c r="AH71" i="137"/>
  <c r="AF19" i="139"/>
  <c r="AF35" i="122"/>
  <c r="AG20" i="122"/>
  <c r="K46" i="122"/>
  <c r="AG26" i="122"/>
  <c r="AG67" i="122"/>
  <c r="AH62" i="137"/>
  <c r="AE40" i="139"/>
  <c r="AF80" i="137"/>
  <c r="AE79" i="137"/>
  <c r="AF90" i="137"/>
  <c r="AF92" i="139"/>
  <c r="AG75" i="137"/>
  <c r="AH77" i="139"/>
  <c r="AH63" i="139"/>
  <c r="AG31" i="137"/>
  <c r="AG32" i="122"/>
  <c r="AG94" i="139"/>
  <c r="AF39" i="137"/>
  <c r="AE85" i="137"/>
  <c r="AG91" i="139"/>
  <c r="AH32" i="122"/>
  <c r="AG14" i="122"/>
  <c r="AE51" i="122"/>
  <c r="AF73" i="137"/>
  <c r="AE31" i="137"/>
  <c r="AE24" i="137"/>
  <c r="AE84" i="122"/>
  <c r="AH68" i="137"/>
  <c r="AE60" i="137"/>
  <c r="AG65" i="122"/>
  <c r="AF94" i="139"/>
  <c r="AH80" i="137"/>
  <c r="AH86" i="137"/>
  <c r="AH60" i="139"/>
  <c r="AG71" i="139"/>
  <c r="AF58" i="137"/>
  <c r="AG71" i="122"/>
  <c r="AE66" i="139"/>
  <c r="AF84" i="137"/>
  <c r="K43" i="137"/>
  <c r="AF21" i="122"/>
  <c r="AF43" i="137"/>
  <c r="K16" i="139"/>
  <c r="AE99" i="122"/>
  <c r="K57" i="137"/>
  <c r="AF39" i="122"/>
  <c r="AH16" i="139"/>
  <c r="AE48" i="122"/>
  <c r="AF71" i="122"/>
  <c r="AH52" i="139"/>
  <c r="AE30" i="122"/>
  <c r="AG70" i="139"/>
  <c r="AG55" i="122"/>
  <c r="AH44" i="137"/>
  <c r="K18" i="122"/>
  <c r="AF96" i="137"/>
  <c r="AF61" i="137"/>
  <c r="AG27" i="137"/>
  <c r="AE22" i="122"/>
  <c r="AE33" i="137"/>
  <c r="AH64" i="122"/>
  <c r="AG7" i="139"/>
  <c r="AE72" i="137"/>
  <c r="AF99" i="137"/>
  <c r="AE22" i="137"/>
  <c r="AE20" i="122"/>
  <c r="K2" i="137"/>
  <c r="AF45" i="122"/>
  <c r="AE43" i="122"/>
  <c r="AE82" i="139"/>
  <c r="AF100" i="139"/>
  <c r="AG63" i="137"/>
  <c r="AH96" i="139"/>
  <c r="AF23" i="139"/>
  <c r="AG99" i="137"/>
  <c r="K54" i="137"/>
  <c r="K27" i="137"/>
  <c r="AF69" i="137"/>
  <c r="AH95" i="122"/>
  <c r="AG72" i="100"/>
  <c r="K14" i="100"/>
  <c r="AH74" i="100"/>
  <c r="AF76" i="100"/>
  <c r="AG97" i="100"/>
  <c r="AF93" i="100"/>
  <c r="AF48" i="100"/>
  <c r="AG37" i="100"/>
  <c r="K62" i="100"/>
  <c r="AE79" i="100"/>
  <c r="AH99" i="100"/>
  <c r="K44" i="100"/>
  <c r="AH38" i="100"/>
  <c r="AG73" i="100"/>
  <c r="AF47" i="100"/>
  <c r="AG85" i="100"/>
  <c r="AF78" i="100"/>
  <c r="AE83" i="100"/>
  <c r="AG9" i="100"/>
  <c r="AG30" i="100"/>
  <c r="AE74" i="100"/>
  <c r="AF44" i="100"/>
  <c r="AE9" i="100"/>
  <c r="AF84" i="100"/>
  <c r="AG62" i="100"/>
  <c r="AH32" i="100"/>
  <c r="K23" i="115"/>
  <c r="AH27" i="115"/>
  <c r="AE17" i="115"/>
  <c r="AG24" i="115"/>
  <c r="AE40" i="115"/>
  <c r="K17" i="115"/>
  <c r="AH34" i="104"/>
  <c r="AF52" i="104"/>
  <c r="AF90" i="104"/>
  <c r="AG32" i="104"/>
  <c r="AG13" i="104"/>
  <c r="AE23" i="104"/>
  <c r="AH84" i="104"/>
  <c r="AE38" i="104"/>
  <c r="AG57" i="104"/>
  <c r="AG31" i="104"/>
  <c r="AE48" i="104"/>
  <c r="AF97" i="104"/>
  <c r="K33" i="104"/>
  <c r="AF99" i="104"/>
  <c r="K24" i="104"/>
  <c r="AH45" i="104"/>
  <c r="K32" i="104"/>
  <c r="AE47" i="104"/>
  <c r="AF20" i="104"/>
  <c r="AE22" i="104"/>
  <c r="AF45" i="104"/>
  <c r="AG20" i="104"/>
  <c r="AH42" i="104"/>
  <c r="K27" i="104"/>
  <c r="AG40" i="104"/>
  <c r="AH38" i="104"/>
  <c r="AH12" i="104"/>
  <c r="AE18" i="104"/>
  <c r="K18" i="104"/>
  <c r="K40" i="56"/>
  <c r="AH63" i="57"/>
  <c r="AE93" i="59"/>
  <c r="AE78" i="59"/>
  <c r="AE60" i="59"/>
  <c r="AG90" i="59"/>
  <c r="AG8" i="59"/>
  <c r="AE47" i="59"/>
  <c r="K87" i="59"/>
  <c r="K41" i="59"/>
  <c r="AH90" i="59"/>
  <c r="AF76" i="59"/>
  <c r="K75" i="59"/>
  <c r="AF60" i="59"/>
  <c r="AE95" i="59"/>
  <c r="K32" i="59"/>
  <c r="AG83" i="59"/>
  <c r="AF43" i="59"/>
  <c r="AE12" i="59"/>
  <c r="AG12" i="59"/>
  <c r="AF12" i="59"/>
  <c r="AE10" i="59"/>
  <c r="AF8" i="59"/>
  <c r="AF11" i="59"/>
  <c r="AH11" i="59"/>
  <c r="K53" i="105"/>
  <c r="AF60" i="105"/>
  <c r="AE64" i="105"/>
  <c r="AG67" i="105"/>
  <c r="AG41" i="105"/>
  <c r="K9" i="105"/>
  <c r="AH62" i="105"/>
  <c r="AE44" i="105"/>
  <c r="AE17" i="105"/>
  <c r="AF67" i="105"/>
  <c r="AE18" i="105"/>
  <c r="AE95" i="105"/>
  <c r="AE46" i="105"/>
  <c r="AH34" i="105"/>
  <c r="AH69" i="105"/>
  <c r="AF51" i="105"/>
  <c r="AE91" i="105"/>
  <c r="AE97" i="105"/>
  <c r="K54" i="105"/>
  <c r="AE49" i="105"/>
  <c r="AH30" i="105"/>
  <c r="K26" i="105"/>
  <c r="AF33" i="105"/>
  <c r="K28" i="105"/>
  <c r="AE62" i="105"/>
  <c r="AE72" i="105"/>
  <c r="AH98" i="105"/>
  <c r="AG73" i="105"/>
  <c r="K31" i="105"/>
  <c r="AH8" i="105"/>
  <c r="AH74" i="105"/>
  <c r="AE52" i="105"/>
  <c r="AF49" i="105"/>
  <c r="AH17" i="105"/>
  <c r="K34" i="105"/>
  <c r="AF7" i="105"/>
  <c r="AE74" i="105"/>
  <c r="AG56" i="105"/>
  <c r="AF45" i="105"/>
  <c r="AF18" i="105"/>
  <c r="AF95" i="105"/>
  <c r="AG33" i="105"/>
  <c r="AE7" i="105"/>
  <c r="AF82" i="105"/>
  <c r="AG94" i="105"/>
  <c r="AF31" i="105"/>
  <c r="AE93" i="105"/>
  <c r="K59" i="105"/>
  <c r="AG7" i="105"/>
  <c r="K51" i="105"/>
  <c r="AH19" i="105"/>
  <c r="AG24" i="105"/>
  <c r="AH92" i="105"/>
  <c r="AE33" i="105"/>
  <c r="AE16" i="105"/>
  <c r="AG78" i="105"/>
  <c r="AH35" i="105"/>
  <c r="AE61" i="105"/>
  <c r="K37" i="105"/>
  <c r="AH47" i="105"/>
  <c r="AH86" i="105"/>
  <c r="AH22" i="105"/>
  <c r="K24" i="105"/>
  <c r="AH38" i="105"/>
  <c r="K45" i="105"/>
  <c r="K39" i="105"/>
  <c r="K11" i="105"/>
  <c r="AE8" i="105"/>
  <c r="AH40" i="65"/>
  <c r="AF18" i="65"/>
  <c r="AG38" i="65"/>
  <c r="AF98" i="65"/>
  <c r="AE33" i="65"/>
  <c r="AE62" i="65"/>
  <c r="AF15" i="65"/>
  <c r="AG48" i="65"/>
  <c r="AG33" i="65"/>
  <c r="AG87" i="65"/>
  <c r="AH85" i="65"/>
  <c r="AH53" i="65"/>
  <c r="K17" i="65"/>
  <c r="AE9" i="65"/>
  <c r="K25" i="65"/>
  <c r="AG9" i="65"/>
  <c r="AF35" i="65"/>
  <c r="AH5" i="65"/>
  <c r="AF51" i="65"/>
  <c r="AF100" i="65"/>
  <c r="AH76" i="65"/>
  <c r="AF34" i="65"/>
  <c r="K62" i="65"/>
  <c r="AE10" i="65"/>
  <c r="K8" i="65"/>
  <c r="AF13" i="65"/>
  <c r="AG17" i="65"/>
  <c r="AH21" i="65"/>
  <c r="AH12" i="65"/>
  <c r="AH33" i="65"/>
  <c r="K15" i="65"/>
  <c r="AE3" i="65"/>
  <c r="AE18" i="65"/>
  <c r="K12" i="65"/>
  <c r="AF24" i="65"/>
  <c r="AH11" i="65"/>
  <c r="AF2" i="65"/>
  <c r="K14" i="55"/>
  <c r="K77" i="55"/>
  <c r="AH38" i="55"/>
  <c r="K28" i="55"/>
  <c r="AF77" i="55"/>
  <c r="AF14" i="55"/>
  <c r="AG58" i="55"/>
  <c r="AH25" i="55"/>
  <c r="AE74" i="55"/>
  <c r="AE57" i="55"/>
  <c r="AG46" i="55"/>
  <c r="AE15" i="55"/>
  <c r="AF76" i="55"/>
  <c r="K10" i="55"/>
  <c r="AH31" i="55"/>
  <c r="AG10" i="55"/>
  <c r="AF18" i="55"/>
  <c r="K12" i="55"/>
  <c r="AE14" i="55"/>
  <c r="AF6" i="55"/>
  <c r="AG13" i="55"/>
  <c r="AE12" i="55"/>
  <c r="AH5" i="55"/>
  <c r="AG8" i="55"/>
  <c r="AH14" i="55"/>
  <c r="AF54" i="122"/>
  <c r="K58" i="137"/>
  <c r="AG38" i="139"/>
  <c r="AH48" i="137"/>
  <c r="K17" i="139"/>
  <c r="K9" i="122"/>
  <c r="AH27" i="122"/>
  <c r="AG68" i="137"/>
  <c r="AE47" i="139"/>
  <c r="K39" i="137"/>
  <c r="AH33" i="122"/>
  <c r="AG44" i="122"/>
  <c r="K7" i="137"/>
  <c r="AH10" i="137"/>
  <c r="AE78" i="137"/>
  <c r="AF85" i="139"/>
  <c r="AH46" i="122"/>
  <c r="AG89" i="137"/>
  <c r="K47" i="137"/>
  <c r="AF24" i="122"/>
  <c r="AF50" i="139"/>
  <c r="AG35" i="137"/>
  <c r="AG6" i="122"/>
  <c r="K56" i="137"/>
  <c r="AE5" i="139"/>
  <c r="AG56" i="122"/>
  <c r="AE88" i="139"/>
  <c r="AE19" i="139"/>
  <c r="AF38" i="137"/>
  <c r="AF76" i="122"/>
  <c r="AF69" i="139"/>
  <c r="AG60" i="139"/>
  <c r="AE6" i="122"/>
  <c r="AF69" i="122"/>
  <c r="AE10" i="139"/>
  <c r="AG96" i="139"/>
  <c r="AF5" i="122"/>
  <c r="K53" i="139"/>
  <c r="AH90" i="122"/>
  <c r="AF15" i="122"/>
  <c r="K8" i="139"/>
  <c r="K35" i="139"/>
  <c r="AH20" i="139"/>
  <c r="AH43" i="137"/>
  <c r="AG91" i="122"/>
  <c r="AE25" i="139"/>
  <c r="AF91" i="122"/>
  <c r="AF43" i="122"/>
  <c r="AE31" i="139"/>
  <c r="AG26" i="137"/>
  <c r="AG54" i="137"/>
  <c r="AH16" i="122"/>
  <c r="AH53" i="137"/>
  <c r="AF98" i="122"/>
  <c r="AF54" i="137"/>
  <c r="AG25" i="137"/>
  <c r="AH78" i="137"/>
  <c r="AH20" i="122"/>
  <c r="AF46" i="122"/>
  <c r="AE91" i="137"/>
  <c r="AF28" i="139"/>
  <c r="AE68" i="137"/>
  <c r="AH51" i="122"/>
  <c r="AH65" i="137"/>
  <c r="AE32" i="139"/>
  <c r="AF92" i="137"/>
  <c r="AH37" i="139"/>
  <c r="AE34" i="137"/>
  <c r="AF14" i="137"/>
  <c r="AH63" i="137"/>
  <c r="AF81" i="139"/>
  <c r="K66" i="137"/>
  <c r="AG88" i="122"/>
  <c r="AE54" i="139"/>
  <c r="AH54" i="122"/>
  <c r="AG49" i="137"/>
  <c r="AF73" i="122"/>
  <c r="AF87" i="139"/>
  <c r="AF45" i="139"/>
  <c r="AG87" i="122"/>
  <c r="AH12" i="137"/>
  <c r="AH40" i="139"/>
  <c r="AH72" i="137"/>
  <c r="AH38" i="122"/>
  <c r="AF86" i="122"/>
  <c r="AG60" i="122"/>
  <c r="AE92" i="122"/>
  <c r="AH31" i="137"/>
  <c r="AH41" i="139"/>
  <c r="AH68" i="122"/>
  <c r="AE42" i="122"/>
  <c r="AH40" i="137"/>
  <c r="AH52" i="122"/>
  <c r="AE13" i="139"/>
  <c r="AE80" i="139"/>
  <c r="AG19" i="139"/>
  <c r="AG99" i="139"/>
  <c r="AE69" i="122"/>
  <c r="AF67" i="137"/>
  <c r="AH82" i="122"/>
  <c r="AG39" i="122"/>
  <c r="AH66" i="137"/>
  <c r="AE100" i="122"/>
  <c r="AE69" i="137"/>
  <c r="AE87" i="139"/>
  <c r="AE96" i="139"/>
  <c r="AG17" i="122"/>
  <c r="AF38" i="139"/>
  <c r="K30" i="137"/>
  <c r="AH67" i="139"/>
  <c r="AF24" i="137"/>
  <c r="AF44" i="139"/>
  <c r="AG20" i="139"/>
  <c r="AE24" i="122"/>
  <c r="AH58" i="76"/>
  <c r="K29" i="76"/>
  <c r="AG67" i="76"/>
  <c r="AE60" i="76"/>
  <c r="K59" i="76"/>
  <c r="AE46" i="76"/>
  <c r="AH16" i="76"/>
  <c r="AE37" i="76"/>
  <c r="AF85" i="76"/>
  <c r="AE64" i="76"/>
  <c r="AG87" i="76"/>
  <c r="K19" i="76"/>
  <c r="AF66" i="76"/>
  <c r="AH24" i="76"/>
  <c r="K15" i="76"/>
  <c r="K21" i="100"/>
  <c r="AE58" i="100"/>
  <c r="AG53" i="100"/>
  <c r="AG35" i="100"/>
  <c r="K49" i="100"/>
  <c r="AE88" i="100"/>
  <c r="AE30" i="100"/>
  <c r="AE24" i="100"/>
  <c r="AE89" i="100"/>
  <c r="AG70" i="100"/>
  <c r="AG48" i="100"/>
  <c r="AF42" i="100"/>
  <c r="AE54" i="100"/>
  <c r="K16" i="100"/>
  <c r="AF36" i="100"/>
  <c r="AH78" i="100"/>
  <c r="AH56" i="100"/>
  <c r="AH18" i="118"/>
  <c r="AE28" i="118"/>
  <c r="AF27" i="118"/>
  <c r="AG57" i="118"/>
  <c r="AH69" i="118"/>
  <c r="AH81" i="118"/>
  <c r="AH26" i="118"/>
  <c r="AH63" i="118"/>
  <c r="AG21" i="118"/>
  <c r="AF24" i="118"/>
  <c r="AE99" i="118"/>
  <c r="AF65" i="118"/>
  <c r="K56" i="118"/>
  <c r="AG63" i="118"/>
  <c r="AE34" i="118"/>
  <c r="AE77" i="90"/>
  <c r="AH60" i="89"/>
  <c r="K77" i="90"/>
  <c r="AH57" i="89"/>
  <c r="AG33" i="90"/>
  <c r="AF89" i="89"/>
  <c r="AE73" i="89"/>
  <c r="AH16" i="89"/>
  <c r="AG84" i="90"/>
  <c r="AF94" i="89"/>
  <c r="AH78" i="89"/>
  <c r="AH62" i="90"/>
  <c r="AE94" i="90"/>
  <c r="AE21" i="89"/>
  <c r="AH48" i="107"/>
  <c r="AF33" i="107"/>
  <c r="AE39" i="103"/>
  <c r="AH56" i="103"/>
  <c r="AE73" i="103"/>
  <c r="AF12" i="107"/>
  <c r="AF65" i="103"/>
  <c r="AE41" i="107"/>
  <c r="AH74" i="103"/>
  <c r="AE100" i="107"/>
  <c r="K7" i="103"/>
  <c r="K36" i="103"/>
  <c r="K44" i="107"/>
  <c r="AF11" i="107"/>
  <c r="AF29" i="107"/>
  <c r="AG69" i="107"/>
  <c r="AH31" i="107"/>
  <c r="K39" i="103"/>
  <c r="AF10" i="107"/>
  <c r="K10" i="103"/>
  <c r="AF6" i="103"/>
  <c r="AH14" i="103"/>
  <c r="K5" i="103"/>
  <c r="AE54" i="103"/>
  <c r="AG85" i="103"/>
  <c r="K13" i="103"/>
  <c r="AF79" i="103"/>
  <c r="AH86" i="107"/>
  <c r="K29" i="107"/>
  <c r="AG86" i="107"/>
  <c r="AE49" i="103"/>
  <c r="K4" i="107"/>
  <c r="AH26" i="103"/>
  <c r="AH46" i="107"/>
  <c r="AE29" i="103"/>
  <c r="K54" i="103"/>
  <c r="K33" i="103"/>
  <c r="AH29" i="107"/>
  <c r="AH26" i="107"/>
  <c r="AE23" i="103"/>
  <c r="AH16" i="107"/>
  <c r="AH5" i="107"/>
  <c r="AE7" i="107"/>
  <c r="AF15" i="103"/>
  <c r="K13" i="107"/>
  <c r="AH9" i="103"/>
  <c r="AH13" i="107"/>
  <c r="AE3" i="103"/>
  <c r="AE10" i="107"/>
  <c r="AE5" i="107"/>
  <c r="AF12" i="103"/>
  <c r="AH3" i="103"/>
  <c r="K15" i="103"/>
  <c r="AH2" i="107"/>
  <c r="AG10" i="107"/>
  <c r="K12" i="107"/>
  <c r="AF4" i="107"/>
  <c r="K6" i="103"/>
  <c r="AG14" i="103"/>
  <c r="AE5" i="103"/>
  <c r="AG11" i="107"/>
  <c r="AE6" i="103"/>
  <c r="AE4" i="107"/>
  <c r="K2" i="103"/>
  <c r="AG16" i="107"/>
  <c r="AF7" i="103"/>
  <c r="AG6" i="103"/>
  <c r="AH3" i="107"/>
  <c r="AE4" i="103"/>
  <c r="AG9" i="107"/>
  <c r="AE12" i="107"/>
  <c r="AG3" i="107"/>
  <c r="K9" i="103"/>
  <c r="AF11" i="103"/>
  <c r="AG2" i="107"/>
  <c r="AH4" i="107"/>
  <c r="AE11" i="107"/>
  <c r="AF5" i="107"/>
  <c r="AH10" i="103"/>
  <c r="AG6" i="107"/>
  <c r="AE7" i="103"/>
  <c r="AF2" i="103"/>
  <c r="AE6" i="107"/>
  <c r="K2" i="107"/>
  <c r="K3" i="107"/>
  <c r="AH6" i="107"/>
  <c r="AG2" i="103"/>
  <c r="AF5" i="103"/>
  <c r="AH2" i="103"/>
  <c r="AE2" i="107"/>
  <c r="K60" i="80"/>
  <c r="AF59" i="79"/>
  <c r="AG84" i="79"/>
  <c r="AG36" i="79"/>
  <c r="AF41" i="79"/>
  <c r="K38" i="79"/>
  <c r="AG99" i="80"/>
  <c r="AF47" i="80"/>
  <c r="K65" i="80"/>
  <c r="AG43" i="80"/>
  <c r="K31" i="80"/>
  <c r="AH39" i="80"/>
  <c r="AE72" i="80"/>
  <c r="AG80" i="80"/>
  <c r="AE45" i="80"/>
  <c r="AH34" i="80"/>
  <c r="AG85" i="79"/>
  <c r="AE43" i="80"/>
  <c r="K61" i="80"/>
  <c r="AE53" i="80"/>
  <c r="K21" i="79"/>
  <c r="AG32" i="80"/>
  <c r="AF61" i="79"/>
  <c r="AE53" i="79"/>
  <c r="AE66" i="79"/>
  <c r="AF35" i="80"/>
  <c r="AG56" i="80"/>
  <c r="K59" i="79"/>
  <c r="AF65" i="79"/>
  <c r="AG18" i="79"/>
  <c r="AF80" i="79"/>
  <c r="AE85" i="79"/>
  <c r="AG90" i="80"/>
  <c r="AG87" i="80"/>
  <c r="AE56" i="80"/>
  <c r="AF27" i="79"/>
  <c r="AH39" i="79"/>
  <c r="AF43" i="79"/>
  <c r="AH58" i="80"/>
  <c r="AG92" i="80"/>
  <c r="K55" i="80"/>
  <c r="AE65" i="79"/>
  <c r="AH97" i="79"/>
  <c r="AE26" i="80"/>
  <c r="AH24" i="79"/>
  <c r="AF83" i="79"/>
  <c r="AG58" i="79"/>
  <c r="AF68" i="80"/>
  <c r="AG93" i="79"/>
  <c r="K57" i="80"/>
  <c r="K40" i="80"/>
  <c r="AG86" i="80"/>
  <c r="AE39" i="79"/>
  <c r="K35" i="79"/>
  <c r="AE58" i="79"/>
  <c r="AG49" i="79"/>
  <c r="AH36" i="80"/>
  <c r="K68" i="80"/>
  <c r="AF99" i="79"/>
  <c r="AH82" i="80"/>
  <c r="AG31" i="80"/>
  <c r="AH32" i="80"/>
  <c r="AH49" i="79"/>
  <c r="AF34" i="80"/>
  <c r="AE12" i="80"/>
  <c r="AH71" i="80"/>
  <c r="AH41" i="80"/>
  <c r="K42" i="79"/>
  <c r="AH26" i="80"/>
  <c r="K52" i="79"/>
  <c r="AH56" i="79"/>
  <c r="AE38" i="79"/>
  <c r="AF73" i="79"/>
  <c r="AG54" i="80"/>
  <c r="AG75" i="80"/>
  <c r="AE42" i="79"/>
  <c r="AG52" i="79"/>
  <c r="K28" i="80"/>
  <c r="AF58" i="80"/>
  <c r="AE57" i="80"/>
  <c r="AH94" i="79"/>
  <c r="AE37" i="80"/>
  <c r="K37" i="80"/>
  <c r="AE54" i="80"/>
  <c r="AF92" i="80"/>
  <c r="AE96" i="80"/>
  <c r="AH91" i="79"/>
  <c r="AH89" i="80"/>
  <c r="AE42" i="80"/>
  <c r="AE72" i="79"/>
  <c r="AG94" i="79"/>
  <c r="AF54" i="80"/>
  <c r="AG34" i="79"/>
  <c r="AG53" i="80"/>
  <c r="AH81" i="80"/>
  <c r="AF89" i="79"/>
  <c r="AH60" i="80"/>
  <c r="K59" i="80"/>
  <c r="AF55" i="79"/>
  <c r="AE82" i="80"/>
  <c r="AF76" i="79"/>
  <c r="AE91" i="80"/>
  <c r="AG45" i="80"/>
  <c r="AH30" i="80"/>
  <c r="AE73" i="80"/>
  <c r="AH69" i="79"/>
  <c r="AG25" i="79"/>
  <c r="K54" i="79"/>
  <c r="AG90" i="79"/>
  <c r="AG60" i="80"/>
  <c r="AF24" i="79"/>
  <c r="K39" i="139"/>
  <c r="AH12" i="122"/>
  <c r="AF95" i="137"/>
  <c r="AG14" i="137"/>
  <c r="AF15" i="139"/>
  <c r="AF64" i="122"/>
  <c r="AH55" i="137"/>
  <c r="AH23" i="122"/>
  <c r="AH33" i="137"/>
  <c r="K14" i="139"/>
  <c r="AF72" i="122"/>
  <c r="AG61" i="137"/>
  <c r="AF36" i="137"/>
  <c r="AF59" i="122"/>
  <c r="AE99" i="139"/>
  <c r="AH83" i="137"/>
  <c r="AH18" i="137"/>
  <c r="AF82" i="137"/>
  <c r="AG72" i="137"/>
  <c r="AH29" i="122"/>
  <c r="AG58" i="139"/>
  <c r="AH39" i="139"/>
  <c r="AG54" i="122"/>
  <c r="AE74" i="137"/>
  <c r="AH76" i="137"/>
  <c r="K39" i="122"/>
  <c r="AG92" i="122"/>
  <c r="AG52" i="122"/>
  <c r="AG69" i="122"/>
  <c r="AF48" i="137"/>
  <c r="AE30" i="137"/>
  <c r="AG29" i="139"/>
  <c r="AE92" i="137"/>
  <c r="AG35" i="139"/>
  <c r="K31" i="139"/>
  <c r="AH61" i="137"/>
  <c r="AH36" i="137"/>
  <c r="AE35" i="139"/>
  <c r="AG82" i="122"/>
  <c r="K14" i="137"/>
  <c r="K35" i="137"/>
  <c r="AF85" i="137"/>
  <c r="AE91" i="122"/>
  <c r="AF48" i="122"/>
  <c r="AH14" i="137"/>
  <c r="AF40" i="139"/>
  <c r="AG24" i="139"/>
  <c r="AE10" i="122"/>
  <c r="K51" i="122"/>
  <c r="AE37" i="137"/>
  <c r="AH85" i="139"/>
  <c r="AF88" i="122"/>
  <c r="AG48" i="122"/>
  <c r="AG45" i="122"/>
  <c r="AG88" i="137"/>
  <c r="AE29" i="137"/>
  <c r="K54" i="122"/>
  <c r="K16" i="137"/>
  <c r="AH60" i="137"/>
  <c r="AE41" i="137"/>
  <c r="K45" i="139"/>
  <c r="AF32" i="139"/>
  <c r="AE25" i="122"/>
  <c r="AH50" i="137"/>
  <c r="AE95" i="137"/>
  <c r="AH69" i="139"/>
  <c r="AF11" i="137"/>
  <c r="AF77" i="137"/>
  <c r="AH26" i="122"/>
  <c r="AF79" i="137"/>
  <c r="AF97" i="122"/>
  <c r="AH78" i="139"/>
  <c r="AF78" i="139"/>
  <c r="AH77" i="122"/>
  <c r="K33" i="122"/>
  <c r="AH87" i="139"/>
  <c r="K31" i="137"/>
  <c r="AF45" i="137"/>
  <c r="K61" i="137"/>
  <c r="AG81" i="137"/>
  <c r="AH28" i="122"/>
  <c r="AF53" i="115"/>
  <c r="AF80" i="115"/>
  <c r="AG80" i="115"/>
  <c r="AF30" i="115"/>
  <c r="K28" i="115"/>
  <c r="AE55" i="115"/>
  <c r="AG65" i="115"/>
  <c r="K52" i="115"/>
  <c r="AH88" i="115"/>
  <c r="K46" i="115"/>
  <c r="AG84" i="115"/>
  <c r="AF57" i="115"/>
  <c r="AE78" i="115"/>
  <c r="K26" i="115"/>
  <c r="K21" i="115"/>
  <c r="AE20" i="115"/>
  <c r="AH31" i="115"/>
  <c r="AE33" i="115"/>
  <c r="AG44" i="115"/>
  <c r="AH37" i="115"/>
  <c r="AG26" i="115"/>
  <c r="AE21" i="115"/>
  <c r="AG99" i="115"/>
  <c r="AE52" i="115"/>
  <c r="AF19" i="115"/>
  <c r="K49" i="115"/>
  <c r="AE58" i="115"/>
  <c r="AF84" i="115"/>
  <c r="AF23" i="115"/>
  <c r="K55" i="115"/>
  <c r="AF99" i="115"/>
  <c r="AF94" i="115"/>
  <c r="AF35" i="115"/>
  <c r="K35" i="115"/>
  <c r="AE30" i="115"/>
  <c r="AH78" i="75"/>
  <c r="AF27" i="75"/>
  <c r="K74" i="75"/>
  <c r="AG24" i="75"/>
  <c r="AG14" i="75"/>
  <c r="AE63" i="75"/>
  <c r="AE18" i="75"/>
  <c r="AF92" i="75"/>
  <c r="AH10" i="75"/>
  <c r="AE66" i="75"/>
  <c r="AE13" i="75"/>
  <c r="AE10" i="75"/>
  <c r="AG10" i="75"/>
  <c r="AF15" i="75"/>
  <c r="AG21" i="75"/>
  <c r="K10" i="75"/>
  <c r="AH9" i="75"/>
  <c r="AH54" i="75"/>
  <c r="AE27" i="104"/>
  <c r="AE50" i="104"/>
  <c r="AH62" i="104"/>
  <c r="AF36" i="104"/>
  <c r="AF34" i="104"/>
  <c r="AE45" i="104"/>
  <c r="AF66" i="104"/>
  <c r="AF26" i="104"/>
  <c r="AH75" i="104"/>
  <c r="K51" i="104"/>
  <c r="AE58" i="104"/>
  <c r="AF56" i="104"/>
  <c r="AG33" i="104"/>
  <c r="AF50" i="104"/>
  <c r="AG83" i="104"/>
  <c r="AH98" i="104"/>
  <c r="AE43" i="104"/>
  <c r="AE7" i="77"/>
  <c r="AH60" i="77"/>
  <c r="AE63" i="77"/>
  <c r="AG56" i="77"/>
  <c r="K46" i="77"/>
  <c r="AE25" i="77"/>
  <c r="AE6" i="77"/>
  <c r="AG9" i="77"/>
  <c r="K7" i="77"/>
  <c r="AG85" i="77"/>
  <c r="AH7" i="77"/>
  <c r="K18" i="77"/>
  <c r="AG95" i="77"/>
  <c r="AE32" i="77"/>
  <c r="AG21" i="77"/>
  <c r="AH82" i="77"/>
  <c r="K68" i="77"/>
  <c r="AE19" i="77"/>
  <c r="AF19" i="77"/>
  <c r="AH62" i="77"/>
  <c r="AH90" i="77"/>
  <c r="AF76" i="77"/>
  <c r="AH64" i="77"/>
  <c r="AE21" i="77"/>
  <c r="AE10" i="77"/>
  <c r="AG7" i="77"/>
  <c r="AF7" i="77"/>
  <c r="AH6" i="77"/>
  <c r="K6" i="77"/>
  <c r="AG32" i="118"/>
  <c r="AE57" i="118"/>
  <c r="AG93" i="118"/>
  <c r="AG47" i="118"/>
  <c r="AE94" i="118"/>
  <c r="AH42" i="118"/>
  <c r="AG74" i="118"/>
  <c r="AG82" i="118"/>
  <c r="K26" i="118"/>
  <c r="AE72" i="118"/>
  <c r="AF44" i="118"/>
  <c r="AH94" i="118"/>
  <c r="AE87" i="118"/>
  <c r="AH52" i="118"/>
  <c r="AF25" i="118"/>
  <c r="AG62" i="118"/>
  <c r="AH71" i="61"/>
  <c r="AG99" i="61"/>
  <c r="AE58" i="61"/>
  <c r="AF43" i="61"/>
  <c r="AH35" i="61"/>
  <c r="AE8" i="61"/>
  <c r="AE53" i="61"/>
  <c r="AH84" i="61"/>
  <c r="AH94" i="61"/>
  <c r="AE60" i="61"/>
  <c r="K34" i="61"/>
  <c r="AG85" i="61"/>
  <c r="K10" i="61"/>
  <c r="AG57" i="61"/>
  <c r="AF11" i="61"/>
  <c r="AH63" i="61"/>
  <c r="AH92" i="61"/>
  <c r="AH59" i="61"/>
  <c r="AF42" i="61"/>
  <c r="AH73" i="61"/>
  <c r="AE23" i="61"/>
  <c r="AE11" i="61"/>
  <c r="AH93" i="61"/>
  <c r="AE57" i="61"/>
  <c r="AH79" i="61"/>
  <c r="AE66" i="61"/>
  <c r="AF16" i="105"/>
  <c r="AE86" i="105"/>
  <c r="AG50" i="105"/>
  <c r="AH73" i="105"/>
  <c r="AE20" i="105"/>
  <c r="AF77" i="105"/>
  <c r="AG61" i="105"/>
  <c r="AE88" i="105"/>
  <c r="AE34" i="105"/>
  <c r="AH51" i="105"/>
  <c r="AG40" i="105"/>
  <c r="AH67" i="105"/>
  <c r="AF85" i="105"/>
  <c r="AH50" i="105"/>
  <c r="AH16" i="105"/>
  <c r="AF99" i="105"/>
  <c r="AE19" i="105"/>
  <c r="AF26" i="105"/>
  <c r="K46" i="105"/>
  <c r="AH80" i="76"/>
  <c r="AG53" i="76"/>
  <c r="AG42" i="76"/>
  <c r="K51" i="76"/>
  <c r="AF45" i="76"/>
  <c r="AH62" i="76"/>
  <c r="AF89" i="76"/>
  <c r="AE68" i="76"/>
  <c r="K46" i="76"/>
  <c r="K35" i="76"/>
  <c r="AH79" i="76"/>
  <c r="AG59" i="76"/>
  <c r="AH25" i="76"/>
  <c r="AG44" i="76"/>
  <c r="AF92" i="76"/>
  <c r="K52" i="76"/>
  <c r="AG31" i="76"/>
  <c r="AE49" i="76"/>
  <c r="AE98" i="76"/>
  <c r="AH40" i="76"/>
  <c r="K24" i="76"/>
  <c r="AH77" i="76"/>
  <c r="AH60" i="76"/>
  <c r="AH70" i="89"/>
  <c r="AE55" i="90"/>
  <c r="AE43" i="90"/>
  <c r="K69" i="89"/>
  <c r="K32" i="90"/>
  <c r="AH98" i="89"/>
  <c r="AG99" i="89"/>
  <c r="AH100" i="90"/>
  <c r="AF74" i="89"/>
  <c r="AH5" i="89"/>
  <c r="AH61" i="89"/>
  <c r="AH65" i="90"/>
  <c r="AE100" i="89"/>
  <c r="AF81" i="89"/>
  <c r="AE9" i="89"/>
  <c r="K47" i="89"/>
  <c r="AF32" i="90"/>
  <c r="AH90" i="90"/>
  <c r="AE84" i="90"/>
  <c r="AE48" i="90"/>
  <c r="AE70" i="89"/>
  <c r="K69" i="90"/>
  <c r="K53" i="89"/>
  <c r="AE37" i="90"/>
  <c r="AG70" i="89"/>
  <c r="K55" i="90"/>
  <c r="AG55" i="90"/>
  <c r="AH17" i="90"/>
  <c r="AE100" i="90"/>
  <c r="AE36" i="89"/>
  <c r="AH40" i="89"/>
  <c r="K51" i="90"/>
  <c r="AH41" i="90"/>
  <c r="AF79" i="89"/>
  <c r="AE86" i="94"/>
  <c r="K32" i="94"/>
  <c r="AH19" i="94"/>
  <c r="AG31" i="94"/>
  <c r="AH89" i="94"/>
  <c r="AE24" i="94"/>
  <c r="AG20" i="94"/>
  <c r="AE53" i="94"/>
  <c r="AG93" i="94"/>
  <c r="AG77" i="94"/>
  <c r="AG85" i="94"/>
  <c r="AE5" i="94"/>
  <c r="AH55" i="94"/>
  <c r="AF24" i="94"/>
  <c r="K18" i="94"/>
  <c r="AE67" i="94"/>
  <c r="AH74" i="94"/>
  <c r="K24" i="94"/>
  <c r="AH48" i="94"/>
  <c r="AF22" i="94"/>
  <c r="AG86" i="94"/>
  <c r="AF36" i="94"/>
  <c r="AE87" i="94"/>
  <c r="K40" i="94"/>
  <c r="AH80" i="94"/>
  <c r="AG8" i="94"/>
  <c r="AF33" i="94"/>
  <c r="AG65" i="94"/>
  <c r="K42" i="94"/>
  <c r="AE30" i="94"/>
  <c r="AG36" i="94"/>
  <c r="K46" i="94"/>
  <c r="AG91" i="94"/>
  <c r="AE29" i="94"/>
  <c r="AG14" i="94"/>
  <c r="K39" i="94"/>
  <c r="AF89" i="94"/>
  <c r="AH52" i="94"/>
  <c r="AE17" i="94"/>
  <c r="K47" i="94"/>
  <c r="AG67" i="94"/>
  <c r="AH42" i="94"/>
  <c r="AH32" i="94"/>
  <c r="AH11" i="94"/>
  <c r="K11" i="94"/>
  <c r="AE14" i="94"/>
  <c r="AF65" i="94"/>
  <c r="K23" i="94"/>
  <c r="AF16" i="94"/>
  <c r="AF91" i="94"/>
  <c r="AE16" i="94"/>
  <c r="AF27" i="94"/>
  <c r="AG34" i="94"/>
  <c r="AE83" i="94"/>
  <c r="AG81" i="94"/>
  <c r="AF88" i="94"/>
  <c r="AG29" i="94"/>
  <c r="AG74" i="94"/>
  <c r="AH100" i="94"/>
  <c r="AH12" i="94"/>
  <c r="K7" i="94"/>
  <c r="AF9" i="94"/>
  <c r="AH84" i="94"/>
  <c r="AG18" i="94"/>
  <c r="K50" i="94"/>
  <c r="AH62" i="94"/>
  <c r="AE76" i="94"/>
  <c r="AF37" i="94"/>
  <c r="AH4" i="94"/>
  <c r="K69" i="94"/>
  <c r="AG50" i="94"/>
  <c r="AF54" i="94"/>
  <c r="AG71" i="94"/>
  <c r="AF66" i="94"/>
  <c r="AF18" i="94"/>
  <c r="AH35" i="94"/>
  <c r="K43" i="94"/>
  <c r="AG88" i="94"/>
  <c r="K52" i="94"/>
  <c r="AG97" i="94"/>
  <c r="AF51" i="94"/>
  <c r="AH17" i="94"/>
  <c r="AH78" i="94"/>
  <c r="AG39" i="94"/>
  <c r="AG59" i="94"/>
  <c r="K15" i="94"/>
  <c r="AH38" i="94"/>
  <c r="K19" i="94"/>
  <c r="AE78" i="94"/>
  <c r="AG9" i="94"/>
  <c r="AH71" i="94"/>
  <c r="K21" i="94"/>
  <c r="AG56" i="94"/>
  <c r="AG26" i="94"/>
  <c r="AE73" i="94"/>
  <c r="AF70" i="94"/>
  <c r="K25" i="94"/>
  <c r="AG54" i="94"/>
  <c r="AG87" i="94"/>
  <c r="AH10" i="94"/>
  <c r="K16" i="94"/>
  <c r="AG21" i="94"/>
  <c r="AE23" i="94"/>
  <c r="AH21" i="94"/>
  <c r="AF55" i="94"/>
  <c r="AG28" i="94"/>
  <c r="AE84" i="94"/>
  <c r="AH50" i="94"/>
  <c r="AE68" i="94"/>
  <c r="AE64" i="94"/>
  <c r="AE42" i="94"/>
  <c r="AF81" i="94"/>
  <c r="AE57" i="94"/>
  <c r="AF7" i="94"/>
  <c r="AE46" i="94"/>
  <c r="AF11" i="94"/>
  <c r="AF8" i="94"/>
  <c r="AH20" i="94"/>
  <c r="AH74" i="104"/>
  <c r="K35" i="104"/>
  <c r="AG21" i="104"/>
  <c r="K42" i="104"/>
  <c r="AH81" i="104"/>
  <c r="AG96" i="104"/>
  <c r="AG26" i="104"/>
  <c r="AG29" i="104"/>
  <c r="AF92" i="104"/>
  <c r="AH71" i="104"/>
  <c r="AF67" i="104"/>
  <c r="AE88" i="104"/>
  <c r="AG74" i="104"/>
  <c r="AH68" i="100"/>
  <c r="AF56" i="100"/>
  <c r="AG81" i="100"/>
  <c r="AH21" i="100"/>
  <c r="AG15" i="100"/>
  <c r="AE47" i="100"/>
  <c r="AH100" i="100"/>
  <c r="AH80" i="100"/>
  <c r="AE23" i="100"/>
  <c r="AH81" i="100"/>
  <c r="AH94" i="100"/>
  <c r="K52" i="100"/>
  <c r="AF33" i="100"/>
  <c r="K18" i="100"/>
  <c r="AH27" i="100"/>
  <c r="AG86" i="100"/>
  <c r="AF30" i="100"/>
  <c r="K29" i="100"/>
  <c r="AG14" i="100"/>
  <c r="AF53" i="100"/>
  <c r="AE21" i="100"/>
  <c r="K53" i="100"/>
  <c r="AE22" i="100"/>
  <c r="AH50" i="100"/>
  <c r="AG23" i="100"/>
  <c r="AH39" i="100"/>
  <c r="AF95" i="100"/>
  <c r="AH24" i="100"/>
  <c r="AG91" i="100"/>
  <c r="AE50" i="100"/>
  <c r="AE33" i="100"/>
  <c r="K28" i="100"/>
  <c r="AF38" i="100"/>
  <c r="AG59" i="100"/>
  <c r="AF25" i="100"/>
  <c r="AF17" i="100"/>
  <c r="AE51" i="100"/>
  <c r="AE93" i="100"/>
  <c r="AF80" i="100"/>
  <c r="AF55" i="100"/>
  <c r="K61" i="100"/>
  <c r="AG13" i="100"/>
  <c r="AE75" i="100"/>
  <c r="AE48" i="100"/>
  <c r="AH47" i="100"/>
  <c r="AH48" i="100"/>
  <c r="AE65" i="100"/>
  <c r="AE14" i="100"/>
  <c r="K28" i="67"/>
  <c r="AE63" i="67"/>
  <c r="AE28" i="67"/>
  <c r="K18" i="69"/>
  <c r="AG28" i="69"/>
  <c r="AE23" i="69"/>
  <c r="AG24" i="67"/>
  <c r="AH23" i="69"/>
  <c r="AE45" i="67"/>
  <c r="AH86" i="69"/>
  <c r="AF76" i="69"/>
  <c r="AG19" i="67"/>
  <c r="AG25" i="67"/>
  <c r="AG23" i="67"/>
  <c r="AH19" i="67"/>
  <c r="AG34" i="69"/>
  <c r="AF19" i="69"/>
  <c r="AH26" i="67"/>
  <c r="AF35" i="69"/>
  <c r="AH35" i="69"/>
  <c r="AH21" i="69"/>
  <c r="AG27" i="67"/>
  <c r="K23" i="69"/>
  <c r="AH42" i="67"/>
  <c r="AE50" i="67"/>
  <c r="K75" i="67"/>
  <c r="AH28" i="69"/>
  <c r="K30" i="67"/>
  <c r="AF18" i="69"/>
  <c r="AE30" i="69"/>
  <c r="AH31" i="67"/>
  <c r="AH28" i="67"/>
  <c r="AF27" i="69"/>
  <c r="K27" i="67"/>
  <c r="AH35" i="67"/>
  <c r="AG17" i="69"/>
  <c r="AG23" i="69"/>
  <c r="K33" i="69"/>
  <c r="AH18" i="69"/>
  <c r="AG30" i="67"/>
  <c r="AF11" i="69"/>
  <c r="K34" i="69"/>
  <c r="AG21" i="69"/>
  <c r="AF28" i="69"/>
  <c r="AH29" i="69"/>
  <c r="K25" i="67"/>
  <c r="AF23" i="69"/>
  <c r="AG18" i="69"/>
  <c r="AF17" i="69"/>
  <c r="AF25" i="67"/>
  <c r="AE19" i="69"/>
  <c r="AG98" i="75"/>
  <c r="K19" i="75"/>
  <c r="AG74" i="75"/>
  <c r="AE2" i="75"/>
  <c r="AH21" i="75"/>
  <c r="AG37" i="75"/>
  <c r="AG99" i="75"/>
  <c r="AH59" i="75"/>
  <c r="AG73" i="75"/>
  <c r="AF16" i="60"/>
  <c r="K15" i="62"/>
  <c r="AH32" i="62"/>
  <c r="AH7" i="60"/>
  <c r="AF29" i="60"/>
  <c r="AE11" i="60"/>
  <c r="AH25" i="59"/>
  <c r="K40" i="59"/>
  <c r="AE2" i="59"/>
  <c r="AF41" i="59"/>
  <c r="AF83" i="59"/>
  <c r="AF31" i="59"/>
  <c r="K71" i="59"/>
  <c r="AF54" i="59"/>
  <c r="AF71" i="59"/>
  <c r="K61" i="59"/>
  <c r="AF27" i="59"/>
  <c r="AG71" i="59"/>
  <c r="AF91" i="59"/>
  <c r="AE80" i="59"/>
  <c r="K35" i="59"/>
  <c r="AF68" i="59"/>
  <c r="AE41" i="59"/>
  <c r="AH65" i="59"/>
  <c r="AF55" i="59"/>
  <c r="AF80" i="59"/>
  <c r="K59" i="59"/>
  <c r="AH83" i="59"/>
  <c r="AE25" i="59"/>
  <c r="AG80" i="59"/>
  <c r="AE31" i="59"/>
  <c r="AF48" i="59"/>
  <c r="AH94" i="59"/>
  <c r="AH62" i="59"/>
  <c r="AF50" i="59"/>
  <c r="AG58" i="59"/>
  <c r="K56" i="59"/>
  <c r="K2" i="59"/>
  <c r="AH73" i="59"/>
  <c r="AH54" i="59"/>
  <c r="AG88" i="59"/>
  <c r="AH58" i="59"/>
  <c r="AH86" i="59"/>
  <c r="AE42" i="59"/>
  <c r="K33" i="59"/>
  <c r="AE92" i="59"/>
  <c r="AG98" i="79"/>
  <c r="AF44" i="80"/>
  <c r="AG86" i="79"/>
  <c r="AG44" i="80"/>
  <c r="AF59" i="80"/>
  <c r="AE92" i="80"/>
  <c r="AH8" i="80"/>
  <c r="AH70" i="79"/>
  <c r="AE68" i="80"/>
  <c r="AE39" i="80"/>
  <c r="AE85" i="80"/>
  <c r="AG19" i="79"/>
  <c r="AE8" i="79"/>
  <c r="AG64" i="79"/>
  <c r="AF62" i="80"/>
  <c r="AF71" i="79"/>
  <c r="AH88" i="80"/>
  <c r="AH61" i="79"/>
  <c r="K55" i="79"/>
  <c r="AE81" i="80"/>
  <c r="AH45" i="80"/>
  <c r="AE59" i="80"/>
  <c r="AF75" i="80"/>
  <c r="AF95" i="80"/>
  <c r="AH8" i="79"/>
  <c r="AH52" i="79"/>
  <c r="AG99" i="79"/>
  <c r="AF94" i="79"/>
  <c r="AH68" i="80"/>
  <c r="AG89" i="80"/>
  <c r="AG85" i="80"/>
  <c r="AF90" i="80"/>
  <c r="AG95" i="80"/>
  <c r="K42" i="80"/>
  <c r="AG82" i="80"/>
  <c r="AH54" i="80"/>
  <c r="AH50" i="79"/>
  <c r="AG97" i="80"/>
  <c r="AF55" i="80"/>
  <c r="K69" i="80"/>
  <c r="AH54" i="79"/>
  <c r="AH89" i="79"/>
  <c r="AG38" i="79"/>
  <c r="AG46" i="79"/>
  <c r="AF98" i="80"/>
  <c r="AG79" i="79"/>
  <c r="AG96" i="79"/>
  <c r="AF74" i="80"/>
  <c r="AG12" i="80"/>
  <c r="AH85" i="79"/>
  <c r="AE77" i="79"/>
  <c r="AF95" i="79"/>
  <c r="AE38" i="80"/>
  <c r="AE52" i="79"/>
  <c r="K44" i="80"/>
  <c r="AF64" i="79"/>
  <c r="AE74" i="80"/>
  <c r="AH98" i="79"/>
  <c r="AF41" i="80"/>
  <c r="AH97" i="80"/>
  <c r="K58" i="80"/>
  <c r="AE75" i="79"/>
  <c r="AH77" i="80"/>
  <c r="AF72" i="79"/>
  <c r="AH96" i="79"/>
  <c r="AG81" i="79"/>
  <c r="AG63" i="79"/>
  <c r="AE87" i="79"/>
  <c r="AH47" i="79"/>
  <c r="AH68" i="79"/>
  <c r="AF34" i="79"/>
  <c r="AF66" i="79"/>
  <c r="AH65" i="79"/>
  <c r="AF74" i="79"/>
  <c r="K47" i="79"/>
  <c r="AE41" i="79"/>
  <c r="K37" i="75"/>
  <c r="AG89" i="75"/>
  <c r="AE54" i="75"/>
  <c r="AF87" i="75"/>
  <c r="AE94" i="75"/>
  <c r="AG94" i="75"/>
  <c r="AH43" i="75"/>
  <c r="AG78" i="75"/>
  <c r="AH67" i="68"/>
  <c r="AE83" i="68"/>
  <c r="AH94" i="68"/>
  <c r="AE72" i="68"/>
  <c r="AH89" i="68"/>
  <c r="AG86" i="68"/>
  <c r="AE97" i="68"/>
  <c r="AF75" i="68"/>
  <c r="AG81" i="68"/>
  <c r="K82" i="68"/>
  <c r="AG96" i="68"/>
  <c r="AH53" i="68"/>
  <c r="AH96" i="68"/>
  <c r="AF93" i="68"/>
  <c r="AF67" i="68"/>
  <c r="AF61" i="68"/>
  <c r="AE93" i="68"/>
  <c r="AF41" i="68"/>
  <c r="AF78" i="68"/>
  <c r="K81" i="68"/>
  <c r="K36" i="68"/>
  <c r="K30" i="68"/>
  <c r="K56" i="68"/>
  <c r="K77" i="68"/>
  <c r="AF81" i="68"/>
  <c r="AE40" i="68"/>
  <c r="AH85" i="68"/>
  <c r="AE63" i="68"/>
  <c r="AF100" i="68"/>
  <c r="K44" i="68"/>
  <c r="AG83" i="68"/>
  <c r="AH49" i="68"/>
  <c r="AF89" i="68"/>
  <c r="AE89" i="68"/>
  <c r="AF80" i="68"/>
  <c r="AH35" i="68"/>
  <c r="AF42" i="68"/>
  <c r="AH46" i="68"/>
  <c r="AG61" i="68"/>
  <c r="AF40" i="68"/>
  <c r="AE61" i="68"/>
  <c r="AF34" i="68"/>
  <c r="AF46" i="68"/>
  <c r="AE85" i="68"/>
  <c r="AH40" i="68"/>
  <c r="AG80" i="68"/>
  <c r="AG88" i="68"/>
  <c r="K42" i="68"/>
  <c r="AH54" i="68"/>
  <c r="AF62" i="68"/>
  <c r="AE30" i="68"/>
  <c r="AH36" i="68"/>
  <c r="AF99" i="68"/>
  <c r="AG38" i="68"/>
  <c r="K75" i="68"/>
  <c r="AG42" i="68"/>
  <c r="K49" i="68"/>
  <c r="AH97" i="68"/>
  <c r="AG31" i="68"/>
  <c r="AG89" i="68"/>
  <c r="AF88" i="68"/>
  <c r="AE78" i="68"/>
  <c r="AE57" i="68"/>
  <c r="AH11" i="68"/>
  <c r="AG59" i="68"/>
  <c r="AF48" i="68"/>
  <c r="AG83" i="105"/>
  <c r="AH61" i="105"/>
  <c r="AH54" i="105"/>
  <c r="AG93" i="105"/>
  <c r="AG63" i="105"/>
  <c r="AG64" i="105"/>
  <c r="AE85" i="105"/>
  <c r="AG86" i="105"/>
  <c r="AG81" i="105"/>
  <c r="AG70" i="105"/>
  <c r="AF55" i="105"/>
  <c r="AG99" i="105"/>
  <c r="AE59" i="105"/>
  <c r="AG62" i="105"/>
  <c r="AF64" i="105"/>
  <c r="AF75" i="105"/>
  <c r="AE80" i="105"/>
  <c r="AG48" i="105"/>
  <c r="AE60" i="105"/>
  <c r="AE48" i="105"/>
  <c r="AE45" i="105"/>
  <c r="AG71" i="105"/>
  <c r="AG47" i="105"/>
  <c r="AH55" i="105"/>
  <c r="AF94" i="105"/>
  <c r="AG60" i="105"/>
  <c r="AH57" i="105"/>
  <c r="AH94" i="105"/>
  <c r="AE71" i="107"/>
  <c r="AH68" i="103"/>
  <c r="AE75" i="103"/>
  <c r="AH31" i="103"/>
  <c r="AG58" i="103"/>
  <c r="AH34" i="103"/>
  <c r="K42" i="107"/>
  <c r="AF18" i="107"/>
  <c r="AG39" i="103"/>
  <c r="K51" i="107"/>
  <c r="AF28" i="107"/>
  <c r="AH29" i="103"/>
  <c r="K56" i="107"/>
  <c r="AF37" i="107"/>
  <c r="AF35" i="103"/>
  <c r="AG27" i="103"/>
  <c r="K28" i="103"/>
  <c r="AF27" i="103"/>
  <c r="AE84" i="103"/>
  <c r="AE95" i="103"/>
  <c r="AH100" i="107"/>
  <c r="AE36" i="107"/>
  <c r="AE67" i="103"/>
  <c r="K57" i="103"/>
  <c r="K21" i="107"/>
  <c r="AG68" i="103"/>
  <c r="AF96" i="103"/>
  <c r="AH28" i="107"/>
  <c r="AE33" i="103"/>
  <c r="AE46" i="107"/>
  <c r="AF74" i="74"/>
  <c r="AE15" i="74"/>
  <c r="AF78" i="74"/>
  <c r="AH56" i="74"/>
  <c r="AG66" i="74"/>
  <c r="AF87" i="74"/>
  <c r="AH44" i="74"/>
  <c r="AG29" i="74"/>
  <c r="AG33" i="74"/>
  <c r="AE8" i="74"/>
  <c r="K7" i="74"/>
  <c r="AE28" i="74"/>
  <c r="AE11" i="74"/>
  <c r="K8" i="74"/>
  <c r="K28" i="74"/>
  <c r="K14" i="74"/>
  <c r="K12" i="74"/>
  <c r="K6" i="74"/>
  <c r="AF8" i="74"/>
  <c r="AG3" i="74"/>
  <c r="AH7" i="74"/>
  <c r="AF7" i="74"/>
  <c r="AG8" i="74"/>
  <c r="AE7" i="74"/>
  <c r="AH8" i="74"/>
  <c r="AE78" i="69"/>
  <c r="AG33" i="67"/>
  <c r="AH85" i="67"/>
  <c r="K26" i="69"/>
  <c r="AF54" i="69"/>
  <c r="AF99" i="69"/>
  <c r="AF23" i="67"/>
  <c r="AG57" i="69"/>
  <c r="K23" i="67"/>
  <c r="AG12" i="69"/>
  <c r="AG100" i="69"/>
  <c r="AE27" i="69"/>
  <c r="K55" i="67"/>
  <c r="AF71" i="67"/>
  <c r="AG50" i="67"/>
  <c r="AH38" i="69"/>
  <c r="AE89" i="67"/>
  <c r="AE75" i="69"/>
  <c r="K45" i="67"/>
  <c r="AG72" i="69"/>
  <c r="AE82" i="67"/>
  <c r="AF90" i="67"/>
  <c r="K41" i="67"/>
  <c r="AH56" i="67"/>
  <c r="AF98" i="67"/>
  <c r="AH32" i="69"/>
  <c r="AH32" i="67"/>
  <c r="AE31" i="69"/>
  <c r="AE30" i="67"/>
  <c r="AG26" i="67"/>
  <c r="AF30" i="67"/>
  <c r="K78" i="67"/>
  <c r="AG71" i="69"/>
  <c r="AF97" i="69"/>
  <c r="AF75" i="67"/>
  <c r="AF24" i="67"/>
  <c r="AG60" i="67"/>
  <c r="AF76" i="67"/>
  <c r="K86" i="69"/>
  <c r="AE71" i="69"/>
  <c r="AH100" i="67"/>
  <c r="AG22" i="67"/>
  <c r="AE27" i="67"/>
  <c r="K30" i="69"/>
  <c r="K24" i="67"/>
  <c r="AH21" i="67"/>
  <c r="AH11" i="69"/>
  <c r="AH78" i="79"/>
  <c r="AF67" i="79"/>
  <c r="AH59" i="80"/>
  <c r="AE90" i="80"/>
  <c r="AG38" i="80"/>
  <c r="AH90" i="79"/>
  <c r="AE92" i="79"/>
  <c r="AE75" i="80"/>
  <c r="AG61" i="80"/>
  <c r="AG67" i="80"/>
  <c r="AH77" i="79"/>
  <c r="AE56" i="79"/>
  <c r="AE83" i="79"/>
  <c r="AH75" i="79"/>
  <c r="AE59" i="79"/>
  <c r="AG62" i="80"/>
  <c r="AG73" i="79"/>
  <c r="AG72" i="79"/>
  <c r="AH94" i="80"/>
  <c r="AG68" i="79"/>
  <c r="AH76" i="80"/>
  <c r="AE62" i="80"/>
  <c r="AE98" i="79"/>
  <c r="AH99" i="80"/>
  <c r="AH55" i="122"/>
  <c r="AE57" i="137"/>
  <c r="AE94" i="122"/>
  <c r="AE46" i="122"/>
  <c r="AH35" i="137"/>
  <c r="AF33" i="122"/>
  <c r="AG53" i="139"/>
  <c r="K46" i="139"/>
  <c r="AH21" i="137"/>
  <c r="AE84" i="137"/>
  <c r="AE26" i="137"/>
  <c r="AE36" i="122"/>
  <c r="AG74" i="139"/>
  <c r="AH25" i="137"/>
  <c r="K25" i="139"/>
  <c r="AF82" i="139"/>
  <c r="AG79" i="137"/>
  <c r="AE59" i="139"/>
  <c r="AE71" i="137"/>
  <c r="AF71" i="139"/>
  <c r="AF84" i="139"/>
  <c r="AF24" i="139"/>
  <c r="AF83" i="122"/>
  <c r="AF31" i="137"/>
  <c r="AG19" i="122"/>
  <c r="AF74" i="122"/>
  <c r="AE86" i="139"/>
  <c r="AH100" i="137"/>
  <c r="AF20" i="137"/>
  <c r="AE18" i="137"/>
  <c r="AF23" i="122"/>
  <c r="AE41" i="122"/>
  <c r="AF80" i="139"/>
  <c r="AG84" i="122"/>
  <c r="K27" i="122"/>
  <c r="AF28" i="122"/>
  <c r="AG63" i="122"/>
  <c r="AE85" i="139"/>
  <c r="AG78" i="122"/>
  <c r="AE99" i="137"/>
  <c r="AH61" i="122"/>
  <c r="AF49" i="139"/>
  <c r="AG82" i="139"/>
  <c r="AH21" i="139"/>
  <c r="AH98" i="122"/>
  <c r="AG97" i="139"/>
  <c r="AF68" i="137"/>
  <c r="AH92" i="139"/>
  <c r="K24" i="137"/>
  <c r="AG71" i="137"/>
  <c r="AF51" i="139"/>
  <c r="AF58" i="122"/>
  <c r="AE67" i="122"/>
  <c r="AH96" i="137"/>
  <c r="AE58" i="137"/>
  <c r="AF67" i="122"/>
  <c r="AH82" i="137"/>
  <c r="AH74" i="137"/>
  <c r="AH31" i="122"/>
  <c r="AG40" i="137"/>
  <c r="AE56" i="139"/>
  <c r="AE27" i="137"/>
  <c r="AF29" i="139"/>
  <c r="AF16" i="122"/>
  <c r="AH99" i="122"/>
  <c r="AG49" i="122"/>
  <c r="AF51" i="137"/>
  <c r="AH53" i="122"/>
  <c r="AH34" i="139"/>
  <c r="K47" i="139"/>
  <c r="AH58" i="122"/>
  <c r="K34" i="137"/>
  <c r="AH90" i="139"/>
  <c r="AF96" i="122"/>
  <c r="AH98" i="139"/>
  <c r="AG92" i="137"/>
  <c r="AG56" i="137"/>
  <c r="K62" i="137"/>
  <c r="K67" i="137"/>
  <c r="AH48" i="122"/>
  <c r="AF44" i="122"/>
  <c r="AE69" i="139"/>
  <c r="AH17" i="139"/>
  <c r="K34" i="139"/>
  <c r="AF75" i="137"/>
  <c r="AE79" i="122"/>
  <c r="AH29" i="139"/>
  <c r="AH94" i="139"/>
  <c r="K32" i="122"/>
  <c r="AG90" i="137"/>
  <c r="AE50" i="122"/>
  <c r="AE15" i="122"/>
  <c r="AE95" i="139"/>
  <c r="AG16" i="122"/>
  <c r="AG39" i="139"/>
  <c r="K38" i="137"/>
  <c r="AG86" i="139"/>
  <c r="AE85" i="122"/>
  <c r="AH53" i="139"/>
  <c r="AE94" i="137"/>
  <c r="AG93" i="137"/>
  <c r="AH72" i="139"/>
  <c r="AF55" i="139"/>
  <c r="AE98" i="122"/>
  <c r="K48" i="139"/>
  <c r="AE28" i="122"/>
  <c r="AG98" i="139"/>
  <c r="K19" i="122"/>
  <c r="AF70" i="122"/>
  <c r="AG36" i="137"/>
  <c r="AF33" i="137"/>
  <c r="AF41" i="137"/>
  <c r="AG46" i="139"/>
  <c r="AH95" i="139"/>
  <c r="AF52" i="139"/>
  <c r="AG23" i="139"/>
  <c r="AE82" i="122"/>
  <c r="AG90" i="122"/>
  <c r="AH42" i="139"/>
  <c r="AG35" i="122"/>
  <c r="AE76" i="139"/>
  <c r="AG43" i="122"/>
  <c r="K52" i="139"/>
  <c r="AH84" i="137"/>
  <c r="AG100" i="137"/>
  <c r="AE60" i="139"/>
  <c r="AE82" i="137"/>
  <c r="AG93" i="122"/>
  <c r="AH49" i="122"/>
  <c r="AE15" i="139"/>
  <c r="AF65" i="122"/>
  <c r="AE38" i="137"/>
  <c r="AF100" i="122"/>
  <c r="AE25" i="137"/>
  <c r="K43" i="122"/>
  <c r="AG75" i="139"/>
  <c r="AE17" i="137"/>
  <c r="AE65" i="137"/>
  <c r="AG34" i="137"/>
  <c r="AG100" i="122"/>
  <c r="AE78" i="122"/>
  <c r="AF88" i="139"/>
  <c r="AG51" i="122"/>
  <c r="AH67" i="137"/>
  <c r="AF77" i="139"/>
  <c r="AH54" i="137"/>
  <c r="AG33" i="139"/>
  <c r="AG55" i="139"/>
  <c r="AF27" i="137"/>
  <c r="AG19" i="137"/>
  <c r="AG57" i="122"/>
  <c r="AE53" i="137"/>
  <c r="AG54" i="139"/>
  <c r="AE42" i="137"/>
  <c r="AE28" i="137"/>
  <c r="AG89" i="139"/>
  <c r="AF14" i="122"/>
  <c r="AG15" i="137"/>
  <c r="AE21" i="122"/>
  <c r="K41" i="137"/>
  <c r="K55" i="137"/>
  <c r="AF57" i="137"/>
  <c r="AH91" i="122"/>
  <c r="K26" i="137"/>
  <c r="AF86" i="137"/>
  <c r="AG24" i="122"/>
  <c r="AG44" i="137"/>
  <c r="AF36" i="122"/>
  <c r="AE31" i="122"/>
  <c r="AE38" i="139"/>
  <c r="AF34" i="122"/>
  <c r="AH45" i="137"/>
  <c r="AH66" i="139"/>
  <c r="K19" i="137"/>
  <c r="AG68" i="122"/>
  <c r="AH55" i="139"/>
  <c r="AH83" i="139"/>
  <c r="AF80" i="122"/>
  <c r="AG20" i="137"/>
  <c r="AF47" i="122"/>
  <c r="AG22" i="122"/>
  <c r="AE23" i="122"/>
  <c r="AH44" i="139"/>
  <c r="AG18" i="139"/>
  <c r="AH59" i="139"/>
  <c r="AE51" i="139"/>
  <c r="AF78" i="137"/>
  <c r="AF52" i="137"/>
  <c r="AH67" i="122"/>
  <c r="AE62" i="122"/>
  <c r="AF60" i="122"/>
  <c r="AF81" i="137"/>
  <c r="AF59" i="137"/>
  <c r="K24" i="139"/>
  <c r="AE35" i="137"/>
  <c r="AH21" i="122"/>
  <c r="AE54" i="137"/>
  <c r="AF88" i="137"/>
  <c r="AE65" i="139"/>
  <c r="AH32" i="139"/>
  <c r="AE90" i="137"/>
  <c r="AE66" i="137"/>
  <c r="AE59" i="122"/>
  <c r="AG51" i="139"/>
  <c r="AE72" i="122"/>
  <c r="AE35" i="122"/>
  <c r="AH18" i="122"/>
  <c r="AF63" i="68"/>
  <c r="AE98" i="68"/>
  <c r="AE54" i="68"/>
  <c r="K61" i="68"/>
  <c r="AE92" i="68"/>
  <c r="AG74" i="68"/>
  <c r="K73" i="68"/>
  <c r="AH61" i="68"/>
  <c r="AE45" i="73"/>
  <c r="AH68" i="71"/>
  <c r="AF18" i="73"/>
  <c r="AH54" i="71"/>
  <c r="AE79" i="71"/>
  <c r="AG52" i="71"/>
  <c r="AE52" i="71"/>
  <c r="K33" i="73"/>
  <c r="AE65" i="73"/>
  <c r="AF68" i="73"/>
  <c r="AG71" i="71"/>
  <c r="AF67" i="73"/>
  <c r="AF41" i="71"/>
  <c r="K62" i="71"/>
  <c r="AG13" i="73"/>
  <c r="AH61" i="73"/>
  <c r="AH64" i="71"/>
  <c r="AF77" i="73"/>
  <c r="AH13" i="73"/>
  <c r="AE11" i="73"/>
  <c r="AH87" i="73"/>
  <c r="AF91" i="73"/>
  <c r="AG90" i="71"/>
  <c r="AH84" i="73"/>
  <c r="AH82" i="73"/>
  <c r="AG89" i="73"/>
  <c r="AH12" i="73"/>
  <c r="AE36" i="71"/>
  <c r="K66" i="71"/>
  <c r="AG19" i="73"/>
  <c r="AG74" i="71"/>
  <c r="AH64" i="73"/>
  <c r="AE73" i="73"/>
  <c r="AG37" i="71"/>
  <c r="AE39" i="73"/>
  <c r="AF39" i="71"/>
  <c r="K12" i="71"/>
  <c r="K39" i="71"/>
  <c r="AE13" i="73"/>
  <c r="K59" i="73"/>
  <c r="AH70" i="71"/>
  <c r="AH20" i="71"/>
  <c r="AG7" i="71"/>
  <c r="AF43" i="73"/>
  <c r="AE9" i="71"/>
  <c r="AG44" i="71"/>
  <c r="AE47" i="73"/>
  <c r="AH15" i="73"/>
  <c r="AH11" i="71"/>
  <c r="AH57" i="73"/>
  <c r="AF70" i="73"/>
  <c r="AE46" i="73"/>
  <c r="AE98" i="71"/>
  <c r="AG75" i="73"/>
  <c r="AH94" i="73"/>
  <c r="AH22" i="71"/>
  <c r="AF70" i="71"/>
  <c r="K23" i="71"/>
  <c r="AH96" i="73"/>
  <c r="AE32" i="71"/>
  <c r="AG68" i="71"/>
  <c r="AG85" i="73"/>
  <c r="AH74" i="71"/>
  <c r="AH78" i="73"/>
  <c r="AF63" i="73"/>
  <c r="K52" i="71"/>
  <c r="K50" i="71"/>
  <c r="K54" i="73"/>
  <c r="K53" i="73"/>
  <c r="AH78" i="71"/>
  <c r="K20" i="71"/>
  <c r="K17" i="71"/>
  <c r="AH69" i="71"/>
  <c r="AH82" i="71"/>
  <c r="AG61" i="73"/>
  <c r="AE85" i="73"/>
  <c r="AE47" i="71"/>
  <c r="AG28" i="71"/>
  <c r="K13" i="73"/>
  <c r="AF23" i="73"/>
  <c r="AH19" i="73"/>
  <c r="AF36" i="73"/>
  <c r="AF55" i="73"/>
  <c r="AG81" i="73"/>
  <c r="AF25" i="71"/>
  <c r="AH22" i="73"/>
  <c r="K45" i="73"/>
  <c r="AE18" i="71"/>
  <c r="K26" i="71"/>
  <c r="AH98" i="71"/>
  <c r="AH56" i="73"/>
  <c r="AF19" i="73"/>
  <c r="AE69" i="71"/>
  <c r="AE11" i="71"/>
  <c r="AG66" i="73"/>
  <c r="AF63" i="71"/>
  <c r="AE58" i="71"/>
  <c r="AF14" i="73"/>
  <c r="K46" i="73"/>
  <c r="AH33" i="71"/>
  <c r="AG41" i="73"/>
  <c r="AH14" i="71"/>
  <c r="AG21" i="71"/>
  <c r="K28" i="71"/>
  <c r="AH46" i="73"/>
  <c r="AE82" i="71"/>
  <c r="K41" i="71"/>
  <c r="AH52" i="71"/>
  <c r="AH34" i="73"/>
  <c r="AF100" i="71"/>
  <c r="AG77" i="71"/>
  <c r="AE51" i="71"/>
  <c r="AG93" i="73"/>
  <c r="AE60" i="73"/>
  <c r="AG58" i="71"/>
  <c r="K67" i="71"/>
  <c r="AF79" i="73"/>
  <c r="AF44" i="73"/>
  <c r="K36" i="71"/>
  <c r="K68" i="71"/>
  <c r="AE27" i="71"/>
  <c r="AG17" i="73"/>
  <c r="AG43" i="73"/>
  <c r="AF90" i="71"/>
  <c r="K80" i="71"/>
  <c r="AH72" i="73"/>
  <c r="K35" i="71"/>
  <c r="AE23" i="73"/>
  <c r="AE75" i="71"/>
  <c r="K22" i="73"/>
  <c r="AG76" i="71"/>
  <c r="K69" i="71"/>
  <c r="AE87" i="71"/>
  <c r="AF53" i="71"/>
  <c r="AF93" i="73"/>
  <c r="AH49" i="71"/>
  <c r="AE49" i="71"/>
  <c r="AF11" i="73"/>
  <c r="AE56" i="71"/>
  <c r="AH38" i="71"/>
  <c r="K50" i="73"/>
  <c r="AH49" i="73"/>
  <c r="AE71" i="71"/>
  <c r="AH63" i="73"/>
  <c r="AH10" i="71"/>
  <c r="K58" i="71"/>
  <c r="AH35" i="71"/>
  <c r="K46" i="71"/>
  <c r="AE21" i="71"/>
  <c r="K21" i="71"/>
  <c r="K14" i="71"/>
  <c r="AE50" i="71"/>
  <c r="AH65" i="73"/>
  <c r="AH66" i="71"/>
  <c r="AG99" i="73"/>
  <c r="AG67" i="71"/>
  <c r="AG16" i="73"/>
  <c r="AE78" i="73"/>
  <c r="AE72" i="71"/>
  <c r="AE62" i="71"/>
  <c r="AF83" i="73"/>
  <c r="AE50" i="73"/>
  <c r="AH76" i="71"/>
  <c r="AF61" i="71"/>
  <c r="AH51" i="73"/>
  <c r="AG49" i="71"/>
  <c r="AF51" i="71"/>
  <c r="AG37" i="73"/>
  <c r="AG51" i="73"/>
  <c r="AG86" i="73"/>
  <c r="AF22" i="73"/>
  <c r="AF86" i="73"/>
  <c r="AG87" i="71"/>
  <c r="AH15" i="71"/>
  <c r="AH44" i="71"/>
  <c r="AF67" i="71"/>
  <c r="AF20" i="71"/>
  <c r="AH66" i="73"/>
  <c r="AE48" i="73"/>
  <c r="AE76" i="71"/>
  <c r="AE19" i="71"/>
  <c r="AE65" i="71"/>
  <c r="AH11" i="73"/>
  <c r="AH30" i="71"/>
  <c r="AF50" i="71"/>
  <c r="K71" i="73"/>
  <c r="AH47" i="73"/>
  <c r="AH37" i="73"/>
  <c r="AH29" i="71"/>
  <c r="K24" i="71"/>
  <c r="K5" i="73"/>
  <c r="K14" i="73"/>
  <c r="AF56" i="73"/>
  <c r="K30" i="71"/>
  <c r="AH52" i="73"/>
  <c r="K27" i="71"/>
  <c r="AH99" i="73"/>
  <c r="AG17" i="71"/>
  <c r="K55" i="71"/>
  <c r="AF66" i="73"/>
  <c r="AG98" i="73"/>
  <c r="AF16" i="73"/>
  <c r="AE64" i="73"/>
  <c r="K55" i="73"/>
  <c r="AE59" i="71"/>
  <c r="AH18" i="73"/>
  <c r="AH48" i="71"/>
  <c r="K47" i="73"/>
  <c r="AE80" i="73"/>
  <c r="AG65" i="71"/>
  <c r="AH24" i="71"/>
  <c r="AF86" i="71"/>
  <c r="AH94" i="71"/>
  <c r="AG16" i="71"/>
  <c r="AG51" i="71"/>
  <c r="AF6" i="73"/>
  <c r="AH39" i="73"/>
  <c r="AF88" i="73"/>
  <c r="K52" i="73"/>
  <c r="K42" i="73"/>
  <c r="AF18" i="71"/>
  <c r="AH96" i="71"/>
  <c r="AF97" i="73"/>
  <c r="K64" i="71"/>
  <c r="AH14" i="73"/>
  <c r="AE87" i="73"/>
  <c r="K69" i="73"/>
  <c r="AG27" i="71"/>
  <c r="AF23" i="71"/>
  <c r="AH54" i="73"/>
  <c r="AF39" i="73"/>
  <c r="AH83" i="71"/>
  <c r="K65" i="71"/>
  <c r="K49" i="71"/>
  <c r="AF71" i="71"/>
  <c r="AG20" i="71"/>
  <c r="K15" i="73"/>
  <c r="AG28" i="73"/>
  <c r="AE73" i="71"/>
  <c r="AG18" i="71"/>
  <c r="K11" i="73"/>
  <c r="K8" i="71"/>
  <c r="AG10" i="71"/>
  <c r="AH9" i="71"/>
  <c r="K22" i="71"/>
  <c r="AG19" i="71"/>
  <c r="AH36" i="71"/>
  <c r="AF61" i="73"/>
  <c r="AG69" i="73"/>
  <c r="AG45" i="73"/>
  <c r="K47" i="71"/>
  <c r="AG73" i="71"/>
  <c r="AE59" i="73"/>
  <c r="K19" i="73"/>
  <c r="AH7" i="71"/>
  <c r="AE17" i="71"/>
  <c r="AE18" i="73"/>
  <c r="AH12" i="71"/>
  <c r="K17" i="73"/>
  <c r="AF7" i="73"/>
  <c r="AE16" i="73"/>
  <c r="AH6" i="73"/>
  <c r="AF9" i="71"/>
  <c r="AH63" i="71"/>
  <c r="AG25" i="71"/>
  <c r="AG26" i="73"/>
  <c r="AH31" i="73"/>
  <c r="AH25" i="73"/>
  <c r="AE12" i="71"/>
  <c r="AG5" i="73"/>
  <c r="K11" i="71"/>
  <c r="AE19" i="73"/>
  <c r="AG8" i="71"/>
  <c r="K51" i="73"/>
  <c r="AE70" i="71"/>
  <c r="AG33" i="71"/>
  <c r="K61" i="73"/>
  <c r="AG63" i="71"/>
  <c r="AE51" i="73"/>
  <c r="AF29" i="71"/>
  <c r="K10" i="73"/>
  <c r="AH40" i="71"/>
  <c r="AG7" i="73"/>
  <c r="AE6" i="73"/>
  <c r="K10" i="71"/>
  <c r="AG40" i="73"/>
  <c r="AG59" i="71"/>
  <c r="AF52" i="71"/>
  <c r="AH8" i="71"/>
  <c r="AG55" i="73"/>
  <c r="AE25" i="73"/>
  <c r="AF59" i="71"/>
  <c r="AG56" i="71"/>
  <c r="K60" i="73"/>
  <c r="AE24" i="73"/>
  <c r="AH7" i="73"/>
  <c r="AH21" i="71"/>
  <c r="AG22" i="71"/>
  <c r="K24" i="73"/>
  <c r="AF21" i="71"/>
  <c r="AH23" i="71"/>
  <c r="K13" i="71"/>
  <c r="K18" i="73"/>
  <c r="AG22" i="73"/>
  <c r="AG18" i="73"/>
  <c r="AE22" i="73"/>
  <c r="AF7" i="71"/>
  <c r="AF13" i="71"/>
  <c r="AE7" i="71"/>
  <c r="AF10" i="73"/>
  <c r="AE15" i="71"/>
  <c r="AH24" i="73"/>
  <c r="AG11" i="71"/>
  <c r="AF36" i="75"/>
  <c r="AE40" i="75"/>
  <c r="AH37" i="75"/>
  <c r="K15" i="75"/>
  <c r="AG87" i="53"/>
  <c r="AG72" i="53"/>
  <c r="AF49" i="53"/>
  <c r="AH91" i="53"/>
  <c r="AE27" i="53"/>
  <c r="AG37" i="53"/>
  <c r="K81" i="53"/>
  <c r="AH47" i="53"/>
  <c r="AF73" i="53"/>
  <c r="AH93" i="53"/>
  <c r="K66" i="53"/>
  <c r="AF25" i="53"/>
  <c r="AF11" i="53"/>
  <c r="AH15" i="53"/>
  <c r="AH81" i="53"/>
  <c r="AF63" i="53"/>
  <c r="AE67" i="53"/>
  <c r="AE40" i="53"/>
  <c r="K46" i="53"/>
  <c r="AF53" i="53"/>
  <c r="AH61" i="53"/>
  <c r="AF28" i="53"/>
  <c r="AH65" i="53"/>
  <c r="AE24" i="53"/>
  <c r="AG69" i="53"/>
  <c r="AH90" i="53"/>
  <c r="K83" i="53"/>
  <c r="AH24" i="53"/>
  <c r="AF61" i="53"/>
  <c r="K77" i="53"/>
  <c r="AF72" i="53"/>
  <c r="AG86" i="53"/>
  <c r="AF19" i="53"/>
  <c r="AH12" i="53"/>
  <c r="AH73" i="53"/>
  <c r="AG21" i="53"/>
  <c r="AH57" i="53"/>
  <c r="AE42" i="53"/>
  <c r="K89" i="53"/>
  <c r="AG88" i="53"/>
  <c r="K53" i="53"/>
  <c r="K70" i="53"/>
  <c r="AE86" i="53"/>
  <c r="AG34" i="53"/>
  <c r="AG58" i="53"/>
  <c r="AF35" i="53"/>
  <c r="AH11" i="53"/>
  <c r="K12" i="53"/>
  <c r="AE16" i="53"/>
  <c r="AH38" i="53"/>
  <c r="AE51" i="53"/>
  <c r="AG40" i="53"/>
  <c r="AF78" i="53"/>
  <c r="AH49" i="53"/>
  <c r="AG92" i="53"/>
  <c r="AE87" i="53"/>
  <c r="AF32" i="53"/>
  <c r="AE83" i="53"/>
  <c r="AF22" i="53"/>
  <c r="AG44" i="53"/>
  <c r="AG74" i="53"/>
  <c r="AF30" i="53"/>
  <c r="AF41" i="53"/>
  <c r="AG84" i="53"/>
  <c r="AF14" i="53"/>
  <c r="K22" i="53"/>
  <c r="AE15" i="53"/>
  <c r="K20" i="53"/>
  <c r="AG59" i="53"/>
  <c r="AE57" i="53"/>
  <c r="AF17" i="53"/>
  <c r="AH83" i="53"/>
  <c r="K52" i="53"/>
  <c r="AF38" i="53"/>
  <c r="AF21" i="53"/>
  <c r="AF56" i="53"/>
  <c r="AG24" i="53"/>
  <c r="AG73" i="53"/>
  <c r="AH50" i="53"/>
  <c r="AF44" i="53"/>
  <c r="AG33" i="53"/>
  <c r="AE26" i="53"/>
  <c r="AE10" i="53"/>
  <c r="AG11" i="53"/>
  <c r="AE20" i="53"/>
  <c r="AF62" i="53"/>
  <c r="K68" i="53"/>
  <c r="AE77" i="53"/>
  <c r="AE61" i="53"/>
  <c r="AH21" i="53"/>
  <c r="AH54" i="53"/>
  <c r="K59" i="53"/>
  <c r="AE46" i="53"/>
  <c r="K40" i="53"/>
  <c r="AH74" i="53"/>
  <c r="AG39" i="53"/>
  <c r="AE63" i="53"/>
  <c r="AF24" i="53"/>
  <c r="AF69" i="53"/>
  <c r="K16" i="53"/>
  <c r="AG12" i="53"/>
  <c r="AF12" i="53"/>
  <c r="K11" i="53"/>
  <c r="K18" i="53"/>
  <c r="AH14" i="53"/>
  <c r="AF15" i="53"/>
  <c r="AG18" i="53"/>
  <c r="AH17" i="53"/>
  <c r="AF13" i="53"/>
  <c r="K21" i="53"/>
  <c r="K13" i="53"/>
  <c r="AE21" i="53"/>
  <c r="AH13" i="53"/>
  <c r="AH16" i="53"/>
  <c r="AH10" i="53"/>
  <c r="AH18" i="53"/>
  <c r="AE12" i="53"/>
  <c r="K46" i="100"/>
  <c r="AG61" i="100"/>
  <c r="AF70" i="100"/>
  <c r="AH17" i="100"/>
  <c r="AH54" i="100"/>
  <c r="AH91" i="100"/>
  <c r="AG21" i="100"/>
  <c r="AF26" i="100"/>
  <c r="AH97" i="100"/>
  <c r="AG36" i="100"/>
  <c r="K37" i="100"/>
  <c r="AH19" i="100"/>
  <c r="AH36" i="100"/>
  <c r="AG49" i="100"/>
  <c r="AH95" i="100"/>
  <c r="AH88" i="100"/>
  <c r="AG39" i="100"/>
  <c r="AF15" i="100"/>
  <c r="AF82" i="100"/>
  <c r="AG43" i="100"/>
  <c r="AF29" i="100"/>
  <c r="K17" i="100"/>
  <c r="AH42" i="100"/>
  <c r="AF59" i="100"/>
  <c r="AE68" i="100"/>
  <c r="AH98" i="100"/>
  <c r="AF60" i="100"/>
  <c r="AG77" i="100"/>
  <c r="AG84" i="100"/>
  <c r="AG100" i="100"/>
  <c r="AH46" i="100"/>
  <c r="K42" i="100"/>
  <c r="K30" i="100"/>
  <c r="AE44" i="100"/>
  <c r="AF81" i="100"/>
  <c r="K39" i="100"/>
  <c r="AE56" i="100"/>
  <c r="AE63" i="100"/>
  <c r="AF58" i="100"/>
  <c r="AF98" i="100"/>
  <c r="AF23" i="100"/>
  <c r="AE28" i="100"/>
  <c r="AE67" i="100"/>
  <c r="AH14" i="100"/>
  <c r="AF63" i="100"/>
  <c r="AH89" i="100"/>
  <c r="AG93" i="100"/>
  <c r="AG74" i="100"/>
  <c r="AG75" i="100"/>
  <c r="AF61" i="100"/>
  <c r="AG47" i="100"/>
  <c r="AF22" i="100"/>
  <c r="AG17" i="100"/>
  <c r="AF87" i="100"/>
  <c r="AH92" i="100"/>
  <c r="AF68" i="100"/>
  <c r="AE46" i="100"/>
  <c r="AF46" i="100"/>
  <c r="AE82" i="73"/>
  <c r="K77" i="71"/>
  <c r="AH42" i="71"/>
  <c r="AG58" i="73"/>
  <c r="AH61" i="71"/>
  <c r="AF95" i="73"/>
  <c r="AF57" i="71"/>
  <c r="AH68" i="73"/>
  <c r="AH90" i="71"/>
  <c r="AH58" i="73"/>
  <c r="K73" i="71"/>
  <c r="AG62" i="73"/>
  <c r="AG85" i="71"/>
  <c r="AH95" i="71"/>
  <c r="K12" i="73"/>
  <c r="AE83" i="71"/>
  <c r="AG79" i="73"/>
  <c r="AF80" i="73"/>
  <c r="AH91" i="73"/>
  <c r="AF74" i="73"/>
  <c r="AG59" i="73"/>
  <c r="AF99" i="73"/>
  <c r="AE72" i="73"/>
  <c r="AH62" i="71"/>
  <c r="AG77" i="73"/>
  <c r="AF69" i="73"/>
  <c r="AE89" i="73"/>
  <c r="K70" i="73"/>
  <c r="AH69" i="73"/>
  <c r="AG89" i="104"/>
  <c r="AF91" i="104"/>
  <c r="AF63" i="104"/>
  <c r="AE68" i="104"/>
  <c r="AH90" i="104"/>
  <c r="AE92" i="104"/>
  <c r="AF68" i="104"/>
  <c r="AE64" i="104"/>
  <c r="AH89" i="104"/>
  <c r="AF98" i="104"/>
  <c r="AE100" i="104"/>
  <c r="AE99" i="104"/>
  <c r="AH73" i="104"/>
  <c r="AF73" i="104"/>
  <c r="AF81" i="104"/>
  <c r="AH80" i="104"/>
  <c r="AH87" i="104"/>
  <c r="AH69" i="104"/>
  <c r="AF78" i="104"/>
  <c r="AF74" i="104"/>
  <c r="AH41" i="104"/>
  <c r="AF62" i="104"/>
  <c r="AE94" i="104"/>
  <c r="AH97" i="104"/>
  <c r="AH72" i="104"/>
  <c r="AE96" i="104"/>
  <c r="AF69" i="104"/>
  <c r="AH71" i="107"/>
  <c r="AH73" i="107"/>
  <c r="AE31" i="103"/>
  <c r="AG50" i="107"/>
  <c r="AF34" i="103"/>
  <c r="AF93" i="107"/>
  <c r="AF44" i="107"/>
  <c r="AG32" i="107"/>
  <c r="AG63" i="107"/>
  <c r="AF76" i="103"/>
  <c r="AH80" i="107"/>
  <c r="AG83" i="107"/>
  <c r="K35" i="103"/>
  <c r="AE65" i="107"/>
  <c r="AH97" i="107"/>
  <c r="AE47" i="107"/>
  <c r="AG57" i="107"/>
  <c r="AH83" i="103"/>
  <c r="AH94" i="107"/>
  <c r="AH25" i="107"/>
  <c r="AF30" i="103"/>
  <c r="K26" i="103"/>
  <c r="AH44" i="103"/>
  <c r="AG31" i="103"/>
  <c r="K34" i="107"/>
  <c r="AE84" i="107"/>
  <c r="AF45" i="103"/>
  <c r="K25" i="103"/>
  <c r="K14" i="105"/>
  <c r="AG98" i="105"/>
  <c r="K56" i="105"/>
  <c r="AF89" i="105"/>
  <c r="AH83" i="105"/>
  <c r="AH71" i="105"/>
  <c r="AH65" i="105"/>
  <c r="AG66" i="105"/>
  <c r="AG59" i="105"/>
  <c r="AE56" i="105"/>
  <c r="AG57" i="105"/>
  <c r="AG97" i="105"/>
  <c r="AH52" i="105"/>
  <c r="AE65" i="105"/>
  <c r="AH90" i="105"/>
  <c r="AG90" i="105"/>
  <c r="AH93" i="105"/>
  <c r="AH78" i="105"/>
  <c r="AG89" i="105"/>
  <c r="AE76" i="105"/>
  <c r="AH97" i="105"/>
  <c r="AG88" i="105"/>
  <c r="AG51" i="105"/>
  <c r="AH91" i="105"/>
  <c r="AF14" i="105"/>
  <c r="AE73" i="105"/>
  <c r="K57" i="105"/>
  <c r="AG80" i="105"/>
  <c r="AE63" i="105"/>
  <c r="AH59" i="105"/>
  <c r="AE69" i="105"/>
  <c r="AG58" i="105"/>
  <c r="AE79" i="105"/>
  <c r="AE99" i="105"/>
  <c r="AE83" i="105"/>
  <c r="AF83" i="105"/>
  <c r="AH60" i="105"/>
  <c r="AF45" i="110"/>
  <c r="AG29" i="111"/>
  <c r="AH97" i="111"/>
  <c r="AG5" i="110"/>
  <c r="AG14" i="111"/>
  <c r="AF16" i="111"/>
  <c r="AF36" i="111"/>
  <c r="AH70" i="111"/>
  <c r="AG25" i="111"/>
  <c r="AG59" i="110"/>
  <c r="K18" i="111"/>
  <c r="AH60" i="110"/>
  <c r="K47" i="110"/>
  <c r="AG4" i="111"/>
  <c r="AF57" i="110"/>
  <c r="AF4" i="110"/>
  <c r="AH23" i="110"/>
  <c r="AE74" i="111"/>
  <c r="AG82" i="111"/>
  <c r="AF69" i="110"/>
  <c r="AH76" i="111"/>
  <c r="AG30" i="111"/>
  <c r="AH21" i="111"/>
  <c r="AG7" i="110"/>
  <c r="AG58" i="110"/>
  <c r="AE59" i="111"/>
  <c r="AF35" i="111"/>
  <c r="AH67" i="110"/>
  <c r="AE5" i="110"/>
  <c r="AG86" i="111"/>
  <c r="AH56" i="111"/>
  <c r="AH83" i="111"/>
  <c r="AE95" i="111"/>
  <c r="AG8" i="111"/>
  <c r="AH71" i="110"/>
  <c r="AE85" i="111"/>
  <c r="AG61" i="111"/>
  <c r="AG50" i="111"/>
  <c r="AH69" i="110"/>
  <c r="AF89" i="111"/>
  <c r="AH86" i="110"/>
  <c r="K23" i="110"/>
  <c r="AF52" i="111"/>
  <c r="AF100" i="110"/>
  <c r="AE36" i="111"/>
  <c r="AE14" i="110"/>
  <c r="AH96" i="110"/>
  <c r="AE96" i="110"/>
  <c r="AE10" i="111"/>
  <c r="AH3" i="110"/>
  <c r="AH11" i="110"/>
  <c r="AF5" i="111"/>
  <c r="AH53" i="110"/>
  <c r="AE84" i="110"/>
  <c r="AG76" i="110"/>
  <c r="AH48" i="110"/>
  <c r="AG63" i="111"/>
  <c r="AG73" i="111"/>
  <c r="AH7" i="110"/>
  <c r="AH58" i="111"/>
  <c r="K44" i="111"/>
  <c r="AE23" i="111"/>
  <c r="AH84" i="111"/>
  <c r="AH59" i="110"/>
  <c r="AH18" i="110"/>
  <c r="AF54" i="111"/>
  <c r="AH22" i="110"/>
  <c r="K4" i="111"/>
  <c r="AG89" i="110"/>
  <c r="AF19" i="110"/>
  <c r="AE61" i="111"/>
  <c r="AF81" i="110"/>
  <c r="AF89" i="110"/>
  <c r="K54" i="110"/>
  <c r="AH54" i="111"/>
  <c r="AE94" i="110"/>
  <c r="AH53" i="111"/>
  <c r="AE23" i="110"/>
  <c r="K61" i="111"/>
  <c r="AF26" i="111"/>
  <c r="K35" i="111"/>
  <c r="AE28" i="111"/>
  <c r="K8" i="111"/>
  <c r="AG39" i="110"/>
  <c r="AF69" i="111"/>
  <c r="AG17" i="110"/>
  <c r="AF63" i="111"/>
  <c r="AF59" i="111"/>
  <c r="AE30" i="110"/>
  <c r="AG74" i="110"/>
  <c r="AG79" i="110"/>
  <c r="K37" i="111"/>
  <c r="AG32" i="110"/>
  <c r="AF64" i="110"/>
  <c r="AG19" i="110"/>
  <c r="AF59" i="110"/>
  <c r="AH12" i="110"/>
  <c r="AH79" i="111"/>
  <c r="AF6" i="110"/>
  <c r="AH16" i="110"/>
  <c r="AG8" i="110"/>
  <c r="AH63" i="111"/>
  <c r="AF99" i="110"/>
  <c r="AH30" i="110"/>
  <c r="K30" i="111"/>
  <c r="AE84" i="111"/>
  <c r="AE71" i="111"/>
  <c r="AF29" i="110"/>
  <c r="AF3" i="110"/>
  <c r="AG20" i="111"/>
  <c r="AH9" i="110"/>
  <c r="AE5" i="111"/>
  <c r="AE6" i="111"/>
  <c r="K18" i="110"/>
  <c r="AH19" i="111"/>
  <c r="AE16" i="110"/>
  <c r="AE3" i="110"/>
  <c r="K16" i="111"/>
  <c r="AG10" i="110"/>
  <c r="AF11" i="110"/>
  <c r="K15" i="111"/>
  <c r="AE48" i="111"/>
  <c r="AE49" i="111"/>
  <c r="AE9" i="111"/>
  <c r="AF24" i="110"/>
  <c r="AH45" i="110"/>
  <c r="K3" i="111"/>
  <c r="AG7" i="111"/>
  <c r="AH16" i="111"/>
  <c r="AE7" i="110"/>
  <c r="AG13" i="110"/>
  <c r="AF12" i="111"/>
  <c r="AE22" i="111"/>
  <c r="AH5" i="111"/>
  <c r="AE13" i="110"/>
  <c r="AH14" i="111"/>
  <c r="AG18" i="110"/>
  <c r="AG16" i="110"/>
  <c r="AE8" i="111"/>
  <c r="K12" i="110"/>
  <c r="AF12" i="110"/>
  <c r="AH52" i="55"/>
  <c r="AF85" i="55"/>
  <c r="AF41" i="55"/>
  <c r="AH58" i="55"/>
  <c r="AF89" i="55"/>
  <c r="AG49" i="55"/>
  <c r="AG33" i="55"/>
  <c r="AE79" i="55"/>
  <c r="K80" i="55"/>
  <c r="AH66" i="55"/>
  <c r="AF70" i="55"/>
  <c r="K86" i="55"/>
  <c r="K74" i="55"/>
  <c r="AG39" i="55"/>
  <c r="AH42" i="55"/>
  <c r="AG50" i="55"/>
  <c r="K33" i="55"/>
  <c r="AG66" i="55"/>
  <c r="AG62" i="55"/>
  <c r="AF24" i="55"/>
  <c r="AF17" i="55"/>
  <c r="AG31" i="55"/>
  <c r="AE83" i="55"/>
  <c r="AG75" i="55"/>
  <c r="K41" i="55"/>
  <c r="K60" i="55"/>
  <c r="AH48" i="55"/>
  <c r="AF39" i="55"/>
  <c r="K38" i="55"/>
  <c r="AH62" i="55"/>
  <c r="AH88" i="55"/>
  <c r="AF21" i="55"/>
  <c r="K48" i="55"/>
  <c r="AH92" i="55"/>
  <c r="AG79" i="55"/>
  <c r="AE24" i="55"/>
  <c r="AG52" i="55"/>
  <c r="AG65" i="55"/>
  <c r="AF26" i="55"/>
  <c r="AE37" i="55"/>
  <c r="AE50" i="55"/>
  <c r="K72" i="55"/>
  <c r="AG80" i="55"/>
  <c r="K42" i="55"/>
  <c r="K36" i="55"/>
  <c r="K85" i="55"/>
  <c r="AG82" i="55"/>
  <c r="AE67" i="55"/>
  <c r="K76" i="55"/>
  <c r="AG64" i="55"/>
  <c r="K30" i="55"/>
  <c r="AH27" i="55"/>
  <c r="AE59" i="55"/>
  <c r="K87" i="55"/>
  <c r="AH84" i="55"/>
  <c r="AE23" i="55"/>
  <c r="AE56" i="55"/>
  <c r="AH74" i="55"/>
  <c r="K78" i="55"/>
  <c r="AG22" i="55"/>
  <c r="AG54" i="55"/>
  <c r="AG21" i="55"/>
  <c r="AH59" i="55"/>
  <c r="AE51" i="55"/>
  <c r="AG53" i="55"/>
  <c r="AH70" i="55"/>
  <c r="AE49" i="55"/>
  <c r="K69" i="55"/>
  <c r="AF47" i="55"/>
  <c r="K46" i="55"/>
  <c r="K70" i="55"/>
  <c r="AE93" i="55"/>
  <c r="AG69" i="55"/>
  <c r="AE23" i="107"/>
  <c r="AF62" i="103"/>
  <c r="AH32" i="107"/>
  <c r="AG93" i="103"/>
  <c r="K30" i="107"/>
  <c r="AH87" i="103"/>
  <c r="AE100" i="103"/>
  <c r="AF66" i="103"/>
  <c r="AE27" i="103"/>
  <c r="AG59" i="107"/>
  <c r="AH91" i="103"/>
  <c r="K36" i="74"/>
  <c r="AF12" i="74"/>
  <c r="AH21" i="74"/>
  <c r="AH67" i="74"/>
  <c r="AH64" i="74"/>
  <c r="AG62" i="74"/>
  <c r="AF55" i="74"/>
  <c r="AE72" i="74"/>
  <c r="AF10" i="74"/>
  <c r="AE85" i="74"/>
  <c r="AF46" i="74"/>
  <c r="AH17" i="74"/>
  <c r="AH50" i="74"/>
  <c r="AF44" i="74"/>
  <c r="AF91" i="74"/>
  <c r="AF99" i="74"/>
  <c r="AH50" i="70"/>
  <c r="AE79" i="70"/>
  <c r="AH37" i="70"/>
  <c r="K20" i="70"/>
  <c r="AE51" i="70"/>
  <c r="AH12" i="70"/>
  <c r="AG96" i="70"/>
  <c r="AF94" i="70"/>
  <c r="AG86" i="70"/>
  <c r="AH84" i="70"/>
  <c r="AF42" i="70"/>
  <c r="AE25" i="70"/>
  <c r="AF45" i="70"/>
  <c r="AE58" i="70"/>
  <c r="AG20" i="70"/>
  <c r="K25" i="70"/>
  <c r="AH55" i="70"/>
  <c r="AH82" i="70"/>
  <c r="AH21" i="70"/>
  <c r="AF86" i="70"/>
  <c r="AH10" i="70"/>
  <c r="AF33" i="70"/>
  <c r="AE66" i="70"/>
  <c r="AH2" i="70"/>
  <c r="AH92" i="70"/>
  <c r="AH30" i="70"/>
  <c r="AG25" i="70"/>
  <c r="AF31" i="70"/>
  <c r="AF51" i="70"/>
  <c r="K52" i="70"/>
  <c r="K75" i="70"/>
  <c r="AG79" i="70"/>
  <c r="AE20" i="70"/>
  <c r="AF35" i="70"/>
  <c r="AF34" i="70"/>
  <c r="K68" i="70"/>
  <c r="AE21" i="70"/>
  <c r="K32" i="70"/>
  <c r="AG77" i="70"/>
  <c r="AG21" i="70"/>
  <c r="AH19" i="70"/>
  <c r="AF92" i="70"/>
  <c r="AF83" i="70"/>
  <c r="AF68" i="70"/>
  <c r="AG32" i="70"/>
  <c r="AH32" i="70"/>
  <c r="AH28" i="70"/>
  <c r="K62" i="70"/>
  <c r="AG69" i="70"/>
  <c r="K29" i="70"/>
  <c r="AH61" i="70"/>
  <c r="AH57" i="70"/>
  <c r="AG88" i="70"/>
  <c r="AG70" i="70"/>
  <c r="K13" i="70"/>
  <c r="AF97" i="70"/>
  <c r="AF72" i="70"/>
  <c r="AE41" i="70"/>
  <c r="AE16" i="70"/>
  <c r="AG82" i="70"/>
  <c r="AH93" i="70"/>
  <c r="AH90" i="70"/>
  <c r="AE71" i="70"/>
  <c r="AH69" i="70"/>
  <c r="AG98" i="70"/>
  <c r="AH96" i="70"/>
  <c r="AF12" i="70"/>
  <c r="AG68" i="70"/>
  <c r="AE99" i="70"/>
  <c r="AE17" i="70"/>
  <c r="AE22" i="70"/>
  <c r="AG11" i="70"/>
  <c r="K30" i="70"/>
  <c r="AE62" i="70"/>
  <c r="AF20" i="70"/>
  <c r="AE36" i="70"/>
  <c r="AE91" i="70"/>
  <c r="AG13" i="70"/>
  <c r="AG44" i="70"/>
  <c r="AF66" i="70"/>
  <c r="AH95" i="70"/>
  <c r="AH24" i="70"/>
  <c r="K61" i="70"/>
  <c r="AH17" i="70"/>
  <c r="AH52" i="70"/>
  <c r="AH27" i="70"/>
  <c r="AF49" i="70"/>
  <c r="AE57" i="70"/>
  <c r="AG80" i="70"/>
  <c r="AG87" i="70"/>
  <c r="AH15" i="70"/>
  <c r="AE11" i="70"/>
  <c r="AF59" i="70"/>
  <c r="K18" i="70"/>
  <c r="AH87" i="70"/>
  <c r="AG37" i="70"/>
  <c r="AE13" i="70"/>
  <c r="AF29" i="70"/>
  <c r="AF17" i="70"/>
  <c r="AF27" i="70"/>
  <c r="AF81" i="70"/>
  <c r="AH72" i="70"/>
  <c r="K56" i="70"/>
  <c r="AF16" i="70"/>
  <c r="AF65" i="70"/>
  <c r="AE2" i="70"/>
  <c r="AF91" i="70"/>
  <c r="AH20" i="70"/>
  <c r="AE9" i="70"/>
  <c r="AF77" i="70"/>
  <c r="AH48" i="70"/>
  <c r="AE47" i="70"/>
  <c r="AE29" i="70"/>
  <c r="K21" i="70"/>
  <c r="AE61" i="70"/>
  <c r="AG71" i="70"/>
  <c r="AF50" i="70"/>
  <c r="AE31" i="70"/>
  <c r="AE96" i="70"/>
  <c r="AE98" i="70"/>
  <c r="K33" i="70"/>
  <c r="AF36" i="70"/>
  <c r="K70" i="70"/>
  <c r="AE72" i="70"/>
  <c r="AH65" i="70"/>
  <c r="AE28" i="70"/>
  <c r="AG57" i="70"/>
  <c r="AE27" i="70"/>
  <c r="K48" i="70"/>
  <c r="K50" i="70"/>
  <c r="AE50" i="70"/>
  <c r="K77" i="70"/>
  <c r="AH45" i="70"/>
  <c r="AF71" i="70"/>
  <c r="AF58" i="70"/>
  <c r="AF28" i="70"/>
  <c r="AG26" i="70"/>
  <c r="K72" i="70"/>
  <c r="K31" i="70"/>
  <c r="AE64" i="70"/>
  <c r="AH40" i="70"/>
  <c r="AE70" i="70"/>
  <c r="AE10" i="70"/>
  <c r="AH60" i="74"/>
  <c r="K67" i="74"/>
  <c r="AG73" i="74"/>
  <c r="AF86" i="74"/>
  <c r="AH63" i="74"/>
  <c r="AF95" i="74"/>
  <c r="AF16" i="74"/>
  <c r="K35" i="74"/>
  <c r="AF67" i="74"/>
  <c r="AH95" i="74"/>
  <c r="AH23" i="74"/>
  <c r="AE42" i="74"/>
  <c r="AF75" i="74"/>
  <c r="AF15" i="74"/>
  <c r="AF90" i="74"/>
  <c r="AE86" i="74"/>
  <c r="AF26" i="74"/>
  <c r="AH91" i="74"/>
  <c r="AG92" i="74"/>
  <c r="AE19" i="74"/>
  <c r="AE57" i="74"/>
  <c r="AE97" i="74"/>
  <c r="AE68" i="74"/>
  <c r="K45" i="74"/>
  <c r="K27" i="65"/>
  <c r="AG26" i="65"/>
  <c r="AH50" i="65"/>
  <c r="AF79" i="65"/>
  <c r="AF12" i="65"/>
  <c r="K36" i="65"/>
  <c r="AG16" i="65"/>
  <c r="AE13" i="65"/>
  <c r="AF66" i="65"/>
  <c r="K59" i="65"/>
  <c r="K21" i="65"/>
  <c r="AG55" i="65"/>
  <c r="AF84" i="65"/>
  <c r="K63" i="65"/>
  <c r="AG27" i="65"/>
  <c r="K66" i="65"/>
  <c r="AE100" i="65"/>
  <c r="AG15" i="65"/>
  <c r="AG68" i="65"/>
  <c r="AF81" i="65"/>
  <c r="AE38" i="65"/>
  <c r="AH36" i="65"/>
  <c r="AE84" i="65"/>
  <c r="AF59" i="65"/>
  <c r="AG89" i="65"/>
  <c r="AE95" i="65"/>
  <c r="AF55" i="65"/>
  <c r="AF16" i="65"/>
  <c r="AH90" i="65"/>
  <c r="AE21" i="65"/>
  <c r="AF38" i="65"/>
  <c r="AF93" i="65"/>
  <c r="AH38" i="65"/>
  <c r="AG37" i="65"/>
  <c r="AE11" i="65"/>
  <c r="AH74" i="65"/>
  <c r="AE28" i="65"/>
  <c r="AE17" i="65"/>
  <c r="AF64" i="65"/>
  <c r="AG92" i="65"/>
  <c r="AH64" i="65"/>
  <c r="K76" i="65"/>
  <c r="AE81" i="65"/>
  <c r="AF88" i="65"/>
  <c r="AE64" i="65"/>
  <c r="AE20" i="65"/>
  <c r="AG67" i="65"/>
  <c r="AE46" i="65"/>
  <c r="AG72" i="65"/>
  <c r="AG23" i="65"/>
  <c r="AH19" i="65"/>
  <c r="AE41" i="65"/>
  <c r="AE89" i="65"/>
  <c r="K46" i="65"/>
  <c r="AF71" i="65"/>
  <c r="AE63" i="65"/>
  <c r="AE87" i="65"/>
  <c r="AF21" i="65"/>
  <c r="AH59" i="65"/>
  <c r="AE92" i="65"/>
  <c r="K45" i="65"/>
  <c r="AE54" i="65"/>
  <c r="AH29" i="65"/>
  <c r="AF22" i="65"/>
  <c r="K49" i="65"/>
  <c r="K69" i="65"/>
  <c r="AH26" i="65"/>
  <c r="AG69" i="65"/>
  <c r="AH78" i="65"/>
  <c r="AG53" i="65"/>
  <c r="AE12" i="65"/>
  <c r="AG49" i="65"/>
  <c r="AF90" i="65"/>
  <c r="AH91" i="65"/>
  <c r="AF72" i="65"/>
  <c r="AH14" i="65"/>
  <c r="AH87" i="65"/>
  <c r="AE93" i="65"/>
  <c r="AF29" i="65"/>
  <c r="AF54" i="65"/>
  <c r="AE74" i="65"/>
  <c r="AH25" i="65"/>
  <c r="AE59" i="65"/>
  <c r="AH46" i="65"/>
  <c r="K33" i="65"/>
  <c r="AE57" i="65"/>
  <c r="AE53" i="65"/>
  <c r="AG84" i="65"/>
  <c r="AG65" i="65"/>
  <c r="K73" i="65"/>
  <c r="AH27" i="65"/>
  <c r="AG99" i="65"/>
  <c r="AH82" i="65"/>
  <c r="AH49" i="65"/>
  <c r="AF42" i="65"/>
  <c r="K79" i="65"/>
  <c r="AG28" i="65"/>
  <c r="AH79" i="65"/>
  <c r="AE75" i="65"/>
  <c r="AG62" i="65"/>
  <c r="AF96" i="65"/>
  <c r="AF78" i="65"/>
  <c r="AH58" i="65"/>
  <c r="AE99" i="65"/>
  <c r="K54" i="65"/>
  <c r="AH23" i="65"/>
  <c r="AG91" i="65"/>
  <c r="K57" i="65"/>
  <c r="AH35" i="65"/>
  <c r="AH86" i="65"/>
  <c r="AF44" i="65"/>
  <c r="AG36" i="65"/>
  <c r="AG31" i="65"/>
  <c r="AG96" i="65"/>
  <c r="AG46" i="65"/>
  <c r="K78" i="65"/>
  <c r="AE90" i="65"/>
  <c r="AH95" i="65"/>
  <c r="AG78" i="65"/>
  <c r="AH13" i="65"/>
  <c r="AF39" i="65"/>
  <c r="AE19" i="65"/>
  <c r="AG34" i="65"/>
  <c r="AG73" i="65"/>
  <c r="K42" i="65"/>
  <c r="AF53" i="65"/>
  <c r="AF50" i="65"/>
  <c r="AE58" i="65"/>
  <c r="AH69" i="65"/>
  <c r="AE35" i="65"/>
  <c r="AF48" i="65"/>
  <c r="K37" i="65"/>
  <c r="K38" i="65"/>
  <c r="K48" i="65"/>
  <c r="AH84" i="65"/>
  <c r="AE82" i="65"/>
  <c r="AH66" i="65"/>
  <c r="AH30" i="65"/>
  <c r="AH63" i="65"/>
  <c r="AH22" i="65"/>
  <c r="AE27" i="65"/>
  <c r="AF83" i="65"/>
  <c r="AF68" i="65"/>
  <c r="AE32" i="65"/>
  <c r="AF27" i="65"/>
  <c r="AE73" i="65"/>
  <c r="AH96" i="65"/>
  <c r="K67" i="65"/>
  <c r="AH39" i="65"/>
  <c r="AH77" i="65"/>
  <c r="AE29" i="65"/>
  <c r="AG13" i="65"/>
  <c r="AG64" i="65"/>
  <c r="AG35" i="65"/>
  <c r="K18" i="65"/>
  <c r="AE24" i="65"/>
  <c r="AG21" i="65"/>
  <c r="K14" i="65"/>
  <c r="K77" i="65"/>
  <c r="AG61" i="65"/>
  <c r="K30" i="65"/>
  <c r="AE31" i="65"/>
  <c r="AH32" i="65"/>
  <c r="AE22" i="65"/>
  <c r="K19" i="65"/>
  <c r="AH60" i="65"/>
  <c r="AG45" i="65"/>
  <c r="AE49" i="65"/>
  <c r="AF97" i="65"/>
  <c r="AH18" i="65"/>
  <c r="AF26" i="65"/>
  <c r="AF73" i="65"/>
  <c r="AE14" i="65"/>
  <c r="AF20" i="65"/>
  <c r="AH100" i="71"/>
  <c r="K57" i="71"/>
  <c r="AH77" i="71"/>
  <c r="AE99" i="73"/>
  <c r="AF85" i="73"/>
  <c r="AF21" i="73"/>
  <c r="K43" i="71"/>
  <c r="AE83" i="73"/>
  <c r="AG32" i="71"/>
  <c r="AF32" i="71"/>
  <c r="AG92" i="71"/>
  <c r="AE97" i="71"/>
  <c r="K68" i="73"/>
  <c r="AG96" i="71"/>
  <c r="AH88" i="71"/>
  <c r="AH100" i="73"/>
  <c r="AF82" i="73"/>
  <c r="AG83" i="73"/>
  <c r="AF78" i="71"/>
  <c r="AG71" i="73"/>
  <c r="AF75" i="71"/>
  <c r="AG78" i="73"/>
  <c r="AH80" i="73"/>
  <c r="AG88" i="71"/>
  <c r="AG21" i="73"/>
  <c r="AG73" i="73"/>
  <c r="AE94" i="71"/>
  <c r="AE74" i="71"/>
  <c r="AG84" i="73"/>
  <c r="AH81" i="71"/>
  <c r="AH97" i="71"/>
  <c r="AE36" i="73"/>
  <c r="AH53" i="58"/>
  <c r="AF42" i="58"/>
  <c r="AH59" i="58"/>
  <c r="AE71" i="58"/>
  <c r="AH16" i="58"/>
  <c r="K85" i="58"/>
  <c r="AH18" i="58"/>
  <c r="AE94" i="58"/>
  <c r="AE68" i="58"/>
  <c r="AG46" i="58"/>
  <c r="K43" i="58"/>
  <c r="K83" i="58"/>
  <c r="AE39" i="58"/>
  <c r="AH25" i="58"/>
  <c r="K80" i="58"/>
  <c r="K47" i="58"/>
  <c r="K77" i="58"/>
  <c r="AE76" i="58"/>
  <c r="K27" i="54"/>
  <c r="AH24" i="54"/>
  <c r="K35" i="54"/>
  <c r="AG25" i="54"/>
  <c r="AH52" i="54"/>
  <c r="AF11" i="54"/>
  <c r="K32" i="54"/>
  <c r="AH70" i="54"/>
  <c r="AE15" i="54"/>
  <c r="AG32" i="54"/>
  <c r="K83" i="54"/>
  <c r="AF21" i="54"/>
  <c r="AE21" i="54"/>
  <c r="AF15" i="54"/>
  <c r="AH61" i="54"/>
  <c r="AH80" i="54"/>
  <c r="K49" i="54"/>
  <c r="AE28" i="54"/>
  <c r="AH5" i="54"/>
  <c r="AG41" i="54"/>
  <c r="AF92" i="54"/>
  <c r="AE72" i="54"/>
  <c r="AE60" i="54"/>
  <c r="K3" i="54"/>
  <c r="AF33" i="54"/>
  <c r="AF73" i="54"/>
  <c r="AH21" i="54"/>
  <c r="AE69" i="54"/>
  <c r="AH37" i="54"/>
  <c r="K70" i="54"/>
  <c r="AH64" i="54"/>
  <c r="K22" i="54"/>
  <c r="AE34" i="54"/>
  <c r="AE40" i="54"/>
  <c r="AH85" i="54"/>
  <c r="AH58" i="54"/>
  <c r="K53" i="54"/>
  <c r="AH51" i="54"/>
  <c r="AF27" i="54"/>
  <c r="AF72" i="54"/>
  <c r="AF6" i="54"/>
  <c r="AG4" i="54"/>
  <c r="AG11" i="54"/>
  <c r="AF63" i="54"/>
  <c r="K61" i="54"/>
  <c r="AE29" i="54"/>
  <c r="AE84" i="54"/>
  <c r="AG30" i="54"/>
  <c r="AG43" i="54"/>
  <c r="AH59" i="54"/>
  <c r="AE24" i="54"/>
  <c r="AG18" i="54"/>
  <c r="AF67" i="54"/>
  <c r="AE13" i="54"/>
  <c r="AF20" i="54"/>
  <c r="AF82" i="54"/>
  <c r="AE26" i="54"/>
  <c r="AF55" i="54"/>
  <c r="AE86" i="54"/>
  <c r="AE42" i="54"/>
  <c r="AF3" i="54"/>
  <c r="AG5" i="54"/>
  <c r="AH31" i="54"/>
  <c r="AE58" i="54"/>
  <c r="K4" i="54"/>
  <c r="K77" i="54"/>
  <c r="K85" i="54"/>
  <c r="AF46" i="54"/>
  <c r="AE25" i="54"/>
  <c r="AE63" i="54"/>
  <c r="AH54" i="54"/>
  <c r="AG57" i="54"/>
  <c r="AG91" i="54"/>
  <c r="AG84" i="54"/>
  <c r="AG78" i="54"/>
  <c r="AF51" i="54"/>
  <c r="AG45" i="54"/>
  <c r="AH49" i="54"/>
  <c r="AE32" i="54"/>
  <c r="K80" i="54"/>
  <c r="AE80" i="54"/>
  <c r="AG85" i="54"/>
  <c r="AF64" i="54"/>
  <c r="K41" i="54"/>
  <c r="AG44" i="54"/>
  <c r="AF78" i="54"/>
  <c r="AH10" i="54"/>
  <c r="AE14" i="54"/>
  <c r="AE87" i="54"/>
  <c r="AG15" i="54"/>
  <c r="K58" i="54"/>
  <c r="AF86" i="54"/>
  <c r="AF16" i="54"/>
  <c r="AE71" i="54"/>
  <c r="AF30" i="54"/>
  <c r="K24" i="54"/>
  <c r="K5" i="54"/>
  <c r="AF39" i="54"/>
  <c r="K19" i="54"/>
  <c r="AH88" i="54"/>
  <c r="AG69" i="54"/>
  <c r="AH47" i="54"/>
  <c r="AG23" i="54"/>
  <c r="AH12" i="54"/>
  <c r="AH92" i="54"/>
  <c r="AH75" i="54"/>
  <c r="AE45" i="54"/>
  <c r="AF29" i="54"/>
  <c r="AH40" i="54"/>
  <c r="K14" i="54"/>
  <c r="K9" i="54"/>
  <c r="AH65" i="54"/>
  <c r="AF8" i="54"/>
  <c r="AG88" i="54"/>
  <c r="AF61" i="54"/>
  <c r="AE61" i="54"/>
  <c r="AH66" i="54"/>
  <c r="K45" i="54"/>
  <c r="AH17" i="54"/>
  <c r="K42" i="54"/>
  <c r="AF87" i="54"/>
  <c r="AG51" i="54"/>
  <c r="AE88" i="54"/>
  <c r="AF76" i="54"/>
  <c r="AE65" i="54"/>
  <c r="AF31" i="54"/>
  <c r="AG33" i="54"/>
  <c r="AG67" i="54"/>
  <c r="AG46" i="54"/>
  <c r="AH44" i="54"/>
  <c r="AH15" i="54"/>
  <c r="AE54" i="54"/>
  <c r="AH78" i="54"/>
  <c r="AF32" i="54"/>
  <c r="AG87" i="54"/>
  <c r="K7" i="54"/>
  <c r="AE59" i="54"/>
  <c r="AF35" i="54"/>
  <c r="AH87" i="54"/>
  <c r="AG56" i="54"/>
  <c r="AE73" i="54"/>
  <c r="AE19" i="54"/>
  <c r="AH6" i="54"/>
  <c r="AG26" i="54"/>
  <c r="AE51" i="54"/>
  <c r="AH67" i="54"/>
  <c r="AG80" i="54"/>
  <c r="AF68" i="54"/>
  <c r="AG36" i="54"/>
  <c r="K26" i="54"/>
  <c r="AH93" i="54"/>
  <c r="AE74" i="54"/>
  <c r="AH9" i="54"/>
  <c r="K44" i="54"/>
  <c r="AG49" i="54"/>
  <c r="K86" i="54"/>
  <c r="AF90" i="54"/>
  <c r="K88" i="54"/>
  <c r="AH77" i="54"/>
  <c r="AE90" i="54"/>
  <c r="AH20" i="54"/>
  <c r="AE35" i="54"/>
  <c r="AG54" i="54"/>
  <c r="AG73" i="54"/>
  <c r="AF77" i="54"/>
  <c r="AG14" i="54"/>
  <c r="AH83" i="54"/>
  <c r="AF42" i="54"/>
  <c r="AF91" i="54"/>
  <c r="AH23" i="54"/>
  <c r="K78" i="54"/>
  <c r="AH73" i="54"/>
  <c r="AH4" i="54"/>
  <c r="AG9" i="54"/>
  <c r="K30" i="54"/>
  <c r="AF4" i="54"/>
  <c r="AG58" i="54"/>
  <c r="AH11" i="54"/>
  <c r="K20" i="54"/>
  <c r="AG6" i="54"/>
  <c r="AF7" i="54"/>
  <c r="AG31" i="54"/>
  <c r="AF71" i="54"/>
  <c r="AH60" i="54"/>
  <c r="AG39" i="54"/>
  <c r="AG27" i="54"/>
  <c r="AG90" i="54"/>
  <c r="AH43" i="54"/>
  <c r="AE18" i="54"/>
  <c r="AG19" i="54"/>
  <c r="AF9" i="54"/>
  <c r="AH3" i="54"/>
  <c r="AE8" i="54"/>
  <c r="AE70" i="54"/>
  <c r="AG34" i="54"/>
  <c r="K31" i="54"/>
  <c r="AE12" i="54"/>
  <c r="K43" i="54"/>
  <c r="K25" i="54"/>
  <c r="AF52" i="54"/>
  <c r="AH34" i="54"/>
  <c r="AE52" i="54"/>
  <c r="AH13" i="54"/>
  <c r="K13" i="54"/>
  <c r="K16" i="54"/>
  <c r="AH7" i="54"/>
  <c r="AG7" i="54"/>
  <c r="K8" i="54"/>
  <c r="AH8" i="54"/>
  <c r="AE7" i="54"/>
  <c r="AE6" i="54"/>
  <c r="AE3" i="54"/>
  <c r="K6" i="54"/>
  <c r="AG64" i="74"/>
  <c r="AG100" i="74"/>
  <c r="K55" i="74"/>
  <c r="K38" i="74"/>
  <c r="K53" i="74"/>
  <c r="AH86" i="74"/>
  <c r="AH28" i="74"/>
  <c r="AH96" i="74"/>
  <c r="AH80" i="74"/>
  <c r="AE83" i="74"/>
  <c r="AF72" i="74"/>
  <c r="AE49" i="74"/>
  <c r="AF56" i="74"/>
  <c r="AG50" i="74"/>
  <c r="K52" i="74"/>
  <c r="AG98" i="74"/>
  <c r="AE44" i="74"/>
  <c r="AG30" i="74"/>
  <c r="AE98" i="105"/>
  <c r="AF61" i="105"/>
  <c r="AH96" i="105"/>
  <c r="AE100" i="105"/>
  <c r="AF92" i="105"/>
  <c r="AF69" i="105"/>
  <c r="AH82" i="105"/>
  <c r="AE68" i="105"/>
  <c r="AH14" i="105"/>
  <c r="AH63" i="105"/>
  <c r="AG54" i="105"/>
  <c r="AE58" i="105"/>
  <c r="AF72" i="105"/>
  <c r="AG76" i="105"/>
  <c r="AF63" i="105"/>
  <c r="AF84" i="105"/>
  <c r="AE94" i="105"/>
  <c r="AH89" i="105"/>
  <c r="AF76" i="105"/>
  <c r="AF65" i="105"/>
  <c r="AF81" i="105"/>
  <c r="AE90" i="105"/>
  <c r="AG14" i="105"/>
  <c r="AG55" i="105"/>
  <c r="AE77" i="105"/>
  <c r="AH56" i="105"/>
  <c r="AF98" i="105"/>
  <c r="AH64" i="105"/>
  <c r="AH100" i="105"/>
  <c r="AH99" i="105"/>
  <c r="AE78" i="105"/>
  <c r="AE70" i="105"/>
  <c r="AF88" i="105"/>
  <c r="AE14" i="105"/>
  <c r="AF100" i="105"/>
  <c r="AG77" i="105"/>
  <c r="AF55" i="63"/>
  <c r="AE68" i="63"/>
  <c r="AH79" i="63"/>
  <c r="AH41" i="63"/>
  <c r="AH48" i="63"/>
  <c r="AH72" i="63"/>
  <c r="K28" i="63"/>
  <c r="K74" i="63"/>
  <c r="K73" i="63"/>
  <c r="AG35" i="63"/>
  <c r="K71" i="63"/>
  <c r="AH62" i="63"/>
  <c r="K36" i="63"/>
  <c r="AG6" i="63"/>
  <c r="AG46" i="63"/>
  <c r="AE47" i="63"/>
  <c r="AF12" i="63"/>
  <c r="AF65" i="63"/>
  <c r="AG90" i="63"/>
  <c r="AF46" i="63"/>
  <c r="AE16" i="63"/>
  <c r="AG54" i="63"/>
  <c r="AE57" i="63"/>
  <c r="AF57" i="63"/>
  <c r="K79" i="63"/>
  <c r="K46" i="63"/>
  <c r="AG32" i="63"/>
  <c r="AF51" i="63"/>
  <c r="K64" i="63"/>
  <c r="AF81" i="63"/>
  <c r="AE15" i="63"/>
  <c r="AH21" i="63"/>
  <c r="AG24" i="63"/>
  <c r="AE89" i="63"/>
  <c r="K31" i="63"/>
  <c r="AG66" i="63"/>
  <c r="AE28" i="63"/>
  <c r="AG84" i="63"/>
  <c r="AE61" i="63"/>
  <c r="AH53" i="63"/>
  <c r="AE87" i="63"/>
  <c r="AF17" i="63"/>
  <c r="AF26" i="63"/>
  <c r="AF37" i="63"/>
  <c r="AF88" i="63"/>
  <c r="AH26" i="63"/>
  <c r="AG67" i="63"/>
  <c r="AE35" i="63"/>
  <c r="AG43" i="63"/>
  <c r="AH96" i="63"/>
  <c r="K49" i="63"/>
  <c r="AE11" i="63"/>
  <c r="AF53" i="63"/>
  <c r="AH65" i="63"/>
  <c r="AG55" i="63"/>
  <c r="AG98" i="63"/>
  <c r="AF9" i="63"/>
  <c r="AG89" i="63"/>
  <c r="AF28" i="63"/>
  <c r="K35" i="63"/>
  <c r="AG16" i="63"/>
  <c r="AH99" i="63"/>
  <c r="AH7" i="63"/>
  <c r="K3" i="63"/>
  <c r="AH11" i="63"/>
  <c r="AE5" i="63"/>
  <c r="AF68" i="63"/>
  <c r="AH20" i="63"/>
  <c r="AG47" i="63"/>
  <c r="AE44" i="63"/>
  <c r="AG20" i="63"/>
  <c r="AG82" i="63"/>
  <c r="AH32" i="63"/>
  <c r="K27" i="63"/>
  <c r="AH38" i="63"/>
  <c r="AG88" i="63"/>
  <c r="AH66" i="63"/>
  <c r="K22" i="63"/>
  <c r="K60" i="63"/>
  <c r="AH17" i="63"/>
  <c r="AH40" i="63"/>
  <c r="AG63" i="63"/>
  <c r="AE6" i="63"/>
  <c r="AF13" i="63"/>
  <c r="AH18" i="63"/>
  <c r="AF22" i="63"/>
  <c r="AH84" i="63"/>
  <c r="K69" i="63"/>
  <c r="AH19" i="63"/>
  <c r="AE10" i="63"/>
  <c r="AE78" i="63"/>
  <c r="AH89" i="63"/>
  <c r="AF36" i="63"/>
  <c r="AG4" i="63"/>
  <c r="AE63" i="63"/>
  <c r="AE58" i="63"/>
  <c r="AG62" i="63"/>
  <c r="AH16" i="63"/>
  <c r="AH91" i="63"/>
  <c r="AE51" i="63"/>
  <c r="AF90" i="63"/>
  <c r="AF86" i="63"/>
  <c r="AG3" i="63"/>
  <c r="K15" i="63"/>
  <c r="AG77" i="63"/>
  <c r="AG15" i="63"/>
  <c r="AH100" i="63"/>
  <c r="AF11" i="63"/>
  <c r="AH49" i="63"/>
  <c r="AH82" i="63"/>
  <c r="AF18" i="63"/>
  <c r="AF35" i="63"/>
  <c r="AF75" i="63"/>
  <c r="AF20" i="63"/>
  <c r="AE26" i="63"/>
  <c r="AE91" i="63"/>
  <c r="AH61" i="63"/>
  <c r="K67" i="63"/>
  <c r="K66" i="63"/>
  <c r="K34" i="63"/>
  <c r="AG30" i="63"/>
  <c r="K58" i="63"/>
  <c r="AG80" i="63"/>
  <c r="AE37" i="63"/>
  <c r="K50" i="63"/>
  <c r="AE96" i="63"/>
  <c r="AH33" i="63"/>
  <c r="AG53" i="63"/>
  <c r="AG52" i="63"/>
  <c r="AE39" i="63"/>
  <c r="AG38" i="63"/>
  <c r="K19" i="63"/>
  <c r="AE36" i="63"/>
  <c r="AF8" i="63"/>
  <c r="AG17" i="63"/>
  <c r="AH94" i="63"/>
  <c r="AG59" i="63"/>
  <c r="AG81" i="63"/>
  <c r="AG42" i="63"/>
  <c r="AF84" i="63"/>
  <c r="AG83" i="63"/>
  <c r="AF43" i="63"/>
  <c r="AG21" i="63"/>
  <c r="AE34" i="63"/>
  <c r="K42" i="63"/>
  <c r="AG95" i="63"/>
  <c r="AE48" i="63"/>
  <c r="AE7" i="63"/>
  <c r="AF25" i="63"/>
  <c r="K17" i="63"/>
  <c r="K16" i="63"/>
  <c r="AE55" i="63"/>
  <c r="AH3" i="63"/>
  <c r="AF33" i="63"/>
  <c r="AH39" i="63"/>
  <c r="AH10" i="63"/>
  <c r="AF27" i="63"/>
  <c r="K23" i="63"/>
  <c r="AE97" i="63"/>
  <c r="AH23" i="63"/>
  <c r="AH55" i="63"/>
  <c r="K59" i="63"/>
  <c r="AE59" i="63"/>
  <c r="AF99" i="63"/>
  <c r="AF52" i="63"/>
  <c r="AE17" i="63"/>
  <c r="AE24" i="63"/>
  <c r="K77" i="63"/>
  <c r="AG18" i="63"/>
  <c r="AH4" i="63"/>
  <c r="AH6" i="63"/>
  <c r="AG48" i="63"/>
  <c r="AG8" i="63"/>
  <c r="AF67" i="63"/>
  <c r="AG99" i="63"/>
  <c r="AH68" i="63"/>
  <c r="AH75" i="63"/>
  <c r="AG33" i="63"/>
  <c r="AF3" i="63"/>
  <c r="AF60" i="63"/>
  <c r="K75" i="63"/>
  <c r="AF74" i="63"/>
  <c r="K20" i="63"/>
  <c r="AF5" i="63"/>
  <c r="AH50" i="63"/>
  <c r="AE31" i="63"/>
  <c r="AE45" i="63"/>
  <c r="AF47" i="63"/>
  <c r="K5" i="63"/>
  <c r="AG44" i="63"/>
  <c r="AE8" i="63"/>
  <c r="AF10" i="63"/>
  <c r="K6" i="63"/>
  <c r="AH8" i="63"/>
  <c r="AH18" i="77"/>
  <c r="AE89" i="77"/>
  <c r="AF86" i="77"/>
  <c r="K2" i="77"/>
  <c r="K53" i="77"/>
  <c r="AF100" i="77"/>
  <c r="AH94" i="77"/>
  <c r="AH74" i="77"/>
  <c r="AG53" i="77"/>
  <c r="AG67" i="77"/>
  <c r="AH100" i="77"/>
  <c r="K34" i="77"/>
  <c r="AE17" i="77"/>
  <c r="AG43" i="77"/>
  <c r="K59" i="77"/>
  <c r="AG23" i="77"/>
  <c r="AG18" i="77"/>
  <c r="AF27" i="77"/>
  <c r="AH87" i="77"/>
  <c r="AF95" i="77"/>
  <c r="AE91" i="77"/>
  <c r="AG33" i="77"/>
  <c r="AF8" i="77"/>
  <c r="AF58" i="77"/>
  <c r="AH93" i="77"/>
  <c r="AF42" i="77"/>
  <c r="AF70" i="77"/>
  <c r="AH32" i="77"/>
  <c r="AF47" i="77"/>
  <c r="AG84" i="77"/>
  <c r="AF56" i="77"/>
  <c r="AE12" i="77"/>
  <c r="AF53" i="77"/>
  <c r="AE73" i="77"/>
  <c r="K66" i="77"/>
  <c r="K54" i="77"/>
  <c r="AF83" i="77"/>
  <c r="K47" i="77"/>
  <c r="AG22" i="77"/>
  <c r="AF26" i="77"/>
  <c r="AF22" i="77"/>
  <c r="AE42" i="77"/>
  <c r="K28" i="77"/>
  <c r="AH29" i="77"/>
  <c r="K43" i="77"/>
  <c r="AG24" i="77"/>
  <c r="AE45" i="77"/>
  <c r="K25" i="77"/>
  <c r="AG47" i="77"/>
  <c r="AG32" i="77"/>
  <c r="AH22" i="77"/>
  <c r="K10" i="77"/>
  <c r="K11" i="77"/>
  <c r="AH70" i="77"/>
  <c r="AE35" i="77"/>
  <c r="AG80" i="77"/>
  <c r="AH30" i="77"/>
  <c r="AH10" i="77"/>
  <c r="AE50" i="77"/>
  <c r="AF63" i="77"/>
  <c r="AF14" i="77"/>
  <c r="AH96" i="77"/>
  <c r="AE71" i="77"/>
  <c r="AE79" i="77"/>
  <c r="AE81" i="77"/>
  <c r="AF30" i="77"/>
  <c r="AH56" i="77"/>
  <c r="K22" i="77"/>
  <c r="AE9" i="77"/>
  <c r="K30" i="77"/>
  <c r="AF12" i="77"/>
  <c r="AE59" i="77"/>
  <c r="AF40" i="77"/>
  <c r="AH99" i="77"/>
  <c r="AF25" i="77"/>
  <c r="AE87" i="77"/>
  <c r="AG26" i="77"/>
  <c r="K57" i="77"/>
  <c r="AF54" i="77"/>
  <c r="K12" i="77"/>
  <c r="AF18" i="77"/>
  <c r="K49" i="77"/>
  <c r="AE61" i="77"/>
  <c r="AH12" i="77"/>
  <c r="AG70" i="77"/>
  <c r="K24" i="77"/>
  <c r="AF50" i="77"/>
  <c r="AH15" i="77"/>
  <c r="AF13" i="77"/>
  <c r="AG42" i="77"/>
  <c r="AG72" i="77"/>
  <c r="AG74" i="77"/>
  <c r="AG2" i="77"/>
  <c r="AF11" i="77"/>
  <c r="AE23" i="77"/>
  <c r="AG51" i="77"/>
  <c r="AE86" i="77"/>
  <c r="K55" i="77"/>
  <c r="AH76" i="77"/>
  <c r="AE13" i="77"/>
  <c r="AH88" i="68"/>
  <c r="AH83" i="68"/>
  <c r="AE94" i="68"/>
  <c r="AE82" i="68"/>
  <c r="AH76" i="68"/>
  <c r="AF97" i="68"/>
  <c r="AG78" i="68"/>
  <c r="AG93" i="68"/>
  <c r="AE99" i="68"/>
  <c r="AH100" i="68"/>
  <c r="AE95" i="68"/>
  <c r="AF98" i="68"/>
  <c r="AE100" i="68"/>
  <c r="AE96" i="68"/>
  <c r="AF84" i="68"/>
  <c r="AH99" i="68"/>
  <c r="AE91" i="68"/>
  <c r="AH65" i="68"/>
  <c r="AG88" i="115"/>
  <c r="K32" i="115"/>
  <c r="AH48" i="115"/>
  <c r="AF58" i="115"/>
  <c r="AH80" i="115"/>
  <c r="AG61" i="115"/>
  <c r="AF47" i="115"/>
  <c r="AE72" i="115"/>
  <c r="AG75" i="115"/>
  <c r="AH53" i="115"/>
  <c r="AH50" i="115"/>
  <c r="AH71" i="115"/>
  <c r="AF51" i="115"/>
  <c r="AH56" i="115"/>
  <c r="AG85" i="115"/>
  <c r="AE59" i="115"/>
  <c r="AF32" i="115"/>
  <c r="AH83" i="115"/>
  <c r="AE85" i="115"/>
  <c r="AE36" i="115"/>
  <c r="AH75" i="115"/>
  <c r="AH97" i="115"/>
  <c r="AG97" i="115"/>
  <c r="AF98" i="115"/>
  <c r="AH63" i="115"/>
  <c r="AH45" i="115"/>
  <c r="AE48" i="115"/>
  <c r="AH57" i="115"/>
  <c r="AE98" i="115"/>
  <c r="AH67" i="115"/>
  <c r="AF50" i="115"/>
  <c r="K11" i="115"/>
  <c r="AG82" i="115"/>
  <c r="AG79" i="115"/>
  <c r="AE81" i="115"/>
  <c r="AH81" i="115"/>
  <c r="AH55" i="115"/>
  <c r="AF77" i="115"/>
  <c r="AE84" i="115"/>
  <c r="AH82" i="115"/>
  <c r="AG76" i="115"/>
  <c r="AH70" i="115"/>
  <c r="AG51" i="115"/>
  <c r="AG91" i="115"/>
  <c r="AE71" i="115"/>
  <c r="AG68" i="115"/>
  <c r="AF64" i="115"/>
  <c r="AG46" i="115"/>
  <c r="AE60" i="115"/>
  <c r="AE11" i="115"/>
  <c r="AH51" i="115"/>
  <c r="AE57" i="115"/>
  <c r="AE61" i="115"/>
  <c r="AH36" i="115"/>
  <c r="AE89" i="115"/>
  <c r="AF89" i="115"/>
  <c r="AG98" i="115"/>
  <c r="AH85" i="115"/>
  <c r="AH46" i="115"/>
  <c r="AF90" i="115"/>
  <c r="K47" i="115"/>
  <c r="AF81" i="115"/>
  <c r="AE67" i="115"/>
  <c r="AE76" i="115"/>
  <c r="K56" i="115"/>
  <c r="AH52" i="115"/>
  <c r="K48" i="115"/>
  <c r="AE87" i="115"/>
  <c r="AE77" i="115"/>
  <c r="AG36" i="115"/>
  <c r="AF91" i="115"/>
  <c r="AH60" i="115"/>
  <c r="AG57" i="115"/>
  <c r="AF96" i="115"/>
  <c r="AF88" i="115"/>
  <c r="AH11" i="115"/>
  <c r="AE75" i="115"/>
  <c r="AH77" i="115"/>
  <c r="AE56" i="115"/>
  <c r="AF70" i="115"/>
  <c r="AG87" i="115"/>
  <c r="AF85" i="115"/>
  <c r="AF79" i="115"/>
  <c r="AE66" i="115"/>
  <c r="AH86" i="115"/>
  <c r="AG45" i="115"/>
  <c r="AF97" i="115"/>
  <c r="AE70" i="115"/>
  <c r="AH99" i="115"/>
  <c r="K36" i="115"/>
  <c r="AE34" i="115"/>
  <c r="AG71" i="115"/>
  <c r="AG77" i="115"/>
  <c r="AG74" i="114"/>
  <c r="AE90" i="114"/>
  <c r="K46" i="114"/>
  <c r="AG91" i="114"/>
  <c r="AG77" i="114"/>
  <c r="K43" i="114"/>
  <c r="AF26" i="114"/>
  <c r="AH57" i="114"/>
  <c r="K28" i="114"/>
  <c r="AF70" i="114"/>
  <c r="AG84" i="114"/>
  <c r="AG23" i="114"/>
  <c r="AE33" i="114"/>
  <c r="AG19" i="114"/>
  <c r="AH45" i="114"/>
  <c r="AF75" i="114"/>
  <c r="AG7" i="114"/>
  <c r="AF9" i="114"/>
  <c r="AE8" i="114"/>
  <c r="AE80" i="114"/>
  <c r="AF16" i="114"/>
  <c r="AG29" i="114"/>
  <c r="AE34" i="114"/>
  <c r="AE94" i="114"/>
  <c r="AH87" i="114"/>
  <c r="AH7" i="114"/>
  <c r="AG70" i="114"/>
  <c r="AH23" i="114"/>
  <c r="AE81" i="114"/>
  <c r="AH38" i="114"/>
  <c r="AE52" i="114"/>
  <c r="AF39" i="114"/>
  <c r="K12" i="114"/>
  <c r="AF82" i="114"/>
  <c r="AF25" i="114"/>
  <c r="AG54" i="114"/>
  <c r="AF19" i="114"/>
  <c r="AF31" i="114"/>
  <c r="AH17" i="114"/>
  <c r="AF18" i="114"/>
  <c r="AG36" i="114"/>
  <c r="AF27" i="114"/>
  <c r="AG90" i="114"/>
  <c r="AE37" i="114"/>
  <c r="AG28" i="114"/>
  <c r="AH66" i="114"/>
  <c r="AE69" i="114"/>
  <c r="AG8" i="114"/>
  <c r="AE75" i="114"/>
  <c r="AH86" i="114"/>
  <c r="AF28" i="114"/>
  <c r="AH88" i="114"/>
  <c r="AF99" i="114"/>
  <c r="K25" i="114"/>
  <c r="AG11" i="114"/>
  <c r="AH62" i="114"/>
  <c r="K39" i="114"/>
  <c r="AF44" i="114"/>
  <c r="AE76" i="114"/>
  <c r="AF92" i="114"/>
  <c r="AG20" i="114"/>
  <c r="AH8" i="114"/>
  <c r="AG65" i="114"/>
  <c r="K31" i="114"/>
  <c r="AH55" i="114"/>
  <c r="AH14" i="114"/>
  <c r="AH9" i="114"/>
  <c r="AE91" i="114"/>
  <c r="AH79" i="114"/>
  <c r="K10" i="114"/>
  <c r="AE31" i="114"/>
  <c r="AH12" i="114"/>
  <c r="AG24" i="114"/>
  <c r="AH41" i="114"/>
  <c r="AG50" i="114"/>
  <c r="K9" i="114"/>
  <c r="AF23" i="114"/>
  <c r="K40" i="114"/>
  <c r="AF20" i="114"/>
  <c r="AF19" i="79"/>
  <c r="AE45" i="79"/>
  <c r="AG67" i="79"/>
  <c r="AG59" i="79"/>
  <c r="AH64" i="79"/>
  <c r="AE67" i="80"/>
  <c r="AH45" i="79"/>
  <c r="AF88" i="80"/>
  <c r="AF73" i="80"/>
  <c r="AH93" i="79"/>
  <c r="AG49" i="80"/>
  <c r="AF60" i="79"/>
  <c r="K20" i="80"/>
  <c r="AG39" i="80"/>
  <c r="AF75" i="79"/>
  <c r="AF57" i="80"/>
  <c r="AE70" i="79"/>
  <c r="K56" i="79"/>
  <c r="AF49" i="80"/>
  <c r="AF8" i="79"/>
  <c r="AF84" i="80"/>
  <c r="K49" i="80"/>
  <c r="AE99" i="79"/>
  <c r="AF52" i="79"/>
  <c r="AF81" i="79"/>
  <c r="AE71" i="79"/>
  <c r="AG93" i="80"/>
  <c r="K62" i="80"/>
  <c r="AH51" i="79"/>
  <c r="AE40" i="80"/>
  <c r="AF40" i="80"/>
  <c r="K48" i="80"/>
  <c r="AG82" i="79"/>
  <c r="AH66" i="79"/>
  <c r="AH98" i="80"/>
  <c r="AF93" i="80"/>
  <c r="K67" i="79"/>
  <c r="AF78" i="80"/>
  <c r="AF91" i="79"/>
  <c r="AE48" i="80"/>
  <c r="AE68" i="79"/>
  <c r="AH85" i="80"/>
  <c r="AG54" i="79"/>
  <c r="AH63" i="79"/>
  <c r="AE19" i="79"/>
  <c r="AG55" i="80"/>
  <c r="K66" i="79"/>
  <c r="AG50" i="80"/>
  <c r="AF56" i="79"/>
  <c r="AH59" i="79"/>
  <c r="AE69" i="79"/>
  <c r="K67" i="80"/>
  <c r="AE89" i="80"/>
  <c r="AF77" i="79"/>
  <c r="AG55" i="79"/>
  <c r="K53" i="79"/>
  <c r="AH61" i="80"/>
  <c r="AH99" i="79"/>
  <c r="AF87" i="80"/>
  <c r="AF39" i="80"/>
  <c r="AH76" i="79"/>
  <c r="AF86" i="79"/>
  <c r="AG66" i="80"/>
  <c r="AF60" i="80"/>
  <c r="AH81" i="79"/>
  <c r="AH84" i="79"/>
  <c r="AG78" i="79"/>
  <c r="AH63" i="80"/>
  <c r="AF100" i="79"/>
  <c r="AG70" i="79"/>
  <c r="AE55" i="80"/>
  <c r="AE57" i="79"/>
  <c r="AH62" i="79"/>
  <c r="K8" i="79"/>
  <c r="AF63" i="80"/>
  <c r="AF68" i="79"/>
  <c r="AF70" i="80"/>
  <c r="AG59" i="80"/>
  <c r="AF79" i="80"/>
  <c r="K12" i="80"/>
  <c r="AF57" i="79"/>
  <c r="AF70" i="79"/>
  <c r="AF96" i="79"/>
  <c r="AE54" i="79"/>
  <c r="AE55" i="79"/>
  <c r="AH82" i="79"/>
  <c r="AH92" i="114"/>
  <c r="AH97" i="114"/>
  <c r="AE92" i="114"/>
  <c r="AF63" i="114"/>
  <c r="AF94" i="114"/>
  <c r="AF90" i="114"/>
  <c r="AH78" i="114"/>
  <c r="AH61" i="114"/>
  <c r="AG71" i="114"/>
  <c r="AG26" i="114"/>
  <c r="AG58" i="114"/>
  <c r="AF66" i="114"/>
  <c r="AH93" i="114"/>
  <c r="AE74" i="114"/>
  <c r="AF17" i="114"/>
  <c r="AG92" i="114"/>
  <c r="AE46" i="114"/>
  <c r="AH53" i="114"/>
  <c r="AF94" i="100"/>
  <c r="AG89" i="100"/>
  <c r="AH86" i="100"/>
  <c r="AE31" i="100"/>
  <c r="AH51" i="100"/>
  <c r="AE55" i="100"/>
  <c r="K31" i="100"/>
  <c r="AE71" i="100"/>
  <c r="AF99" i="100"/>
  <c r="AF97" i="100"/>
  <c r="AF71" i="100"/>
  <c r="AG95" i="100"/>
  <c r="AG99" i="100"/>
  <c r="AF35" i="100"/>
  <c r="AG90" i="100"/>
  <c r="AH71" i="100"/>
  <c r="AE41" i="100"/>
  <c r="AH87" i="100"/>
  <c r="AG63" i="100"/>
  <c r="AG67" i="100"/>
  <c r="AF65" i="100"/>
  <c r="AH76" i="100"/>
  <c r="AH93" i="100"/>
  <c r="AG83" i="100"/>
  <c r="AF100" i="100"/>
  <c r="AF27" i="100"/>
  <c r="K22" i="100"/>
  <c r="AF91" i="100"/>
  <c r="AG54" i="100"/>
  <c r="AH77" i="100"/>
  <c r="AH33" i="100"/>
  <c r="AG27" i="100"/>
  <c r="AG18" i="100"/>
  <c r="AG31" i="100"/>
  <c r="AG19" i="100"/>
  <c r="AE85" i="100"/>
  <c r="K36" i="100"/>
  <c r="AF45" i="100"/>
  <c r="AH35" i="100"/>
  <c r="AE70" i="100"/>
  <c r="AG87" i="100"/>
  <c r="AH26" i="100"/>
  <c r="AH18" i="100"/>
  <c r="AH63" i="100"/>
  <c r="AE99" i="100"/>
  <c r="AG76" i="100"/>
  <c r="AF37" i="100"/>
  <c r="K60" i="100"/>
  <c r="AH25" i="100"/>
  <c r="AF49" i="100"/>
  <c r="K45" i="100"/>
  <c r="AE84" i="100"/>
  <c r="AE76" i="100"/>
  <c r="K23" i="100"/>
  <c r="AE82" i="100"/>
  <c r="AE100" i="100"/>
  <c r="AG42" i="100"/>
  <c r="K40" i="100"/>
  <c r="AG68" i="100"/>
  <c r="AH45" i="100"/>
  <c r="AE60" i="100"/>
  <c r="AE66" i="100"/>
  <c r="AH66" i="100"/>
  <c r="AH70" i="100"/>
  <c r="AG80" i="100"/>
  <c r="AG38" i="100"/>
  <c r="AF54" i="100"/>
  <c r="AG58" i="100"/>
  <c r="AH65" i="100"/>
  <c r="K41" i="100"/>
  <c r="AG50" i="100"/>
  <c r="K34" i="100"/>
  <c r="AE40" i="100"/>
  <c r="AF21" i="100"/>
  <c r="AE64" i="100"/>
  <c r="AH22" i="100"/>
  <c r="AG24" i="100"/>
  <c r="AF90" i="100"/>
  <c r="K54" i="100"/>
  <c r="AG45" i="100"/>
  <c r="AE36" i="100"/>
  <c r="AF28" i="100"/>
  <c r="AH83" i="100"/>
  <c r="K85" i="59"/>
  <c r="AF61" i="59"/>
  <c r="K86" i="59"/>
  <c r="K94" i="59"/>
  <c r="AE29" i="59"/>
  <c r="AH78" i="59"/>
  <c r="AF74" i="59"/>
  <c r="AG50" i="59"/>
  <c r="AG53" i="59"/>
  <c r="AF40" i="59"/>
  <c r="AG67" i="59"/>
  <c r="AE75" i="59"/>
  <c r="AH89" i="59"/>
  <c r="AH60" i="59"/>
  <c r="K58" i="59"/>
  <c r="AH56" i="59"/>
  <c r="AF28" i="59"/>
  <c r="AF95" i="59"/>
  <c r="AG62" i="59"/>
  <c r="AF57" i="59"/>
  <c r="AE76" i="59"/>
  <c r="AH67" i="59"/>
  <c r="AF53" i="59"/>
  <c r="AE71" i="59"/>
  <c r="AF2" i="59"/>
  <c r="AE59" i="59"/>
  <c r="AH66" i="59"/>
  <c r="AG38" i="59"/>
  <c r="AH50" i="59"/>
  <c r="AE70" i="59"/>
  <c r="AH46" i="59"/>
  <c r="AH96" i="59"/>
  <c r="AG79" i="59"/>
  <c r="AH69" i="59"/>
  <c r="AE84" i="59"/>
  <c r="AH61" i="59"/>
  <c r="K25" i="59"/>
  <c r="AH36" i="59"/>
  <c r="AH39" i="59"/>
  <c r="AH93" i="59"/>
  <c r="K60" i="59"/>
  <c r="K46" i="59"/>
  <c r="K77" i="59"/>
  <c r="AF44" i="59"/>
  <c r="AH30" i="59"/>
  <c r="AH49" i="59"/>
  <c r="K63" i="59"/>
  <c r="AG48" i="59"/>
  <c r="AF38" i="59"/>
  <c r="AH74" i="59"/>
  <c r="K49" i="59"/>
  <c r="AE94" i="59"/>
  <c r="AE87" i="59"/>
  <c r="AE68" i="59"/>
  <c r="K42" i="59"/>
  <c r="AF42" i="59"/>
  <c r="K62" i="59"/>
  <c r="K65" i="59"/>
  <c r="AG45" i="59"/>
  <c r="AF58" i="59"/>
  <c r="AF75" i="59"/>
  <c r="AE83" i="59"/>
  <c r="AG87" i="59"/>
  <c r="AH64" i="59"/>
  <c r="AE50" i="59"/>
  <c r="AF93" i="59"/>
  <c r="AF82" i="59"/>
  <c r="AF85" i="59"/>
  <c r="AG52" i="59"/>
  <c r="AF79" i="59"/>
  <c r="AG85" i="59"/>
  <c r="AG77" i="59"/>
  <c r="AG75" i="59"/>
  <c r="AE90" i="59"/>
  <c r="AH40" i="59"/>
  <c r="AF25" i="59"/>
  <c r="K74" i="59"/>
  <c r="AF81" i="59"/>
  <c r="AF29" i="59"/>
  <c r="AG56" i="59"/>
  <c r="K30" i="59"/>
  <c r="K48" i="59"/>
  <c r="AG74" i="59"/>
  <c r="AG46" i="59"/>
  <c r="AE37" i="59"/>
  <c r="AE38" i="59"/>
  <c r="AE88" i="59"/>
  <c r="AE49" i="59"/>
  <c r="AE72" i="59"/>
  <c r="AH45" i="59"/>
  <c r="AE48" i="59"/>
  <c r="K83" i="59"/>
  <c r="AG40" i="59"/>
  <c r="AF63" i="59"/>
  <c r="K50" i="59"/>
  <c r="AF49" i="59"/>
  <c r="AG76" i="59"/>
  <c r="AF52" i="59"/>
  <c r="AE91" i="59"/>
  <c r="K29" i="59"/>
  <c r="K92" i="59"/>
  <c r="AF86" i="59"/>
  <c r="AG94" i="59"/>
  <c r="K69" i="59"/>
  <c r="AH71" i="59"/>
  <c r="AH51" i="59"/>
  <c r="AH97" i="94"/>
  <c r="AE90" i="94"/>
  <c r="AF83" i="94"/>
  <c r="AG37" i="94"/>
  <c r="AG100" i="94"/>
  <c r="AH27" i="94"/>
  <c r="K54" i="94"/>
  <c r="AF99" i="94"/>
  <c r="K68" i="94"/>
  <c r="AH99" i="94"/>
  <c r="AF96" i="94"/>
  <c r="K26" i="94"/>
  <c r="K27" i="94"/>
  <c r="AE94" i="94"/>
  <c r="AH14" i="94"/>
  <c r="AE77" i="94"/>
  <c r="AF48" i="94"/>
  <c r="AE92" i="94"/>
  <c r="K56" i="94"/>
  <c r="AE56" i="94"/>
  <c r="AH63" i="94"/>
  <c r="AF74" i="94"/>
  <c r="AG72" i="94"/>
  <c r="AE96" i="94"/>
  <c r="AH92" i="94"/>
  <c r="AG82" i="94"/>
  <c r="AG99" i="94"/>
  <c r="K60" i="94"/>
  <c r="AH18" i="94"/>
  <c r="AF93" i="94"/>
  <c r="AF29" i="94"/>
  <c r="AH16" i="94"/>
  <c r="AF78" i="94"/>
  <c r="AE34" i="94"/>
  <c r="AH75" i="94"/>
  <c r="AH72" i="94"/>
  <c r="AH61" i="94"/>
  <c r="AE51" i="94"/>
  <c r="AG83" i="94"/>
  <c r="AE22" i="94"/>
  <c r="AG17" i="94"/>
  <c r="AF84" i="94"/>
  <c r="AE41" i="94"/>
  <c r="AF71" i="94"/>
  <c r="AE32" i="94"/>
  <c r="AG48" i="94"/>
  <c r="AG78" i="94"/>
  <c r="AH56" i="94"/>
  <c r="AE44" i="94"/>
  <c r="AE98" i="94"/>
  <c r="AG76" i="94"/>
  <c r="AH83" i="94"/>
  <c r="AE74" i="94"/>
  <c r="K49" i="94"/>
  <c r="AG69" i="94"/>
  <c r="K61" i="94"/>
  <c r="AE66" i="94"/>
  <c r="AH95" i="94"/>
  <c r="AH87" i="94"/>
  <c r="AH88" i="94"/>
  <c r="AH37" i="94"/>
  <c r="AG42" i="94"/>
  <c r="AG68" i="94"/>
  <c r="AE65" i="94"/>
  <c r="AG35" i="94"/>
  <c r="AH54" i="94"/>
  <c r="AE15" i="94"/>
  <c r="K59" i="94"/>
  <c r="AF49" i="94"/>
  <c r="K58" i="94"/>
  <c r="AH53" i="94"/>
  <c r="AF44" i="94"/>
  <c r="AE75" i="94"/>
  <c r="AG75" i="94"/>
  <c r="AG30" i="94"/>
  <c r="AF82" i="94"/>
  <c r="AE95" i="94"/>
  <c r="K41" i="94"/>
  <c r="AH51" i="94"/>
  <c r="AE45" i="94"/>
  <c r="K14" i="94"/>
  <c r="AH23" i="94"/>
  <c r="K67" i="94"/>
  <c r="AH39" i="94"/>
  <c r="AG60" i="94"/>
  <c r="AE91" i="94"/>
  <c r="AF95" i="94"/>
  <c r="AE40" i="94"/>
  <c r="AH69" i="94"/>
  <c r="AH77" i="94"/>
  <c r="AF87" i="94"/>
  <c r="AF14" i="94"/>
  <c r="AE81" i="94"/>
  <c r="AF59" i="94"/>
  <c r="AE48" i="94"/>
  <c r="AH64" i="94"/>
  <c r="AH22" i="94"/>
  <c r="AG61" i="94"/>
  <c r="AG89" i="94"/>
  <c r="K51" i="94"/>
  <c r="AH96" i="94"/>
  <c r="AE36" i="94"/>
  <c r="AE19" i="94"/>
  <c r="AF98" i="94"/>
  <c r="K45" i="94"/>
  <c r="K29" i="94"/>
  <c r="K33" i="94"/>
  <c r="AH68" i="94"/>
  <c r="AG73" i="94"/>
  <c r="AG58" i="94"/>
  <c r="AF47" i="94"/>
  <c r="AF34" i="94"/>
  <c r="AG80" i="94"/>
  <c r="AH46" i="94"/>
  <c r="AH90" i="94"/>
  <c r="AH30" i="94"/>
  <c r="AG94" i="94"/>
  <c r="AF68" i="94"/>
  <c r="AE54" i="94"/>
  <c r="K37" i="94"/>
  <c r="AF97" i="94"/>
  <c r="AH57" i="94"/>
  <c r="AE25" i="94"/>
  <c r="AF69" i="94"/>
  <c r="K28" i="94"/>
  <c r="AE79" i="94"/>
  <c r="AF50" i="94"/>
  <c r="AG96" i="94"/>
  <c r="AH25" i="94"/>
  <c r="AE28" i="94"/>
  <c r="AG90" i="94"/>
  <c r="AH82" i="94"/>
  <c r="AG23" i="94"/>
  <c r="AE88" i="94"/>
  <c r="AG98" i="94"/>
  <c r="AG51" i="94"/>
  <c r="AF60" i="94"/>
  <c r="AE37" i="94"/>
  <c r="AE99" i="94"/>
  <c r="K36" i="94"/>
  <c r="AF40" i="94"/>
  <c r="AG84" i="94"/>
  <c r="K66" i="94"/>
  <c r="AF25" i="94"/>
  <c r="AG63" i="94"/>
  <c r="AF15" i="94"/>
  <c r="AF32" i="94"/>
  <c r="AG19" i="94"/>
  <c r="AG70" i="66"/>
  <c r="AG74" i="66"/>
  <c r="AE95" i="66"/>
  <c r="AG76" i="66"/>
  <c r="K25" i="66"/>
  <c r="AE23" i="66"/>
  <c r="K83" i="66"/>
  <c r="AF47" i="66"/>
  <c r="K66" i="66"/>
  <c r="AH46" i="66"/>
  <c r="AF82" i="66"/>
  <c r="K16" i="66"/>
  <c r="AE54" i="66"/>
  <c r="AH50" i="66"/>
  <c r="AF92" i="66"/>
  <c r="AF9" i="66"/>
  <c r="AH98" i="66"/>
  <c r="AF97" i="66"/>
  <c r="AG40" i="66"/>
  <c r="AE36" i="66"/>
  <c r="K74" i="66"/>
  <c r="K11" i="66"/>
  <c r="AF95" i="66"/>
  <c r="AH94" i="66"/>
  <c r="K2" i="66"/>
  <c r="K68" i="66"/>
  <c r="AH31" i="66"/>
  <c r="AF56" i="66"/>
  <c r="AE57" i="66"/>
  <c r="AH84" i="66"/>
  <c r="AE12" i="66"/>
  <c r="AG54" i="66"/>
  <c r="AF98" i="66"/>
  <c r="AE42" i="66"/>
  <c r="AF67" i="66"/>
  <c r="K48" i="66"/>
  <c r="AH73" i="66"/>
  <c r="AH48" i="66"/>
  <c r="K3" i="66"/>
  <c r="AF27" i="66"/>
  <c r="AE73" i="66"/>
  <c r="AF16" i="66"/>
  <c r="AG17" i="66"/>
  <c r="AF43" i="66"/>
  <c r="AH9" i="66"/>
  <c r="AE25" i="66"/>
  <c r="AG91" i="66"/>
  <c r="AG14" i="66"/>
  <c r="AH86" i="66"/>
  <c r="K34" i="66"/>
  <c r="AF30" i="66"/>
  <c r="AG95" i="66"/>
  <c r="AF23" i="66"/>
  <c r="AF70" i="66"/>
  <c r="K21" i="66"/>
  <c r="AH41" i="66"/>
  <c r="AF36" i="66"/>
  <c r="AH85" i="66"/>
  <c r="K80" i="66"/>
  <c r="AG78" i="66"/>
  <c r="AF63" i="66"/>
  <c r="AG22" i="66"/>
  <c r="AE62" i="66"/>
  <c r="AH3" i="66"/>
  <c r="K22" i="66"/>
  <c r="AG60" i="66"/>
  <c r="AE64" i="66"/>
  <c r="AH89" i="66"/>
  <c r="AF100" i="66"/>
  <c r="K63" i="66"/>
  <c r="AH19" i="66"/>
  <c r="AG23" i="66"/>
  <c r="AH88" i="66"/>
  <c r="AE51" i="66"/>
  <c r="AF17" i="66"/>
  <c r="AF22" i="66"/>
  <c r="AG93" i="66"/>
  <c r="AG63" i="66"/>
  <c r="K36" i="66"/>
  <c r="AF11" i="66"/>
  <c r="AF50" i="66"/>
  <c r="K9" i="66"/>
  <c r="AG36" i="66"/>
  <c r="AG48" i="66"/>
  <c r="AG45" i="66"/>
  <c r="AF32" i="66"/>
  <c r="AF76" i="66"/>
  <c r="AE60" i="66"/>
  <c r="AH17" i="66"/>
  <c r="AF51" i="66"/>
  <c r="AG88" i="66"/>
  <c r="AE79" i="66"/>
  <c r="AE8" i="66"/>
  <c r="AH36" i="66"/>
  <c r="AG55" i="66"/>
  <c r="AF68" i="66"/>
  <c r="AE56" i="66"/>
  <c r="AF77" i="66"/>
  <c r="AG84" i="66"/>
  <c r="AG34" i="66"/>
  <c r="AG21" i="66"/>
  <c r="AH10" i="66"/>
  <c r="AH78" i="66"/>
  <c r="K28" i="66"/>
  <c r="K18" i="66"/>
  <c r="AG66" i="66"/>
  <c r="AG32" i="66"/>
  <c r="AF19" i="66"/>
  <c r="AE7" i="66"/>
  <c r="AF71" i="66"/>
  <c r="AF20" i="66"/>
  <c r="AE5" i="66"/>
  <c r="AF96" i="66"/>
  <c r="AH33" i="66"/>
  <c r="AH64" i="66"/>
  <c r="AE86" i="66"/>
  <c r="AH65" i="66"/>
  <c r="AG41" i="66"/>
  <c r="AG82" i="66"/>
  <c r="AH40" i="66"/>
  <c r="AH99" i="66"/>
  <c r="AE71" i="66"/>
  <c r="AE24" i="66"/>
  <c r="AE35" i="66"/>
  <c r="AE84" i="66"/>
  <c r="AG30" i="66"/>
  <c r="AF49" i="66"/>
  <c r="AE93" i="66"/>
  <c r="AE13" i="66"/>
  <c r="K19" i="66"/>
  <c r="AG46" i="66"/>
  <c r="K41" i="66"/>
  <c r="AF41" i="66"/>
  <c r="K31" i="66"/>
  <c r="AH57" i="66"/>
  <c r="AF10" i="66"/>
  <c r="AG87" i="66"/>
  <c r="K47" i="66"/>
  <c r="K38" i="66"/>
  <c r="AF6" i="66"/>
  <c r="AF88" i="66"/>
  <c r="AG31" i="66"/>
  <c r="AF55" i="66"/>
  <c r="K24" i="66"/>
  <c r="K78" i="66"/>
  <c r="AH75" i="66"/>
  <c r="AH63" i="66"/>
  <c r="AH92" i="66"/>
  <c r="K45" i="66"/>
  <c r="AE19" i="66"/>
  <c r="K77" i="66"/>
  <c r="AE41" i="66"/>
  <c r="AG44" i="66"/>
  <c r="AE83" i="66"/>
  <c r="AG97" i="66"/>
  <c r="AF83" i="66"/>
  <c r="AF21" i="66"/>
  <c r="AH32" i="66"/>
  <c r="AH12" i="66"/>
  <c r="AH96" i="66"/>
  <c r="K13" i="66"/>
  <c r="AE40" i="66"/>
  <c r="AE21" i="66"/>
  <c r="AE69" i="66"/>
  <c r="K50" i="66"/>
  <c r="AE4" i="66"/>
  <c r="K5" i="66"/>
  <c r="K53" i="66"/>
  <c r="AH14" i="66"/>
  <c r="AE58" i="66"/>
  <c r="AG27" i="66"/>
  <c r="AG53" i="66"/>
  <c r="AE18" i="66"/>
  <c r="K46" i="66"/>
  <c r="AE22" i="66"/>
  <c r="AF74" i="66"/>
  <c r="AG26" i="66"/>
  <c r="AG69" i="66"/>
  <c r="AF66" i="66"/>
  <c r="K62" i="66"/>
  <c r="AF25" i="66"/>
  <c r="AE9" i="66"/>
  <c r="AH61" i="66"/>
  <c r="AE2" i="66"/>
  <c r="AG89" i="66"/>
  <c r="AF94" i="66"/>
  <c r="K12" i="66"/>
  <c r="AG6" i="66"/>
  <c r="AF18" i="66"/>
  <c r="AF75" i="66"/>
  <c r="AE52" i="66"/>
  <c r="AH49" i="66"/>
  <c r="K51" i="66"/>
  <c r="AH22" i="66"/>
  <c r="AH26" i="66"/>
  <c r="AF5" i="66"/>
  <c r="K7" i="66"/>
  <c r="AG3" i="66"/>
  <c r="AH60" i="66"/>
  <c r="AF72" i="66"/>
  <c r="AF2" i="66"/>
  <c r="AG65" i="66"/>
  <c r="AG67" i="66"/>
  <c r="AG98" i="66"/>
  <c r="AE15" i="66"/>
  <c r="AG51" i="66"/>
  <c r="K27" i="66"/>
  <c r="K61" i="66"/>
  <c r="K37" i="66"/>
  <c r="AG83" i="66"/>
  <c r="K59" i="66"/>
  <c r="AH47" i="66"/>
  <c r="AG16" i="66"/>
  <c r="AH37" i="66"/>
  <c r="AH18" i="66"/>
  <c r="AE11" i="66"/>
  <c r="AH45" i="66"/>
  <c r="AE65" i="66"/>
  <c r="AF31" i="66"/>
  <c r="AF69" i="66"/>
  <c r="AF38" i="66"/>
  <c r="AF33" i="66"/>
  <c r="K40" i="66"/>
  <c r="AG33" i="66"/>
  <c r="AG64" i="66"/>
  <c r="K14" i="66"/>
  <c r="AG100" i="66"/>
  <c r="AG7" i="66"/>
  <c r="AH43" i="66"/>
  <c r="AE32" i="66"/>
  <c r="AE17" i="66"/>
  <c r="AH44" i="66"/>
  <c r="AG38" i="66"/>
  <c r="AH68" i="66"/>
  <c r="AF28" i="66"/>
  <c r="AE78" i="66"/>
  <c r="AF24" i="66"/>
  <c r="AG13" i="66"/>
  <c r="AH66" i="66"/>
  <c r="AH80" i="66"/>
  <c r="AG12" i="66"/>
  <c r="AF46" i="66"/>
  <c r="AE97" i="66"/>
  <c r="AE14" i="66"/>
  <c r="K23" i="66"/>
  <c r="AG73" i="66"/>
  <c r="AF78" i="66"/>
  <c r="AF4" i="66"/>
  <c r="AF8" i="66"/>
  <c r="AH71" i="66"/>
  <c r="AH8" i="66"/>
  <c r="K82" i="66"/>
  <c r="K15" i="66"/>
  <c r="K44" i="66"/>
  <c r="AE45" i="66"/>
  <c r="AE87" i="66"/>
  <c r="AF59" i="66"/>
  <c r="AH81" i="66"/>
  <c r="AH53" i="66"/>
  <c r="AF39" i="66"/>
  <c r="AG86" i="66"/>
  <c r="AG4" i="66"/>
  <c r="AG19" i="66"/>
  <c r="AG72" i="66"/>
  <c r="AH27" i="66"/>
  <c r="AE92" i="66"/>
  <c r="AH6" i="66"/>
  <c r="AE100" i="66"/>
  <c r="AH35" i="66"/>
  <c r="AG71" i="66"/>
  <c r="K67" i="66"/>
  <c r="AG99" i="66"/>
  <c r="AE89" i="66"/>
  <c r="AF26" i="66"/>
  <c r="AG50" i="66"/>
  <c r="AF80" i="66"/>
  <c r="AH100" i="66"/>
  <c r="AF89" i="66"/>
  <c r="AH97" i="66"/>
  <c r="AH24" i="66"/>
  <c r="AE29" i="66"/>
  <c r="K71" i="66"/>
  <c r="AG61" i="66"/>
  <c r="AF3" i="66"/>
  <c r="AE6" i="66"/>
  <c r="AH5" i="66"/>
  <c r="AH4" i="66"/>
  <c r="AG2" i="66"/>
  <c r="AE3" i="66"/>
  <c r="AE45" i="58"/>
  <c r="AF26" i="58"/>
  <c r="AG26" i="58"/>
  <c r="AE26" i="58"/>
  <c r="AF38" i="58"/>
  <c r="AF81" i="58"/>
  <c r="K46" i="58"/>
  <c r="AF18" i="58"/>
  <c r="AH62" i="58"/>
  <c r="AH61" i="58"/>
  <c r="AE65" i="58"/>
  <c r="AF56" i="58"/>
  <c r="AF62" i="58"/>
  <c r="AH81" i="58"/>
  <c r="K36" i="58"/>
  <c r="AG55" i="58"/>
  <c r="AE77" i="100"/>
  <c r="AF86" i="100"/>
  <c r="AH52" i="100"/>
  <c r="AE78" i="100"/>
  <c r="K50" i="100"/>
  <c r="AE92" i="100"/>
  <c r="AE49" i="100"/>
  <c r="AF89" i="100"/>
  <c r="AE32" i="100"/>
  <c r="AE73" i="100"/>
  <c r="K33" i="100"/>
  <c r="AF72" i="100"/>
  <c r="K47" i="100"/>
  <c r="AF85" i="100"/>
  <c r="AH37" i="100"/>
  <c r="AE4" i="97"/>
  <c r="K45" i="97"/>
  <c r="AF14" i="95"/>
  <c r="AH39" i="97"/>
  <c r="AH93" i="97"/>
  <c r="AE13" i="97"/>
  <c r="AG46" i="97"/>
  <c r="AG79" i="97"/>
  <c r="K73" i="97"/>
  <c r="AH43" i="97"/>
  <c r="AH89" i="97"/>
  <c r="AG59" i="97"/>
  <c r="K61" i="95"/>
  <c r="AH61" i="95"/>
  <c r="AG58" i="95"/>
  <c r="AE71" i="97"/>
  <c r="AE14" i="97"/>
  <c r="AG25" i="97"/>
  <c r="AF54" i="97"/>
  <c r="AG70" i="95"/>
  <c r="K31" i="95"/>
  <c r="K48" i="95"/>
  <c r="AE51" i="97"/>
  <c r="AF61" i="95"/>
  <c r="AF42" i="95"/>
  <c r="AG83" i="97"/>
  <c r="AE38" i="97"/>
  <c r="AF83" i="95"/>
  <c r="AH60" i="95"/>
  <c r="AF19" i="97"/>
  <c r="AF36" i="97"/>
  <c r="AF75" i="95"/>
  <c r="AH80" i="97"/>
  <c r="AF96" i="97"/>
  <c r="AF100" i="95"/>
  <c r="AH87" i="97"/>
  <c r="AH81" i="97"/>
  <c r="AH25" i="95"/>
  <c r="AF81" i="97"/>
  <c r="AE68" i="97"/>
  <c r="AF52" i="97"/>
  <c r="AH39" i="95"/>
  <c r="K23" i="95"/>
  <c r="AG8" i="95"/>
  <c r="AF39" i="95"/>
  <c r="AF41" i="97"/>
  <c r="K65" i="97"/>
  <c r="AG18" i="95"/>
  <c r="K34" i="97"/>
  <c r="AF34" i="95"/>
  <c r="AG15" i="97"/>
  <c r="AF89" i="97"/>
  <c r="AE50" i="97"/>
  <c r="AH80" i="95"/>
  <c r="AF79" i="95"/>
  <c r="AG16" i="95"/>
  <c r="AF11" i="97"/>
  <c r="AH17" i="95"/>
  <c r="AH10" i="97"/>
  <c r="K34" i="95"/>
  <c r="AH25" i="97"/>
  <c r="K65" i="95"/>
  <c r="AG24" i="95"/>
  <c r="AH78" i="97"/>
  <c r="AG27" i="97"/>
  <c r="AE55" i="95"/>
  <c r="AH28" i="97"/>
  <c r="AF50" i="97"/>
  <c r="AH27" i="95"/>
  <c r="AF56" i="95"/>
  <c r="AF44" i="95"/>
  <c r="K27" i="95"/>
  <c r="AH97" i="95"/>
  <c r="K44" i="97"/>
  <c r="AF84" i="97"/>
  <c r="AG57" i="97"/>
  <c r="AG74" i="97"/>
  <c r="AH24" i="97"/>
  <c r="AH45" i="97"/>
  <c r="AF88" i="95"/>
  <c r="AE88" i="97"/>
  <c r="AG62" i="97"/>
  <c r="AF31" i="97"/>
  <c r="AF86" i="95"/>
  <c r="AE68" i="95"/>
  <c r="AG21" i="95"/>
  <c r="K25" i="95"/>
  <c r="AH47" i="97"/>
  <c r="K47" i="95"/>
  <c r="AG88" i="95"/>
  <c r="AG34" i="95"/>
  <c r="AE61" i="97"/>
  <c r="AF93" i="95"/>
  <c r="K40" i="97"/>
  <c r="AE37" i="97"/>
  <c r="AH50" i="95"/>
  <c r="AG29" i="97"/>
  <c r="AF87" i="97"/>
  <c r="AE76" i="97"/>
  <c r="K21" i="95"/>
  <c r="AH37" i="95"/>
  <c r="K59" i="95"/>
  <c r="AG81" i="95"/>
  <c r="AH58" i="95"/>
  <c r="AF32" i="95"/>
  <c r="AE83" i="95"/>
  <c r="AF90" i="95"/>
  <c r="AE26" i="97"/>
  <c r="AH16" i="95"/>
  <c r="AH85" i="97"/>
  <c r="AG27" i="95"/>
  <c r="AE12" i="95"/>
  <c r="AE29" i="95"/>
  <c r="AG49" i="97"/>
  <c r="AG26" i="95"/>
  <c r="AF17" i="95"/>
  <c r="AE87" i="97"/>
  <c r="AG34" i="97"/>
  <c r="AG93" i="95"/>
  <c r="AF25" i="95"/>
  <c r="AG94" i="97"/>
  <c r="AG75" i="97"/>
  <c r="AE63" i="95"/>
  <c r="AE5" i="97"/>
  <c r="AH79" i="97"/>
  <c r="AG39" i="95"/>
  <c r="K63" i="97"/>
  <c r="AG54" i="95"/>
  <c r="AF43" i="97"/>
  <c r="AE97" i="97"/>
  <c r="AH66" i="97"/>
  <c r="AH23" i="97"/>
  <c r="AE46" i="95"/>
  <c r="AG70" i="97"/>
  <c r="K27" i="97"/>
  <c r="K47" i="97"/>
  <c r="AH16" i="97"/>
  <c r="AH91" i="95"/>
  <c r="AH18" i="95"/>
  <c r="AE36" i="97"/>
  <c r="AG35" i="95"/>
  <c r="AF27" i="97"/>
  <c r="AF98" i="97"/>
  <c r="AE45" i="97"/>
  <c r="AF48" i="97"/>
  <c r="AG82" i="95"/>
  <c r="AF95" i="97"/>
  <c r="K42" i="95"/>
  <c r="AH72" i="97"/>
  <c r="AE46" i="97"/>
  <c r="AG44" i="95"/>
  <c r="AH81" i="95"/>
  <c r="AE88" i="95"/>
  <c r="AG28" i="95"/>
  <c r="AE89" i="97"/>
  <c r="AF90" i="97"/>
  <c r="K41" i="97"/>
  <c r="AE22" i="97"/>
  <c r="AG44" i="97"/>
  <c r="AE14" i="95"/>
  <c r="K12" i="97"/>
  <c r="K13" i="95"/>
  <c r="AH33" i="97"/>
  <c r="K41" i="95"/>
  <c r="AG28" i="97"/>
  <c r="AG33" i="97"/>
  <c r="AG55" i="97"/>
  <c r="AG67" i="97"/>
  <c r="AH71" i="95"/>
  <c r="AG52" i="95"/>
  <c r="K25" i="97"/>
  <c r="AG96" i="95"/>
  <c r="AH85" i="95"/>
  <c r="AG99" i="95"/>
  <c r="K58" i="95"/>
  <c r="AH67" i="95"/>
  <c r="AE86" i="95"/>
  <c r="AH20" i="97"/>
  <c r="AH87" i="95"/>
  <c r="AG72" i="97"/>
  <c r="AE59" i="95"/>
  <c r="AG94" i="95"/>
  <c r="K30" i="97"/>
  <c r="AG86" i="97"/>
  <c r="AE76" i="95"/>
  <c r="AG42" i="97"/>
  <c r="AH76" i="97"/>
  <c r="AH29" i="95"/>
  <c r="AF84" i="95"/>
  <c r="AH42" i="95"/>
  <c r="AE19" i="97"/>
  <c r="AE18" i="97"/>
  <c r="AE57" i="97"/>
  <c r="AH86" i="95"/>
  <c r="AF63" i="95"/>
  <c r="AE89" i="95"/>
  <c r="AE54" i="97"/>
  <c r="AG13" i="97"/>
  <c r="AG12" i="95"/>
  <c r="AE28" i="97"/>
  <c r="AE20" i="95"/>
  <c r="K9" i="95"/>
  <c r="AH12" i="97"/>
  <c r="AE43" i="95"/>
  <c r="AG60" i="95"/>
  <c r="K29" i="95"/>
  <c r="AG9" i="97"/>
  <c r="AF58" i="97"/>
  <c r="AG47" i="95"/>
  <c r="AH41" i="95"/>
  <c r="AH21" i="97"/>
  <c r="AH57" i="95"/>
  <c r="AG18" i="97"/>
  <c r="AF50" i="95"/>
  <c r="AE32" i="95"/>
  <c r="K53" i="97"/>
  <c r="AH38" i="97"/>
  <c r="AH32" i="97"/>
  <c r="AE92" i="97"/>
  <c r="AF31" i="95"/>
  <c r="AE70" i="97"/>
  <c r="AH69" i="97"/>
  <c r="AE50" i="95"/>
  <c r="AH28" i="95"/>
  <c r="AH59" i="97"/>
  <c r="AE42" i="97"/>
  <c r="AG58" i="97"/>
  <c r="AH40" i="97"/>
  <c r="AE26" i="95"/>
  <c r="AE39" i="95"/>
  <c r="AF21" i="97"/>
  <c r="AE44" i="95"/>
  <c r="AF73" i="97"/>
  <c r="AE93" i="95"/>
  <c r="AE42" i="95"/>
  <c r="AF22" i="97"/>
  <c r="AF29" i="97"/>
  <c r="K44" i="95"/>
  <c r="AG48" i="97"/>
  <c r="K64" i="95"/>
  <c r="AF24" i="97"/>
  <c r="AG41" i="95"/>
  <c r="AH9" i="95"/>
  <c r="AH15" i="95"/>
  <c r="AF22" i="95"/>
  <c r="AE49" i="95"/>
  <c r="AG45" i="97"/>
  <c r="AF71" i="95"/>
  <c r="AF37" i="95"/>
  <c r="AF74" i="97"/>
  <c r="K69" i="97"/>
  <c r="AH59" i="95"/>
  <c r="AF72" i="97"/>
  <c r="AF59" i="97"/>
  <c r="AE15" i="95"/>
  <c r="AF65" i="95"/>
  <c r="K24" i="97"/>
  <c r="K60" i="95"/>
  <c r="K8" i="97"/>
  <c r="AG38" i="97"/>
  <c r="K11" i="97"/>
  <c r="AG29" i="95"/>
  <c r="AE40" i="97"/>
  <c r="AF4" i="95"/>
  <c r="AG50" i="97"/>
  <c r="AE30" i="97"/>
  <c r="AG43" i="95"/>
  <c r="AE57" i="95"/>
  <c r="K15" i="95"/>
  <c r="AH30" i="95"/>
  <c r="AE11" i="95"/>
  <c r="AG40" i="97"/>
  <c r="AF23" i="95"/>
  <c r="AE21" i="95"/>
  <c r="AE56" i="95"/>
  <c r="AE41" i="97"/>
  <c r="AG24" i="97"/>
  <c r="AH49" i="97"/>
  <c r="AF35" i="97"/>
  <c r="AF80" i="97"/>
  <c r="AF25" i="97"/>
  <c r="AG79" i="95"/>
  <c r="AG77" i="97"/>
  <c r="AE73" i="97"/>
  <c r="AH34" i="95"/>
  <c r="AH55" i="95"/>
  <c r="AE75" i="97"/>
  <c r="AE27" i="97"/>
  <c r="AH61" i="97"/>
  <c r="K72" i="97"/>
  <c r="AF30" i="95"/>
  <c r="AH62" i="97"/>
  <c r="AG96" i="97"/>
  <c r="AF16" i="97"/>
  <c r="AH66" i="95"/>
  <c r="K20" i="97"/>
  <c r="K51" i="97"/>
  <c r="AF18" i="95"/>
  <c r="K14" i="95"/>
  <c r="K59" i="97"/>
  <c r="AG47" i="97"/>
  <c r="AG78" i="95"/>
  <c r="K18" i="97"/>
  <c r="K29" i="97"/>
  <c r="AE95" i="97"/>
  <c r="AH95" i="95"/>
  <c r="AG98" i="95"/>
  <c r="AF30" i="97"/>
  <c r="AE61" i="95"/>
  <c r="AH44" i="97"/>
  <c r="K26" i="95"/>
  <c r="AH53" i="97"/>
  <c r="AF23" i="97"/>
  <c r="AG97" i="95"/>
  <c r="AF52" i="95"/>
  <c r="AF7" i="95"/>
  <c r="AE67" i="95"/>
  <c r="AH70" i="97"/>
  <c r="AG95" i="97"/>
  <c r="AE24" i="97"/>
  <c r="AF28" i="95"/>
  <c r="AH84" i="95"/>
  <c r="AG16" i="97"/>
  <c r="AE78" i="97"/>
  <c r="AF96" i="95"/>
  <c r="AG11" i="95"/>
  <c r="AF82" i="97"/>
  <c r="AH91" i="97"/>
  <c r="AE37" i="95"/>
  <c r="K26" i="97"/>
  <c r="AE81" i="95"/>
  <c r="AE43" i="97"/>
  <c r="AF98" i="95"/>
  <c r="AE86" i="97"/>
  <c r="AE78" i="95"/>
  <c r="AG23" i="97"/>
  <c r="AE96" i="95"/>
  <c r="AF97" i="95"/>
  <c r="K51" i="95"/>
  <c r="AG14" i="95"/>
  <c r="K10" i="95"/>
  <c r="AF17" i="97"/>
  <c r="AG36" i="95"/>
  <c r="K7" i="97"/>
  <c r="AE28" i="95"/>
  <c r="AG30" i="97"/>
  <c r="AF15" i="95"/>
  <c r="AE31" i="97"/>
  <c r="AG35" i="97"/>
  <c r="AH5" i="97"/>
  <c r="AG9" i="95"/>
  <c r="K52" i="95"/>
  <c r="AE17" i="95"/>
  <c r="AE8" i="97"/>
  <c r="AF48" i="95"/>
  <c r="AH8" i="95"/>
  <c r="AH18" i="97"/>
  <c r="AH45" i="95"/>
  <c r="K14" i="97"/>
  <c r="AH46" i="97"/>
  <c r="K54" i="97"/>
  <c r="K17" i="97"/>
  <c r="K53" i="95"/>
  <c r="AG84" i="95"/>
  <c r="AG42" i="95"/>
  <c r="AF94" i="95"/>
  <c r="AE72" i="97"/>
  <c r="AH14" i="95"/>
  <c r="AE85" i="97"/>
  <c r="K5" i="95"/>
  <c r="AG31" i="95"/>
  <c r="K13" i="97"/>
  <c r="AF16" i="95"/>
  <c r="K8" i="95"/>
  <c r="AH63" i="97"/>
  <c r="AF55" i="97"/>
  <c r="K50" i="97"/>
  <c r="K57" i="95"/>
  <c r="K9" i="97"/>
  <c r="AG59" i="95"/>
  <c r="AH22" i="97"/>
  <c r="AF33" i="97"/>
  <c r="AF62" i="97"/>
  <c r="AG5" i="97"/>
  <c r="K76" i="97"/>
  <c r="AG46" i="95"/>
  <c r="AG41" i="97"/>
  <c r="AE4" i="95"/>
  <c r="AG15" i="95"/>
  <c r="AF76" i="95"/>
  <c r="AG56" i="97"/>
  <c r="AG53" i="95"/>
  <c r="K74" i="97"/>
  <c r="K71" i="97"/>
  <c r="AF74" i="95"/>
  <c r="K49" i="95"/>
  <c r="AF38" i="97"/>
  <c r="AH29" i="97"/>
  <c r="AG30" i="95"/>
  <c r="AE8" i="95"/>
  <c r="K58" i="97"/>
  <c r="K54" i="95"/>
  <c r="AG49" i="95"/>
  <c r="AG23" i="95"/>
  <c r="AF5" i="97"/>
  <c r="AF35" i="95"/>
  <c r="K39" i="97"/>
  <c r="AE58" i="97"/>
  <c r="AH49" i="95"/>
  <c r="AG63" i="97"/>
  <c r="AH26" i="95"/>
  <c r="AH12" i="95"/>
  <c r="AF26" i="97"/>
  <c r="AF14" i="97"/>
  <c r="AG22" i="97"/>
  <c r="AH52" i="97"/>
  <c r="AG10" i="97"/>
  <c r="AG51" i="95"/>
  <c r="K22" i="95"/>
  <c r="AE21" i="97"/>
  <c r="AH31" i="97"/>
  <c r="AH4" i="97"/>
  <c r="K15" i="97"/>
  <c r="AH11" i="95"/>
  <c r="AE7" i="95"/>
  <c r="AG32" i="97"/>
  <c r="AH14" i="97"/>
  <c r="AG7" i="97"/>
  <c r="AG13" i="95"/>
  <c r="AF69" i="97"/>
  <c r="AG93" i="97"/>
  <c r="K38" i="95"/>
  <c r="AH56" i="97"/>
  <c r="AF100" i="97"/>
  <c r="K61" i="97"/>
  <c r="AF8" i="97"/>
  <c r="AE22" i="95"/>
  <c r="AE24" i="95"/>
  <c r="AE64" i="95"/>
  <c r="AE74" i="95"/>
  <c r="K63" i="95"/>
  <c r="K48" i="97"/>
  <c r="K46" i="97"/>
  <c r="AG74" i="95"/>
  <c r="AF46" i="95"/>
  <c r="AE62" i="97"/>
  <c r="AE35" i="97"/>
  <c r="AF63" i="97"/>
  <c r="AG22" i="95"/>
  <c r="AE41" i="95"/>
  <c r="AE6" i="97"/>
  <c r="AE34" i="97"/>
  <c r="AF39" i="97"/>
  <c r="AH13" i="97"/>
  <c r="AH33" i="95"/>
  <c r="AF49" i="95"/>
  <c r="K35" i="97"/>
  <c r="AF34" i="97"/>
  <c r="AE47" i="95"/>
  <c r="AF20" i="95"/>
  <c r="AG21" i="97"/>
  <c r="AH55" i="97"/>
  <c r="AG25" i="95"/>
  <c r="AF38" i="95"/>
  <c r="AE32" i="97"/>
  <c r="K38" i="97"/>
  <c r="AG7" i="95"/>
  <c r="AE53" i="97"/>
  <c r="K37" i="97"/>
  <c r="AH38" i="95"/>
  <c r="K31" i="97"/>
  <c r="AF47" i="95"/>
  <c r="AF12" i="97"/>
  <c r="AE17" i="97"/>
  <c r="AG37" i="95"/>
  <c r="AE55" i="97"/>
  <c r="AF60" i="95"/>
  <c r="AH4" i="95"/>
  <c r="AH43" i="95"/>
  <c r="AH21" i="95"/>
  <c r="AH6" i="95"/>
  <c r="AG6" i="97"/>
  <c r="AF26" i="95"/>
  <c r="AE33" i="97"/>
  <c r="AG4" i="97"/>
  <c r="AE54" i="95"/>
  <c r="K4" i="97"/>
  <c r="AE36" i="95"/>
  <c r="AE15" i="97"/>
  <c r="AF6" i="95"/>
  <c r="K11" i="95"/>
  <c r="AH37" i="97"/>
  <c r="AF45" i="97"/>
  <c r="AE23" i="97"/>
  <c r="AE52" i="97"/>
  <c r="AH7" i="97"/>
  <c r="AF5" i="95"/>
  <c r="AF4" i="97"/>
  <c r="AE52" i="95"/>
  <c r="AE30" i="95"/>
  <c r="K10" i="97"/>
  <c r="AG56" i="95"/>
  <c r="K24" i="95"/>
  <c r="K35" i="95"/>
  <c r="K32" i="95"/>
  <c r="AF10" i="97"/>
  <c r="AG17" i="95"/>
  <c r="AF12" i="95"/>
  <c r="AF57" i="95"/>
  <c r="AH31" i="95"/>
  <c r="K16" i="95"/>
  <c r="K4" i="95"/>
  <c r="AF10" i="95"/>
  <c r="AE33" i="95"/>
  <c r="AF61" i="97"/>
  <c r="AG5" i="95"/>
  <c r="K49" i="97"/>
  <c r="K36" i="97"/>
  <c r="AE7" i="97"/>
  <c r="AE10" i="95"/>
  <c r="AH50" i="97"/>
  <c r="AH32" i="95"/>
  <c r="AE16" i="97"/>
  <c r="AH48" i="97"/>
  <c r="K33" i="95"/>
  <c r="K43" i="97"/>
  <c r="AH22" i="95"/>
  <c r="K28" i="95"/>
  <c r="K6" i="95"/>
  <c r="AG38" i="95"/>
  <c r="AF37" i="97"/>
  <c r="AE38" i="95"/>
  <c r="AE12" i="97"/>
  <c r="AH48" i="95"/>
  <c r="AE13" i="95"/>
  <c r="AG20" i="95"/>
  <c r="AG26" i="97"/>
  <c r="AH51" i="95"/>
  <c r="AH44" i="95"/>
  <c r="AE63" i="97"/>
  <c r="AG8" i="97"/>
  <c r="AG53" i="97"/>
  <c r="AE44" i="97"/>
  <c r="AH30" i="97"/>
  <c r="AF6" i="97"/>
  <c r="AH24" i="95"/>
  <c r="AH54" i="95"/>
  <c r="AG33" i="95"/>
  <c r="AE23" i="95"/>
  <c r="K34" i="118"/>
  <c r="K50" i="118"/>
  <c r="AE38" i="118"/>
  <c r="AH66" i="118"/>
  <c r="AE49" i="118"/>
  <c r="K47" i="118"/>
  <c r="AF48" i="118"/>
  <c r="AG84" i="118"/>
  <c r="AF85" i="118"/>
  <c r="AE95" i="118"/>
  <c r="AE86" i="118"/>
  <c r="AF38" i="118"/>
  <c r="AF36" i="118"/>
  <c r="AH41" i="118"/>
  <c r="AE35" i="118"/>
  <c r="AF52" i="118"/>
  <c r="AF61" i="118"/>
  <c r="AG61" i="118"/>
  <c r="AE48" i="118"/>
  <c r="K25" i="118"/>
  <c r="AF94" i="118"/>
  <c r="AH65" i="118"/>
  <c r="AG38" i="118"/>
  <c r="K44" i="118"/>
  <c r="AH98" i="118"/>
  <c r="AF75" i="118"/>
  <c r="AF78" i="118"/>
  <c r="AF55" i="118"/>
  <c r="AH62" i="118"/>
  <c r="AH39" i="118"/>
  <c r="AG44" i="118"/>
  <c r="AG56" i="118"/>
  <c r="AE25" i="118"/>
  <c r="AF93" i="118"/>
  <c r="AE92" i="118"/>
  <c r="AE65" i="118"/>
  <c r="AH60" i="118"/>
  <c r="AF34" i="118"/>
  <c r="AG37" i="118"/>
  <c r="AH100" i="118"/>
  <c r="AG67" i="118"/>
  <c r="AG41" i="118"/>
  <c r="K35" i="118"/>
  <c r="AE37" i="118"/>
  <c r="AH57" i="118"/>
  <c r="AE46" i="118"/>
  <c r="AE51" i="118"/>
  <c r="AG89" i="118"/>
  <c r="K37" i="118"/>
  <c r="AG92" i="118"/>
  <c r="AG58" i="118"/>
  <c r="AF53" i="118"/>
  <c r="AF45" i="118"/>
  <c r="AH93" i="118"/>
  <c r="AF79" i="118"/>
  <c r="AF100" i="118"/>
  <c r="AH99" i="118"/>
  <c r="AF80" i="118"/>
  <c r="AE100" i="118"/>
  <c r="AH33" i="118"/>
  <c r="AH46" i="118"/>
  <c r="AE89" i="118"/>
  <c r="AG53" i="118"/>
  <c r="AG52" i="118"/>
  <c r="AF64" i="118"/>
  <c r="AH77" i="118"/>
  <c r="AE90" i="118"/>
  <c r="AH76" i="118"/>
  <c r="AE70" i="118"/>
  <c r="AE93" i="118"/>
  <c r="AG50" i="118"/>
  <c r="AE36" i="118"/>
  <c r="AF82" i="118"/>
  <c r="AF50" i="118"/>
  <c r="AG90" i="118"/>
  <c r="AG34" i="118"/>
  <c r="AG71" i="118"/>
  <c r="AH40" i="118"/>
  <c r="AG100" i="118"/>
  <c r="AH64" i="118"/>
  <c r="AG51" i="118"/>
  <c r="AE63" i="118"/>
  <c r="AE60" i="118"/>
  <c r="AF68" i="118"/>
  <c r="AH92" i="118"/>
  <c r="AE42" i="118"/>
  <c r="AE55" i="118"/>
  <c r="AG94" i="118"/>
  <c r="AE91" i="118"/>
  <c r="AF20" i="118"/>
  <c r="AG69" i="118"/>
  <c r="AF62" i="118"/>
  <c r="AF72" i="118"/>
  <c r="AH51" i="118"/>
  <c r="AH68" i="118"/>
  <c r="AG46" i="118"/>
  <c r="AG86" i="118"/>
  <c r="AG60" i="118"/>
  <c r="AE96" i="118"/>
  <c r="AG98" i="118"/>
  <c r="AH74" i="118"/>
  <c r="AE97" i="118"/>
  <c r="K42" i="118"/>
  <c r="AG39" i="118"/>
  <c r="AG83" i="118"/>
  <c r="AH38" i="118"/>
  <c r="AH25" i="118"/>
  <c r="AE43" i="118"/>
  <c r="AH44" i="118"/>
  <c r="AF63" i="118"/>
  <c r="AH49" i="118"/>
  <c r="AF76" i="118"/>
  <c r="AF54" i="118"/>
  <c r="AF67" i="118"/>
  <c r="AE50" i="118"/>
  <c r="AE88" i="118"/>
  <c r="AG48" i="118"/>
  <c r="AH71" i="118"/>
  <c r="AF69" i="118"/>
  <c r="AE59" i="118"/>
  <c r="AG54" i="118"/>
  <c r="AG96" i="118"/>
  <c r="K55" i="118"/>
  <c r="AG95" i="118"/>
  <c r="AG64" i="118"/>
  <c r="AG81" i="118"/>
  <c r="AF41" i="118"/>
  <c r="AF59" i="118"/>
  <c r="K40" i="118"/>
  <c r="AF39" i="118"/>
  <c r="K49" i="118"/>
  <c r="AG45" i="118"/>
  <c r="AG70" i="118"/>
  <c r="AH87" i="118"/>
  <c r="AF47" i="118"/>
  <c r="AE73" i="118"/>
  <c r="K54" i="118"/>
  <c r="AF96" i="118"/>
  <c r="AE83" i="118"/>
  <c r="AF56" i="118"/>
  <c r="AF60" i="118"/>
  <c r="AE45" i="118"/>
  <c r="K51" i="118"/>
  <c r="AH53" i="118"/>
  <c r="AG40" i="118"/>
  <c r="AH34" i="118"/>
  <c r="AE62" i="118"/>
  <c r="AH81" i="70"/>
  <c r="AF93" i="70"/>
  <c r="AH68" i="70"/>
  <c r="AG76" i="70"/>
  <c r="AG75" i="70"/>
  <c r="AF76" i="70"/>
  <c r="AG33" i="70"/>
  <c r="AH75" i="70"/>
  <c r="AE56" i="70"/>
  <c r="AH98" i="70"/>
  <c r="AF100" i="70"/>
  <c r="AE76" i="70"/>
  <c r="AH43" i="70"/>
  <c r="AH80" i="70"/>
  <c r="AF2" i="70"/>
  <c r="AE43" i="70"/>
  <c r="AE59" i="70"/>
  <c r="AG95" i="70"/>
  <c r="AF70" i="70"/>
  <c r="K54" i="70"/>
  <c r="AF89" i="70"/>
  <c r="AG93" i="70"/>
  <c r="AE85" i="70"/>
  <c r="AH97" i="70"/>
  <c r="AF60" i="70"/>
  <c r="AG67" i="70"/>
  <c r="AF69" i="70"/>
  <c r="AF99" i="70"/>
  <c r="AE69" i="70"/>
  <c r="AE81" i="70"/>
  <c r="AE33" i="70"/>
  <c r="AF55" i="70"/>
  <c r="AG84" i="70"/>
  <c r="AG56" i="70"/>
  <c r="AE54" i="70"/>
  <c r="AE97" i="70"/>
  <c r="AH33" i="70"/>
  <c r="AF41" i="70"/>
  <c r="AG91" i="70"/>
  <c r="AH85" i="70"/>
  <c r="AG90" i="70"/>
  <c r="AH73" i="70"/>
  <c r="AF88" i="70"/>
  <c r="AE68" i="70"/>
  <c r="AF54" i="70"/>
  <c r="AE82" i="70"/>
  <c r="AE60" i="70"/>
  <c r="AH42" i="70"/>
  <c r="K41" i="70"/>
  <c r="K23" i="70"/>
  <c r="AE67" i="70"/>
  <c r="AE77" i="70"/>
  <c r="AG99" i="70"/>
  <c r="AF46" i="90"/>
  <c r="AE43" i="89"/>
  <c r="AG19" i="89"/>
  <c r="AE74" i="89"/>
  <c r="AG44" i="90"/>
  <c r="AF17" i="90"/>
  <c r="K49" i="90"/>
  <c r="AG60" i="89"/>
  <c r="K33" i="90"/>
  <c r="AE18" i="90"/>
  <c r="AE38" i="89"/>
  <c r="AE83" i="89"/>
  <c r="AG46" i="89"/>
  <c r="AE47" i="89"/>
  <c r="AG30" i="89"/>
  <c r="AH27" i="89"/>
  <c r="AG28" i="89"/>
  <c r="K14" i="89"/>
  <c r="AG26" i="89"/>
  <c r="AF67" i="89"/>
  <c r="AH8" i="90"/>
  <c r="AF51" i="89"/>
  <c r="AG39" i="89"/>
  <c r="AF80" i="89"/>
  <c r="AG17" i="90"/>
  <c r="AF61" i="90"/>
  <c r="AG21" i="90"/>
  <c r="AG16" i="90"/>
  <c r="AF50" i="90"/>
  <c r="AF27" i="89"/>
  <c r="K46" i="89"/>
  <c r="AH24" i="90"/>
  <c r="AF37" i="89"/>
  <c r="K71" i="89"/>
  <c r="AE48" i="89"/>
  <c r="AF78" i="90"/>
  <c r="AF79" i="90"/>
  <c r="AF38" i="89"/>
  <c r="AH93" i="89"/>
  <c r="AH83" i="89"/>
  <c r="AE76" i="90"/>
  <c r="AG71" i="89"/>
  <c r="AG64" i="89"/>
  <c r="AF72" i="90"/>
  <c r="AF34" i="89"/>
  <c r="AE26" i="89"/>
  <c r="K39" i="89"/>
  <c r="AE92" i="90"/>
  <c r="AG90" i="89"/>
  <c r="AH22" i="90"/>
  <c r="AF22" i="90"/>
  <c r="AF14" i="90"/>
  <c r="AG31" i="90"/>
  <c r="AE28" i="90"/>
  <c r="AF11" i="90"/>
  <c r="AF14" i="89"/>
  <c r="AF76" i="89"/>
  <c r="AH50" i="90"/>
  <c r="AH47" i="89"/>
  <c r="AF11" i="89"/>
  <c r="K31" i="89"/>
  <c r="AF64" i="90"/>
  <c r="AH86" i="89"/>
  <c r="K18" i="89"/>
  <c r="AF43" i="89"/>
  <c r="K66" i="90"/>
  <c r="AE69" i="90"/>
  <c r="AG11" i="90"/>
  <c r="K13" i="90"/>
  <c r="AH13" i="89"/>
  <c r="AF23" i="89"/>
  <c r="AH47" i="90"/>
  <c r="K26" i="90"/>
  <c r="K38" i="90"/>
  <c r="AF15" i="89"/>
  <c r="AF83" i="89"/>
  <c r="AF56" i="90"/>
  <c r="K16" i="90"/>
  <c r="AE35" i="90"/>
  <c r="K46" i="90"/>
  <c r="AG67" i="89"/>
  <c r="AH25" i="89"/>
  <c r="K12" i="90"/>
  <c r="AH17" i="89"/>
  <c r="AG53" i="89"/>
  <c r="AF26" i="90"/>
  <c r="AE10" i="90"/>
  <c r="K59" i="89"/>
  <c r="AG9" i="90"/>
  <c r="AH69" i="90"/>
  <c r="AE68" i="89"/>
  <c r="AH36" i="90"/>
  <c r="K34" i="90"/>
  <c r="AE60" i="90"/>
  <c r="AE33" i="90"/>
  <c r="AH18" i="89"/>
  <c r="AF36" i="90"/>
  <c r="AG10" i="90"/>
  <c r="AF54" i="90"/>
  <c r="AH77" i="90"/>
  <c r="K53" i="90"/>
  <c r="AH30" i="90"/>
  <c r="AG36" i="90"/>
  <c r="AE29" i="90"/>
  <c r="K11" i="90"/>
  <c r="AF98" i="90"/>
  <c r="K20" i="90"/>
  <c r="AG81" i="89"/>
  <c r="AH49" i="90"/>
  <c r="AE85" i="89"/>
  <c r="AE15" i="90"/>
  <c r="AH9" i="89"/>
  <c r="AF53" i="89"/>
  <c r="AF17" i="89"/>
  <c r="AF19" i="89"/>
  <c r="K35" i="90"/>
  <c r="AH10" i="89"/>
  <c r="AF13" i="89"/>
  <c r="AF53" i="90"/>
  <c r="AH63" i="89"/>
  <c r="AF25" i="89"/>
  <c r="AF96" i="89"/>
  <c r="AG94" i="89"/>
  <c r="K65" i="90"/>
  <c r="AH74" i="89"/>
  <c r="AG14" i="89"/>
  <c r="AF92" i="89"/>
  <c r="AG79" i="89"/>
  <c r="AE68" i="90"/>
  <c r="AF24" i="89"/>
  <c r="AF97" i="90"/>
  <c r="AG58" i="90"/>
  <c r="AG44" i="89"/>
  <c r="AF84" i="90"/>
  <c r="AH31" i="90"/>
  <c r="AG63" i="90"/>
  <c r="AF58" i="89"/>
  <c r="AH21" i="89"/>
  <c r="K58" i="90"/>
  <c r="AH68" i="90"/>
  <c r="AF87" i="89"/>
  <c r="K19" i="89"/>
  <c r="K61" i="90"/>
  <c r="AF41" i="89"/>
  <c r="AE94" i="89"/>
  <c r="AF33" i="90"/>
  <c r="AH54" i="90"/>
  <c r="AE65" i="89"/>
  <c r="AF69" i="89"/>
  <c r="AG47" i="90"/>
  <c r="AH48" i="90"/>
  <c r="AE13" i="89"/>
  <c r="AE54" i="89"/>
  <c r="AH23" i="90"/>
  <c r="AF66" i="89"/>
  <c r="AH38" i="90"/>
  <c r="K74" i="90"/>
  <c r="AE59" i="89"/>
  <c r="AE78" i="89"/>
  <c r="AE99" i="90"/>
  <c r="AG86" i="90"/>
  <c r="AE8" i="89"/>
  <c r="K17" i="90"/>
  <c r="AE20" i="89"/>
  <c r="AG26" i="90"/>
  <c r="AG74" i="90"/>
  <c r="AF65" i="90"/>
  <c r="AG35" i="89"/>
  <c r="AE58" i="89"/>
  <c r="AG54" i="90"/>
  <c r="AG93" i="89"/>
  <c r="AE96" i="89"/>
  <c r="AH53" i="89"/>
  <c r="AE95" i="90"/>
  <c r="AH56" i="90"/>
  <c r="AG92" i="90"/>
  <c r="K39" i="90"/>
  <c r="AE8" i="90"/>
  <c r="AF52" i="89"/>
  <c r="AG91" i="89"/>
  <c r="AF13" i="90"/>
  <c r="AE81" i="90"/>
  <c r="K8" i="90"/>
  <c r="AE67" i="89"/>
  <c r="AG32" i="90"/>
  <c r="AE93" i="90"/>
  <c r="AE72" i="90"/>
  <c r="K51" i="89"/>
  <c r="AF15" i="90"/>
  <c r="AG75" i="90"/>
  <c r="K22" i="90"/>
  <c r="AE82" i="89"/>
  <c r="AH75" i="89"/>
  <c r="AH99" i="89"/>
  <c r="AF49" i="89"/>
  <c r="AE54" i="90"/>
  <c r="AF20" i="90"/>
  <c r="AH44" i="89"/>
  <c r="AE32" i="89"/>
  <c r="AG12" i="90"/>
  <c r="AF45" i="89"/>
  <c r="AH96" i="90"/>
  <c r="AH11" i="90"/>
  <c r="K42" i="89"/>
  <c r="AG76" i="89"/>
  <c r="AG78" i="90"/>
  <c r="AG20" i="90"/>
  <c r="AG98" i="90"/>
  <c r="AE47" i="90"/>
  <c r="AH12" i="90"/>
  <c r="AE96" i="90"/>
  <c r="AG22" i="90"/>
  <c r="AH82" i="90"/>
  <c r="K48" i="89"/>
  <c r="AH60" i="90"/>
  <c r="AG42" i="89"/>
  <c r="AG43" i="90"/>
  <c r="AF88" i="90"/>
  <c r="AH40" i="90"/>
  <c r="AE74" i="90"/>
  <c r="AH84" i="90"/>
  <c r="AE27" i="90"/>
  <c r="AF76" i="90"/>
  <c r="AH93" i="90"/>
  <c r="AG69" i="89"/>
  <c r="AF97" i="89"/>
  <c r="AG69" i="90"/>
  <c r="K66" i="89"/>
  <c r="AG96" i="89"/>
  <c r="K56" i="89"/>
  <c r="AE55" i="89"/>
  <c r="K19" i="90"/>
  <c r="AG22" i="89"/>
  <c r="AE99" i="89"/>
  <c r="AH72" i="90"/>
  <c r="AF8" i="90"/>
  <c r="AF90" i="89"/>
  <c r="AF78" i="89"/>
  <c r="AE52" i="90"/>
  <c r="AF48" i="90"/>
  <c r="AH64" i="90"/>
  <c r="AG48" i="90"/>
  <c r="K45" i="90"/>
  <c r="AH12" i="89"/>
  <c r="AF22" i="89"/>
  <c r="AE11" i="89"/>
  <c r="AG66" i="90"/>
  <c r="AG45" i="89"/>
  <c r="K14" i="90"/>
  <c r="AH56" i="89"/>
  <c r="AG84" i="89"/>
  <c r="AE97" i="89"/>
  <c r="AH10" i="90"/>
  <c r="AE62" i="89"/>
  <c r="AG28" i="90"/>
  <c r="K73" i="89"/>
  <c r="AG14" i="90"/>
  <c r="AF31" i="89"/>
  <c r="AG29" i="89"/>
  <c r="AF75" i="89"/>
  <c r="AH80" i="89"/>
  <c r="AH48" i="89"/>
  <c r="AF12" i="89"/>
  <c r="AE61" i="90"/>
  <c r="AH85" i="89"/>
  <c r="AH43" i="89"/>
  <c r="AF8" i="89"/>
  <c r="AE84" i="89"/>
  <c r="AH98" i="90"/>
  <c r="AG88" i="89"/>
  <c r="AH14" i="90"/>
  <c r="AE23" i="90"/>
  <c r="AG37" i="89"/>
  <c r="K10" i="90"/>
  <c r="AE22" i="89"/>
  <c r="AH18" i="90"/>
  <c r="AH35" i="90"/>
  <c r="K63" i="90"/>
  <c r="K8" i="89"/>
  <c r="AG46" i="90"/>
  <c r="AH52" i="90"/>
  <c r="AG85" i="89"/>
  <c r="AE52" i="89"/>
  <c r="AE76" i="89"/>
  <c r="K70" i="89"/>
  <c r="AG13" i="90"/>
  <c r="K64" i="90"/>
  <c r="AF61" i="89"/>
  <c r="AE16" i="89"/>
  <c r="AH30" i="89"/>
  <c r="AG9" i="89"/>
  <c r="K63" i="89"/>
  <c r="AF16" i="89"/>
  <c r="AF20" i="89"/>
  <c r="AG11" i="89"/>
  <c r="AG39" i="90"/>
  <c r="AH13" i="90"/>
  <c r="AE58" i="90"/>
  <c r="AF95" i="90"/>
  <c r="AE86" i="89"/>
  <c r="AG57" i="90"/>
  <c r="AG43" i="89"/>
  <c r="AF42" i="90"/>
  <c r="AE41" i="90"/>
  <c r="AH79" i="89"/>
  <c r="AH100" i="89"/>
  <c r="AG49" i="89"/>
  <c r="AG64" i="90"/>
  <c r="AH72" i="89"/>
  <c r="AG97" i="89"/>
  <c r="AG96" i="90"/>
  <c r="AH42" i="90"/>
  <c r="AH97" i="90"/>
  <c r="AE23" i="89"/>
  <c r="AF67" i="90"/>
  <c r="AH34" i="89"/>
  <c r="AE83" i="90"/>
  <c r="AH9" i="90"/>
  <c r="K20" i="89"/>
  <c r="K29" i="89"/>
  <c r="AE13" i="90"/>
  <c r="AH8" i="89"/>
  <c r="AE67" i="90"/>
  <c r="AH62" i="89"/>
  <c r="K61" i="89"/>
  <c r="AG99" i="90"/>
  <c r="AF49" i="90"/>
  <c r="AG83" i="89"/>
  <c r="AG90" i="90"/>
  <c r="AE46" i="90"/>
  <c r="AF28" i="90"/>
  <c r="AF52" i="90"/>
  <c r="AE53" i="89"/>
  <c r="AF62" i="89"/>
  <c r="AF27" i="90"/>
  <c r="AE12" i="89"/>
  <c r="AF94" i="90"/>
  <c r="AG50" i="89"/>
  <c r="AH80" i="90"/>
  <c r="AE79" i="90"/>
  <c r="K25" i="90"/>
  <c r="AG15" i="90"/>
  <c r="AG40" i="89"/>
  <c r="AE34" i="89"/>
  <c r="AG56" i="89"/>
  <c r="AH34" i="90"/>
  <c r="AF45" i="53"/>
  <c r="AG55" i="53"/>
  <c r="K32" i="53"/>
  <c r="K25" i="53"/>
  <c r="AG31" i="53"/>
  <c r="K60" i="53"/>
  <c r="K87" i="53"/>
  <c r="AE41" i="53"/>
  <c r="AE56" i="53"/>
  <c r="AG26" i="53"/>
  <c r="AF86" i="53"/>
  <c r="AF93" i="53"/>
  <c r="AF71" i="53"/>
  <c r="K80" i="53"/>
  <c r="AE23" i="53"/>
  <c r="AH46" i="53"/>
  <c r="AG81" i="53"/>
  <c r="AE78" i="53"/>
  <c r="AF46" i="53"/>
  <c r="AF50" i="53"/>
  <c r="AG50" i="53"/>
  <c r="AF89" i="53"/>
  <c r="AH82" i="53"/>
  <c r="AE71" i="53"/>
  <c r="AG70" i="53"/>
  <c r="AG47" i="53"/>
  <c r="AE36" i="53"/>
  <c r="AF82" i="53"/>
  <c r="AH20" i="53"/>
  <c r="K39" i="53"/>
  <c r="AE52" i="53"/>
  <c r="AG68" i="53"/>
  <c r="AG56" i="53"/>
  <c r="AH25" i="53"/>
  <c r="AH92" i="53"/>
  <c r="AG91" i="53"/>
  <c r="AF79" i="53"/>
  <c r="AH45" i="53"/>
  <c r="K30" i="53"/>
  <c r="AE75" i="53"/>
  <c r="K57" i="53"/>
  <c r="AE69" i="53"/>
  <c r="AF83" i="53"/>
  <c r="AE39" i="53"/>
  <c r="AE76" i="53"/>
  <c r="AH88" i="53"/>
  <c r="AE29" i="53"/>
  <c r="AH36" i="53"/>
  <c r="AH68" i="53"/>
  <c r="AG20" i="53"/>
  <c r="K2" i="53"/>
  <c r="AE37" i="53"/>
  <c r="K31" i="53"/>
  <c r="K35" i="53"/>
  <c r="AF52" i="53"/>
  <c r="AF55" i="53"/>
  <c r="AG22" i="53"/>
  <c r="AE88" i="53"/>
  <c r="AH69" i="53"/>
  <c r="AF31" i="53"/>
  <c r="AG89" i="53"/>
  <c r="AH66" i="53"/>
  <c r="K64" i="53"/>
  <c r="AH76" i="53"/>
  <c r="AH52" i="53"/>
  <c r="AE48" i="53"/>
  <c r="AF37" i="53"/>
  <c r="AF33" i="53"/>
  <c r="AG76" i="53"/>
  <c r="AE58" i="53"/>
  <c r="AF70" i="53"/>
  <c r="K42" i="53"/>
  <c r="AE55" i="53"/>
  <c r="AF37" i="79"/>
  <c r="AE64" i="80"/>
  <c r="AH20" i="80"/>
  <c r="K38" i="80"/>
  <c r="AE51" i="79"/>
  <c r="AG37" i="79"/>
  <c r="AF44" i="79"/>
  <c r="AG62" i="79"/>
  <c r="AE44" i="79"/>
  <c r="AH60" i="79"/>
  <c r="AF62" i="79"/>
  <c r="AH40" i="80"/>
  <c r="AG41" i="80"/>
  <c r="AG90" i="76"/>
  <c r="AG66" i="76"/>
  <c r="AG99" i="76"/>
  <c r="AH70" i="76"/>
  <c r="AH85" i="76"/>
  <c r="AE34" i="76"/>
  <c r="AF98" i="76"/>
  <c r="AE99" i="76"/>
  <c r="AF38" i="76"/>
  <c r="AG93" i="76"/>
  <c r="K60" i="76"/>
  <c r="AG62" i="76"/>
  <c r="AG77" i="76"/>
  <c r="AE84" i="76"/>
  <c r="K44" i="76"/>
  <c r="AE62" i="76"/>
  <c r="AG69" i="76"/>
  <c r="AH91" i="76"/>
  <c r="AH46" i="76"/>
  <c r="AF59" i="76"/>
  <c r="AH100" i="76"/>
  <c r="K43" i="76"/>
  <c r="AE87" i="76"/>
  <c r="AH61" i="76"/>
  <c r="AG64" i="76"/>
  <c r="AH50" i="76"/>
  <c r="AG50" i="76"/>
  <c r="AF44" i="76"/>
  <c r="AH71" i="76"/>
  <c r="AH56" i="76"/>
  <c r="AH43" i="76"/>
  <c r="AG73" i="76"/>
  <c r="AE25" i="76"/>
  <c r="AF29" i="76"/>
  <c r="AH93" i="76"/>
  <c r="AE59" i="76"/>
  <c r="AE92" i="76"/>
  <c r="AE55" i="76"/>
  <c r="AE72" i="76"/>
  <c r="AH49" i="76"/>
  <c r="AH69" i="76"/>
  <c r="K39" i="76"/>
  <c r="AG48" i="76"/>
  <c r="AE78" i="76"/>
  <c r="AF61" i="76"/>
  <c r="AF51" i="76"/>
  <c r="K47" i="76"/>
  <c r="AG96" i="76"/>
  <c r="AH63" i="76"/>
  <c r="AE66" i="76"/>
  <c r="AE91" i="76"/>
  <c r="AF73" i="76"/>
  <c r="AG49" i="76"/>
  <c r="AF74" i="76"/>
  <c r="AH64" i="76"/>
  <c r="AG74" i="76"/>
  <c r="AF35" i="76"/>
  <c r="AF34" i="76"/>
  <c r="AH29" i="76"/>
  <c r="AE48" i="76"/>
  <c r="AG97" i="76"/>
  <c r="AF62" i="76"/>
  <c r="K61" i="76"/>
  <c r="AH68" i="76"/>
  <c r="K48" i="76"/>
  <c r="AH74" i="76"/>
  <c r="AH59" i="76"/>
  <c r="AE86" i="76"/>
  <c r="AF57" i="76"/>
  <c r="K38" i="76"/>
  <c r="AG36" i="76"/>
  <c r="AE57" i="76"/>
  <c r="AF80" i="76"/>
  <c r="AF41" i="76"/>
  <c r="AE31" i="76"/>
  <c r="AE43" i="76"/>
  <c r="AF68" i="76"/>
  <c r="AE50" i="76"/>
  <c r="K37" i="76"/>
  <c r="K64" i="76"/>
  <c r="AH36" i="76"/>
  <c r="AF87" i="76"/>
  <c r="AE45" i="76"/>
  <c r="AE44" i="76"/>
  <c r="AG58" i="76"/>
  <c r="AF65" i="76"/>
  <c r="AF32" i="76"/>
  <c r="AH55" i="76"/>
  <c r="AF86" i="76"/>
  <c r="K45" i="76"/>
  <c r="AF94" i="76"/>
  <c r="AE40" i="76"/>
  <c r="AH86" i="76"/>
  <c r="AE67" i="76"/>
  <c r="AE74" i="76"/>
  <c r="AE41" i="76"/>
  <c r="AG41" i="76"/>
  <c r="AE13" i="76"/>
  <c r="K40" i="76"/>
  <c r="AF54" i="76"/>
  <c r="AG85" i="76"/>
  <c r="AE73" i="76"/>
  <c r="AG38" i="76"/>
  <c r="AH54" i="76"/>
  <c r="AF58" i="76"/>
  <c r="AG72" i="76"/>
  <c r="AF81" i="76"/>
  <c r="K34" i="76"/>
  <c r="AG25" i="76"/>
  <c r="AG70" i="76"/>
  <c r="K33" i="76"/>
  <c r="K31" i="76"/>
  <c r="AF52" i="76"/>
  <c r="AE35" i="76"/>
  <c r="AG51" i="76"/>
  <c r="AF84" i="76"/>
  <c r="AG55" i="76"/>
  <c r="AE54" i="76"/>
  <c r="AE83" i="76"/>
  <c r="AE61" i="76"/>
  <c r="AE52" i="76"/>
  <c r="AG95" i="76"/>
  <c r="AH87" i="76"/>
  <c r="AE53" i="76"/>
  <c r="AG35" i="76"/>
  <c r="AG89" i="76"/>
  <c r="AH97" i="76"/>
  <c r="AE63" i="76"/>
  <c r="AH51" i="76"/>
  <c r="AH73" i="76"/>
  <c r="AH32" i="76"/>
  <c r="AG47" i="76"/>
  <c r="AE30" i="76"/>
  <c r="AF77" i="76"/>
  <c r="AH47" i="76"/>
  <c r="AF70" i="76"/>
  <c r="AH37" i="76"/>
  <c r="K13" i="76"/>
  <c r="AF69" i="76"/>
  <c r="AF53" i="76"/>
  <c r="AH75" i="76"/>
  <c r="AG83" i="76"/>
  <c r="AH35" i="76"/>
  <c r="AE76" i="76"/>
  <c r="AF88" i="76"/>
  <c r="K32" i="76"/>
  <c r="AH42" i="76"/>
  <c r="AH13" i="76"/>
  <c r="AH98" i="76"/>
  <c r="AE94" i="76"/>
  <c r="AH44" i="76"/>
  <c r="AF46" i="76"/>
  <c r="AG100" i="76"/>
  <c r="AG80" i="76"/>
  <c r="AH45" i="76"/>
  <c r="AE56" i="76"/>
  <c r="AH82" i="76"/>
  <c r="AH33" i="76"/>
  <c r="AE70" i="76"/>
  <c r="AF31" i="76"/>
  <c r="K55" i="76"/>
  <c r="AE32" i="76"/>
  <c r="AG34" i="76"/>
  <c r="AE42" i="76"/>
  <c r="AF97" i="76"/>
  <c r="AF37" i="76"/>
  <c r="AF64" i="76"/>
  <c r="AG86" i="76"/>
  <c r="AG91" i="76"/>
  <c r="K41" i="76"/>
  <c r="AF39" i="76"/>
  <c r="AH52" i="76"/>
  <c r="AH38" i="76"/>
  <c r="AE58" i="76"/>
  <c r="AG39" i="76"/>
  <c r="AG75" i="76"/>
  <c r="AH41" i="76"/>
  <c r="AG63" i="76"/>
  <c r="AG88" i="76"/>
  <c r="AF82" i="76"/>
  <c r="AG78" i="76"/>
  <c r="AH50" i="111"/>
  <c r="AH46" i="110"/>
  <c r="AE59" i="110"/>
  <c r="AE55" i="111"/>
  <c r="K52" i="110"/>
  <c r="AE49" i="110"/>
  <c r="AH95" i="111"/>
  <c r="AH46" i="111"/>
  <c r="AF56" i="111"/>
  <c r="AH32" i="110"/>
  <c r="AE80" i="110"/>
  <c r="AH37" i="111"/>
  <c r="AG68" i="110"/>
  <c r="AH64" i="110"/>
  <c r="AH72" i="111"/>
  <c r="AH36" i="111"/>
  <c r="AE53" i="110"/>
  <c r="K36" i="111"/>
  <c r="AH39" i="110"/>
  <c r="AG98" i="110"/>
  <c r="AF67" i="110"/>
  <c r="AG52" i="110"/>
  <c r="AG92" i="110"/>
  <c r="AF96" i="111"/>
  <c r="AH77" i="111"/>
  <c r="AF74" i="111"/>
  <c r="AF97" i="110"/>
  <c r="AG50" i="110"/>
  <c r="AH94" i="111"/>
  <c r="AE85" i="110"/>
  <c r="AE38" i="110"/>
  <c r="AH28" i="111"/>
  <c r="AH62" i="110"/>
  <c r="AH81" i="111"/>
  <c r="AF98" i="111"/>
  <c r="AH40" i="110"/>
  <c r="AE77" i="111"/>
  <c r="AG53" i="110"/>
  <c r="AH62" i="111"/>
  <c r="AE44" i="111"/>
  <c r="AE24" i="110"/>
  <c r="AE77" i="110"/>
  <c r="AH52" i="111"/>
  <c r="AE90" i="111"/>
  <c r="AG54" i="110"/>
  <c r="AF32" i="111"/>
  <c r="AG45" i="110"/>
  <c r="AE54" i="111"/>
  <c r="AE19" i="110"/>
  <c r="K32" i="110"/>
  <c r="AF66" i="110"/>
  <c r="AF54" i="110"/>
  <c r="AE66" i="111"/>
  <c r="AF43" i="110"/>
  <c r="AG22" i="111"/>
  <c r="AG99" i="110"/>
  <c r="AH67" i="111"/>
  <c r="AF32" i="110"/>
  <c r="AE87" i="110"/>
  <c r="K63" i="111"/>
  <c r="AH73" i="110"/>
  <c r="AH65" i="111"/>
  <c r="AH99" i="110"/>
  <c r="AE38" i="111"/>
  <c r="AE36" i="110"/>
  <c r="AE40" i="110"/>
  <c r="AG79" i="111"/>
  <c r="AH25" i="111"/>
  <c r="AH32" i="111"/>
  <c r="AE75" i="110"/>
  <c r="AG56" i="110"/>
  <c r="AH55" i="111"/>
  <c r="AH87" i="110"/>
  <c r="AF41" i="111"/>
  <c r="AG90" i="110"/>
  <c r="AF58" i="110"/>
  <c r="AG34" i="110"/>
  <c r="AE45" i="110"/>
  <c r="AE68" i="111"/>
  <c r="AH41" i="111"/>
  <c r="AF76" i="110"/>
  <c r="AE65" i="110"/>
  <c r="AF67" i="111"/>
  <c r="AG97" i="110"/>
  <c r="K59" i="110"/>
  <c r="AF23" i="110"/>
  <c r="AG87" i="111"/>
  <c r="AH35" i="110"/>
  <c r="AG29" i="110"/>
  <c r="K22" i="111"/>
  <c r="AE45" i="111"/>
  <c r="AE44" i="110"/>
  <c r="AH98" i="111"/>
  <c r="K42" i="110"/>
  <c r="AH47" i="110"/>
  <c r="K50" i="111"/>
  <c r="AE69" i="110"/>
  <c r="AF55" i="110"/>
  <c r="AH25" i="110"/>
  <c r="AG73" i="110"/>
  <c r="AE64" i="111"/>
  <c r="AH61" i="111"/>
  <c r="AE63" i="111"/>
  <c r="AE100" i="110"/>
  <c r="AH33" i="111"/>
  <c r="AE33" i="111"/>
  <c r="AG61" i="110"/>
  <c r="AH82" i="111"/>
  <c r="AE97" i="110"/>
  <c r="AG13" i="111"/>
  <c r="AE91" i="110"/>
  <c r="AF64" i="111"/>
  <c r="AH95" i="110"/>
  <c r="AG48" i="111"/>
  <c r="AE35" i="110"/>
  <c r="AF78" i="111"/>
  <c r="AG78" i="111"/>
  <c r="AF47" i="110"/>
  <c r="K60" i="111"/>
  <c r="K38" i="111"/>
  <c r="AF28" i="110"/>
  <c r="AG100" i="111"/>
  <c r="AH44" i="110"/>
  <c r="AE63" i="110"/>
  <c r="AH77" i="110"/>
  <c r="AF58" i="111"/>
  <c r="AG64" i="111"/>
  <c r="AE21" i="111"/>
  <c r="AG65" i="111"/>
  <c r="AF77" i="111"/>
  <c r="AG55" i="111"/>
  <c r="AG51" i="111"/>
  <c r="K51" i="110"/>
  <c r="AF20" i="110"/>
  <c r="AE70" i="111"/>
  <c r="AF23" i="111"/>
  <c r="AH100" i="111"/>
  <c r="AF61" i="111"/>
  <c r="AG48" i="110"/>
  <c r="AG77" i="110"/>
  <c r="AF21" i="110"/>
  <c r="AG55" i="110"/>
  <c r="AF25" i="110"/>
  <c r="AH78" i="110"/>
  <c r="K15" i="110"/>
  <c r="AF47" i="111"/>
  <c r="AH17" i="110"/>
  <c r="AF83" i="110"/>
  <c r="AE66" i="110"/>
  <c r="AG75" i="111"/>
  <c r="AF43" i="111"/>
  <c r="AG23" i="110"/>
  <c r="AE62" i="110"/>
  <c r="AG40" i="111"/>
  <c r="AF17" i="110"/>
  <c r="AE73" i="110"/>
  <c r="AF37" i="111"/>
  <c r="AF94" i="111"/>
  <c r="AH35" i="111"/>
  <c r="K26" i="110"/>
  <c r="AG93" i="110"/>
  <c r="K25" i="111"/>
  <c r="AF21" i="111"/>
  <c r="AF91" i="110"/>
  <c r="AG32" i="111"/>
  <c r="AF27" i="111"/>
  <c r="AF79" i="111"/>
  <c r="AG27" i="110"/>
  <c r="AF84" i="111"/>
  <c r="AE82" i="110"/>
  <c r="K55" i="111"/>
  <c r="AE68" i="110"/>
  <c r="K46" i="111"/>
  <c r="AE93" i="111"/>
  <c r="AG24" i="110"/>
  <c r="AE76" i="110"/>
  <c r="AE69" i="111"/>
  <c r="AE100" i="111"/>
  <c r="AG44" i="111"/>
  <c r="AH72" i="110"/>
  <c r="AF55" i="111"/>
  <c r="AH75" i="111"/>
  <c r="AH85" i="111"/>
  <c r="AG44" i="110"/>
  <c r="K29" i="111"/>
  <c r="AF60" i="111"/>
  <c r="K41" i="111"/>
  <c r="AH58" i="110"/>
  <c r="AF44" i="110"/>
  <c r="AH38" i="111"/>
  <c r="K58" i="111"/>
  <c r="AE26" i="111"/>
  <c r="K38" i="110"/>
  <c r="K27" i="111"/>
  <c r="K30" i="110"/>
  <c r="K56" i="111"/>
  <c r="AH43" i="110"/>
  <c r="AE92" i="111"/>
  <c r="AE79" i="110"/>
  <c r="AE94" i="111"/>
  <c r="K19" i="110"/>
  <c r="AG49" i="111"/>
  <c r="AE21" i="110"/>
  <c r="AH42" i="110"/>
  <c r="AE25" i="111"/>
  <c r="AE72" i="111"/>
  <c r="AF41" i="110"/>
  <c r="AF33" i="111"/>
  <c r="AF62" i="110"/>
  <c r="AE18" i="110"/>
  <c r="K58" i="110"/>
  <c r="AH57" i="110"/>
  <c r="AG75" i="110"/>
  <c r="AE27" i="110"/>
  <c r="AF13" i="111"/>
  <c r="AH44" i="111"/>
  <c r="AH89" i="110"/>
  <c r="AF88" i="111"/>
  <c r="AG27" i="111"/>
  <c r="AH69" i="111"/>
  <c r="AH81" i="110"/>
  <c r="AG41" i="111"/>
  <c r="AG21" i="110"/>
  <c r="AE54" i="110"/>
  <c r="AH42" i="111"/>
  <c r="AF66" i="111"/>
  <c r="AE89" i="110"/>
  <c r="AH98" i="110"/>
  <c r="AG82" i="110"/>
  <c r="AG38" i="110"/>
  <c r="AH39" i="111"/>
  <c r="AH34" i="111"/>
  <c r="AE26" i="110"/>
  <c r="AE52" i="111"/>
  <c r="AH71" i="111"/>
  <c r="AE24" i="111"/>
  <c r="AG28" i="110"/>
  <c r="AG77" i="111"/>
  <c r="AF82" i="111"/>
  <c r="AG15" i="110"/>
  <c r="K39" i="111"/>
  <c r="AH99" i="111"/>
  <c r="AG65" i="110"/>
  <c r="AE17" i="110"/>
  <c r="AG23" i="111"/>
  <c r="AH55" i="110"/>
  <c r="AG94" i="110"/>
  <c r="K28" i="111"/>
  <c r="AH78" i="111"/>
  <c r="AF98" i="110"/>
  <c r="AF95" i="111"/>
  <c r="K29" i="110"/>
  <c r="AF57" i="111"/>
  <c r="AE88" i="111"/>
  <c r="AH82" i="110"/>
  <c r="AE55" i="110"/>
  <c r="AH90" i="111"/>
  <c r="AH34" i="110"/>
  <c r="AH74" i="110"/>
  <c r="K40" i="111"/>
  <c r="AE32" i="110"/>
  <c r="AF46" i="111"/>
  <c r="AF42" i="110"/>
  <c r="AF60" i="110"/>
  <c r="AE50" i="111"/>
  <c r="AE41" i="110"/>
  <c r="K57" i="110"/>
  <c r="AH73" i="111"/>
  <c r="K59" i="111"/>
  <c r="AF85" i="110"/>
  <c r="AF80" i="111"/>
  <c r="AH66" i="111"/>
  <c r="AE99" i="110"/>
  <c r="AG72" i="110"/>
  <c r="AF30" i="110"/>
  <c r="AF99" i="111"/>
  <c r="AE86" i="111"/>
  <c r="AH87" i="111"/>
  <c r="K47" i="111"/>
  <c r="AE93" i="110"/>
  <c r="AG47" i="110"/>
  <c r="AG45" i="111"/>
  <c r="AG42" i="110"/>
  <c r="AH54" i="110"/>
  <c r="AE60" i="111"/>
  <c r="AH33" i="110"/>
  <c r="AH51" i="110"/>
  <c r="AE87" i="111"/>
  <c r="AF24" i="111"/>
  <c r="AG57" i="111"/>
  <c r="AG47" i="111"/>
  <c r="K32" i="111"/>
  <c r="AG66" i="111"/>
  <c r="K16" i="110"/>
  <c r="AG41" i="110"/>
  <c r="K25" i="110"/>
  <c r="AH37" i="110"/>
  <c r="AG90" i="111"/>
  <c r="AF85" i="111"/>
  <c r="AG37" i="111"/>
  <c r="AG95" i="110"/>
  <c r="AG72" i="111"/>
  <c r="AG40" i="110"/>
  <c r="AE88" i="110"/>
  <c r="AG59" i="111"/>
  <c r="AF44" i="111"/>
  <c r="AE33" i="110"/>
  <c r="AE56" i="111"/>
  <c r="AF36" i="110"/>
  <c r="AH63" i="110"/>
  <c r="AE28" i="110"/>
  <c r="AG96" i="111"/>
  <c r="AE51" i="110"/>
  <c r="AG60" i="111"/>
  <c r="AF92" i="111"/>
  <c r="AG62" i="110"/>
  <c r="K46" i="110"/>
  <c r="K28" i="110"/>
  <c r="AE15" i="111"/>
  <c r="AE14" i="111"/>
  <c r="AH97" i="110"/>
  <c r="AH80" i="111"/>
  <c r="AH48" i="111"/>
  <c r="AF48" i="111"/>
  <c r="AF26" i="110"/>
  <c r="AF28" i="111"/>
  <c r="AH20" i="110"/>
  <c r="AE40" i="111"/>
  <c r="AF62" i="111"/>
  <c r="AE82" i="111"/>
  <c r="K17" i="111"/>
  <c r="AF100" i="111"/>
  <c r="AG88" i="110"/>
  <c r="AG52" i="111"/>
  <c r="AH36" i="110"/>
  <c r="AE98" i="110"/>
  <c r="AE31" i="111"/>
  <c r="AH29" i="111"/>
  <c r="AE20" i="110"/>
  <c r="AG56" i="114"/>
  <c r="AE99" i="114"/>
  <c r="AF12" i="114"/>
  <c r="AF89" i="114"/>
  <c r="AF57" i="114"/>
  <c r="AE77" i="114"/>
  <c r="AE98" i="114"/>
  <c r="K47" i="114"/>
  <c r="AE54" i="114"/>
  <c r="AH74" i="114"/>
  <c r="AE89" i="114"/>
  <c r="AG61" i="114"/>
  <c r="AH54" i="114"/>
  <c r="K53" i="114"/>
  <c r="AG75" i="114"/>
  <c r="AG14" i="114"/>
  <c r="AG80" i="114"/>
  <c r="AG69" i="114"/>
  <c r="AG86" i="114"/>
  <c r="AF45" i="114"/>
  <c r="K60" i="114"/>
  <c r="AG57" i="114"/>
  <c r="AH69" i="114"/>
  <c r="AE67" i="114"/>
  <c r="AG67" i="114"/>
  <c r="AG100" i="114"/>
  <c r="AF61" i="114"/>
  <c r="AG78" i="114"/>
  <c r="AG17" i="114"/>
  <c r="AG81" i="114"/>
  <c r="AF78" i="114"/>
  <c r="AE97" i="114"/>
  <c r="AG97" i="114"/>
  <c r="AE100" i="114"/>
  <c r="AH75" i="114"/>
  <c r="AG12" i="114"/>
  <c r="AH82" i="114"/>
  <c r="AE12" i="114"/>
  <c r="AE14" i="114"/>
  <c r="AG76" i="114"/>
  <c r="AG85" i="114"/>
  <c r="AF83" i="114"/>
  <c r="AH89" i="114"/>
  <c r="AG93" i="114"/>
  <c r="K55" i="114"/>
  <c r="AF58" i="114"/>
  <c r="AG89" i="114"/>
  <c r="K14" i="114"/>
  <c r="AE63" i="114"/>
  <c r="AF81" i="114"/>
  <c r="AH84" i="114"/>
  <c r="AE96" i="114"/>
  <c r="K7" i="114"/>
  <c r="AH90" i="114"/>
  <c r="AE7" i="114"/>
  <c r="AF91" i="114"/>
  <c r="AF100" i="114"/>
  <c r="AE83" i="114"/>
  <c r="AG94" i="114"/>
  <c r="AH67" i="114"/>
  <c r="AG72" i="114"/>
  <c r="AF60" i="114"/>
  <c r="AE73" i="114"/>
  <c r="AG52" i="114"/>
  <c r="K51" i="114"/>
  <c r="AF79" i="114"/>
  <c r="AF62" i="114"/>
  <c r="AE59" i="114"/>
  <c r="AG98" i="114"/>
  <c r="AH58" i="114"/>
  <c r="AH94" i="114"/>
  <c r="AG59" i="114"/>
  <c r="AH47" i="114"/>
  <c r="AF95" i="114"/>
  <c r="AE53" i="114"/>
  <c r="K16" i="114"/>
  <c r="AE62" i="114"/>
  <c r="AH26" i="114"/>
  <c r="AF68" i="114"/>
  <c r="AF86" i="114"/>
  <c r="AH73" i="114"/>
  <c r="AG16" i="114"/>
  <c r="AG47" i="114"/>
  <c r="AF52" i="66"/>
  <c r="K70" i="66"/>
  <c r="AE27" i="66"/>
  <c r="AE76" i="66"/>
  <c r="AF87" i="66"/>
  <c r="AH87" i="66"/>
  <c r="AF85" i="66"/>
  <c r="AG52" i="66"/>
  <c r="K76" i="66"/>
  <c r="AG96" i="66"/>
  <c r="AF54" i="66"/>
  <c r="AE75" i="66"/>
  <c r="AG85" i="66"/>
  <c r="AF93" i="66"/>
  <c r="AH93" i="66"/>
  <c r="AE98" i="66"/>
  <c r="AE51" i="64"/>
  <c r="AH13" i="64"/>
  <c r="AG26" i="64"/>
  <c r="AG67" i="64"/>
  <c r="AF3" i="64"/>
  <c r="K43" i="64"/>
  <c r="AH52" i="64"/>
  <c r="AE53" i="64"/>
  <c r="AG44" i="64"/>
  <c r="AH73" i="64"/>
  <c r="AH74" i="64"/>
  <c r="AG57" i="64"/>
  <c r="K21" i="64"/>
  <c r="AG77" i="64"/>
  <c r="AF96" i="64"/>
  <c r="AH36" i="64"/>
  <c r="AH41" i="64"/>
  <c r="AG90" i="64"/>
  <c r="AF45" i="64"/>
  <c r="AE64" i="64"/>
  <c r="AG76" i="64"/>
  <c r="AH78" i="64"/>
  <c r="AH80" i="64"/>
  <c r="AH9" i="64"/>
  <c r="AE93" i="64"/>
  <c r="AG40" i="64"/>
  <c r="K7" i="64"/>
  <c r="K5" i="64"/>
  <c r="AE70" i="64"/>
  <c r="K22" i="64"/>
  <c r="AE56" i="64"/>
  <c r="AG53" i="64"/>
  <c r="AG27" i="64"/>
  <c r="K36" i="64"/>
  <c r="AG91" i="64"/>
  <c r="AH53" i="64"/>
  <c r="AF95" i="64"/>
  <c r="AF57" i="64"/>
  <c r="AH64" i="64"/>
  <c r="AF72" i="64"/>
  <c r="AF92" i="64"/>
  <c r="AE67" i="64"/>
  <c r="AF59" i="64"/>
  <c r="AH49" i="64"/>
  <c r="AE26" i="64"/>
  <c r="AE44" i="64"/>
  <c r="AE90" i="64"/>
  <c r="AF87" i="64"/>
  <c r="AF27" i="64"/>
  <c r="AF51" i="64"/>
  <c r="K53" i="64"/>
  <c r="AG54" i="64"/>
  <c r="AH15" i="64"/>
  <c r="AE33" i="64"/>
  <c r="AE60" i="64"/>
  <c r="K35" i="64"/>
  <c r="AE77" i="64"/>
  <c r="AE76" i="64"/>
  <c r="AE75" i="64"/>
  <c r="AF17" i="64"/>
  <c r="AG92" i="64"/>
  <c r="AG31" i="64"/>
  <c r="AH92" i="64"/>
  <c r="K55" i="64"/>
  <c r="AE85" i="64"/>
  <c r="AF25" i="64"/>
  <c r="AH18" i="64"/>
  <c r="K30" i="64"/>
  <c r="AG46" i="64"/>
  <c r="AE61" i="64"/>
  <c r="K8" i="64"/>
  <c r="AE28" i="64"/>
  <c r="AH35" i="64"/>
  <c r="AH10" i="64"/>
  <c r="K73" i="64"/>
  <c r="AG95" i="64"/>
  <c r="AG43" i="64"/>
  <c r="AH29" i="64"/>
  <c r="AG5" i="64"/>
  <c r="AH90" i="64"/>
  <c r="AH23" i="64"/>
  <c r="AG68" i="64"/>
  <c r="AG48" i="64"/>
  <c r="AF81" i="64"/>
  <c r="AF15" i="64"/>
  <c r="AE6" i="64"/>
  <c r="AH51" i="64"/>
  <c r="AF43" i="64"/>
  <c r="AF93" i="64"/>
  <c r="AE100" i="64"/>
  <c r="AE83" i="64"/>
  <c r="AG34" i="64"/>
  <c r="AG56" i="64"/>
  <c r="K10" i="64"/>
  <c r="AH71" i="64"/>
  <c r="K78" i="64"/>
  <c r="K20" i="64"/>
  <c r="K70" i="64"/>
  <c r="AF54" i="64"/>
  <c r="AF18" i="64"/>
  <c r="K76" i="64"/>
  <c r="AF8" i="64"/>
  <c r="AH72" i="64"/>
  <c r="K56" i="64"/>
  <c r="AH47" i="64"/>
  <c r="AE20" i="64"/>
  <c r="AF100" i="64"/>
  <c r="K33" i="64"/>
  <c r="AE16" i="64"/>
  <c r="AG94" i="64"/>
  <c r="AH77" i="64"/>
  <c r="AH83" i="64"/>
  <c r="K37" i="64"/>
  <c r="AF98" i="64"/>
  <c r="AF85" i="64"/>
  <c r="AH32" i="64"/>
  <c r="AG58" i="64"/>
  <c r="AH81" i="64"/>
  <c r="AE49" i="64"/>
  <c r="AH87" i="64"/>
  <c r="AF33" i="64"/>
  <c r="AF34" i="64"/>
  <c r="AF26" i="64"/>
  <c r="AH93" i="64"/>
  <c r="AG32" i="64"/>
  <c r="K72" i="64"/>
  <c r="AH75" i="64"/>
  <c r="AG73" i="64"/>
  <c r="AF62" i="64"/>
  <c r="K66" i="64"/>
  <c r="AE84" i="64"/>
  <c r="AH6" i="64"/>
  <c r="AG97" i="64"/>
  <c r="AE73" i="64"/>
  <c r="AF50" i="64"/>
  <c r="AH30" i="64"/>
  <c r="AG78" i="64"/>
  <c r="AG11" i="64"/>
  <c r="K47" i="64"/>
  <c r="AG25" i="64"/>
  <c r="AG63" i="64"/>
  <c r="AE32" i="64"/>
  <c r="AF19" i="64"/>
  <c r="AH59" i="64"/>
  <c r="K58" i="64"/>
  <c r="K65" i="64"/>
  <c r="AE17" i="64"/>
  <c r="AG19" i="64"/>
  <c r="AG72" i="64"/>
  <c r="AE74" i="64"/>
  <c r="AG29" i="64"/>
  <c r="AE94" i="64"/>
  <c r="AG79" i="64"/>
  <c r="K26" i="64"/>
  <c r="AH55" i="64"/>
  <c r="AE79" i="64"/>
  <c r="AH39" i="64"/>
  <c r="AF74" i="64"/>
  <c r="K71" i="64"/>
  <c r="AG59" i="64"/>
  <c r="AF67" i="64"/>
  <c r="AF40" i="64"/>
  <c r="AG81" i="64"/>
  <c r="AE25" i="64"/>
  <c r="K27" i="64"/>
  <c r="AE30" i="64"/>
  <c r="AH63" i="64"/>
  <c r="AG37" i="64"/>
  <c r="AG62" i="64"/>
  <c r="AG45" i="64"/>
  <c r="AH24" i="64"/>
  <c r="AF66" i="64"/>
  <c r="AE92" i="64"/>
  <c r="AF89" i="64"/>
  <c r="K60" i="64"/>
  <c r="AF41" i="64"/>
  <c r="AE39" i="64"/>
  <c r="AH99" i="64"/>
  <c r="AG88" i="64"/>
  <c r="AH50" i="64"/>
  <c r="AG55" i="64"/>
  <c r="AG100" i="64"/>
  <c r="AE21" i="64"/>
  <c r="K9" i="64"/>
  <c r="AG15" i="64"/>
  <c r="K74" i="64"/>
  <c r="AH86" i="64"/>
  <c r="AH62" i="64"/>
  <c r="K25" i="64"/>
  <c r="AF24" i="64"/>
  <c r="AE13" i="64"/>
  <c r="AG35" i="64"/>
  <c r="AE82" i="64"/>
  <c r="AF79" i="64"/>
  <c r="AH19" i="64"/>
  <c r="AG24" i="64"/>
  <c r="AF22" i="64"/>
  <c r="AF61" i="64"/>
  <c r="AF48" i="64"/>
  <c r="K17" i="64"/>
  <c r="AH8" i="64"/>
  <c r="AE31" i="64"/>
  <c r="AH89" i="64"/>
  <c r="AG83" i="64"/>
  <c r="AG84" i="64"/>
  <c r="AE65" i="64"/>
  <c r="AE68" i="64"/>
  <c r="AH70" i="64"/>
  <c r="AF77" i="64"/>
  <c r="AH37" i="64"/>
  <c r="K49" i="64"/>
  <c r="AH5" i="64"/>
  <c r="AE45" i="64"/>
  <c r="K48" i="64"/>
  <c r="AG70" i="64"/>
  <c r="AF32" i="64"/>
  <c r="K24" i="64"/>
  <c r="AF9" i="64"/>
  <c r="AH88" i="64"/>
  <c r="AE71" i="64"/>
  <c r="AE3" i="64"/>
  <c r="AE81" i="64"/>
  <c r="AE40" i="64"/>
  <c r="AH56" i="64"/>
  <c r="AH68" i="64"/>
  <c r="AE62" i="64"/>
  <c r="AG18" i="64"/>
  <c r="K79" i="64"/>
  <c r="AH46" i="64"/>
  <c r="AF29" i="64"/>
  <c r="K39" i="64"/>
  <c r="AF21" i="64"/>
  <c r="AF52" i="64"/>
  <c r="K68" i="64"/>
  <c r="AF97" i="64"/>
  <c r="AE23" i="64"/>
  <c r="AH38" i="64"/>
  <c r="AH54" i="64"/>
  <c r="AH94" i="64"/>
  <c r="AH44" i="64"/>
  <c r="AF14" i="64"/>
  <c r="AG6" i="64"/>
  <c r="AF56" i="64"/>
  <c r="K31" i="64"/>
  <c r="AE89" i="64"/>
  <c r="AE18" i="64"/>
  <c r="AE99" i="64"/>
  <c r="AG10" i="64"/>
  <c r="AG22" i="64"/>
  <c r="AH22" i="64"/>
  <c r="AF13" i="64"/>
  <c r="AG99" i="64"/>
  <c r="AF78" i="64"/>
  <c r="K15" i="64"/>
  <c r="K13" i="64"/>
  <c r="AF70" i="64"/>
  <c r="AG17" i="64"/>
  <c r="AG65" i="64"/>
  <c r="AE41" i="64"/>
  <c r="AF11" i="64"/>
  <c r="AE48" i="64"/>
  <c r="AG42" i="64"/>
  <c r="AG60" i="64"/>
  <c r="AF55" i="64"/>
  <c r="AG96" i="64"/>
  <c r="AG85" i="64"/>
  <c r="AF10" i="64"/>
  <c r="K59" i="64"/>
  <c r="AG14" i="64"/>
  <c r="K77" i="64"/>
  <c r="AF91" i="64"/>
  <c r="AH65" i="64"/>
  <c r="AG80" i="64"/>
  <c r="AE36" i="64"/>
  <c r="K64" i="64"/>
  <c r="AE50" i="64"/>
  <c r="AE97" i="64"/>
  <c r="AG75" i="64"/>
  <c r="AF58" i="64"/>
  <c r="AF16" i="64"/>
  <c r="AH97" i="64"/>
  <c r="AE59" i="64"/>
  <c r="K45" i="64"/>
  <c r="AE35" i="64"/>
  <c r="AF35" i="64"/>
  <c r="AH48" i="64"/>
  <c r="AE66" i="64"/>
  <c r="AE19" i="64"/>
  <c r="K6" i="64"/>
  <c r="AH98" i="64"/>
  <c r="AF90" i="64"/>
  <c r="AH14" i="64"/>
  <c r="AF46" i="64"/>
  <c r="K61" i="64"/>
  <c r="AF7" i="64"/>
  <c r="K69" i="64"/>
  <c r="AG87" i="64"/>
  <c r="AE72" i="64"/>
  <c r="AE37" i="64"/>
  <c r="AH91" i="64"/>
  <c r="K19" i="64"/>
  <c r="AF60" i="64"/>
  <c r="AE57" i="64"/>
  <c r="AG98" i="64"/>
  <c r="AH60" i="64"/>
  <c r="AF69" i="64"/>
  <c r="AH57" i="64"/>
  <c r="AG16" i="64"/>
  <c r="AE86" i="64"/>
  <c r="K46" i="64"/>
  <c r="AG93" i="64"/>
  <c r="AH95" i="64"/>
  <c r="AH76" i="64"/>
  <c r="AH82" i="64"/>
  <c r="AF36" i="64"/>
  <c r="K28" i="64"/>
  <c r="AH79" i="64"/>
  <c r="AH58" i="64"/>
  <c r="AE11" i="64"/>
  <c r="AG20" i="64"/>
  <c r="AF5" i="64"/>
  <c r="AF20" i="64"/>
  <c r="AG89" i="64"/>
  <c r="AH85" i="64"/>
  <c r="AG49" i="64"/>
  <c r="K67" i="64"/>
  <c r="AE63" i="64"/>
  <c r="K75" i="64"/>
  <c r="AE91" i="64"/>
  <c r="K62" i="64"/>
  <c r="AF38" i="64"/>
  <c r="AF94" i="64"/>
  <c r="AE46" i="64"/>
  <c r="AH28" i="64"/>
  <c r="AG33" i="64"/>
  <c r="AE87" i="64"/>
  <c r="K51" i="64"/>
  <c r="AH84" i="64"/>
  <c r="AF47" i="64"/>
  <c r="AE7" i="64"/>
  <c r="AF86" i="64"/>
  <c r="AF23" i="64"/>
  <c r="AF64" i="64"/>
  <c r="AG61" i="64"/>
  <c r="AG82" i="64"/>
  <c r="AG66" i="64"/>
  <c r="AF53" i="64"/>
  <c r="K50" i="64"/>
  <c r="AE8" i="64"/>
  <c r="AH26" i="64"/>
  <c r="AG69" i="64"/>
  <c r="AE14" i="64"/>
  <c r="AF68" i="64"/>
  <c r="AG8" i="64"/>
  <c r="AE34" i="64"/>
  <c r="AG64" i="64"/>
  <c r="AF28" i="64"/>
  <c r="AG47" i="64"/>
  <c r="AF82" i="64"/>
  <c r="AH40" i="64"/>
  <c r="AE80" i="64"/>
  <c r="AE27" i="64"/>
  <c r="AH69" i="64"/>
  <c r="K14" i="64"/>
  <c r="AH33" i="64"/>
  <c r="K18" i="64"/>
  <c r="AF6" i="64"/>
  <c r="AE78" i="64"/>
  <c r="AG23" i="64"/>
  <c r="AG38" i="64"/>
  <c r="AE5" i="64"/>
  <c r="AH7" i="64"/>
  <c r="I108" i="57"/>
  <c r="I108" i="56"/>
  <c r="AF36" i="95"/>
  <c r="AF51" i="97"/>
  <c r="AE35" i="95"/>
  <c r="AH42" i="97"/>
  <c r="AH92" i="95"/>
  <c r="K69" i="95"/>
  <c r="K67" i="97"/>
  <c r="AG98" i="97"/>
  <c r="K75" i="97"/>
  <c r="AF20" i="97"/>
  <c r="AG68" i="97"/>
  <c r="AE62" i="95"/>
  <c r="AH15" i="97"/>
  <c r="AG50" i="95"/>
  <c r="AE100" i="97"/>
  <c r="K70" i="95"/>
  <c r="AG61" i="95"/>
  <c r="AE34" i="95"/>
  <c r="K55" i="97"/>
  <c r="AH65" i="95"/>
  <c r="AG65" i="95"/>
  <c r="AG60" i="97"/>
  <c r="AG87" i="97"/>
  <c r="AE79" i="95"/>
  <c r="AF99" i="97"/>
  <c r="AG66" i="95"/>
  <c r="AH82" i="95"/>
  <c r="AG85" i="97"/>
  <c r="AF80" i="95"/>
  <c r="AH73" i="95"/>
  <c r="AE91" i="95"/>
  <c r="AF83" i="97"/>
  <c r="K57" i="97"/>
  <c r="AH96" i="97"/>
  <c r="AH65" i="97"/>
  <c r="AF78" i="95"/>
  <c r="K70" i="97"/>
  <c r="AE47" i="97"/>
  <c r="K28" i="97"/>
  <c r="AF58" i="95"/>
  <c r="AE73" i="95"/>
  <c r="AE77" i="95"/>
  <c r="AG48" i="95"/>
  <c r="AG88" i="97"/>
  <c r="AG78" i="97"/>
  <c r="AE18" i="95"/>
  <c r="AG73" i="97"/>
  <c r="AF54" i="95"/>
  <c r="AG17" i="97"/>
  <c r="K20" i="95"/>
  <c r="AE65" i="97"/>
  <c r="AH77" i="97"/>
  <c r="AG69" i="97"/>
  <c r="AH89" i="95"/>
  <c r="AG92" i="95"/>
  <c r="AH57" i="97"/>
  <c r="AF69" i="95"/>
  <c r="AH82" i="97"/>
  <c r="K66" i="97"/>
  <c r="AF56" i="97"/>
  <c r="AF66" i="95"/>
  <c r="AH41" i="97"/>
  <c r="AG71" i="95"/>
  <c r="K72" i="95"/>
  <c r="K45" i="95"/>
  <c r="AE84" i="97"/>
  <c r="AG75" i="95"/>
  <c r="AG89" i="95"/>
  <c r="AE75" i="95"/>
  <c r="AF57" i="97"/>
  <c r="AF92" i="95"/>
  <c r="AG83" i="95"/>
  <c r="AE48" i="97"/>
  <c r="AH94" i="95"/>
  <c r="AG51" i="97"/>
  <c r="AE93" i="97"/>
  <c r="AH35" i="97"/>
  <c r="K23" i="97"/>
  <c r="AG39" i="97"/>
  <c r="AF40" i="97"/>
  <c r="AF33" i="95"/>
  <c r="K19" i="95"/>
  <c r="AG52" i="97"/>
  <c r="AE80" i="95"/>
  <c r="AE71" i="95"/>
  <c r="AE99" i="95"/>
  <c r="K56" i="97"/>
  <c r="AH47" i="95"/>
  <c r="AE87" i="95"/>
  <c r="K17" i="95"/>
  <c r="AH36" i="95"/>
  <c r="AH64" i="95"/>
  <c r="AH78" i="95"/>
  <c r="AF32" i="97"/>
  <c r="AE100" i="95"/>
  <c r="K22" i="97"/>
  <c r="AF79" i="97"/>
  <c r="AG61" i="97"/>
  <c r="AG90" i="95"/>
  <c r="AH75" i="97"/>
  <c r="AF43" i="95"/>
  <c r="AF49" i="97"/>
  <c r="AE29" i="97"/>
  <c r="AE27" i="95"/>
  <c r="AG84" i="97"/>
  <c r="K73" i="95"/>
  <c r="K16" i="97"/>
  <c r="AF53" i="97"/>
  <c r="AH40" i="95"/>
  <c r="AE58" i="95"/>
  <c r="K33" i="97"/>
  <c r="AG36" i="97"/>
  <c r="AE98" i="95"/>
  <c r="AG68" i="95"/>
  <c r="AE83" i="97"/>
  <c r="AH46" i="95"/>
  <c r="AF51" i="95"/>
  <c r="AE91" i="97"/>
  <c r="AH35" i="95"/>
  <c r="AE59" i="97"/>
  <c r="AH36" i="97"/>
  <c r="AH51" i="97"/>
  <c r="AE25" i="97"/>
  <c r="AF81" i="95"/>
  <c r="AF70" i="97"/>
  <c r="AG76" i="97"/>
  <c r="AF27" i="95"/>
  <c r="AH71" i="97"/>
  <c r="AH97" i="97"/>
  <c r="AE16" i="95"/>
  <c r="K50" i="95"/>
  <c r="K39" i="95"/>
  <c r="AH84" i="97"/>
  <c r="AE80" i="97"/>
  <c r="AF21" i="95"/>
  <c r="AG86" i="95"/>
  <c r="K56" i="95"/>
  <c r="AF53" i="95"/>
  <c r="AG32" i="95"/>
  <c r="AE25" i="95"/>
  <c r="K52" i="97"/>
  <c r="AE85" i="54"/>
  <c r="K68" i="54"/>
  <c r="AG40" i="54"/>
  <c r="AE47" i="54"/>
  <c r="AH18" i="54"/>
  <c r="K74" i="54"/>
  <c r="AG86" i="54"/>
  <c r="K56" i="54"/>
  <c r="K46" i="54"/>
  <c r="AF48" i="54"/>
  <c r="K36" i="54"/>
  <c r="AH41" i="54"/>
  <c r="AG75" i="54"/>
  <c r="AH72" i="54"/>
  <c r="AG17" i="54"/>
  <c r="AH2" i="54"/>
  <c r="K29" i="54"/>
  <c r="K79" i="54"/>
  <c r="K55" i="54"/>
  <c r="AH32" i="54"/>
  <c r="AG82" i="54"/>
  <c r="AH91" i="54"/>
  <c r="K51" i="54"/>
  <c r="AE39" i="54"/>
  <c r="AH30" i="54"/>
  <c r="AE31" i="54"/>
  <c r="AE23" i="54"/>
  <c r="AG55" i="54"/>
  <c r="AF50" i="54"/>
  <c r="AF66" i="54"/>
  <c r="AH22" i="54"/>
  <c r="AG79" i="54"/>
  <c r="AE57" i="54"/>
  <c r="AH81" i="54"/>
  <c r="AF84" i="54"/>
  <c r="K52" i="54"/>
  <c r="AF74" i="54"/>
  <c r="AF45" i="54"/>
  <c r="AF56" i="54"/>
  <c r="AE77" i="54"/>
  <c r="AF36" i="54"/>
  <c r="K63" i="54"/>
  <c r="AH82" i="54"/>
  <c r="AE78" i="54"/>
  <c r="AG64" i="54"/>
  <c r="AF60" i="54"/>
  <c r="AH38" i="54"/>
  <c r="AF79" i="54"/>
  <c r="AF89" i="54"/>
  <c r="AG71" i="54"/>
  <c r="AF2" i="54"/>
  <c r="AF28" i="54"/>
  <c r="AE79" i="54"/>
  <c r="AG59" i="54"/>
  <c r="AG63" i="54"/>
  <c r="K28" i="54"/>
  <c r="K34" i="54"/>
  <c r="AF37" i="54"/>
  <c r="AE46" i="54"/>
  <c r="AE22" i="54"/>
  <c r="AE83" i="54"/>
  <c r="AE4" i="54"/>
  <c r="K62" i="54"/>
  <c r="AF41" i="54"/>
  <c r="AH45" i="54"/>
  <c r="AF93" i="54"/>
  <c r="K65" i="54"/>
  <c r="AF43" i="54"/>
  <c r="AE93" i="54"/>
  <c r="K33" i="54"/>
  <c r="AG35" i="54"/>
  <c r="AE5" i="54"/>
  <c r="AF49" i="54"/>
  <c r="AE36" i="54"/>
  <c r="K76" i="54"/>
  <c r="AG61" i="54"/>
  <c r="AF17" i="54"/>
  <c r="AF25" i="54"/>
  <c r="AF5" i="54"/>
  <c r="AH62" i="54"/>
  <c r="AG68" i="54"/>
  <c r="AF44" i="54"/>
  <c r="AE17" i="54"/>
  <c r="AG65" i="54"/>
  <c r="AF26" i="54"/>
  <c r="AG2" i="54"/>
  <c r="AF47" i="54"/>
  <c r="AF53" i="54"/>
  <c r="AH27" i="54"/>
  <c r="AF24" i="54"/>
  <c r="AF23" i="54"/>
  <c r="AH90" i="54"/>
  <c r="AH89" i="54"/>
  <c r="AH57" i="54"/>
  <c r="AF75" i="54"/>
  <c r="AG42" i="54"/>
  <c r="AH29" i="54"/>
  <c r="AF58" i="54"/>
  <c r="AG81" i="54"/>
  <c r="AH42" i="54"/>
  <c r="AG29" i="54"/>
  <c r="K60" i="54"/>
  <c r="AH86" i="54"/>
  <c r="K66" i="54"/>
  <c r="AF34" i="54"/>
  <c r="AG24" i="54"/>
  <c r="K48" i="54"/>
  <c r="AH68" i="54"/>
  <c r="AE53" i="54"/>
  <c r="AE64" i="54"/>
  <c r="K54" i="54"/>
  <c r="AG60" i="54"/>
  <c r="AF22" i="54"/>
  <c r="K64" i="54"/>
  <c r="AE33" i="54"/>
  <c r="AH79" i="94"/>
  <c r="AH73" i="94"/>
  <c r="AF76" i="94"/>
  <c r="AG79" i="94"/>
  <c r="AE80" i="94"/>
  <c r="AG52" i="94"/>
  <c r="AH70" i="94"/>
  <c r="AE69" i="94"/>
  <c r="AH91" i="94"/>
  <c r="AF56" i="94"/>
  <c r="AG95" i="94"/>
  <c r="AE72" i="94"/>
  <c r="AF80" i="94"/>
  <c r="AF72" i="94"/>
  <c r="AE100" i="94"/>
  <c r="AE89" i="94"/>
  <c r="AG66" i="94"/>
  <c r="AF92" i="94"/>
  <c r="K65" i="94"/>
  <c r="AF86" i="94"/>
  <c r="AH65" i="94"/>
  <c r="AE97" i="94"/>
  <c r="AE63" i="94"/>
  <c r="AG70" i="94"/>
  <c r="AE71" i="94"/>
  <c r="AH94" i="94"/>
  <c r="AH76" i="94"/>
  <c r="AF94" i="94"/>
  <c r="AH66" i="94"/>
  <c r="AE82" i="94"/>
  <c r="AF100" i="94"/>
  <c r="AF58" i="105"/>
  <c r="AH58" i="105"/>
  <c r="AF28" i="72"/>
  <c r="K12" i="72"/>
  <c r="K73" i="72"/>
  <c r="AG16" i="72"/>
  <c r="K32" i="72"/>
  <c r="AF78" i="72"/>
  <c r="AH85" i="72"/>
  <c r="K26" i="72"/>
  <c r="AF95" i="72"/>
  <c r="K66" i="72"/>
  <c r="AE17" i="72"/>
  <c r="AE38" i="72"/>
  <c r="AE95" i="72"/>
  <c r="AG92" i="72"/>
  <c r="AH75" i="72"/>
  <c r="AE91" i="72"/>
  <c r="AH53" i="72"/>
  <c r="AF67" i="72"/>
  <c r="K53" i="72"/>
  <c r="AH43" i="72"/>
  <c r="AE33" i="72"/>
  <c r="AH63" i="72"/>
  <c r="AF21" i="72"/>
  <c r="AE96" i="72"/>
  <c r="AF22" i="72"/>
  <c r="AH81" i="72"/>
  <c r="AF68" i="72"/>
  <c r="AH80" i="72"/>
  <c r="AF55" i="72"/>
  <c r="AF41" i="72"/>
  <c r="AH20" i="72"/>
  <c r="AH39" i="72"/>
  <c r="AG56" i="72"/>
  <c r="AF76" i="72"/>
  <c r="K65" i="72"/>
  <c r="AE36" i="72"/>
  <c r="AF69" i="72"/>
  <c r="AE53" i="72"/>
  <c r="AH29" i="72"/>
  <c r="AE32" i="72"/>
  <c r="AG24" i="72"/>
  <c r="AF31" i="72"/>
  <c r="AF65" i="72"/>
  <c r="AG73" i="72"/>
  <c r="K7" i="72"/>
  <c r="AG67" i="72"/>
  <c r="AE87" i="72"/>
  <c r="AG64" i="72"/>
  <c r="AE34" i="72"/>
  <c r="AG90" i="72"/>
  <c r="AG53" i="72"/>
  <c r="AE24" i="72"/>
  <c r="AH70" i="72"/>
  <c r="AF94" i="72"/>
  <c r="AF72" i="72"/>
  <c r="AF43" i="72"/>
  <c r="AE44" i="72"/>
  <c r="AF96" i="72"/>
  <c r="AE81" i="72"/>
  <c r="AH25" i="72"/>
  <c r="AH16" i="72"/>
  <c r="K39" i="72"/>
  <c r="K69" i="72"/>
  <c r="AE21" i="72"/>
  <c r="AG6" i="72"/>
  <c r="AF83" i="72"/>
  <c r="AG36" i="72"/>
  <c r="AF40" i="72"/>
  <c r="AG35" i="72"/>
  <c r="AH65" i="72"/>
  <c r="K54" i="72"/>
  <c r="AH61" i="72"/>
  <c r="K11" i="72"/>
  <c r="K33" i="72"/>
  <c r="K42" i="72"/>
  <c r="AF66" i="72"/>
  <c r="AF70" i="72"/>
  <c r="AH33" i="72"/>
  <c r="K67" i="72"/>
  <c r="AH74" i="72"/>
  <c r="AG23" i="72"/>
  <c r="AE71" i="72"/>
  <c r="AH56" i="72"/>
  <c r="AF48" i="72"/>
  <c r="AE70" i="72"/>
  <c r="AE59" i="72"/>
  <c r="AE50" i="72"/>
  <c r="AE82" i="72"/>
  <c r="AH73" i="72"/>
  <c r="AE28" i="72"/>
  <c r="K70" i="72"/>
  <c r="AH67" i="72"/>
  <c r="AF71" i="72"/>
  <c r="AH60" i="72"/>
  <c r="AE42" i="72"/>
  <c r="AF54" i="72"/>
  <c r="K44" i="72"/>
  <c r="AE20" i="72"/>
  <c r="AE52" i="72"/>
  <c r="AH95" i="72"/>
  <c r="AG99" i="72"/>
  <c r="AG100" i="72"/>
  <c r="AF89" i="72"/>
  <c r="AE7" i="72"/>
  <c r="AF7" i="72"/>
  <c r="AF26" i="72"/>
  <c r="AF88" i="72"/>
  <c r="AE83" i="72"/>
  <c r="AH59" i="72"/>
  <c r="AF53" i="72"/>
  <c r="AH22" i="72"/>
  <c r="K52" i="72"/>
  <c r="AE47" i="72"/>
  <c r="AF14" i="72"/>
  <c r="K30" i="72"/>
  <c r="AE76" i="72"/>
  <c r="K9" i="72"/>
  <c r="AE69" i="72"/>
  <c r="AF87" i="72"/>
  <c r="AF56" i="72"/>
  <c r="AH78" i="72"/>
  <c r="AE43" i="72"/>
  <c r="AE85" i="72"/>
  <c r="AG60" i="72"/>
  <c r="AG59" i="72"/>
  <c r="AE8" i="72"/>
  <c r="AF24" i="72"/>
  <c r="AG42" i="72"/>
  <c r="AF99" i="72"/>
  <c r="AF85" i="72"/>
  <c r="AH55" i="72"/>
  <c r="K48" i="72"/>
  <c r="AG62" i="72"/>
  <c r="AH52" i="72"/>
  <c r="AE94" i="72"/>
  <c r="AG47" i="72"/>
  <c r="AE45" i="72"/>
  <c r="AG20" i="72"/>
  <c r="AF63" i="72"/>
  <c r="AF93" i="72"/>
  <c r="K71" i="72"/>
  <c r="AH31" i="72"/>
  <c r="AF33" i="72"/>
  <c r="AF81" i="72"/>
  <c r="AG7" i="72"/>
  <c r="AF75" i="72"/>
  <c r="AH92" i="72"/>
  <c r="AG95" i="72"/>
  <c r="AH32" i="72"/>
  <c r="AG55" i="72"/>
  <c r="AF29" i="72"/>
  <c r="AG77" i="72"/>
  <c r="AG85" i="72"/>
  <c r="AG32" i="72"/>
  <c r="K37" i="72"/>
  <c r="AH100" i="72"/>
  <c r="K60" i="72"/>
  <c r="AH23" i="72"/>
  <c r="K61" i="72"/>
  <c r="AE93" i="72"/>
  <c r="AE84" i="72"/>
  <c r="K63" i="72"/>
  <c r="AE16" i="72"/>
  <c r="AG28" i="72"/>
  <c r="K16" i="72"/>
  <c r="AF38" i="72"/>
  <c r="K76" i="72"/>
  <c r="AG11" i="72"/>
  <c r="AG71" i="72"/>
  <c r="K45" i="72"/>
  <c r="AG86" i="72"/>
  <c r="AE57" i="72"/>
  <c r="AE66" i="72"/>
  <c r="AG44" i="72"/>
  <c r="AG84" i="72"/>
  <c r="AE98" i="72"/>
  <c r="AH19" i="72"/>
  <c r="AH26" i="72"/>
  <c r="AG38" i="72"/>
  <c r="AF39" i="72"/>
  <c r="AH6" i="72"/>
  <c r="AE12" i="72"/>
  <c r="AG15" i="72"/>
  <c r="AH8" i="72"/>
  <c r="AE63" i="72"/>
  <c r="AG69" i="72"/>
  <c r="AG54" i="72"/>
  <c r="AH86" i="72"/>
  <c r="AE77" i="72"/>
  <c r="AE64" i="72"/>
  <c r="AH68" i="72"/>
  <c r="AH46" i="72"/>
  <c r="K41" i="72"/>
  <c r="AG94" i="72"/>
  <c r="AH88" i="72"/>
  <c r="K8" i="72"/>
  <c r="K22" i="72"/>
  <c r="K17" i="72"/>
  <c r="K62" i="72"/>
  <c r="AE60" i="72"/>
  <c r="AH14" i="72"/>
  <c r="AE39" i="72"/>
  <c r="AF20" i="72"/>
  <c r="AE23" i="72"/>
  <c r="K20" i="72"/>
  <c r="AG14" i="72"/>
  <c r="AH97" i="72"/>
  <c r="K58" i="72"/>
  <c r="AE99" i="72"/>
  <c r="AG52" i="72"/>
  <c r="AH99" i="72"/>
  <c r="AE55" i="72"/>
  <c r="AH77" i="72"/>
  <c r="AH83" i="72"/>
  <c r="AG78" i="72"/>
  <c r="AE68" i="72"/>
  <c r="AF60" i="72"/>
  <c r="AF58" i="72"/>
  <c r="AH79" i="72"/>
  <c r="AG70" i="72"/>
  <c r="AH93" i="72"/>
  <c r="AH64" i="72"/>
  <c r="K43" i="72"/>
  <c r="K59" i="72"/>
  <c r="AF27" i="72"/>
  <c r="AH17" i="72"/>
  <c r="AF97" i="72"/>
  <c r="AH90" i="72"/>
  <c r="AG30" i="72"/>
  <c r="AF25" i="72"/>
  <c r="AF91" i="72"/>
  <c r="AG31" i="72"/>
  <c r="AG50" i="72"/>
  <c r="AG17" i="72"/>
  <c r="AF37" i="72"/>
  <c r="K34" i="72"/>
  <c r="AG96" i="72"/>
  <c r="K40" i="72"/>
  <c r="AG8" i="72"/>
  <c r="K35" i="72"/>
  <c r="AH72" i="72"/>
  <c r="AG65" i="72"/>
  <c r="AF57" i="72"/>
  <c r="AH66" i="72"/>
  <c r="K49" i="72"/>
  <c r="K64" i="72"/>
  <c r="K77" i="72"/>
  <c r="K51" i="72"/>
  <c r="K74" i="72"/>
  <c r="K27" i="72"/>
  <c r="AH94" i="72"/>
  <c r="AH91" i="72"/>
  <c r="AF82" i="72"/>
  <c r="AG46" i="72"/>
  <c r="AE49" i="72"/>
  <c r="AG45" i="72"/>
  <c r="AE48" i="72"/>
  <c r="AF52" i="72"/>
  <c r="K75" i="72"/>
  <c r="AF73" i="72"/>
  <c r="AH45" i="72"/>
  <c r="AF44" i="72"/>
  <c r="AE80" i="72"/>
  <c r="K15" i="72"/>
  <c r="AH12" i="72"/>
  <c r="AE35" i="72"/>
  <c r="AF8" i="72"/>
  <c r="AG74" i="72"/>
  <c r="AE67" i="72"/>
  <c r="AF90" i="72"/>
  <c r="AH51" i="72"/>
  <c r="K72" i="72"/>
  <c r="AG51" i="72"/>
  <c r="K68" i="72"/>
  <c r="AH11" i="72"/>
  <c r="AG89" i="72"/>
  <c r="AE58" i="72"/>
  <c r="AE90" i="72"/>
  <c r="AE79" i="72"/>
  <c r="AE56" i="72"/>
  <c r="AG93" i="72"/>
  <c r="AE14" i="72"/>
  <c r="AG87" i="72"/>
  <c r="AH38" i="72"/>
  <c r="AG75" i="72"/>
  <c r="AF18" i="72"/>
  <c r="AH21" i="72"/>
  <c r="K14" i="72"/>
  <c r="AG37" i="72"/>
  <c r="AG48" i="72"/>
  <c r="AE73" i="72"/>
  <c r="AE100" i="72"/>
  <c r="AF36" i="72"/>
  <c r="AE86" i="72"/>
  <c r="K46" i="72"/>
  <c r="AG80" i="72"/>
  <c r="AH34" i="72"/>
  <c r="AG26" i="72"/>
  <c r="AE13" i="72"/>
  <c r="AE46" i="72"/>
  <c r="AE29" i="72"/>
  <c r="AE62" i="72"/>
  <c r="K23" i="72"/>
  <c r="AF47" i="72"/>
  <c r="AG19" i="72"/>
  <c r="K36" i="72"/>
  <c r="AG21" i="72"/>
  <c r="AE88" i="72"/>
  <c r="AE54" i="72"/>
  <c r="K19" i="72"/>
  <c r="AF9" i="72"/>
  <c r="K24" i="72"/>
  <c r="AF30" i="72"/>
  <c r="AF15" i="72"/>
  <c r="AG40" i="72"/>
  <c r="AG61" i="72"/>
  <c r="K47" i="72"/>
  <c r="AH36" i="72"/>
  <c r="K10" i="72"/>
  <c r="K31" i="72"/>
  <c r="AE15" i="72"/>
  <c r="AF64" i="72"/>
  <c r="AF51" i="72"/>
  <c r="AF92" i="72"/>
  <c r="AE92" i="72"/>
  <c r="K57" i="72"/>
  <c r="AG58" i="72"/>
  <c r="AF50" i="72"/>
  <c r="K38" i="72"/>
  <c r="AH40" i="72"/>
  <c r="AE26" i="72"/>
  <c r="K13" i="72"/>
  <c r="AE89" i="72"/>
  <c r="AG25" i="72"/>
  <c r="AF34" i="72"/>
  <c r="AG81" i="72"/>
  <c r="AE31" i="72"/>
  <c r="AG10" i="72"/>
  <c r="AE40" i="72"/>
  <c r="AF42" i="72"/>
  <c r="AH58" i="72"/>
  <c r="AE10" i="72"/>
  <c r="AG49" i="72"/>
  <c r="K56" i="72"/>
  <c r="AE74" i="72"/>
  <c r="AG39" i="72"/>
  <c r="AF13" i="72"/>
  <c r="AH13" i="72"/>
  <c r="AF6" i="72"/>
  <c r="AG91" i="72"/>
  <c r="AF11" i="72"/>
  <c r="AH7" i="72"/>
  <c r="AF10" i="72"/>
  <c r="AE41" i="72"/>
  <c r="AH54" i="72"/>
  <c r="K6" i="72"/>
  <c r="AG97" i="72"/>
  <c r="AH9" i="72"/>
  <c r="AG13" i="72"/>
  <c r="AH10" i="72"/>
  <c r="AG5" i="72"/>
  <c r="AG9" i="72"/>
  <c r="AE5" i="72"/>
  <c r="AG12" i="72"/>
  <c r="K5" i="72"/>
  <c r="AF5" i="72"/>
  <c r="K4" i="72"/>
  <c r="AH4" i="72"/>
  <c r="AH5" i="72"/>
  <c r="AE9" i="72"/>
  <c r="AE6" i="72"/>
  <c r="AG4" i="72"/>
  <c r="AE89" i="54"/>
  <c r="K72" i="54"/>
  <c r="AF57" i="54"/>
  <c r="AG89" i="54"/>
  <c r="AE55" i="54"/>
  <c r="AF14" i="109"/>
  <c r="AG61" i="109"/>
  <c r="AF95" i="109"/>
  <c r="AE15" i="109"/>
  <c r="AH53" i="109"/>
  <c r="AH78" i="109"/>
  <c r="AH37" i="109"/>
  <c r="K58" i="109"/>
  <c r="AG79" i="109"/>
  <c r="K46" i="109"/>
  <c r="AF69" i="109"/>
  <c r="AE77" i="109"/>
  <c r="AF88" i="109"/>
  <c r="AG48" i="109"/>
  <c r="AE49" i="109"/>
  <c r="AE41" i="109"/>
  <c r="AE64" i="109"/>
  <c r="AF93" i="109"/>
  <c r="AE16" i="109"/>
  <c r="AF81" i="109"/>
  <c r="AE74" i="109"/>
  <c r="K37" i="109"/>
  <c r="AH91" i="109"/>
  <c r="AH97" i="109"/>
  <c r="AH39" i="109"/>
  <c r="AE39" i="109"/>
  <c r="AG97" i="109"/>
  <c r="AE100" i="109"/>
  <c r="AG99" i="109"/>
  <c r="AG96" i="109"/>
  <c r="K10" i="109"/>
  <c r="AF78" i="109"/>
  <c r="AE14" i="109"/>
  <c r="AH82" i="109"/>
  <c r="AH10" i="109"/>
  <c r="AH38" i="109"/>
  <c r="AG50" i="109"/>
  <c r="AH23" i="109"/>
  <c r="AG23" i="109"/>
  <c r="AG93" i="109"/>
  <c r="AF75" i="109"/>
  <c r="AE63" i="109"/>
  <c r="AG86" i="109"/>
  <c r="AG89" i="109"/>
  <c r="AG42" i="109"/>
  <c r="K5" i="109"/>
  <c r="AE54" i="109"/>
  <c r="AF99" i="109"/>
  <c r="AF89" i="109"/>
  <c r="AG87" i="109"/>
  <c r="AH66" i="109"/>
  <c r="AG69" i="109"/>
  <c r="AH57" i="109"/>
  <c r="AE35" i="109"/>
  <c r="AE36" i="109"/>
  <c r="AF70" i="109"/>
  <c r="AG53" i="109"/>
  <c r="AE69" i="109"/>
  <c r="AE92" i="109"/>
  <c r="AE68" i="109"/>
  <c r="AE46" i="109"/>
  <c r="AE42" i="109"/>
  <c r="AG37" i="109"/>
  <c r="K41" i="109"/>
  <c r="AG46" i="109"/>
  <c r="AG94" i="109"/>
  <c r="AH61" i="109"/>
  <c r="K33" i="109"/>
  <c r="AG58" i="109"/>
  <c r="AE96" i="109"/>
  <c r="AE97" i="109"/>
  <c r="AG80" i="109"/>
  <c r="AE38" i="109"/>
  <c r="K55" i="109"/>
  <c r="AG71" i="109"/>
  <c r="AF5" i="109"/>
  <c r="AG14" i="109"/>
  <c r="AF52" i="109"/>
  <c r="AG36" i="109"/>
  <c r="AE56" i="109"/>
  <c r="AF15" i="109"/>
  <c r="AF66" i="109"/>
  <c r="AE37" i="109"/>
  <c r="AH49" i="109"/>
  <c r="AF38" i="109"/>
  <c r="AF16" i="109"/>
  <c r="AG98" i="109"/>
  <c r="AH14" i="109"/>
  <c r="AF80" i="109"/>
  <c r="AF10" i="109"/>
  <c r="AH52" i="109"/>
  <c r="AE80" i="109"/>
  <c r="K16" i="109"/>
  <c r="AF76" i="109"/>
  <c r="AF86" i="109"/>
  <c r="AF91" i="109"/>
  <c r="AG59" i="109"/>
  <c r="K56" i="109"/>
  <c r="AF34" i="109"/>
  <c r="AE58" i="109"/>
  <c r="AG85" i="109"/>
  <c r="AE65" i="109"/>
  <c r="AH83" i="109"/>
  <c r="K44" i="109"/>
  <c r="AE76" i="109"/>
  <c r="AF77" i="109"/>
  <c r="K36" i="109"/>
  <c r="AE99" i="109"/>
  <c r="AE79" i="109"/>
  <c r="AH93" i="109"/>
  <c r="K51" i="109"/>
  <c r="AF84" i="109"/>
  <c r="AE44" i="109"/>
  <c r="AH71" i="109"/>
  <c r="AH96" i="109"/>
  <c r="AH58" i="109"/>
  <c r="K38" i="109"/>
  <c r="AE94" i="109"/>
  <c r="AH86" i="109"/>
  <c r="AG60" i="109"/>
  <c r="AG73" i="109"/>
  <c r="K54" i="109"/>
  <c r="K40" i="109"/>
  <c r="AG45" i="109"/>
  <c r="AE82" i="109"/>
  <c r="AG10" i="109"/>
  <c r="AE85" i="109"/>
  <c r="AH77" i="109"/>
  <c r="AF23" i="109"/>
  <c r="AE60" i="109"/>
  <c r="AH75" i="109"/>
  <c r="AF73" i="109"/>
  <c r="AG43" i="109"/>
  <c r="AF74" i="109"/>
  <c r="AH32" i="109"/>
  <c r="AH95" i="109"/>
  <c r="AH64" i="109"/>
  <c r="AE10" i="109"/>
  <c r="AE66" i="109"/>
  <c r="AF56" i="109"/>
  <c r="AH54" i="109"/>
  <c r="AF46" i="109"/>
  <c r="AG81" i="109"/>
  <c r="K49" i="109"/>
  <c r="AE84" i="109"/>
  <c r="AG33" i="109"/>
  <c r="AH5" i="109"/>
  <c r="AH55" i="109"/>
  <c r="AF96" i="109"/>
  <c r="AE91" i="109"/>
  <c r="AG34" i="109"/>
  <c r="AF44" i="109"/>
  <c r="AF59" i="109"/>
  <c r="AF33" i="109"/>
  <c r="AF50" i="109"/>
  <c r="AE52" i="109"/>
  <c r="AG35" i="109"/>
  <c r="AF45" i="109"/>
  <c r="AH36" i="109"/>
  <c r="AE90" i="109"/>
  <c r="AF49" i="109"/>
  <c r="AG90" i="109"/>
  <c r="K60" i="109"/>
  <c r="AE98" i="109"/>
  <c r="AH50" i="109"/>
  <c r="AF90" i="109"/>
  <c r="AG92" i="109"/>
  <c r="AG84" i="109"/>
  <c r="AF51" i="109"/>
  <c r="AE67" i="109"/>
  <c r="AH88" i="109"/>
  <c r="K35" i="109"/>
  <c r="AH48" i="109"/>
  <c r="AE93" i="109"/>
  <c r="AG49" i="109"/>
  <c r="K45" i="109"/>
  <c r="AH46" i="109"/>
  <c r="AG52" i="109"/>
  <c r="AG57" i="109"/>
  <c r="AG66" i="109"/>
  <c r="AH43" i="109"/>
  <c r="K53" i="109"/>
  <c r="AG38" i="109"/>
  <c r="AE40" i="109"/>
  <c r="AE48" i="109"/>
  <c r="AE32" i="109"/>
  <c r="AE51" i="109"/>
  <c r="AF67" i="109"/>
  <c r="AF36" i="109"/>
  <c r="AE45" i="109"/>
  <c r="AG55" i="109"/>
  <c r="AH90" i="109"/>
  <c r="AH60" i="109"/>
  <c r="AG39" i="109"/>
  <c r="AH59" i="109"/>
  <c r="AH62" i="109"/>
  <c r="AG68" i="109"/>
  <c r="AF37" i="109"/>
  <c r="AF55" i="109"/>
  <c r="K52" i="109"/>
  <c r="AE73" i="109"/>
  <c r="AF57" i="109"/>
  <c r="AE57" i="109"/>
  <c r="AE81" i="109"/>
  <c r="AH56" i="109"/>
  <c r="AF47" i="109"/>
  <c r="AE88" i="109"/>
  <c r="AF53" i="109"/>
  <c r="AH87" i="109"/>
  <c r="AE70" i="109"/>
  <c r="AE86" i="109"/>
  <c r="AE87" i="109"/>
  <c r="AG91" i="109"/>
  <c r="AF60" i="109"/>
  <c r="AE55" i="109"/>
  <c r="AH72" i="109"/>
  <c r="AF35" i="109"/>
  <c r="AE43" i="109"/>
  <c r="AG70" i="109"/>
  <c r="AG83" i="109"/>
  <c r="AE95" i="109"/>
  <c r="K57" i="109"/>
  <c r="AG32" i="109"/>
  <c r="K23" i="109"/>
  <c r="AG72" i="109"/>
  <c r="AG40" i="109"/>
  <c r="AF32" i="109"/>
  <c r="AH89" i="109"/>
  <c r="AF94" i="109"/>
  <c r="AH67" i="109"/>
  <c r="AE72" i="109"/>
  <c r="AG5" i="109"/>
  <c r="AH45" i="109"/>
  <c r="AF62" i="109"/>
  <c r="AH65" i="109"/>
  <c r="AG15" i="109"/>
  <c r="AH47" i="109"/>
  <c r="AH35" i="109"/>
  <c r="AH81" i="109"/>
  <c r="AH94" i="109"/>
  <c r="AG74" i="109"/>
  <c r="AE83" i="109"/>
  <c r="K47" i="109"/>
  <c r="AH68" i="109"/>
  <c r="AG63" i="109"/>
  <c r="AF97" i="109"/>
  <c r="AH80" i="109"/>
  <c r="AG77" i="109"/>
  <c r="K42" i="109"/>
  <c r="AF87" i="109"/>
  <c r="AH84" i="109"/>
  <c r="AE75" i="109"/>
  <c r="K48" i="109"/>
  <c r="AE53" i="109"/>
  <c r="K14" i="109"/>
  <c r="AH41" i="109"/>
  <c r="AE59" i="109"/>
  <c r="K15" i="109"/>
  <c r="AG16" i="109"/>
  <c r="AF85" i="109"/>
  <c r="AE61" i="109"/>
  <c r="AH15" i="109"/>
  <c r="K39" i="109"/>
  <c r="AH34" i="109"/>
  <c r="AF46" i="72"/>
  <c r="AH37" i="72"/>
  <c r="AF84" i="72"/>
  <c r="K50" i="72"/>
  <c r="AH98" i="72"/>
  <c r="AH87" i="72"/>
  <c r="AG82" i="72"/>
  <c r="AF54" i="55"/>
  <c r="AH93" i="55"/>
  <c r="AE69" i="55"/>
  <c r="K22" i="55"/>
  <c r="AG59" i="55"/>
  <c r="AE30" i="55"/>
  <c r="K58" i="55"/>
  <c r="K83" i="55"/>
  <c r="AG40" i="55"/>
  <c r="AF83" i="55"/>
  <c r="AE44" i="55"/>
  <c r="AF35" i="55"/>
  <c r="AG43" i="55"/>
  <c r="AH43" i="55"/>
  <c r="AG77" i="55"/>
  <c r="AH23" i="55"/>
  <c r="K17" i="55"/>
  <c r="AE92" i="55"/>
  <c r="AH41" i="55"/>
  <c r="K82" i="55"/>
  <c r="K84" i="55"/>
  <c r="K47" i="55"/>
  <c r="AH61" i="55"/>
  <c r="AG87" i="55"/>
  <c r="AF68" i="55"/>
  <c r="AH83" i="55"/>
  <c r="AH85" i="55"/>
  <c r="AH82" i="55"/>
  <c r="AH49" i="55"/>
  <c r="AE42" i="55"/>
  <c r="AE82" i="55"/>
  <c r="K29" i="55"/>
  <c r="AG83" i="55"/>
  <c r="AE54" i="55"/>
  <c r="AH69" i="55"/>
  <c r="AH44" i="55"/>
  <c r="AF38" i="55"/>
  <c r="AG24" i="55"/>
  <c r="AH22" i="55"/>
  <c r="AH36" i="55"/>
  <c r="AE53" i="55"/>
  <c r="K57" i="55"/>
  <c r="AE62" i="55"/>
  <c r="AE90" i="55"/>
  <c r="AF27" i="55"/>
  <c r="AH39" i="55"/>
  <c r="AG70" i="55"/>
  <c r="AF79" i="55"/>
  <c r="AH54" i="55"/>
  <c r="AF82" i="55"/>
  <c r="K62" i="55"/>
  <c r="AE26" i="55"/>
  <c r="AG16" i="55"/>
  <c r="AG34" i="55"/>
  <c r="AE19" i="55"/>
  <c r="AG92" i="55"/>
  <c r="K24" i="55"/>
  <c r="AG48" i="55"/>
  <c r="AF40" i="55"/>
  <c r="AG93" i="55"/>
  <c r="K68" i="55"/>
  <c r="K40" i="55"/>
  <c r="AE28" i="55"/>
  <c r="AG78" i="55"/>
  <c r="K19" i="55"/>
  <c r="K79" i="55"/>
  <c r="K88" i="55"/>
  <c r="AF73" i="55"/>
  <c r="AG35" i="55"/>
  <c r="AE40" i="55"/>
  <c r="AE64" i="55"/>
  <c r="AH63" i="55"/>
  <c r="AH35" i="55"/>
  <c r="AF64" i="55"/>
  <c r="AH33" i="55"/>
  <c r="AG30" i="55"/>
  <c r="AE72" i="55"/>
  <c r="AF91" i="55"/>
  <c r="AE31" i="55"/>
  <c r="AG60" i="55"/>
  <c r="AF43" i="55"/>
  <c r="AG27" i="55"/>
  <c r="AF53" i="55"/>
  <c r="AH79" i="55"/>
  <c r="AF16" i="55"/>
  <c r="K71" i="55"/>
  <c r="K50" i="55"/>
  <c r="AF42" i="55"/>
  <c r="AG42" i="55"/>
  <c r="AF92" i="55"/>
  <c r="K45" i="55"/>
  <c r="AG56" i="55"/>
  <c r="K31" i="55"/>
  <c r="K43" i="55"/>
  <c r="AE29" i="55"/>
  <c r="AF69" i="55"/>
  <c r="AG23" i="55"/>
  <c r="AG17" i="55"/>
  <c r="AE85" i="55"/>
  <c r="K51" i="55"/>
  <c r="AE17" i="55"/>
  <c r="AG28" i="55"/>
  <c r="AF36" i="55"/>
  <c r="K66" i="55"/>
  <c r="AF88" i="55"/>
  <c r="AF75" i="55"/>
  <c r="AH71" i="55"/>
  <c r="AE25" i="55"/>
  <c r="AF29" i="55"/>
  <c r="AE87" i="55"/>
  <c r="AG74" i="55"/>
  <c r="AF51" i="55"/>
  <c r="AH60" i="55"/>
  <c r="AE80" i="55"/>
  <c r="AG25" i="55"/>
  <c r="AF15" i="55"/>
  <c r="AH15" i="55"/>
  <c r="AG44" i="55"/>
  <c r="AH37" i="55"/>
  <c r="AH53" i="55"/>
  <c r="AH24" i="55"/>
  <c r="AH40" i="55"/>
  <c r="AH65" i="55"/>
  <c r="AH50" i="55"/>
  <c r="AE86" i="55"/>
  <c r="AF50" i="55"/>
  <c r="AH67" i="55"/>
  <c r="AF65" i="55"/>
  <c r="AG19" i="55"/>
  <c r="AE78" i="55"/>
  <c r="AE45" i="55"/>
  <c r="AF19" i="55"/>
  <c r="K65" i="55"/>
  <c r="AH72" i="55"/>
  <c r="AE68" i="55"/>
  <c r="AF56" i="55"/>
  <c r="AG68" i="55"/>
  <c r="AG91" i="55"/>
  <c r="K39" i="55"/>
  <c r="AG84" i="55"/>
  <c r="AH32" i="55"/>
  <c r="K59" i="55"/>
  <c r="AF90" i="55"/>
  <c r="AE41" i="55"/>
  <c r="AE34" i="55"/>
  <c r="AF44" i="55"/>
  <c r="AG90" i="55"/>
  <c r="K56" i="55"/>
  <c r="AE81" i="55"/>
  <c r="AG71" i="55"/>
  <c r="K25" i="55"/>
  <c r="AG67" i="55"/>
  <c r="AE38" i="55"/>
  <c r="AE73" i="55"/>
  <c r="AG41" i="55"/>
  <c r="AE84" i="55"/>
  <c r="AG57" i="55"/>
  <c r="K81" i="55"/>
  <c r="K73" i="55"/>
  <c r="K16" i="55"/>
  <c r="AH34" i="55"/>
  <c r="AH17" i="55"/>
  <c r="AF63" i="55"/>
  <c r="AF62" i="55"/>
  <c r="K34" i="55"/>
  <c r="AE75" i="55"/>
  <c r="AE91" i="55"/>
  <c r="AF33" i="55"/>
  <c r="K53" i="55"/>
  <c r="AF45" i="55"/>
  <c r="K27" i="55"/>
  <c r="AG47" i="55"/>
  <c r="K37" i="55"/>
  <c r="AH57" i="55"/>
  <c r="AG29" i="55"/>
  <c r="K26" i="55"/>
  <c r="AF28" i="55"/>
  <c r="AF52" i="55"/>
  <c r="AG86" i="55"/>
  <c r="AF25" i="55"/>
  <c r="AH68" i="55"/>
  <c r="AF72" i="55"/>
  <c r="AE48" i="55"/>
  <c r="AG89" i="55"/>
  <c r="AE77" i="55"/>
  <c r="K61" i="55"/>
  <c r="AE36" i="55"/>
  <c r="AF66" i="55"/>
  <c r="AE16" i="55"/>
  <c r="AE88" i="55"/>
  <c r="AH46" i="55"/>
  <c r="AE27" i="55"/>
  <c r="K55" i="55"/>
  <c r="AH89" i="55"/>
  <c r="K35" i="55"/>
  <c r="AE61" i="55"/>
  <c r="AF48" i="55"/>
  <c r="K15" i="55"/>
  <c r="AH80" i="55"/>
  <c r="AG76" i="55"/>
  <c r="AE76" i="55"/>
  <c r="AH28" i="55"/>
  <c r="AH91" i="55"/>
  <c r="AG72" i="55"/>
  <c r="AH51" i="55"/>
  <c r="AG38" i="55"/>
  <c r="AF60" i="55"/>
  <c r="AF86" i="55"/>
  <c r="K75" i="55"/>
  <c r="AG81" i="55"/>
  <c r="AF80" i="55"/>
  <c r="K64" i="55"/>
  <c r="AH16" i="55"/>
  <c r="AH45" i="55"/>
  <c r="AG88" i="55"/>
  <c r="K49" i="55"/>
  <c r="AE58" i="55"/>
  <c r="AG85" i="55"/>
  <c r="AG26" i="55"/>
  <c r="AH76" i="55"/>
  <c r="AH30" i="55"/>
  <c r="AG55" i="55"/>
  <c r="K32" i="55"/>
  <c r="AH26" i="55"/>
  <c r="AE47" i="55"/>
  <c r="AF23" i="55"/>
  <c r="AG36" i="55"/>
  <c r="AE39" i="55"/>
  <c r="AH56" i="55"/>
  <c r="AE63" i="55"/>
  <c r="AE46" i="55"/>
  <c r="AF78" i="55"/>
  <c r="K44" i="55"/>
  <c r="AH55" i="55"/>
  <c r="AH87" i="55"/>
  <c r="AF37" i="55"/>
  <c r="AF87" i="55"/>
  <c r="AF55" i="55"/>
  <c r="AH80" i="56"/>
  <c r="AF28" i="56"/>
  <c r="AE94" i="57"/>
  <c r="K43" i="56"/>
  <c r="AH53" i="56"/>
  <c r="K89" i="57"/>
  <c r="AG80" i="57"/>
  <c r="AG77" i="57"/>
  <c r="AF96" i="56"/>
  <c r="K27" i="56"/>
  <c r="AH96" i="57"/>
  <c r="AG83" i="56"/>
  <c r="AE87" i="56"/>
  <c r="K90" i="57"/>
  <c r="K61" i="57"/>
  <c r="K47" i="57"/>
  <c r="K63" i="57"/>
  <c r="AH54" i="57"/>
  <c r="AE65" i="57"/>
  <c r="K25" i="56"/>
  <c r="K34" i="57"/>
  <c r="AG40" i="57"/>
  <c r="AH22" i="56"/>
  <c r="AG54" i="56"/>
  <c r="AH28" i="56"/>
  <c r="AF79" i="57"/>
  <c r="AG8" i="56"/>
  <c r="AF38" i="56"/>
  <c r="K88" i="56"/>
  <c r="K53" i="56"/>
  <c r="AH9" i="56"/>
  <c r="K10" i="56"/>
  <c r="AG96" i="57"/>
  <c r="AH27" i="57"/>
  <c r="AF27" i="56"/>
  <c r="AH49" i="56"/>
  <c r="K63" i="56"/>
  <c r="AH66" i="56"/>
  <c r="AF30" i="56"/>
  <c r="K49" i="57"/>
  <c r="K74" i="57"/>
  <c r="AF56" i="56"/>
  <c r="AE12" i="57"/>
  <c r="AF40" i="56"/>
  <c r="AH74" i="56"/>
  <c r="AE32" i="56"/>
  <c r="AH64" i="56"/>
  <c r="AE38" i="56"/>
  <c r="AF9" i="56"/>
  <c r="AE73" i="56"/>
  <c r="AF59" i="56"/>
  <c r="AE12" i="56"/>
  <c r="AG34" i="57"/>
  <c r="AG85" i="57"/>
  <c r="K55" i="57"/>
  <c r="AF38" i="57"/>
  <c r="AH9" i="57"/>
  <c r="AE55" i="57"/>
  <c r="AF60" i="57"/>
  <c r="AE79" i="57"/>
  <c r="AF82" i="56"/>
  <c r="AE36" i="56"/>
  <c r="K62" i="57"/>
  <c r="AE62" i="57"/>
  <c r="K12" i="57"/>
  <c r="AH7" i="57"/>
  <c r="AG10" i="56"/>
  <c r="AH57" i="57"/>
  <c r="AE35" i="57"/>
  <c r="K18" i="56"/>
  <c r="AH40" i="57"/>
  <c r="AG59" i="57"/>
  <c r="AG72" i="56"/>
  <c r="AE62" i="56"/>
  <c r="AG93" i="57"/>
  <c r="AE21" i="56"/>
  <c r="AE42" i="56"/>
  <c r="AE18" i="56"/>
  <c r="AF11" i="57"/>
  <c r="K95" i="57"/>
  <c r="AH84" i="56"/>
  <c r="K92" i="57"/>
  <c r="AG7" i="57"/>
  <c r="K36" i="57"/>
  <c r="K42" i="57"/>
  <c r="AF20" i="57"/>
  <c r="AG22" i="57"/>
  <c r="AE54" i="56"/>
  <c r="K72" i="57"/>
  <c r="AG7" i="56"/>
  <c r="AF66" i="56"/>
  <c r="AF70" i="56"/>
  <c r="AH15" i="57"/>
  <c r="AF90" i="57"/>
  <c r="K49" i="56"/>
  <c r="AG44" i="56"/>
  <c r="AF32" i="57"/>
  <c r="AG57" i="57"/>
  <c r="AF13" i="56"/>
  <c r="AH23" i="56"/>
  <c r="AG56" i="57"/>
  <c r="AH18" i="56"/>
  <c r="AE31" i="56"/>
  <c r="AF93" i="56"/>
  <c r="AE24" i="56"/>
  <c r="AF69" i="57"/>
  <c r="AE40" i="57"/>
  <c r="AG51" i="56"/>
  <c r="K64" i="56"/>
  <c r="K29" i="57"/>
  <c r="AE67" i="56"/>
  <c r="AF95" i="57"/>
  <c r="AF64" i="56"/>
  <c r="AF61" i="56"/>
  <c r="AF58" i="56"/>
  <c r="AG49" i="56"/>
  <c r="K95" i="56"/>
  <c r="K26" i="56"/>
  <c r="AE68" i="57"/>
  <c r="AH44" i="57"/>
  <c r="AE13" i="57"/>
  <c r="AH32" i="57"/>
  <c r="AH26" i="56"/>
  <c r="K75" i="56"/>
  <c r="K30" i="57"/>
  <c r="AF47" i="57"/>
  <c r="AF84" i="57"/>
  <c r="AE82" i="56"/>
  <c r="K70" i="57"/>
  <c r="AF44" i="56"/>
  <c r="AH51" i="57"/>
  <c r="AF43" i="57"/>
  <c r="AE14" i="56"/>
  <c r="AF62" i="57"/>
  <c r="K54" i="56"/>
  <c r="AE92" i="56"/>
  <c r="AE41" i="56"/>
  <c r="AH69" i="57"/>
  <c r="AF15" i="56"/>
  <c r="AH81" i="57"/>
  <c r="AF6" i="57"/>
  <c r="AE57" i="57"/>
  <c r="AF20" i="56"/>
  <c r="AG30" i="56"/>
  <c r="K72" i="56"/>
  <c r="AF79" i="56"/>
  <c r="K47" i="56"/>
  <c r="AE10" i="57"/>
  <c r="AF49" i="56"/>
  <c r="AH15" i="56"/>
  <c r="K66" i="56"/>
  <c r="AG38" i="57"/>
  <c r="AE9" i="57"/>
  <c r="AH77" i="56"/>
  <c r="K38" i="57"/>
  <c r="K18" i="57"/>
  <c r="AE48" i="57"/>
  <c r="AE93" i="56"/>
  <c r="AF63" i="56"/>
  <c r="AE43" i="56"/>
  <c r="K44" i="57"/>
  <c r="AG81" i="56"/>
  <c r="AG76" i="56"/>
  <c r="AG86" i="56"/>
  <c r="AG48" i="57"/>
  <c r="AE22" i="57"/>
  <c r="AE82" i="57"/>
  <c r="AG28" i="56"/>
  <c r="AE95" i="57"/>
  <c r="AG35" i="57"/>
  <c r="AH71" i="57"/>
  <c r="AH39" i="56"/>
  <c r="AF77" i="57"/>
  <c r="AE58" i="56"/>
  <c r="AE85" i="57"/>
  <c r="AG12" i="56"/>
  <c r="AG10" i="57"/>
  <c r="AF35" i="56"/>
  <c r="AG88" i="56"/>
  <c r="AG71" i="57"/>
  <c r="AG27" i="56"/>
  <c r="AG84" i="56"/>
  <c r="AH87" i="56"/>
  <c r="AG19" i="56"/>
  <c r="AG27" i="57"/>
  <c r="AF88" i="57"/>
  <c r="AG53" i="56"/>
  <c r="K41" i="57"/>
  <c r="K41" i="56"/>
  <c r="K87" i="56"/>
  <c r="AE46" i="57"/>
  <c r="AE43" i="57"/>
  <c r="AG40" i="56"/>
  <c r="AG29" i="57"/>
  <c r="AH37" i="57"/>
  <c r="K45" i="57"/>
  <c r="AF29" i="57"/>
  <c r="AF58" i="57"/>
  <c r="AG67" i="57"/>
  <c r="AG22" i="56"/>
  <c r="AG63" i="57"/>
  <c r="AG88" i="57"/>
  <c r="AH52" i="56"/>
  <c r="AF51" i="56"/>
  <c r="AH20" i="56"/>
  <c r="AE88" i="57"/>
  <c r="AE6" i="57"/>
  <c r="AG63" i="56"/>
  <c r="AF45" i="56"/>
  <c r="AF31" i="57"/>
  <c r="AG60" i="56"/>
  <c r="AE34" i="56"/>
  <c r="K28" i="56"/>
  <c r="AF78" i="56"/>
  <c r="K37" i="57"/>
  <c r="AH58" i="56"/>
  <c r="K19" i="57"/>
  <c r="AG62" i="56"/>
  <c r="AH35" i="57"/>
  <c r="AH56" i="57"/>
  <c r="AH59" i="57"/>
  <c r="AF75" i="57"/>
  <c r="AH73" i="57"/>
  <c r="AF43" i="56"/>
  <c r="AH18" i="57"/>
  <c r="AE75" i="56"/>
  <c r="K94" i="56"/>
  <c r="AF81" i="57"/>
  <c r="AE71" i="56"/>
  <c r="K50" i="57"/>
  <c r="AH25" i="57"/>
  <c r="AF57" i="56"/>
  <c r="K8" i="56"/>
  <c r="AH36" i="57"/>
  <c r="AF75" i="56"/>
  <c r="AH96" i="56"/>
  <c r="AH30" i="57"/>
  <c r="K69" i="56"/>
  <c r="AG74" i="57"/>
  <c r="AH92" i="56"/>
  <c r="AE13" i="56"/>
  <c r="AE14" i="57"/>
  <c r="AE89" i="57"/>
  <c r="AF14" i="57"/>
  <c r="AG38" i="56"/>
  <c r="AE49" i="57"/>
  <c r="AF33" i="56"/>
  <c r="AH8" i="56"/>
  <c r="AF14" i="56"/>
  <c r="AH89" i="57"/>
  <c r="AE53" i="56"/>
  <c r="AG81" i="57"/>
  <c r="AF23" i="56"/>
  <c r="AF32" i="56"/>
  <c r="K82" i="57"/>
  <c r="AE90" i="57"/>
  <c r="AH13" i="57"/>
  <c r="K27" i="57"/>
  <c r="AE18" i="57"/>
  <c r="AG64" i="56"/>
  <c r="AE23" i="57"/>
  <c r="AF21" i="57"/>
  <c r="AE55" i="56"/>
  <c r="AH67" i="57"/>
  <c r="AG92" i="57"/>
  <c r="AH19" i="57"/>
  <c r="AE38" i="57"/>
  <c r="AF44" i="57"/>
  <c r="AH34" i="57"/>
  <c r="AF64" i="57"/>
  <c r="AE42" i="57"/>
  <c r="AG28" i="57"/>
  <c r="AF93" i="57"/>
  <c r="AH29" i="57"/>
  <c r="AG79" i="56"/>
  <c r="AE94" i="56"/>
  <c r="K76" i="57"/>
  <c r="AG19" i="57"/>
  <c r="AH62" i="56"/>
  <c r="K87" i="57"/>
  <c r="AE92" i="57"/>
  <c r="AF56" i="57"/>
  <c r="K19" i="56"/>
  <c r="AH35" i="56"/>
  <c r="AE45" i="56"/>
  <c r="AF48" i="57"/>
  <c r="AG92" i="56"/>
  <c r="AF84" i="56"/>
  <c r="AE37" i="57"/>
  <c r="AH95" i="57"/>
  <c r="AG17" i="57"/>
  <c r="AG20" i="56"/>
  <c r="AF89" i="57"/>
  <c r="K23" i="56"/>
  <c r="K59" i="56"/>
  <c r="K67" i="57"/>
  <c r="AF66" i="57"/>
  <c r="AH88" i="56"/>
  <c r="AH24" i="56"/>
  <c r="AE29" i="56"/>
  <c r="AF40" i="57"/>
  <c r="AF19" i="56"/>
  <c r="AH19" i="56"/>
  <c r="AF80" i="57"/>
  <c r="AH25" i="56"/>
  <c r="AE11" i="57"/>
  <c r="AH32" i="56"/>
  <c r="K83" i="56"/>
  <c r="AG52" i="56"/>
  <c r="AH20" i="57"/>
  <c r="AF60" i="56"/>
  <c r="AG78" i="56"/>
  <c r="AG61" i="57"/>
  <c r="K64" i="57"/>
  <c r="AE96" i="57"/>
  <c r="AF11" i="56"/>
  <c r="AH80" i="57"/>
  <c r="AG31" i="57"/>
  <c r="AF85" i="57"/>
  <c r="AG44" i="57"/>
  <c r="AH13" i="56"/>
  <c r="AF39" i="56"/>
  <c r="K23" i="57"/>
  <c r="AH65" i="57"/>
  <c r="K13" i="56"/>
  <c r="K48" i="56"/>
  <c r="K88" i="57"/>
  <c r="K14" i="56"/>
  <c r="AF7" i="56"/>
  <c r="AG72" i="57"/>
  <c r="AE46" i="56"/>
  <c r="AF63" i="57"/>
  <c r="AE95" i="56"/>
  <c r="AE91" i="57"/>
  <c r="AE30" i="57"/>
  <c r="AG65" i="56"/>
  <c r="AE66" i="56"/>
  <c r="AE84" i="57"/>
  <c r="AE44" i="57"/>
  <c r="AG89" i="57"/>
  <c r="AG41" i="56"/>
  <c r="K92" i="56"/>
  <c r="K54" i="57"/>
  <c r="AH21" i="56"/>
  <c r="AG58" i="57"/>
  <c r="AE49" i="56"/>
  <c r="AH81" i="56"/>
  <c r="K83" i="57"/>
  <c r="AF50" i="57"/>
  <c r="AH61" i="57"/>
  <c r="AE28" i="56"/>
  <c r="K35" i="57"/>
  <c r="K67" i="56"/>
  <c r="AE45" i="57"/>
  <c r="K60" i="57"/>
  <c r="AE72" i="56"/>
  <c r="AG82" i="56"/>
  <c r="AG23" i="57"/>
  <c r="K91" i="57"/>
  <c r="K22" i="56"/>
  <c r="AH10" i="56"/>
  <c r="AH72" i="57"/>
  <c r="AG84" i="57"/>
  <c r="K48" i="57"/>
  <c r="AE76" i="57"/>
  <c r="AF13" i="57"/>
  <c r="AE78" i="57"/>
  <c r="K96" i="56"/>
  <c r="K22" i="57"/>
  <c r="AG43" i="56"/>
  <c r="AE19" i="56"/>
  <c r="AE30" i="56"/>
  <c r="K44" i="56"/>
  <c r="K32" i="57"/>
  <c r="AF22" i="57"/>
  <c r="AF16" i="57"/>
  <c r="K37" i="56"/>
  <c r="AF83" i="56"/>
  <c r="AH16" i="57"/>
  <c r="AH94" i="57"/>
  <c r="AH82" i="56"/>
  <c r="AF24" i="57"/>
  <c r="AF95" i="56"/>
  <c r="AH39" i="57"/>
  <c r="AE80" i="57"/>
  <c r="AH73" i="56"/>
  <c r="AG95" i="57"/>
  <c r="AH43" i="56"/>
  <c r="AF70" i="57"/>
  <c r="AF8" i="56"/>
  <c r="K15" i="57"/>
  <c r="AF69" i="56"/>
  <c r="AE15" i="56"/>
  <c r="AE16" i="56"/>
  <c r="K39" i="56"/>
  <c r="AH40" i="56"/>
  <c r="AF21" i="56"/>
  <c r="AG64" i="57"/>
  <c r="K56" i="56"/>
  <c r="AG59" i="56"/>
  <c r="AH95" i="56"/>
  <c r="AH54" i="56"/>
  <c r="AH59" i="56"/>
  <c r="AE67" i="57"/>
  <c r="AE7" i="56"/>
  <c r="AG18" i="56"/>
  <c r="AG13" i="57"/>
  <c r="AH88" i="57"/>
  <c r="K38" i="56"/>
  <c r="AE26" i="57"/>
  <c r="AG79" i="57"/>
  <c r="AG23" i="56"/>
  <c r="AG31" i="56"/>
  <c r="AF46" i="57"/>
  <c r="K57" i="57"/>
  <c r="AE32" i="57"/>
  <c r="AG90" i="57"/>
  <c r="AE56" i="57"/>
  <c r="AE58" i="57"/>
  <c r="K24" i="56"/>
  <c r="K74" i="56"/>
  <c r="K75" i="57"/>
  <c r="K84" i="57"/>
  <c r="K78" i="57"/>
  <c r="AG39" i="57"/>
  <c r="AE79" i="56"/>
  <c r="AF25" i="56"/>
  <c r="AH93" i="57"/>
  <c r="AG20" i="57"/>
  <c r="AF71" i="56"/>
  <c r="AG16" i="56"/>
  <c r="AE69" i="56"/>
  <c r="K31" i="56"/>
  <c r="AE27" i="56"/>
  <c r="K57" i="56"/>
  <c r="AH55" i="57"/>
  <c r="AG68" i="56"/>
  <c r="AG73" i="57"/>
  <c r="AE83" i="57"/>
  <c r="AE77" i="56"/>
  <c r="AH6" i="57"/>
  <c r="AF68" i="57"/>
  <c r="AG26" i="56"/>
  <c r="AF73" i="57"/>
  <c r="K35" i="56"/>
  <c r="AH12" i="57"/>
  <c r="AG94" i="57"/>
  <c r="AG68" i="57"/>
  <c r="AH76" i="57"/>
  <c r="AE48" i="56"/>
  <c r="AE61" i="57"/>
  <c r="K16" i="57"/>
  <c r="AF49" i="57"/>
  <c r="AE11" i="56"/>
  <c r="AF9" i="57"/>
  <c r="AG15" i="57"/>
  <c r="AF27" i="57"/>
  <c r="AF94" i="56"/>
  <c r="AF92" i="56"/>
  <c r="AE69" i="57"/>
  <c r="AH11" i="56"/>
  <c r="AF67" i="57"/>
  <c r="AF81" i="56"/>
  <c r="AH14" i="57"/>
  <c r="AG83" i="57"/>
  <c r="AE9" i="56"/>
  <c r="AF54" i="56"/>
  <c r="AF59" i="57"/>
  <c r="AH42" i="56"/>
  <c r="K58" i="56"/>
  <c r="AF10" i="57"/>
  <c r="AF92" i="57"/>
  <c r="AG32" i="57"/>
  <c r="AE96" i="56"/>
  <c r="AH83" i="57"/>
  <c r="AG25" i="56"/>
  <c r="AG16" i="57"/>
  <c r="AE23" i="56"/>
  <c r="AF74" i="57"/>
  <c r="K93" i="57"/>
  <c r="AE63" i="57"/>
  <c r="AE8" i="56"/>
  <c r="AG70" i="57"/>
  <c r="K66" i="57"/>
  <c r="AH45" i="56"/>
  <c r="AE57" i="56"/>
  <c r="AF42" i="57"/>
  <c r="AE86" i="56"/>
  <c r="AE37" i="56"/>
  <c r="K55" i="56"/>
  <c r="K7" i="57"/>
  <c r="AE83" i="56"/>
  <c r="AE65" i="56"/>
  <c r="AE7" i="57"/>
  <c r="AG48" i="56"/>
  <c r="AE31" i="57"/>
  <c r="AG26" i="57"/>
  <c r="K26" i="57"/>
  <c r="AF76" i="56"/>
  <c r="AG91" i="57"/>
  <c r="AG78" i="57"/>
  <c r="AE21" i="57"/>
  <c r="AH7" i="56"/>
  <c r="AE41" i="57"/>
  <c r="K25" i="57"/>
  <c r="AE86" i="57"/>
  <c r="K20" i="57"/>
  <c r="AH42" i="57"/>
  <c r="AF33" i="57"/>
  <c r="K20" i="56"/>
  <c r="AG42" i="57"/>
  <c r="AE63" i="56"/>
  <c r="AE71" i="57"/>
  <c r="AE52" i="56"/>
  <c r="AE17" i="57"/>
  <c r="AG29" i="56"/>
  <c r="AF8" i="57"/>
  <c r="K40" i="57"/>
  <c r="AE26" i="56"/>
  <c r="AE64" i="56"/>
  <c r="AG43" i="57"/>
  <c r="K10" i="57"/>
  <c r="AH75" i="56"/>
  <c r="AF19" i="57"/>
  <c r="AH70" i="56"/>
  <c r="AG33" i="57"/>
  <c r="AG85" i="56"/>
  <c r="K82" i="56"/>
  <c r="AH90" i="57"/>
  <c r="AF37" i="56"/>
  <c r="AH30" i="56"/>
  <c r="K94" i="57"/>
  <c r="AE85" i="56"/>
  <c r="AH48" i="57"/>
  <c r="AG39" i="56"/>
  <c r="AH58" i="57"/>
  <c r="AF74" i="56"/>
  <c r="AG36" i="57"/>
  <c r="AH47" i="57"/>
  <c r="AH94" i="56"/>
  <c r="AF36" i="56"/>
  <c r="AH17" i="56"/>
  <c r="K31" i="57"/>
  <c r="AH21" i="57"/>
  <c r="AH44" i="56"/>
  <c r="AF85" i="56"/>
  <c r="AH31" i="56"/>
  <c r="AF39" i="57"/>
  <c r="AG69" i="56"/>
  <c r="AH28" i="57"/>
  <c r="AG50" i="56"/>
  <c r="AF41" i="56"/>
  <c r="K59" i="57"/>
  <c r="AE27" i="57"/>
  <c r="AH76" i="56"/>
  <c r="K73" i="56"/>
  <c r="AG35" i="56"/>
  <c r="K45" i="56"/>
  <c r="AG55" i="57"/>
  <c r="AG73" i="56"/>
  <c r="AE56" i="56"/>
  <c r="K15" i="56"/>
  <c r="AF17" i="57"/>
  <c r="AH85" i="57"/>
  <c r="AH78" i="56"/>
  <c r="AG54" i="57"/>
  <c r="AF25" i="57"/>
  <c r="AH63" i="56"/>
  <c r="AG70" i="56"/>
  <c r="AH37" i="56"/>
  <c r="AG9" i="56"/>
  <c r="AE84" i="56"/>
  <c r="AF10" i="56"/>
  <c r="K21" i="57"/>
  <c r="AG30" i="57"/>
  <c r="AH41" i="56"/>
  <c r="AE10" i="56"/>
  <c r="AG61" i="56"/>
  <c r="AG6" i="57"/>
  <c r="K16" i="56"/>
  <c r="AG51" i="57"/>
  <c r="AF55" i="56"/>
  <c r="AF72" i="56"/>
  <c r="AE60" i="57"/>
  <c r="AH51" i="56"/>
  <c r="AF23" i="57"/>
  <c r="AG32" i="56"/>
  <c r="AG69" i="57"/>
  <c r="AF72" i="57"/>
  <c r="K86" i="56"/>
  <c r="AG67" i="56"/>
  <c r="K51" i="57"/>
  <c r="AG37" i="57"/>
  <c r="K51" i="56"/>
  <c r="AE54" i="57"/>
  <c r="AF41" i="57"/>
  <c r="AG74" i="56"/>
  <c r="AH78" i="57"/>
  <c r="AF86" i="57"/>
  <c r="K76" i="56"/>
  <c r="AG11" i="56"/>
  <c r="K70" i="56"/>
  <c r="AG14" i="57"/>
  <c r="AG82" i="57"/>
  <c r="AF37" i="57"/>
  <c r="AF36" i="57"/>
  <c r="AF53" i="57"/>
  <c r="AF76" i="57"/>
  <c r="AH43" i="57"/>
  <c r="AG76" i="57"/>
  <c r="AH56" i="56"/>
  <c r="AG93" i="56"/>
  <c r="AF54" i="57"/>
  <c r="AF62" i="56"/>
  <c r="AE77" i="57"/>
  <c r="AE39" i="57"/>
  <c r="AE76" i="56"/>
  <c r="AG42" i="56"/>
  <c r="AF87" i="57"/>
  <c r="AG65" i="57"/>
  <c r="AH49" i="57"/>
  <c r="AH46" i="56"/>
  <c r="K69" i="57"/>
  <c r="AH22" i="57"/>
  <c r="AG34" i="56"/>
  <c r="AH33" i="56"/>
  <c r="AE81" i="56"/>
  <c r="K53" i="57"/>
  <c r="AH87" i="57"/>
  <c r="AH69" i="56"/>
  <c r="AE74" i="56"/>
  <c r="AF42" i="56"/>
  <c r="K29" i="56"/>
  <c r="AE25" i="56"/>
  <c r="AH68" i="57"/>
  <c r="K80" i="56"/>
  <c r="AG45" i="57"/>
  <c r="AF52" i="56"/>
  <c r="AH47" i="56"/>
  <c r="K60" i="56"/>
  <c r="AF61" i="57"/>
  <c r="K14" i="57"/>
  <c r="AH79" i="57"/>
  <c r="AE34" i="57"/>
  <c r="AF48" i="56"/>
  <c r="AG12" i="57"/>
  <c r="AG17" i="56"/>
  <c r="AH27" i="56"/>
  <c r="K12" i="56"/>
  <c r="K65" i="56"/>
  <c r="AH74" i="57"/>
  <c r="AF88" i="56"/>
  <c r="K93" i="56"/>
  <c r="AH91" i="57"/>
  <c r="AE93" i="57"/>
  <c r="K80" i="57"/>
  <c r="AE75" i="57"/>
  <c r="AE20" i="57"/>
  <c r="AH64" i="57"/>
  <c r="AE24" i="57"/>
  <c r="AH65" i="56"/>
  <c r="AH31" i="57"/>
  <c r="AE68" i="56"/>
  <c r="AF71" i="57"/>
  <c r="AE59" i="57"/>
  <c r="K32" i="56"/>
  <c r="AF26" i="57"/>
  <c r="AE66" i="57"/>
  <c r="AH66" i="57"/>
  <c r="AF51" i="57"/>
  <c r="K86" i="57"/>
  <c r="AE51" i="57"/>
  <c r="AG77" i="56"/>
  <c r="K56" i="57"/>
  <c r="K85" i="56"/>
  <c r="AH72" i="56"/>
  <c r="AG71" i="56"/>
  <c r="AE19" i="57"/>
  <c r="AF65" i="56"/>
  <c r="AG66" i="56"/>
  <c r="AE74" i="57"/>
  <c r="AH26" i="57"/>
  <c r="AE47" i="57"/>
  <c r="K46" i="57"/>
  <c r="AE33" i="57"/>
  <c r="AF94" i="57"/>
  <c r="AF15" i="57"/>
  <c r="K9" i="57"/>
  <c r="AH60" i="57"/>
  <c r="AF83" i="57"/>
  <c r="AH14" i="56"/>
  <c r="K17" i="56"/>
  <c r="K68" i="56"/>
  <c r="AG24" i="56"/>
  <c r="AF80" i="56"/>
  <c r="AE50" i="56"/>
  <c r="AF78" i="57"/>
  <c r="AG62" i="57"/>
  <c r="K79" i="56"/>
  <c r="AH17" i="57"/>
  <c r="AF57" i="57"/>
  <c r="AH12" i="56"/>
  <c r="K77" i="57"/>
  <c r="AE28" i="57"/>
  <c r="K28" i="57"/>
  <c r="AG55" i="56"/>
  <c r="AF53" i="56"/>
  <c r="AG18" i="57"/>
  <c r="AE64" i="57"/>
  <c r="AG41" i="57"/>
  <c r="K81" i="57"/>
  <c r="AG24" i="57"/>
  <c r="AH92" i="57"/>
  <c r="AG47" i="57"/>
  <c r="K36" i="56"/>
  <c r="AF96" i="57"/>
  <c r="AH46" i="57"/>
  <c r="AE36" i="57"/>
  <c r="AE15" i="57"/>
  <c r="AF24" i="56"/>
  <c r="AF34" i="56"/>
  <c r="AE73" i="57"/>
  <c r="K77" i="56"/>
  <c r="AE22" i="56"/>
  <c r="AH8" i="57"/>
  <c r="AG53" i="57"/>
  <c r="K96" i="57"/>
  <c r="AE71" i="109"/>
  <c r="AG76" i="109"/>
  <c r="AF54" i="109"/>
  <c r="AE89" i="109"/>
  <c r="AG62" i="109"/>
  <c r="AF71" i="109"/>
  <c r="AG65" i="109"/>
  <c r="AG54" i="109"/>
  <c r="AH63" i="109"/>
  <c r="AF41" i="115"/>
  <c r="AE41" i="115"/>
  <c r="AH32" i="115"/>
  <c r="AF55" i="115"/>
  <c r="AG34" i="115"/>
  <c r="AG11" i="115"/>
  <c r="AE32" i="115"/>
  <c r="AF54" i="115"/>
  <c r="AF11" i="115"/>
  <c r="AF34" i="115"/>
  <c r="AH34" i="115"/>
  <c r="AH41" i="115"/>
  <c r="AH54" i="115"/>
  <c r="K54" i="115"/>
  <c r="AG55" i="115"/>
  <c r="AE54" i="115"/>
  <c r="AF56" i="115"/>
  <c r="AG41" i="115"/>
  <c r="AG56" i="115"/>
  <c r="AG54" i="115"/>
  <c r="AG73" i="63"/>
  <c r="AE30" i="63"/>
  <c r="AF73" i="63"/>
  <c r="K30" i="63"/>
  <c r="K45" i="63"/>
  <c r="AE4" i="63"/>
  <c r="AE73" i="63"/>
  <c r="AG57" i="63"/>
  <c r="K4" i="63"/>
  <c r="AF15" i="63"/>
  <c r="AF56" i="63"/>
  <c r="AG56" i="63"/>
  <c r="AF45" i="63"/>
  <c r="AE46" i="63"/>
  <c r="AH30" i="63"/>
  <c r="AG31" i="63"/>
  <c r="K56" i="63"/>
  <c r="AE56" i="63"/>
  <c r="AF4" i="63"/>
  <c r="AG45" i="63"/>
  <c r="AH31" i="63"/>
  <c r="K57" i="63"/>
  <c r="AF16" i="63"/>
  <c r="AF30" i="63"/>
  <c r="AH45" i="63"/>
  <c r="AH73" i="63"/>
  <c r="AF31" i="63"/>
  <c r="AE66" i="55"/>
  <c r="AE71" i="55"/>
  <c r="AE70" i="55"/>
  <c r="AE52" i="55"/>
  <c r="AE32" i="55"/>
  <c r="AE33" i="55"/>
  <c r="AH29" i="55"/>
  <c r="AH90" i="55"/>
  <c r="K52" i="55"/>
  <c r="AE43" i="55"/>
  <c r="AF67" i="55"/>
  <c r="AF57" i="55"/>
  <c r="AF46" i="55"/>
  <c r="AE55" i="55"/>
  <c r="AG61" i="55"/>
  <c r="K63" i="55"/>
  <c r="AF74" i="55"/>
  <c r="AG37" i="55"/>
  <c r="AH86" i="55"/>
  <c r="AH75" i="55"/>
  <c r="AE60" i="55"/>
  <c r="AF31" i="55"/>
  <c r="AE89" i="55"/>
  <c r="AH78" i="55"/>
  <c r="K67" i="55"/>
  <c r="AF32" i="61"/>
  <c r="AF86" i="61"/>
  <c r="K48" i="61"/>
  <c r="AE84" i="61"/>
  <c r="AG81" i="61"/>
  <c r="AF90" i="61"/>
  <c r="AE68" i="61"/>
  <c r="AH97" i="61"/>
  <c r="AF25" i="61"/>
  <c r="AH77" i="61"/>
  <c r="AG55" i="61"/>
  <c r="AF66" i="61"/>
  <c r="AG58" i="61"/>
  <c r="K60" i="61"/>
  <c r="AF63" i="61"/>
  <c r="AE56" i="61"/>
  <c r="K62" i="61"/>
  <c r="AH78" i="61"/>
  <c r="AH47" i="61"/>
  <c r="AE71" i="61"/>
  <c r="AH48" i="61"/>
  <c r="K51" i="61"/>
  <c r="AG37" i="61"/>
  <c r="AF100" i="61"/>
  <c r="AE35" i="61"/>
  <c r="AH88" i="61"/>
  <c r="AF81" i="61"/>
  <c r="AG50" i="61"/>
  <c r="AH19" i="61"/>
  <c r="AH44" i="61"/>
  <c r="K42" i="61"/>
  <c r="K47" i="61"/>
  <c r="AG89" i="61"/>
  <c r="K33" i="61"/>
  <c r="AE28" i="61"/>
  <c r="AG29" i="61"/>
  <c r="AH34" i="61"/>
  <c r="K84" i="61"/>
  <c r="AH30" i="61"/>
  <c r="AH82" i="61"/>
  <c r="K19" i="61"/>
  <c r="AG94" i="61"/>
  <c r="AE75" i="61"/>
  <c r="AF84" i="61"/>
  <c r="AH95" i="61"/>
  <c r="AE81" i="61"/>
  <c r="AF29" i="61"/>
  <c r="AG67" i="61"/>
  <c r="AF57" i="61"/>
  <c r="AE95" i="61"/>
  <c r="AG20" i="61"/>
  <c r="AE64" i="61"/>
  <c r="AG97" i="61"/>
  <c r="AF91" i="61"/>
  <c r="AG30" i="61"/>
  <c r="K81" i="61"/>
  <c r="AE59" i="61"/>
  <c r="AF76" i="61"/>
  <c r="AG72" i="61"/>
  <c r="K76" i="61"/>
  <c r="K27" i="61"/>
  <c r="AH87" i="61"/>
  <c r="AG92" i="61"/>
  <c r="AH64" i="61"/>
  <c r="AF30" i="61"/>
  <c r="K57" i="61"/>
  <c r="AF96" i="61"/>
  <c r="AF80" i="61"/>
  <c r="AG83" i="61"/>
  <c r="AE15" i="61"/>
  <c r="AE26" i="61"/>
  <c r="AE25" i="61"/>
  <c r="AF9" i="61"/>
  <c r="AG62" i="61"/>
  <c r="AF73" i="61"/>
  <c r="AH54" i="61"/>
  <c r="AF97" i="61"/>
  <c r="K24" i="61"/>
  <c r="AF49" i="61"/>
  <c r="AG32" i="61"/>
  <c r="AF33" i="61"/>
  <c r="AG18" i="61"/>
  <c r="AE34" i="61"/>
  <c r="AG39" i="61"/>
  <c r="AE72" i="61"/>
  <c r="AE19" i="61"/>
  <c r="AG78" i="61"/>
  <c r="AG95" i="61"/>
  <c r="K28" i="61"/>
  <c r="AG11" i="61"/>
  <c r="AG36" i="61"/>
  <c r="AF28" i="61"/>
  <c r="AE46" i="61"/>
  <c r="K32" i="61"/>
  <c r="AH32" i="61"/>
  <c r="K54" i="61"/>
  <c r="K45" i="61"/>
  <c r="K58" i="61"/>
  <c r="AH10" i="61"/>
  <c r="AE29" i="61"/>
  <c r="AG21" i="61"/>
  <c r="K52" i="61"/>
  <c r="AF65" i="61"/>
  <c r="AF79" i="61"/>
  <c r="AH24" i="61"/>
  <c r="AE33" i="61"/>
  <c r="AF51" i="61"/>
  <c r="K53" i="61"/>
  <c r="AE69" i="61"/>
  <c r="AE45" i="61"/>
  <c r="AH91" i="61"/>
  <c r="K71" i="61"/>
  <c r="AH40" i="61"/>
  <c r="AF68" i="61"/>
  <c r="AG23" i="61"/>
  <c r="AG34" i="61"/>
  <c r="AE89" i="61"/>
  <c r="AE77" i="61"/>
  <c r="AE61" i="61"/>
  <c r="AF15" i="61"/>
  <c r="AH12" i="61"/>
  <c r="K72" i="61"/>
  <c r="AF45" i="61"/>
  <c r="AG41" i="61"/>
  <c r="AF69" i="61"/>
  <c r="AE88" i="61"/>
  <c r="AH38" i="61"/>
  <c r="AG51" i="61"/>
  <c r="AG44" i="61"/>
  <c r="AG15" i="61"/>
  <c r="AE94" i="61"/>
  <c r="K40" i="61"/>
  <c r="AF21" i="61"/>
  <c r="AE14" i="61"/>
  <c r="K63" i="61"/>
  <c r="K77" i="61"/>
  <c r="AF18" i="61"/>
  <c r="AE51" i="61"/>
  <c r="AE82" i="61"/>
  <c r="AG86" i="61"/>
  <c r="AF22" i="61"/>
  <c r="AH66" i="61"/>
  <c r="K65" i="61"/>
  <c r="AF50" i="61"/>
  <c r="AG35" i="61"/>
  <c r="AH20" i="61"/>
  <c r="K13" i="61"/>
  <c r="AE12" i="61"/>
  <c r="AG82" i="61"/>
  <c r="AE42" i="61"/>
  <c r="AF92" i="61"/>
  <c r="AH83" i="61"/>
  <c r="AF95" i="61"/>
  <c r="AH13" i="61"/>
  <c r="AH100" i="61"/>
  <c r="AG16" i="61"/>
  <c r="AE90" i="61"/>
  <c r="AH9" i="61"/>
  <c r="AH27" i="61"/>
  <c r="AH15" i="61"/>
  <c r="AG43" i="61"/>
  <c r="AE91" i="61"/>
  <c r="AE83" i="61"/>
  <c r="K82" i="61"/>
  <c r="AF61" i="61"/>
  <c r="AF85" i="61"/>
  <c r="K26" i="61"/>
  <c r="K66" i="61"/>
  <c r="K44" i="61"/>
  <c r="AF47" i="61"/>
  <c r="AG76" i="61"/>
  <c r="AH67" i="61"/>
  <c r="AE73" i="61"/>
  <c r="AH99" i="61"/>
  <c r="AE100" i="61"/>
  <c r="AE96" i="61"/>
  <c r="K78" i="61"/>
  <c r="AE48" i="61"/>
  <c r="AF38" i="61"/>
  <c r="AE18" i="61"/>
  <c r="K22" i="61"/>
  <c r="AH26" i="61"/>
  <c r="AH58" i="61"/>
  <c r="AF75" i="61"/>
  <c r="AG73" i="61"/>
  <c r="AF48" i="61"/>
  <c r="AG91" i="61"/>
  <c r="AH23" i="61"/>
  <c r="K80" i="61"/>
  <c r="AF35" i="61"/>
  <c r="AE62" i="61"/>
  <c r="AF56" i="61"/>
  <c r="AH51" i="61"/>
  <c r="K31" i="61"/>
  <c r="AH28" i="61"/>
  <c r="AG33" i="61"/>
  <c r="AF13" i="61"/>
  <c r="AG47" i="61"/>
  <c r="AE27" i="61"/>
  <c r="AG8" i="61"/>
  <c r="AH36" i="61"/>
  <c r="AG42" i="61"/>
  <c r="K17" i="61"/>
  <c r="AH45" i="61"/>
  <c r="AG14" i="61"/>
  <c r="AE79" i="61"/>
  <c r="AF14" i="61"/>
  <c r="K56" i="61"/>
  <c r="AF78" i="61"/>
  <c r="AH39" i="61"/>
  <c r="AF37" i="61"/>
  <c r="AH16" i="61"/>
  <c r="AG48" i="61"/>
  <c r="AF23" i="61"/>
  <c r="K16" i="61"/>
  <c r="AF27" i="61"/>
  <c r="AE87" i="61"/>
  <c r="AG79" i="61"/>
  <c r="K23" i="61"/>
  <c r="AE17" i="61"/>
  <c r="AG87" i="61"/>
  <c r="AE92" i="61"/>
  <c r="AG25" i="61"/>
  <c r="AF87" i="61"/>
  <c r="AE52" i="61"/>
  <c r="AG26" i="61"/>
  <c r="AG24" i="61"/>
  <c r="AG100" i="61"/>
  <c r="AF67" i="61"/>
  <c r="AG75" i="61"/>
  <c r="K38" i="61"/>
  <c r="AG38" i="61"/>
  <c r="AE93" i="61"/>
  <c r="AF16" i="61"/>
  <c r="AG84" i="61"/>
  <c r="AE21" i="61"/>
  <c r="AG60" i="61"/>
  <c r="AE74" i="61"/>
  <c r="AH76" i="61"/>
  <c r="K37" i="61"/>
  <c r="K70" i="61"/>
  <c r="AG28" i="61"/>
  <c r="AH56" i="61"/>
  <c r="AG98" i="61"/>
  <c r="AF40" i="61"/>
  <c r="AE30" i="61"/>
  <c r="AG40" i="61"/>
  <c r="AH62" i="61"/>
  <c r="AH17" i="61"/>
  <c r="K30" i="61"/>
  <c r="AH70" i="61"/>
  <c r="AF19" i="61"/>
  <c r="AF93" i="61"/>
  <c r="AE39" i="61"/>
  <c r="AH33" i="61"/>
  <c r="AG74" i="61"/>
  <c r="AG80" i="61"/>
  <c r="AG88" i="61"/>
  <c r="AF12" i="61"/>
  <c r="AF82" i="61"/>
  <c r="AH14" i="61"/>
  <c r="AF60" i="61"/>
  <c r="AF58" i="61"/>
  <c r="AF99" i="61"/>
  <c r="K79" i="61"/>
  <c r="K15" i="61"/>
  <c r="AF8" i="61"/>
  <c r="AF94" i="61"/>
  <c r="K50" i="61"/>
  <c r="AG13" i="61"/>
  <c r="K61" i="61"/>
  <c r="AF26" i="61"/>
  <c r="AG65" i="61"/>
  <c r="AH96" i="61"/>
  <c r="K46" i="61"/>
  <c r="AF77" i="61"/>
  <c r="AE54" i="61"/>
  <c r="K75" i="61"/>
  <c r="AE36" i="61"/>
  <c r="AE78" i="61"/>
  <c r="AG49" i="61"/>
  <c r="AG61" i="61"/>
  <c r="K14" i="61"/>
  <c r="AG12" i="61"/>
  <c r="AH57" i="61"/>
  <c r="AG77" i="61"/>
  <c r="AF53" i="61"/>
  <c r="AH90" i="61"/>
  <c r="AG9" i="61"/>
  <c r="AH49" i="61"/>
  <c r="AH53" i="61"/>
  <c r="AG45" i="61"/>
  <c r="K43" i="61"/>
  <c r="AE86" i="61"/>
  <c r="AE38" i="61"/>
  <c r="AE76" i="61"/>
  <c r="AF10" i="61"/>
  <c r="AE16" i="61"/>
  <c r="AE10" i="61"/>
  <c r="AH29" i="61"/>
  <c r="AG22" i="61"/>
  <c r="K49" i="61"/>
  <c r="AH69" i="61"/>
  <c r="K68" i="61"/>
  <c r="K35" i="61"/>
  <c r="AF72" i="61"/>
  <c r="AG17" i="61"/>
  <c r="K29" i="61"/>
  <c r="AH75" i="61"/>
  <c r="AF52" i="61"/>
  <c r="AH72" i="61"/>
  <c r="AH86" i="61"/>
  <c r="K59" i="61"/>
  <c r="K11" i="61"/>
  <c r="AG96" i="61"/>
  <c r="AG93" i="61"/>
  <c r="AG64" i="61"/>
  <c r="AF83" i="61"/>
  <c r="AF89" i="61"/>
  <c r="AF55" i="61"/>
  <c r="K67" i="61"/>
  <c r="AH52" i="61"/>
  <c r="AE50" i="61"/>
  <c r="K18" i="61"/>
  <c r="AG63" i="61"/>
  <c r="K12" i="61"/>
  <c r="K41" i="61"/>
  <c r="AF31" i="61"/>
  <c r="AF17" i="61"/>
  <c r="K55" i="61"/>
  <c r="K21" i="61"/>
  <c r="AE80" i="61"/>
  <c r="AE37" i="61"/>
  <c r="AH42" i="61"/>
  <c r="AE67" i="61"/>
  <c r="AE85" i="61"/>
  <c r="AH74" i="61"/>
  <c r="K8" i="61"/>
  <c r="AE13" i="61"/>
  <c r="AG59" i="61"/>
  <c r="AF59" i="61"/>
  <c r="AE24" i="61"/>
  <c r="AH61" i="61"/>
  <c r="K36" i="61"/>
  <c r="K74" i="61"/>
  <c r="AH21" i="61"/>
  <c r="AE49" i="61"/>
  <c r="AG66" i="61"/>
  <c r="AE31" i="61"/>
  <c r="AH43" i="61"/>
  <c r="AF41" i="61"/>
  <c r="AE41" i="61"/>
  <c r="AE70" i="61"/>
  <c r="AH11" i="61"/>
  <c r="AH98" i="61"/>
  <c r="AF64" i="61"/>
  <c r="K39" i="61"/>
  <c r="AF36" i="61"/>
  <c r="AH31" i="61"/>
  <c r="AE40" i="61"/>
  <c r="AF39" i="61"/>
  <c r="AF44" i="61"/>
  <c r="AH46" i="61"/>
  <c r="AH85" i="61"/>
  <c r="AF88" i="61"/>
  <c r="AF34" i="61"/>
  <c r="AG19" i="61"/>
  <c r="AH22" i="61"/>
  <c r="AE47" i="61"/>
  <c r="AH60" i="61"/>
  <c r="AE55" i="61"/>
  <c r="AF54" i="61"/>
  <c r="K64" i="61"/>
  <c r="AH65" i="61"/>
  <c r="AG54" i="61"/>
  <c r="AG10" i="61"/>
  <c r="AH8" i="61"/>
  <c r="K9" i="61"/>
  <c r="AH55" i="61"/>
  <c r="AE32" i="61"/>
  <c r="AE99" i="61"/>
  <c r="AG90" i="61"/>
  <c r="AF71" i="61"/>
  <c r="AG46" i="61"/>
  <c r="AE43" i="61"/>
  <c r="AF70" i="61"/>
  <c r="AE22" i="61"/>
  <c r="AH81" i="61"/>
  <c r="AH18" i="61"/>
  <c r="AF55" i="95"/>
  <c r="AG19" i="95"/>
  <c r="AE74" i="97"/>
  <c r="AF45" i="95"/>
  <c r="AH60" i="97"/>
  <c r="AG19" i="97"/>
  <c r="AE56" i="97"/>
  <c r="AH73" i="97"/>
  <c r="AF19" i="95"/>
  <c r="AF47" i="97"/>
  <c r="K40" i="95"/>
  <c r="AF28" i="97"/>
  <c r="K60" i="97"/>
  <c r="AG40" i="95"/>
  <c r="K55" i="95"/>
  <c r="K19" i="97"/>
  <c r="AF70" i="95"/>
  <c r="AH19" i="97"/>
  <c r="AH19" i="95"/>
  <c r="AE60" i="97"/>
  <c r="AG20" i="97"/>
  <c r="AF60" i="97"/>
  <c r="AG54" i="97"/>
  <c r="AH70" i="95"/>
  <c r="AE20" i="97"/>
  <c r="AH53" i="95"/>
  <c r="AE19" i="95"/>
  <c r="AE53" i="95"/>
  <c r="AE45" i="95"/>
  <c r="AH74" i="97"/>
  <c r="AF40" i="95"/>
  <c r="K71" i="95"/>
  <c r="AF99" i="121"/>
  <c r="AE86" i="121"/>
  <c r="AG80" i="121"/>
  <c r="AG58" i="121"/>
  <c r="AG67" i="121"/>
  <c r="AH65" i="121"/>
  <c r="AH71" i="121"/>
  <c r="AH76" i="121"/>
  <c r="AE65" i="121"/>
  <c r="AG34" i="121"/>
  <c r="AG78" i="121"/>
  <c r="K56" i="121"/>
  <c r="K34" i="121"/>
  <c r="AF71" i="121"/>
  <c r="AF86" i="121"/>
  <c r="AF57" i="121"/>
  <c r="AH79" i="121"/>
  <c r="AH61" i="121"/>
  <c r="AE88" i="121"/>
  <c r="AG97" i="121"/>
  <c r="AH78" i="121"/>
  <c r="AE98" i="121"/>
  <c r="AH68" i="121"/>
  <c r="AE99" i="121"/>
  <c r="AF58" i="121"/>
  <c r="AH39" i="121"/>
  <c r="AH89" i="121"/>
  <c r="AF62" i="121"/>
  <c r="AG60" i="121"/>
  <c r="AF65" i="121"/>
  <c r="AE60" i="121"/>
  <c r="AH56" i="121"/>
  <c r="K57" i="121"/>
  <c r="AF69" i="121"/>
  <c r="AG73" i="121"/>
  <c r="AH91" i="121"/>
  <c r="AG100" i="121"/>
  <c r="AF78" i="121"/>
  <c r="AG61" i="121"/>
  <c r="AE90" i="121"/>
  <c r="AF80" i="121"/>
  <c r="AF61" i="121"/>
  <c r="AG66" i="121"/>
  <c r="AG99" i="121"/>
  <c r="AG96" i="121"/>
  <c r="AG12" i="121"/>
  <c r="AH80" i="121"/>
  <c r="AE75" i="121"/>
  <c r="AG82" i="121"/>
  <c r="AF67" i="121"/>
  <c r="AE70" i="121"/>
  <c r="AE85" i="121"/>
  <c r="AE12" i="121"/>
  <c r="AG68" i="121"/>
  <c r="AG65" i="121"/>
  <c r="AH99" i="121"/>
  <c r="AH64" i="121"/>
  <c r="AF55" i="121"/>
  <c r="AE76" i="121"/>
  <c r="AG89" i="121"/>
  <c r="AH67" i="121"/>
  <c r="AF82" i="121"/>
  <c r="AE83" i="121"/>
  <c r="AE18" i="121"/>
  <c r="AG69" i="121"/>
  <c r="AG91" i="121"/>
  <c r="AH74" i="121"/>
  <c r="AE81" i="121"/>
  <c r="AE61" i="121"/>
  <c r="AF97" i="121"/>
  <c r="AF90" i="121"/>
  <c r="AH63" i="121"/>
  <c r="AE87" i="121"/>
  <c r="AG92" i="121"/>
  <c r="AH81" i="121"/>
  <c r="AH34" i="121"/>
  <c r="AF83" i="121"/>
  <c r="AH33" i="121"/>
  <c r="AE62" i="121"/>
  <c r="AH85" i="121"/>
  <c r="AE97" i="121"/>
  <c r="AE32" i="121"/>
  <c r="AG77" i="121"/>
  <c r="AF92" i="121"/>
  <c r="AH93" i="121"/>
  <c r="AG88" i="121"/>
  <c r="AH92" i="121"/>
  <c r="AH57" i="121"/>
  <c r="AG57" i="121"/>
  <c r="AF33" i="121"/>
  <c r="AG56" i="121"/>
  <c r="AH70" i="121"/>
  <c r="AE80" i="121"/>
  <c r="AH66" i="121"/>
  <c r="AE68" i="121"/>
  <c r="K32" i="121"/>
  <c r="AF70" i="121"/>
  <c r="AF84" i="121"/>
  <c r="AH59" i="121"/>
  <c r="AE56" i="121"/>
  <c r="AF95" i="121"/>
  <c r="AE39" i="121"/>
  <c r="AE77" i="121"/>
  <c r="AG33" i="121"/>
  <c r="AH94" i="121"/>
  <c r="AE34" i="121"/>
  <c r="AG39" i="121"/>
  <c r="AH83" i="121"/>
  <c r="K55" i="121"/>
  <c r="AG84" i="121"/>
  <c r="AG72" i="121"/>
  <c r="AG26" i="121"/>
  <c r="K33" i="121"/>
  <c r="AE63" i="121"/>
  <c r="K18" i="121"/>
  <c r="AG85" i="121"/>
  <c r="AE72" i="121"/>
  <c r="AG81" i="121"/>
  <c r="AE95" i="121"/>
  <c r="AH97" i="121"/>
  <c r="AE69" i="121"/>
  <c r="AG55" i="121"/>
  <c r="AG64" i="121"/>
  <c r="AH26" i="121"/>
  <c r="AE92" i="121"/>
  <c r="AG71" i="121"/>
  <c r="AF94" i="121"/>
  <c r="AF72" i="121"/>
  <c r="AH62" i="121"/>
  <c r="AH98" i="121"/>
  <c r="AH100" i="121"/>
  <c r="AF18" i="121"/>
  <c r="AE64" i="121"/>
  <c r="AF32" i="121"/>
  <c r="AH32" i="121"/>
  <c r="AF60" i="121"/>
  <c r="AF96" i="121"/>
  <c r="AF85" i="121"/>
  <c r="AG93" i="121"/>
  <c r="AG32" i="121"/>
  <c r="AH95" i="121"/>
  <c r="AF12" i="121"/>
  <c r="AG62" i="121"/>
  <c r="AH73" i="121"/>
  <c r="AG74" i="121"/>
  <c r="AH12" i="121"/>
  <c r="AH18" i="121"/>
  <c r="AF59" i="121"/>
  <c r="K26" i="121"/>
  <c r="AH60" i="121"/>
  <c r="AF63" i="121"/>
  <c r="AH82" i="121"/>
  <c r="AF77" i="121"/>
  <c r="AE93" i="121"/>
  <c r="AG70" i="121"/>
  <c r="AE71" i="121"/>
  <c r="K39" i="121"/>
  <c r="AF66" i="121"/>
  <c r="AE57" i="121"/>
  <c r="AG94" i="121"/>
  <c r="AG59" i="121"/>
  <c r="AH88" i="121"/>
  <c r="AG75" i="121"/>
  <c r="AG86" i="121"/>
  <c r="AG98" i="121"/>
  <c r="AF89" i="121"/>
  <c r="AE100" i="121"/>
  <c r="AE26" i="121"/>
  <c r="AF74" i="121"/>
  <c r="AG18" i="121"/>
  <c r="AF34" i="121"/>
  <c r="AF76" i="121"/>
  <c r="AF73" i="121"/>
  <c r="AF100" i="121"/>
  <c r="AH96" i="121"/>
  <c r="K12" i="121"/>
  <c r="AG95" i="121"/>
  <c r="AH87" i="121"/>
  <c r="AH90" i="121"/>
  <c r="AF91" i="121"/>
  <c r="AE58" i="121"/>
  <c r="AF88" i="121"/>
  <c r="AG79" i="121"/>
  <c r="AH72" i="121"/>
  <c r="AF39" i="121"/>
  <c r="AH75" i="121"/>
  <c r="AG63" i="121"/>
  <c r="AF26" i="121"/>
  <c r="AF81" i="121"/>
  <c r="AG87" i="121"/>
  <c r="AE96" i="121"/>
  <c r="AE91" i="121"/>
  <c r="AF93" i="121"/>
  <c r="AE67" i="121"/>
  <c r="AE94" i="121"/>
  <c r="AH57" i="104"/>
  <c r="AE57" i="104"/>
  <c r="K57" i="104"/>
  <c r="AG41" i="104"/>
  <c r="AF41" i="104"/>
  <c r="AF57" i="104"/>
  <c r="K41" i="104"/>
  <c r="AF44" i="64"/>
  <c r="AG13" i="64"/>
  <c r="AF71" i="64"/>
  <c r="AE98" i="64"/>
  <c r="AE95" i="64"/>
  <c r="AE43" i="64"/>
  <c r="K32" i="64"/>
  <c r="AH43" i="64"/>
  <c r="AE88" i="64"/>
  <c r="AF76" i="64"/>
  <c r="AG71" i="64"/>
  <c r="AF83" i="64"/>
  <c r="AH42" i="64"/>
  <c r="AG21" i="64"/>
  <c r="AF30" i="64"/>
  <c r="AG51" i="64"/>
  <c r="K57" i="64"/>
  <c r="K42" i="64"/>
  <c r="AG30" i="64"/>
  <c r="AF99" i="64"/>
  <c r="AF80" i="64"/>
  <c r="AE29" i="64"/>
  <c r="AE22" i="64"/>
  <c r="K52" i="64"/>
  <c r="AE52" i="64"/>
  <c r="AF88" i="64"/>
  <c r="AF73" i="64"/>
  <c r="AH21" i="64"/>
  <c r="AG39" i="64"/>
  <c r="AH100" i="64"/>
  <c r="AG86" i="64"/>
  <c r="AF39" i="64"/>
  <c r="AH96" i="64"/>
  <c r="AG74" i="64"/>
  <c r="AF42" i="64"/>
  <c r="K29" i="64"/>
  <c r="AF75" i="64"/>
  <c r="AE42" i="64"/>
  <c r="AF84" i="64"/>
  <c r="K34" i="53"/>
  <c r="AH78" i="53"/>
  <c r="K65" i="53"/>
  <c r="AF48" i="53"/>
  <c r="AE45" i="53"/>
  <c r="AF60" i="53"/>
  <c r="AF58" i="53"/>
  <c r="AF66" i="53"/>
  <c r="K48" i="53"/>
  <c r="AG85" i="53"/>
  <c r="AE89" i="53"/>
  <c r="K24" i="53"/>
  <c r="AF92" i="53"/>
  <c r="AF26" i="53"/>
  <c r="AE90" i="53"/>
  <c r="K58" i="53"/>
  <c r="AH41" i="53"/>
  <c r="AH59" i="53"/>
  <c r="K28" i="53"/>
  <c r="AG51" i="53"/>
  <c r="AF64" i="53"/>
  <c r="AF43" i="53"/>
  <c r="AG60" i="53"/>
  <c r="K75" i="53"/>
  <c r="K86" i="53"/>
  <c r="AG61" i="53"/>
  <c r="AH30" i="53"/>
  <c r="K36" i="53"/>
  <c r="AG45" i="53"/>
  <c r="AG43" i="53"/>
  <c r="AH23" i="53"/>
  <c r="AE53" i="53"/>
  <c r="AG36" i="53"/>
  <c r="AH44" i="53"/>
  <c r="AG52" i="53"/>
  <c r="K73" i="53"/>
  <c r="AF77" i="53"/>
  <c r="AE54" i="53"/>
  <c r="AE32" i="53"/>
  <c r="AG28" i="53"/>
  <c r="AF27" i="53"/>
  <c r="K63" i="53"/>
  <c r="AE66" i="53"/>
  <c r="AF67" i="53"/>
  <c r="AG83" i="53"/>
  <c r="AF39" i="53"/>
  <c r="AH40" i="53"/>
  <c r="AF57" i="53"/>
  <c r="AF85" i="53"/>
  <c r="AE50" i="53"/>
  <c r="AE60" i="53"/>
  <c r="AE47" i="53"/>
  <c r="AF91" i="53"/>
  <c r="AF90" i="53"/>
  <c r="K51" i="53"/>
  <c r="AH56" i="53"/>
  <c r="AH29" i="53"/>
  <c r="AG66" i="53"/>
  <c r="AG75" i="53"/>
  <c r="AG54" i="53"/>
  <c r="AH62" i="53"/>
  <c r="K44" i="53"/>
  <c r="AE62" i="53"/>
  <c r="K76" i="53"/>
  <c r="AG79" i="53"/>
  <c r="AG48" i="53"/>
  <c r="AE31" i="53"/>
  <c r="AH33" i="53"/>
  <c r="AE65" i="53"/>
  <c r="AH85" i="53"/>
  <c r="AE30" i="53"/>
  <c r="AG65" i="53"/>
  <c r="AE80" i="53"/>
  <c r="AG41" i="53"/>
  <c r="AH31" i="53"/>
  <c r="K69" i="53"/>
  <c r="AH72" i="53"/>
  <c r="AG63" i="53"/>
  <c r="AG78" i="53"/>
  <c r="AF84" i="53"/>
  <c r="AH34" i="53"/>
  <c r="AH80" i="53"/>
  <c r="AH77" i="53"/>
  <c r="AG62" i="53"/>
  <c r="AG38" i="53"/>
  <c r="AF34" i="53"/>
  <c r="AF74" i="53"/>
  <c r="K47" i="53"/>
  <c r="AE68" i="53"/>
  <c r="AE64" i="53"/>
  <c r="AH60" i="53"/>
  <c r="AH86" i="53"/>
  <c r="AF40" i="53"/>
  <c r="AG57" i="53"/>
  <c r="AH67" i="53"/>
  <c r="K79" i="53"/>
  <c r="AF68" i="53"/>
  <c r="K62" i="53"/>
  <c r="K74" i="53"/>
  <c r="K43" i="53"/>
  <c r="AF51" i="53"/>
  <c r="K71" i="53"/>
  <c r="AE44" i="53"/>
  <c r="AE84" i="53"/>
  <c r="AH28" i="53"/>
  <c r="AE72" i="53"/>
  <c r="AG42" i="53"/>
  <c r="AE59" i="53"/>
  <c r="AH70" i="53"/>
  <c r="AE92" i="53"/>
  <c r="AG82" i="53"/>
  <c r="AE70" i="53"/>
  <c r="AH55" i="53"/>
  <c r="K56" i="53"/>
  <c r="AE33" i="53"/>
  <c r="AF65" i="53"/>
  <c r="AF87" i="53"/>
  <c r="AG46" i="53"/>
  <c r="K49" i="53"/>
  <c r="AG27" i="53"/>
  <c r="AE85" i="53"/>
  <c r="AH26" i="53"/>
  <c r="AG80" i="53"/>
  <c r="AH58" i="53"/>
  <c r="K29" i="53"/>
  <c r="AH32" i="53"/>
  <c r="AF47" i="53"/>
  <c r="K78" i="53"/>
  <c r="AE79" i="53"/>
  <c r="AH63" i="53"/>
  <c r="K61" i="53"/>
  <c r="AH87" i="53"/>
  <c r="AF81" i="53"/>
  <c r="AG35" i="53"/>
  <c r="AF29" i="53"/>
  <c r="AH79" i="53"/>
  <c r="AG23" i="53"/>
  <c r="AF23" i="53"/>
  <c r="K41" i="53"/>
  <c r="K37" i="53"/>
  <c r="AG93" i="53"/>
  <c r="AG32" i="53"/>
  <c r="AE74" i="53"/>
  <c r="AG29" i="53"/>
  <c r="AF76" i="53"/>
  <c r="AE28" i="53"/>
  <c r="K50" i="53"/>
  <c r="AH71" i="53"/>
  <c r="K84" i="53"/>
  <c r="K33" i="53"/>
  <c r="AH84" i="53"/>
  <c r="AG67" i="53"/>
  <c r="AF59" i="53"/>
  <c r="AH39" i="53"/>
  <c r="AE91" i="53"/>
  <c r="AG64" i="53"/>
  <c r="K54" i="53"/>
  <c r="AG30" i="53"/>
  <c r="AE2" i="53"/>
  <c r="AH2" i="53"/>
  <c r="AF2" i="53"/>
  <c r="K85" i="53"/>
  <c r="AF36" i="53"/>
  <c r="AE73" i="53"/>
  <c r="AH37" i="53"/>
  <c r="AG53" i="53"/>
  <c r="K27" i="53"/>
  <c r="AE25" i="53"/>
  <c r="AF75" i="53"/>
  <c r="K72" i="53"/>
  <c r="K82" i="53"/>
  <c r="AG25" i="53"/>
  <c r="AE93" i="53"/>
  <c r="AE43" i="53"/>
  <c r="K55" i="53"/>
  <c r="AF54" i="53"/>
  <c r="AF88" i="53"/>
  <c r="AE35" i="53"/>
  <c r="AG49" i="53"/>
  <c r="K38" i="53"/>
  <c r="AH75" i="53"/>
  <c r="AH89" i="53"/>
  <c r="AG90" i="53"/>
  <c r="K88" i="53"/>
  <c r="AE49" i="53"/>
  <c r="AG71" i="53"/>
  <c r="AE81" i="53"/>
  <c r="AH48" i="53"/>
  <c r="G105" i="53" l="1"/>
  <c r="G105" i="66"/>
  <c r="G105" i="77"/>
  <c r="G105" i="59"/>
  <c r="G105" i="107"/>
  <c r="G105" i="103"/>
  <c r="G105" i="137"/>
  <c r="G105" i="56"/>
  <c r="G105" i="121"/>
  <c r="G105" i="95"/>
  <c r="G105" i="70"/>
  <c r="I134" i="104"/>
  <c r="G105" i="139"/>
  <c r="M131" i="61"/>
  <c r="G105" i="54"/>
  <c r="G105" i="74"/>
  <c r="G105" i="57"/>
  <c r="G105" i="60"/>
  <c r="G105" i="115"/>
  <c r="G105" i="62"/>
  <c r="I133" i="73"/>
  <c r="I133" i="62"/>
  <c r="G105" i="114"/>
  <c r="G105" i="75"/>
  <c r="G105" i="89"/>
  <c r="M131" i="139"/>
  <c r="G105" i="55"/>
  <c r="G105" i="65"/>
  <c r="G105" i="90"/>
  <c r="I149" i="100"/>
  <c r="G105" i="122"/>
  <c r="G105" i="63"/>
  <c r="I134" i="105"/>
  <c r="I149" i="109"/>
  <c r="G105" i="64"/>
  <c r="I133" i="60"/>
  <c r="I149" i="118"/>
  <c r="I149" i="95"/>
  <c r="G105" i="104"/>
  <c r="G105" i="67"/>
  <c r="M131" i="74"/>
  <c r="I132" i="56"/>
  <c r="I134" i="97"/>
  <c r="I149" i="121"/>
  <c r="M131" i="97"/>
  <c r="G105" i="97"/>
  <c r="F105" i="50"/>
  <c r="I149" i="66"/>
  <c r="I134" i="115"/>
  <c r="G105" i="68"/>
  <c r="I133" i="79"/>
  <c r="I149" i="58"/>
  <c r="G149" i="49"/>
  <c r="I134" i="109"/>
  <c r="M131" i="110"/>
  <c r="I134" i="122"/>
  <c r="M131" i="122"/>
  <c r="G105" i="61"/>
  <c r="I149" i="107"/>
  <c r="M131" i="80"/>
  <c r="G105" i="52"/>
  <c r="I133" i="59"/>
  <c r="I149" i="56"/>
  <c r="I134" i="111"/>
  <c r="G149" i="48"/>
  <c r="I134" i="121"/>
  <c r="I133" i="65"/>
  <c r="G105" i="73"/>
  <c r="G105" i="94"/>
  <c r="I149" i="63"/>
  <c r="I133" i="66"/>
  <c r="G105" i="79"/>
  <c r="I149" i="79"/>
  <c r="I134" i="139"/>
  <c r="M131" i="104"/>
  <c r="G105" i="110"/>
  <c r="G105" i="69"/>
  <c r="M131" i="118"/>
  <c r="I149" i="69"/>
  <c r="M131" i="64"/>
  <c r="I149" i="80"/>
  <c r="I149" i="111"/>
  <c r="I149" i="90"/>
  <c r="I132" i="55"/>
  <c r="M131" i="68"/>
  <c r="M131" i="115"/>
  <c r="I149" i="65"/>
  <c r="G105" i="111"/>
  <c r="I149" i="59"/>
  <c r="G105" i="109"/>
  <c r="G105" i="58"/>
  <c r="M131" i="95"/>
  <c r="I149" i="71"/>
  <c r="I149" i="103"/>
  <c r="M131" i="72"/>
  <c r="G129" i="48"/>
  <c r="I133" i="94"/>
  <c r="I133" i="71"/>
  <c r="I133" i="64"/>
  <c r="M131" i="121"/>
  <c r="I149" i="55"/>
  <c r="I133" i="77"/>
  <c r="I134" i="107"/>
  <c r="M131" i="137"/>
  <c r="I149" i="114"/>
  <c r="I149" i="104"/>
  <c r="I149" i="60"/>
  <c r="M131" i="76"/>
  <c r="M131" i="107"/>
  <c r="I149" i="89"/>
  <c r="I149" i="110"/>
  <c r="I149" i="57"/>
  <c r="I149" i="53"/>
  <c r="I134" i="114"/>
  <c r="M131" i="111"/>
  <c r="I133" i="70"/>
  <c r="I133" i="90"/>
  <c r="M131" i="75"/>
  <c r="G105" i="141"/>
  <c r="I133" i="95"/>
  <c r="M131" i="105"/>
  <c r="M131" i="63"/>
  <c r="M131" i="67"/>
  <c r="I133" i="74"/>
  <c r="I133" i="69"/>
  <c r="I149" i="105"/>
  <c r="M131" i="73"/>
  <c r="I149" i="115"/>
  <c r="I149" i="74"/>
  <c r="I149" i="94"/>
  <c r="I133" i="72"/>
  <c r="I149" i="72"/>
  <c r="I149" i="97"/>
  <c r="I149" i="67"/>
  <c r="G105" i="140"/>
  <c r="I149" i="62"/>
  <c r="I149" i="52"/>
  <c r="M131" i="69"/>
  <c r="M131" i="62"/>
  <c r="M131" i="103"/>
  <c r="I149" i="122"/>
  <c r="I149" i="64"/>
  <c r="I149" i="77"/>
  <c r="M131" i="90"/>
  <c r="M131" i="79"/>
  <c r="I133" i="76"/>
  <c r="M131" i="89"/>
  <c r="G105" i="80"/>
  <c r="G149" i="50"/>
  <c r="G105" i="71"/>
  <c r="I149" i="54"/>
  <c r="G105" i="105"/>
  <c r="M131" i="70"/>
  <c r="I149" i="73"/>
  <c r="I149" i="70"/>
  <c r="F105" i="48"/>
  <c r="I133" i="89"/>
  <c r="I149" i="75"/>
  <c r="M131" i="94"/>
  <c r="I150" i="137"/>
  <c r="F105" i="49"/>
  <c r="M131" i="77"/>
  <c r="I133" i="68"/>
  <c r="M131" i="71"/>
  <c r="G105" i="142"/>
  <c r="I134" i="100"/>
  <c r="I134" i="103"/>
  <c r="I131" i="52"/>
  <c r="M131" i="65"/>
  <c r="I149" i="68"/>
  <c r="M131" i="100"/>
  <c r="I134" i="110"/>
  <c r="M131" i="114"/>
  <c r="G105" i="72"/>
  <c r="I133" i="75"/>
  <c r="I133" i="67"/>
  <c r="I133" i="61"/>
  <c r="I134" i="118"/>
  <c r="I150" i="139"/>
  <c r="M131" i="109"/>
  <c r="M131" i="66"/>
  <c r="I134" i="137"/>
  <c r="I133" i="63"/>
  <c r="I149" i="76"/>
  <c r="I149" i="61"/>
  <c r="I133" i="80"/>
  <c r="I105" i="137"/>
  <c r="I105" i="139"/>
  <c r="I105" i="122"/>
  <c r="I105" i="94"/>
  <c r="I105" i="65"/>
  <c r="AF4" i="105"/>
  <c r="I105" i="114"/>
  <c r="I105" i="76"/>
  <c r="I123" i="57"/>
  <c r="I105" i="110"/>
  <c r="I105" i="111"/>
  <c r="I105" i="63"/>
  <c r="K8" i="100"/>
  <c r="I105" i="69"/>
  <c r="I105" i="67"/>
  <c r="I105" i="55"/>
  <c r="AG7" i="64"/>
  <c r="I125" i="57"/>
  <c r="I125" i="58" s="1"/>
  <c r="K2" i="76"/>
  <c r="AF4" i="100"/>
  <c r="I131" i="56"/>
  <c r="G105" i="50"/>
  <c r="I105" i="60"/>
  <c r="I105" i="62"/>
  <c r="AH89" i="56"/>
  <c r="I105" i="97"/>
  <c r="I105" i="95"/>
  <c r="I129" i="58"/>
  <c r="I105" i="58"/>
  <c r="I127" i="53"/>
  <c r="I105" i="100"/>
  <c r="I105" i="118"/>
  <c r="I105" i="66"/>
  <c r="I105" i="80"/>
  <c r="I105" i="79"/>
  <c r="I127" i="58"/>
  <c r="I105" i="75"/>
  <c r="I105" i="115"/>
  <c r="I105" i="74"/>
  <c r="I109" i="54"/>
  <c r="I105" i="64"/>
  <c r="K4" i="118"/>
  <c r="I105" i="109"/>
  <c r="AE12" i="75"/>
  <c r="I105" i="70"/>
  <c r="I105" i="68"/>
  <c r="AH26" i="97"/>
  <c r="AG70" i="61"/>
  <c r="AG2" i="109"/>
  <c r="AF56" i="60"/>
  <c r="AG8" i="73"/>
  <c r="I105" i="104"/>
  <c r="I105" i="73"/>
  <c r="I105" i="71"/>
  <c r="I105" i="61"/>
  <c r="I105" i="105"/>
  <c r="I105" i="52"/>
  <c r="I105" i="53" s="1"/>
  <c r="I105" i="54" s="1"/>
  <c r="I105" i="59"/>
  <c r="I105" i="144"/>
  <c r="I105" i="142"/>
  <c r="I105" i="89"/>
  <c r="I105" i="90"/>
  <c r="G105" i="49"/>
  <c r="I105" i="140"/>
  <c r="I105" i="141"/>
  <c r="I105" i="72"/>
  <c r="I123" i="58"/>
  <c r="I105" i="57"/>
  <c r="I105" i="56"/>
  <c r="I127" i="54"/>
  <c r="I132" i="54" l="1"/>
  <c r="I132" i="58"/>
  <c r="G105" i="118"/>
  <c r="I131" i="53"/>
  <c r="G105" i="76"/>
  <c r="G105" i="100"/>
  <c r="I132" i="57"/>
  <c r="I105" i="121"/>
  <c r="I105" i="107"/>
  <c r="I105" i="103"/>
  <c r="I131" i="54"/>
  <c r="I105" i="77"/>
</calcChain>
</file>

<file path=xl/connections.xml><?xml version="1.0" encoding="utf-8"?>
<connections xmlns="http://schemas.openxmlformats.org/spreadsheetml/2006/main">
  <connection id="1" name="MWR RL Query from Bugzilla-readOnly" type="1" refreshedVersion="5" savePassword="1" saveData="1">
    <dbPr connection="DRIVER=SQL Server;SERVER=16.78.1.105;UID=bugzilla_database_reader;PWD=Bugs!;APP=Microsoft Office 2013;WSID=ROBERTSA4;DATABASE=Bugzilla" command="SELECT [BugId] ,[AssignedTo] ,[Product] ,[Component] ,[Priority] ,[Keywords] ,[cfwaivers] ,[CfTargetBuild] ,[Summary] ,[CfCfiNumberText] ,[cfstatussynopsis] ,[TargetMilestone] ,[CfAffectedSolution] ,[CfBedrock] ,[Severity] ,[CfProbability] ,[Version] ,[CfFoundBy] ,[Creator] ,[CfDuDl] ,[CfCrb] ,[CreationTime] ,[LastChangeTime] ,[WhiteBoard] ,[CfRallyId] ,[Status]  FROM [Bugzilla].[dbo].[Bug]   WHERE ( (([Classification] LIKE '%Avatar%') OR ([Classification] LIKE 'Protocols') OR ([Classification] LIKE 'Platform') OR ([Classification] LIKE 'External')) AND    (([Status] LIKE 'New') OR ([Status] LIKE 'Reopened') OR ([Status] LIKE 'Assigned')) AND    ((([TargetMilestone] LIKE 'Avitus') OR ([TargetMilestone] LIKE 'For Review')) OR ([CfAffectedSolution] LIKE 'Avitus')) AND    (([Version] NOT LIKE 'SVMC%') AND ([Component] NOT LIKE 'SVMC%') AND ([Component] NOT LIKE 'FW%') AND ([Component] NOT LIKE 'Multi Node') AND ([Component] NOT LIKE 'SPT') AND ([Component] NOT LIKE 'IMS')) AND    ([TargetMilestone] NOT LIKE 'Bellatrix' ) AND ( [TargetMilestone] NOT LIKE 'File on HC') AND (([CfBedrock] LIKE 'Red%') OR ([CfBedrock] LIKE 'Block%'))         )  ORDER BY [BugId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<sst xmlns="http://schemas.openxmlformats.org/spreadsheetml/2006/main" count="100503" uniqueCount="1755">
  <si>
    <t>Bug ID</t>
  </si>
  <si>
    <t>Assignee</t>
  </si>
  <si>
    <t>Status Synopsis</t>
  </si>
  <si>
    <t>Product</t>
  </si>
  <si>
    <t>Component</t>
  </si>
  <si>
    <t>Waivers</t>
  </si>
  <si>
    <t>Target Build</t>
  </si>
  <si>
    <t>Target Milestone</t>
  </si>
  <si>
    <t>Summary</t>
  </si>
  <si>
    <t>CFI</t>
  </si>
  <si>
    <t>Bedrock Probability</t>
  </si>
  <si>
    <t>Severity</t>
  </si>
  <si>
    <t>Opened</t>
  </si>
  <si>
    <t>Changed</t>
  </si>
  <si>
    <t>Keywords</t>
  </si>
  <si>
    <t>Rally ID</t>
  </si>
  <si>
    <t>Version</t>
  </si>
  <si>
    <t>First found by</t>
  </si>
  <si>
    <t>steve.e.douglas@hpe.com</t>
  </si>
  <si>
    <t>Protocols-NFS</t>
  </si>
  <si>
    <t>---</t>
  </si>
  <si>
    <t>For Review</t>
  </si>
  <si>
    <t>Medium</t>
  </si>
  <si>
    <t>major</t>
  </si>
  <si>
    <t>Escape</t>
  </si>
  <si>
    <t>Atlas-1.2.2</t>
  </si>
  <si>
    <t>Customer</t>
  </si>
  <si>
    <t>leslie.colasanti@hpe.com</t>
  </si>
  <si>
    <t>Platform Software</t>
  </si>
  <si>
    <t>Aurora</t>
  </si>
  <si>
    <t>Previous_Waiver</t>
  </si>
  <si>
    <t>TS2.0 (Astra-Chelsea)</t>
  </si>
  <si>
    <t>Other</t>
  </si>
  <si>
    <t>spider@hpe.com</t>
  </si>
  <si>
    <t>PML-Network Services</t>
  </si>
  <si>
    <t>Low</t>
  </si>
  <si>
    <t>critical</t>
  </si>
  <si>
    <t>TS2.1 (Atlas)</t>
  </si>
  <si>
    <t>INVESTIGATE</t>
  </si>
  <si>
    <t>High</t>
  </si>
  <si>
    <t>UDU</t>
  </si>
  <si>
    <t>olga.revsin@hpe.com</t>
  </si>
  <si>
    <t>PML Core Services</t>
  </si>
  <si>
    <t>Atlas</t>
  </si>
  <si>
    <t>QPnT: Release Test</t>
  </si>
  <si>
    <t>ADE</t>
  </si>
  <si>
    <t>*Unknown (Triage)-ADE</t>
  </si>
  <si>
    <t>suruchi.gondkar@hpe.com</t>
  </si>
  <si>
    <t>FileSystem Management (IAS)</t>
  </si>
  <si>
    <t>*Unknown (Triage)-Platform</t>
  </si>
  <si>
    <t>* Required</t>
  </si>
  <si>
    <t>blocker</t>
  </si>
  <si>
    <t>Integration Test</t>
  </si>
  <si>
    <t>PML-Install/Update</t>
  </si>
  <si>
    <t>QPnT: Integration Test</t>
  </si>
  <si>
    <t>Snapshots</t>
  </si>
  <si>
    <t>amit.shaw@hpe.com</t>
  </si>
  <si>
    <t>Astra-1.1.0</t>
  </si>
  <si>
    <t>girigoswami.sanjay@hpe.com</t>
  </si>
  <si>
    <t>shounak.banerjee@hpe.com</t>
  </si>
  <si>
    <t>Atlas-1.2.1</t>
  </si>
  <si>
    <t>AntiVirus</t>
  </si>
  <si>
    <t>shruti@hpe.com</t>
  </si>
  <si>
    <t>AvatarFS</t>
  </si>
  <si>
    <t>Misc</t>
  </si>
  <si>
    <t>QPnT: Final Regression Test</t>
  </si>
  <si>
    <t>Storage allocation</t>
  </si>
  <si>
    <t>Dev Performance Work/Tests</t>
  </si>
  <si>
    <t>New_Feature</t>
  </si>
  <si>
    <t>rachna.guru@hpe.com</t>
  </si>
  <si>
    <t>Documentation</t>
  </si>
  <si>
    <t>Unity Documentation</t>
  </si>
  <si>
    <t>annalee.foster@hpe.com</t>
  </si>
  <si>
    <t>F551</t>
  </si>
  <si>
    <t>sujasha.de@hpe.com</t>
  </si>
  <si>
    <t>Protocols-AAUM</t>
  </si>
  <si>
    <t>Authentication-AAUM</t>
  </si>
  <si>
    <t>Astra</t>
  </si>
  <si>
    <t>Final System Test</t>
  </si>
  <si>
    <t>Server-AAUM</t>
  </si>
  <si>
    <t>Manageability-AAUM</t>
  </si>
  <si>
    <t>Regression</t>
  </si>
  <si>
    <t>Avitus</t>
  </si>
  <si>
    <t>Server-NFS</t>
  </si>
  <si>
    <t>moorthy.mm@hpe.com</t>
  </si>
  <si>
    <t>das.souvik@hpe.com</t>
  </si>
  <si>
    <t>Protocols-SMB</t>
  </si>
  <si>
    <t>Server-SMB</t>
  </si>
  <si>
    <t>Astra-1.0.1</t>
  </si>
  <si>
    <t>souravb@hpe.com</t>
  </si>
  <si>
    <t>Feature Test</t>
  </si>
  <si>
    <t>santanug@hpe.com</t>
  </si>
  <si>
    <t>*Unknown (Triage)-SMB</t>
  </si>
  <si>
    <t>Platform QA Integration</t>
  </si>
  <si>
    <t>P2</t>
  </si>
  <si>
    <t>Functional Test</t>
  </si>
  <si>
    <t>Manageability-HTTP</t>
  </si>
  <si>
    <t>Protocols-HTTP</t>
  </si>
  <si>
    <t>1.3 plus</t>
  </si>
  <si>
    <t>prashanth.v@hpe.com</t>
  </si>
  <si>
    <t>Data Loss</t>
  </si>
  <si>
    <t>1.3 Plus</t>
  </si>
  <si>
    <t>PML-Log Collection</t>
  </si>
  <si>
    <t>Data Unavailable</t>
  </si>
  <si>
    <t>kiran.srinivas@hpe.com</t>
  </si>
  <si>
    <t>Code Review</t>
  </si>
  <si>
    <t>sumedha.aranke@hpe.com</t>
  </si>
  <si>
    <t>System Test</t>
  </si>
  <si>
    <t>matthew.dav.bondurant@hpe.com</t>
  </si>
  <si>
    <t>Platform QA Feature</t>
  </si>
  <si>
    <t>das.suvadip@hpe.com</t>
  </si>
  <si>
    <t>Aurora_1.3.0.59-20161130</t>
  </si>
  <si>
    <t>P1</t>
  </si>
  <si>
    <t>dmitry.zogin@hpe.com</t>
  </si>
  <si>
    <t>DU/DL</t>
  </si>
  <si>
    <t>Priority</t>
  </si>
  <si>
    <t>nithins@hpe.com</t>
  </si>
  <si>
    <t>Analysis in progress</t>
  </si>
  <si>
    <t>arpan.chatterjee@hpe.com</t>
  </si>
  <si>
    <t>F1035</t>
  </si>
  <si>
    <t>Thp</t>
  </si>
  <si>
    <t>last change</t>
  </si>
  <si>
    <t>age</t>
  </si>
  <si>
    <t>.</t>
  </si>
  <si>
    <t>shantappa_teekappanavar@hpe.com</t>
  </si>
  <si>
    <t>in triage</t>
  </si>
  <si>
    <t>Whiteboard</t>
  </si>
  <si>
    <t>padmapraveena.vusa@hpe.com</t>
  </si>
  <si>
    <t>eric.sco.champagne@hpe.com</t>
  </si>
  <si>
    <t>*Unknown (Triage)-AAUM</t>
  </si>
  <si>
    <t>mukherjee.arpan@hpe.com</t>
  </si>
  <si>
    <t>WORM/Data retention/Validation</t>
  </si>
  <si>
    <t>External Partners</t>
  </si>
  <si>
    <t>yuriy.kirichok@hpe.com</t>
  </si>
  <si>
    <t>vishal.goel@hpe.com</t>
  </si>
  <si>
    <t>Install/Upgrade-SMB</t>
  </si>
  <si>
    <t>Number of Comments</t>
  </si>
  <si>
    <t>Prev Notes</t>
  </si>
  <si>
    <t>narayanan.a.n@hpe.com</t>
  </si>
  <si>
    <t>aruna.murthy@hpe.com</t>
  </si>
  <si>
    <t>arun-vishnu.p-k@hpe.com</t>
  </si>
  <si>
    <t>robin.kumar@hpe.com</t>
  </si>
  <si>
    <t>Automated Testing</t>
  </si>
  <si>
    <t>WIPRO- Analysis in progress</t>
  </si>
  <si>
    <t>PML-Platform-Unity</t>
  </si>
  <si>
    <t>sandeep.srivastava@hpe.com</t>
  </si>
  <si>
    <t>shyamalendu.sarkar@hpe.com</t>
  </si>
  <si>
    <t>gabriel.vicoveanu@hpe.com</t>
  </si>
  <si>
    <t>Aurora_1.3.0.58-20161123</t>
  </si>
  <si>
    <t>tarun.sant@hpe.com</t>
  </si>
  <si>
    <t>New to report</t>
  </si>
  <si>
    <t>New bugs (&lt;=2days)</t>
  </si>
  <si>
    <t>Waivers requested</t>
  </si>
  <si>
    <t>This Report</t>
  </si>
  <si>
    <t>babita.singh@hpe.com</t>
  </si>
  <si>
    <t>neducheralathan.shanmugam@hpe.com</t>
  </si>
  <si>
    <t>unspecified</t>
  </si>
  <si>
    <t>Bugs w/o update in &gt;= 7days (!Waivers)</t>
  </si>
  <si>
    <t>Total bugs including documentation</t>
  </si>
  <si>
    <t>Bugs fixed in last 6 days</t>
  </si>
  <si>
    <t>Top</t>
  </si>
  <si>
    <t>1.      For review bugs (There shouldn’t be any bugs &gt;2 business days old in this state)</t>
  </si>
  <si>
    <t>2.      Stalled/incomplete (If status synopsis isn’t updated, deadlines have past, or Bugzilla meta-data is not correct)</t>
  </si>
  <si>
    <t>3.      Test Blockers (QPnT provided list)</t>
  </si>
  <si>
    <t>4.      CFIs (any RZ with ‘CUSTOMER’ in title or CFI number)</t>
  </si>
  <si>
    <t>Prev Product</t>
  </si>
  <si>
    <t>Prev Target</t>
  </si>
  <si>
    <t>Aurora_1.3.0.63-20161228</t>
  </si>
  <si>
    <t>ON TRACK</t>
  </si>
  <si>
    <t>santigopal.mondal@hpe.com</t>
  </si>
  <si>
    <t>[see master]</t>
  </si>
  <si>
    <t>Smoke Test</t>
  </si>
  <si>
    <t>DEV_Regression_Daily</t>
  </si>
  <si>
    <t>Version Found</t>
  </si>
  <si>
    <t>Target build</t>
  </si>
  <si>
    <t>Prev Waiver</t>
  </si>
  <si>
    <t>OverTime</t>
  </si>
  <si>
    <t>Aurora_1.3.0.60-20161207</t>
  </si>
  <si>
    <t>Fix in progress</t>
  </si>
  <si>
    <t>hugo.kiehl@hpe.com</t>
  </si>
  <si>
    <t>Network Protocol Coordinator</t>
  </si>
  <si>
    <t>mukunda.chowdaiah@hpe.com</t>
  </si>
  <si>
    <t>Manageability-Snapshots</t>
  </si>
  <si>
    <t>Prev Priority</t>
  </si>
  <si>
    <t>P0</t>
  </si>
  <si>
    <t>jeremy.goss@hpe.com</t>
  </si>
  <si>
    <t>alexander.petliar@hpe.com</t>
  </si>
  <si>
    <t>Aurora_1.3.0.61-20161214</t>
  </si>
  <si>
    <t>balachandrudu.vavilapalli@hpe.com</t>
  </si>
  <si>
    <t>Aurora_1.3.0.62-20161221</t>
  </si>
  <si>
    <t>Atlas-1.2.3</t>
  </si>
  <si>
    <t>WIPRO-Analysis in Progress</t>
  </si>
  <si>
    <t>F1116</t>
  </si>
  <si>
    <t>Blocker</t>
  </si>
  <si>
    <t>Critical</t>
  </si>
  <si>
    <t>Major</t>
  </si>
  <si>
    <t>IN PLAN</t>
  </si>
  <si>
    <t>Aurora_1.3.0.65-20170111</t>
  </si>
  <si>
    <t>Aurora_1.3.0.64-20170104</t>
  </si>
  <si>
    <t>P1 - Escape and CFI</t>
  </si>
  <si>
    <t>P2 - Escape and not CFI</t>
  </si>
  <si>
    <t>Policy Store</t>
  </si>
  <si>
    <t>Aurora_1.3.0.66-20170118</t>
  </si>
  <si>
    <t>Unspecified</t>
  </si>
  <si>
    <t>P0 - New_Feature, Regression, Blocker, upgrade</t>
  </si>
  <si>
    <t>rimpa.paul@hpe.com</t>
  </si>
  <si>
    <t>TBD</t>
  </si>
  <si>
    <t>Aurora_1.3.0.67-20170125</t>
  </si>
  <si>
    <t>ravi.mehta3@hpe.com</t>
  </si>
  <si>
    <t>Unity 1.3 plus</t>
  </si>
  <si>
    <t>01/17: Prioritized P0 (regression)</t>
  </si>
  <si>
    <t>UDU only taking critical bugs now.</t>
  </si>
  <si>
    <t>01/23: Prioritized P0 (upgrade);1.3 plus</t>
  </si>
  <si>
    <t>01/20: Prioritized P1 (Escape, CFI)</t>
  </si>
  <si>
    <t>[Upgrade]; WIPRO, Analysis in Progress</t>
  </si>
  <si>
    <t>Performance Monitor</t>
  </si>
  <si>
    <t>Quality Dashboard</t>
  </si>
  <si>
    <t>vijaya-sai.vakacharla@hpe.com</t>
  </si>
  <si>
    <t>kotreshi.chikkabidari@hpe.com</t>
  </si>
  <si>
    <t>7440c-FS online upgrade failed from build 1.3.0.64-20170104 to 1.3.0.67-20170126.111522, due to frozen filesystems</t>
  </si>
  <si>
    <t>Aurora_1.3.0.69-20170208</t>
  </si>
  <si>
    <t>Aurora_1.3.0.68-20170201</t>
  </si>
  <si>
    <t>mark.sornson@hpe.com</t>
  </si>
  <si>
    <t>[UDU 196498] Unable to recover deleted FPG, using block snapshot</t>
  </si>
  <si>
    <t>shankar.r@hpe.com</t>
  </si>
  <si>
    <t>Java crashes while creating shares</t>
  </si>
  <si>
    <t>Assigned to QpNT</t>
  </si>
  <si>
    <t>[UDU193065] Customer could possibly incur virtual volume not reclaiming space?</t>
  </si>
  <si>
    <t>Observed node failover on node0fs. setfsarchive legalhold -clear on ~10,000 files was running at the time of the issue.</t>
  </si>
  <si>
    <t>niranjan.patil@hpe.com</t>
  </si>
  <si>
    <t>Protocols-NDMP</t>
  </si>
  <si>
    <t>Core NDMP</t>
  </si>
  <si>
    <t>Aurora_1.3.0.71-20170215</t>
  </si>
  <si>
    <t xml:space="preserve">2/9: Needs triage before any cloning.. </t>
  </si>
  <si>
    <t>Poor  performance while ndmp restore of  250M+ files</t>
  </si>
  <si>
    <t>1.4 rz bug scrub, 84 rz (60 P0 or review), 44 found in Avitus, 1 IDs on Disk</t>
  </si>
  <si>
    <t>To Be verified (61): 7 in 'easy' category, 54 'fixed' or "Won't fix"</t>
  </si>
  <si>
    <t>Aurora_1.3.0.72-20170222</t>
  </si>
  <si>
    <t>AvitusOpenRZmwr</t>
  </si>
  <si>
    <t>ALLproductsAvitusRedZoneFIXED6d</t>
  </si>
  <si>
    <t>Bedrock Value</t>
  </si>
  <si>
    <t>Reporter</t>
  </si>
  <si>
    <t>iswarya.jeyaramesh@hpe.com</t>
  </si>
  <si>
    <t>kaustab.paul@hpe.com</t>
  </si>
  <si>
    <t>PML-Hardware Monitor</t>
  </si>
  <si>
    <t>Forwardport_Needed</t>
  </si>
  <si>
    <t>curtis.nottberg@hpe.com</t>
  </si>
  <si>
    <t>Preexisting</t>
  </si>
  <si>
    <t>smitha.jayaram@hpe.com</t>
  </si>
  <si>
    <t>IncorrectBehavior</t>
  </si>
  <si>
    <t>jon.dellinger@hpe.com</t>
  </si>
  <si>
    <t>naresh.ch@hpe.com</t>
  </si>
  <si>
    <t>lance.swift@hpe.com</t>
  </si>
  <si>
    <t>File Access Auditing</t>
  </si>
  <si>
    <t>FAA-Core</t>
  </si>
  <si>
    <t>FAA-PML</t>
  </si>
  <si>
    <t>FAA-NFS</t>
  </si>
  <si>
    <t>ravi.sajjan@hpe.com</t>
  </si>
  <si>
    <t>FAA-SMB</t>
  </si>
  <si>
    <t>anish.shah@hpe.com</t>
  </si>
  <si>
    <t>PML Agents</t>
  </si>
  <si>
    <t>File Agent Plugin</t>
  </si>
  <si>
    <t>Cross-Protocols-AAUM</t>
  </si>
  <si>
    <t>ramani@hpe.com</t>
  </si>
  <si>
    <t>Install/Upgrade-AAUM</t>
  </si>
  <si>
    <t>arnab.das@hpe.com</t>
  </si>
  <si>
    <t>IDsOnDisk</t>
  </si>
  <si>
    <t>roselle.fernandez@hpe.com</t>
  </si>
  <si>
    <t>Unable to perform IO with local users as the password expired and no event/alert for it .</t>
  </si>
  <si>
    <t>Red Zone</t>
  </si>
  <si>
    <t>[Master=92838, Avitus] Passive Node going to non-pingable state and machine is responding slowly during automation execution</t>
  </si>
  <si>
    <t>[NOT PLATFORM]</t>
  </si>
  <si>
    <t>BugzillaCloningAutomation@hp.com</t>
  </si>
  <si>
    <t>Test case 136 is failing in 1.4 ISO</t>
  </si>
  <si>
    <t>INVALID?</t>
  </si>
  <si>
    <t>2/13: Test case change is planned</t>
  </si>
  <si>
    <t>Avitus_1.4.0.55-20170215</t>
  </si>
  <si>
    <t>tim.beaudin@hpe.com</t>
  </si>
  <si>
    <t>Avitus_1.4.0.56-20170222</t>
  </si>
  <si>
    <t>TS2.0 (Astra-1.0.1-ChelseaMU3)</t>
  </si>
  <si>
    <t>2/9: Fixing on Trunk</t>
  </si>
  <si>
    <t>prakruti-kishore.salot@hpe.com</t>
  </si>
  <si>
    <t>Update from file persona 1.3 to 1.4 is failing at POST_UPDATE_CHECK (due to failure in /opt/hp/platform/crashnotify/post_update_check.sh hook script)</t>
  </si>
  <si>
    <t>skumar@hpe.com</t>
  </si>
  <si>
    <t>2/13: Unable to repro, adding instrumentation to help diagnose when it does repro</t>
  </si>
  <si>
    <t>richard.barry@hpe.com</t>
  </si>
  <si>
    <t>[Master=95729, PPI-17A] Need additional logging to help understand the timeout in bug 95266</t>
  </si>
  <si>
    <t>PPI-17A</t>
  </si>
  <si>
    <t>[Master=95733, PPI-17A] Avitus 1.4: failing to bring up user network</t>
  </si>
  <si>
    <t>Access to individual snapshot directory is failing with permission denied error after upgrade from 13. to 1.4</t>
  </si>
  <si>
    <t>sreeman.s@hpe.com</t>
  </si>
  <si>
    <t>Unity 1.4: Online and Offline upgrades failed from 3.3.1.180 to 3.3.1.186</t>
  </si>
  <si>
    <t>2/9: New, on Avitus.</t>
  </si>
  <si>
    <t>Attempt to recover FPG with "createfpg -recover" fails to discover the domain due to "Error: RPC error 2 ??UnknownError?? ""</t>
  </si>
  <si>
    <t>[Master=89866, Avitus] Support prealloc with snapshots to minimize the probability of encountering incorrect Windows notepad behavior of ignoring write errorssnapshots</t>
  </si>
  <si>
    <t>[Master=93098, Avitus] Data loss observed while modifying a file with write-permission user</t>
  </si>
  <si>
    <t>FPG Statistics should be constant after IO is completed/FPG is full.</t>
  </si>
  <si>
    <t>saisreenivas.boyi@hpe.com</t>
  </si>
  <si>
    <t>Hit domain panic while trying Snap file NFS access in fs near full state (FS is 92% full).</t>
  </si>
  <si>
    <t>[sn_sprint43_1.4.0.157-1] : smpfs test hit "nfsd" crash at server side</t>
  </si>
  <si>
    <t>priya.k-c@hpe.com</t>
  </si>
  <si>
    <t>Hit domain panic while running local io on FS at FS 92% full for Snap File NFS access feature test</t>
  </si>
  <si>
    <t>Avitus : Recovery : Domain PANIC while addseg, running qarun snapshot recovery suite</t>
  </si>
  <si>
    <t>[Master=95079, Avitus] Min and Max Retention Periods are not properly enforced on Wormed files</t>
  </si>
  <si>
    <t>[Master=75844, Avitus] fstore create failing on an expanded file system that was previously full</t>
  </si>
  <si>
    <t>[Master=91766, Avitus] unity_aurora_1.3.0.149-1: Domain extend panic post overwriting operations on 16 strees.</t>
  </si>
  <si>
    <t>[Master=92711, Avitus] Aurora: Seeing OOM panic during FS full scenario</t>
  </si>
  <si>
    <t>[Master=92984, Avitus] ODU trigger command failed and Domain extend Hung</t>
  </si>
  <si>
    <t>sn_sprint42-3:In da_Recovery test read got corrupted while filling the hole</t>
  </si>
  <si>
    <t>[Master=95106, Avitus] Larger files (more than 1GB) are taking more time to get created from windows client through SMB share.</t>
  </si>
  <si>
    <t>2GB or bigger size files not scanned using Kaspersky vendor (physical VSE)</t>
  </si>
  <si>
    <t>precilla.menezes@hpe.com</t>
  </si>
  <si>
    <t>F1115</t>
  </si>
  <si>
    <t>[Master=85057, Avitus] ftp/sftp: sharepath group is of ldap instead of Administrators@B-LOCAL_CLUSTER</t>
  </si>
  <si>
    <t>A second request for byte range upload is getting accepted while another request for the same/overlapping ranges for the same file is in progress</t>
  </si>
  <si>
    <t>anil-kumar.bvn@hpe.com</t>
  </si>
  <si>
    <t>US62342</t>
  </si>
  <si>
    <t>FAA-rabbitmqctl stop_app gives segfault .</t>
  </si>
  <si>
    <t>prachika.sharma@hpe.com</t>
  </si>
  <si>
    <t>F1974</t>
  </si>
  <si>
    <t>FAA-rabbitmq Connections blocks because of access  disk_free_limit.</t>
  </si>
  <si>
    <t>FAA:In case of FPG fail-over when external consumer is enabled,shovelling drops all the messages from queues.</t>
  </si>
  <si>
    <t>[Master=95398, Avitus] Extra fixes required for FAA NFS changes</t>
  </si>
  <si>
    <t>[FAA-SMB]Auditing enabled  smb share mount fails for ldapuser</t>
  </si>
  <si>
    <t>Kernel panic in audit_nfs_rename</t>
  </si>
  <si>
    <t>michael.haeuptle@hpe.com</t>
  </si>
  <si>
    <t>OP_ WRITE audit event generated every time a file write operation is performed. There is no throttling.</t>
  </si>
  <si>
    <t>rohit.pandey@hpe.com</t>
  </si>
  <si>
    <t>[FAA] - Downgrade from 1.4 to 1.3 may cause SMB (and potentially NFS) share issues</t>
  </si>
  <si>
    <t>NFSv3: renaming a file generates incorrect/garbled new file name(object_name) in the audit event log</t>
  </si>
  <si>
    <t>FAA: Show (vfs/fstore/fshare) commands are not displaying names with international characters.</t>
  </si>
  <si>
    <t>nisha.yetiwar@hpe.com</t>
  </si>
  <si>
    <t>[Master=95558, Avitus] master.log  file is keep filling up with "netprotcoord.impl.NetworkAddressSelectorCRUDImpl"  for each VFS IP</t>
  </si>
  <si>
    <t>failure on setfpg -upgrade node1fs_fpg_1 task could not be completed</t>
  </si>
  <si>
    <t>carl.bader@hpe.com</t>
  </si>
  <si>
    <t>F913</t>
  </si>
  <si>
    <t>[Master=57072, Avitus] Adding LDAP group ACL from NFSv3 or on VM node using setfacl returns "Invalid Argument" and "ade_idmapd: getgrgid_r error 34 for gid "</t>
  </si>
  <si>
    <t>[Master=86175, Avitus] AD state returns "online" even when AD has failed using REST and 3par cli</t>
  </si>
  <si>
    <t>[Master=86368, Avitus] Unable to access system because of deadlock observed on a node by protocol/security service.</t>
  </si>
  <si>
    <t>[Master=88705, Avitus] HTTP and FTP requests flooding ldap server with bind requests - fills /var/log on Ldap server with default OpenLdap logging enabled in slapd.conf</t>
  </si>
  <si>
    <t>1.4 Valid</t>
  </si>
  <si>
    <t>[Master=92075, Avitus] 3PAR lost ldap configuration after cluster expansion followed by stopfs/startfs.</t>
  </si>
  <si>
    <t>[Master=92140, Avitus] Unable to access NFS/FTP/HTTP share with an ldap user that has a primary group containing over 50 members</t>
  </si>
  <si>
    <t>WIPRO, Analysis in Progress, 1.4 Valid</t>
  </si>
  <si>
    <t>[Master=94074, Avitus] [Customer: Tetra Pak AB] Loss of the schannel connection to AD is not detected by service monitoring, resulting in DU and requiring manual intervention</t>
  </si>
  <si>
    <t>[Master=94113, Avitus] "showfs -ad" command displaying LDAP domain name instead of AD domain after adding LDAP on 3PAR.</t>
  </si>
  <si>
    <t>[Master=95160, Avitus] Local user creation and modification of existing users are failing with an unexpected error message</t>
  </si>
  <si>
    <t>[Master=95232, Avitus] [IDOD-TRIAGE]Inconsistency in the output of the showfs â€“ad command after software revert to 1.3</t>
  </si>
  <si>
    <t>[Master=95251, Avitus] Unable to join AD domain via "setfs ad" cli command</t>
  </si>
  <si>
    <t>[Master=95352, Avitus] "showfs -ad" command displaying as "missing value to go with key" instead of it's output.</t>
  </si>
  <si>
    <t>Getting Permission Denied error while trying to access mount point using Ldap user in ISOs of 18Jan'17 and onwards..</t>
  </si>
  <si>
    <t>restorefsconf command failed with error: CertificateBackupRestoreConfiguration with name configbackup for FPG backupfpg1 of Virtual Server backupfpg1</t>
  </si>
  <si>
    <t>anulika.arsiwal@hpe.com</t>
  </si>
  <si>
    <t>[Master=75770, Avitus] Data corruption reported on NFS I/O after failover event</t>
  </si>
  <si>
    <t>[Master=81920, Avitus] [Customer: Baxter Pharmaceuticals] lwio responding to Create requests from clients with STATUS_PENDING resulting in a serious performance impact for customer</t>
  </si>
  <si>
    <t>[Master=82156, Avitus] [Customer: Baxter, Colt] lwio consumes all available CPU cores, work mostly consists of reads and writes in kernel space</t>
  </si>
  <si>
    <t>[Master=87238, Avitus] [Customer: Star Financial] lwio becomes unresponsive and has to be manually restarted before access is restored</t>
  </si>
  <si>
    <t>[Master=89417, Avitus] Windows copy failure during Roaming Profile logout of 42 sessions - Error ACCESS DENIED</t>
  </si>
  <si>
    <t>[Master=91429, Avitus] Race condition during saves to SMB share using Notepad on nearly full fpg results in user data not being saved and no user error returned</t>
  </si>
  <si>
    <t>[Master=87046, Avitus] [Unity_SMOKE] Unity smoke for 1.4 has multiple failures and takes long time on vCloud vApps</t>
  </si>
  <si>
    <t>[Master=91565, Avitus] [Customer : Picscout (Israel) Ltd] lwio memory leak after upgrade to 1.2.2, OOM ocurred</t>
  </si>
  <si>
    <t>[Master=91756, Avitus] File Persona nodes are  struck in "Starting" state after lwsmd crashes</t>
  </si>
  <si>
    <t>[Master=91869, Avitus] Multiple java and lwsmd crashes are observed on 4 node system having 3.3.1.140 build</t>
  </si>
  <si>
    <t>[Master=94830, Avitus] [Customer: Tetra Pak AB] probable lwio deadlock</t>
  </si>
  <si>
    <t>[Master=94906, Avitus] Offline upgrade from 3.2.2.390(MU2) to 3.2.2.530(EMU3) failed with error " Failed to execute the update hook CONFIG_CHANGE_TRANSFORM 0x102F1002"</t>
  </si>
  <si>
    <t>[Master=94027, Avitus] [IDOD-TRIAGE] rtf File creation/write is failing on smb shared directory, legacy mode</t>
  </si>
  <si>
    <t>[Master=95727, Avitus] Cannot access data created with 1.3 after upgrading from 1.3 to 1.4.  AD join is good but users cannot access data. Access seems intermittent.</t>
  </si>
  <si>
    <t>[Master=95758, Avitus] Intermittent ACCESS_DENIED when connecting to SMB shares from Win10 client</t>
  </si>
  <si>
    <t>[Master=92740, Avitus] [Customer: Jajah Ltd., Tetra Pak AB] All snapshots fail with Snapshot component is not functional. Cannot get actor reference. Actor system is terminated</t>
  </si>
  <si>
    <t>[Master=94687, Avitus] [Customer: Jajah Ltd., Tetra Pak AB] Snapshot plugin some times fails with cannot get actor reference. Actor system is terminated</t>
  </si>
  <si>
    <t>[Master=95051, Avitus] Failed to start snapshot reclamation</t>
  </si>
  <si>
    <t>[Master=95203, Avitus] Customer could incur scenario where snapshots are not listed</t>
  </si>
  <si>
    <t>[Master=95574, Avitus] [Snapshot] SEVERE: InternalException Futures timed out after [20 seconds]</t>
  </si>
  <si>
    <t>Affected Target Milestone</t>
  </si>
  <si>
    <t>bugs-2017-02-10</t>
  </si>
  <si>
    <t>OS-VDU OS 1.3</t>
  </si>
  <si>
    <t>OS-VDU OS 1.1</t>
  </si>
  <si>
    <t>devadiga.ganesh@hpe.com</t>
  </si>
  <si>
    <t>[Master=95771, PPI-17A] [UDU 196066] [The Dairy Farm Company Limited] Fix the upgrade record status in case of post update node crash</t>
  </si>
  <si>
    <t>[Master=88478, PPI-17A] VLAN share read freezes VIF</t>
  </si>
  <si>
    <t>2/13: Curtis will get to this week. 2/9: Has this been seen on Avitus with 1.4?</t>
  </si>
  <si>
    <t>[Master=95266, PPI-17A] [UDU196460] Simple Upgrade from 3.3.1.175 to 3.3.1.182 on Chimera(s1101) Node 1 in Shutoff state after reboot to new TPD</t>
  </si>
  <si>
    <t>2/13: Might go to CANT REPRO 2/9: Adding instrumentation to aid in root cause, may CRB in the additional logging to Aurora.</t>
  </si>
  <si>
    <t>[Master=95627, PPI-17A] log collection completes with size = 0 - dumpfile lost</t>
  </si>
  <si>
    <t>2/9: Working on a fix and CRB for Aurora.</t>
  </si>
  <si>
    <t>[Master=70282, PPI-17A] Need to disable khungtask just before release test in each release</t>
  </si>
  <si>
    <t xml:space="preserve">2/6: Will do this for Trunk/Avitus in early March. </t>
  </si>
  <si>
    <t>[Master=94902, PPI-17A] VM failover did not failover VFS IP addresses within 5 minutes</t>
  </si>
  <si>
    <t>[UDU 154714] SP Online upgrade Failed with "File Services update did not complete after 600 secs message" over 3.2.2.530 to 3.3.1.186 upgrade path.</t>
  </si>
  <si>
    <t>calvin.chuang@hpe.com</t>
  </si>
  <si>
    <t>Nodes crash when a RO file share is created and the same is mounted to a client</t>
  </si>
  <si>
    <t>sivakumar.jayabalan@hpe.com</t>
  </si>
  <si>
    <t>bugs-2017-02-13</t>
  </si>
  <si>
    <t>To Be Verified/Closed</t>
  </si>
  <si>
    <t>TS2</t>
  </si>
  <si>
    <t>eric.swartz@hpe.com</t>
  </si>
  <si>
    <t>PML-Host Control</t>
  </si>
  <si>
    <t>Protocols-HTTP-DataPath</t>
  </si>
  <si>
    <t>*Unknown (Triage)-HTTP DataPath</t>
  </si>
  <si>
    <t>arnav.karforma@hpe.com</t>
  </si>
  <si>
    <t>Investigation in progress. Analyzing the core files.</t>
  </si>
  <si>
    <t>Unable to create max depth directory tree of 1024 directories using http mkdir command</t>
  </si>
  <si>
    <t>WIPRO, Analysis in Progress</t>
  </si>
  <si>
    <t>hot</t>
  </si>
  <si>
    <t>l</t>
  </si>
  <si>
    <t>michael.roberts@hpe.com</t>
  </si>
  <si>
    <t>scott.lemieux@hpe.com</t>
  </si>
  <si>
    <t>PML-Core</t>
  </si>
  <si>
    <t>tom.nelson@hpe.com</t>
  </si>
  <si>
    <t>carlton.bickford@hpe.com</t>
  </si>
  <si>
    <t>sushant.singh@hpe.com</t>
  </si>
  <si>
    <t>*Unknown (Triage)-FS Management Platform</t>
  </si>
  <si>
    <t>kishore-krishna.mamillapalli@hpe.com</t>
  </si>
  <si>
    <t>jaipal.pendyala@hpe.com</t>
  </si>
  <si>
    <t>dileep.shree@hpe.com</t>
  </si>
  <si>
    <t>Perfmon PML Framework</t>
  </si>
  <si>
    <t>ron.chambers@hpe.com</t>
  </si>
  <si>
    <t>Online upgrade from  3.2.2.612 (MU4) to OS-3.3.1.186-GA failed with error " File Services upgrade failed. (File Services Pre-Check failed)"</t>
  </si>
  <si>
    <t>[Master=95989, PPI-17A] Unity 1.4: Online and Offline upgrades failed from 3.3.1.180 to 3.3.1.186</t>
  </si>
  <si>
    <t>Avitus, Axion</t>
  </si>
  <si>
    <t>Update from FP 1.3 to 1.4  fails for passive node at CONFIG_CHANGE_TRANSFORM (/alt//usr/local/pml/bin/prepforunpack) due to unavailability of $JAVA_HOME</t>
  </si>
  <si>
    <t>Update from FP 1.1 to 1.4 fails on passive node fails at "HA CONFIG CHECK"</t>
  </si>
  <si>
    <t>PPI-17B</t>
  </si>
  <si>
    <t>ramya.vybav@hpe.com</t>
  </si>
  <si>
    <t>[Master=95667, PPI-17A] Update from file persona 1.3 to 1.4 is failing at POST_UPDATE_CHECK (due to failure in /opt/hp/platform/crashnotify/post_update_check.sh hook script)</t>
  </si>
  <si>
    <t>[Master=95943, PPI-17A] PML goes into dead state while performing updates between PAT2.1</t>
  </si>
  <si>
    <t>[FAA-SMB] [lwio] Failed to initialize the audit message queue</t>
  </si>
  <si>
    <t>[FAA NFS]  bytes_written bytes_read parameter missing in nfs audit event log</t>
  </si>
  <si>
    <t>Offline upgrade failed with error: File Services failure: File Services is not healthy. (UPDATE_FAILED_ROLLBACK_COMPLETE: Failed to set auto failover to true)</t>
  </si>
  <si>
    <t>Aurora: nfs share not accessible:  Error, some other host already uses address</t>
  </si>
  <si>
    <t>sundaravadivel.murugavel@hpe.com</t>
  </si>
  <si>
    <t>Failover of FPG failed with error "Error handling umount notification before for host node2fs: [Activity timed out]" .</t>
  </si>
  <si>
    <t>Nodes went starting state during reclamation task and  Bond Mode,MTU are missing on the FPG owning node</t>
  </si>
  <si>
    <t>shiva.konda@hpe.com</t>
  </si>
  <si>
    <t>[Master=95975, Avitus] Observed node failover on node0fs. setfsarchive legalhold -clear on ~10,000 files was running at the time of the issue.</t>
  </si>
  <si>
    <t>sankar@hpe.com</t>
  </si>
  <si>
    <t>[FAA pml core] Auditing fails on recreate of deleted vfs with same name</t>
  </si>
  <si>
    <t>FAA:modifying the audit options using setfshare for nfs is restarting the audit-server and events are not getting generated as  wrong vhost information was passed</t>
  </si>
  <si>
    <t>vinayapriya.balakumar@hpe.com</t>
  </si>
  <si>
    <t>[Master=95610, Avitus] Getting Permission Denied error while trying to access mount point using Ldap user in ISOs of 18Jan'17 and onwards..</t>
  </si>
  <si>
    <t>bugs-2017-02-14</t>
  </si>
  <si>
    <t>Age</t>
  </si>
  <si>
    <t>Manageability-NFS</t>
  </si>
  <si>
    <t>Protocols-FTP</t>
  </si>
  <si>
    <t>*Unknown (Triage)-FTP</t>
  </si>
  <si>
    <t>IPFS3</t>
  </si>
  <si>
    <t>Unmount &amp; Recovery</t>
  </si>
  <si>
    <t>sandeep.mandal@hpe.com</t>
  </si>
  <si>
    <t>Avitus_1.4.0.33-20160907</t>
  </si>
  <si>
    <t>[Master=87236, Avitus] [Customer: Lego, SFMC ] Multiple Java crashes from out of memory conditions</t>
  </si>
  <si>
    <t>[see master] - IN CRB</t>
  </si>
  <si>
    <t>ON HOLD</t>
  </si>
  <si>
    <t>[Master=96067, PPI-17A] FAA: Show (vfs/fstore/fshare) commands are not displaying names with international characters.</t>
  </si>
  <si>
    <t>2/16: Needs triage</t>
  </si>
  <si>
    <t>Online upgrade from 3.2.2.612 MU4 to 3.3.1.186GA failed with "File Services update failed. (UPDATE_FAILED_REBOOTING_AFTER_ROLLBACK)"</t>
  </si>
  <si>
    <t>FTP can't access user's home directory with directory "other" permission set to ---</t>
  </si>
  <si>
    <t>steve.houle@hpe.com</t>
  </si>
  <si>
    <t>[Master=96024, Avitus] [UDU193065] Customer could possibly incur virtual volume not reclaiming space?</t>
  </si>
  <si>
    <t>[Master=96026, Avitus] [UDU193065] Customer could possibly incur virtual volume not reclaiming space?</t>
  </si>
  <si>
    <t>[Master=96012, Avitus] [UDU 196498] Unable to recover deleted FPG, using block snapshot</t>
  </si>
  <si>
    <t>[Master=96021, Avitus] [UDU 196498] Unable to recover deleted FPG, using block snapshot</t>
  </si>
  <si>
    <t>[Master=95576, Avitus] Daily build for 1.4 is hanging after execution of test case 3296</t>
  </si>
  <si>
    <t>[Master=88391, Avitus] lwsmd segfault error 4 in liblwmsg_nothr.so.0.0.0 running Roaming Profile Logout of 42 clients</t>
  </si>
  <si>
    <t>matthew.glover@hpe.com</t>
  </si>
  <si>
    <t>Build/Packaging Infrastructure</t>
  </si>
  <si>
    <t>jeonggoo@hpe.com</t>
  </si>
  <si>
    <t>FileSystem Services</t>
  </si>
  <si>
    <t>Avitus_1.4.0.55-20170208</t>
  </si>
  <si>
    <t>Unity 1.4: Creation of FPG failed with the error "Failed to attach and verify all VVs"</t>
  </si>
  <si>
    <t>NOT PLATFORM</t>
  </si>
  <si>
    <t>Trunk</t>
  </si>
  <si>
    <t>2/9: Solution build change needed. No Platform work expected</t>
  </si>
  <si>
    <t>2/16: re-opened</t>
  </si>
  <si>
    <t>FAA:Unable to see any OP_CLOSE events</t>
  </si>
  <si>
    <t>FAA: PML sends  unexpected output if  trying to list active logs .</t>
  </si>
  <si>
    <t>bugs-2017-02-16</t>
  </si>
  <si>
    <t>PPI</t>
  </si>
  <si>
    <t>bugLink</t>
  </si>
  <si>
    <t>https://bugzilla.houston.hpecorp.net:1181/bugzilla/show_bug.cgi?id=</t>
  </si>
  <si>
    <t>User Mapping-AAUM</t>
  </si>
  <si>
    <t>richard.ale.briglio@hpe.com</t>
  </si>
  <si>
    <t>OS-VDU OS 1.4</t>
  </si>
  <si>
    <t>Quotas</t>
  </si>
  <si>
    <t>Build_Issue</t>
  </si>
  <si>
    <t xml:space="preserve"> ---</t>
  </si>
  <si>
    <t>Usermap: Key "messageForCurrentLocale" is not received in tag "correctiveAction" for "showfs -usermap"</t>
  </si>
  <si>
    <t>Lost NFS exports for one fpg on 8 node chimera.</t>
  </si>
  <si>
    <t>Data Loss after a shadow copy restore over SMB</t>
  </si>
  <si>
    <t>Solution requested NFSD kernel patch</t>
  </si>
  <si>
    <t>External Advisory</t>
  </si>
  <si>
    <t>fstore quota display not updating for fully utilized expanded filesystem</t>
  </si>
  <si>
    <t>Failover times out and fails with max 160 vv setup</t>
  </si>
  <si>
    <t>jason.schmidt3@hpe.com</t>
  </si>
  <si>
    <t>Avitus_1.4.0.57-20170301</t>
  </si>
  <si>
    <t>Avitus_1.4.0.58-20170308</t>
  </si>
  <si>
    <t>Assigned to submitter for verification</t>
  </si>
  <si>
    <t>Out for review</t>
  </si>
  <si>
    <t>[FAA SMB nfs ] no audit log for Security change file operation</t>
  </si>
  <si>
    <t>FAA External Client authentication is failing</t>
  </si>
  <si>
    <t>Unit ï¼¼ Sub System Test</t>
  </si>
  <si>
    <t>FAA-NFS: Getting getattr events even if no operation is performed on the mounted share.</t>
  </si>
  <si>
    <t>[Master=96149, Avitus] Enhance debug ability on File System freeze condition</t>
  </si>
  <si>
    <t>PML startup sequence is not guaranteed : inter-plugin access should wait for dependent (service monitor) to come up</t>
  </si>
  <si>
    <t>bugs-2017-02-17</t>
  </si>
  <si>
    <t>Umap PML issue, assigned and will create clones</t>
  </si>
  <si>
    <t>Is an escape, dependency logic does need improvement. Fix.</t>
  </si>
  <si>
    <t>Invesitgating scenario on 1.2.3 to determine if this is regression or escape, 1.3 doesn't work either</t>
  </si>
  <si>
    <t>Low probability. Investigating. May rezone, likely an escape</t>
  </si>
  <si>
    <t>investigating why cluster vif is taking a long time to come online</t>
  </si>
  <si>
    <t>Cross-Protocols-SMB</t>
  </si>
  <si>
    <t>k-v.raman@hpe.com</t>
  </si>
  <si>
    <t>FS-Plugin</t>
  </si>
  <si>
    <t>tom.buckethal@hpe.com</t>
  </si>
  <si>
    <t>bill.fitzgerald@hpe.com</t>
  </si>
  <si>
    <t>HA Coordinator</t>
  </si>
  <si>
    <t>manohar.nare@hpe.com</t>
  </si>
  <si>
    <t>On-Demand AV</t>
  </si>
  <si>
    <t>suganthi.mani@hpe.com</t>
  </si>
  <si>
    <t>"createfsuser" is giving error "could not modify user : ERROR_NO_SUCH_USER"</t>
  </si>
  <si>
    <t>Files/Directories are getting created with broken permissions after adding ACLs with 'setfshare nfs -acl' on a legacy mode share in a non cross protocol environment.</t>
  </si>
  <si>
    <t>PCR32  and FTP   support</t>
  </si>
  <si>
    <t>Multiple lwsmd crashes observed while robocopy of 2TB file from one SMB share to another on the same cluster</t>
  </si>
  <si>
    <t>akshay.ballal@hpe.com</t>
  </si>
  <si>
    <t>IDOD- Setting Empty DACL via PML succeeds in NTFS mode with ODV=OLD.</t>
  </si>
  <si>
    <t>[Master=87236, PPI-17A] [Customer: Lego, SFMC, SOMINCOR, Kenshoo, Kforce] Multiple Java crashes from out of memory conditions</t>
  </si>
  <si>
    <t>INVESTIGATING</t>
  </si>
  <si>
    <t>Quota accounting and enforcement not working for user and fstore quotas.</t>
  </si>
  <si>
    <t>Quota informations (user/fstore) lost after performing upgrade (online upgrade via SP)</t>
  </si>
  <si>
    <t>Not getting audit events from NFS share</t>
  </si>
  <si>
    <t>sandhya.dasari@hpe.com</t>
  </si>
  <si>
    <t>Online upgrade from  3.2.2.612 (MU4) to OS-3.3.1.186-GA failed with error "File Services upgrade failed. (File Services Pre-Check failed)", due to frozen filesystem</t>
  </si>
  <si>
    <t>DE1626</t>
  </si>
  <si>
    <t>hpsp_credaccess spewing /var/log/messages</t>
  </si>
  <si>
    <t>[UDU 198269] Online upgrade via SP failed with "File Services upgrade failed. (failover failed with error 'node3fs not found') "</t>
  </si>
  <si>
    <t>Multiple /var/log/java crashes observed while robocopy of 2TB file from one SMB share to another on the same cluster</t>
  </si>
  <si>
    <t>sn_sprint44_1.4.0.160-1 : ART/snapshot : fremovexattr of attribute in 'security' namespace failed with errno=61 - ENODATA</t>
  </si>
  <si>
    <t>kps@hpe.com</t>
  </si>
  <si>
    <t>[Master=96271, Avitus] "showfsav scan" command is giving {Input length = 1} as output while AV scanning is in progress/completed.</t>
  </si>
  <si>
    <t>Unity 1.3+</t>
  </si>
  <si>
    <t>[FAA] - Revert from 1.4 to 1.3 may cause SMB (and potentially NFS) share issues</t>
  </si>
  <si>
    <t>Fix in code review</t>
  </si>
  <si>
    <t>smb share mount fails for ldapuser</t>
  </si>
  <si>
    <t>"setfs auth" failing with exception</t>
  </si>
  <si>
    <t>[IDOD-TRIAGE] member-user of file owning group is unable to copy file with ACL to smb share</t>
  </si>
  <si>
    <t>prashant-kumar.pandey@hpe.com</t>
  </si>
  <si>
    <t>[Master=96181, Avitus] Data Loss after a shadow copy restore over SMB</t>
  </si>
  <si>
    <t>[Master=96247, Avitus] Setting Unresolvable group in ODV old is not being blocked as expected</t>
  </si>
  <si>
    <t>bugs-2017-02-21</t>
  </si>
  <si>
    <t>Copy Sheet</t>
  </si>
  <si>
    <t>Format</t>
  </si>
  <si>
    <t>Clear</t>
  </si>
  <si>
    <t>Unhide</t>
  </si>
  <si>
    <t>Cloned</t>
  </si>
  <si>
    <t>Targeted</t>
  </si>
  <si>
    <t>Other-SMB</t>
  </si>
  <si>
    <t>*Unknown (Triage)-Avatar</t>
  </si>
  <si>
    <t>russell.arrowsmith@hpe.com</t>
  </si>
  <si>
    <t>arun.chandel@hpe.com</t>
  </si>
  <si>
    <t>Credential Manager</t>
  </si>
  <si>
    <t>satish.gundam@hpe.com</t>
  </si>
  <si>
    <t>Build_Issue, Regression</t>
  </si>
  <si>
    <t>nitin.prakash@hpe.com</t>
  </si>
  <si>
    <t>iris.yi@hpe.com</t>
  </si>
  <si>
    <t>sobhan.patra@hpe.com</t>
  </si>
  <si>
    <t>[Coverity] - Medium sized memory leaks found</t>
  </si>
  <si>
    <t>Static Analysis Tools (e.g. Coverity)</t>
  </si>
  <si>
    <t>[Coverity] - Small memory leaks found</t>
  </si>
  <si>
    <t>Offline upgrade from 3.3.1.174 to 3.3.1.193 kept File Persona nodes with a "shutdown" state after the upgrade completed</t>
  </si>
  <si>
    <t>ryan.denzel@hpe.com</t>
  </si>
  <si>
    <t>[Master=96387, PPI-17A] Cannot run program "/usr/bin/ping"</t>
  </si>
  <si>
    <t>Axion</t>
  </si>
  <si>
    <t>OUT PLAN?</t>
  </si>
  <si>
    <t xml:space="preserve">2/27: This may move to CANTREPRO, only seen one time. </t>
  </si>
  <si>
    <t>OUT PLAN</t>
  </si>
  <si>
    <t xml:space="preserve">2/27: Plan to mark as CANTREPRO. 2/23: Not enough info to analyze, could be KVM issue.  May move to CANTREPRO. </t>
  </si>
  <si>
    <t>2/27: Need to determine who owns the fix, and in what release/s. 2/23: Has been assigned to Ganesh related to upgrade.  Plan to WAIVER for Aurora</t>
  </si>
  <si>
    <t>2/27: Jeremy investigating. 2/16: Needs triage</t>
  </si>
  <si>
    <t>NEED REPRO</t>
  </si>
  <si>
    <t>2/27: Should hear results today. 2/23: Reassigned to submitter, Scott asking for a repro</t>
  </si>
  <si>
    <t>2/23: Investigating optimizations in HMP, may need more intelligent timeouts.. (TBD on clones still)</t>
  </si>
  <si>
    <t>Avitus, For Review</t>
  </si>
  <si>
    <t>2/23: New, needs triage</t>
  </si>
  <si>
    <t>"setfs auth" failing with " Error: Connection to host: 127.127.0.11, port: 9443 timed out"</t>
  </si>
  <si>
    <t>2/27: Urgent, Tom looked at and has handed off to Satish</t>
  </si>
  <si>
    <t>2/27: Bill actively investigating, still needs analysis</t>
  </si>
  <si>
    <t>[Master=94935, Avitus] [sn_sprint43_1.4.0.157-1] : smpfs test hit "nfsd" crash at server side</t>
  </si>
  <si>
    <t>[Master=94649, Avitus] FPG Statistics should be constant after IO is completed/FPG is full.</t>
  </si>
  <si>
    <t>[Master=84873, Avitus] Attempt to recover FPG with "createfpg -recover" fails to discover the domain due to "Error: RPC error 2 ??UnknownError?? ""</t>
  </si>
  <si>
    <t>FAA:nfs_auditor daemon stopped while running CHO</t>
  </si>
  <si>
    <t>FAA NFS: Auditing fails on recreate of  vfs under same fpg</t>
  </si>
  <si>
    <t>Fix is identified. Testing is in progress.</t>
  </si>
  <si>
    <t>[Master=95151, Avitus] failure on setfpg -upgrade node1fs_fpg_1 task could not be completed</t>
  </si>
  <si>
    <t>WIPRO- CRB Requested; waiting for CRB approval</t>
  </si>
  <si>
    <t>1.4 Valid: under load test</t>
  </si>
  <si>
    <t>1.4 Valid: Waiting for the CRB approval, TEST completed</t>
  </si>
  <si>
    <t>Awaiting for CRB approval</t>
  </si>
  <si>
    <t>[Master=96297, Avitus] "createfsuser" is giving error "could not modify user : ERROR_NO_SUCH_USER"</t>
  </si>
  <si>
    <t>[Master=95967, Avitus] [Customer: Tetra Pak AB] When using the Open Files functionality in MMC, "Error 6: The handle is invalid" is often returned</t>
  </si>
  <si>
    <t xml:space="preserve">WIPRPO - Analysis in progress </t>
  </si>
  <si>
    <t>View</t>
  </si>
  <si>
    <t>Filter</t>
  </si>
  <si>
    <t>Prepare</t>
  </si>
  <si>
    <t>bugs-2017-02-23</t>
  </si>
  <si>
    <t>Double click action below</t>
  </si>
  <si>
    <t>&lt;= DO NOT DELETE named ranges for list object</t>
  </si>
  <si>
    <t>sreenivasulu.ganji@hpe.com</t>
  </si>
  <si>
    <t>QuotaMonitor</t>
  </si>
  <si>
    <t>ODU</t>
  </si>
  <si>
    <t>Setting inherited ACLs on a nested directory structure fails for some files with error "The specified group did not exist"</t>
  </si>
  <si>
    <t>[Master] Revert from 1.4 to 1.3/1.2.1 is failing with Internal error</t>
  </si>
  <si>
    <t>Master</t>
  </si>
  <si>
    <t>Platform QA Automation</t>
  </si>
  <si>
    <t>[Master=96457, Trunk] Revert from 1.4 to 1.3/1.2.1 is failing with Internal error</t>
  </si>
  <si>
    <t>sudarshan.devara@hpe.com</t>
  </si>
  <si>
    <t>[Master=96457, PPI-17A] Revert from 1.4 to 1.3/1.2.1 is failing with Internal error</t>
  </si>
  <si>
    <t>1.4: NFS &amp; SMB:  Metadata inconsistencies noticed in auto-commit and manual transition paths</t>
  </si>
  <si>
    <t>Investigation in progress</t>
  </si>
  <si>
    <t>sravanthi.rapa@hpe.com</t>
  </si>
  <si>
    <t>On Disk Upgrade is failed with the error"Error: Task could not be completed. Exceeded time limit of 90 seconds" from 1.1 to 1.4 build.</t>
  </si>
  <si>
    <t>gopi.patta@hpe.com</t>
  </si>
  <si>
    <t>FAA SMB:Need restart of lwsm to resume smb  auditing on  deleted and  recreated vfs .</t>
  </si>
  <si>
    <t>matt.dumm@hpe.com</t>
  </si>
  <si>
    <t>Need to fresh install 193 build or above, first time</t>
  </si>
  <si>
    <t>Incombatibility from lower to this build and above</t>
  </si>
  <si>
    <t>P3</t>
  </si>
  <si>
    <t>duplicate of bug 83045, needs doc bug</t>
  </si>
  <si>
    <t>Need lwsmd core files.</t>
  </si>
  <si>
    <t>3/1: Timeout issue with "setfs auth". 2/27: Urgent, Tom looked at and has handed off to Satish</t>
  </si>
  <si>
    <t>Pmlvifmonitor stops executing in the background (in a simulated test case)</t>
  </si>
  <si>
    <t>nivedita.manjunath@hpe.com</t>
  </si>
  <si>
    <t>Avitus_1.4.0.59-20170315</t>
  </si>
  <si>
    <t>F2296</t>
  </si>
  <si>
    <t>[Master=96475, PPI-17A] [CESA-2017:0307][CESA-2017:0293] Moderate CentOS 6 kernel Security Update</t>
  </si>
  <si>
    <t>[Master=96234, PPI-17A] hpsp_credaccess spewing /var/log/messages</t>
  </si>
  <si>
    <t>NEEDS ATTN</t>
  </si>
  <si>
    <t>[Master=96499, PPI-17A] [UDU189734] Unclear event log entry for Log collection free space too low on passive node</t>
  </si>
  <si>
    <t>PPI-16E</t>
  </si>
  <si>
    <t>[Master=95954, PPI-17A] Update from FP 1.1 to 1.4 fails on passive node fails at "HA CONFIG CHECK"</t>
  </si>
  <si>
    <t>3/1: Move to CANTREPRO? 2/27: Should hear results today. 2/23: Reassigned to submitter, Scott asking for a repro</t>
  </si>
  <si>
    <t>Avitus_1.4.0.60-20170322</t>
  </si>
  <si>
    <t>CRB approved</t>
  </si>
  <si>
    <t>0301-- not able to repro</t>
  </si>
  <si>
    <t>WIPRO, Pending for review</t>
  </si>
  <si>
    <t>[Master=96194, Avitus] fstore quota display not updating for fully utilized expanded filesystem</t>
  </si>
  <si>
    <t>minu.singh@hpe.com</t>
  </si>
  <si>
    <t>This requires design change and there will be a testing impact. Considering re-waiver</t>
  </si>
  <si>
    <t>bugs-2017-02-28</t>
  </si>
  <si>
    <t>EA &amp; ACL</t>
  </si>
  <si>
    <t>Manageability-NDMP</t>
  </si>
  <si>
    <t>IncorrectBehavior, Regression</t>
  </si>
  <si>
    <t>gaurav.gupta2@hpe.com</t>
  </si>
  <si>
    <t>avik.mondal@hpe.com</t>
  </si>
  <si>
    <t>Manageability-Quotas</t>
  </si>
  <si>
    <t>"No such attribute" while deleting xattr from a file after ODU</t>
  </si>
  <si>
    <t>sudhir.khamari@hpe.com</t>
  </si>
  <si>
    <t>[see master] - Approved</t>
  </si>
  <si>
    <t>DE1605</t>
  </si>
  <si>
    <t>[see master] 1.4.9</t>
  </si>
  <si>
    <t>[Master=96633, PPI-17A] Unable to optimistically proceed with upgrade with frozen filesystems due to lack of node information in upgrade notifications</t>
  </si>
  <si>
    <t>[UDU199573]After revert from 3.3.1.199 to 3.2.1.292-MU3+patches, checkupgrade -postcheck: Check File Services failed</t>
  </si>
  <si>
    <t>sudhakar.red.vuluvala@hpe.com</t>
  </si>
  <si>
    <t>WAITING FOR REPRO</t>
  </si>
  <si>
    <t>3/6: Currently waiting for repro, may go to CANTREPRO.  2/27: Bill actively investigating, still needs analysis</t>
  </si>
  <si>
    <t>PML startup sequence is not guaranteed :  HTTP Plugin should wait  for dependent (service monitor) to come up</t>
  </si>
  <si>
    <t>NDMP restore fails with error â€œError setting ownership u: 1157 g: 1029 for path /fpg3_active/fpg3_mtree/fpg3_active_stree5/dir1/worm/file46.txtâ€</t>
  </si>
  <si>
    <t>shari.shashidharan@hpe.com</t>
  </si>
  <si>
    <t>SEVERE: PML Unity Search STree Exception InternalExcept</t>
  </si>
  <si>
    <t>Remote actor issue - Actor not found for: ActorSelection[Anchor(akka.tcp://SnapShotServices@127.127.0.12:9015/), Path(/user/SnapShotCoordinator-R)]</t>
  </si>
  <si>
    <t>Fixed the issue. Testing in progress.</t>
  </si>
  <si>
    <t>No posix access ACL after umount/mount</t>
  </si>
  <si>
    <t>xattr name are case-sensitive in avitus, it was case insensitive in aurora</t>
  </si>
  <si>
    <t>[FAA] - Revert from 1.4 to 1.3 may cause SMB share issues</t>
  </si>
  <si>
    <t>NFS FAA generates OP_GETATR events, which is not nessesary</t>
  </si>
  <si>
    <t>OP_SETATTR auditing should provide extra information</t>
  </si>
  <si>
    <t>Customer (using ISV app)</t>
  </si>
  <si>
    <t>[Master=96581, Avitus] Online upgrade from  3.2.2.612 (MU4) to OS-3.3.1.186-GA failed with error "File Services upgrade failed. (File Services Pre-Check failed)", due to frozen filesystem</t>
  </si>
  <si>
    <t>[Master=96766, Avitus] PML startup sequence is not guaranteed :Perf monitor should wait for dependent (service monitor) to come u</t>
  </si>
  <si>
    <t>Evaluating a proper fix</t>
  </si>
  <si>
    <t>[Master=96713, Avitus] PML startup sequence is not guaranteed : inter-plugin access should wait for dependent (service monitor) to come up</t>
  </si>
  <si>
    <t>[Master=67772, Avitus] Wipe out LDAP configuration after upgrade system from 3.2.1.292 to 3.2.2.284</t>
  </si>
  <si>
    <t>SET</t>
  </si>
  <si>
    <t>[Master=75405, Avitus] Revert from 3.2.2.368-MU2 to 3.2.2.290EGA , removes the LDAP configuration</t>
  </si>
  <si>
    <t>[Master=96715, Avitus] [valgrind] funtest w/ valgrind found memory leaks in LocalAddUser, LocalAddGroup operations</t>
  </si>
  <si>
    <t>Runtime Analysis Tools (e.g. Valgrind)</t>
  </si>
  <si>
    <t>[Master=67205, Avitus] [Customer: Wolfson Hospital,SafeTech,Baxter,Panasonic] HP-SMB stack crash on shutdown, SIGABRT with: lwio: [lwio] Failed to lock mutex: 22. Aborting program</t>
  </si>
  <si>
    <t>8824, 11902</t>
  </si>
  <si>
    <t>amit.debnath@hpe.com</t>
  </si>
  <si>
    <t>IDoD- named group ACE is converted to OWNER@ ACE. Access to file from NFS client denied.</t>
  </si>
  <si>
    <t>Incompatibility between compile/link parameters GCC vs Insure compiler (memory leak tool)</t>
  </si>
  <si>
    <t>F2658</t>
  </si>
  <si>
    <t>[Master=96452, Avitus] Setting inherited ACLs on a nested directory structure fails for some files with error "The specified group did not exist"</t>
  </si>
  <si>
    <t>[Master=96743, Avitus]File create failures and IDMAP_SERVICE_UNAVAILABLE copying files to NTFS share with ODV 12.1</t>
  </si>
  <si>
    <t>[IDOD-TRIAGE]File/folder creation failing in mapped NTFS share after ad traffic drop and ad cache delete</t>
  </si>
  <si>
    <t>kaustav.halder@hpe.com</t>
  </si>
  <si>
    <t>[Master=96738, Avitus] PML startup sequence is not guaranteed : Quota Plugin should wait  for dependent (service monitor) to come up</t>
  </si>
  <si>
    <t>bugs-2017-03-02</t>
  </si>
  <si>
    <t>Todd will work to get live system to diagnose. Need understanding of why async call is hanging.</t>
  </si>
  <si>
    <t>Theory on fix to add capacity for legacy ODV 12.1. Shouldn't be seen with ODV 12.2</t>
  </si>
  <si>
    <t xml:space="preserve">Need update </t>
  </si>
  <si>
    <t>Fixed, CRB coming</t>
  </si>
  <si>
    <t>PML-Service Monitor</t>
  </si>
  <si>
    <t>Escape, Zone_Increased</t>
  </si>
  <si>
    <t>*Unknown (Triage)-FAA</t>
  </si>
  <si>
    <t>leonid.ebril@hpe.com</t>
  </si>
  <si>
    <t>Manageability-SMB</t>
  </si>
  <si>
    <t>[Master=96868, PPI-17A] ServiceMonitorComponent API Notification subscriber interface, so the other plugins can reference it as predecessor or successor</t>
  </si>
  <si>
    <t>Usability</t>
  </si>
  <si>
    <t>[FAA] smb and nfs auditing stops working intermittently</t>
  </si>
  <si>
    <t>Createvfs operation failed with error "Failed to get nodeip health information. Error: Unable to read network database object of type Address with cuid = vfsAddress8b8bf583-4cbc-422b-b43a-84c989c719ba"</t>
  </si>
  <si>
    <t>createvfs task failed with error "error from remoteActivate for node=127.127.0.11, message=An unexpected exception=NetworkException in COMMIT,Firewall change command failed"</t>
  </si>
  <si>
    <t>createvfs tasks succeeded with duplicate IPs (IP  in use ).</t>
  </si>
  <si>
    <t>[FAA] - Enabling FAA config to be vetoed if ODV &lt; 12.2 - for SMB</t>
  </si>
  <si>
    <t>Revert from 1.4.0.58-20170306 to 1.3.0.69-20170208 fails</t>
  </si>
  <si>
    <t>sumit.sarkar@hpe.com</t>
  </si>
  <si>
    <t>file auditing feature unavailable after upgrade from 1.3 to 1.4</t>
  </si>
  <si>
    <t>[FAAcore] removevfs fail attempt deletes rabbitmq vhost Qs, consumers though VFS exists</t>
  </si>
  <si>
    <t>CRB raised</t>
  </si>
  <si>
    <t>PML ODU task state remains running even though the task is completed by the ADE</t>
  </si>
  <si>
    <t>need func test to run regression</t>
  </si>
  <si>
    <t>[Master=96737, Avitus] PML startup sequence is not guaranteed :  HTTP Plugin should wait  for dependent (service monitor) to come up</t>
  </si>
  <si>
    <t>Atlas-1.2.4</t>
  </si>
  <si>
    <t>Aurora_1.3.0.74-20170308</t>
  </si>
  <si>
    <t>[Master=96785, Avitus]flooding of master.log with enter/exit of com.hp.storage.pml.core.impl.rest.jersey.providers.RequestContextResponseFilter</t>
  </si>
  <si>
    <t>Need keyword 'Escape' or 'Regression' to determine priority</t>
  </si>
  <si>
    <t>[Master=Roaming Profile Login fails for 42 sessions with ABE enabled - All 42 client reports "The specified network name is no longer available", Avitus]Roaming Profile Login fails for 42 sessions with ABE enabled - All 42 client reports "The specified ne</t>
  </si>
  <si>
    <t>[Master=96641, Avitus] SEVERE: PML Unity Search STree Exception InternalExcept</t>
  </si>
  <si>
    <t>bugs-2017-03-07</t>
  </si>
  <si>
    <t>Reproduced with just a script. PML logging increase requested. Tom Nelson found some issues.</t>
  </si>
  <si>
    <t>Dev reproduced. E2E drops have been provided. No fix yet.</t>
  </si>
  <si>
    <t>Fix in flight for separate issue. CRB posted, should resolve this issue</t>
  </si>
  <si>
    <t>Still in analysis</t>
  </si>
  <si>
    <t>mwrBZaccess Token</t>
  </si>
  <si>
    <t>NOzh69ht0h85zV2gnXgTixrfOlK03dtWcS23YNoN</t>
  </si>
  <si>
    <t>Corruption</t>
  </si>
  <si>
    <t>james-skip.sawyer@hpe.com</t>
  </si>
  <si>
    <t>bryan.mcdade@hpe.com</t>
  </si>
  <si>
    <t>3PAR lost AD join for some nodes (partial join) and observed node failure .</t>
  </si>
  <si>
    <t>[valgrind] valgrind reports leaks in SrvProtocolQuerySessionSecurityInfo path</t>
  </si>
  <si>
    <t>[Smbtorture] - Running Certain smbtorture tests result in a Deadlock where the smb server is non responsive</t>
  </si>
  <si>
    <t>Bench Test</t>
  </si>
  <si>
    <t>Unity 1.4: Online Upgrade from 3.3.1.199 to 3.3.1.200 build failed with the error "Failed to execute the update hook CONFIG_CHANGE_TRANSFORM"</t>
  </si>
  <si>
    <t>[Customer: Raytheon] Binary files with a significant number of null bytes are asymmetrically truncated at the 16KB (or a multiple of the 16KB) boundary</t>
  </si>
  <si>
    <t>matthew.leach3@hpe.com</t>
  </si>
  <si>
    <t>[Master=96923, PPI-17A] PML JVM crash files (hprof), jstack and jmap log/dump files are missing from Log Collection tar file after decompressing the bz2 file</t>
  </si>
  <si>
    <t>Avitus:Regression:onfsck+Quotas: stree quotas are not getting displayed while onfsck is in progress</t>
  </si>
  <si>
    <t>Avitus : Recovery : System went into the hung state while deletion of parent file after running purge operation</t>
  </si>
  <si>
    <t>sn_sprint44_3 : private build - stale file handle error occurs during copy from .snapshot to parent directory on nfs ver=3</t>
  </si>
  <si>
    <t>adhitya.kothandaraman@hpe.com</t>
  </si>
  <si>
    <t>Avitus : sn_sprint44_3 : private build -File creation got failed with â€œInvalid argumentâ€ error at directory depth of 501 or more.</t>
  </si>
  <si>
    <t>SMB share mode bits are being changed to '070' from '770' while changing the share owner on an ntfs fstore. And the new owner has no access to the share.</t>
  </si>
  <si>
    <t>3/9: New, in triage</t>
  </si>
  <si>
    <t>[UDU 199888] Failure to upgrade offline File Persona from 1.3 OS-3.3.1.196-GA.star to 1.4 on OS-3.3.1.199-GA.star</t>
  </si>
  <si>
    <t>bugs-2017-03-09</t>
  </si>
  <si>
    <t>Avitus : Recovery : System went into the hung state while deletion of parent file after running purge operation in qarun automation</t>
  </si>
  <si>
    <t>Attempt to create max fpg of 64TB fails silently</t>
  </si>
  <si>
    <t>bindu.tg@hpe.com</t>
  </si>
  <si>
    <t>Rollback between 1.4 File Persona builds failed as "Active Server" notification -- not received after reboot</t>
  </si>
  <si>
    <t>fm_fs commands are failing on latest 1.4 ISO</t>
  </si>
  <si>
    <t>Build</t>
  </si>
  <si>
    <t>bugs-2017-03-10</t>
  </si>
  <si>
    <t>kyles@hpe.com</t>
  </si>
  <si>
    <t>*Unknown (Triage)-Perfmon</t>
  </si>
  <si>
    <t>[Customer: Tetra Pak AB] Apparent deadlock in FPG umount operation</t>
  </si>
  <si>
    <t>[Master=96988, PPI-17A] Unable to list PML tasks if a persistent task was created before upgrading from software with an older version of PML Core</t>
  </si>
  <si>
    <t>[Master=96917, PPI-17A] [UDU199888] Failure to upgrade offline File Persona from 1.3 OS-3.3.1.196-GA.star to 1.4 on OS-3.3.1.199-GA.star</t>
  </si>
  <si>
    <t>Avitus:Regression: File creation by users allowed beyond block hard limit</t>
  </si>
  <si>
    <t>Parallel createvfs requests may result in various error messages, and require a retry</t>
  </si>
  <si>
    <t>[Customer: Tetra Pak AB] When active PML node becomes unresponsive, the passive nodes are unable to transition to the active state</t>
  </si>
  <si>
    <t>Avitus_1.4.0.62-20170405</t>
  </si>
  <si>
    <t>Avitus_1.4.0.61-20170329</t>
  </si>
  <si>
    <t>SMB exported log file contains partial records,  e.g doesn't start with {"operation:###...</t>
  </si>
  <si>
    <t>Fix in place. Unable to test.</t>
  </si>
  <si>
    <t>[Master=96853, Avitus]Roaming Profile Login fails for 42 sessions with ABE enabled - All 42 client reports "The specified network name is no longer available"</t>
  </si>
  <si>
    <t>Unity 1.4: Online/Offline Upgrades from 3.3.1.199 to 3.3.1.200 build failed with the error "Failed to execute the update hook CONFIG_CHANGE_TRANSFORM"</t>
  </si>
  <si>
    <t>[Master=96998, Avitus] Part 2: File create failures and IDMAP_SERVICE_UNAVAILABLE copying files to NTFS share with ODV 12.1</t>
  </si>
  <si>
    <t>[Master=96911, Avitus][valgrind] valgrind reports leaks in SrvProtocolQuerySessionSecurityInfo path</t>
  </si>
  <si>
    <t>[Master=96221, Avitus]Multiple lwsmd crashes observed while robocopy of 2TB file from one SMB share to another on the same cluster</t>
  </si>
  <si>
    <t>[Master=97007, Avitus][Customer MarketAmerica] FPG failover fails in SrvProtocolDeleteSessionsByServerAddress because srvconnection.c:1942 encounters an internal error, 0xc00000e5</t>
  </si>
  <si>
    <t>240 to be verified/closed, 97 non-QA submitter out of 240</t>
  </si>
  <si>
    <t>retry works. Can this be lowered to 'major'. Creates are in tight loop. Bryan McDade to review</t>
  </si>
  <si>
    <t>Fix known. 1.4 specific. Target to Avitus</t>
  </si>
  <si>
    <t>Need to determine if affects 1.4 &amp; 1.3. waiting for repro on 1.3 to determine.</t>
  </si>
  <si>
    <t>hemant.anvekar@hpe.com</t>
  </si>
  <si>
    <t>Manageability-AV</t>
  </si>
  <si>
    <t>*Unknown (Triage)-Snapshots</t>
  </si>
  <si>
    <t>manojtv@hpe.com</t>
  </si>
  <si>
    <t>ACL</t>
  </si>
  <si>
    <t>1.3 cluster reporting multiple java crashes.</t>
  </si>
  <si>
    <t>1.3 File Persona cluster stuck in starting state - PML threads exhausted</t>
  </si>
  <si>
    <t>3/13: Still being investigated. 3/1: Timeout issue with "setfs auth". 2/27: Urgent, Tom looked at and has handed off to Satish</t>
  </si>
  <si>
    <t>sn_sprint46_1.4.0.161-1 : Hazard c16 testdomain panic due to FS FULL</t>
  </si>
  <si>
    <t>VSE status stays in OUTDATED even after performing "startfsav update"</t>
  </si>
  <si>
    <t>[Customer: Tetra Pak AB] Active PML could not restart unresponsive passive PML instance with:   SEVERE: Failed to restart Platform Monitor on...</t>
  </si>
  <si>
    <t>Convert of acl to modebits regression in NTFS security mode</t>
  </si>
  <si>
    <t>FAA PML: Internal consumer  is not  working ,After restart of 'rabbitmq' service  .</t>
  </si>
  <si>
    <t>FAA NFS :After config backup, backup-restore  fails  for nfs share (With error Configuring UUID not allowed. UUID is auto generated).</t>
  </si>
  <si>
    <t>Waiver Requested</t>
  </si>
  <si>
    <t>The probelm is identified . Solution is under discussion</t>
  </si>
  <si>
    <t>&lt;Suggested Action&gt; for a Revert from FP 1.4 to FP1.3/1.2 failing due to NFS ID mapping error needs to corrected</t>
  </si>
  <si>
    <t>bugs-2017-03-14</t>
  </si>
  <si>
    <t>*Unknown (Triage)-FS Management</t>
  </si>
  <si>
    <t>anoopk@hpe.com</t>
  </si>
  <si>
    <t>Snaps-Utilities</t>
  </si>
  <si>
    <t>pandi.karthikeyan@hpe.com</t>
  </si>
  <si>
    <t>bilwadal.roy@hpe.com</t>
  </si>
  <si>
    <t>pranav@hpe.com</t>
  </si>
  <si>
    <t>Stuck in starting state - PML threads exhausted, due to hang in SMB share enumeration</t>
  </si>
  <si>
    <t>1.3 cluster reporting LWIO crashes on 'showfpg' after share creation and deletion from MMC</t>
  </si>
  <si>
    <t>TBD [Avitus]</t>
  </si>
  <si>
    <t>[Master=97077, PPI-17A] [Customer: Tetra Pak AB] After PML is restarted (due to memory leak for instance), it may not automatically return to a healthy state due to Exception starting module Infrastructure Manager Module:...Address already in use</t>
  </si>
  <si>
    <t>[Master=96996, PPI-17A] [Customer: Tetra Pak AB] When active PML node becomes unresponsive, the passive nodes are unable to transition to the active state</t>
  </si>
  <si>
    <t>FPG deletion failed with "Failed to remove FPG fpg_250m_1: Error handling umount notification before for host node0fs: [Activity timed out]" error</t>
  </si>
  <si>
    <t>fm_networkaddress command times out while creating mtree IP</t>
  </si>
  <si>
    <t>3par: Node panic occurred with FS IO in progress</t>
  </si>
  <si>
    <t>syed-nazrul.islam@hpe.com</t>
  </si>
  <si>
    <t>3/20: Lack of log info the bug, may belong to 3par/UDU.</t>
  </si>
  <si>
    <t>[Master=97291, Avitus] Validation scan reports JOB ERRORS and HASHSUM_ERRORS on a NetBackup restored data from 1.3 to 1.4</t>
  </si>
  <si>
    <t>Kaspersky VSE status stays in OUTDATED even after performing "startfsav update"</t>
  </si>
  <si>
    <t>[Master=97008, Avitus] [Customer: Tetra Pak AB] Apparent deadlock in FPG umount operation</t>
  </si>
  <si>
    <t>[Master=97250, Avitus] aurora: thp: oom panic with high delete/unmap requests from multiple fpg's in parallel</t>
  </si>
  <si>
    <t>This bug needs to be cloned to Avitus and Bellatrix</t>
  </si>
  <si>
    <t>Probably a duplicate. Investigating.</t>
  </si>
  <si>
    <t>FAA Core :Events not generated after audit server daemons are restarted.</t>
  </si>
  <si>
    <t>[FAA] - rabbitmq service is not started on the nodes after upgrade , unmount fails as Activity Timed out</t>
  </si>
  <si>
    <t>rekha.s-p@hpe.com</t>
  </si>
  <si>
    <t>Investigation in progress. Unable to repro the issue.</t>
  </si>
  <si>
    <t>[Master=96766, Avitus] PML startup sequence is not guaranteed :Perf monitor should wait for dependent (service monitor) to come up</t>
  </si>
  <si>
    <t>[Master=97141, Avitus] LDAP unavailability leads to hung/slow LsaJnaManager.getNT4UserName, which can cause Java thread exhaustion by callers</t>
  </si>
  <si>
    <t>[IDOD-TRIAGE] Unable to access share with mapped AD user in usernamemap bi-directional rule</t>
  </si>
  <si>
    <t>md-meraj.ahmed@hpe.com</t>
  </si>
  <si>
    <t>WIPRO - Analysis in progress</t>
  </si>
  <si>
    <t>[Master=97285, Avitus] &lt;Suggested Action&gt; for a Revert from FP 1.4 to FP1.3/1.2 failing due to NFS ID mapping error needs to corrected</t>
  </si>
  <si>
    <t>bugs-2017-03-16</t>
  </si>
  <si>
    <t>247 to be verified/closed, 105 non-QA submitter out of 247</t>
  </si>
  <si>
    <t xml:space="preserve">has been repro’d and Scott L. reassigned it back to the ADE team to triage.  </t>
  </si>
  <si>
    <t>CRB</t>
  </si>
  <si>
    <t>bzURLS</t>
  </si>
  <si>
    <t>DO NOT DELETE, H2. Used by macros</t>
  </si>
  <si>
    <t>OpenRZ</t>
  </si>
  <si>
    <t>https://bugzilla.houston.hpecorp.net:1181/bugzilla/buglist.cgi?cmdtype=runnamed&amp;list_id=1340023&amp;namedcmd=AvitusOpenRZmwr</t>
  </si>
  <si>
    <t>pass=bzq</t>
  </si>
  <si>
    <t>bTree &amp; Index</t>
  </si>
  <si>
    <t>sasha.epstein@hpe.com</t>
  </si>
  <si>
    <t>selvananthi.ganesan@hpe.com</t>
  </si>
  <si>
    <t>seq_search() misguides insert_seq() resulting in directory pages truncation</t>
  </si>
  <si>
    <t>anand.ganjihal@hpe.com</t>
  </si>
  <si>
    <t>[Master=95954, PPI-17A] Parallel Update from FP 1.1 to 1.4 fails on passive node fails at "HA CONFIG CHECK"</t>
  </si>
  <si>
    <t>Approved</t>
  </si>
  <si>
    <t>Snap switch command fails with  "Task operation startTask error: Permission to perform Policy Store operation denied in FPG" error.</t>
  </si>
  <si>
    <t>Enabling NTP on FP 1.4 causes a timeout which locks up network-services</t>
  </si>
  <si>
    <t>dougj@hpe.com</t>
  </si>
  <si>
    <t>Solution CRB Request</t>
  </si>
  <si>
    <t>.snapshot directory in NFS share is hidden</t>
  </si>
  <si>
    <t>"setfsaudit user": Specified user name is not validated.</t>
  </si>
  <si>
    <t>SMB audit records not unique; Same share name in different FPGs.</t>
  </si>
  <si>
    <t>FAA SMB:  Require mapping between Windows actions (e.g. attrib, echo&gt;file) and expected audit records</t>
  </si>
  <si>
    <t>FAA NFS: Require mapping between Linux client actions (e.g. cat, rm, rmdir) and expected audit records</t>
  </si>
  <si>
    <t>Customer documentation needs description of new NFS auditing options</t>
  </si>
  <si>
    <t>FAA NFS:  No WRITE audit record for "echo hello&gt;&gt; file1"  or  READ record for  "cat file1"</t>
  </si>
  <si>
    <t>FAA SMB:  Records "TREE_CONNECT" and "TREE_DISCONNECT" need to "match" to uniquely identify share</t>
  </si>
  <si>
    <t>Cannot deactivate FPG due to rabbit queue still filling</t>
  </si>
  <si>
    <t>Pending for review</t>
  </si>
  <si>
    <t>[Master=97391, Avitus] 3PAR lost AD join for some nodes (partial join) and observed node failure .</t>
  </si>
  <si>
    <t>Memory leak in HPEIdmapd</t>
  </si>
  <si>
    <t>bugs-2017-03-21</t>
  </si>
  <si>
    <t>This is past due. Not CRB was granted, please move target build</t>
  </si>
  <si>
    <t>PML-HA Coordinator</t>
  </si>
  <si>
    <t>roopali.gupta@hpe.com</t>
  </si>
  <si>
    <t>Object share creation fail on passive node FPGs with error "Internal error: Mapping operation failed : 40,087"</t>
  </si>
  <si>
    <t>"lsass: [lsass] &lt;username&gt;-Not a valid From name" flooding messages running I/O from any protocol ftp, http, SMB, NFS with usermapping enabled</t>
  </si>
  <si>
    <t>john.fiorillo@hpe.com</t>
  </si>
  <si>
    <t>Active pml node has lsass flooding messages log with "imuxsock begins to drop messages from pid due to rate-limiting"</t>
  </si>
  <si>
    <t>[Master=97466, PPI-17A] Custom TaskOperation properties don't get restored after the active PML failover</t>
  </si>
  <si>
    <t>Platform CRB Request</t>
  </si>
  <si>
    <t>Customer could incur problem with log collections if partition noted as too full</t>
  </si>
  <si>
    <t>[FAA Core] add user fails when username consists  space</t>
  </si>
  <si>
    <t>3/23: Still investigating. 3/20: Lack of log info the bug, may belong to 3par/UDU.</t>
  </si>
  <si>
    <t xml:space="preserve">3/23: Spider looking into </t>
  </si>
  <si>
    <t>3/23: NTP not supported on FP 1.4 (not needed for 17A/Avitus).  Day 1 escape, assessing impact</t>
  </si>
  <si>
    <t>Update from FP 1.1 to 1.4" followed by rollback shows an install-update ConcurrentModificationException followed by a handshake exception</t>
  </si>
  <si>
    <t>VM  clock is not syncing with 3PAR node time , causing object share creation failure.</t>
  </si>
  <si>
    <t>bharatp@hpe.com</t>
  </si>
  <si>
    <t>stopfsnapclean fails to change the "Paused" snapshot to "Stopped"</t>
  </si>
  <si>
    <t>chaubal.abhishek-jayawant@hpe.com</t>
  </si>
  <si>
    <t>the root cause is clear, enchancment is involving. need to agree on the severity</t>
  </si>
  <si>
    <t>bugs-2017-03-23</t>
  </si>
  <si>
    <t>OpenRZ CSV</t>
  </si>
  <si>
    <t>[Customer: Tetra Pak AB] Offline fsck does not appear to correct the directory index correctly</t>
  </si>
  <si>
    <t>[Customer: Tetra Pak AB]  Offline fsck hangs in Phase 1</t>
  </si>
  <si>
    <t>Customer could incur offline upgrade failure on 1.4 to 1.4 upgrade</t>
  </si>
  <si>
    <t>Update from FP 1.1 to FP 1.4 fails at post_update_check as "createRabbitMQUser for component faa_core returned error code 1"</t>
  </si>
  <si>
    <t>[Master=97493, Avitus] Parallel createvfs requests may result in various error messages, and require a retry</t>
  </si>
  <si>
    <t>[Master=97489, Avitus] LDAP provider function doesnâ€™t use in-memory cache</t>
  </si>
  <si>
    <t>bugs-2017-03-24</t>
  </si>
  <si>
    <t>ADE IDE</t>
  </si>
  <si>
    <t>sanjaya.swamy@hpe.com</t>
  </si>
  <si>
    <t>*Unknown (Triage)-NFS</t>
  </si>
  <si>
    <t>[Master=97291, Avitus] ADE listxattr return junk buffer which results in getxattr failure</t>
  </si>
  <si>
    <t>[Master=97520, Avitus] seq_search() misguides insert_seq() resulting in directory pages truncation</t>
  </si>
  <si>
    <t>[Master=97431, Avitus] Unable to see VTL tapes configured on cluster after offline upgrade.</t>
  </si>
  <si>
    <t>StoreAll-Classic</t>
  </si>
  <si>
    <t>Config-Restore failed with an error "Failed to restore configuration for component com.hp.storage.pml.file.nfs.impl.backuprestore.NFSBackupRestore. null"</t>
  </si>
  <si>
    <t>Java memory leak - Memory usage grown over 1.5G RES and swapping over 300M on active PML node</t>
  </si>
  <si>
    <t>bugs-2017-03-24-1</t>
  </si>
  <si>
    <t>naveen.b@hpe.com</t>
  </si>
  <si>
    <t xml:space="preserve">3/27: Bill is reviewing logs from last Friday.  3/23: Still investigating. </t>
  </si>
  <si>
    <t>3/27: Jeremy looking at. 3/23: NTP not supported on FP 1.4 (not needed for 17A/Avitus).  Day 1 escape, assessing impact</t>
  </si>
  <si>
    <t>[Master=97538, Avitus] "lsass: [lsass] &lt;username&gt;-Not a valid From name" flooding messages running I/O from any protocol ftp, http, SMB, NFS with usermapping enabled</t>
  </si>
  <si>
    <t>Quota plugin should not umount FPG when it is mounted</t>
  </si>
  <si>
    <t>1.4: recovery: fs full: domain panic -  advfs_sad+193 advfs_lgr_reserve_space</t>
  </si>
  <si>
    <t>Validation scan reports meta data checksum failure when files from 1.3 shares restored to 1.4 share using NDMP</t>
  </si>
  <si>
    <t>[Master=97056, Avitus] Stuck in starting state - PML threads exhausted, due to hang in SMB share enumeration</t>
  </si>
  <si>
    <t>PML-Network Monitor</t>
  </si>
  <si>
    <t>Escape, Previous_Waiver</t>
  </si>
  <si>
    <t>PML-PML Monitor</t>
  </si>
  <si>
    <t>'ls' on snapshot directory in NFSV4 client mount path, is in hung state, after sub directory move.</t>
  </si>
  <si>
    <t>suma.bai.r@hpe.com</t>
  </si>
  <si>
    <t>Avitus_1.4.0.64-20170419</t>
  </si>
  <si>
    <t>[Master=96641, Avitus] No snapshots listed even though snapshots exist</t>
  </si>
  <si>
    <t>[Master=97600, Avitus] Active pml node has lsass flooding messages log with "imuxsock begins to drop messages from pid due to rate-limiting"</t>
  </si>
  <si>
    <t>Java memory usage (RES and Swap) growing 100's of MB per day on active PML node</t>
  </si>
  <si>
    <t>[Master=97550, Avitus] [Customer: Tetra Pak AB] Offline fsck reconnected lost+found directory names could not be renamed with snapshot is in picture</t>
  </si>
  <si>
    <t>[Master=96172, Avitus] [Customer Rightmove] NFS File Service shares do not have an /etc/export entry.</t>
  </si>
  <si>
    <t>[Master=97570, Avitus] Memory leaks observed when LSASS stressed with http share authentication(LDAP user).</t>
  </si>
  <si>
    <t>[Master=96973, PPI-17A] Unexpected PML restart occurred with FS IO in progress</t>
  </si>
  <si>
    <t>[Master=97525, Avitus]Config-Restore failed with an error "Failed to restore configuration for component com.hp.storage.pml.file.nfs.impl.backuprestore.NFSBackupRestore. null"</t>
  </si>
  <si>
    <t>[Master=97259, PPI-17A] fm_networkaddress command times out while creating mtree IP</t>
  </si>
  <si>
    <t>[Master=96662, PPI-17A] [UDU 199541] Offline upgrade and offline revert: 'upgradesys -postupgrade' causing an extra rollback of File Services - VM version not getting updated after upgrade/revert?</t>
  </si>
  <si>
    <t>[Master=97429, Avitus]Object share creation fail on passive node FPGs with error "Internal error: Mapping operation failed : 40,087"</t>
  </si>
  <si>
    <t>[Master=97480, Avitus]No alert raised or health reported as degraded when clock out of sync vs. AD, and can't be adjusted because VM time is ahead of AD</t>
  </si>
  <si>
    <t>[Master=97650, Avitus] User-space library to decode and print NTFS ACL, so diagnosis tool can use it to debug ACL issues</t>
  </si>
  <si>
    <t>[Master=97663, Avitus] Remote actor issue - Actor not found for: ActorSelection[Anchor(akka.tcp://SnapShotServices@127.127.0.12:9015/), Path(/user/SnapShotCoordinator-R)]</t>
  </si>
  <si>
    <t>mahesh.unnikrishnan@hpe.com</t>
  </si>
  <si>
    <t>[Master=97671, Avitus] [Customer: Raytheon] Binary files with a significant number of null bytes are asymmetrically truncated at the 16KB (or a multiple of the 16KB) boundary</t>
  </si>
  <si>
    <t>syamala@hpe.com</t>
  </si>
  <si>
    <t>[Master=97676, Avitus] [Customer: Tetra Pak AB]  Offline fsck hangs in Phase 1</t>
  </si>
  <si>
    <t>bugs-2017-03-28</t>
  </si>
  <si>
    <t>Axion_1.5.0.4-20170405</t>
  </si>
  <si>
    <t>Expected behavior of multiple reads/write to a file. Needs documenting. And NFS is different than SMB</t>
  </si>
  <si>
    <t>3PAR load (LDAP provider/SMB share/3 user accounts) for HP-SMB file services show high percentage failures.</t>
  </si>
  <si>
    <t>[UDU 201970] showvfs Error "The thread pool's task queue is full, limit" after successful patch upgrade from 3.2.2.612MU4 to 3.2.2.612-P51</t>
  </si>
  <si>
    <t>The update task id reported FAILED instead of RUNNING (Online upgrade from 3.2.2.MU4P59+1.2.3.2-20161117 to 3.3.1.214+1.3.0.74-20170309)</t>
  </si>
  <si>
    <t>UDU/MSDU</t>
  </si>
  <si>
    <t>radha.s.bage@hpe.com</t>
  </si>
  <si>
    <t>Fix under test.</t>
  </si>
  <si>
    <t>Avitus_1.4.0.63-20170412</t>
  </si>
  <si>
    <t>FAA-DOC:  Require mapping between Windows actions (e.g. attrib, echo&gt;file) and expected audit records</t>
  </si>
  <si>
    <t>FAA-Doc: Expected behavior of multiple reads/write to a file. Needs documenting. And NFS is different than SMB</t>
  </si>
  <si>
    <t>Auditing log removed shortly after its creation</t>
  </si>
  <si>
    <t>WIPRO, Pending_for_Review</t>
  </si>
  <si>
    <t>[Master=97710, Avitus][Customer: Raytheon] Windows backup fails with "The sector size of the physical disk on which the virtual disk resides is not supported"</t>
  </si>
  <si>
    <t>bugs-2017-03-30</t>
  </si>
  <si>
    <t>276 to be verified/closed, 131 non-QA submitter out of 276</t>
  </si>
  <si>
    <t>Other-AAUM</t>
  </si>
  <si>
    <t>[Master=97769, Avitus] Unable to access share with mapped AD user in usernamemap bi-directional rule</t>
  </si>
  <si>
    <t>[Master=97431, Avitus] Unable to see VTL tapes configured on cluster after node reboot.</t>
  </si>
  <si>
    <t>ODU not triggered when heavy I/O is in progress in the system</t>
  </si>
  <si>
    <t>pradeep.l@hpe.com</t>
  </si>
  <si>
    <t>while deleting the Max No of directory's in Stree getting  invalid argument error</t>
  </si>
  <si>
    <t>bhuvanesh.krishnaswamy@hpe.com</t>
  </si>
  <si>
    <t>Bug to document VFS certificate behavior during configuration restore</t>
  </si>
  <si>
    <t>FAA:  exporting logs does NOT zero out the .fileauditing  files</t>
  </si>
  <si>
    <t>bugs-2017-03-31</t>
  </si>
  <si>
    <t>WIPRO - Awaiting for CRB approval</t>
  </si>
  <si>
    <t>WIPRO, Awaiting CRB approval</t>
  </si>
  <si>
    <t>Protobuf definition for delete generates invalid C++ code</t>
  </si>
  <si>
    <t>Partner ï¼¼ Third Party</t>
  </si>
  <si>
    <t>QD to be fixed chart</t>
  </si>
  <si>
    <t>QD To Be Fixed chart</t>
  </si>
  <si>
    <t>Reclamation task is failing with error as invalid code -22</t>
  </si>
  <si>
    <t>babita.chavhan@hpe.com</t>
  </si>
  <si>
    <t>Moved to managabilty. Investigating</t>
  </si>
  <si>
    <t>Move to 'New Feature' and 'P0', need Rally ID for Feature</t>
  </si>
  <si>
    <t>Shruti will set keyword and priority</t>
  </si>
  <si>
    <t>May go to 'Can't repro', investigating how this happened</t>
  </si>
  <si>
    <t>In Analysis</t>
  </si>
  <si>
    <t>Need CRB update in bug and on email list</t>
  </si>
  <si>
    <t>abhay.sachan@hpe.com</t>
  </si>
  <si>
    <t>Avitus_1.4.0.66-20170503</t>
  </si>
  <si>
    <t>WIPRO, Awaiting for CRB approval.</t>
  </si>
  <si>
    <t>Avitus_1.4.0.65-20170426</t>
  </si>
  <si>
    <t>[Master=97998, Avitus] while deleting the Max No of directory's in Stree getting  invalid argument error</t>
  </si>
  <si>
    <t>Avitus_1.4.0.70-20170531</t>
  </si>
  <si>
    <t>[Master=78583, Avitus] 8400 || During NDMP incremental backup using Commvault, when the time stamp of both the Parent and child folder changes the entire content of the child directory is getting backed up.</t>
  </si>
  <si>
    <t>NFS audit_attr incur OP_READDIR audits</t>
  </si>
  <si>
    <t>[Master=97901, PPI-17A] [CESA-2017:0574] Moderate CentOS 6 gnutls Security Update</t>
  </si>
  <si>
    <t>[Master=97915, PPI-17A] [Customer: Tetra Pak AB] HA Coordinator fails to power down the active VM when the passive VM sends an alert</t>
  </si>
  <si>
    <t>bugs-2017-04-04</t>
  </si>
  <si>
    <t>Domains</t>
  </si>
  <si>
    <t>ONfsck</t>
  </si>
  <si>
    <t>sn_sprint44_1: domain delete crashed after domain extention</t>
  </si>
  <si>
    <t>shilpa.priyadarshini@hpe.com</t>
  </si>
  <si>
    <t>MONITOR</t>
  </si>
  <si>
    <t>1.4-sn_sprint46-3-Accessing stree .snapshot files on server leads to `Permission denied` error on snap files access in client</t>
  </si>
  <si>
    <t>FAA nfs v4 audit for OP_READ missing from audit records</t>
  </si>
  <si>
    <t>.Snapshot directory in Every NFS share: Could not CD to the older snapshot directories from NFS when there are multiple snapshots. Could CD to only the latest snapshot.</t>
  </si>
  <si>
    <t>Avitus: sn_sprint46_1.4.0.163-1: ONFSCK: Purge+Recovery/multiple point Corruption 8k dir pages :inconsistency with the fsck_lost files</t>
  </si>
  <si>
    <t>rachitg@hpe.com</t>
  </si>
  <si>
    <t>FAA:Internal consumer and publisher still runs when fpg is full and dosent write events on audit-log file.</t>
  </si>
  <si>
    <t>bugs-2017-04-06</t>
  </si>
  <si>
    <t>ankit.gupta4@hpe.com</t>
  </si>
  <si>
    <t>WIPRO, Pending for Review</t>
  </si>
  <si>
    <t>[Master=98068, Avitus] Avitus: sn_sprint46_1.4.0.163-1: ONFSCK: Purge+Recovery/multiple point Corruption 8k dir pages :inconsistency with the fsck_lost files</t>
  </si>
  <si>
    <t>FAA audit log timeout problem</t>
  </si>
  <si>
    <t>investigation in progress</t>
  </si>
  <si>
    <t>[Master=97772, Avitus] ODU not triggered when heavy I/O is in progress in the system</t>
  </si>
  <si>
    <t>[Master=97029, Avitus] Avitus:Regression: File creation by users allowed beyond block hard limit</t>
  </si>
  <si>
    <t>bugs-2017-04-07</t>
  </si>
  <si>
    <t>anju.chandran@hpe.com</t>
  </si>
  <si>
    <t>NFS IO stopped (reported stale handle) and lost exports on nodes when performed online upgrade from 1.2.3 to 1.4 build.</t>
  </si>
  <si>
    <t>avitus: lwsmd[30638]: segfault  lwsmd core files generated</t>
  </si>
  <si>
    <t>ROFS error on every first attempt of extending the atime of the file in autocommit path</t>
  </si>
  <si>
    <t>Submitted for CRB</t>
  </si>
  <si>
    <t>[Master=98133, Avitus] 1.4-sn_sprint46-3-Accessing stree .snapshot files on server leads to `Permission denied` error on snap files access in client</t>
  </si>
  <si>
    <t>WIPRO- CRB Requested</t>
  </si>
  <si>
    <t>bugs-2017-04-10</t>
  </si>
  <si>
    <t>rajesh.p-e@hpe.com</t>
  </si>
  <si>
    <t>Changes to hp-smb to partially address issue: Roaming Profile Login fails for 42 sessions with ABE enabled</t>
  </si>
  <si>
    <t>Changes to acl_ade_plugin to partially address issue: Roaming Profile Login fails for 42 sessions with ABE enabled</t>
  </si>
  <si>
    <t>Failure with revert from 1.4 to 1.3</t>
  </si>
  <si>
    <t>[Master=98171, Avitus] Avitus : FS Almost Full : create Directory Failed with no space left error while there is 41MB in FS</t>
  </si>
  <si>
    <t>Identified the issue. Fix is in progress</t>
  </si>
  <si>
    <t>Customer could incur issue where auditing reports insufficient audits</t>
  </si>
  <si>
    <t>[Master=98131, Avitus] lwsmd[30638]: segfault  lwsmd core files generated</t>
  </si>
  <si>
    <t>WIRPO, Awaiting for CRB approval</t>
  </si>
  <si>
    <t>bugs-2017-04-11</t>
  </si>
  <si>
    <t>Performance  of write of the text file 200G size from FP1.3 to FP1.4  with NFSv3 is @3 time slower.</t>
  </si>
  <si>
    <t>[UDU 202881] 3.3.1.214 to 3.3.1.215 [with ISO 1.4] Online upgrade stuck in Upgrading state - ERR_CHECKUPGRADE_SCRIPTS_FAILED;preboot;;preboot scripts failed - "File Services finalize failed"</t>
  </si>
  <si>
    <t>Revert from 1.4 (3.3.1.215GA) to 1.2.3 (3.2.2.612MU4++P51,P56,P59) failed with error "Cluster-wide graceful shutdown/reboot of cluster nodes has failed"</t>
  </si>
  <si>
    <t>Event: FPG "Failed  (NEEDS_SERVICE)" but still writing files and 'showfpg -d' has degraded</t>
  </si>
  <si>
    <t>The SMB log is Now missing the domain name  associated with a user</t>
  </si>
  <si>
    <t>customer could incur FAA audits that stop due to deactivate /and or fsck.</t>
  </si>
  <si>
    <t>Fix is identified. in progress</t>
  </si>
  <si>
    <t>In Unity 1.3, Offline Files functionality with legacy FSTORE fails when SMB share is mapped with RFC enabled users.</t>
  </si>
  <si>
    <t>joyna.thazhahatha@hpe.com</t>
  </si>
  <si>
    <t>larry.fenske@hpe.com</t>
  </si>
  <si>
    <t>17-Apr:Not Seen in 1.4, QA monitorint;[NOT PLATFORM]</t>
  </si>
  <si>
    <t>[Master=97056, Avitus][Customer: Tetra Pak AB] Stuck in starting state - PML threads exhausted, due to hang in SMB share enumeration</t>
  </si>
  <si>
    <t>[Master=98284, Avitus] sn_sprint44_1: domain delete crashed after domain extention</t>
  </si>
  <si>
    <t>4/13: New, Mark is triaging</t>
  </si>
  <si>
    <t>[Kaspersky] Post successful ONLINE upgrade AV scan task failed on 2 FPGs and on 1 FPG the scan task showed completed despite of having more than 65000 files to scan</t>
  </si>
  <si>
    <t>getExtendedInfo MessageCurrentLocale doesn't show up i18N characters</t>
  </si>
  <si>
    <t>To enable FAA option on existing NFS share  overwrites existing NFS options , if only NFS-FAA  options are supplied with setfshare  command.</t>
  </si>
  <si>
    <t>"showfs -ad " commands output is changing automatically to different domains after revert from 1.4 to 1.2.3</t>
  </si>
  <si>
    <t>[Master=97526, Avitus] Java memory usage (RES and Swap) growing 100's of MB per day on active PML node</t>
  </si>
  <si>
    <t>[Master=98291, PPI-17A] Failure with revert from 1.4 to 1.3</t>
  </si>
  <si>
    <t>VMcore crash during CHO; in isis_populate_base_acls</t>
  </si>
  <si>
    <t>SN47_3:System panics during FS full scenario - fcache_vn_invalidate</t>
  </si>
  <si>
    <t>aga.shahi@hpe.com</t>
  </si>
  <si>
    <t>[Master=98316, PPI-17A] [UDU 202881] 3.3.1.214 to 3.3.1.215 [with ISO 1.4] Online upgrade stuck in Upgrading state - ERR_CHECKUPGRADE_SCRIPTS_FAILED;preboot;;preboot scripts failed - "File Services finalize failed"</t>
  </si>
  <si>
    <t>[Master=98150, Avitus]Changes to hp-smb to partially address issue: Roaming Profile Login fails for 42 sessions with ABE enabled</t>
  </si>
  <si>
    <t>[Master=98060, Avitus][Veritas Enterprise Vault Qualification] hp-smb Doesn't correctly interpret  the "&gt;&gt;&gt;&gt;" symbols in  SMB   "Find Request"</t>
  </si>
  <si>
    <t>[Master=98152, Avitus]Changes to acl_ade_plugin to partially address issue: Roaming Profile Login fails for 42 sessions with ABE enabled</t>
  </si>
  <si>
    <t>[Master=98203, Avitus]Revert from 1.4 (3.3.1.215GA) to 1.2.3 (3.2.2.612MU4++P51,P56,P59) failed with error "Cluster-wide graceful shutdown/reboot of cluster nodes has failed"</t>
  </si>
  <si>
    <t>[Master=98232, Avitus]In Unity 1.3, Offline Files functionality with legacy FSTORE fails when SMB share is mapped with RFC enabled users.</t>
  </si>
  <si>
    <t>bugs-2017-04-13</t>
  </si>
  <si>
    <t>adityag@hpe.com</t>
  </si>
  <si>
    <t>Avitus_1.4.0.69-20170524</t>
  </si>
  <si>
    <t>Fix is under test.</t>
  </si>
  <si>
    <t>[Master=98354, Avitus] Event: FPG "Failed  (NEEDS_SERVICE)" but still writing files and 'showfpg -d' has degraded</t>
  </si>
  <si>
    <t>Deletion of fpg failed with "Error handling umount notification before for host node0fs: [Activity timed out]"</t>
  </si>
  <si>
    <t>[Customer: Wuerth] offline fsck stuck in non-terminating loop, likely while checking BMT chains</t>
  </si>
  <si>
    <t>[Master=98299, PPI-17A] PAT 2.2 Update fails at POST_UPDATE_CHECK task with HardwareMonitorServiceSubscriber: message - Activity timed out</t>
  </si>
  <si>
    <t>Archangel</t>
  </si>
  <si>
    <t>[Master=98238, PPI-17A] getExtendedInfo MessageCurrentLocale doesn't show up i18N characters</t>
  </si>
  <si>
    <t>SN47_3:System panics due to OOM during IO's after growfpg</t>
  </si>
  <si>
    <t>SN47_3:Domain panics while overwriting the files - advfs_lgr_reserve_space</t>
  </si>
  <si>
    <t>Online upgrade from 3.3.1.214 to 3.3.1.215 got stuck in between and getting "File services finalize failure" error</t>
  </si>
  <si>
    <t>Blocked without target build</t>
  </si>
  <si>
    <t>"For Review" &gt; 3 days</t>
  </si>
  <si>
    <t>Priority and Keyword not set &gt; 7days and not "For Review"</t>
  </si>
  <si>
    <t>18-Apr: Fix in dev review</t>
  </si>
  <si>
    <t>Targeted for current week, not yet in CRB review</t>
  </si>
  <si>
    <t>P0 without update &gt; 14 days</t>
  </si>
  <si>
    <t>P1 without update &gt; 14 days</t>
  </si>
  <si>
    <t>18-Apr: redesign of Persistent Handles targeted for Axion</t>
  </si>
  <si>
    <t>18-Apr: Older than Win10 works, analyzing wireshark trace</t>
  </si>
  <si>
    <t>[Master=77815, Avitus] Flock test (LTP) hangs over Unity NFS forever while works against EXT NFS</t>
  </si>
  <si>
    <t>11/28: No dev action on this branch</t>
  </si>
  <si>
    <t>Testing is in progress</t>
  </si>
  <si>
    <t>Post successful ONLINE upgrade AV scan task failed on 2 FPGs and on 1 FPG the scan task showed completed despite of having more than 65000 files to scan</t>
  </si>
  <si>
    <t>smb share enumeration confused by dup share names and/or similar fpg names</t>
  </si>
  <si>
    <t>SN47_3:FPG is unavailable post domain panic nearing FS full</t>
  </si>
  <si>
    <t>bzlink</t>
  </si>
  <si>
    <t>https://bugzilla.houston.hpecorp.net:1181/bugzilla/buglist.cgi?quicksearch=</t>
  </si>
  <si>
    <t>BugList</t>
  </si>
  <si>
    <t>Avitus_1.4.0.65-20170419</t>
  </si>
  <si>
    <t>Avitus_1.4.0.66-20170426</t>
  </si>
  <si>
    <t>Avitus_1.4.0.67-20170503</t>
  </si>
  <si>
    <t>Avitus_1.4.0.69-20170517</t>
  </si>
  <si>
    <t>Avitus_1.4.0.64-20170412</t>
  </si>
  <si>
    <t>[Master=98466, Avitus] NFS IO stopped (reported stale handle) and lost exports on nodes when performed online upgrade from 1.2.3 to 1.4 build.</t>
  </si>
  <si>
    <t>(see master)</t>
  </si>
  <si>
    <t>Alerts &amp; events lost after successful online upgrade to 1.4.0.63-20170405</t>
  </si>
  <si>
    <t>bugs-2017-04-18</t>
  </si>
  <si>
    <t>Not specific to 'kaspersky'. Assigned to submitter (What is needed from submitter?) should this be 'major' and 'low' YZ</t>
  </si>
  <si>
    <t>Need to Move to UDU. CLI change to '+-' to FAA-NFS options. Is this an enhancement?</t>
  </si>
  <si>
    <t>Product 1</t>
  </si>
  <si>
    <t>Product 9</t>
  </si>
  <si>
    <t>Past Due Target build</t>
  </si>
  <si>
    <t>Avitus_1.4.0.68-20170510</t>
  </si>
  <si>
    <t>Waiting for Idart results from 19-Apr build</t>
  </si>
  <si>
    <t>bugs-2017-04-20</t>
  </si>
  <si>
    <t>peter.ninnemann@hpe.com</t>
  </si>
  <si>
    <t>Forwardport_Needed, Previous_Waiver</t>
  </si>
  <si>
    <t>Avitus_1.4.0.71-20170531</t>
  </si>
  <si>
    <t>[Master=83262, Avitus] Username mapping - improper error messages when invalid operators are used for mapping .</t>
  </si>
  <si>
    <t>Zoning Scrubbed in NPI Bug Court</t>
  </si>
  <si>
    <t>4/20: Leslie to update</t>
  </si>
  <si>
    <t>CRB Requested</t>
  </si>
  <si>
    <t>FAA NFS audit logs have extra character on filename that is removed?</t>
  </si>
  <si>
    <t>[Master=97208, Avitus] LDAP unavailability leads to Grizzly thread exhaustion and PML restart due to quota enumeration calls to LsaJnaManager.getNT4UserName, which is hung/slow due to bug 97141</t>
  </si>
  <si>
    <t>submitted for CRB approval</t>
  </si>
  <si>
    <t>CRB Raised</t>
  </si>
  <si>
    <t>[Master=98638, Avitus] SN47_3:System panics during FS full scenario - fcache_vn_invalidate</t>
  </si>
  <si>
    <t>[Master=98642, Avitus] SN47_3:System panics due to OOM during IO's after growfpg</t>
  </si>
  <si>
    <t>[Master=98644, Avitus] SN47_3:Domain panics while overwriting the files - advfs_lgr_reserve_space</t>
  </si>
  <si>
    <t>4/20: No evidence this is VDU OS, pass to CSI/CSU to look at</t>
  </si>
  <si>
    <t>[Master=98646, Avitus] SN47_3:FPG is unavailable post domain panic nearing FS full</t>
  </si>
  <si>
    <t>customer could have restored configuration not having smb audit options set</t>
  </si>
  <si>
    <t>[Master=98020, Avitus][valgrind] leak in SrvProcessSessionSetup_SMB_V2 path found in SPECSFS runs</t>
  </si>
  <si>
    <t>Unable to fill the FPG even if the space is available as per "showfpg" command output.</t>
  </si>
  <si>
    <t>4/24: Kyle to look at, may not be Platform issue.</t>
  </si>
  <si>
    <t>[Master=84797, Avitus] Snapshot : FSCK created lost files found after removal of all files and purge</t>
  </si>
  <si>
    <t>[may not repro on 3par HW]</t>
  </si>
  <si>
    <t>FAA audits for SMB global operations lost after offline upgrade from 1.4 to 1.4</t>
  </si>
  <si>
    <t>Unable to see VTL tapes configured on cluster after revert from 1.4 build to 1.2.3 build upgrade.</t>
  </si>
  <si>
    <t>[Customer: Tetra Pak AB] delete operation fails and no error is returned when the directory in question contains an ADS</t>
  </si>
  <si>
    <t>It is now 'resolved/fixed' and priority/keyword updated</t>
  </si>
  <si>
    <t>Bedrock 2.0 training.</t>
  </si>
  <si>
    <t>9-May-2017 cut-over</t>
  </si>
  <si>
    <t>In Triage, clones created.</t>
  </si>
  <si>
    <t>This will be moved to FAA-PML. Config plugin to handle?</t>
  </si>
  <si>
    <t>Working with upgrade team to triage the failure.</t>
  </si>
  <si>
    <t>iDart workaround available. Rapid call to stacking order causing issue. (when IDART passes, blocker can be removed)</t>
  </si>
  <si>
    <t>Close as "resolved", open a new bug to change plug from sync to async behavior.Verify with LDAP cache, and LDAP resiliance fixes in place. Need pathological test (slow response)</t>
  </si>
  <si>
    <t>nandesh.palanisamy@hpe.com</t>
  </si>
  <si>
    <t>[Master=98706, Avitus] sn_sprint42-3:In da_Recovery test read got corrupted while filling the hole</t>
  </si>
  <si>
    <t>[Master=98692, Avitus] VMcore crash during CHO; in isis_populate_base_acls</t>
  </si>
  <si>
    <t>Change in modebits and loss of non-existing user/group ACLs for SMB share after successful upgrade from 1.3 build (1.3.0.74) to 1.4 build (1.4.0.64).</t>
  </si>
  <si>
    <t>Backup+Restore</t>
  </si>
  <si>
    <t>*Unknown (Triage)-Backup+Restore</t>
  </si>
  <si>
    <t>Avitus_1.4.0.63-20170405</t>
  </si>
  <si>
    <t>Failure observed in BOOT_UP_SYSTEM_WITH_PREVIOUS_IMAGE during revert from 1.4 build to 1.2.3 build upgrade.</t>
  </si>
  <si>
    <t>IDoD-Write to a file from NFS client fails with "Permission denied". Named ace for group not resolving properly (LEGACY Fstore)</t>
  </si>
  <si>
    <t>[Master=98755, Avitus] [Customer: Tetra Pak AB] share access lost, 40 lsass threads waiting on AD_NetlogonAuthenticationUserEx Schannel lock calls</t>
  </si>
  <si>
    <t>Coverity defects in NFS FAA daemons</t>
  </si>
  <si>
    <t>[Customer - Sporting Index] After upgrade to 1.2.3, Cisco-switch reports "STM_LOOP_DETECT: Loops detected in the network" 2 VLANs configured</t>
  </si>
  <si>
    <t>bertram.stoeckler@hpe.com</t>
  </si>
  <si>
    <t>Config Restore failed with an error message â€œFailed to restore configuration for component com.hp.storage.pml.file.configbackup.impl.configbackup.BackupRestoreAcl with name configbackup for FPG 9041_TC of Virtual Server 9041_vfs. Failed to restore ACLs fo</t>
  </si>
  <si>
    <t>Investigation Progress</t>
  </si>
  <si>
    <t>[Master=98671, Avitus] [Customer: Tetra Pak AB] delete operation fails and no error is returned when the directory in question contains an ADS</t>
  </si>
  <si>
    <t>[Customer: Tetra Pak AB] dentry list corruption leads to crash with: kernel BUG at fs/dcache.c:471!</t>
  </si>
  <si>
    <t>[Master=96610, Avitus] [valgrind] lwio memory leak in share management SrvShareProcessAdditionalInfo() function</t>
  </si>
  <si>
    <t>bugs-2017-04-25</t>
  </si>
  <si>
    <t>Still has open question to submitter as to repeatability of failure.</t>
  </si>
  <si>
    <t>ReOpened issue. Dev repro shows the issue IS fixed. Need communication with submitter as to repro</t>
  </si>
  <si>
    <t>[reopened 4/18]</t>
  </si>
  <si>
    <t>Avitus_1.4.0.62-20170429</t>
  </si>
  <si>
    <t>4/27: Assigned back to submitter to respond to questions.</t>
  </si>
  <si>
    <t>4/27: Jeremy looking into</t>
  </si>
  <si>
    <t>[Master=98696, Avitus]Change in modebits and loss of non-existing user/group ACLs for SMB share after successful upgrade from 1.3 build (1.3.0.74) to 1.4 build (1.4.0.64).</t>
  </si>
  <si>
    <t>NFS mounting is failing in Unity1.4</t>
  </si>
  <si>
    <t>bugs-2017-04-27</t>
  </si>
  <si>
    <t>Temp Internet files</t>
  </si>
  <si>
    <t>C:\Users\mwroberts\AppData\Local\Temp\</t>
  </si>
  <si>
    <t>Browser path</t>
  </si>
  <si>
    <t xml:space="preserve">C:\Program Files (x86)\Mozilla Firefox\firefox.exe </t>
  </si>
  <si>
    <t>pass=bzg</t>
  </si>
  <si>
    <t>paul.j.lotti@hpe.com</t>
  </si>
  <si>
    <t>PML-PMLe Core</t>
  </si>
  <si>
    <t>[Customer: Ternium] JVM consumes all CPU cores and eventually exhausts thread pool with: The thread pool's task queue is full, limit: 75</t>
  </si>
  <si>
    <t>[Customer: Ternium] Potential deadlock between SrvPersistentReconnct_CompleteStage and SrvCancelCreateStateHandle_SMB_V2</t>
  </si>
  <si>
    <t>bugs-2017-04-28</t>
  </si>
  <si>
    <t>Stree read config return extra data</t>
  </si>
  <si>
    <t>bugs-2017-04-30</t>
  </si>
  <si>
    <t>[see master] - Kyle to check w/ Bryan</t>
  </si>
  <si>
    <t>Unable to reproduce the issue.</t>
  </si>
  <si>
    <t>[Master=98774, Avitus] [Valgrind] Medium memory leak in srvsvc enumerating shares and getting share info</t>
  </si>
  <si>
    <t>[Master=98929, Avitus] Unable to restore Snapshot'ed data from files created before the first Snapshot was taken</t>
  </si>
  <si>
    <t>marcelo.condotta@hpe.com</t>
  </si>
  <si>
    <t>Avitus:quota usage inconsistency for sometime post file creation</t>
  </si>
  <si>
    <t>Avitus_1.4.0.70-20170524</t>
  </si>
  <si>
    <t>[Master=98888, Avitus][Customer: Ternium] JVM consumes all CPU cores and eventually exhausts thread pool with: The thread pool's task queue is full, limit: 75</t>
  </si>
  <si>
    <t>[Master=98891, Avitus][Customer: Ternium] Potential deadlock between SrvPersistentReconnct_CompleteStage and SrvCancelCreateStateHandle_SMB_V2</t>
  </si>
  <si>
    <t>[Master=98690, Avitus]IDoD-Write to a file from NFS client fails with "Permission denied". Named ace for group not resolving properly (LEGACY Fstore)</t>
  </si>
  <si>
    <t>TBV Quality Dashboard</t>
  </si>
  <si>
    <t>Result of bad fix 98118, should be fixed when 98118 is fixed</t>
  </si>
  <si>
    <t>Needs new target build, backed out because broke build</t>
  </si>
  <si>
    <t>Dev Currently not able to repro. Following up with submitter (Padma out this week)</t>
  </si>
  <si>
    <t>Need to clone to Avitus/Axion/17-A/Maint may be regression</t>
  </si>
  <si>
    <t>Needs new target build, backed out because caused other issues</t>
  </si>
  <si>
    <t>Dev can't reproduce. Follow-up with submitter on repro, or remove target build</t>
  </si>
  <si>
    <t>Don't disable khung until ready for release test entrance (June-2 target)</t>
  </si>
  <si>
    <t>No CFI, very old, Waive to close.</t>
  </si>
  <si>
    <t>Dev try one last repro test, close "can't repro"</t>
  </si>
  <si>
    <t>SystemPanic</t>
  </si>
  <si>
    <t>jonathan.hittle@hpe.com</t>
  </si>
  <si>
    <t>sn_sprint44_1.4.0.160-1 : hazard c8 with snapshot : System Panic : iput+75</t>
  </si>
  <si>
    <t>After doing a Revert in FP, the &lt;status&gt; of update in updates.xml shows RUNNING</t>
  </si>
  <si>
    <t>[Customer: Raytheon] Windows clients fail to truncate a file with a share mode lock</t>
  </si>
  <si>
    <t>Windows 10 Pro Offline files not working with FP  SMB share</t>
  </si>
  <si>
    <t>Unable to remove the fpg after few try  receiving RPC error.</t>
  </si>
  <si>
    <t>ACL's not preserved post NFS Data Migration from Linux Client to 3PAR Cluster.</t>
  </si>
  <si>
    <t>SMB and NFS proto definitions have C++ compile issues</t>
  </si>
  <si>
    <t>[Customer Sabic] PML HA not working.</t>
  </si>
  <si>
    <t>don.gibbons@hpe.com</t>
  </si>
  <si>
    <t>On addition of user with permission full control is disabling the permissions of owner user</t>
  </si>
  <si>
    <t>fp_avitus_sprint48_1.4.0.168-1: ONFSCK: Panic/Recovery: Rename and removal of few directories failure(Validation of Bug-97544 )</t>
  </si>
  <si>
    <t>bugs-2017-05-02</t>
  </si>
  <si>
    <t>New Repro data has been provided along with log files.</t>
  </si>
  <si>
    <t>Dev, using same steps as submitter, unable to repro. Is Live session need with Dev &amp; submitter?</t>
  </si>
  <si>
    <t>L3 has report of occurrence on 19-April. Any new Dev action? Next steps?</t>
  </si>
  <si>
    <t>Current analysis does not implicate persistent handles as the cause.</t>
  </si>
  <si>
    <t>Removing Target Build 58-20170306 &amp; CRB approve</t>
  </si>
  <si>
    <t xml:space="preserve">Core files provided 2-Apr not the same issue as original </t>
  </si>
  <si>
    <t>[Master=99055, Avitus] Config Restore failed with an error message â€œFailed to restore configuration for component com.hp.storage.pml.file.configbackup.impl.configbackup.BackupRestoreAcl with name configbackup for FPG 9041_TC of Virtual Server 9041_vfs....</t>
  </si>
  <si>
    <t>Reproduced the issue with latest 1.4 build.</t>
  </si>
  <si>
    <t>[Master]SMB and NFS proto definitions have C   compile issues</t>
  </si>
  <si>
    <t>Cannot activate fpg after deactivating it due to quota lock</t>
  </si>
  <si>
    <t>FAA failed to capture records under  windows multi-user I/O test, e.g. 6% of 2.1M writes, 15% of DELETE records</t>
  </si>
  <si>
    <t>File provision group's (showfpg -d) output field "upgrade state" reported as "upgradable" even though  on-disk upgrade feature not supported on build 1.2.3</t>
  </si>
  <si>
    <t>OFSCK : avsprint48_2 : system panic with umount : dqput</t>
  </si>
  <si>
    <t>abubaker.siddique@hpe.com</t>
  </si>
  <si>
    <t>"showfsnap" fails to display details of all snapshots created whereas on node .snapshot folder lists all snapshots created</t>
  </si>
  <si>
    <t>[Master=99029, Avitus]On addition of user with permission full control is disabling the permissions of owner user</t>
  </si>
  <si>
    <t>[Master=99016, Avitus]SMB and NFS proto definitions have C++ compile issues</t>
  </si>
  <si>
    <t>bugs-2017-05-04</t>
  </si>
  <si>
    <t>Escape, SystemPanic</t>
  </si>
  <si>
    <t>Manageability-Backup+Restore</t>
  </si>
  <si>
    <t>WAIVER</t>
  </si>
  <si>
    <t>[Master=99187, Avitus] sn_sprint44_1.4.0.160-1 : hazard c8 with snapshot : System Panic : iput+75</t>
  </si>
  <si>
    <t>WIPRO, Awaiting for CRB approval</t>
  </si>
  <si>
    <t>[Master=98600, PPI-17A] Removed fpgs using forget option (on 1.4) can be still listed after revert from 1.4 to 1.3</t>
  </si>
  <si>
    <t>Fix is identified. Testing is in progress</t>
  </si>
  <si>
    <t>[Master=99122, PPI-17A] After doing a Revert in FP, the &lt;status&gt; of update in updates.xml shows RUNNING</t>
  </si>
  <si>
    <t>[Master=99158, Avitus] Cannot activate fpg after deactivating it due to quota lock</t>
  </si>
  <si>
    <t>FAA failed to capture records under  windows multi-user I/O test</t>
  </si>
  <si>
    <t>FTP share not restored after successful configuration restore operation when HTTP and NFS share the same directory</t>
  </si>
  <si>
    <t>himangshu.ojha@hpe.com</t>
  </si>
  <si>
    <t>fp_avitus_sprint48_1.4.0.168-1: IO+SNAPS: Hit posix operation hang: wait_for_completion (DA switch)</t>
  </si>
  <si>
    <t>[Master=99168, PPI-17A] [Customer Sabic] PML HA not working.</t>
  </si>
  <si>
    <t>Stale file handle reported by NFS shares I/O during online upgrade from 1.2.3 to 1.4 build.</t>
  </si>
  <si>
    <t>SMB share mount fails for ldap user in file persona 1.3</t>
  </si>
  <si>
    <t>nehal.agrawal@hpe.com</t>
  </si>
  <si>
    <t>resolved/duplicate</t>
  </si>
  <si>
    <t>Needs 'Escape' keyword</t>
  </si>
  <si>
    <t>Needs CRB info in bug. Targeted for this week.</t>
  </si>
  <si>
    <t>Target build added. Update the keyword</t>
  </si>
  <si>
    <t>Related to Thin Provisioning. Need to move to 3PAR</t>
  </si>
  <si>
    <t>Target updated to next week</t>
  </si>
  <si>
    <t>Was reopend, need to figure out if dup target should have been reopened instead</t>
  </si>
  <si>
    <t>Not reproduced on latest 1.4 build. Resolve/fix to trigger verification</t>
  </si>
  <si>
    <t>Waiting for follow-up from customer request.</t>
  </si>
  <si>
    <t>Targeted for next week</t>
  </si>
  <si>
    <t>Need access to machine where issue observed, assigned to submitter</t>
  </si>
  <si>
    <t>Just arrived with FSM team. Triaging</t>
  </si>
  <si>
    <t>Can't reproduce. If no reproduction resolve/can't repro</t>
  </si>
  <si>
    <t>Potential fix. Set Target Build</t>
  </si>
  <si>
    <t>Need Status - can this be reduced from P0 to P2. Doesn't interrupt upgrade/revert</t>
  </si>
  <si>
    <t>New</t>
  </si>
  <si>
    <t>previous fix being analyzed for correctness, may be a different bug</t>
  </si>
  <si>
    <t>resolved/invalid.  Server and client IDs didn't match.</t>
  </si>
  <si>
    <t>in analysis</t>
  </si>
  <si>
    <t>subhendu.banerjee@hpe.com</t>
  </si>
  <si>
    <t>padmagandha.panigrahy@hpe.com</t>
  </si>
  <si>
    <t>Escape, IncorrectBehavior</t>
  </si>
  <si>
    <t>Snaps-Utils</t>
  </si>
  <si>
    <t>shubham.rav.phadnis@hpe.com</t>
  </si>
  <si>
    <t>Escape, One-off_Patch, Zone_Increased</t>
  </si>
  <si>
    <t>Waiting for data from customer site</t>
  </si>
  <si>
    <t>[Master=99219, Avitus] customer could have restored configuration not having smb audit options set</t>
  </si>
  <si>
    <t>WIPRO- Waiting for CRB Approval</t>
  </si>
  <si>
    <t>Setting up repro cluster in Dev, Questions to submitter on repro steps</t>
  </si>
  <si>
    <t>[Master][Customer: Raytheon] Windows clients fail to truncate a file with a share mode lock</t>
  </si>
  <si>
    <t>[Master=99311, Avitus] FAA failed to capture records under  windows multi-user I/O test</t>
  </si>
  <si>
    <t>Listing of directory containing 500K files from FTP client failed with error "500 OOPS: malloc" .</t>
  </si>
  <si>
    <t>Solve"Quota Recovery: quota usage is not reducing after purging(41123)" without performance impacts</t>
  </si>
  <si>
    <t>Nodes restarted automatically due to VMcore crash</t>
  </si>
  <si>
    <t>[Master=98894, Avitus][Customer: Raytheon] Windows clients fail to truncate a file with a share mode lock</t>
  </si>
  <si>
    <t>[Master=99262, Avitus] LEGACY security mode incorrectly converts POSIX acl to modebits causing permissions to be denied to users via ACES</t>
  </si>
  <si>
    <t>[Master=99246, Avitus] Configbackup artifact taken from Avitus should be blocked on restoring in a Aurora cluster.</t>
  </si>
  <si>
    <t>[Master=98708, Avitus][Customer: Tetra Pak AB] When using the Open Files functionality in MMC, "Error 6: The handle is invalid" is often returned, GDB captured STATUS_INVALID_HANDLE</t>
  </si>
  <si>
    <t>Lost NFS exports on file persona nodes after migration of the FPGs.</t>
  </si>
  <si>
    <t>bugs-2017-05-09</t>
  </si>
  <si>
    <t>11-May: SMB change committed, waiting for ADE bug 90773 to be committed</t>
  </si>
  <si>
    <t>govind.gupta@hpe.com</t>
  </si>
  <si>
    <t>[Master=84040, Avitus] FSCT run failing on node0fs due to  "A process (process=protocolsservic, pid=30217) crashed." causing FPG to failover to node1fs</t>
  </si>
  <si>
    <t>WIP with Rachna for 31 May</t>
  </si>
  <si>
    <t>posible ID collsion when /etc/passwd user configured with same UID of LDAP directory user</t>
  </si>
  <si>
    <t>Random Test</t>
  </si>
  <si>
    <t>[Master=98973, PPI-17A] [Customer - Sporting Index] After upgrade to 1.2.3, Cisco-switch reports "STM_LOOP_DETECT: Loops detected in the network" 2 VLANs configured</t>
  </si>
  <si>
    <t>WAIVER?</t>
  </si>
  <si>
    <t>[Master=99311, Avitus] FAA failed to capture records under  multi-user I/O test for both NFS and SMB</t>
  </si>
  <si>
    <t>Observed lwsmd crash on 4 node chimera.</t>
  </si>
  <si>
    <t>Failover of fpgs failed with error "RPC error umount error : filesystem mountpoint  directory is busy"</t>
  </si>
  <si>
    <t>FSCT user directory deletion from FSCT client leads to crash on the node, after which node goes to starting state.</t>
  </si>
  <si>
    <t>avika.tiwari@hpe.com</t>
  </si>
  <si>
    <t>[Master=98356, Avitus]Deletion of fpg failed with "Error handling umount notification before for host node0fs: [Activity timed out]"</t>
  </si>
  <si>
    <t>bugs-2017-05-11</t>
  </si>
  <si>
    <t>New_Feature, Regression</t>
  </si>
  <si>
    <t>need to document limits for File Persona</t>
  </si>
  <si>
    <t>10/12: DOCS - User Guide - Need for Release Test Start</t>
  </si>
  <si>
    <t>NEED TRIAGE</t>
  </si>
  <si>
    <t>5/15: Assigned to Kyle, adding in Tom and Scott and PML changes may be required.  Users and Groups above 1000 are being allocated now.</t>
  </si>
  <si>
    <t>Failed to start snapshot reclamation after node failover on Active node FPGs</t>
  </si>
  <si>
    <t>[Master=99509, Avitus] FAA setfsaudit replica -enable true -fpg    failed  when other couplet's node was down</t>
  </si>
  <si>
    <t>Unable to list the reclamation task details on the new active node after the PML failover</t>
  </si>
  <si>
    <t>sakila.ravi@hpe.com</t>
  </si>
  <si>
    <t>Crash and Recover of purge coordinator hangs up the reclamation task</t>
  </si>
  <si>
    <t>bugs-2017-05-12</t>
  </si>
  <si>
    <t>"Shell:" value is misguiding the User. Shell value is showing as &lt;null&gt;.</t>
  </si>
  <si>
    <t>varun.bhargava@hpe.com</t>
  </si>
  <si>
    <t>[Master=99374, Avitus]Observed lwsmd crash on 4 node chimera.</t>
  </si>
  <si>
    <t>[Master=99377, Avitus]Failover of fpgs failed with error "RPC error umount error : filesystem mountpoint  directory is busy"</t>
  </si>
  <si>
    <t>[Master=99399, Avitus]FSCT user directory deletion from FSCT client leads to crash on the node, after which node goes to starting state.</t>
  </si>
  <si>
    <t>Really a blocker? Doesn't prevent any functionality</t>
  </si>
  <si>
    <t>Re-open, Likely needs a new bug.</t>
  </si>
  <si>
    <t xml:space="preserve">Need clones for this. </t>
  </si>
  <si>
    <t>Working with teams to agree on PML-core or platform. Zone Increased</t>
  </si>
  <si>
    <t>Client configuration problem? Collision of clients names/Ips. Assign to submitter with questions</t>
  </si>
  <si>
    <t>Resolved / Can't Repro previously, now is re-opened. New repro data provided</t>
  </si>
  <si>
    <t>Actively pursuing, will have data by Thursday scrub email</t>
  </si>
  <si>
    <t>Re-opened. Believe new case not same as previous. In analysis.</t>
  </si>
  <si>
    <t>Closed.</t>
  </si>
  <si>
    <t>Re-assigned.</t>
  </si>
  <si>
    <t>dhanaraj.maruthachalam@hpe.com</t>
  </si>
  <si>
    <t>Avitus_1.4.0.59-20170309</t>
  </si>
  <si>
    <t>[Master=99614, PPI-17A] posible ID collsion when /etc/passwd user configured with same UID of LDAP directory user</t>
  </si>
  <si>
    <t>[Master=99590, Avitus] Nodes restarted automatically due to VMcore crash</t>
  </si>
  <si>
    <t>"Shell:" value is misguiding the User. Shell value is showing as &lt;null&gt; on the root of array (node0fs), but LDAP search command on linux server is showing the value of Login shell as "/bin/sh".</t>
  </si>
  <si>
    <t>[Master=99564, PPI-17A] Offline upgrade from PPI-17A PAT 1.8.0.18-20170422 to PPI-17C PAT 1.11.0.5-20170510 left system unusable after finalizing upgrade due to RestClient issues</t>
  </si>
  <si>
    <t>PPI-17C</t>
  </si>
  <si>
    <t>[Master=99643, Avitus] Log collection failed possibly due to size of rabbitmq node log files</t>
  </si>
  <si>
    <t>[Master=99571, Avitus][Avitus] Prealloc solution may cause unwanted disk space wastage in certain case</t>
  </si>
  <si>
    <t>[Master=99584, Avitus]FSCT run failed with an error "Unable to get next file from the file set. The file lists are empty."</t>
  </si>
  <si>
    <t>[Master=99633, PPI-17A] [CESA-2017:1202] Important CentOS 6 bind Security Update</t>
  </si>
  <si>
    <t>[Master=99647, Avitus] File system not accessible :ls hang on mtree</t>
  </si>
  <si>
    <t>[Master=99496, Avitus] Unable to list the reclamation task details on the new active node after the PML failover</t>
  </si>
  <si>
    <t>bugs-2017-05-16</t>
  </si>
  <si>
    <t>https://bugzilla.houston.hpecorp.net:1181/bugzilla/buglist.cgi?bug_severity=blocker&amp;bug_severity=critical&amp;bug_severity=major&amp;bug_status=NEW&amp;bug_status=ASSIGNED&amp;bug_status=REOPENED&amp;classification=StoreAll%20Classic&amp;classification=Avatar%20based%20FileSystem%2BData%20Services&amp;classification=Protocols&amp;classification=Platform&amp;classification=External&amp;columnlist=bug_id%2Cassigned_to%2Cproduct%2Ccomponent%2Cpriority%2Ckeywords%2Ccf_waivers%2Ccf_targetbuild%2Cshort_short_desc%2Ccf_cfi_number_text%2Ccf_statussynopsis%2Ctarget_milestone%2Ccf_affected_solution%2Ccf_bedrock%2Cbug_severity%2Ccf_probability%2Cversion%2Ccf_foundby%2Creporter%2Ccf_du_dl%2Ccf_crb%2Copendate%2Cchangeddate%2Cstatus_whiteboard%2Clongdescs.count&amp;f1=OP&amp;f10=product&amp;f11=OP&amp;f12=bug_severity&amp;f13=cf_probability&amp;f14=CP&amp;f15=component&amp;f16=cf_statussynopsis&amp;f17=OP&amp;f18=target_milestone&amp;f19=version&amp;f2=bug_severity&amp;f20=CP&amp;f21=target_milestone&amp;f3=cf_probability&amp;f4=CP&amp;f5=OP&amp;f6=target_milestone&amp;f7=cf_affected_solution&amp;f8=CP&amp;f9=cf_defecttype&amp;j1=OR&amp;j11=OR&amp;j5=OR&amp;n12=1&amp;n13=1&amp;n17=1&amp;o10=nowordssubstr&amp;o12=substring&amp;o13=anywordssubstr&amp;o15=nowordssubstr&amp;o16=notsubstring&amp;o18=equals&amp;o19=nowords&amp;o2=substring&amp;o21=notequals&amp;o3=anywordssubstr&amp;o6=anywordssubstr&amp;o7=substring&amp;o9=notsubstring&amp;query_format=advanced&amp;v10=ctaf%20key&amp;v12=major&amp;v13=low%20once&amp;v15=SPT%2C%20FW%2C%20StoreOnce-MSA%2C%20FMT%2C%20OS-RHEL%2C%20Remote%20Support%2C%20FFT%2C%20CCU%2C%20KMS%2C%20HC-%2C%20Test%20Suite-SMB%2C%20Test%20Suite-AAUM%2C%20SVMC&amp;v16=Not%20For%20Unity&amp;v18=For%20Review&amp;v19=Astra%20Atlas%20Aurora%20Avitus%20Axion&amp;v2=blocker&amp;v21=axion&amp;v3=medium%20high%20---%20low%20once%20required&amp;v6=Avitus%20review&amp;v7=Avitus&amp;v9=task&amp;ctype=csv&amp;human=1</t>
  </si>
  <si>
    <t>Tool is not available for the customers that will generate the Windows style password while using POSIX schema.</t>
  </si>
  <si>
    <t>Reopened 17-May</t>
  </si>
  <si>
    <t>Reopened 10-May. Needs keywords and priority</t>
  </si>
  <si>
    <t>This needs Keyword and priority. Is this now Major/Low because caused by mis-config?</t>
  </si>
  <si>
    <t xml:space="preserve">Needs keyword. </t>
  </si>
  <si>
    <t>xx</t>
  </si>
  <si>
    <t>Enterprise and Compliance WORM</t>
  </si>
  <si>
    <t>Compliance WORM</t>
  </si>
  <si>
    <t>[Master=99697, Avitus] "Shell:" value is misguiding the User. Shell value is showing as &lt;null&gt; on the root of array (node0fs), but LDAP search command on linux server is showing the value of Login shell as "/bin/sh".</t>
  </si>
  <si>
    <t>[Master=99643, Avitus] Log collection failed due to FAA load that created large rabbitmq logfiles</t>
  </si>
  <si>
    <t>Upgrade from 3.2.1.EMU3+patches to 3.3.1.215-EGA:File Services update failed. (UPDATE_FAILED_REBOOTING_AFTER_ROLLBACK), due to "Failed to failback the file system(s)"</t>
  </si>
  <si>
    <t>Old version returned after upgrade...</t>
  </si>
  <si>
    <t>[Master=98927, Avitus] Chunk in approach for enumerating large directory while processing SMB2_FIND_BOTH_DIRECTORY_INFO</t>
  </si>
  <si>
    <t>[Master=99718, Avitus] block config restore if global cworm flag is not set and config has compliance policy</t>
  </si>
  <si>
    <t>bugs-2017-05-18</t>
  </si>
  <si>
    <t>Case Insensitivity</t>
  </si>
  <si>
    <t>[Master=99756, PPI-17A] Stale version returned after upgrade triggers unwanted client driven rollback on finalization</t>
  </si>
  <si>
    <t>[Master=99785, Avitus] [Customer: Tetra Pak AB] dentry list corruption leads to crash with: kernel BUG at fs/dcache.c:471!</t>
  </si>
  <si>
    <t>[Master=99761, Avitus] fp_avitus_sprint48_1.4.0.168-1: ONFSCK: Panic/Recovery: Rename and removal of few directories failure(Validation of Bug-97544 )</t>
  </si>
  <si>
    <t>Avitus_1.4.0.72-20170607</t>
  </si>
  <si>
    <t>BugId</t>
  </si>
  <si>
    <t>AssignedTo</t>
  </si>
  <si>
    <t>cfwaivers</t>
  </si>
  <si>
    <t>CfTargetBuild</t>
  </si>
  <si>
    <t>CfCfiNumberText</t>
  </si>
  <si>
    <t>cfstatussynopsis</t>
  </si>
  <si>
    <t>TargetMilestone</t>
  </si>
  <si>
    <t>CfAffectedSolution</t>
  </si>
  <si>
    <t>CfBedrock</t>
  </si>
  <si>
    <t>CfProbability</t>
  </si>
  <si>
    <t>CfFoundBy</t>
  </si>
  <si>
    <t>Creator</t>
  </si>
  <si>
    <t>CfDuDl</t>
  </si>
  <si>
    <t>CfCrb</t>
  </si>
  <si>
    <t>CreationTime</t>
  </si>
  <si>
    <t>LastChangeTime</t>
  </si>
  <si>
    <t>WhiteBoard</t>
  </si>
  <si>
    <t>CfRallyId</t>
  </si>
  <si>
    <t>Status</t>
  </si>
  <si>
    <t/>
  </si>
  <si>
    <t>ASSIGNED</t>
  </si>
  <si>
    <t>REOPENED</t>
  </si>
  <si>
    <t>11710</t>
  </si>
  <si>
    <t>12886</t>
  </si>
  <si>
    <t>13183</t>
  </si>
  <si>
    <t>17360</t>
  </si>
  <si>
    <t>17250</t>
  </si>
  <si>
    <t>17373</t>
  </si>
  <si>
    <t>NEW</t>
  </si>
  <si>
    <t>17461</t>
  </si>
  <si>
    <t>17441</t>
  </si>
  <si>
    <t>17496</t>
  </si>
  <si>
    <t>17509</t>
  </si>
  <si>
    <t>17486</t>
  </si>
  <si>
    <t>Crash Dump</t>
  </si>
  <si>
    <t>[Customer Name : Mahindra Defense Systems Limited] Post upgrade to storeonce v3.16.2, Nodes periodically crashes.</t>
  </si>
  <si>
    <t>Not for Unity - Waiting for Triage</t>
  </si>
  <si>
    <t>3.16.1 Cacophonix</t>
  </si>
  <si>
    <t>gokul.tarun@hpe.com</t>
  </si>
  <si>
    <t>Unit \ Sub System Test</t>
  </si>
  <si>
    <t>mn_dev_presubmit: "unittests/ade/acls" test has FAILED.</t>
  </si>
  <si>
    <t>Bellatrix</t>
  </si>
  <si>
    <t>rakesh.bankapure@hpe.com</t>
  </si>
  <si>
    <t>MN : SNSS : mn_sprint49_1_1.8.71-1 : ART sfs/extend test hit CANT_CLEAR_TWICE panic</t>
  </si>
  <si>
    <t>NAS on HC v1.0</t>
  </si>
  <si>
    <t>MN : SNSS : mn_sprint49_1_1.8.71-1 : ART sfs/bright_lights test panic during ADDSEG</t>
  </si>
  <si>
    <t>MN : SNSS : mn_sprint49_1_1.8.71-1 : ART sfs/cls test : "Kernel panic - not syncing: domain ffff88055a2cc008: BFD_PANIC"</t>
  </si>
  <si>
    <t>mn_dev_presubmit: "unittests/ade/ade_plugins" test has FAILED.</t>
  </si>
  <si>
    <t>mn_dev_presubmit:"unittests/ade/posix_xattr" test has FAILED</t>
  </si>
  <si>
    <t>mn_dev_presubmit:"unittests/ade/snapdir" test has failed</t>
  </si>
  <si>
    <t>mn_dev_presubmit:"advfs/fsck" test has FAILED in 'fsck_o_switches' and 'fsck_smash_tests' steps.</t>
  </si>
  <si>
    <t>mn_dev_presubmit:"advfs/multi" test has FAILED with latest mn_dev</t>
  </si>
  <si>
    <t>mn_dev_presubmit:"unittest-ade-quota_ade" test is failing with latest mn_dev</t>
  </si>
  <si>
    <t>[Coverity] - Use after memory free detected</t>
  </si>
  <si>
    <t>PML-Update Manager</t>
  </si>
  <si>
    <t>Software upgrade -- Package validation failed.</t>
  </si>
  <si>
    <t>Sys Eng ( Exploratory Test )</t>
  </si>
  <si>
    <t>noel.rodrigues@hpe.com</t>
  </si>
  <si>
    <t>[Master=98638, Avitus] Hit domain panic while running local io on FS at FS 92% full for Snap File NFS access feature test</t>
  </si>
  <si>
    <t>HW Monitor fails with latest PAT build v.1.11.0.7 20170520</t>
  </si>
  <si>
    <t>suyash.sambhare@hpe.com</t>
  </si>
  <si>
    <t>need pre-approval</t>
  </si>
  <si>
    <t>5/22: Memory being replaced on the system for 1 customer (per memtest failures), Kyle still investigating 2nd customer.  5/18: Looks to be some memory corruption.  Request made to do memory test at the customer site.</t>
  </si>
  <si>
    <t>05/22: behavior is correct given that malloc() failed, system is out of memory.</t>
  </si>
  <si>
    <t>May be invalid/same as Bug 86152</t>
  </si>
  <si>
    <t>Bella</t>
  </si>
  <si>
    <t>NAS</t>
  </si>
  <si>
    <t>3.1</t>
  </si>
  <si>
    <t>4.0.0 Archangel,4.1.0 Avengers</t>
  </si>
  <si>
    <t>[Avitus] [valgrind] Valgrind reported memory leaks in between IopIpc to Srv level</t>
  </si>
  <si>
    <t>CONCATENATE("149 to be verified/closed, ",SUM(59,22)," non-QA submitter.")</t>
  </si>
  <si>
    <t>CONCATENATE("Older than 14 days: ", SUM(42,13))</t>
  </si>
  <si>
    <t>Corner case, looking into calling ftruncate(), needs testing</t>
  </si>
  <si>
    <t xml:space="preserve">Should this be cloned to Axion/Avitus? </t>
  </si>
  <si>
    <t>In analysis</t>
  </si>
  <si>
    <t>Was this tested before, is this a regression or escape?</t>
  </si>
  <si>
    <t>Fix is not in 1.2.3. FROM code needs the fix. (is an Escape) Is this a dup of a 1.3 bug that was fixed 66235(?)?</t>
  </si>
  <si>
    <t>CRB coming</t>
  </si>
  <si>
    <t>Moving TB to next week</t>
  </si>
  <si>
    <t>CRB this week</t>
  </si>
  <si>
    <t>Security updates, will seek pre-approval</t>
  </si>
  <si>
    <t>Is this valid for 1.4? Need to determine if affects ftp, or only Sftp (priority set by submitter valid?)</t>
  </si>
  <si>
    <t>Passing in Dev tests. Need to contact submitter for system that repros.</t>
  </si>
  <si>
    <t>Issue understood. Likely target to 31-May build</t>
  </si>
  <si>
    <t>[Master=99850, Avitus] Hit domain panic while trying Snap file NFS access in fs near full state (FS is 92% full).</t>
  </si>
  <si>
    <t>pavithra.moily@hpe.com</t>
  </si>
  <si>
    <t>[Master=99571, Avitus] Prealloc solution may cause unwanted disk space wastage in certain case</t>
  </si>
  <si>
    <t>[Master=99872, PPI-17A] [CESA-2017:1267] Important CentOS 6 rpcbind Security Update</t>
  </si>
  <si>
    <t>[Master=99879, PPI-17A] [CESA-2017:1268] Important CentOS 6 libtirpc Security Update</t>
  </si>
  <si>
    <t>amanda.adams@hpe.com</t>
  </si>
  <si>
    <t>FAA: Document potential message loss for SMB under peak load</t>
  </si>
  <si>
    <t>Config Backup failed with an error message "File Access Auditing is not supported on this FPG. Please upgrade the on-disk version to 12.2 or higher, if you want to enable File Access Auditing."</t>
  </si>
  <si>
    <t>MDS</t>
  </si>
  <si>
    <t>MDS: IO+snaps: hit hang : advfs_dynamic_dashift</t>
  </si>
  <si>
    <t>[Customer: WBC] Archive-bit on FilePersona SMB-share not set when MS-Word modifies a file</t>
  </si>
  <si>
    <t>Escape,Memory_Leak</t>
  </si>
  <si>
    <t>[Master=99936, Avitus] [Valgrind] Valgrind reported memory leaks in between IopIpc to Srv level</t>
  </si>
  <si>
    <t>bugs-2017-05-23</t>
  </si>
  <si>
    <t>Upgrade from 3.2.1.EMU3+patches to 3.3.1.215-EGA:File Services update failed. (UPDATE_FAILED_REBOOTING_AFTER_ROLLBACK), due to "Failed to failback the file system(s)", due to "Bad disk segment"</t>
  </si>
  <si>
    <t>[Customer: Tetra Pak AB] Domain goes offline, then lsass reports "Domain is now online" but lwio thread pool is consumed with calls to lsass while lsass thread pool is empty</t>
  </si>
  <si>
    <t>FAA  export function loses records based on  log size setting  -NFS known, SMB TBS</t>
  </si>
  <si>
    <t>[Customer: Samsung] smb share inaccessible after node crash</t>
  </si>
  <si>
    <t>Local database corrupted on one node; showfsgroup/showfsuser reported error "Enumeration failed: ERROR_INTERNAL_ERROR"</t>
  </si>
  <si>
    <t>Reopened</t>
  </si>
  <si>
    <t>Moved from Platform to ADE 25-May</t>
  </si>
  <si>
    <t>Reopened 10-May</t>
  </si>
  <si>
    <t>Is this a dup of 66235?</t>
  </si>
  <si>
    <t>[Master=100035, Avitus] Config Backup failed with an error message "File Access Auditing is not supported on this FPG. Please upgrade the on-disk version to 12.2 or higher, if you want to enable File Access Auditing."</t>
  </si>
  <si>
    <t>17779</t>
  </si>
  <si>
    <t>showfsgroup/showfsuser reported error "Enumeration failed: ERROR_INTERNAL_ERROR"</t>
  </si>
  <si>
    <t>[Master=99933, Avitus][Customer: WBC] Archive-bit on FilePersona SMB-share not set when MS-Word modifies a file</t>
  </si>
  <si>
    <t>[Customer Kforce] Data not available to network clients because of an incorrect route table entry from a createVFS subnet mask mistake.</t>
  </si>
  <si>
    <t>17772</t>
  </si>
  <si>
    <t>[Customer Kforce] removeVFS does not delete related route table entries as needed on all of the File Persona nodes</t>
  </si>
  <si>
    <t>17774</t>
  </si>
  <si>
    <t>system crash (RIP - unknown or invalid address) 25 mins after upgrade to 3.16.2  [Customer = FisAsp]</t>
  </si>
  <si>
    <t>semple-smith@hpe.com</t>
  </si>
  <si>
    <t>PML dead and fails to start after reaching &gt;90% of PD utilization</t>
  </si>
  <si>
    <t>bugs-2017-05-25</t>
  </si>
  <si>
    <t>17510</t>
  </si>
  <si>
    <t>17789</t>
  </si>
  <si>
    <t>Aut-rotate 2 export; No way to know status</t>
  </si>
  <si>
    <t>[Master=100065, PPI-17A] [Customer Kforce] removeVFS does not delete related route table entries as needed on all of the File Persona nodes</t>
  </si>
  <si>
    <t>[Master=100067, PPI-17A] [Customer Kforce] Data not available to network clients because of an incorrect route table entry from a createVFS subnet mask mistake.</t>
  </si>
  <si>
    <t>Encountered Kernel Panic while doing a revert in FP from 1.4.0.69-20170518.093111 to 1.4.0.68-20170510.150604</t>
  </si>
  <si>
    <t>Avitas priv build: Crash while running posix snapshot regression on standalone.</t>
  </si>
  <si>
    <t>ipsita.samantray@hpe.com</t>
  </si>
  <si>
    <t>[Master=99942, Avitus][Customer: Tetra Pak AB] Domain goes offline, then lsass reports "Domain is now online" but lwio thread pool is consumed with calls to lsass while lsass thread pool is empty</t>
  </si>
  <si>
    <t>Likely to move to UDU</t>
  </si>
  <si>
    <t>Need Decision on Thursday 1-June. There is also a UDU bug (need to reference in this bug), Platform bug has been opened. Delayed ACK related?</t>
  </si>
  <si>
    <t>Need input from SMB team. Manoj &amp; moorthy working this. Likely waive.</t>
  </si>
  <si>
    <t>Likely to be addressed by another fix. This will close</t>
  </si>
  <si>
    <t>Duplicate of platform blocker ?</t>
  </si>
  <si>
    <t>Working to get reproduction w/ QA. Need a fix</t>
  </si>
  <si>
    <t>issues with block device reading superblock. May waive because upgrade from 1.0.1 version of code. Does pre-upgrade script resolve this?</t>
  </si>
  <si>
    <t>resolved as can't reproduce</t>
  </si>
  <si>
    <t>Need 3par to try reproduction. May have CLI workaround. Move to waive</t>
  </si>
  <si>
    <t>Marked as duplicate</t>
  </si>
  <si>
    <t>Can't reproduce in Dev. Question to Submiter, need specific trace data needed.</t>
  </si>
  <si>
    <t>Marked for waiver, Day one issue</t>
  </si>
  <si>
    <t>System is slow, not stuck (need to update title of bug). Need customer documentation (in 1.3 Online fsck would be available)</t>
  </si>
  <si>
    <t>Cleanup of 100068 was incomplete. Waive/document</t>
  </si>
  <si>
    <t>Specific subnet config caused outage. Waive/document</t>
  </si>
  <si>
    <t>Fix coming, likely need redzone review</t>
  </si>
  <si>
    <t>5/30: waiting for reproducer</t>
  </si>
  <si>
    <t>Issue should not be seen with other fixes. Will discuss with steve and close.</t>
  </si>
  <si>
    <t>vinay.avasthi@hp.com</t>
  </si>
  <si>
    <t>Commands</t>
  </si>
  <si>
    <t>[Customer: Rolls Royce Power Systems] growfpg fails if 'Remote Copy' license does not exist.</t>
  </si>
  <si>
    <t>tom.connolly@hpe.com</t>
  </si>
  <si>
    <t>Observed kernel panic on one node of 8 node chimera.</t>
  </si>
  <si>
    <t>[UDU 207538] growfpg task failed with different error messages.</t>
  </si>
  <si>
    <t>SNSS :mn_sprint49_2_1.8.72-1: UNS enable : panic/recovery : hit panic  : imm_check_xtnt_map</t>
  </si>
  <si>
    <t>bugs-2017-05-30</t>
  </si>
  <si>
    <t>[Master=99949, Avitus][Customer: Samsung] smb share inaccessible after node crash</t>
  </si>
  <si>
    <t>Has a workaround, is rare</t>
  </si>
  <si>
    <t>[Master=94830, Avitus] [Customer: Tetra Pak AB, Ternium] probable lwio deadlock</t>
  </si>
  <si>
    <t>13183 17510</t>
  </si>
  <si>
    <t>Using rename to overwrite a file with ADSes doesn't clean up old ADSes</t>
  </si>
  <si>
    <t>iozone test takes Run takes  3 mins to run on Linux client with legacy NFS share while same test takes  17 hrs to run on win2k8R2 client with   NTFS  smb share.</t>
  </si>
  <si>
    <t>*Unknown (Triage)-HTTP</t>
  </si>
  <si>
    <t>Upload file in HTTP share is failing in Unity 1.2 in smoke test</t>
  </si>
  <si>
    <t>[Master=100237, PPI-17A] [CESA-2017:1364] Important CentOS 6 nss Security Update</t>
  </si>
  <si>
    <t>[Master=100242, PPI-17A] [CESA-2017:1382] Important CentOS 6 sudo Security Update</t>
  </si>
  <si>
    <t>1.      For review bugs (There shouldn’t be any bugs &gt;3 business days old in this state)</t>
  </si>
  <si>
    <t>Needs a view from Dev on how to proceed</t>
  </si>
  <si>
    <t>Observed OOM kernel panic on one node of 8 node chimera.</t>
  </si>
  <si>
    <t>[Master=100144, Avitus]Using rename to overwrite a file with ADSes doesn't clean up old ADSes</t>
  </si>
  <si>
    <t>[Master=100193, Avitus]iozone test takes Run takes  3 mins to run on Linux client with legacy NFS share while same test takes  17 hrs to run on win2k8R2 client with   NTFS  smb share.</t>
  </si>
  <si>
    <t>Excellent example of a Documentation request - kudos !</t>
  </si>
  <si>
    <t>To: list</t>
  </si>
  <si>
    <t>CC: list</t>
  </si>
  <si>
    <t>Arvindekar, Sridevi &lt;sridevi.arvindekar@hpe.com&gt;</t>
  </si>
  <si>
    <t xml:space="preserve"> Ashis, Chandra &lt;chandra.ashis@hpe.com&gt;</t>
  </si>
  <si>
    <t xml:space="preserve"> Baker, Ian &lt;ian.baker@hpe.com&gt;</t>
  </si>
  <si>
    <t xml:space="preserve"> Barry, Richard &lt;richard.barry@hpe.com&gt;</t>
  </si>
  <si>
    <t xml:space="preserve"> Beck, James A &lt;james.beck@hpe.com&gt;</t>
  </si>
  <si>
    <t xml:space="preserve"> Bondurant, Matt (Shared Platform) &lt;matthew.dav.bondurant@hpe.com&gt;</t>
  </si>
  <si>
    <t xml:space="preserve"> Boyko, Irina &lt;irina.boyko@hpe.com&gt;</t>
  </si>
  <si>
    <t xml:space="preserve"> Butler, Nikki &lt;nikki.butler@hpe.com&gt;</t>
  </si>
  <si>
    <t xml:space="preserve"> BVN, Anil Kumar &lt;anil-kumar.bvn@hpe.com&gt;</t>
  </si>
  <si>
    <t xml:space="preserve"> Chatterjee, Kaustav (SDCG/Avatar) &lt;kaustav.chatterjee@hpe.com&gt;</t>
  </si>
  <si>
    <t xml:space="preserve"> Clark, Don &lt;don.clark@hpe.com&gt;</t>
  </si>
  <si>
    <t xml:space="preserve"> Constantine, Daniel Karunakaran (MCOU) &lt;daniel.constantine@hpe.com&gt;</t>
  </si>
  <si>
    <t xml:space="preserve"> Doval, Shruti &lt;shruti@hpe.com&gt;</t>
  </si>
  <si>
    <t xml:space="preserve"> Fadnavis, Manish Pramod &lt;manish@hpe.com&gt;</t>
  </si>
  <si>
    <t xml:space="preserve"> Ghani, Neelima (SDCG) &lt;neelima.ghani@hpe.com&gt;</t>
  </si>
  <si>
    <t xml:space="preserve"> Glover, Matthew &lt;matthew.glover@hpe.com&gt;</t>
  </si>
  <si>
    <t xml:space="preserve"> Jeong, Wayland &lt;wjeong@hpe.com&gt;</t>
  </si>
  <si>
    <t xml:space="preserve"> Kamalaksha, Venkataraman (SDCG/CSDT/HSDS/Avatar) &lt;k-v.raman@hpe.com&gt;</t>
  </si>
  <si>
    <t xml:space="preserve"> Kannan, Rajkumar (HP Storage-VDU) &lt;rajkumar.kannan@hpe.com&gt;</t>
  </si>
  <si>
    <t xml:space="preserve"> Leach, Matt (HPSD) &lt;matthew.leach3@hpe.com&gt;</t>
  </si>
  <si>
    <t xml:space="preserve"> Livingston, Brian J &lt;brian.livingston@hpe.com&gt;</t>
  </si>
  <si>
    <t xml:space="preserve"> Luman, Ron &lt;luman@hpe.com&gt;</t>
  </si>
  <si>
    <t xml:space="preserve"> Mamillapalli, Kishore Krishna (SDCG/CSDT/HSDS/Avatar) &lt;kishore-krishna.mamillapalli@hpe.com&gt;</t>
  </si>
  <si>
    <t xml:space="preserve"> Marsan, Laurence J &lt;larry.marsan@hpe.com&gt;</t>
  </si>
  <si>
    <t xml:space="preserve"> McDade, Bryan &lt;bryan.mcdade@hpe.com&gt;</t>
  </si>
  <si>
    <t xml:space="preserve"> Mitchell, Chad &lt;chad.mitchell@hpe.com&gt;</t>
  </si>
  <si>
    <t xml:space="preserve"> Mrinmoy, Nath &lt;nath.mrinmoy@hpe.com&gt;</t>
  </si>
  <si>
    <t xml:space="preserve"> Nanjundaiah, Mahesha &lt;mahesha.nanjundaiah@hpe.com&gt;</t>
  </si>
  <si>
    <t xml:space="preserve"> P, Karthikeyan &lt;pandi.karthikeyan@hpe.com&gt;</t>
  </si>
  <si>
    <t xml:space="preserve"> Revsin, Olga &lt;olga.revsin@hpe.com&gt;</t>
  </si>
  <si>
    <t xml:space="preserve"> Seth, Sandeep &lt;sandeep.seth@hpe.com&gt;</t>
  </si>
  <si>
    <t xml:space="preserve"> Shaw, Amit &lt;amit.shaw@hpe.com&gt;</t>
  </si>
  <si>
    <t xml:space="preserve"> Singh, Virendra &lt;virendra.singh2@hpe.com&gt;</t>
  </si>
  <si>
    <t xml:space="preserve"> Sparkes, Andrew (Storeonce) &lt;andy_sparkes@hpe.com&gt;</t>
  </si>
  <si>
    <t xml:space="preserve"> Swamy, Sanjaya &lt;sanjaya.swamy@hpe.com&gt;</t>
  </si>
  <si>
    <t xml:space="preserve"> Unnikrishnan, Mahesh &lt;mahesh.unnikrishnan@hpe.com&gt;</t>
  </si>
  <si>
    <t xml:space="preserve"> Vakacharla, Vijay Sai (NAS) &lt;vijaya-sai.vakacharla@hpe.com&gt;</t>
  </si>
  <si>
    <t xml:space="preserve"> Venkatesh, Dinesh &lt;dinesh.venkatesh@hpe.com&gt;</t>
  </si>
  <si>
    <t xml:space="preserve"> Verma, Dilip Kumar &lt;dilip.verma@hpe.com&gt;</t>
  </si>
  <si>
    <t xml:space="preserve"> Victor, Sandra &lt;sandra.victor@hpe.com&gt;</t>
  </si>
  <si>
    <t xml:space="preserve"> White, Patti (DCIG Customer Focused Test) &lt;patricia.white2@hpe.com&gt;</t>
  </si>
  <si>
    <t xml:space="preserve"> Anantharama Sarma, Syamala (STSD) &lt;syamala@hpe.com&gt;</t>
  </si>
  <si>
    <t xml:space="preserve"> Aranke, Sumedha &lt;sumedha.aranke@hpe.com&gt;</t>
  </si>
  <si>
    <t xml:space="preserve"> Austin, Steve (TCE&amp;Q Storage/Cloud) &lt;steve.austin@hpe.com&gt;</t>
  </si>
  <si>
    <t xml:space="preserve"> Banerjee, Shounak &lt;shounak.banerjee@hpe.com&gt;</t>
  </si>
  <si>
    <t xml:space="preserve"> Chikkabidari, Kotreshi &lt;kotreshi.chikkabidari@hpe.com&gt;</t>
  </si>
  <si>
    <t xml:space="preserve"> Chowdaiah, Mukunda &lt;mukunda.chowdaiah@hpe.com&gt;</t>
  </si>
  <si>
    <t xml:space="preserve"> Das, Arnab &lt;arnab.das@hpe.com&gt;</t>
  </si>
  <si>
    <t xml:space="preserve"> Dutta, Rajib &lt;rajib.dutta@hpe.com&gt;</t>
  </si>
  <si>
    <t xml:space="preserve"> Fiorillo, John &lt;john.fiorillo@hpe.com&gt;</t>
  </si>
  <si>
    <t xml:space="preserve"> Ganji, Sreenivasulu &lt;sreenivasulu.ganji@hpe.com&gt;</t>
  </si>
  <si>
    <t xml:space="preserve"> Ghosh, Santanu &lt;santanug@hpe.com&gt;</t>
  </si>
  <si>
    <t xml:space="preserve"> Gupta, Gaurav &lt;ggupta@hpe.com&gt;</t>
  </si>
  <si>
    <t xml:space="preserve"> Houle, Steve &lt;steve.houle@hpe.com&gt;</t>
  </si>
  <si>
    <t xml:space="preserve"> Lemieux, Scott &lt;scott.lemieux@hpe.com&gt;</t>
  </si>
  <si>
    <t xml:space="preserve"> Lyver, Lori &lt;lori.lyver@hpe.com&gt;</t>
  </si>
  <si>
    <t xml:space="preserve"> M, Rajasekhar Reddy &lt;rajasekhar-m.reddy@hpe.com&gt;</t>
  </si>
  <si>
    <t xml:space="preserve"> Mahesh, Kalachary (SDCG/CSDT/HSDS/Avatar) &lt;kalachary.mahesh@hpe.com&gt;</t>
  </si>
  <si>
    <t xml:space="preserve"> Mandal, Bimalendu &lt;bimalendu.mandal@hpe.com&gt;</t>
  </si>
  <si>
    <t xml:space="preserve"> McIntyre, Joann &lt;joann.mcintyre@hpe.com&gt;</t>
  </si>
  <si>
    <t xml:space="preserve"> Nikhare, Dipti &lt;dipti.nikhare@hpe.com&gt;</t>
  </si>
  <si>
    <t xml:space="preserve"> Palanisamy, Nandesh &lt;nandesh.palanisamy@hpe.com&gt;</t>
  </si>
  <si>
    <t xml:space="preserve"> Pandit, Lalit &lt;lalit.pandit@hpe.com&gt;</t>
  </si>
  <si>
    <t xml:space="preserve"> Paramathmuni, Bharath Kumar (HPSD VDU Platform Engineering) &lt;bharath.paramathmuni@hpe.com&gt;</t>
  </si>
  <si>
    <t xml:space="preserve"> Patel, Bharat &lt;bharatp@hpe.com&gt;</t>
  </si>
  <si>
    <t>[Master=97663, Avitus] [UDU205941] Remote actor issue - Actor not found for: ActorSelection[Anchor(akka.tcp://SnapShotServices@127.127.0.12:9015/), Path(/user/SnapShotCoordinator-R)]</t>
  </si>
  <si>
    <t>[Master=99374, Avitus]Observed lwsmd crash on 4 node chimera, malloc() failed, lwio consumed huge memory</t>
  </si>
  <si>
    <t>CRB-Awaiting Approval</t>
  </si>
  <si>
    <t>17757</t>
  </si>
  <si>
    <t>Auto-rotate 2 export; No way to know status</t>
  </si>
  <si>
    <t>QA would close this bug based on the verification of 99867</t>
  </si>
  <si>
    <t>6/1: Eric looking at.</t>
  </si>
  <si>
    <t>Escape,Zone_Increased</t>
  </si>
  <si>
    <t>[Master=91086, Avitus] [Customer:  NWS Holdings Limited] lwsmd crashed, CIFS shares not accessible</t>
  </si>
  <si>
    <t>12685</t>
  </si>
  <si>
    <t>3.15.0 Botanix</t>
  </si>
  <si>
    <t>Roaming profile login and logout after deleting all files causes repeated "[lwio] Failed to send message to audit MQ errno=11"</t>
  </si>
  <si>
    <t>Customer could incur segfault in beam.smp</t>
  </si>
  <si>
    <t>sardeshpande@hpe.com</t>
  </si>
  <si>
    <t>FMT</t>
  </si>
  <si>
    <t>FMT fails to downgrade shiner to 2.09 but claims success</t>
  </si>
  <si>
    <t>3.18.0 Eccentric</t>
  </si>
  <si>
    <t>brian.wildman@hpe.com</t>
  </si>
  <si>
    <t>growfpg failed with "The thread pool's task queue is full" and continuous lwsmd crash observed on node6fs</t>
  </si>
  <si>
    <t>Cross Protocol locking kernel patch not found</t>
  </si>
  <si>
    <t>Update from PAT 2.2(1.11.0.7-20170520.045806) to PAT 2.2(1.11.0.8-20170527.045750) fails during Finalize</t>
  </si>
  <si>
    <t>bugs-2017-06-01</t>
  </si>
  <si>
    <t>Avitus_1.4.0.72-20170531</t>
  </si>
  <si>
    <t>Avitus_1.4.0.73-20170607</t>
  </si>
  <si>
    <t>Update IPsec tunnel does not change</t>
  </si>
  <si>
    <t>john.yockey@hpe.com</t>
  </si>
  <si>
    <t>Move to 3PAR? Irina to help create UDU bug</t>
  </si>
  <si>
    <t>targeted to Axion, Kyles looking at it, not 1.4 bug</t>
  </si>
  <si>
    <t>Matt to direct it to someone else</t>
  </si>
  <si>
    <t>Need to open a UDU bug for growfpg failure (Irina)</t>
  </si>
  <si>
    <t>Needs Sasha to look at it? Matt to send a note and update summary</t>
  </si>
  <si>
    <t>Not 1.4 related? Moved to Axion</t>
  </si>
  <si>
    <t>Avengers/Archangel bug not 1.4 related</t>
  </si>
  <si>
    <t>Need to move this to ADE (Olga)</t>
  </si>
  <si>
    <t>marked as dup, closed</t>
  </si>
  <si>
    <t>Already fixed as part of another bug, Steve verifying</t>
  </si>
  <si>
    <t>Similar to roaming profile bug, needs to be documented and close the bug</t>
  </si>
  <si>
    <t>Waiver requested</t>
  </si>
  <si>
    <t>No smoking gun, reduce unmap load? Sanjaya to setup a meeting</t>
  </si>
  <si>
    <t>Olga to make sure documentaton info is provided</t>
  </si>
  <si>
    <t>Is it in today's draft? Pete to follow up</t>
  </si>
  <si>
    <t>Need to move to 3PAR bug, readonly volume</t>
  </si>
  <si>
    <t>Additional bug for excessive logging, Bryan to talk to Arun. Original bug is fixed</t>
  </si>
  <si>
    <t>Still being investigated</t>
  </si>
  <si>
    <t>Proxy to 97663(4), set see also (if not)</t>
  </si>
  <si>
    <t>Target build is re-targeted</t>
  </si>
  <si>
    <t>re classified as yellow zone?</t>
  </si>
  <si>
    <t>Reopened : needs OA API Guide updated, not user Guide</t>
  </si>
  <si>
    <t>Avitus_1.4.0.76-20170628</t>
  </si>
  <si>
    <t>Avitus_1.4.0.74-20170614</t>
  </si>
  <si>
    <t>BR2.0=P1</t>
  </si>
  <si>
    <t>[Master=100534, Avitus] Failed to start snapshot reclamation after node failover on Active node FPGs</t>
  </si>
  <si>
    <t>6/5: Came back from file sys team, Matt to review updates</t>
  </si>
  <si>
    <t>[Master=100500, PPI-17A] Unexpected NODE_UNHEALTHY status after upgrade or revert leads to injected crash of node that seems like it may actually have still been healthy</t>
  </si>
  <si>
    <t>6/5: Related to 97971 fix that went in. 6/1: Eric looking at.</t>
  </si>
  <si>
    <t>6/5: failures on increasing size of volume</t>
  </si>
  <si>
    <t>Manageability WORM</t>
  </si>
  <si>
    <t>[Master=100610, Avitus] growfpg failed with "The thread pool's task queue is full"</t>
  </si>
  <si>
    <t>6/5: Saw a RDONLY local file system (could be 3par issue)</t>
  </si>
  <si>
    <t>kancharla.hemanth@hpe.com</t>
  </si>
  <si>
    <t>Avitus : fp_avitus_sprint50-1 : Observed very high recovered bytes value with purge inquiry command.</t>
  </si>
  <si>
    <t>[Master=100493, PPI-17A] On upgrade from FP 1.3 to FP 1.4, local accounts added with VDU OS 1.4 are missing, resulting in numeric entries instead of names in /var/lib dir</t>
  </si>
  <si>
    <t>Memory_Leak</t>
  </si>
  <si>
    <t>[Valgrind] Memory Leak while duplicating the security descriptor</t>
  </si>
  <si>
    <t>nishanth.prakash@hpe.com</t>
  </si>
  <si>
    <t>mn_sprint50_1:rm crash in &lt;ipfs3_delete_inode&gt; after purge on the filesystem</t>
  </si>
  <si>
    <t>Avitus 1.4: Existing fpg hit domain panic while creating another fpg, failover did not happen for failed fpg</t>
  </si>
  <si>
    <t>Regression: fsct prepare server create fileset returns "Error setting end of file.  Win32 error 87" - tcpdump shows "setinfo" returns "invalid parameter"</t>
  </si>
  <si>
    <t>anand.phatak@hpe.com</t>
  </si>
  <si>
    <t>All ADE operations failing on one node with message "No module", likely due to Too many open files</t>
  </si>
  <si>
    <t>[Master=100604, PPI-17A] Per bug 97664, missing update to limit UNMAP size to 32MB</t>
  </si>
  <si>
    <t>Significant performance drop on fully provisioned FPGs because of SCSI UNMAP error handling</t>
  </si>
  <si>
    <t>padhu@hpe.com</t>
  </si>
  <si>
    <t>bugs-2017-06-06</t>
  </si>
  <si>
    <t>With QA Contact for verification</t>
  </si>
  <si>
    <t>Avitus_1.4.0.75-20170621</t>
  </si>
  <si>
    <t>vandana.n@hpe.com</t>
  </si>
  <si>
    <t>[Master=100723, Avitus] ONFSCK: fp_avitus_sprint50_1.4.0.173-1: Panic/Recovery while purge in progress: Hit ONFSCK hang</t>
  </si>
  <si>
    <t>IncorrectBehavior,Regression</t>
  </si>
  <si>
    <t>[Master=100725, Avitus] OFSCK : Avitus : files under dir not seen post dir page corruption</t>
  </si>
  <si>
    <t>asha.nayak@hpe.com</t>
  </si>
  <si>
    <t>FS node1 not coming up after performing Controller node reboot &amp; Controller Node Panic.</t>
  </si>
  <si>
    <t>Filesystem fpg_ruchi_node1_4 frozen on node7fs and required reboot of VM to unfreeze</t>
  </si>
  <si>
    <t>[Master=99695, Avitus] [Customer: US Army] Need to be able to disable SMB1</t>
  </si>
  <si>
    <t>3.16.2 Cacophonix</t>
  </si>
  <si>
    <t>WIPRO, Analysis in progress</t>
  </si>
  <si>
    <t>Customer could lose audits during crash of fpg with replica enabled</t>
  </si>
  <si>
    <t>[Master=100707, Avitus][Customer Centric] SMB hangs almost twice a day. core-files generated</t>
  </si>
  <si>
    <t>[Customer: Wuerth] offline fsck taking a long time, likely while checking BMT chains</t>
  </si>
  <si>
    <t>Would be moved to Waiver.</t>
  </si>
  <si>
    <t>QPnT: Maintenance Release Test</t>
  </si>
  <si>
    <t>fp_avitus_sprint50_1.4.0.174-1: Panic/recovery: offline fsck p0 failed with assert message</t>
  </si>
  <si>
    <t>[Master=100773, Avitus]Running heavy SMB I/O for more than 20Hrs lead to lwsmd crash</t>
  </si>
  <si>
    <t>Needs UDU bug number and then "Moved to 3par" disposition</t>
  </si>
  <si>
    <t>[Master=100799, Avitus]Repetitive restart of hp-smb stack possibly causing momentary interruptions for SMB clients</t>
  </si>
  <si>
    <t>On track, CRB in flight</t>
  </si>
  <si>
    <t>Expected behavior. Needs documentation (where?), remove target build. Need to move to waiver</t>
  </si>
  <si>
    <t>Will move to Protocol-SMB. Side-effect of prealloc() notepad fix. Theories on a fix. Target build needed.</t>
  </si>
  <si>
    <t>Expected behavior. Needs documentation (where?). Need to move to waiver</t>
  </si>
  <si>
    <t>Still investigating, found by dev. Running with debug to reproduce</t>
  </si>
  <si>
    <t>have separate conf call with PML team regarding automatic failover on domain panic</t>
  </si>
  <si>
    <t>Move to waiver, potential move to rally user story. Inherant in desing</t>
  </si>
  <si>
    <t>Ask in bug for analysis for node that was frozen. Lsof was not gathered.</t>
  </si>
  <si>
    <t>Investigating. Questions to submitter,</t>
  </si>
  <si>
    <t>Need to confirm that correct doc person in assigned. (HTTP) 62342 user story</t>
  </si>
  <si>
    <t>Need to resolve as fixed by other bug fix</t>
  </si>
  <si>
    <t>Set RedZone review flag and target build for 21-June build</t>
  </si>
  <si>
    <t>Now marked blocker. New info available to indicate regressgion</t>
  </si>
  <si>
    <t>13-June: Waiver form submitted</t>
  </si>
  <si>
    <t>13-June: Waiver Form supmitted; 05/22: behavior is correct given that malloc() failed, system is out of memory.</t>
  </si>
  <si>
    <t>[Customer: Big Lots Stores] HPE-SMB crash, lwio aborts</t>
  </si>
  <si>
    <t>horvath@hpe.com</t>
  </si>
  <si>
    <t>mehul.joshi@hpe.com</t>
  </si>
  <si>
    <t>[Master=100808, Avitus] Dont allow compliance policy setting on VFS which has file stores with enterprise policy</t>
  </si>
  <si>
    <t>V1.2.4 maint: PML cluster communications blocked - Too many open files</t>
  </si>
  <si>
    <t>Issue with mount NFS share "mount.nfs: Connection timed out" error during IDART setfsarchive tests</t>
  </si>
  <si>
    <t>eric.collart@hpe.com</t>
  </si>
  <si>
    <t>OOTB crash during the CHO run</t>
  </si>
  <si>
    <t>Removefpg failed with "RPC error umount error : filesystem mountpoint  directory is busy."  error.</t>
  </si>
  <si>
    <t>Observed lwsmd crash on all of the 8 node chimera.</t>
  </si>
  <si>
    <t>bugs-2017-06-13</t>
  </si>
  <si>
    <t>[Moved from UDU 194814] [Customer Orange]removefstore fails due to old share subfolder still there</t>
  </si>
  <si>
    <t>[Master=100938, Avitus]Opening properties of share folder from SMB3 clients has 1 minute delay with "CA" set to "true" on share</t>
  </si>
  <si>
    <t>Found in storeOnce, no yet determined if applicable to File Persona</t>
  </si>
  <si>
    <t>SQL Data Fields. DO NOT DELETE</t>
  </si>
  <si>
    <t>Query</t>
  </si>
  <si>
    <t>Target sheet</t>
  </si>
  <si>
    <t>SQLdata</t>
  </si>
  <si>
    <t>Spreadsheet name</t>
  </si>
  <si>
    <t>Scrub_Avitus_RZ_bugs.xlsm</t>
  </si>
  <si>
    <t>MWR RL Query from Bugzilla-readOnly</t>
  </si>
  <si>
    <t>release name</t>
  </si>
  <si>
    <t>filterRegion</t>
  </si>
  <si>
    <t>$A$1:$AH$100</t>
  </si>
  <si>
    <t>US50686</t>
  </si>
  <si>
    <t>daisuke.oouchi@hpe.com</t>
  </si>
  <si>
    <t>[Customer: Mitsubishi Electric Information Network Corporation] fail to remove fstore when fshare is generated with -shardir option</t>
  </si>
  <si>
    <t>10556</t>
  </si>
  <si>
    <t>After rebooting a VM on a PAT 2.2 cluster the network configuration is deleted</t>
  </si>
  <si>
    <t>6/15: No ATMs, set to FOR REVIEW. Spider thinks this may be a test issue. 6/5: Needs triage</t>
  </si>
  <si>
    <t>Due to bug 101000, existing fpg hit domain panic while creating another fpg, but failover did not happen for failed fpg, leading to DU</t>
  </si>
  <si>
    <t>17885</t>
  </si>
  <si>
    <t>OOM crash during the CHO run</t>
  </si>
  <si>
    <t>*Unknown (Triage)-AV</t>
  </si>
  <si>
    <t>[UDU 193328] Intermittent hardwareReport not returned when verifying attached storage</t>
  </si>
  <si>
    <t>pmoore@hpe.com</t>
  </si>
  <si>
    <t>/opt/hp/platform/security/cfile.ptc implementation should not use ServerObjectStorage</t>
  </si>
  <si>
    <t>todd.barkalow@hpe.com</t>
  </si>
  <si>
    <t>PML-Server Status</t>
  </si>
  <si>
    <t>Grommet GUI hung after update on PAT 0610  build</t>
  </si>
  <si>
    <t>poonam.nalawade@hpe.com</t>
  </si>
  <si>
    <t>CSU SSL Handshake issue while executing the automation suit from Jenkins (15.154.121.127) using script hpe-pat-vduos2.2-vm-1.11.0.9-20170603.star</t>
  </si>
  <si>
    <t>cli stopvm crash fsvc 1 leaves node in starting state.</t>
  </si>
  <si>
    <t>Failover/Failback a full FPG failed due to .faa_ha file held open by Java process</t>
  </si>
  <si>
    <t>F615</t>
  </si>
  <si>
    <t>[Master=101044, Avitus]NTFS cross-protocol:  Display issue. NFS users'  home directories/files always have group rwx</t>
  </si>
  <si>
    <t>When SMB shares are created under fstore level on FP the permissions (ACLS) inherited should be converted to explicit to match Windows server behavior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</si>
</sst>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Fill="1"/>
    <xf numFmtId="22" fontId="0" fillId="0" borderId="0" xfId="0" applyNumberFormat="1"/>
    <xf numFmtId="0" fontId="0" fillId="33" borderId="0" xfId="0" applyFill="1"/>
    <xf numFmtId="0" fontId="18" fillId="0" borderId="0" xfId="42"/>
    <xf numFmtId="0" fontId="0" fillId="0" borderId="0" xfId="0" quotePrefix="1"/>
    <xf numFmtId="15" fontId="0" fillId="0" borderId="0" xfId="0" applyNumberFormat="1"/>
    <xf numFmtId="14" fontId="0" fillId="0" borderId="0" xfId="0" applyNumberFormat="1"/>
    <xf numFmtId="0" fontId="18" fillId="33" borderId="0" xfId="42" applyFill="1"/>
    <xf numFmtId="0" fontId="19" fillId="0" borderId="0" xfId="0" applyFont="1"/>
    <xf numFmtId="0" fontId="18" fillId="0" borderId="0" xfId="42" applyFill="1"/>
    <xf numFmtId="0" fontId="0" fillId="0" borderId="0" xfId="0" applyAlignment="1">
      <alignment horizontal="center"/>
    </xf>
    <xf numFmtId="0" fontId="0" fillId="34" borderId="0" xfId="0" applyFill="1"/>
    <xf numFmtId="0" fontId="16" fillId="0" borderId="0" xfId="0" applyFont="1" applyFill="1"/>
    <xf numFmtId="0" fontId="0" fillId="35" borderId="10" xfId="0" applyFill="1" applyBorder="1"/>
    <xf numFmtId="0" fontId="18" fillId="35" borderId="10" xfId="42" applyFill="1" applyBorder="1"/>
    <xf numFmtId="0" fontId="16" fillId="0" borderId="0" xfId="0" applyFont="1"/>
    <xf numFmtId="0" fontId="16" fillId="36" borderId="0" xfId="0" applyFont="1" applyFill="1"/>
    <xf numFmtId="0" fontId="0" fillId="33" borderId="0" xfId="0" applyFont="1" applyFill="1"/>
    <xf numFmtId="0" fontId="0" fillId="38" borderId="11" xfId="0" applyFont="1" applyFill="1" applyBorder="1"/>
    <xf numFmtId="0" fontId="13" fillId="37" borderId="12" xfId="0" applyFont="1" applyFill="1" applyBorder="1"/>
    <xf numFmtId="0" fontId="13" fillId="37" borderId="13" xfId="0" applyFont="1" applyFill="1" applyBorder="1"/>
    <xf numFmtId="0" fontId="0" fillId="38" borderId="12" xfId="0" applyFont="1" applyFill="1" applyBorder="1"/>
    <xf numFmtId="22" fontId="0" fillId="38" borderId="12" xfId="0" applyNumberFormat="1" applyFont="1" applyFill="1" applyBorder="1"/>
    <xf numFmtId="0" fontId="0" fillId="38" borderId="13" xfId="0" applyFont="1" applyFill="1" applyBorder="1"/>
    <xf numFmtId="0" fontId="0" fillId="0" borderId="12" xfId="0" applyFont="1" applyBorder="1"/>
    <xf numFmtId="16" fontId="18" fillId="0" borderId="12" xfId="42" applyNumberFormat="1" applyFont="1" applyBorder="1"/>
    <xf numFmtId="16" fontId="0" fillId="0" borderId="12" xfId="0" applyNumberFormat="1" applyFont="1" applyBorder="1"/>
    <xf numFmtId="22" fontId="0" fillId="0" borderId="12" xfId="0" applyNumberFormat="1" applyFont="1" applyBorder="1"/>
    <xf numFmtId="0" fontId="0" fillId="0" borderId="13" xfId="0" applyFont="1" applyBorder="1"/>
    <xf numFmtId="22" fontId="0" fillId="38" borderId="11" xfId="0" applyNumberFormat="1" applyFont="1" applyFill="1" applyBorder="1"/>
    <xf numFmtId="0" fontId="0" fillId="38" borderId="14" xfId="0" applyFont="1" applyFill="1" applyBorder="1"/>
    <xf numFmtId="0" fontId="0" fillId="0" borderId="0" xfId="0" quotePrefix="1" applyFill="1"/>
    <xf numFmtId="164" fontId="0" fillId="33" borderId="0" xfId="0" applyNumberFormat="1" applyFill="1"/>
    <xf numFmtId="164" fontId="0" fillId="0" borderId="0" xfId="0" applyNumberFormat="1"/>
    <xf numFmtId="164" fontId="0" fillId="0" borderId="0" xfId="0" applyNumberFormat="1" applyFill="1"/>
    <xf numFmtId="0" fontId="0" fillId="36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97">
    <dxf>
      <numFmt numFmtId="27" formatCode="m/d/yyyy\ h:mm"/>
    </dxf>
    <dxf>
      <numFmt numFmtId="27" formatCode="m/d/yyyy\ h:mm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rgb="FFFFE5F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CC99FF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CC99FF"/>
      <color rgb="FFFFE5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4141245" y="20524347"/>
              <a:ext cx="1156348" cy="573581"/>
              <a:chOff x="12825308" y="20881738"/>
              <a:chExt cx="1164151" cy="582967"/>
            </a:xfrm>
          </xdr:grpSpPr>
          <xdr:sp macro="" textlink="">
            <xdr:nvSpPr>
              <xdr:cNvPr id="3419137" name="Button 1" descr="Clear" hidden="1">
                <a:extLst>
                  <a:ext uri="{63B3BB69-23CF-44E3-9099-C40C66FF867C}">
                    <a14:compatExt spid="_x0000_s3419137"/>
                  </a:ext>
                </a:extLst>
              </xdr:cNvPr>
              <xdr:cNvSpPr/>
            </xdr:nvSpPr>
            <xdr:spPr bwMode="auto">
              <a:xfrm>
                <a:off x="12825308" y="20881738"/>
                <a:ext cx="1160587" cy="294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3419138" name="Button 2" hidden="1">
                <a:extLst>
                  <a:ext uri="{63B3BB69-23CF-44E3-9099-C40C66FF867C}">
                    <a14:compatExt spid="_x0000_s3419138"/>
                  </a:ext>
                </a:extLst>
              </xdr:cNvPr>
              <xdr:cNvSpPr/>
            </xdr:nvSpPr>
            <xdr:spPr bwMode="auto">
              <a:xfrm>
                <a:off x="12836489" y="21208558"/>
                <a:ext cx="1152970" cy="25614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5" name="Group 4"/>
            <xdr:cNvGrpSpPr/>
          </xdr:nvGrpSpPr>
          <xdr:grpSpPr>
            <a:xfrm>
              <a:off x="14379677" y="25354288"/>
              <a:ext cx="1341120" cy="643209"/>
              <a:chOff x="16514618" y="24772756"/>
              <a:chExt cx="1341120" cy="626048"/>
            </a:xfrm>
          </xdr:grpSpPr>
          <xdr:sp macro="" textlink="">
            <xdr:nvSpPr>
              <xdr:cNvPr id="3419139" name="Button 3" hidden="1">
                <a:extLst>
                  <a:ext uri="{63B3BB69-23CF-44E3-9099-C40C66FF867C}">
                    <a14:compatExt spid="_x0000_s3419139"/>
                  </a:ext>
                </a:extLst>
              </xdr:cNvPr>
              <xdr:cNvSpPr/>
            </xdr:nvSpPr>
            <xdr:spPr bwMode="auto">
              <a:xfrm>
                <a:off x="16514618" y="24772756"/>
                <a:ext cx="1318260" cy="3068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3419140" name="Button 4" hidden="1">
                <a:extLst>
                  <a:ext uri="{63B3BB69-23CF-44E3-9099-C40C66FF867C}">
                    <a14:compatExt spid="_x0000_s3419140"/>
                  </a:ext>
                </a:extLst>
              </xdr:cNvPr>
              <xdr:cNvSpPr/>
            </xdr:nvSpPr>
            <xdr:spPr bwMode="auto">
              <a:xfrm>
                <a:off x="16514618" y="25119633"/>
                <a:ext cx="1341120" cy="279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110</xdr:row>
          <xdr:rowOff>110613</xdr:rowOff>
        </xdr:from>
        <xdr:to>
          <xdr:col>13</xdr:col>
          <xdr:colOff>3429737</xdr:colOff>
          <xdr:row>117</xdr:row>
          <xdr:rowOff>107170</xdr:rowOff>
        </xdr:to>
        <xdr:grpSp>
          <xdr:nvGrpSpPr>
            <xdr:cNvPr id="8" name="Group 7"/>
            <xdr:cNvGrpSpPr/>
          </xdr:nvGrpSpPr>
          <xdr:grpSpPr>
            <a:xfrm>
              <a:off x="16646107" y="20389645"/>
              <a:ext cx="2834791" cy="1287041"/>
              <a:chOff x="19472881" y="3797710"/>
              <a:chExt cx="2834791" cy="1287041"/>
            </a:xfrm>
          </xdr:grpSpPr>
          <xdr:sp macro="" textlink="">
            <xdr:nvSpPr>
              <xdr:cNvPr id="3419141" name="Button 5" hidden="1">
                <a:extLst>
                  <a:ext uri="{63B3BB69-23CF-44E3-9099-C40C66FF867C}">
                    <a14:compatExt spid="_x0000_s3419141"/>
                  </a:ext>
                </a:extLst>
              </xdr:cNvPr>
              <xdr:cNvSpPr/>
            </xdr:nvSpPr>
            <xdr:spPr bwMode="auto">
              <a:xfrm>
                <a:off x="19485640" y="3797710"/>
                <a:ext cx="1377948" cy="2458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3419142" name="Button 6" hidden="1">
                <a:extLst>
                  <a:ext uri="{63B3BB69-23CF-44E3-9099-C40C66FF867C}">
                    <a14:compatExt spid="_x0000_s3419142"/>
                  </a:ext>
                </a:extLst>
              </xdr:cNvPr>
              <xdr:cNvSpPr/>
            </xdr:nvSpPr>
            <xdr:spPr bwMode="auto">
              <a:xfrm>
                <a:off x="19489285" y="4094825"/>
                <a:ext cx="1441134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3419143" name="Button 7" hidden="1">
                <a:extLst>
                  <a:ext uri="{63B3BB69-23CF-44E3-9099-C40C66FF867C}">
                    <a14:compatExt spid="_x0000_s3419143"/>
                  </a:ext>
                </a:extLst>
              </xdr:cNvPr>
              <xdr:cNvSpPr/>
            </xdr:nvSpPr>
            <xdr:spPr bwMode="auto">
              <a:xfrm>
                <a:off x="19489285" y="4340041"/>
                <a:ext cx="1417439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3419144" name="Button 8" hidden="1">
                <a:extLst>
                  <a:ext uri="{63B3BB69-23CF-44E3-9099-C40C66FF867C}">
                    <a14:compatExt spid="_x0000_s3419144"/>
                  </a:ext>
                </a:extLst>
              </xdr:cNvPr>
              <xdr:cNvSpPr/>
            </xdr:nvSpPr>
            <xdr:spPr bwMode="auto">
              <a:xfrm>
                <a:off x="19484425" y="4590197"/>
                <a:ext cx="1401643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3419145" name="Button 9" hidden="1">
                <a:extLst>
                  <a:ext uri="{63B3BB69-23CF-44E3-9099-C40C66FF867C}">
                    <a14:compatExt spid="_x0000_s3419145"/>
                  </a:ext>
                </a:extLst>
              </xdr:cNvPr>
              <xdr:cNvSpPr/>
            </xdr:nvSpPr>
            <xdr:spPr bwMode="auto">
              <a:xfrm>
                <a:off x="19472881" y="4845276"/>
                <a:ext cx="1385846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3419146" name="Button 10" hidden="1">
                <a:extLst>
                  <a:ext uri="{63B3BB69-23CF-44E3-9099-C40C66FF867C}">
                    <a14:compatExt spid="_x0000_s3419146"/>
                  </a:ext>
                </a:extLst>
              </xdr:cNvPr>
              <xdr:cNvSpPr/>
            </xdr:nvSpPr>
            <xdr:spPr bwMode="auto">
              <a:xfrm>
                <a:off x="20976139" y="4595689"/>
                <a:ext cx="1219200" cy="1738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3419147" name="Button 11" hidden="1">
                <a:extLst>
                  <a:ext uri="{63B3BB69-23CF-44E3-9099-C40C66FF867C}">
                    <a14:compatExt spid="_x0000_s3419147"/>
                  </a:ext>
                </a:extLst>
              </xdr:cNvPr>
              <xdr:cNvSpPr/>
            </xdr:nvSpPr>
            <xdr:spPr bwMode="auto">
              <a:xfrm>
                <a:off x="21087735" y="4078671"/>
                <a:ext cx="1074420" cy="222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3419148" name="Button 12" hidden="1">
                <a:extLst>
                  <a:ext uri="{63B3BB69-23CF-44E3-9099-C40C66FF867C}">
                    <a14:compatExt spid="_x0000_s3419148"/>
                  </a:ext>
                </a:extLst>
              </xdr:cNvPr>
              <xdr:cNvSpPr/>
            </xdr:nvSpPr>
            <xdr:spPr bwMode="auto">
              <a:xfrm>
                <a:off x="21087735" y="3801406"/>
                <a:ext cx="1021080" cy="21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3419149" name="Button 13" hidden="1">
                <a:extLst>
                  <a:ext uri="{63B3BB69-23CF-44E3-9099-C40C66FF867C}">
                    <a14:compatExt spid="_x0000_s3419149"/>
                  </a:ext>
                </a:extLst>
              </xdr:cNvPr>
              <xdr:cNvSpPr/>
            </xdr:nvSpPr>
            <xdr:spPr bwMode="auto">
              <a:xfrm>
                <a:off x="21102975" y="4354462"/>
                <a:ext cx="1043940" cy="1919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  <xdr:sp macro="" textlink="">
            <xdr:nvSpPr>
              <xdr:cNvPr id="3419150" name="Button 14" hidden="1">
                <a:extLst>
                  <a:ext uri="{63B3BB69-23CF-44E3-9099-C40C66FF867C}">
                    <a14:compatExt spid="_x0000_s3419150"/>
                  </a:ext>
                </a:extLst>
              </xdr:cNvPr>
              <xdr:cNvSpPr/>
            </xdr:nvSpPr>
            <xdr:spPr bwMode="auto">
              <a:xfrm>
                <a:off x="21019892" y="4784622"/>
                <a:ext cx="1287780" cy="3001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No Disposition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4141245" y="20524347"/>
              <a:ext cx="1156348" cy="573581"/>
              <a:chOff x="12825308" y="20881738"/>
              <a:chExt cx="1164151" cy="582967"/>
            </a:xfrm>
          </xdr:grpSpPr>
          <xdr:sp macro="" textlink="">
            <xdr:nvSpPr>
              <xdr:cNvPr id="3347457" name="Button 1" descr="Clear" hidden="1">
                <a:extLst>
                  <a:ext uri="{63B3BB69-23CF-44E3-9099-C40C66FF867C}">
                    <a14:compatExt spid="_x0000_s3347457"/>
                  </a:ext>
                </a:extLst>
              </xdr:cNvPr>
              <xdr:cNvSpPr/>
            </xdr:nvSpPr>
            <xdr:spPr bwMode="auto">
              <a:xfrm>
                <a:off x="12825308" y="20881738"/>
                <a:ext cx="1160587" cy="294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3347458" name="Button 2" hidden="1">
                <a:extLst>
                  <a:ext uri="{63B3BB69-23CF-44E3-9099-C40C66FF867C}">
                    <a14:compatExt spid="_x0000_s3347458"/>
                  </a:ext>
                </a:extLst>
              </xdr:cNvPr>
              <xdr:cNvSpPr/>
            </xdr:nvSpPr>
            <xdr:spPr bwMode="auto">
              <a:xfrm>
                <a:off x="12836489" y="21208558"/>
                <a:ext cx="1152970" cy="25614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5" name="Group 4"/>
            <xdr:cNvGrpSpPr/>
          </xdr:nvGrpSpPr>
          <xdr:grpSpPr>
            <a:xfrm>
              <a:off x="14379677" y="25354288"/>
              <a:ext cx="1341120" cy="643209"/>
              <a:chOff x="16514618" y="24772756"/>
              <a:chExt cx="1341120" cy="626048"/>
            </a:xfrm>
          </xdr:grpSpPr>
          <xdr:sp macro="" textlink="">
            <xdr:nvSpPr>
              <xdr:cNvPr id="3347459" name="Button 3" hidden="1">
                <a:extLst>
                  <a:ext uri="{63B3BB69-23CF-44E3-9099-C40C66FF867C}">
                    <a14:compatExt spid="_x0000_s3347459"/>
                  </a:ext>
                </a:extLst>
              </xdr:cNvPr>
              <xdr:cNvSpPr/>
            </xdr:nvSpPr>
            <xdr:spPr bwMode="auto">
              <a:xfrm>
                <a:off x="16514618" y="24772756"/>
                <a:ext cx="1318260" cy="3068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3347460" name="Button 4" hidden="1">
                <a:extLst>
                  <a:ext uri="{63B3BB69-23CF-44E3-9099-C40C66FF867C}">
                    <a14:compatExt spid="_x0000_s3347460"/>
                  </a:ext>
                </a:extLst>
              </xdr:cNvPr>
              <xdr:cNvSpPr/>
            </xdr:nvSpPr>
            <xdr:spPr bwMode="auto">
              <a:xfrm>
                <a:off x="16514618" y="25119633"/>
                <a:ext cx="1341120" cy="279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110</xdr:row>
          <xdr:rowOff>110613</xdr:rowOff>
        </xdr:from>
        <xdr:to>
          <xdr:col>13</xdr:col>
          <xdr:colOff>3429737</xdr:colOff>
          <xdr:row>117</xdr:row>
          <xdr:rowOff>107170</xdr:rowOff>
        </xdr:to>
        <xdr:grpSp>
          <xdr:nvGrpSpPr>
            <xdr:cNvPr id="8" name="Group 7"/>
            <xdr:cNvGrpSpPr/>
          </xdr:nvGrpSpPr>
          <xdr:grpSpPr>
            <a:xfrm>
              <a:off x="16646107" y="20389645"/>
              <a:ext cx="2834791" cy="1287041"/>
              <a:chOff x="19472881" y="3797710"/>
              <a:chExt cx="2834791" cy="1287041"/>
            </a:xfrm>
          </xdr:grpSpPr>
          <xdr:sp macro="" textlink="">
            <xdr:nvSpPr>
              <xdr:cNvPr id="3347461" name="Button 5" hidden="1">
                <a:extLst>
                  <a:ext uri="{63B3BB69-23CF-44E3-9099-C40C66FF867C}">
                    <a14:compatExt spid="_x0000_s3347461"/>
                  </a:ext>
                </a:extLst>
              </xdr:cNvPr>
              <xdr:cNvSpPr/>
            </xdr:nvSpPr>
            <xdr:spPr bwMode="auto">
              <a:xfrm>
                <a:off x="19485640" y="3797710"/>
                <a:ext cx="1377948" cy="2458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3347462" name="Button 6" hidden="1">
                <a:extLst>
                  <a:ext uri="{63B3BB69-23CF-44E3-9099-C40C66FF867C}">
                    <a14:compatExt spid="_x0000_s3347462"/>
                  </a:ext>
                </a:extLst>
              </xdr:cNvPr>
              <xdr:cNvSpPr/>
            </xdr:nvSpPr>
            <xdr:spPr bwMode="auto">
              <a:xfrm>
                <a:off x="19489285" y="4094825"/>
                <a:ext cx="1441134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3347463" name="Button 7" hidden="1">
                <a:extLst>
                  <a:ext uri="{63B3BB69-23CF-44E3-9099-C40C66FF867C}">
                    <a14:compatExt spid="_x0000_s3347463"/>
                  </a:ext>
                </a:extLst>
              </xdr:cNvPr>
              <xdr:cNvSpPr/>
            </xdr:nvSpPr>
            <xdr:spPr bwMode="auto">
              <a:xfrm>
                <a:off x="19489285" y="4340041"/>
                <a:ext cx="1417439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3347464" name="Button 8" hidden="1">
                <a:extLst>
                  <a:ext uri="{63B3BB69-23CF-44E3-9099-C40C66FF867C}">
                    <a14:compatExt spid="_x0000_s3347464"/>
                  </a:ext>
                </a:extLst>
              </xdr:cNvPr>
              <xdr:cNvSpPr/>
            </xdr:nvSpPr>
            <xdr:spPr bwMode="auto">
              <a:xfrm>
                <a:off x="19484425" y="4590197"/>
                <a:ext cx="1401643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3347465" name="Button 9" hidden="1">
                <a:extLst>
                  <a:ext uri="{63B3BB69-23CF-44E3-9099-C40C66FF867C}">
                    <a14:compatExt spid="_x0000_s3347465"/>
                  </a:ext>
                </a:extLst>
              </xdr:cNvPr>
              <xdr:cNvSpPr/>
            </xdr:nvSpPr>
            <xdr:spPr bwMode="auto">
              <a:xfrm>
                <a:off x="19472881" y="4845276"/>
                <a:ext cx="1385846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3347466" name="Button 10" hidden="1">
                <a:extLst>
                  <a:ext uri="{63B3BB69-23CF-44E3-9099-C40C66FF867C}">
                    <a14:compatExt spid="_x0000_s3347466"/>
                  </a:ext>
                </a:extLst>
              </xdr:cNvPr>
              <xdr:cNvSpPr/>
            </xdr:nvSpPr>
            <xdr:spPr bwMode="auto">
              <a:xfrm>
                <a:off x="20976139" y="4595689"/>
                <a:ext cx="1219200" cy="1738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3347467" name="Button 11" hidden="1">
                <a:extLst>
                  <a:ext uri="{63B3BB69-23CF-44E3-9099-C40C66FF867C}">
                    <a14:compatExt spid="_x0000_s3347467"/>
                  </a:ext>
                </a:extLst>
              </xdr:cNvPr>
              <xdr:cNvSpPr/>
            </xdr:nvSpPr>
            <xdr:spPr bwMode="auto">
              <a:xfrm>
                <a:off x="21087735" y="4078671"/>
                <a:ext cx="1074420" cy="222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3347468" name="Button 12" hidden="1">
                <a:extLst>
                  <a:ext uri="{63B3BB69-23CF-44E3-9099-C40C66FF867C}">
                    <a14:compatExt spid="_x0000_s3347468"/>
                  </a:ext>
                </a:extLst>
              </xdr:cNvPr>
              <xdr:cNvSpPr/>
            </xdr:nvSpPr>
            <xdr:spPr bwMode="auto">
              <a:xfrm>
                <a:off x="21087735" y="3801406"/>
                <a:ext cx="1021080" cy="21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3347469" name="Button 13" hidden="1">
                <a:extLst>
                  <a:ext uri="{63B3BB69-23CF-44E3-9099-C40C66FF867C}">
                    <a14:compatExt spid="_x0000_s3347469"/>
                  </a:ext>
                </a:extLst>
              </xdr:cNvPr>
              <xdr:cNvSpPr/>
            </xdr:nvSpPr>
            <xdr:spPr bwMode="auto">
              <a:xfrm>
                <a:off x="21102975" y="4354462"/>
                <a:ext cx="1043940" cy="1919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  <xdr:sp macro="" textlink="">
            <xdr:nvSpPr>
              <xdr:cNvPr id="3347470" name="Button 14" hidden="1">
                <a:extLst>
                  <a:ext uri="{63B3BB69-23CF-44E3-9099-C40C66FF867C}">
                    <a14:compatExt spid="_x0000_s3347470"/>
                  </a:ext>
                </a:extLst>
              </xdr:cNvPr>
              <xdr:cNvSpPr/>
            </xdr:nvSpPr>
            <xdr:spPr bwMode="auto">
              <a:xfrm>
                <a:off x="21019892" y="4784622"/>
                <a:ext cx="1287780" cy="3001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No Disposition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5542342" y="20524347"/>
              <a:ext cx="1156348" cy="573581"/>
              <a:chOff x="12825308" y="20881691"/>
              <a:chExt cx="1164151" cy="583056"/>
            </a:xfrm>
          </xdr:grpSpPr>
          <xdr:sp macro="" textlink="">
            <xdr:nvSpPr>
              <xdr:cNvPr id="3276801" name="Button 1" descr="Clear" hidden="1">
                <a:extLst>
                  <a:ext uri="{63B3BB69-23CF-44E3-9099-C40C66FF867C}">
                    <a14:compatExt spid="_x0000_s3276801"/>
                  </a:ext>
                </a:extLst>
              </xdr:cNvPr>
              <xdr:cNvSpPr/>
            </xdr:nvSpPr>
            <xdr:spPr bwMode="auto">
              <a:xfrm>
                <a:off x="12825308" y="20881691"/>
                <a:ext cx="1160587" cy="294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3276802" name="Button 2" hidden="1">
                <a:extLst>
                  <a:ext uri="{63B3BB69-23CF-44E3-9099-C40C66FF867C}">
                    <a14:compatExt spid="_x0000_s3276802"/>
                  </a:ext>
                </a:extLst>
              </xdr:cNvPr>
              <xdr:cNvSpPr/>
            </xdr:nvSpPr>
            <xdr:spPr bwMode="auto">
              <a:xfrm>
                <a:off x="12836489" y="21208600"/>
                <a:ext cx="1152970" cy="25614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5" name="Group 4"/>
            <xdr:cNvGrpSpPr/>
          </xdr:nvGrpSpPr>
          <xdr:grpSpPr>
            <a:xfrm>
              <a:off x="15780774" y="25354288"/>
              <a:ext cx="1341120" cy="643209"/>
              <a:chOff x="16514618" y="24772774"/>
              <a:chExt cx="1341120" cy="625979"/>
            </a:xfrm>
          </xdr:grpSpPr>
          <xdr:sp macro="" textlink="">
            <xdr:nvSpPr>
              <xdr:cNvPr id="3276803" name="Button 3" hidden="1">
                <a:extLst>
                  <a:ext uri="{63B3BB69-23CF-44E3-9099-C40C66FF867C}">
                    <a14:compatExt spid="_x0000_s3276803"/>
                  </a:ext>
                </a:extLst>
              </xdr:cNvPr>
              <xdr:cNvSpPr/>
            </xdr:nvSpPr>
            <xdr:spPr bwMode="auto">
              <a:xfrm>
                <a:off x="16514618" y="24772774"/>
                <a:ext cx="1318260" cy="3068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3276804" name="Button 4" hidden="1">
                <a:extLst>
                  <a:ext uri="{63B3BB69-23CF-44E3-9099-C40C66FF867C}">
                    <a14:compatExt spid="_x0000_s3276804"/>
                  </a:ext>
                </a:extLst>
              </xdr:cNvPr>
              <xdr:cNvSpPr/>
            </xdr:nvSpPr>
            <xdr:spPr bwMode="auto">
              <a:xfrm>
                <a:off x="16514618" y="25119582"/>
                <a:ext cx="1341120" cy="279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110</xdr:row>
          <xdr:rowOff>110613</xdr:rowOff>
        </xdr:from>
        <xdr:to>
          <xdr:col>13</xdr:col>
          <xdr:colOff>3429737</xdr:colOff>
          <xdr:row>117</xdr:row>
          <xdr:rowOff>107170</xdr:rowOff>
        </xdr:to>
        <xdr:grpSp>
          <xdr:nvGrpSpPr>
            <xdr:cNvPr id="8" name="Group 7"/>
            <xdr:cNvGrpSpPr/>
          </xdr:nvGrpSpPr>
          <xdr:grpSpPr>
            <a:xfrm>
              <a:off x="18047204" y="20389645"/>
              <a:ext cx="2834791" cy="1287041"/>
              <a:chOff x="19472881" y="3797710"/>
              <a:chExt cx="2834791" cy="1287041"/>
            </a:xfrm>
          </xdr:grpSpPr>
          <xdr:sp macro="" textlink="">
            <xdr:nvSpPr>
              <xdr:cNvPr id="3276805" name="Button 5" hidden="1">
                <a:extLst>
                  <a:ext uri="{63B3BB69-23CF-44E3-9099-C40C66FF867C}">
                    <a14:compatExt spid="_x0000_s3276805"/>
                  </a:ext>
                </a:extLst>
              </xdr:cNvPr>
              <xdr:cNvSpPr/>
            </xdr:nvSpPr>
            <xdr:spPr bwMode="auto">
              <a:xfrm>
                <a:off x="19485640" y="3797710"/>
                <a:ext cx="1377948" cy="2458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3276806" name="Button 6" hidden="1">
                <a:extLst>
                  <a:ext uri="{63B3BB69-23CF-44E3-9099-C40C66FF867C}">
                    <a14:compatExt spid="_x0000_s3276806"/>
                  </a:ext>
                </a:extLst>
              </xdr:cNvPr>
              <xdr:cNvSpPr/>
            </xdr:nvSpPr>
            <xdr:spPr bwMode="auto">
              <a:xfrm>
                <a:off x="19489285" y="4094825"/>
                <a:ext cx="1441134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3276807" name="Button 7" hidden="1">
                <a:extLst>
                  <a:ext uri="{63B3BB69-23CF-44E3-9099-C40C66FF867C}">
                    <a14:compatExt spid="_x0000_s3276807"/>
                  </a:ext>
                </a:extLst>
              </xdr:cNvPr>
              <xdr:cNvSpPr/>
            </xdr:nvSpPr>
            <xdr:spPr bwMode="auto">
              <a:xfrm>
                <a:off x="19489285" y="4340041"/>
                <a:ext cx="1417439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3276808" name="Button 8" hidden="1">
                <a:extLst>
                  <a:ext uri="{63B3BB69-23CF-44E3-9099-C40C66FF867C}">
                    <a14:compatExt spid="_x0000_s3276808"/>
                  </a:ext>
                </a:extLst>
              </xdr:cNvPr>
              <xdr:cNvSpPr/>
            </xdr:nvSpPr>
            <xdr:spPr bwMode="auto">
              <a:xfrm>
                <a:off x="19484425" y="4590197"/>
                <a:ext cx="1401643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3276809" name="Button 9" hidden="1">
                <a:extLst>
                  <a:ext uri="{63B3BB69-23CF-44E3-9099-C40C66FF867C}">
                    <a14:compatExt spid="_x0000_s3276809"/>
                  </a:ext>
                </a:extLst>
              </xdr:cNvPr>
              <xdr:cNvSpPr/>
            </xdr:nvSpPr>
            <xdr:spPr bwMode="auto">
              <a:xfrm>
                <a:off x="19472881" y="4845276"/>
                <a:ext cx="1385846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3276810" name="Button 10" hidden="1">
                <a:extLst>
                  <a:ext uri="{63B3BB69-23CF-44E3-9099-C40C66FF867C}">
                    <a14:compatExt spid="_x0000_s3276810"/>
                  </a:ext>
                </a:extLst>
              </xdr:cNvPr>
              <xdr:cNvSpPr/>
            </xdr:nvSpPr>
            <xdr:spPr bwMode="auto">
              <a:xfrm>
                <a:off x="20976139" y="4595689"/>
                <a:ext cx="1219200" cy="1738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3276811" name="Button 11" hidden="1">
                <a:extLst>
                  <a:ext uri="{63B3BB69-23CF-44E3-9099-C40C66FF867C}">
                    <a14:compatExt spid="_x0000_s3276811"/>
                  </a:ext>
                </a:extLst>
              </xdr:cNvPr>
              <xdr:cNvSpPr/>
            </xdr:nvSpPr>
            <xdr:spPr bwMode="auto">
              <a:xfrm>
                <a:off x="21087735" y="4078671"/>
                <a:ext cx="1074420" cy="222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3276812" name="Button 12" hidden="1">
                <a:extLst>
                  <a:ext uri="{63B3BB69-23CF-44E3-9099-C40C66FF867C}">
                    <a14:compatExt spid="_x0000_s3276812"/>
                  </a:ext>
                </a:extLst>
              </xdr:cNvPr>
              <xdr:cNvSpPr/>
            </xdr:nvSpPr>
            <xdr:spPr bwMode="auto">
              <a:xfrm>
                <a:off x="21087735" y="3801406"/>
                <a:ext cx="1021080" cy="21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3276813" name="Button 13" hidden="1">
                <a:extLst>
                  <a:ext uri="{63B3BB69-23CF-44E3-9099-C40C66FF867C}">
                    <a14:compatExt spid="_x0000_s3276813"/>
                  </a:ext>
                </a:extLst>
              </xdr:cNvPr>
              <xdr:cNvSpPr/>
            </xdr:nvSpPr>
            <xdr:spPr bwMode="auto">
              <a:xfrm>
                <a:off x="21102975" y="4354462"/>
                <a:ext cx="1043940" cy="1919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  <xdr:sp macro="" textlink="">
            <xdr:nvSpPr>
              <xdr:cNvPr id="3276814" name="Button 14" hidden="1">
                <a:extLst>
                  <a:ext uri="{63B3BB69-23CF-44E3-9099-C40C66FF867C}">
                    <a14:compatExt spid="_x0000_s3276814"/>
                  </a:ext>
                </a:extLst>
              </xdr:cNvPr>
              <xdr:cNvSpPr/>
            </xdr:nvSpPr>
            <xdr:spPr bwMode="auto">
              <a:xfrm>
                <a:off x="21019892" y="4784622"/>
                <a:ext cx="1287780" cy="3001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No Disposition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7877499" y="20524462"/>
              <a:ext cx="1156348" cy="573473"/>
              <a:chOff x="12825308" y="20881672"/>
              <a:chExt cx="1164151" cy="583039"/>
            </a:xfrm>
          </xdr:grpSpPr>
          <xdr:sp macro="" textlink="">
            <xdr:nvSpPr>
              <xdr:cNvPr id="2996225" name="Button 1" descr="Clear" hidden="1">
                <a:extLst>
                  <a:ext uri="{63B3BB69-23CF-44E3-9099-C40C66FF867C}">
                    <a14:compatExt spid="_x0000_s2996225"/>
                  </a:ext>
                </a:extLst>
              </xdr:cNvPr>
              <xdr:cNvSpPr/>
            </xdr:nvSpPr>
            <xdr:spPr bwMode="auto">
              <a:xfrm>
                <a:off x="12825308" y="20881672"/>
                <a:ext cx="1160587" cy="2942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996226" name="Button 2" hidden="1">
                <a:extLst>
                  <a:ext uri="{63B3BB69-23CF-44E3-9099-C40C66FF867C}">
                    <a14:compatExt spid="_x0000_s2996226"/>
                  </a:ext>
                </a:extLst>
              </xdr:cNvPr>
              <xdr:cNvSpPr/>
            </xdr:nvSpPr>
            <xdr:spPr bwMode="auto">
              <a:xfrm>
                <a:off x="12836489" y="21208563"/>
                <a:ext cx="1152970" cy="2561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5" name="Group 4"/>
            <xdr:cNvGrpSpPr/>
          </xdr:nvGrpSpPr>
          <xdr:grpSpPr>
            <a:xfrm>
              <a:off x="18115935" y="25354269"/>
              <a:ext cx="1341120" cy="643064"/>
              <a:chOff x="16514618" y="24772894"/>
              <a:chExt cx="1341120" cy="625883"/>
            </a:xfrm>
          </xdr:grpSpPr>
          <xdr:sp macro="" textlink="">
            <xdr:nvSpPr>
              <xdr:cNvPr id="2996227" name="Button 3" hidden="1">
                <a:extLst>
                  <a:ext uri="{63B3BB69-23CF-44E3-9099-C40C66FF867C}">
                    <a14:compatExt spid="_x0000_s2996227"/>
                  </a:ext>
                </a:extLst>
              </xdr:cNvPr>
              <xdr:cNvSpPr/>
            </xdr:nvSpPr>
            <xdr:spPr bwMode="auto">
              <a:xfrm>
                <a:off x="16514618" y="24772894"/>
                <a:ext cx="1318260" cy="3068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996228" name="Button 4" hidden="1">
                <a:extLst>
                  <a:ext uri="{63B3BB69-23CF-44E3-9099-C40C66FF867C}">
                    <a14:compatExt spid="_x0000_s2996228"/>
                  </a:ext>
                </a:extLst>
              </xdr:cNvPr>
              <xdr:cNvSpPr/>
            </xdr:nvSpPr>
            <xdr:spPr bwMode="auto">
              <a:xfrm>
                <a:off x="16514618" y="25119606"/>
                <a:ext cx="1341120" cy="2791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110</xdr:row>
          <xdr:rowOff>110613</xdr:rowOff>
        </xdr:from>
        <xdr:to>
          <xdr:col>13</xdr:col>
          <xdr:colOff>3429737</xdr:colOff>
          <xdr:row>117</xdr:row>
          <xdr:rowOff>107170</xdr:rowOff>
        </xdr:to>
        <xdr:grpSp>
          <xdr:nvGrpSpPr>
            <xdr:cNvPr id="8" name="Group 7"/>
            <xdr:cNvGrpSpPr/>
          </xdr:nvGrpSpPr>
          <xdr:grpSpPr>
            <a:xfrm>
              <a:off x="20382365" y="20389645"/>
              <a:ext cx="2834791" cy="1287041"/>
              <a:chOff x="19472881" y="3797710"/>
              <a:chExt cx="2834791" cy="1287041"/>
            </a:xfrm>
          </xdr:grpSpPr>
          <xdr:sp macro="" textlink="">
            <xdr:nvSpPr>
              <xdr:cNvPr id="2996229" name="Button 5" hidden="1">
                <a:extLst>
                  <a:ext uri="{63B3BB69-23CF-44E3-9099-C40C66FF867C}">
                    <a14:compatExt spid="_x0000_s2996229"/>
                  </a:ext>
                </a:extLst>
              </xdr:cNvPr>
              <xdr:cNvSpPr/>
            </xdr:nvSpPr>
            <xdr:spPr bwMode="auto">
              <a:xfrm>
                <a:off x="19485640" y="3797710"/>
                <a:ext cx="1377948" cy="2458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996230" name="Button 6" hidden="1">
                <a:extLst>
                  <a:ext uri="{63B3BB69-23CF-44E3-9099-C40C66FF867C}">
                    <a14:compatExt spid="_x0000_s2996230"/>
                  </a:ext>
                </a:extLst>
              </xdr:cNvPr>
              <xdr:cNvSpPr/>
            </xdr:nvSpPr>
            <xdr:spPr bwMode="auto">
              <a:xfrm>
                <a:off x="19489285" y="4094825"/>
                <a:ext cx="1441134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996231" name="Button 7" hidden="1">
                <a:extLst>
                  <a:ext uri="{63B3BB69-23CF-44E3-9099-C40C66FF867C}">
                    <a14:compatExt spid="_x0000_s2996231"/>
                  </a:ext>
                </a:extLst>
              </xdr:cNvPr>
              <xdr:cNvSpPr/>
            </xdr:nvSpPr>
            <xdr:spPr bwMode="auto">
              <a:xfrm>
                <a:off x="19489285" y="4340041"/>
                <a:ext cx="1417439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996232" name="Button 8" hidden="1">
                <a:extLst>
                  <a:ext uri="{63B3BB69-23CF-44E3-9099-C40C66FF867C}">
                    <a14:compatExt spid="_x0000_s2996232"/>
                  </a:ext>
                </a:extLst>
              </xdr:cNvPr>
              <xdr:cNvSpPr/>
            </xdr:nvSpPr>
            <xdr:spPr bwMode="auto">
              <a:xfrm>
                <a:off x="19484425" y="4590197"/>
                <a:ext cx="1401643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996233" name="Button 9" hidden="1">
                <a:extLst>
                  <a:ext uri="{63B3BB69-23CF-44E3-9099-C40C66FF867C}">
                    <a14:compatExt spid="_x0000_s2996233"/>
                  </a:ext>
                </a:extLst>
              </xdr:cNvPr>
              <xdr:cNvSpPr/>
            </xdr:nvSpPr>
            <xdr:spPr bwMode="auto">
              <a:xfrm>
                <a:off x="19472881" y="4845276"/>
                <a:ext cx="1385846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996234" name="Button 10" hidden="1">
                <a:extLst>
                  <a:ext uri="{63B3BB69-23CF-44E3-9099-C40C66FF867C}">
                    <a14:compatExt spid="_x0000_s2996234"/>
                  </a:ext>
                </a:extLst>
              </xdr:cNvPr>
              <xdr:cNvSpPr/>
            </xdr:nvSpPr>
            <xdr:spPr bwMode="auto">
              <a:xfrm>
                <a:off x="20976139" y="4595689"/>
                <a:ext cx="1219200" cy="1738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996235" name="Button 11" hidden="1">
                <a:extLst>
                  <a:ext uri="{63B3BB69-23CF-44E3-9099-C40C66FF867C}">
                    <a14:compatExt spid="_x0000_s2996235"/>
                  </a:ext>
                </a:extLst>
              </xdr:cNvPr>
              <xdr:cNvSpPr/>
            </xdr:nvSpPr>
            <xdr:spPr bwMode="auto">
              <a:xfrm>
                <a:off x="21087735" y="4078671"/>
                <a:ext cx="1074420" cy="222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996236" name="Button 12" hidden="1">
                <a:extLst>
                  <a:ext uri="{63B3BB69-23CF-44E3-9099-C40C66FF867C}">
                    <a14:compatExt spid="_x0000_s2996236"/>
                  </a:ext>
                </a:extLst>
              </xdr:cNvPr>
              <xdr:cNvSpPr/>
            </xdr:nvSpPr>
            <xdr:spPr bwMode="auto">
              <a:xfrm>
                <a:off x="21087735" y="3801406"/>
                <a:ext cx="1021080" cy="21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996237" name="Button 13" hidden="1">
                <a:extLst>
                  <a:ext uri="{63B3BB69-23CF-44E3-9099-C40C66FF867C}">
                    <a14:compatExt spid="_x0000_s2996237"/>
                  </a:ext>
                </a:extLst>
              </xdr:cNvPr>
              <xdr:cNvSpPr/>
            </xdr:nvSpPr>
            <xdr:spPr bwMode="auto">
              <a:xfrm>
                <a:off x="21102975" y="4354462"/>
                <a:ext cx="1043940" cy="1919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  <xdr:sp macro="" textlink="">
            <xdr:nvSpPr>
              <xdr:cNvPr id="2996238" name="Button 14" hidden="1">
                <a:extLst>
                  <a:ext uri="{63B3BB69-23CF-44E3-9099-C40C66FF867C}">
                    <a14:compatExt spid="_x0000_s2996238"/>
                  </a:ext>
                </a:extLst>
              </xdr:cNvPr>
              <xdr:cNvSpPr/>
            </xdr:nvSpPr>
            <xdr:spPr bwMode="auto">
              <a:xfrm>
                <a:off x="21019892" y="4784622"/>
                <a:ext cx="1287780" cy="3001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No Disposition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81477</xdr:rowOff>
        </xdr:to>
        <xdr:grpSp>
          <xdr:nvGrpSpPr>
            <xdr:cNvPr id="2" name="Group 1"/>
            <xdr:cNvGrpSpPr/>
          </xdr:nvGrpSpPr>
          <xdr:grpSpPr>
            <a:xfrm>
              <a:off x="17877499" y="2826248"/>
              <a:ext cx="1156348" cy="573628"/>
              <a:chOff x="12825308" y="20881567"/>
              <a:chExt cx="1164151" cy="583201"/>
            </a:xfrm>
          </xdr:grpSpPr>
          <xdr:sp macro="" textlink="">
            <xdr:nvSpPr>
              <xdr:cNvPr id="2934785" name="Button 1" descr="Clear" hidden="1">
                <a:extLst>
                  <a:ext uri="{63B3BB69-23CF-44E3-9099-C40C66FF867C}">
                    <a14:compatExt spid="_x0000_s2934785"/>
                  </a:ext>
                </a:extLst>
              </xdr:cNvPr>
              <xdr:cNvSpPr/>
            </xdr:nvSpPr>
            <xdr:spPr bwMode="auto">
              <a:xfrm>
                <a:off x="12825308" y="20881567"/>
                <a:ext cx="1160587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934786" name="Button 2" hidden="1">
                <a:extLst>
                  <a:ext uri="{63B3BB69-23CF-44E3-9099-C40C66FF867C}">
                    <a14:compatExt spid="_x0000_s2934786"/>
                  </a:ext>
                </a:extLst>
              </xdr:cNvPr>
              <xdr:cNvSpPr/>
            </xdr:nvSpPr>
            <xdr:spPr bwMode="auto">
              <a:xfrm>
                <a:off x="12836489" y="21208618"/>
                <a:ext cx="1152970" cy="2561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3464</xdr:rowOff>
        </xdr:to>
        <xdr:grpSp>
          <xdr:nvGrpSpPr>
            <xdr:cNvPr id="5" name="Group 4"/>
            <xdr:cNvGrpSpPr/>
          </xdr:nvGrpSpPr>
          <xdr:grpSpPr>
            <a:xfrm>
              <a:off x="18115935" y="7656393"/>
              <a:ext cx="1341120" cy="642933"/>
              <a:chOff x="16514618" y="24772916"/>
              <a:chExt cx="1341120" cy="625690"/>
            </a:xfrm>
          </xdr:grpSpPr>
          <xdr:sp macro="" textlink="">
            <xdr:nvSpPr>
              <xdr:cNvPr id="2934787" name="Button 3" hidden="1">
                <a:extLst>
                  <a:ext uri="{63B3BB69-23CF-44E3-9099-C40C66FF867C}">
                    <a14:compatExt spid="_x0000_s2934787"/>
                  </a:ext>
                </a:extLst>
              </xdr:cNvPr>
              <xdr:cNvSpPr/>
            </xdr:nvSpPr>
            <xdr:spPr bwMode="auto">
              <a:xfrm>
                <a:off x="16514618" y="24772916"/>
                <a:ext cx="1318260" cy="3068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934788" name="Button 4" hidden="1">
                <a:extLst>
                  <a:ext uri="{63B3BB69-23CF-44E3-9099-C40C66FF867C}">
                    <a14:compatExt spid="_x0000_s2934788"/>
                  </a:ext>
                </a:extLst>
              </xdr:cNvPr>
              <xdr:cNvSpPr/>
            </xdr:nvSpPr>
            <xdr:spPr bwMode="auto">
              <a:xfrm>
                <a:off x="16514618" y="25119436"/>
                <a:ext cx="1341120" cy="2791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110</xdr:row>
          <xdr:rowOff>110613</xdr:rowOff>
        </xdr:from>
        <xdr:to>
          <xdr:col>13</xdr:col>
          <xdr:colOff>3429737</xdr:colOff>
          <xdr:row>117</xdr:row>
          <xdr:rowOff>107170</xdr:rowOff>
        </xdr:to>
        <xdr:grpSp>
          <xdr:nvGrpSpPr>
            <xdr:cNvPr id="8" name="Group 7"/>
            <xdr:cNvGrpSpPr/>
          </xdr:nvGrpSpPr>
          <xdr:grpSpPr>
            <a:xfrm>
              <a:off x="20382365" y="2691581"/>
              <a:ext cx="2834791" cy="1287041"/>
              <a:chOff x="19472881" y="3797710"/>
              <a:chExt cx="2834791" cy="1287041"/>
            </a:xfrm>
          </xdr:grpSpPr>
          <xdr:sp macro="" textlink="">
            <xdr:nvSpPr>
              <xdr:cNvPr id="2934789" name="Button 5" hidden="1">
                <a:extLst>
                  <a:ext uri="{63B3BB69-23CF-44E3-9099-C40C66FF867C}">
                    <a14:compatExt spid="_x0000_s2934789"/>
                  </a:ext>
                </a:extLst>
              </xdr:cNvPr>
              <xdr:cNvSpPr/>
            </xdr:nvSpPr>
            <xdr:spPr bwMode="auto">
              <a:xfrm>
                <a:off x="19485640" y="3797710"/>
                <a:ext cx="1377948" cy="2458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934790" name="Button 6" hidden="1">
                <a:extLst>
                  <a:ext uri="{63B3BB69-23CF-44E3-9099-C40C66FF867C}">
                    <a14:compatExt spid="_x0000_s2934790"/>
                  </a:ext>
                </a:extLst>
              </xdr:cNvPr>
              <xdr:cNvSpPr/>
            </xdr:nvSpPr>
            <xdr:spPr bwMode="auto">
              <a:xfrm>
                <a:off x="19489285" y="4094825"/>
                <a:ext cx="1441134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934791" name="Button 7" hidden="1">
                <a:extLst>
                  <a:ext uri="{63B3BB69-23CF-44E3-9099-C40C66FF867C}">
                    <a14:compatExt spid="_x0000_s2934791"/>
                  </a:ext>
                </a:extLst>
              </xdr:cNvPr>
              <xdr:cNvSpPr/>
            </xdr:nvSpPr>
            <xdr:spPr bwMode="auto">
              <a:xfrm>
                <a:off x="19489285" y="4340041"/>
                <a:ext cx="1417439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934792" name="Button 8" hidden="1">
                <a:extLst>
                  <a:ext uri="{63B3BB69-23CF-44E3-9099-C40C66FF867C}">
                    <a14:compatExt spid="_x0000_s2934792"/>
                  </a:ext>
                </a:extLst>
              </xdr:cNvPr>
              <xdr:cNvSpPr/>
            </xdr:nvSpPr>
            <xdr:spPr bwMode="auto">
              <a:xfrm>
                <a:off x="19484425" y="4590197"/>
                <a:ext cx="1401643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934793" name="Button 9" hidden="1">
                <a:extLst>
                  <a:ext uri="{63B3BB69-23CF-44E3-9099-C40C66FF867C}">
                    <a14:compatExt spid="_x0000_s2934793"/>
                  </a:ext>
                </a:extLst>
              </xdr:cNvPr>
              <xdr:cNvSpPr/>
            </xdr:nvSpPr>
            <xdr:spPr bwMode="auto">
              <a:xfrm>
                <a:off x="19472881" y="4845276"/>
                <a:ext cx="1385846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934794" name="Button 10" hidden="1">
                <a:extLst>
                  <a:ext uri="{63B3BB69-23CF-44E3-9099-C40C66FF867C}">
                    <a14:compatExt spid="_x0000_s2934794"/>
                  </a:ext>
                </a:extLst>
              </xdr:cNvPr>
              <xdr:cNvSpPr/>
            </xdr:nvSpPr>
            <xdr:spPr bwMode="auto">
              <a:xfrm>
                <a:off x="20976139" y="4595689"/>
                <a:ext cx="1219200" cy="1738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934795" name="Button 11" hidden="1">
                <a:extLst>
                  <a:ext uri="{63B3BB69-23CF-44E3-9099-C40C66FF867C}">
                    <a14:compatExt spid="_x0000_s2934795"/>
                  </a:ext>
                </a:extLst>
              </xdr:cNvPr>
              <xdr:cNvSpPr/>
            </xdr:nvSpPr>
            <xdr:spPr bwMode="auto">
              <a:xfrm>
                <a:off x="21087735" y="4078671"/>
                <a:ext cx="1074420" cy="222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934796" name="Button 12" hidden="1">
                <a:extLst>
                  <a:ext uri="{63B3BB69-23CF-44E3-9099-C40C66FF867C}">
                    <a14:compatExt spid="_x0000_s2934796"/>
                  </a:ext>
                </a:extLst>
              </xdr:cNvPr>
              <xdr:cNvSpPr/>
            </xdr:nvSpPr>
            <xdr:spPr bwMode="auto">
              <a:xfrm>
                <a:off x="21087735" y="3801406"/>
                <a:ext cx="1021080" cy="21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934797" name="Button 13" hidden="1">
                <a:extLst>
                  <a:ext uri="{63B3BB69-23CF-44E3-9099-C40C66FF867C}">
                    <a14:compatExt spid="_x0000_s2934797"/>
                  </a:ext>
                </a:extLst>
              </xdr:cNvPr>
              <xdr:cNvSpPr/>
            </xdr:nvSpPr>
            <xdr:spPr bwMode="auto">
              <a:xfrm>
                <a:off x="21102975" y="4354462"/>
                <a:ext cx="1043940" cy="1919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  <xdr:sp macro="" textlink="">
            <xdr:nvSpPr>
              <xdr:cNvPr id="2934798" name="Button 14" hidden="1">
                <a:extLst>
                  <a:ext uri="{63B3BB69-23CF-44E3-9099-C40C66FF867C}">
                    <a14:compatExt spid="_x0000_s2934798"/>
                  </a:ext>
                </a:extLst>
              </xdr:cNvPr>
              <xdr:cNvSpPr/>
            </xdr:nvSpPr>
            <xdr:spPr bwMode="auto">
              <a:xfrm>
                <a:off x="21019892" y="4784622"/>
                <a:ext cx="1287780" cy="3001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No Disposition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917915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7349006" y="20524425"/>
              <a:ext cx="1156348" cy="573434"/>
              <a:chOff x="12825308" y="20881654"/>
              <a:chExt cx="1164151" cy="583014"/>
            </a:xfrm>
          </xdr:grpSpPr>
          <xdr:sp macro="" textlink="">
            <xdr:nvSpPr>
              <xdr:cNvPr id="2874369" name="Button 1" descr="Clear" hidden="1">
                <a:extLst>
                  <a:ext uri="{63B3BB69-23CF-44E3-9099-C40C66FF867C}">
                    <a14:compatExt spid="_x0000_s2874369"/>
                  </a:ext>
                </a:extLst>
              </xdr:cNvPr>
              <xdr:cNvSpPr/>
            </xdr:nvSpPr>
            <xdr:spPr bwMode="auto">
              <a:xfrm>
                <a:off x="12825308" y="20881654"/>
                <a:ext cx="1160587" cy="2942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874370" name="Button 2" hidden="1">
                <a:extLst>
                  <a:ext uri="{63B3BB69-23CF-44E3-9099-C40C66FF867C}">
                    <a14:compatExt spid="_x0000_s2874370"/>
                  </a:ext>
                </a:extLst>
              </xdr:cNvPr>
              <xdr:cNvSpPr/>
            </xdr:nvSpPr>
            <xdr:spPr bwMode="auto">
              <a:xfrm>
                <a:off x="12836489" y="21208520"/>
                <a:ext cx="1152970" cy="2561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5" name="Group 4"/>
            <xdr:cNvGrpSpPr/>
          </xdr:nvGrpSpPr>
          <xdr:grpSpPr>
            <a:xfrm>
              <a:off x="17587452" y="25354421"/>
              <a:ext cx="1341120" cy="642740"/>
              <a:chOff x="16514618" y="24772871"/>
              <a:chExt cx="1341120" cy="625649"/>
            </a:xfrm>
          </xdr:grpSpPr>
          <xdr:sp macro="" textlink="">
            <xdr:nvSpPr>
              <xdr:cNvPr id="2874371" name="Button 3" hidden="1">
                <a:extLst>
                  <a:ext uri="{63B3BB69-23CF-44E3-9099-C40C66FF867C}">
                    <a14:compatExt spid="_x0000_s2874371"/>
                  </a:ext>
                </a:extLst>
              </xdr:cNvPr>
              <xdr:cNvSpPr/>
            </xdr:nvSpPr>
            <xdr:spPr bwMode="auto">
              <a:xfrm>
                <a:off x="16514618" y="24772871"/>
                <a:ext cx="1318260" cy="3068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874372" name="Button 4" hidden="1">
                <a:extLst>
                  <a:ext uri="{63B3BB69-23CF-44E3-9099-C40C66FF867C}">
                    <a14:compatExt spid="_x0000_s2874372"/>
                  </a:ext>
                </a:extLst>
              </xdr:cNvPr>
              <xdr:cNvSpPr/>
            </xdr:nvSpPr>
            <xdr:spPr bwMode="auto">
              <a:xfrm>
                <a:off x="16514618" y="25119351"/>
                <a:ext cx="1341120" cy="2791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110</xdr:row>
          <xdr:rowOff>110613</xdr:rowOff>
        </xdr:from>
        <xdr:to>
          <xdr:col>13</xdr:col>
          <xdr:colOff>3429737</xdr:colOff>
          <xdr:row>117</xdr:row>
          <xdr:rowOff>107170</xdr:rowOff>
        </xdr:to>
        <xdr:grpSp>
          <xdr:nvGrpSpPr>
            <xdr:cNvPr id="8" name="Group 7"/>
            <xdr:cNvGrpSpPr/>
          </xdr:nvGrpSpPr>
          <xdr:grpSpPr>
            <a:xfrm>
              <a:off x="19853881" y="20389645"/>
              <a:ext cx="2834791" cy="1287041"/>
              <a:chOff x="19472881" y="3797710"/>
              <a:chExt cx="2834791" cy="1287041"/>
            </a:xfrm>
          </xdr:grpSpPr>
          <xdr:sp macro="" textlink="">
            <xdr:nvSpPr>
              <xdr:cNvPr id="2874373" name="Button 5" hidden="1">
                <a:extLst>
                  <a:ext uri="{63B3BB69-23CF-44E3-9099-C40C66FF867C}">
                    <a14:compatExt spid="_x0000_s2874373"/>
                  </a:ext>
                </a:extLst>
              </xdr:cNvPr>
              <xdr:cNvSpPr/>
            </xdr:nvSpPr>
            <xdr:spPr bwMode="auto">
              <a:xfrm>
                <a:off x="19485640" y="3797710"/>
                <a:ext cx="1377948" cy="2458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874374" name="Button 6" hidden="1">
                <a:extLst>
                  <a:ext uri="{63B3BB69-23CF-44E3-9099-C40C66FF867C}">
                    <a14:compatExt spid="_x0000_s2874374"/>
                  </a:ext>
                </a:extLst>
              </xdr:cNvPr>
              <xdr:cNvSpPr/>
            </xdr:nvSpPr>
            <xdr:spPr bwMode="auto">
              <a:xfrm>
                <a:off x="19489285" y="4094825"/>
                <a:ext cx="1441134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874375" name="Button 7" hidden="1">
                <a:extLst>
                  <a:ext uri="{63B3BB69-23CF-44E3-9099-C40C66FF867C}">
                    <a14:compatExt spid="_x0000_s2874375"/>
                  </a:ext>
                </a:extLst>
              </xdr:cNvPr>
              <xdr:cNvSpPr/>
            </xdr:nvSpPr>
            <xdr:spPr bwMode="auto">
              <a:xfrm>
                <a:off x="19489285" y="4340041"/>
                <a:ext cx="1417439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874376" name="Button 8" hidden="1">
                <a:extLst>
                  <a:ext uri="{63B3BB69-23CF-44E3-9099-C40C66FF867C}">
                    <a14:compatExt spid="_x0000_s2874376"/>
                  </a:ext>
                </a:extLst>
              </xdr:cNvPr>
              <xdr:cNvSpPr/>
            </xdr:nvSpPr>
            <xdr:spPr bwMode="auto">
              <a:xfrm>
                <a:off x="19484425" y="4590197"/>
                <a:ext cx="1401643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874377" name="Button 9" hidden="1">
                <a:extLst>
                  <a:ext uri="{63B3BB69-23CF-44E3-9099-C40C66FF867C}">
                    <a14:compatExt spid="_x0000_s2874377"/>
                  </a:ext>
                </a:extLst>
              </xdr:cNvPr>
              <xdr:cNvSpPr/>
            </xdr:nvSpPr>
            <xdr:spPr bwMode="auto">
              <a:xfrm>
                <a:off x="19472881" y="4845276"/>
                <a:ext cx="1385846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874378" name="Button 10" hidden="1">
                <a:extLst>
                  <a:ext uri="{63B3BB69-23CF-44E3-9099-C40C66FF867C}">
                    <a14:compatExt spid="_x0000_s2874378"/>
                  </a:ext>
                </a:extLst>
              </xdr:cNvPr>
              <xdr:cNvSpPr/>
            </xdr:nvSpPr>
            <xdr:spPr bwMode="auto">
              <a:xfrm>
                <a:off x="20976139" y="4595689"/>
                <a:ext cx="1219200" cy="1738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874379" name="Button 11" hidden="1">
                <a:extLst>
                  <a:ext uri="{63B3BB69-23CF-44E3-9099-C40C66FF867C}">
                    <a14:compatExt spid="_x0000_s2874379"/>
                  </a:ext>
                </a:extLst>
              </xdr:cNvPr>
              <xdr:cNvSpPr/>
            </xdr:nvSpPr>
            <xdr:spPr bwMode="auto">
              <a:xfrm>
                <a:off x="21087735" y="4078671"/>
                <a:ext cx="1074420" cy="222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874380" name="Button 12" hidden="1">
                <a:extLst>
                  <a:ext uri="{63B3BB69-23CF-44E3-9099-C40C66FF867C}">
                    <a14:compatExt spid="_x0000_s2874380"/>
                  </a:ext>
                </a:extLst>
              </xdr:cNvPr>
              <xdr:cNvSpPr/>
            </xdr:nvSpPr>
            <xdr:spPr bwMode="auto">
              <a:xfrm>
                <a:off x="21087735" y="3801406"/>
                <a:ext cx="1021080" cy="21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874381" name="Button 13" hidden="1">
                <a:extLst>
                  <a:ext uri="{63B3BB69-23CF-44E3-9099-C40C66FF867C}">
                    <a14:compatExt spid="_x0000_s2874381"/>
                  </a:ext>
                </a:extLst>
              </xdr:cNvPr>
              <xdr:cNvSpPr/>
            </xdr:nvSpPr>
            <xdr:spPr bwMode="auto">
              <a:xfrm>
                <a:off x="21102975" y="4354462"/>
                <a:ext cx="1043940" cy="1919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  <xdr:sp macro="" textlink="">
            <xdr:nvSpPr>
              <xdr:cNvPr id="2874382" name="Button 14" hidden="1">
                <a:extLst>
                  <a:ext uri="{63B3BB69-23CF-44E3-9099-C40C66FF867C}">
                    <a14:compatExt spid="_x0000_s2874382"/>
                  </a:ext>
                </a:extLst>
              </xdr:cNvPr>
              <xdr:cNvSpPr/>
            </xdr:nvSpPr>
            <xdr:spPr bwMode="auto">
              <a:xfrm>
                <a:off x="21019892" y="4784622"/>
                <a:ext cx="1287780" cy="3001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No Disposition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917915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6968004" y="20524582"/>
              <a:ext cx="1156348" cy="573136"/>
              <a:chOff x="12825308" y="20881867"/>
              <a:chExt cx="1164151" cy="582667"/>
            </a:xfrm>
          </xdr:grpSpPr>
          <xdr:sp macro="" textlink="">
            <xdr:nvSpPr>
              <xdr:cNvPr id="2814977" name="Button 1" descr="Clear" hidden="1">
                <a:extLst>
                  <a:ext uri="{63B3BB69-23CF-44E3-9099-C40C66FF867C}">
                    <a14:compatExt spid="_x0000_s2814977"/>
                  </a:ext>
                </a:extLst>
              </xdr:cNvPr>
              <xdr:cNvSpPr/>
            </xdr:nvSpPr>
            <xdr:spPr bwMode="auto">
              <a:xfrm>
                <a:off x="12825308" y="20881867"/>
                <a:ext cx="1160587" cy="2942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814978" name="Button 2" hidden="1">
                <a:extLst>
                  <a:ext uri="{63B3BB69-23CF-44E3-9099-C40C66FF867C}">
                    <a14:compatExt spid="_x0000_s2814978"/>
                  </a:ext>
                </a:extLst>
              </xdr:cNvPr>
              <xdr:cNvSpPr/>
            </xdr:nvSpPr>
            <xdr:spPr bwMode="auto">
              <a:xfrm>
                <a:off x="12836489" y="21208386"/>
                <a:ext cx="1152970" cy="2561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15" name="Group 14"/>
            <xdr:cNvGrpSpPr/>
          </xdr:nvGrpSpPr>
          <xdr:grpSpPr>
            <a:xfrm>
              <a:off x="17206452" y="25354194"/>
              <a:ext cx="1341120" cy="643200"/>
              <a:chOff x="16514618" y="24772671"/>
              <a:chExt cx="1341120" cy="626071"/>
            </a:xfrm>
          </xdr:grpSpPr>
          <xdr:sp macro="" textlink="">
            <xdr:nvSpPr>
              <xdr:cNvPr id="2814988" name="Button 12" hidden="1">
                <a:extLst>
                  <a:ext uri="{63B3BB69-23CF-44E3-9099-C40C66FF867C}">
                    <a14:compatExt spid="_x0000_s2814988"/>
                  </a:ext>
                </a:extLst>
              </xdr:cNvPr>
              <xdr:cNvSpPr/>
            </xdr:nvSpPr>
            <xdr:spPr bwMode="auto">
              <a:xfrm>
                <a:off x="16514618" y="24772671"/>
                <a:ext cx="1318260" cy="3068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814989" name="Button 13" hidden="1">
                <a:extLst>
                  <a:ext uri="{63B3BB69-23CF-44E3-9099-C40C66FF867C}">
                    <a14:compatExt spid="_x0000_s2814989"/>
                  </a:ext>
                </a:extLst>
              </xdr:cNvPr>
              <xdr:cNvSpPr/>
            </xdr:nvSpPr>
            <xdr:spPr bwMode="auto">
              <a:xfrm>
                <a:off x="16514618" y="25119573"/>
                <a:ext cx="1341120" cy="2791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110</xdr:row>
          <xdr:rowOff>110613</xdr:rowOff>
        </xdr:from>
        <xdr:to>
          <xdr:col>13</xdr:col>
          <xdr:colOff>3429737</xdr:colOff>
          <xdr:row>117</xdr:row>
          <xdr:rowOff>107170</xdr:rowOff>
        </xdr:to>
        <xdr:grpSp>
          <xdr:nvGrpSpPr>
            <xdr:cNvPr id="3" name="Group 2"/>
            <xdr:cNvGrpSpPr/>
          </xdr:nvGrpSpPr>
          <xdr:grpSpPr>
            <a:xfrm>
              <a:off x="19472881" y="20389645"/>
              <a:ext cx="2834791" cy="1287041"/>
              <a:chOff x="19472881" y="3797710"/>
              <a:chExt cx="2834791" cy="1287041"/>
            </a:xfrm>
          </xdr:grpSpPr>
          <xdr:sp macro="" textlink="">
            <xdr:nvSpPr>
              <xdr:cNvPr id="2814979" name="Button 3" hidden="1">
                <a:extLst>
                  <a:ext uri="{63B3BB69-23CF-44E3-9099-C40C66FF867C}">
                    <a14:compatExt spid="_x0000_s2814979"/>
                  </a:ext>
                </a:extLst>
              </xdr:cNvPr>
              <xdr:cNvSpPr/>
            </xdr:nvSpPr>
            <xdr:spPr bwMode="auto">
              <a:xfrm>
                <a:off x="19485640" y="3797710"/>
                <a:ext cx="1377948" cy="2458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814980" name="Button 4" hidden="1">
                <a:extLst>
                  <a:ext uri="{63B3BB69-23CF-44E3-9099-C40C66FF867C}">
                    <a14:compatExt spid="_x0000_s2814980"/>
                  </a:ext>
                </a:extLst>
              </xdr:cNvPr>
              <xdr:cNvSpPr/>
            </xdr:nvSpPr>
            <xdr:spPr bwMode="auto">
              <a:xfrm>
                <a:off x="19489285" y="4094825"/>
                <a:ext cx="1441134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814981" name="Button 5" hidden="1">
                <a:extLst>
                  <a:ext uri="{63B3BB69-23CF-44E3-9099-C40C66FF867C}">
                    <a14:compatExt spid="_x0000_s2814981"/>
                  </a:ext>
                </a:extLst>
              </xdr:cNvPr>
              <xdr:cNvSpPr/>
            </xdr:nvSpPr>
            <xdr:spPr bwMode="auto">
              <a:xfrm>
                <a:off x="19489285" y="4340041"/>
                <a:ext cx="1417439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814982" name="Button 6" hidden="1">
                <a:extLst>
                  <a:ext uri="{63B3BB69-23CF-44E3-9099-C40C66FF867C}">
                    <a14:compatExt spid="_x0000_s2814982"/>
                  </a:ext>
                </a:extLst>
              </xdr:cNvPr>
              <xdr:cNvSpPr/>
            </xdr:nvSpPr>
            <xdr:spPr bwMode="auto">
              <a:xfrm>
                <a:off x="19484425" y="4590197"/>
                <a:ext cx="1401643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814983" name="Button 7" hidden="1">
                <a:extLst>
                  <a:ext uri="{63B3BB69-23CF-44E3-9099-C40C66FF867C}">
                    <a14:compatExt spid="_x0000_s2814983"/>
                  </a:ext>
                </a:extLst>
              </xdr:cNvPr>
              <xdr:cNvSpPr/>
            </xdr:nvSpPr>
            <xdr:spPr bwMode="auto">
              <a:xfrm>
                <a:off x="19472881" y="4845276"/>
                <a:ext cx="1385846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814984" name="Button 8" hidden="1">
                <a:extLst>
                  <a:ext uri="{63B3BB69-23CF-44E3-9099-C40C66FF867C}">
                    <a14:compatExt spid="_x0000_s2814984"/>
                  </a:ext>
                </a:extLst>
              </xdr:cNvPr>
              <xdr:cNvSpPr/>
            </xdr:nvSpPr>
            <xdr:spPr bwMode="auto">
              <a:xfrm>
                <a:off x="20976139" y="4595689"/>
                <a:ext cx="1219200" cy="1738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814985" name="Button 9" hidden="1">
                <a:extLst>
                  <a:ext uri="{63B3BB69-23CF-44E3-9099-C40C66FF867C}">
                    <a14:compatExt spid="_x0000_s2814985"/>
                  </a:ext>
                </a:extLst>
              </xdr:cNvPr>
              <xdr:cNvSpPr/>
            </xdr:nvSpPr>
            <xdr:spPr bwMode="auto">
              <a:xfrm>
                <a:off x="21087735" y="4078671"/>
                <a:ext cx="1074420" cy="222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814986" name="Button 10" hidden="1">
                <a:extLst>
                  <a:ext uri="{63B3BB69-23CF-44E3-9099-C40C66FF867C}">
                    <a14:compatExt spid="_x0000_s2814986"/>
                  </a:ext>
                </a:extLst>
              </xdr:cNvPr>
              <xdr:cNvSpPr/>
            </xdr:nvSpPr>
            <xdr:spPr bwMode="auto">
              <a:xfrm>
                <a:off x="21087735" y="3801406"/>
                <a:ext cx="1021080" cy="21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814987" name="Button 11" hidden="1">
                <a:extLst>
                  <a:ext uri="{63B3BB69-23CF-44E3-9099-C40C66FF867C}">
                    <a14:compatExt spid="_x0000_s2814987"/>
                  </a:ext>
                </a:extLst>
              </xdr:cNvPr>
              <xdr:cNvSpPr/>
            </xdr:nvSpPr>
            <xdr:spPr bwMode="auto">
              <a:xfrm>
                <a:off x="21102975" y="4354462"/>
                <a:ext cx="1043940" cy="1919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  <xdr:sp macro="" textlink="">
            <xdr:nvSpPr>
              <xdr:cNvPr id="2814990" name="Button 14" hidden="1">
                <a:extLst>
                  <a:ext uri="{63B3BB69-23CF-44E3-9099-C40C66FF867C}">
                    <a14:compatExt spid="_x0000_s2814990"/>
                  </a:ext>
                </a:extLst>
              </xdr:cNvPr>
              <xdr:cNvSpPr/>
            </xdr:nvSpPr>
            <xdr:spPr bwMode="auto">
              <a:xfrm>
                <a:off x="21019892" y="4784622"/>
                <a:ext cx="1287780" cy="3001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No Disposition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917915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6968019" y="20524358"/>
              <a:ext cx="1156347" cy="573425"/>
              <a:chOff x="12825308" y="20881683"/>
              <a:chExt cx="1164151" cy="583005"/>
            </a:xfrm>
          </xdr:grpSpPr>
          <xdr:sp macro="" textlink="">
            <xdr:nvSpPr>
              <xdr:cNvPr id="2750465" name="Button 1" descr="Clear" hidden="1">
                <a:extLst>
                  <a:ext uri="{63B3BB69-23CF-44E3-9099-C40C66FF867C}">
                    <a14:compatExt spid="_x0000_s2750465"/>
                  </a:ext>
                </a:extLst>
              </xdr:cNvPr>
              <xdr:cNvSpPr/>
            </xdr:nvSpPr>
            <xdr:spPr bwMode="auto">
              <a:xfrm>
                <a:off x="12825308" y="20881683"/>
                <a:ext cx="1160587" cy="2942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750466" name="Button 2" hidden="1">
                <a:extLst>
                  <a:ext uri="{63B3BB69-23CF-44E3-9099-C40C66FF867C}">
                    <a14:compatExt spid="_x0000_s2750466"/>
                  </a:ext>
                </a:extLst>
              </xdr:cNvPr>
              <xdr:cNvSpPr/>
            </xdr:nvSpPr>
            <xdr:spPr bwMode="auto">
              <a:xfrm>
                <a:off x="12836489" y="21208539"/>
                <a:ext cx="1152970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110</xdr:row>
          <xdr:rowOff>110613</xdr:rowOff>
        </xdr:from>
        <xdr:to>
          <xdr:col>13</xdr:col>
          <xdr:colOff>3317404</xdr:colOff>
          <xdr:row>117</xdr:row>
          <xdr:rowOff>105497</xdr:rowOff>
        </xdr:to>
        <xdr:grpSp>
          <xdr:nvGrpSpPr>
            <xdr:cNvPr id="5" name="Group 4"/>
            <xdr:cNvGrpSpPr/>
          </xdr:nvGrpSpPr>
          <xdr:grpSpPr>
            <a:xfrm>
              <a:off x="19472881" y="20389645"/>
              <a:ext cx="2722458" cy="1285368"/>
              <a:chOff x="14224914" y="20389645"/>
              <a:chExt cx="2722458" cy="1285368"/>
            </a:xfrm>
          </xdr:grpSpPr>
          <xdr:sp macro="" textlink="">
            <xdr:nvSpPr>
              <xdr:cNvPr id="2750467" name="Button 3" hidden="1">
                <a:extLst>
                  <a:ext uri="{63B3BB69-23CF-44E3-9099-C40C66FF867C}">
                    <a14:compatExt spid="_x0000_s2750467"/>
                  </a:ext>
                </a:extLst>
              </xdr:cNvPr>
              <xdr:cNvSpPr/>
            </xdr:nvSpPr>
            <xdr:spPr bwMode="auto">
              <a:xfrm>
                <a:off x="14237673" y="20389645"/>
                <a:ext cx="1377948" cy="2458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750468" name="Button 4" hidden="1">
                <a:extLst>
                  <a:ext uri="{63B3BB69-23CF-44E3-9099-C40C66FF867C}">
                    <a14:compatExt spid="_x0000_s2750468"/>
                  </a:ext>
                </a:extLst>
              </xdr:cNvPr>
              <xdr:cNvSpPr/>
            </xdr:nvSpPr>
            <xdr:spPr bwMode="auto">
              <a:xfrm>
                <a:off x="14241318" y="20686760"/>
                <a:ext cx="1441134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750469" name="Button 5" hidden="1">
                <a:extLst>
                  <a:ext uri="{63B3BB69-23CF-44E3-9099-C40C66FF867C}">
                    <a14:compatExt spid="_x0000_s2750469"/>
                  </a:ext>
                </a:extLst>
              </xdr:cNvPr>
              <xdr:cNvSpPr/>
            </xdr:nvSpPr>
            <xdr:spPr bwMode="auto">
              <a:xfrm>
                <a:off x="14241318" y="20931976"/>
                <a:ext cx="1417439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750470" name="Button 6" hidden="1">
                <a:extLst>
                  <a:ext uri="{63B3BB69-23CF-44E3-9099-C40C66FF867C}">
                    <a14:compatExt spid="_x0000_s2750470"/>
                  </a:ext>
                </a:extLst>
              </xdr:cNvPr>
              <xdr:cNvSpPr/>
            </xdr:nvSpPr>
            <xdr:spPr bwMode="auto">
              <a:xfrm>
                <a:off x="14236458" y="21182132"/>
                <a:ext cx="1401643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750471" name="Button 7" hidden="1">
                <a:extLst>
                  <a:ext uri="{63B3BB69-23CF-44E3-9099-C40C66FF867C}">
                    <a14:compatExt spid="_x0000_s2750471"/>
                  </a:ext>
                </a:extLst>
              </xdr:cNvPr>
              <xdr:cNvSpPr/>
            </xdr:nvSpPr>
            <xdr:spPr bwMode="auto">
              <a:xfrm>
                <a:off x="14224914" y="21437211"/>
                <a:ext cx="1385846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750472" name="Button 8" hidden="1">
                <a:extLst>
                  <a:ext uri="{63B3BB69-23CF-44E3-9099-C40C66FF867C}">
                    <a14:compatExt spid="_x0000_s2750472"/>
                  </a:ext>
                </a:extLst>
              </xdr:cNvPr>
              <xdr:cNvSpPr/>
            </xdr:nvSpPr>
            <xdr:spPr bwMode="auto">
              <a:xfrm>
                <a:off x="15728172" y="21187624"/>
                <a:ext cx="1219200" cy="1738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750473" name="Button 9" hidden="1">
                <a:extLst>
                  <a:ext uri="{63B3BB69-23CF-44E3-9099-C40C66FF867C}">
                    <a14:compatExt spid="_x0000_s2750473"/>
                  </a:ext>
                </a:extLst>
              </xdr:cNvPr>
              <xdr:cNvSpPr/>
            </xdr:nvSpPr>
            <xdr:spPr bwMode="auto">
              <a:xfrm>
                <a:off x="15839768" y="20670606"/>
                <a:ext cx="1074420" cy="222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750474" name="Button 10" hidden="1">
                <a:extLst>
                  <a:ext uri="{63B3BB69-23CF-44E3-9099-C40C66FF867C}">
                    <a14:compatExt spid="_x0000_s2750474"/>
                  </a:ext>
                </a:extLst>
              </xdr:cNvPr>
              <xdr:cNvSpPr/>
            </xdr:nvSpPr>
            <xdr:spPr bwMode="auto">
              <a:xfrm>
                <a:off x="15839768" y="20393341"/>
                <a:ext cx="1021080" cy="21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750475" name="Button 11" hidden="1">
                <a:extLst>
                  <a:ext uri="{63B3BB69-23CF-44E3-9099-C40C66FF867C}">
                    <a14:compatExt spid="_x0000_s2750475"/>
                  </a:ext>
                </a:extLst>
              </xdr:cNvPr>
              <xdr:cNvSpPr/>
            </xdr:nvSpPr>
            <xdr:spPr bwMode="auto">
              <a:xfrm>
                <a:off x="15855008" y="20946397"/>
                <a:ext cx="1043940" cy="1919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15" name="Group 14"/>
            <xdr:cNvGrpSpPr/>
          </xdr:nvGrpSpPr>
          <xdr:grpSpPr>
            <a:xfrm>
              <a:off x="17206452" y="25355006"/>
              <a:ext cx="1341120" cy="641878"/>
              <a:chOff x="16514618" y="24773449"/>
              <a:chExt cx="1341120" cy="624929"/>
            </a:xfrm>
          </xdr:grpSpPr>
          <xdr:sp macro="" textlink="">
            <xdr:nvSpPr>
              <xdr:cNvPr id="2750476" name="Button 12" hidden="1">
                <a:extLst>
                  <a:ext uri="{63B3BB69-23CF-44E3-9099-C40C66FF867C}">
                    <a14:compatExt spid="_x0000_s2750476"/>
                  </a:ext>
                </a:extLst>
              </xdr:cNvPr>
              <xdr:cNvSpPr/>
            </xdr:nvSpPr>
            <xdr:spPr bwMode="auto">
              <a:xfrm>
                <a:off x="16514618" y="24773449"/>
                <a:ext cx="1318260" cy="30687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750477" name="Button 13" hidden="1">
                <a:extLst>
                  <a:ext uri="{63B3BB69-23CF-44E3-9099-C40C66FF867C}">
                    <a14:compatExt spid="_x0000_s2750477"/>
                  </a:ext>
                </a:extLst>
              </xdr:cNvPr>
              <xdr:cNvSpPr/>
            </xdr:nvSpPr>
            <xdr:spPr bwMode="auto">
              <a:xfrm>
                <a:off x="16514618" y="25119209"/>
                <a:ext cx="1341120" cy="2791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917915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6968019" y="20524561"/>
              <a:ext cx="1156345" cy="573168"/>
              <a:chOff x="12825309" y="20881867"/>
              <a:chExt cx="1164150" cy="582776"/>
            </a:xfrm>
          </xdr:grpSpPr>
          <xdr:sp macro="" textlink="">
            <xdr:nvSpPr>
              <xdr:cNvPr id="2685953" name="Button 1" descr="Clear" hidden="1">
                <a:extLst>
                  <a:ext uri="{63B3BB69-23CF-44E3-9099-C40C66FF867C}">
                    <a14:compatExt spid="_x0000_s2685953"/>
                  </a:ext>
                </a:extLst>
              </xdr:cNvPr>
              <xdr:cNvSpPr/>
            </xdr:nvSpPr>
            <xdr:spPr bwMode="auto">
              <a:xfrm>
                <a:off x="12825309" y="20881867"/>
                <a:ext cx="1160587" cy="2942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685954" name="Button 2" hidden="1">
                <a:extLst>
                  <a:ext uri="{63B3BB69-23CF-44E3-9099-C40C66FF867C}">
                    <a14:compatExt spid="_x0000_s2685954"/>
                  </a:ext>
                </a:extLst>
              </xdr:cNvPr>
              <xdr:cNvSpPr/>
            </xdr:nvSpPr>
            <xdr:spPr bwMode="auto">
              <a:xfrm>
                <a:off x="12836489" y="21208494"/>
                <a:ext cx="1152970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110</xdr:row>
          <xdr:rowOff>110613</xdr:rowOff>
        </xdr:from>
        <xdr:to>
          <xdr:col>13</xdr:col>
          <xdr:colOff>3317404</xdr:colOff>
          <xdr:row>117</xdr:row>
          <xdr:rowOff>105497</xdr:rowOff>
        </xdr:to>
        <xdr:grpSp>
          <xdr:nvGrpSpPr>
            <xdr:cNvPr id="5" name="Group 4"/>
            <xdr:cNvGrpSpPr/>
          </xdr:nvGrpSpPr>
          <xdr:grpSpPr>
            <a:xfrm>
              <a:off x="19472881" y="20389645"/>
              <a:ext cx="2722458" cy="1285368"/>
              <a:chOff x="14224914" y="20389645"/>
              <a:chExt cx="2722458" cy="1285368"/>
            </a:xfrm>
          </xdr:grpSpPr>
          <xdr:sp macro="" textlink="">
            <xdr:nvSpPr>
              <xdr:cNvPr id="2685955" name="Button 3" hidden="1">
                <a:extLst>
                  <a:ext uri="{63B3BB69-23CF-44E3-9099-C40C66FF867C}">
                    <a14:compatExt spid="_x0000_s2685955"/>
                  </a:ext>
                </a:extLst>
              </xdr:cNvPr>
              <xdr:cNvSpPr/>
            </xdr:nvSpPr>
            <xdr:spPr bwMode="auto">
              <a:xfrm>
                <a:off x="14237673" y="20389645"/>
                <a:ext cx="1377948" cy="2458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685956" name="Button 4" hidden="1">
                <a:extLst>
                  <a:ext uri="{63B3BB69-23CF-44E3-9099-C40C66FF867C}">
                    <a14:compatExt spid="_x0000_s2685956"/>
                  </a:ext>
                </a:extLst>
              </xdr:cNvPr>
              <xdr:cNvSpPr/>
            </xdr:nvSpPr>
            <xdr:spPr bwMode="auto">
              <a:xfrm>
                <a:off x="14241318" y="20686760"/>
                <a:ext cx="1441134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685957" name="Button 5" hidden="1">
                <a:extLst>
                  <a:ext uri="{63B3BB69-23CF-44E3-9099-C40C66FF867C}">
                    <a14:compatExt spid="_x0000_s2685957"/>
                  </a:ext>
                </a:extLst>
              </xdr:cNvPr>
              <xdr:cNvSpPr/>
            </xdr:nvSpPr>
            <xdr:spPr bwMode="auto">
              <a:xfrm>
                <a:off x="14241318" y="20931976"/>
                <a:ext cx="1417439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685958" name="Button 6" hidden="1">
                <a:extLst>
                  <a:ext uri="{63B3BB69-23CF-44E3-9099-C40C66FF867C}">
                    <a14:compatExt spid="_x0000_s2685958"/>
                  </a:ext>
                </a:extLst>
              </xdr:cNvPr>
              <xdr:cNvSpPr/>
            </xdr:nvSpPr>
            <xdr:spPr bwMode="auto">
              <a:xfrm>
                <a:off x="14236458" y="21182132"/>
                <a:ext cx="1401643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685959" name="Button 7" hidden="1">
                <a:extLst>
                  <a:ext uri="{63B3BB69-23CF-44E3-9099-C40C66FF867C}">
                    <a14:compatExt spid="_x0000_s2685959"/>
                  </a:ext>
                </a:extLst>
              </xdr:cNvPr>
              <xdr:cNvSpPr/>
            </xdr:nvSpPr>
            <xdr:spPr bwMode="auto">
              <a:xfrm>
                <a:off x="14224914" y="21437211"/>
                <a:ext cx="1385846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685960" name="Button 8" hidden="1">
                <a:extLst>
                  <a:ext uri="{63B3BB69-23CF-44E3-9099-C40C66FF867C}">
                    <a14:compatExt spid="_x0000_s2685960"/>
                  </a:ext>
                </a:extLst>
              </xdr:cNvPr>
              <xdr:cNvSpPr/>
            </xdr:nvSpPr>
            <xdr:spPr bwMode="auto">
              <a:xfrm>
                <a:off x="15728172" y="21187624"/>
                <a:ext cx="1219200" cy="1738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685961" name="Button 9" hidden="1">
                <a:extLst>
                  <a:ext uri="{63B3BB69-23CF-44E3-9099-C40C66FF867C}">
                    <a14:compatExt spid="_x0000_s2685961"/>
                  </a:ext>
                </a:extLst>
              </xdr:cNvPr>
              <xdr:cNvSpPr/>
            </xdr:nvSpPr>
            <xdr:spPr bwMode="auto">
              <a:xfrm>
                <a:off x="15839768" y="20670606"/>
                <a:ext cx="1074420" cy="222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685962" name="Button 10" hidden="1">
                <a:extLst>
                  <a:ext uri="{63B3BB69-23CF-44E3-9099-C40C66FF867C}">
                    <a14:compatExt spid="_x0000_s2685962"/>
                  </a:ext>
                </a:extLst>
              </xdr:cNvPr>
              <xdr:cNvSpPr/>
            </xdr:nvSpPr>
            <xdr:spPr bwMode="auto">
              <a:xfrm>
                <a:off x="15839768" y="20393341"/>
                <a:ext cx="1021080" cy="21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685963" name="Button 11" hidden="1">
                <a:extLst>
                  <a:ext uri="{63B3BB69-23CF-44E3-9099-C40C66FF867C}">
                    <a14:compatExt spid="_x0000_s2685963"/>
                  </a:ext>
                </a:extLst>
              </xdr:cNvPr>
              <xdr:cNvSpPr/>
            </xdr:nvSpPr>
            <xdr:spPr bwMode="auto">
              <a:xfrm>
                <a:off x="15855008" y="20946397"/>
                <a:ext cx="1043940" cy="1919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15" name="Group 14"/>
            <xdr:cNvGrpSpPr/>
          </xdr:nvGrpSpPr>
          <xdr:grpSpPr>
            <a:xfrm>
              <a:off x="17206452" y="25353838"/>
              <a:ext cx="1341120" cy="643922"/>
              <a:chOff x="16514618" y="24772262"/>
              <a:chExt cx="1341120" cy="626925"/>
            </a:xfrm>
          </xdr:grpSpPr>
          <xdr:sp macro="" textlink="">
            <xdr:nvSpPr>
              <xdr:cNvPr id="2685964" name="Button 12" hidden="1">
                <a:extLst>
                  <a:ext uri="{63B3BB69-23CF-44E3-9099-C40C66FF867C}">
                    <a14:compatExt spid="_x0000_s2685964"/>
                  </a:ext>
                </a:extLst>
              </xdr:cNvPr>
              <xdr:cNvSpPr/>
            </xdr:nvSpPr>
            <xdr:spPr bwMode="auto">
              <a:xfrm>
                <a:off x="16514618" y="24772262"/>
                <a:ext cx="1318260" cy="3068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685965" name="Button 13" hidden="1">
                <a:extLst>
                  <a:ext uri="{63B3BB69-23CF-44E3-9099-C40C66FF867C}">
                    <a14:compatExt spid="_x0000_s2685965"/>
                  </a:ext>
                </a:extLst>
              </xdr:cNvPr>
              <xdr:cNvSpPr/>
            </xdr:nvSpPr>
            <xdr:spPr bwMode="auto">
              <a:xfrm>
                <a:off x="16514618" y="25120018"/>
                <a:ext cx="1341120" cy="2791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917915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6968006" y="20524394"/>
              <a:ext cx="1156348" cy="573644"/>
              <a:chOff x="12825309" y="20881732"/>
              <a:chExt cx="1164150" cy="583100"/>
            </a:xfrm>
          </xdr:grpSpPr>
          <xdr:sp macro="" textlink="">
            <xdr:nvSpPr>
              <xdr:cNvPr id="2560001" name="Button 1" descr="Clear" hidden="1">
                <a:extLst>
                  <a:ext uri="{63B3BB69-23CF-44E3-9099-C40C66FF867C}">
                    <a14:compatExt spid="_x0000_s2560001"/>
                  </a:ext>
                </a:extLst>
              </xdr:cNvPr>
              <xdr:cNvSpPr/>
            </xdr:nvSpPr>
            <xdr:spPr bwMode="auto">
              <a:xfrm>
                <a:off x="12825309" y="20881732"/>
                <a:ext cx="1160587" cy="2942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560002" name="Button 2" hidden="1">
                <a:extLst>
                  <a:ext uri="{63B3BB69-23CF-44E3-9099-C40C66FF867C}">
                    <a14:compatExt spid="_x0000_s2560002"/>
                  </a:ext>
                </a:extLst>
              </xdr:cNvPr>
              <xdr:cNvSpPr/>
            </xdr:nvSpPr>
            <xdr:spPr bwMode="auto">
              <a:xfrm>
                <a:off x="12836489" y="21208683"/>
                <a:ext cx="1152970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110</xdr:row>
          <xdr:rowOff>110613</xdr:rowOff>
        </xdr:from>
        <xdr:to>
          <xdr:col>13</xdr:col>
          <xdr:colOff>3317404</xdr:colOff>
          <xdr:row>117</xdr:row>
          <xdr:rowOff>105497</xdr:rowOff>
        </xdr:to>
        <xdr:grpSp>
          <xdr:nvGrpSpPr>
            <xdr:cNvPr id="5" name="Group 4"/>
            <xdr:cNvGrpSpPr/>
          </xdr:nvGrpSpPr>
          <xdr:grpSpPr>
            <a:xfrm>
              <a:off x="19472881" y="20389645"/>
              <a:ext cx="2722458" cy="1285368"/>
              <a:chOff x="14224914" y="20389645"/>
              <a:chExt cx="2722458" cy="1285368"/>
            </a:xfrm>
          </xdr:grpSpPr>
          <xdr:sp macro="" textlink="">
            <xdr:nvSpPr>
              <xdr:cNvPr id="2560003" name="Button 3" hidden="1">
                <a:extLst>
                  <a:ext uri="{63B3BB69-23CF-44E3-9099-C40C66FF867C}">
                    <a14:compatExt spid="_x0000_s2560003"/>
                  </a:ext>
                </a:extLst>
              </xdr:cNvPr>
              <xdr:cNvSpPr/>
            </xdr:nvSpPr>
            <xdr:spPr bwMode="auto">
              <a:xfrm>
                <a:off x="14237673" y="20389645"/>
                <a:ext cx="1377948" cy="2458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560004" name="Button 4" hidden="1">
                <a:extLst>
                  <a:ext uri="{63B3BB69-23CF-44E3-9099-C40C66FF867C}">
                    <a14:compatExt spid="_x0000_s2560004"/>
                  </a:ext>
                </a:extLst>
              </xdr:cNvPr>
              <xdr:cNvSpPr/>
            </xdr:nvSpPr>
            <xdr:spPr bwMode="auto">
              <a:xfrm>
                <a:off x="14241318" y="20686760"/>
                <a:ext cx="1441134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560005" name="Button 5" hidden="1">
                <a:extLst>
                  <a:ext uri="{63B3BB69-23CF-44E3-9099-C40C66FF867C}">
                    <a14:compatExt spid="_x0000_s2560005"/>
                  </a:ext>
                </a:extLst>
              </xdr:cNvPr>
              <xdr:cNvSpPr/>
            </xdr:nvSpPr>
            <xdr:spPr bwMode="auto">
              <a:xfrm>
                <a:off x="14241318" y="20931976"/>
                <a:ext cx="1417439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560006" name="Button 6" hidden="1">
                <a:extLst>
                  <a:ext uri="{63B3BB69-23CF-44E3-9099-C40C66FF867C}">
                    <a14:compatExt spid="_x0000_s2560006"/>
                  </a:ext>
                </a:extLst>
              </xdr:cNvPr>
              <xdr:cNvSpPr/>
            </xdr:nvSpPr>
            <xdr:spPr bwMode="auto">
              <a:xfrm>
                <a:off x="14236458" y="21182132"/>
                <a:ext cx="1401643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560007" name="Button 7" hidden="1">
                <a:extLst>
                  <a:ext uri="{63B3BB69-23CF-44E3-9099-C40C66FF867C}">
                    <a14:compatExt spid="_x0000_s2560007"/>
                  </a:ext>
                </a:extLst>
              </xdr:cNvPr>
              <xdr:cNvSpPr/>
            </xdr:nvSpPr>
            <xdr:spPr bwMode="auto">
              <a:xfrm>
                <a:off x="14224914" y="21437211"/>
                <a:ext cx="1385846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560008" name="Button 8" hidden="1">
                <a:extLst>
                  <a:ext uri="{63B3BB69-23CF-44E3-9099-C40C66FF867C}">
                    <a14:compatExt spid="_x0000_s2560008"/>
                  </a:ext>
                </a:extLst>
              </xdr:cNvPr>
              <xdr:cNvSpPr/>
            </xdr:nvSpPr>
            <xdr:spPr bwMode="auto">
              <a:xfrm>
                <a:off x="15728172" y="21187624"/>
                <a:ext cx="1219200" cy="1738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560009" name="Button 9" hidden="1">
                <a:extLst>
                  <a:ext uri="{63B3BB69-23CF-44E3-9099-C40C66FF867C}">
                    <a14:compatExt spid="_x0000_s2560009"/>
                  </a:ext>
                </a:extLst>
              </xdr:cNvPr>
              <xdr:cNvSpPr/>
            </xdr:nvSpPr>
            <xdr:spPr bwMode="auto">
              <a:xfrm>
                <a:off x="15839768" y="20670606"/>
                <a:ext cx="1074420" cy="222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560010" name="Button 10" hidden="1">
                <a:extLst>
                  <a:ext uri="{63B3BB69-23CF-44E3-9099-C40C66FF867C}">
                    <a14:compatExt spid="_x0000_s2560010"/>
                  </a:ext>
                </a:extLst>
              </xdr:cNvPr>
              <xdr:cNvSpPr/>
            </xdr:nvSpPr>
            <xdr:spPr bwMode="auto">
              <a:xfrm>
                <a:off x="15839768" y="20393341"/>
                <a:ext cx="1021080" cy="21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560011" name="Button 11" hidden="1">
                <a:extLst>
                  <a:ext uri="{63B3BB69-23CF-44E3-9099-C40C66FF867C}">
                    <a14:compatExt spid="_x0000_s2560011"/>
                  </a:ext>
                </a:extLst>
              </xdr:cNvPr>
              <xdr:cNvSpPr/>
            </xdr:nvSpPr>
            <xdr:spPr bwMode="auto">
              <a:xfrm>
                <a:off x="15855008" y="20946397"/>
                <a:ext cx="1043940" cy="1919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15" name="Group 14"/>
            <xdr:cNvGrpSpPr/>
          </xdr:nvGrpSpPr>
          <xdr:grpSpPr>
            <a:xfrm>
              <a:off x="17206452" y="25353731"/>
              <a:ext cx="1341120" cy="644184"/>
              <a:chOff x="16514618" y="24772023"/>
              <a:chExt cx="1341120" cy="627395"/>
            </a:xfrm>
          </xdr:grpSpPr>
          <xdr:sp macro="" textlink="">
            <xdr:nvSpPr>
              <xdr:cNvPr id="2560012" name="Button 12" hidden="1">
                <a:extLst>
                  <a:ext uri="{63B3BB69-23CF-44E3-9099-C40C66FF867C}">
                    <a14:compatExt spid="_x0000_s2560012"/>
                  </a:ext>
                </a:extLst>
              </xdr:cNvPr>
              <xdr:cNvSpPr/>
            </xdr:nvSpPr>
            <xdr:spPr bwMode="auto">
              <a:xfrm>
                <a:off x="16514618" y="24772023"/>
                <a:ext cx="1318260" cy="3068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560013" name="Button 13" hidden="1">
                <a:extLst>
                  <a:ext uri="{63B3BB69-23CF-44E3-9099-C40C66FF867C}">
                    <a14:compatExt spid="_x0000_s2560013"/>
                  </a:ext>
                </a:extLst>
              </xdr:cNvPr>
              <xdr:cNvSpPr/>
            </xdr:nvSpPr>
            <xdr:spPr bwMode="auto">
              <a:xfrm>
                <a:off x="16514618" y="25120249"/>
                <a:ext cx="1341120" cy="2791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1720045" y="20523998"/>
              <a:ext cx="1156320" cy="574142"/>
              <a:chOff x="12825317" y="20881222"/>
              <a:chExt cx="1164131" cy="583839"/>
            </a:xfrm>
          </xdr:grpSpPr>
          <xdr:sp macro="" textlink="">
            <xdr:nvSpPr>
              <xdr:cNvPr id="2498561" name="Button 1" descr="Clear" hidden="1">
                <a:extLst>
                  <a:ext uri="{63B3BB69-23CF-44E3-9099-C40C66FF867C}">
                    <a14:compatExt spid="_x0000_s2498561"/>
                  </a:ext>
                </a:extLst>
              </xdr:cNvPr>
              <xdr:cNvSpPr/>
            </xdr:nvSpPr>
            <xdr:spPr bwMode="auto">
              <a:xfrm>
                <a:off x="12825317" y="20881222"/>
                <a:ext cx="1160587" cy="2942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498562" name="Button 2" hidden="1">
                <a:extLst>
                  <a:ext uri="{63B3BB69-23CF-44E3-9099-C40C66FF867C}">
                    <a14:compatExt spid="_x0000_s2498562"/>
                  </a:ext>
                </a:extLst>
              </xdr:cNvPr>
              <xdr:cNvSpPr/>
            </xdr:nvSpPr>
            <xdr:spPr bwMode="auto">
              <a:xfrm>
                <a:off x="12836478" y="21208912"/>
                <a:ext cx="1152970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110</xdr:row>
          <xdr:rowOff>110613</xdr:rowOff>
        </xdr:from>
        <xdr:to>
          <xdr:col>13</xdr:col>
          <xdr:colOff>3317404</xdr:colOff>
          <xdr:row>117</xdr:row>
          <xdr:rowOff>105497</xdr:rowOff>
        </xdr:to>
        <xdr:grpSp>
          <xdr:nvGrpSpPr>
            <xdr:cNvPr id="3" name="Group 2"/>
            <xdr:cNvGrpSpPr/>
          </xdr:nvGrpSpPr>
          <xdr:grpSpPr>
            <a:xfrm>
              <a:off x="14224914" y="20389645"/>
              <a:ext cx="2722458" cy="1285368"/>
              <a:chOff x="14224914" y="20389645"/>
              <a:chExt cx="2722458" cy="1285368"/>
            </a:xfrm>
          </xdr:grpSpPr>
          <xdr:sp macro="" textlink="">
            <xdr:nvSpPr>
              <xdr:cNvPr id="2498564" name="Button 4" hidden="1">
                <a:extLst>
                  <a:ext uri="{63B3BB69-23CF-44E3-9099-C40C66FF867C}">
                    <a14:compatExt spid="_x0000_s2498564"/>
                  </a:ext>
                </a:extLst>
              </xdr:cNvPr>
              <xdr:cNvSpPr/>
            </xdr:nvSpPr>
            <xdr:spPr bwMode="auto">
              <a:xfrm>
                <a:off x="14237673" y="20389645"/>
                <a:ext cx="1377948" cy="24583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498565" name="Button 5" hidden="1">
                <a:extLst>
                  <a:ext uri="{63B3BB69-23CF-44E3-9099-C40C66FF867C}">
                    <a14:compatExt spid="_x0000_s2498565"/>
                  </a:ext>
                </a:extLst>
              </xdr:cNvPr>
              <xdr:cNvSpPr/>
            </xdr:nvSpPr>
            <xdr:spPr bwMode="auto">
              <a:xfrm>
                <a:off x="14241318" y="20686760"/>
                <a:ext cx="1441134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498566" name="Button 6" hidden="1">
                <a:extLst>
                  <a:ext uri="{63B3BB69-23CF-44E3-9099-C40C66FF867C}">
                    <a14:compatExt spid="_x0000_s2498566"/>
                  </a:ext>
                </a:extLst>
              </xdr:cNvPr>
              <xdr:cNvSpPr/>
            </xdr:nvSpPr>
            <xdr:spPr bwMode="auto">
              <a:xfrm>
                <a:off x="14241318" y="20931976"/>
                <a:ext cx="1417439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498567" name="Button 7" hidden="1">
                <a:extLst>
                  <a:ext uri="{63B3BB69-23CF-44E3-9099-C40C66FF867C}">
                    <a14:compatExt spid="_x0000_s2498567"/>
                  </a:ext>
                </a:extLst>
              </xdr:cNvPr>
              <xdr:cNvSpPr/>
            </xdr:nvSpPr>
            <xdr:spPr bwMode="auto">
              <a:xfrm>
                <a:off x="14236458" y="21182132"/>
                <a:ext cx="1401643" cy="2217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498568" name="Button 8" hidden="1">
                <a:extLst>
                  <a:ext uri="{63B3BB69-23CF-44E3-9099-C40C66FF867C}">
                    <a14:compatExt spid="_x0000_s2498568"/>
                  </a:ext>
                </a:extLst>
              </xdr:cNvPr>
              <xdr:cNvSpPr/>
            </xdr:nvSpPr>
            <xdr:spPr bwMode="auto">
              <a:xfrm>
                <a:off x="14224914" y="21437211"/>
                <a:ext cx="1385846" cy="237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498569" name="Button 9" hidden="1">
                <a:extLst>
                  <a:ext uri="{63B3BB69-23CF-44E3-9099-C40C66FF867C}">
                    <a14:compatExt spid="_x0000_s2498569"/>
                  </a:ext>
                </a:extLst>
              </xdr:cNvPr>
              <xdr:cNvSpPr/>
            </xdr:nvSpPr>
            <xdr:spPr bwMode="auto">
              <a:xfrm>
                <a:off x="15728172" y="21187624"/>
                <a:ext cx="1219200" cy="17383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498570" name="Button 10" hidden="1">
                <a:extLst>
                  <a:ext uri="{63B3BB69-23CF-44E3-9099-C40C66FF867C}">
                    <a14:compatExt spid="_x0000_s2498570"/>
                  </a:ext>
                </a:extLst>
              </xdr:cNvPr>
              <xdr:cNvSpPr/>
            </xdr:nvSpPr>
            <xdr:spPr bwMode="auto">
              <a:xfrm>
                <a:off x="15839768" y="20670606"/>
                <a:ext cx="1074420" cy="222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498571" name="Button 11" hidden="1">
                <a:extLst>
                  <a:ext uri="{63B3BB69-23CF-44E3-9099-C40C66FF867C}">
                    <a14:compatExt spid="_x0000_s2498571"/>
                  </a:ext>
                </a:extLst>
              </xdr:cNvPr>
              <xdr:cNvSpPr/>
            </xdr:nvSpPr>
            <xdr:spPr bwMode="auto">
              <a:xfrm>
                <a:off x="15839768" y="20393341"/>
                <a:ext cx="1021080" cy="21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498572" name="Button 12" hidden="1">
                <a:extLst>
                  <a:ext uri="{63B3BB69-23CF-44E3-9099-C40C66FF867C}">
                    <a14:compatExt spid="_x0000_s2498572"/>
                  </a:ext>
                </a:extLst>
              </xdr:cNvPr>
              <xdr:cNvSpPr/>
            </xdr:nvSpPr>
            <xdr:spPr bwMode="auto">
              <a:xfrm>
                <a:off x="15855008" y="20946397"/>
                <a:ext cx="1043940" cy="1919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16" name="Group 15"/>
            <xdr:cNvGrpSpPr/>
          </xdr:nvGrpSpPr>
          <xdr:grpSpPr>
            <a:xfrm>
              <a:off x="11958484" y="25354902"/>
              <a:ext cx="1341120" cy="642286"/>
              <a:chOff x="16514618" y="24773244"/>
              <a:chExt cx="1341120" cy="625342"/>
            </a:xfrm>
          </xdr:grpSpPr>
          <xdr:sp macro="" textlink="">
            <xdr:nvSpPr>
              <xdr:cNvPr id="2498573" name="Button 13" hidden="1">
                <a:extLst>
                  <a:ext uri="{63B3BB69-23CF-44E3-9099-C40C66FF867C}">
                    <a14:compatExt spid="_x0000_s2498573"/>
                  </a:ext>
                </a:extLst>
              </xdr:cNvPr>
              <xdr:cNvSpPr/>
            </xdr:nvSpPr>
            <xdr:spPr bwMode="auto">
              <a:xfrm>
                <a:off x="16514618" y="24773244"/>
                <a:ext cx="1318260" cy="3068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498574" name="Button 14" hidden="1">
                <a:extLst>
                  <a:ext uri="{63B3BB69-23CF-44E3-9099-C40C66FF867C}">
                    <a14:compatExt spid="_x0000_s2498574"/>
                  </a:ext>
                </a:extLst>
              </xdr:cNvPr>
              <xdr:cNvSpPr/>
            </xdr:nvSpPr>
            <xdr:spPr bwMode="auto">
              <a:xfrm>
                <a:off x="16514618" y="25119416"/>
                <a:ext cx="1341120" cy="2791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1720045" y="3194643"/>
              <a:ext cx="1156320" cy="574142"/>
              <a:chOff x="12825317" y="20881222"/>
              <a:chExt cx="1164131" cy="583839"/>
            </a:xfrm>
          </xdr:grpSpPr>
          <xdr:sp macro="" textlink="">
            <xdr:nvSpPr>
              <xdr:cNvPr id="2444289" name="Button 1" descr="Clear" hidden="1">
                <a:extLst>
                  <a:ext uri="{63B3BB69-23CF-44E3-9099-C40C66FF867C}">
                    <a14:compatExt spid="_x0000_s2444289"/>
                  </a:ext>
                </a:extLst>
              </xdr:cNvPr>
              <xdr:cNvSpPr/>
            </xdr:nvSpPr>
            <xdr:spPr bwMode="auto">
              <a:xfrm>
                <a:off x="12825317" y="20881222"/>
                <a:ext cx="1160587" cy="2942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444290" name="Button 2" hidden="1">
                <a:extLst>
                  <a:ext uri="{63B3BB69-23CF-44E3-9099-C40C66FF867C}">
                    <a14:compatExt spid="_x0000_s2444290"/>
                  </a:ext>
                </a:extLst>
              </xdr:cNvPr>
              <xdr:cNvSpPr/>
            </xdr:nvSpPr>
            <xdr:spPr bwMode="auto">
              <a:xfrm>
                <a:off x="12836478" y="21208912"/>
                <a:ext cx="1152970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5" name="Group 4"/>
            <xdr:cNvGrpSpPr/>
          </xdr:nvGrpSpPr>
          <xdr:grpSpPr>
            <a:xfrm>
              <a:off x="14224914" y="3060290"/>
              <a:ext cx="2879774" cy="1324576"/>
              <a:chOff x="17973462" y="9512701"/>
              <a:chExt cx="2879774" cy="1324594"/>
            </a:xfrm>
          </xdr:grpSpPr>
          <xdr:sp macro="" textlink="">
            <xdr:nvSpPr>
              <xdr:cNvPr id="2444291" name="Button 3" hidden="1">
                <a:extLst>
                  <a:ext uri="{63B3BB69-23CF-44E3-9099-C40C66FF867C}">
                    <a14:compatExt spid="_x0000_s2444291"/>
                  </a:ext>
                </a:extLst>
              </xdr:cNvPr>
              <xdr:cNvSpPr/>
            </xdr:nvSpPr>
            <xdr:spPr bwMode="auto">
              <a:xfrm>
                <a:off x="19649276" y="10553880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2444292" name="Button 4" hidden="1">
                <a:extLst>
                  <a:ext uri="{63B3BB69-23CF-44E3-9099-C40C66FF867C}">
                    <a14:compatExt spid="_x0000_s2444292"/>
                  </a:ext>
                </a:extLst>
              </xdr:cNvPr>
              <xdr:cNvSpPr/>
            </xdr:nvSpPr>
            <xdr:spPr bwMode="auto">
              <a:xfrm>
                <a:off x="17986221" y="9512701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444293" name="Button 5" hidden="1">
                <a:extLst>
                  <a:ext uri="{63B3BB69-23CF-44E3-9099-C40C66FF867C}">
                    <a14:compatExt spid="_x0000_s2444293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444294" name="Button 6" hidden="1">
                <a:extLst>
                  <a:ext uri="{63B3BB69-23CF-44E3-9099-C40C66FF867C}">
                    <a14:compatExt spid="_x0000_s2444294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444295" name="Button 7" hidden="1">
                <a:extLst>
                  <a:ext uri="{63B3BB69-23CF-44E3-9099-C40C66FF867C}">
                    <a14:compatExt spid="_x0000_s2444295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444296" name="Button 8" hidden="1">
                <a:extLst>
                  <a:ext uri="{63B3BB69-23CF-44E3-9099-C40C66FF867C}">
                    <a14:compatExt spid="_x0000_s2444296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444297" name="Button 9" hidden="1">
                <a:extLst>
                  <a:ext uri="{63B3BB69-23CF-44E3-9099-C40C66FF867C}">
                    <a14:compatExt spid="_x0000_s2444297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444298" name="Button 10" hidden="1">
                <a:extLst>
                  <a:ext uri="{63B3BB69-23CF-44E3-9099-C40C66FF867C}">
                    <a14:compatExt spid="_x0000_s2444298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444299" name="Button 11" hidden="1">
                <a:extLst>
                  <a:ext uri="{63B3BB69-23CF-44E3-9099-C40C66FF867C}">
                    <a14:compatExt spid="_x0000_s2444299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444300" name="Button 12" hidden="1">
                <a:extLst>
                  <a:ext uri="{63B3BB69-23CF-44E3-9099-C40C66FF867C}">
                    <a14:compatExt spid="_x0000_s2444300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16" name="Group 15"/>
            <xdr:cNvGrpSpPr/>
          </xdr:nvGrpSpPr>
          <xdr:grpSpPr>
            <a:xfrm>
              <a:off x="11958484" y="8025547"/>
              <a:ext cx="1341120" cy="642286"/>
              <a:chOff x="16514618" y="24773244"/>
              <a:chExt cx="1341120" cy="625342"/>
            </a:xfrm>
          </xdr:grpSpPr>
          <xdr:sp macro="" textlink="">
            <xdr:nvSpPr>
              <xdr:cNvPr id="2444301" name="Button 13" hidden="1">
                <a:extLst>
                  <a:ext uri="{63B3BB69-23CF-44E3-9099-C40C66FF867C}">
                    <a14:compatExt spid="_x0000_s2444301"/>
                  </a:ext>
                </a:extLst>
              </xdr:cNvPr>
              <xdr:cNvSpPr/>
            </xdr:nvSpPr>
            <xdr:spPr bwMode="auto">
              <a:xfrm>
                <a:off x="16514618" y="24773244"/>
                <a:ext cx="1318260" cy="3068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444302" name="Button 14" hidden="1">
                <a:extLst>
                  <a:ext uri="{63B3BB69-23CF-44E3-9099-C40C66FF867C}">
                    <a14:compatExt spid="_x0000_s2444302"/>
                  </a:ext>
                </a:extLst>
              </xdr:cNvPr>
              <xdr:cNvSpPr/>
            </xdr:nvSpPr>
            <xdr:spPr bwMode="auto">
              <a:xfrm>
                <a:off x="16514618" y="25119416"/>
                <a:ext cx="1341120" cy="2791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6267470" y="20524438"/>
              <a:ext cx="1156310" cy="573329"/>
              <a:chOff x="12825322" y="20881649"/>
              <a:chExt cx="1164125" cy="582969"/>
            </a:xfrm>
          </xdr:grpSpPr>
          <xdr:sp macro="" textlink="">
            <xdr:nvSpPr>
              <xdr:cNvPr id="2391041" name="Button 1" descr="Clear" hidden="1">
                <a:extLst>
                  <a:ext uri="{63B3BB69-23CF-44E3-9099-C40C66FF867C}">
                    <a14:compatExt spid="_x0000_s2391041"/>
                  </a:ext>
                </a:extLst>
              </xdr:cNvPr>
              <xdr:cNvSpPr/>
            </xdr:nvSpPr>
            <xdr:spPr bwMode="auto">
              <a:xfrm>
                <a:off x="12825322" y="20881649"/>
                <a:ext cx="1160587" cy="2942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391042" name="Button 2" hidden="1">
                <a:extLst>
                  <a:ext uri="{63B3BB69-23CF-44E3-9099-C40C66FF867C}">
                    <a14:compatExt spid="_x0000_s2391042"/>
                  </a:ext>
                </a:extLst>
              </xdr:cNvPr>
              <xdr:cNvSpPr/>
            </xdr:nvSpPr>
            <xdr:spPr bwMode="auto">
              <a:xfrm>
                <a:off x="12836477" y="21208469"/>
                <a:ext cx="1152970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5" name="Group 4"/>
            <xdr:cNvGrpSpPr/>
          </xdr:nvGrpSpPr>
          <xdr:grpSpPr>
            <a:xfrm>
              <a:off x="12135559" y="6378678"/>
              <a:ext cx="2879774" cy="1324790"/>
              <a:chOff x="17973462" y="9512701"/>
              <a:chExt cx="2879774" cy="1324806"/>
            </a:xfrm>
          </xdr:grpSpPr>
          <xdr:sp macro="" textlink="">
            <xdr:nvSpPr>
              <xdr:cNvPr id="2391043" name="Button 3" hidden="1">
                <a:extLst>
                  <a:ext uri="{63B3BB69-23CF-44E3-9099-C40C66FF867C}">
                    <a14:compatExt spid="_x0000_s2391043"/>
                  </a:ext>
                </a:extLst>
              </xdr:cNvPr>
              <xdr:cNvSpPr/>
            </xdr:nvSpPr>
            <xdr:spPr bwMode="auto">
              <a:xfrm>
                <a:off x="19649276" y="10554064"/>
                <a:ext cx="1203960" cy="2834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2391044" name="Button 4" hidden="1">
                <a:extLst>
                  <a:ext uri="{63B3BB69-23CF-44E3-9099-C40C66FF867C}">
                    <a14:compatExt spid="_x0000_s2391044"/>
                  </a:ext>
                </a:extLst>
              </xdr:cNvPr>
              <xdr:cNvSpPr/>
            </xdr:nvSpPr>
            <xdr:spPr bwMode="auto">
              <a:xfrm>
                <a:off x="17986221" y="9512701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391045" name="Button 5" hidden="1">
                <a:extLst>
                  <a:ext uri="{63B3BB69-23CF-44E3-9099-C40C66FF867C}">
                    <a14:compatExt spid="_x0000_s2391045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391046" name="Button 6" hidden="1">
                <a:extLst>
                  <a:ext uri="{63B3BB69-23CF-44E3-9099-C40C66FF867C}">
                    <a14:compatExt spid="_x0000_s2391046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391047" name="Button 7" hidden="1">
                <a:extLst>
                  <a:ext uri="{63B3BB69-23CF-44E3-9099-C40C66FF867C}">
                    <a14:compatExt spid="_x0000_s2391047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391048" name="Button 8" hidden="1">
                <a:extLst>
                  <a:ext uri="{63B3BB69-23CF-44E3-9099-C40C66FF867C}">
                    <a14:compatExt spid="_x0000_s2391048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391049" name="Button 9" hidden="1">
                <a:extLst>
                  <a:ext uri="{63B3BB69-23CF-44E3-9099-C40C66FF867C}">
                    <a14:compatExt spid="_x0000_s2391049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391050" name="Button 10" hidden="1">
                <a:extLst>
                  <a:ext uri="{63B3BB69-23CF-44E3-9099-C40C66FF867C}">
                    <a14:compatExt spid="_x0000_s2391050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391051" name="Button 11" hidden="1">
                <a:extLst>
                  <a:ext uri="{63B3BB69-23CF-44E3-9099-C40C66FF867C}">
                    <a14:compatExt spid="_x0000_s2391051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391052" name="Button 12" hidden="1">
                <a:extLst>
                  <a:ext uri="{63B3BB69-23CF-44E3-9099-C40C66FF867C}">
                    <a14:compatExt spid="_x0000_s2391052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16" name="Group 15"/>
            <xdr:cNvGrpSpPr/>
          </xdr:nvGrpSpPr>
          <xdr:grpSpPr>
            <a:xfrm>
              <a:off x="16505903" y="25353683"/>
              <a:ext cx="1341120" cy="644267"/>
              <a:chOff x="16514618" y="24772077"/>
              <a:chExt cx="1341120" cy="627239"/>
            </a:xfrm>
          </xdr:grpSpPr>
          <xdr:sp macro="" textlink="">
            <xdr:nvSpPr>
              <xdr:cNvPr id="2391053" name="Button 13" hidden="1">
                <a:extLst>
                  <a:ext uri="{63B3BB69-23CF-44E3-9099-C40C66FF867C}">
                    <a14:compatExt spid="_x0000_s2391053"/>
                  </a:ext>
                </a:extLst>
              </xdr:cNvPr>
              <xdr:cNvSpPr/>
            </xdr:nvSpPr>
            <xdr:spPr bwMode="auto">
              <a:xfrm>
                <a:off x="16514618" y="24772077"/>
                <a:ext cx="1318260" cy="3068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391054" name="Button 14" hidden="1">
                <a:extLst>
                  <a:ext uri="{63B3BB69-23CF-44E3-9099-C40C66FF867C}">
                    <a14:compatExt spid="_x0000_s2391054"/>
                  </a:ext>
                </a:extLst>
              </xdr:cNvPr>
              <xdr:cNvSpPr/>
            </xdr:nvSpPr>
            <xdr:spPr bwMode="auto">
              <a:xfrm>
                <a:off x="16514618" y="25120147"/>
                <a:ext cx="1341120" cy="2791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6267470" y="20524438"/>
              <a:ext cx="1156310" cy="573329"/>
              <a:chOff x="12825322" y="20881649"/>
              <a:chExt cx="1164125" cy="582969"/>
            </a:xfrm>
          </xdr:grpSpPr>
          <xdr:sp macro="" textlink="">
            <xdr:nvSpPr>
              <xdr:cNvPr id="2338817" name="Button 1" descr="Clear" hidden="1">
                <a:extLst>
                  <a:ext uri="{63B3BB69-23CF-44E3-9099-C40C66FF867C}">
                    <a14:compatExt spid="_x0000_s2338817"/>
                  </a:ext>
                </a:extLst>
              </xdr:cNvPr>
              <xdr:cNvSpPr/>
            </xdr:nvSpPr>
            <xdr:spPr bwMode="auto">
              <a:xfrm>
                <a:off x="12825322" y="20881649"/>
                <a:ext cx="1160587" cy="2942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338818" name="Button 2" hidden="1">
                <a:extLst>
                  <a:ext uri="{63B3BB69-23CF-44E3-9099-C40C66FF867C}">
                    <a14:compatExt spid="_x0000_s2338818"/>
                  </a:ext>
                </a:extLst>
              </xdr:cNvPr>
              <xdr:cNvSpPr/>
            </xdr:nvSpPr>
            <xdr:spPr bwMode="auto">
              <a:xfrm>
                <a:off x="12836477" y="21208469"/>
                <a:ext cx="1152970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5" name="Group 4"/>
            <xdr:cNvGrpSpPr/>
          </xdr:nvGrpSpPr>
          <xdr:grpSpPr>
            <a:xfrm>
              <a:off x="18772333" y="20389645"/>
              <a:ext cx="2879774" cy="1324735"/>
              <a:chOff x="17973462" y="9512701"/>
              <a:chExt cx="2879774" cy="1324750"/>
            </a:xfrm>
          </xdr:grpSpPr>
          <xdr:sp macro="" textlink="">
            <xdr:nvSpPr>
              <xdr:cNvPr id="2338819" name="Button 3" hidden="1">
                <a:extLst>
                  <a:ext uri="{63B3BB69-23CF-44E3-9099-C40C66FF867C}">
                    <a14:compatExt spid="_x0000_s2338819"/>
                  </a:ext>
                </a:extLst>
              </xdr:cNvPr>
              <xdr:cNvSpPr/>
            </xdr:nvSpPr>
            <xdr:spPr bwMode="auto">
              <a:xfrm>
                <a:off x="19649276" y="1055403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2338820" name="Button 4" hidden="1">
                <a:extLst>
                  <a:ext uri="{63B3BB69-23CF-44E3-9099-C40C66FF867C}">
                    <a14:compatExt spid="_x0000_s2338820"/>
                  </a:ext>
                </a:extLst>
              </xdr:cNvPr>
              <xdr:cNvSpPr/>
            </xdr:nvSpPr>
            <xdr:spPr bwMode="auto">
              <a:xfrm>
                <a:off x="17986221" y="9512701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338821" name="Button 5" hidden="1">
                <a:extLst>
                  <a:ext uri="{63B3BB69-23CF-44E3-9099-C40C66FF867C}">
                    <a14:compatExt spid="_x0000_s2338821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338822" name="Button 6" hidden="1">
                <a:extLst>
                  <a:ext uri="{63B3BB69-23CF-44E3-9099-C40C66FF867C}">
                    <a14:compatExt spid="_x0000_s2338822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338823" name="Button 7" hidden="1">
                <a:extLst>
                  <a:ext uri="{63B3BB69-23CF-44E3-9099-C40C66FF867C}">
                    <a14:compatExt spid="_x0000_s2338823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338824" name="Button 8" hidden="1">
                <a:extLst>
                  <a:ext uri="{63B3BB69-23CF-44E3-9099-C40C66FF867C}">
                    <a14:compatExt spid="_x0000_s2338824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338825" name="Button 9" hidden="1">
                <a:extLst>
                  <a:ext uri="{63B3BB69-23CF-44E3-9099-C40C66FF867C}">
                    <a14:compatExt spid="_x0000_s2338825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338826" name="Button 10" hidden="1">
                <a:extLst>
                  <a:ext uri="{63B3BB69-23CF-44E3-9099-C40C66FF867C}">
                    <a14:compatExt spid="_x0000_s2338826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338827" name="Button 11" hidden="1">
                <a:extLst>
                  <a:ext uri="{63B3BB69-23CF-44E3-9099-C40C66FF867C}">
                    <a14:compatExt spid="_x0000_s2338827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338828" name="Button 12" hidden="1">
                <a:extLst>
                  <a:ext uri="{63B3BB69-23CF-44E3-9099-C40C66FF867C}">
                    <a14:compatExt spid="_x0000_s2338828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16" name="Group 15"/>
            <xdr:cNvGrpSpPr/>
          </xdr:nvGrpSpPr>
          <xdr:grpSpPr>
            <a:xfrm>
              <a:off x="16505903" y="25353683"/>
              <a:ext cx="1341120" cy="644267"/>
              <a:chOff x="16514618" y="24772077"/>
              <a:chExt cx="1341120" cy="627239"/>
            </a:xfrm>
          </xdr:grpSpPr>
          <xdr:sp macro="" textlink="">
            <xdr:nvSpPr>
              <xdr:cNvPr id="2338829" name="Button 13" hidden="1">
                <a:extLst>
                  <a:ext uri="{63B3BB69-23CF-44E3-9099-C40C66FF867C}">
                    <a14:compatExt spid="_x0000_s2338829"/>
                  </a:ext>
                </a:extLst>
              </xdr:cNvPr>
              <xdr:cNvSpPr/>
            </xdr:nvSpPr>
            <xdr:spPr bwMode="auto">
              <a:xfrm>
                <a:off x="16514618" y="24772077"/>
                <a:ext cx="1318260" cy="3068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338830" name="Button 14" hidden="1">
                <a:extLst>
                  <a:ext uri="{63B3BB69-23CF-44E3-9099-C40C66FF867C}">
                    <a14:compatExt spid="_x0000_s2338830"/>
                  </a:ext>
                </a:extLst>
              </xdr:cNvPr>
              <xdr:cNvSpPr/>
            </xdr:nvSpPr>
            <xdr:spPr bwMode="auto">
              <a:xfrm>
                <a:off x="16514618" y="25120147"/>
                <a:ext cx="1341120" cy="2791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2" name="Group 1"/>
            <xdr:cNvGrpSpPr/>
          </xdr:nvGrpSpPr>
          <xdr:grpSpPr>
            <a:xfrm>
              <a:off x="16267477" y="20523449"/>
              <a:ext cx="1156285" cy="574894"/>
              <a:chOff x="12825324" y="20880595"/>
              <a:chExt cx="1164107" cy="584676"/>
            </a:xfrm>
          </xdr:grpSpPr>
          <xdr:sp macro="" textlink="">
            <xdr:nvSpPr>
              <xdr:cNvPr id="2281473" name="Button 1" descr="Clear" hidden="1">
                <a:extLst>
                  <a:ext uri="{63B3BB69-23CF-44E3-9099-C40C66FF867C}">
                    <a14:compatExt spid="_x0000_s2281473"/>
                  </a:ext>
                </a:extLst>
              </xdr:cNvPr>
              <xdr:cNvSpPr/>
            </xdr:nvSpPr>
            <xdr:spPr bwMode="auto">
              <a:xfrm>
                <a:off x="12825324" y="20880595"/>
                <a:ext cx="1160587" cy="2942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281474" name="Button 2" hidden="1">
                <a:extLst>
                  <a:ext uri="{63B3BB69-23CF-44E3-9099-C40C66FF867C}">
                    <a14:compatExt spid="_x0000_s2281474"/>
                  </a:ext>
                </a:extLst>
              </xdr:cNvPr>
              <xdr:cNvSpPr/>
            </xdr:nvSpPr>
            <xdr:spPr bwMode="auto">
              <a:xfrm>
                <a:off x="12836461" y="21209125"/>
                <a:ext cx="1152970" cy="25614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5" name="Group 4"/>
            <xdr:cNvGrpSpPr/>
          </xdr:nvGrpSpPr>
          <xdr:grpSpPr>
            <a:xfrm>
              <a:off x="18772333" y="20389645"/>
              <a:ext cx="2879774" cy="1324558"/>
              <a:chOff x="17973462" y="9512701"/>
              <a:chExt cx="2879774" cy="1324576"/>
            </a:xfrm>
          </xdr:grpSpPr>
          <xdr:sp macro="" textlink="">
            <xdr:nvSpPr>
              <xdr:cNvPr id="2281475" name="Button 3" hidden="1">
                <a:extLst>
                  <a:ext uri="{63B3BB69-23CF-44E3-9099-C40C66FF867C}">
                    <a14:compatExt spid="_x0000_s2281475"/>
                  </a:ext>
                </a:extLst>
              </xdr:cNvPr>
              <xdr:cNvSpPr/>
            </xdr:nvSpPr>
            <xdr:spPr bwMode="auto">
              <a:xfrm>
                <a:off x="19649276" y="10553862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2281476" name="Button 4" hidden="1">
                <a:extLst>
                  <a:ext uri="{63B3BB69-23CF-44E3-9099-C40C66FF867C}">
                    <a14:compatExt spid="_x0000_s2281476"/>
                  </a:ext>
                </a:extLst>
              </xdr:cNvPr>
              <xdr:cNvSpPr/>
            </xdr:nvSpPr>
            <xdr:spPr bwMode="auto">
              <a:xfrm>
                <a:off x="17986221" y="9512701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281477" name="Button 5" hidden="1">
                <a:extLst>
                  <a:ext uri="{63B3BB69-23CF-44E3-9099-C40C66FF867C}">
                    <a14:compatExt spid="_x0000_s2281477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281478" name="Button 6" hidden="1">
                <a:extLst>
                  <a:ext uri="{63B3BB69-23CF-44E3-9099-C40C66FF867C}">
                    <a14:compatExt spid="_x0000_s2281478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281479" name="Button 7" hidden="1">
                <a:extLst>
                  <a:ext uri="{63B3BB69-23CF-44E3-9099-C40C66FF867C}">
                    <a14:compatExt spid="_x0000_s2281479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281480" name="Button 8" hidden="1">
                <a:extLst>
                  <a:ext uri="{63B3BB69-23CF-44E3-9099-C40C66FF867C}">
                    <a14:compatExt spid="_x0000_s2281480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281481" name="Button 9" hidden="1">
                <a:extLst>
                  <a:ext uri="{63B3BB69-23CF-44E3-9099-C40C66FF867C}">
                    <a14:compatExt spid="_x0000_s2281481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281482" name="Button 10" hidden="1">
                <a:extLst>
                  <a:ext uri="{63B3BB69-23CF-44E3-9099-C40C66FF867C}">
                    <a14:compatExt spid="_x0000_s2281482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281483" name="Button 11" hidden="1">
                <a:extLst>
                  <a:ext uri="{63B3BB69-23CF-44E3-9099-C40C66FF867C}">
                    <a14:compatExt spid="_x0000_s2281483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281484" name="Button 12" hidden="1">
                <a:extLst>
                  <a:ext uri="{63B3BB69-23CF-44E3-9099-C40C66FF867C}">
                    <a14:compatExt spid="_x0000_s2281484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3465</xdr:rowOff>
        </xdr:to>
        <xdr:grpSp>
          <xdr:nvGrpSpPr>
            <xdr:cNvPr id="16" name="Group 15"/>
            <xdr:cNvGrpSpPr/>
          </xdr:nvGrpSpPr>
          <xdr:grpSpPr>
            <a:xfrm>
              <a:off x="16505903" y="25354349"/>
              <a:ext cx="1341120" cy="643232"/>
              <a:chOff x="16514618" y="24772662"/>
              <a:chExt cx="1341120" cy="626281"/>
            </a:xfrm>
          </xdr:grpSpPr>
          <xdr:sp macro="" textlink="">
            <xdr:nvSpPr>
              <xdr:cNvPr id="2281485" name="Button 13" hidden="1">
                <a:extLst>
                  <a:ext uri="{63B3BB69-23CF-44E3-9099-C40C66FF867C}">
                    <a14:compatExt spid="_x0000_s2281485"/>
                  </a:ext>
                </a:extLst>
              </xdr:cNvPr>
              <xdr:cNvSpPr/>
            </xdr:nvSpPr>
            <xdr:spPr bwMode="auto">
              <a:xfrm>
                <a:off x="16514618" y="24772662"/>
                <a:ext cx="1318260" cy="3068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281486" name="Button 14" hidden="1">
                <a:extLst>
                  <a:ext uri="{63B3BB69-23CF-44E3-9099-C40C66FF867C}">
                    <a14:compatExt spid="_x0000_s2281486"/>
                  </a:ext>
                </a:extLst>
              </xdr:cNvPr>
              <xdr:cNvSpPr/>
            </xdr:nvSpPr>
            <xdr:spPr bwMode="auto">
              <a:xfrm>
                <a:off x="16514618" y="25119774"/>
                <a:ext cx="1341120" cy="2791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6265132" y="20053021"/>
              <a:ext cx="1167451" cy="560842"/>
              <a:chOff x="12825209" y="20881537"/>
              <a:chExt cx="1164325" cy="583316"/>
            </a:xfrm>
          </xdr:grpSpPr>
          <xdr:sp macro="" textlink="">
            <xdr:nvSpPr>
              <xdr:cNvPr id="2101250" name="Button 2" descr="Clear" hidden="1">
                <a:extLst>
                  <a:ext uri="{63B3BB69-23CF-44E3-9099-C40C66FF867C}">
                    <a14:compatExt spid="_x0000_s2101250"/>
                  </a:ext>
                </a:extLst>
              </xdr:cNvPr>
              <xdr:cNvSpPr/>
            </xdr:nvSpPr>
            <xdr:spPr bwMode="auto">
              <a:xfrm>
                <a:off x="12825209" y="20881537"/>
                <a:ext cx="1160588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101251" name="Button 3" hidden="1">
                <a:extLst>
                  <a:ext uri="{63B3BB69-23CF-44E3-9099-C40C66FF867C}">
                    <a14:compatExt spid="_x0000_s2101251"/>
                  </a:ext>
                </a:extLst>
              </xdr:cNvPr>
              <xdr:cNvSpPr/>
            </xdr:nvSpPr>
            <xdr:spPr bwMode="auto">
              <a:xfrm>
                <a:off x="12836565" y="21208704"/>
                <a:ext cx="1152969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8772110" y="19922612"/>
              <a:ext cx="2879774" cy="1294926"/>
              <a:chOff x="17973462" y="9512701"/>
              <a:chExt cx="2879774" cy="1324661"/>
            </a:xfrm>
          </xdr:grpSpPr>
          <xdr:sp macro="" textlink="">
            <xdr:nvSpPr>
              <xdr:cNvPr id="2101252" name="Button 4" hidden="1">
                <a:extLst>
                  <a:ext uri="{63B3BB69-23CF-44E3-9099-C40C66FF867C}">
                    <a14:compatExt spid="_x0000_s2101252"/>
                  </a:ext>
                </a:extLst>
              </xdr:cNvPr>
              <xdr:cNvSpPr/>
            </xdr:nvSpPr>
            <xdr:spPr bwMode="auto">
              <a:xfrm>
                <a:off x="19649276" y="10553947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2101253" name="Button 5" hidden="1">
                <a:extLst>
                  <a:ext uri="{63B3BB69-23CF-44E3-9099-C40C66FF867C}">
                    <a14:compatExt spid="_x0000_s2101253"/>
                  </a:ext>
                </a:extLst>
              </xdr:cNvPr>
              <xdr:cNvSpPr/>
            </xdr:nvSpPr>
            <xdr:spPr bwMode="auto">
              <a:xfrm>
                <a:off x="17986221" y="9512701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101254" name="Button 6" hidden="1">
                <a:extLst>
                  <a:ext uri="{63B3BB69-23CF-44E3-9099-C40C66FF867C}">
                    <a14:compatExt spid="_x0000_s2101254"/>
                  </a:ext>
                </a:extLst>
              </xdr:cNvPr>
              <xdr:cNvSpPr/>
            </xdr:nvSpPr>
            <xdr:spPr bwMode="auto">
              <a:xfrm>
                <a:off x="17989866" y="9809821"/>
                <a:ext cx="1441134" cy="2378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101255" name="Button 7" hidden="1">
                <a:extLst>
                  <a:ext uri="{63B3BB69-23CF-44E3-9099-C40C66FF867C}">
                    <a14:compatExt spid="_x0000_s2101255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101256" name="Button 8" hidden="1">
                <a:extLst>
                  <a:ext uri="{63B3BB69-23CF-44E3-9099-C40C66FF867C}">
                    <a14:compatExt spid="_x0000_s2101256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101257" name="Button 9" hidden="1">
                <a:extLst>
                  <a:ext uri="{63B3BB69-23CF-44E3-9099-C40C66FF867C}">
                    <a14:compatExt spid="_x0000_s2101257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101258" name="Button 10" hidden="1">
                <a:extLst>
                  <a:ext uri="{63B3BB69-23CF-44E3-9099-C40C66FF867C}">
                    <a14:compatExt spid="_x0000_s2101258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101259" name="Button 11" hidden="1">
                <a:extLst>
                  <a:ext uri="{63B3BB69-23CF-44E3-9099-C40C66FF867C}">
                    <a14:compatExt spid="_x0000_s2101259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101260" name="Button 12" hidden="1">
                <a:extLst>
                  <a:ext uri="{63B3BB69-23CF-44E3-9099-C40C66FF867C}">
                    <a14:compatExt spid="_x0000_s2101260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101261" name="Button 13" hidden="1">
                <a:extLst>
                  <a:ext uri="{63B3BB69-23CF-44E3-9099-C40C66FF867C}">
                    <a14:compatExt spid="_x0000_s2101261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137</xdr:row>
          <xdr:rowOff>97675</xdr:rowOff>
        </xdr:from>
        <xdr:to>
          <xdr:col>12</xdr:col>
          <xdr:colOff>1341120</xdr:colOff>
          <xdr:row>141</xdr:row>
          <xdr:rowOff>3464</xdr:rowOff>
        </xdr:to>
        <xdr:grpSp>
          <xdr:nvGrpSpPr>
            <xdr:cNvPr id="2" name="Group 1"/>
            <xdr:cNvGrpSpPr/>
          </xdr:nvGrpSpPr>
          <xdr:grpSpPr>
            <a:xfrm>
              <a:off x="16514618" y="24772620"/>
              <a:ext cx="1341120" cy="626226"/>
              <a:chOff x="16514618" y="24772620"/>
              <a:chExt cx="1341120" cy="626226"/>
            </a:xfrm>
          </xdr:grpSpPr>
          <xdr:sp macro="" textlink="">
            <xdr:nvSpPr>
              <xdr:cNvPr id="2101262" name="Button 14" hidden="1">
                <a:extLst>
                  <a:ext uri="{63B3BB69-23CF-44E3-9099-C40C66FF867C}">
                    <a14:compatExt spid="_x0000_s2101262"/>
                  </a:ext>
                </a:extLst>
              </xdr:cNvPr>
              <xdr:cNvSpPr/>
            </xdr:nvSpPr>
            <xdr:spPr bwMode="auto">
              <a:xfrm>
                <a:off x="16514618" y="24772620"/>
                <a:ext cx="1318260" cy="3068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SQL data</a:t>
                </a:r>
              </a:p>
            </xdr:txBody>
          </xdr:sp>
          <xdr:sp macro="" textlink="">
            <xdr:nvSpPr>
              <xdr:cNvPr id="2101263" name="Button 15" hidden="1">
                <a:extLst>
                  <a:ext uri="{63B3BB69-23CF-44E3-9099-C40C66FF867C}">
                    <a14:compatExt spid="_x0000_s2101263"/>
                  </a:ext>
                </a:extLst>
              </xdr:cNvPr>
              <xdr:cNvSpPr/>
            </xdr:nvSpPr>
            <xdr:spPr bwMode="auto">
              <a:xfrm>
                <a:off x="16514618" y="25119677"/>
                <a:ext cx="1341120" cy="2791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BZ data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2052097" name="Button 1" descr="CopySheet" hidden="1">
              <a:extLst>
                <a:ext uri="{63B3BB69-23CF-44E3-9099-C40C66FF867C}">
                  <a14:compatExt spid="_x0000_s205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81475</xdr:rowOff>
        </xdr:to>
        <xdr:grpSp>
          <xdr:nvGrpSpPr>
            <xdr:cNvPr id="3" name="Group 2"/>
            <xdr:cNvGrpSpPr/>
          </xdr:nvGrpSpPr>
          <xdr:grpSpPr>
            <a:xfrm>
              <a:off x="15877219" y="2942937"/>
              <a:ext cx="1167431" cy="560102"/>
              <a:chOff x="12825231" y="20881516"/>
              <a:chExt cx="1164296" cy="582776"/>
            </a:xfrm>
          </xdr:grpSpPr>
          <xdr:sp macro="" textlink="">
            <xdr:nvSpPr>
              <xdr:cNvPr id="2052098" name="Button 2" descr="Clear" hidden="1">
                <a:extLst>
                  <a:ext uri="{63B3BB69-23CF-44E3-9099-C40C66FF867C}">
                    <a14:compatExt spid="_x0000_s2052098"/>
                  </a:ext>
                </a:extLst>
              </xdr:cNvPr>
              <xdr:cNvSpPr/>
            </xdr:nvSpPr>
            <xdr:spPr bwMode="auto">
              <a:xfrm>
                <a:off x="12825231" y="20881516"/>
                <a:ext cx="1160583" cy="29424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2052099" name="Button 3" hidden="1">
                <a:extLst>
                  <a:ext uri="{63B3BB69-23CF-44E3-9099-C40C66FF867C}">
                    <a14:compatExt spid="_x0000_s2052099"/>
                  </a:ext>
                </a:extLst>
              </xdr:cNvPr>
              <xdr:cNvSpPr/>
            </xdr:nvSpPr>
            <xdr:spPr bwMode="auto">
              <a:xfrm>
                <a:off x="12836556" y="21208143"/>
                <a:ext cx="1152971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8384182" y="2812251"/>
              <a:ext cx="2879774" cy="1294943"/>
              <a:chOff x="17973462" y="9512701"/>
              <a:chExt cx="2879774" cy="1324688"/>
            </a:xfrm>
          </xdr:grpSpPr>
          <xdr:sp macro="" textlink="">
            <xdr:nvSpPr>
              <xdr:cNvPr id="2052100" name="Button 4" hidden="1">
                <a:extLst>
                  <a:ext uri="{63B3BB69-23CF-44E3-9099-C40C66FF867C}">
                    <a14:compatExt spid="_x0000_s2052100"/>
                  </a:ext>
                </a:extLst>
              </xdr:cNvPr>
              <xdr:cNvSpPr/>
            </xdr:nvSpPr>
            <xdr:spPr bwMode="auto">
              <a:xfrm>
                <a:off x="19649276" y="10553974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2052101" name="Button 5" hidden="1">
                <a:extLst>
                  <a:ext uri="{63B3BB69-23CF-44E3-9099-C40C66FF867C}">
                    <a14:compatExt spid="_x0000_s2052101"/>
                  </a:ext>
                </a:extLst>
              </xdr:cNvPr>
              <xdr:cNvSpPr/>
            </xdr:nvSpPr>
            <xdr:spPr bwMode="auto">
              <a:xfrm>
                <a:off x="17986221" y="9512701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2052102" name="Button 6" hidden="1">
                <a:extLst>
                  <a:ext uri="{63B3BB69-23CF-44E3-9099-C40C66FF867C}">
                    <a14:compatExt spid="_x0000_s2052102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2052103" name="Button 7" hidden="1">
                <a:extLst>
                  <a:ext uri="{63B3BB69-23CF-44E3-9099-C40C66FF867C}">
                    <a14:compatExt spid="_x0000_s2052103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2052104" name="Button 8" hidden="1">
                <a:extLst>
                  <a:ext uri="{63B3BB69-23CF-44E3-9099-C40C66FF867C}">
                    <a14:compatExt spid="_x0000_s2052104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2052105" name="Button 9" hidden="1">
                <a:extLst>
                  <a:ext uri="{63B3BB69-23CF-44E3-9099-C40C66FF867C}">
                    <a14:compatExt spid="_x0000_s2052105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2052106" name="Button 10" hidden="1">
                <a:extLst>
                  <a:ext uri="{63B3BB69-23CF-44E3-9099-C40C66FF867C}">
                    <a14:compatExt spid="_x0000_s2052106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2052107" name="Button 11" hidden="1">
                <a:extLst>
                  <a:ext uri="{63B3BB69-23CF-44E3-9099-C40C66FF867C}">
                    <a14:compatExt spid="_x0000_s2052107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2052108" name="Button 12" hidden="1">
                <a:extLst>
                  <a:ext uri="{63B3BB69-23CF-44E3-9099-C40C66FF867C}">
                    <a14:compatExt spid="_x0000_s2052108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2052109" name="Button 13" hidden="1">
                <a:extLst>
                  <a:ext uri="{63B3BB69-23CF-44E3-9099-C40C66FF867C}">
                    <a14:compatExt spid="_x0000_s2052109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996801" name="Button 1" descr="CopySheet" hidden="1">
              <a:extLst>
                <a:ext uri="{63B3BB69-23CF-44E3-9099-C40C66FF867C}">
                  <a14:compatExt spid="_x0000_s199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886631" y="3194422"/>
              <a:ext cx="1156349" cy="574541"/>
              <a:chOff x="12825528" y="20880996"/>
              <a:chExt cx="1164115" cy="584369"/>
            </a:xfrm>
          </xdr:grpSpPr>
          <xdr:sp macro="" textlink="">
            <xdr:nvSpPr>
              <xdr:cNvPr id="1996802" name="Button 2" descr="Clear" hidden="1">
                <a:extLst>
                  <a:ext uri="{63B3BB69-23CF-44E3-9099-C40C66FF867C}">
                    <a14:compatExt spid="_x0000_s1996802"/>
                  </a:ext>
                </a:extLst>
              </xdr:cNvPr>
              <xdr:cNvSpPr/>
            </xdr:nvSpPr>
            <xdr:spPr bwMode="auto">
              <a:xfrm>
                <a:off x="12825528" y="20880996"/>
                <a:ext cx="1160593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996803" name="Button 3" hidden="1">
                <a:extLst>
                  <a:ext uri="{63B3BB69-23CF-44E3-9099-C40C66FF867C}">
                    <a14:compatExt spid="_x0000_s1996803"/>
                  </a:ext>
                </a:extLst>
              </xdr:cNvPr>
              <xdr:cNvSpPr/>
            </xdr:nvSpPr>
            <xdr:spPr bwMode="auto">
              <a:xfrm>
                <a:off x="12836678" y="21209216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8391333" y="3060290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996804" name="Button 4" hidden="1">
                <a:extLst>
                  <a:ext uri="{63B3BB69-23CF-44E3-9099-C40C66FF867C}">
                    <a14:compatExt spid="_x0000_s1996804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996805" name="Button 5" hidden="1">
                <a:extLst>
                  <a:ext uri="{63B3BB69-23CF-44E3-9099-C40C66FF867C}">
                    <a14:compatExt spid="_x0000_s1996805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996806" name="Button 6" hidden="1">
                <a:extLst>
                  <a:ext uri="{63B3BB69-23CF-44E3-9099-C40C66FF867C}">
                    <a14:compatExt spid="_x0000_s1996806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996807" name="Button 7" hidden="1">
                <a:extLst>
                  <a:ext uri="{63B3BB69-23CF-44E3-9099-C40C66FF867C}">
                    <a14:compatExt spid="_x0000_s1996807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996808" name="Button 8" hidden="1">
                <a:extLst>
                  <a:ext uri="{63B3BB69-23CF-44E3-9099-C40C66FF867C}">
                    <a14:compatExt spid="_x0000_s1996808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996809" name="Button 9" hidden="1">
                <a:extLst>
                  <a:ext uri="{63B3BB69-23CF-44E3-9099-C40C66FF867C}">
                    <a14:compatExt spid="_x0000_s1996809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996810" name="Button 10" hidden="1">
                <a:extLst>
                  <a:ext uri="{63B3BB69-23CF-44E3-9099-C40C66FF867C}">
                    <a14:compatExt spid="_x0000_s1996810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996811" name="Button 11" hidden="1">
                <a:extLst>
                  <a:ext uri="{63B3BB69-23CF-44E3-9099-C40C66FF867C}">
                    <a14:compatExt spid="_x0000_s1996811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996812" name="Button 12" hidden="1">
                <a:extLst>
                  <a:ext uri="{63B3BB69-23CF-44E3-9099-C40C66FF867C}">
                    <a14:compatExt spid="_x0000_s1996812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996813" name="Button 13" hidden="1">
                <a:extLst>
                  <a:ext uri="{63B3BB69-23CF-44E3-9099-C40C66FF867C}">
                    <a14:compatExt spid="_x0000_s1996813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942529" name="Button 1" descr="CopySheet" hidden="1">
              <a:extLst>
                <a:ext uri="{63B3BB69-23CF-44E3-9099-C40C66FF867C}">
                  <a14:compatExt spid="_x0000_s194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886639" y="3379948"/>
              <a:ext cx="1156349" cy="572613"/>
              <a:chOff x="12825528" y="20882103"/>
              <a:chExt cx="1164115" cy="582398"/>
            </a:xfrm>
          </xdr:grpSpPr>
          <xdr:sp macro="" textlink="">
            <xdr:nvSpPr>
              <xdr:cNvPr id="1942530" name="Button 2" descr="Clear" hidden="1">
                <a:extLst>
                  <a:ext uri="{63B3BB69-23CF-44E3-9099-C40C66FF867C}">
                    <a14:compatExt spid="_x0000_s1942530"/>
                  </a:ext>
                </a:extLst>
              </xdr:cNvPr>
              <xdr:cNvSpPr/>
            </xdr:nvSpPr>
            <xdr:spPr bwMode="auto">
              <a:xfrm>
                <a:off x="12825528" y="20882103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942531" name="Button 3" hidden="1">
                <a:extLst>
                  <a:ext uri="{63B3BB69-23CF-44E3-9099-C40C66FF867C}">
                    <a14:compatExt spid="_x0000_s1942531"/>
                  </a:ext>
                </a:extLst>
              </xdr:cNvPr>
              <xdr:cNvSpPr/>
            </xdr:nvSpPr>
            <xdr:spPr bwMode="auto">
              <a:xfrm>
                <a:off x="12836678" y="21208352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8391333" y="3244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942532" name="Button 4" hidden="1">
                <a:extLst>
                  <a:ext uri="{63B3BB69-23CF-44E3-9099-C40C66FF867C}">
                    <a14:compatExt spid="_x0000_s1942532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942533" name="Button 5" hidden="1">
                <a:extLst>
                  <a:ext uri="{63B3BB69-23CF-44E3-9099-C40C66FF867C}">
                    <a14:compatExt spid="_x0000_s1942533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942534" name="Button 6" hidden="1">
                <a:extLst>
                  <a:ext uri="{63B3BB69-23CF-44E3-9099-C40C66FF867C}">
                    <a14:compatExt spid="_x0000_s1942534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942535" name="Button 7" hidden="1">
                <a:extLst>
                  <a:ext uri="{63B3BB69-23CF-44E3-9099-C40C66FF867C}">
                    <a14:compatExt spid="_x0000_s1942535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942536" name="Button 8" hidden="1">
                <a:extLst>
                  <a:ext uri="{63B3BB69-23CF-44E3-9099-C40C66FF867C}">
                    <a14:compatExt spid="_x0000_s1942536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942537" name="Button 9" hidden="1">
                <a:extLst>
                  <a:ext uri="{63B3BB69-23CF-44E3-9099-C40C66FF867C}">
                    <a14:compatExt spid="_x0000_s1942537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942538" name="Button 10" hidden="1">
                <a:extLst>
                  <a:ext uri="{63B3BB69-23CF-44E3-9099-C40C66FF867C}">
                    <a14:compatExt spid="_x0000_s1942538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942539" name="Button 11" hidden="1">
                <a:extLst>
                  <a:ext uri="{63B3BB69-23CF-44E3-9099-C40C66FF867C}">
                    <a14:compatExt spid="_x0000_s1942539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942540" name="Button 12" hidden="1">
                <a:extLst>
                  <a:ext uri="{63B3BB69-23CF-44E3-9099-C40C66FF867C}">
                    <a14:compatExt spid="_x0000_s1942540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942541" name="Button 13" hidden="1">
                <a:extLst>
                  <a:ext uri="{63B3BB69-23CF-44E3-9099-C40C66FF867C}">
                    <a14:compatExt spid="_x0000_s1942541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896449" name="Button 1" descr="CopySheet" hidden="1">
              <a:extLst>
                <a:ext uri="{63B3BB69-23CF-44E3-9099-C40C66FF867C}">
                  <a14:compatExt spid="_x0000_s1896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886643" y="20525425"/>
              <a:ext cx="1156349" cy="571904"/>
              <a:chOff x="12825528" y="20882584"/>
              <a:chExt cx="1164115" cy="581726"/>
            </a:xfrm>
          </xdr:grpSpPr>
          <xdr:sp macro="" textlink="">
            <xdr:nvSpPr>
              <xdr:cNvPr id="1896450" name="Button 2" descr="Clear" hidden="1">
                <a:extLst>
                  <a:ext uri="{63B3BB69-23CF-44E3-9099-C40C66FF867C}">
                    <a14:compatExt spid="_x0000_s1896450"/>
                  </a:ext>
                </a:extLst>
              </xdr:cNvPr>
              <xdr:cNvSpPr/>
            </xdr:nvSpPr>
            <xdr:spPr bwMode="auto">
              <a:xfrm>
                <a:off x="12825528" y="20882584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896451" name="Button 3" hidden="1">
                <a:extLst>
                  <a:ext uri="{63B3BB69-23CF-44E3-9099-C40C66FF867C}">
                    <a14:compatExt spid="_x0000_s1896451"/>
                  </a:ext>
                </a:extLst>
              </xdr:cNvPr>
              <xdr:cNvSpPr/>
            </xdr:nvSpPr>
            <xdr:spPr bwMode="auto">
              <a:xfrm>
                <a:off x="12836678" y="21208161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8391333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896452" name="Button 4" hidden="1">
                <a:extLst>
                  <a:ext uri="{63B3BB69-23CF-44E3-9099-C40C66FF867C}">
                    <a14:compatExt spid="_x0000_s1896452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896453" name="Button 5" hidden="1">
                <a:extLst>
                  <a:ext uri="{63B3BB69-23CF-44E3-9099-C40C66FF867C}">
                    <a14:compatExt spid="_x0000_s1896453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896454" name="Button 6" hidden="1">
                <a:extLst>
                  <a:ext uri="{63B3BB69-23CF-44E3-9099-C40C66FF867C}">
                    <a14:compatExt spid="_x0000_s1896454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896455" name="Button 7" hidden="1">
                <a:extLst>
                  <a:ext uri="{63B3BB69-23CF-44E3-9099-C40C66FF867C}">
                    <a14:compatExt spid="_x0000_s1896455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896456" name="Button 8" hidden="1">
                <a:extLst>
                  <a:ext uri="{63B3BB69-23CF-44E3-9099-C40C66FF867C}">
                    <a14:compatExt spid="_x0000_s1896456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896457" name="Button 9" hidden="1">
                <a:extLst>
                  <a:ext uri="{63B3BB69-23CF-44E3-9099-C40C66FF867C}">
                    <a14:compatExt spid="_x0000_s1896457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896458" name="Button 10" hidden="1">
                <a:extLst>
                  <a:ext uri="{63B3BB69-23CF-44E3-9099-C40C66FF867C}">
                    <a14:compatExt spid="_x0000_s1896458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896459" name="Button 11" hidden="1">
                <a:extLst>
                  <a:ext uri="{63B3BB69-23CF-44E3-9099-C40C66FF867C}">
                    <a14:compatExt spid="_x0000_s1896459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896460" name="Button 12" hidden="1">
                <a:extLst>
                  <a:ext uri="{63B3BB69-23CF-44E3-9099-C40C66FF867C}">
                    <a14:compatExt spid="_x0000_s1896460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896461" name="Button 13" hidden="1">
                <a:extLst>
                  <a:ext uri="{63B3BB69-23CF-44E3-9099-C40C66FF867C}">
                    <a14:compatExt spid="_x0000_s1896461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844225" name="Button 1" descr="CopySheet" hidden="1">
              <a:extLst>
                <a:ext uri="{63B3BB69-23CF-44E3-9099-C40C66FF867C}">
                  <a14:compatExt spid="_x0000_s184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4043099" y="20523723"/>
              <a:ext cx="1156349" cy="574610"/>
              <a:chOff x="12825528" y="20880942"/>
              <a:chExt cx="1164115" cy="584440"/>
            </a:xfrm>
          </xdr:grpSpPr>
          <xdr:sp macro="" textlink="">
            <xdr:nvSpPr>
              <xdr:cNvPr id="1844226" name="Button 2" descr="Clear" hidden="1">
                <a:extLst>
                  <a:ext uri="{63B3BB69-23CF-44E3-9099-C40C66FF867C}">
                    <a14:compatExt spid="_x0000_s1844226"/>
                  </a:ext>
                </a:extLst>
              </xdr:cNvPr>
              <xdr:cNvSpPr/>
            </xdr:nvSpPr>
            <xdr:spPr bwMode="auto">
              <a:xfrm>
                <a:off x="12825528" y="20880942"/>
                <a:ext cx="1160593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844227" name="Button 3" hidden="1">
                <a:extLst>
                  <a:ext uri="{63B3BB69-23CF-44E3-9099-C40C66FF867C}">
                    <a14:compatExt spid="_x0000_s1844227"/>
                  </a:ext>
                </a:extLst>
              </xdr:cNvPr>
              <xdr:cNvSpPr/>
            </xdr:nvSpPr>
            <xdr:spPr bwMode="auto">
              <a:xfrm>
                <a:off x="12836678" y="21209233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6547785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844228" name="Button 4" hidden="1">
                <a:extLst>
                  <a:ext uri="{63B3BB69-23CF-44E3-9099-C40C66FF867C}">
                    <a14:compatExt spid="_x0000_s1844228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844229" name="Button 5" hidden="1">
                <a:extLst>
                  <a:ext uri="{63B3BB69-23CF-44E3-9099-C40C66FF867C}">
                    <a14:compatExt spid="_x0000_s1844229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844230" name="Button 6" hidden="1">
                <a:extLst>
                  <a:ext uri="{63B3BB69-23CF-44E3-9099-C40C66FF867C}">
                    <a14:compatExt spid="_x0000_s1844230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844231" name="Button 7" hidden="1">
                <a:extLst>
                  <a:ext uri="{63B3BB69-23CF-44E3-9099-C40C66FF867C}">
                    <a14:compatExt spid="_x0000_s1844231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844232" name="Button 8" hidden="1">
                <a:extLst>
                  <a:ext uri="{63B3BB69-23CF-44E3-9099-C40C66FF867C}">
                    <a14:compatExt spid="_x0000_s1844232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844233" name="Button 9" hidden="1">
                <a:extLst>
                  <a:ext uri="{63B3BB69-23CF-44E3-9099-C40C66FF867C}">
                    <a14:compatExt spid="_x0000_s1844233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844234" name="Button 10" hidden="1">
                <a:extLst>
                  <a:ext uri="{63B3BB69-23CF-44E3-9099-C40C66FF867C}">
                    <a14:compatExt spid="_x0000_s1844234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844235" name="Button 11" hidden="1">
                <a:extLst>
                  <a:ext uri="{63B3BB69-23CF-44E3-9099-C40C66FF867C}">
                    <a14:compatExt spid="_x0000_s1844235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844236" name="Button 12" hidden="1">
                <a:extLst>
                  <a:ext uri="{63B3BB69-23CF-44E3-9099-C40C66FF867C}">
                    <a14:compatExt spid="_x0000_s1844236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844237" name="Button 13" hidden="1">
                <a:extLst>
                  <a:ext uri="{63B3BB69-23CF-44E3-9099-C40C66FF867C}">
                    <a14:compatExt spid="_x0000_s1844237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800193" name="Button 1" descr="CopySheet" hidden="1">
              <a:extLst>
                <a:ext uri="{63B3BB69-23CF-44E3-9099-C40C66FF867C}">
                  <a14:compatExt spid="_x0000_s1800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579401" y="20525529"/>
              <a:ext cx="1156349" cy="571757"/>
              <a:chOff x="12825528" y="20882641"/>
              <a:chExt cx="1164115" cy="581576"/>
            </a:xfrm>
          </xdr:grpSpPr>
          <xdr:sp macro="" textlink="">
            <xdr:nvSpPr>
              <xdr:cNvPr id="1800194" name="Button 2" descr="Clear" hidden="1">
                <a:extLst>
                  <a:ext uri="{63B3BB69-23CF-44E3-9099-C40C66FF867C}">
                    <a14:compatExt spid="_x0000_s1800194"/>
                  </a:ext>
                </a:extLst>
              </xdr:cNvPr>
              <xdr:cNvSpPr/>
            </xdr:nvSpPr>
            <xdr:spPr bwMode="auto">
              <a:xfrm>
                <a:off x="12825528" y="20882641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800195" name="Button 3" hidden="1">
                <a:extLst>
                  <a:ext uri="{63B3BB69-23CF-44E3-9099-C40C66FF867C}">
                    <a14:compatExt spid="_x0000_s1800195"/>
                  </a:ext>
                </a:extLst>
              </xdr:cNvPr>
              <xdr:cNvSpPr/>
            </xdr:nvSpPr>
            <xdr:spPr bwMode="auto">
              <a:xfrm>
                <a:off x="12836678" y="21208068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8084075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800196" name="Button 4" hidden="1">
                <a:extLst>
                  <a:ext uri="{63B3BB69-23CF-44E3-9099-C40C66FF867C}">
                    <a14:compatExt spid="_x0000_s1800196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800197" name="Button 5" hidden="1">
                <a:extLst>
                  <a:ext uri="{63B3BB69-23CF-44E3-9099-C40C66FF867C}">
                    <a14:compatExt spid="_x0000_s1800197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800198" name="Button 6" hidden="1">
                <a:extLst>
                  <a:ext uri="{63B3BB69-23CF-44E3-9099-C40C66FF867C}">
                    <a14:compatExt spid="_x0000_s1800198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800199" name="Button 7" hidden="1">
                <a:extLst>
                  <a:ext uri="{63B3BB69-23CF-44E3-9099-C40C66FF867C}">
                    <a14:compatExt spid="_x0000_s1800199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800200" name="Button 8" hidden="1">
                <a:extLst>
                  <a:ext uri="{63B3BB69-23CF-44E3-9099-C40C66FF867C}">
                    <a14:compatExt spid="_x0000_s1800200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800201" name="Button 9" hidden="1">
                <a:extLst>
                  <a:ext uri="{63B3BB69-23CF-44E3-9099-C40C66FF867C}">
                    <a14:compatExt spid="_x0000_s1800201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800202" name="Button 10" hidden="1">
                <a:extLst>
                  <a:ext uri="{63B3BB69-23CF-44E3-9099-C40C66FF867C}">
                    <a14:compatExt spid="_x0000_s1800202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800203" name="Button 11" hidden="1">
                <a:extLst>
                  <a:ext uri="{63B3BB69-23CF-44E3-9099-C40C66FF867C}">
                    <a14:compatExt spid="_x0000_s1800203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800204" name="Button 12" hidden="1">
                <a:extLst>
                  <a:ext uri="{63B3BB69-23CF-44E3-9099-C40C66FF867C}">
                    <a14:compatExt spid="_x0000_s1800204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800205" name="Button 13" hidden="1">
                <a:extLst>
                  <a:ext uri="{63B3BB69-23CF-44E3-9099-C40C66FF867C}">
                    <a14:compatExt spid="_x0000_s1800205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757185" name="Button 1" descr="CopySheet" hidden="1">
              <a:extLst>
                <a:ext uri="{63B3BB69-23CF-44E3-9099-C40C66FF867C}">
                  <a14:compatExt spid="_x0000_s175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579401" y="4486658"/>
              <a:ext cx="1156349" cy="571757"/>
              <a:chOff x="12825528" y="20882641"/>
              <a:chExt cx="1164115" cy="581576"/>
            </a:xfrm>
          </xdr:grpSpPr>
          <xdr:sp macro="" textlink="">
            <xdr:nvSpPr>
              <xdr:cNvPr id="1757186" name="Button 2" descr="Clear" hidden="1">
                <a:extLst>
                  <a:ext uri="{63B3BB69-23CF-44E3-9099-C40C66FF867C}">
                    <a14:compatExt spid="_x0000_s1757186"/>
                  </a:ext>
                </a:extLst>
              </xdr:cNvPr>
              <xdr:cNvSpPr/>
            </xdr:nvSpPr>
            <xdr:spPr bwMode="auto">
              <a:xfrm>
                <a:off x="12825528" y="20882641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757187" name="Button 3" hidden="1">
                <a:extLst>
                  <a:ext uri="{63B3BB69-23CF-44E3-9099-C40C66FF867C}">
                    <a14:compatExt spid="_x0000_s1757187"/>
                  </a:ext>
                </a:extLst>
              </xdr:cNvPr>
              <xdr:cNvSpPr/>
            </xdr:nvSpPr>
            <xdr:spPr bwMode="auto">
              <a:xfrm>
                <a:off x="12836678" y="21208068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8084075" y="4350774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757188" name="Button 4" hidden="1">
                <a:extLst>
                  <a:ext uri="{63B3BB69-23CF-44E3-9099-C40C66FF867C}">
                    <a14:compatExt spid="_x0000_s1757188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757189" name="Button 5" hidden="1">
                <a:extLst>
                  <a:ext uri="{63B3BB69-23CF-44E3-9099-C40C66FF867C}">
                    <a14:compatExt spid="_x0000_s1757189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757190" name="Button 6" hidden="1">
                <a:extLst>
                  <a:ext uri="{63B3BB69-23CF-44E3-9099-C40C66FF867C}">
                    <a14:compatExt spid="_x0000_s1757190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757191" name="Button 7" hidden="1">
                <a:extLst>
                  <a:ext uri="{63B3BB69-23CF-44E3-9099-C40C66FF867C}">
                    <a14:compatExt spid="_x0000_s1757191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757192" name="Button 8" hidden="1">
                <a:extLst>
                  <a:ext uri="{63B3BB69-23CF-44E3-9099-C40C66FF867C}">
                    <a14:compatExt spid="_x0000_s1757192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757193" name="Button 9" hidden="1">
                <a:extLst>
                  <a:ext uri="{63B3BB69-23CF-44E3-9099-C40C66FF867C}">
                    <a14:compatExt spid="_x0000_s1757193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757194" name="Button 10" hidden="1">
                <a:extLst>
                  <a:ext uri="{63B3BB69-23CF-44E3-9099-C40C66FF867C}">
                    <a14:compatExt spid="_x0000_s1757194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757195" name="Button 11" hidden="1">
                <a:extLst>
                  <a:ext uri="{63B3BB69-23CF-44E3-9099-C40C66FF867C}">
                    <a14:compatExt spid="_x0000_s1757195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757196" name="Button 12" hidden="1">
                <a:extLst>
                  <a:ext uri="{63B3BB69-23CF-44E3-9099-C40C66FF867C}">
                    <a14:compatExt spid="_x0000_s1757196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757197" name="Button 13" hidden="1">
                <a:extLst>
                  <a:ext uri="{63B3BB69-23CF-44E3-9099-C40C66FF867C}">
                    <a14:compatExt spid="_x0000_s1757197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709057" name="Button 1" descr="CopySheet" hidden="1">
              <a:extLst>
                <a:ext uri="{63B3BB69-23CF-44E3-9099-C40C66FF867C}">
                  <a14:compatExt spid="_x0000_s170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579409" y="20523423"/>
              <a:ext cx="1156349" cy="575106"/>
              <a:chOff x="12825528" y="20880625"/>
              <a:chExt cx="1164115" cy="584912"/>
            </a:xfrm>
          </xdr:grpSpPr>
          <xdr:sp macro="" textlink="">
            <xdr:nvSpPr>
              <xdr:cNvPr id="1709058" name="Button 2" descr="Clear" hidden="1">
                <a:extLst>
                  <a:ext uri="{63B3BB69-23CF-44E3-9099-C40C66FF867C}">
                    <a14:compatExt spid="_x0000_s1709058"/>
                  </a:ext>
                </a:extLst>
              </xdr:cNvPr>
              <xdr:cNvSpPr/>
            </xdr:nvSpPr>
            <xdr:spPr bwMode="auto">
              <a:xfrm>
                <a:off x="12825528" y="20880625"/>
                <a:ext cx="1160593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709059" name="Button 3" hidden="1">
                <a:extLst>
                  <a:ext uri="{63B3BB69-23CF-44E3-9099-C40C66FF867C}">
                    <a14:compatExt spid="_x0000_s1709059"/>
                  </a:ext>
                </a:extLst>
              </xdr:cNvPr>
              <xdr:cNvSpPr/>
            </xdr:nvSpPr>
            <xdr:spPr bwMode="auto">
              <a:xfrm>
                <a:off x="12836678" y="21209388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8084075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709060" name="Button 4" hidden="1">
                <a:extLst>
                  <a:ext uri="{63B3BB69-23CF-44E3-9099-C40C66FF867C}">
                    <a14:compatExt spid="_x0000_s1709060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709061" name="Button 5" hidden="1">
                <a:extLst>
                  <a:ext uri="{63B3BB69-23CF-44E3-9099-C40C66FF867C}">
                    <a14:compatExt spid="_x0000_s1709061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709062" name="Button 6" hidden="1">
                <a:extLst>
                  <a:ext uri="{63B3BB69-23CF-44E3-9099-C40C66FF867C}">
                    <a14:compatExt spid="_x0000_s1709062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709063" name="Button 7" hidden="1">
                <a:extLst>
                  <a:ext uri="{63B3BB69-23CF-44E3-9099-C40C66FF867C}">
                    <a14:compatExt spid="_x0000_s1709063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709064" name="Button 8" hidden="1">
                <a:extLst>
                  <a:ext uri="{63B3BB69-23CF-44E3-9099-C40C66FF867C}">
                    <a14:compatExt spid="_x0000_s1709064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709065" name="Button 9" hidden="1">
                <a:extLst>
                  <a:ext uri="{63B3BB69-23CF-44E3-9099-C40C66FF867C}">
                    <a14:compatExt spid="_x0000_s1709065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709066" name="Button 10" hidden="1">
                <a:extLst>
                  <a:ext uri="{63B3BB69-23CF-44E3-9099-C40C66FF867C}">
                    <a14:compatExt spid="_x0000_s1709066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709067" name="Button 11" hidden="1">
                <a:extLst>
                  <a:ext uri="{63B3BB69-23CF-44E3-9099-C40C66FF867C}">
                    <a14:compatExt spid="_x0000_s1709067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709068" name="Button 12" hidden="1">
                <a:extLst>
                  <a:ext uri="{63B3BB69-23CF-44E3-9099-C40C66FF867C}">
                    <a14:compatExt spid="_x0000_s1709068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709069" name="Button 13" hidden="1">
                <a:extLst>
                  <a:ext uri="{63B3BB69-23CF-44E3-9099-C40C66FF867C}">
                    <a14:compatExt spid="_x0000_s1709069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661953" name="Button 1" descr="CopySheet" hidden="1">
              <a:extLst>
                <a:ext uri="{63B3BB69-23CF-44E3-9099-C40C66FF867C}">
                  <a14:compatExt spid="_x0000_s166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026352" y="20525643"/>
              <a:ext cx="1156349" cy="571602"/>
              <a:chOff x="12825528" y="20882715"/>
              <a:chExt cx="1164115" cy="581418"/>
            </a:xfrm>
          </xdr:grpSpPr>
          <xdr:sp macro="" textlink="">
            <xdr:nvSpPr>
              <xdr:cNvPr id="1661954" name="Button 2" descr="Clear" hidden="1">
                <a:extLst>
                  <a:ext uri="{63B3BB69-23CF-44E3-9099-C40C66FF867C}">
                    <a14:compatExt spid="_x0000_s1661954"/>
                  </a:ext>
                </a:extLst>
              </xdr:cNvPr>
              <xdr:cNvSpPr/>
            </xdr:nvSpPr>
            <xdr:spPr bwMode="auto">
              <a:xfrm>
                <a:off x="12825528" y="20882715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661955" name="Button 3" hidden="1">
                <a:extLst>
                  <a:ext uri="{63B3BB69-23CF-44E3-9099-C40C66FF867C}">
                    <a14:compatExt spid="_x0000_s1661955"/>
                  </a:ext>
                </a:extLst>
              </xdr:cNvPr>
              <xdr:cNvSpPr/>
            </xdr:nvSpPr>
            <xdr:spPr bwMode="auto">
              <a:xfrm>
                <a:off x="12836678" y="21207984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7531011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661956" name="Button 4" hidden="1">
                <a:extLst>
                  <a:ext uri="{63B3BB69-23CF-44E3-9099-C40C66FF867C}">
                    <a14:compatExt spid="_x0000_s1661956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661957" name="Button 5" hidden="1">
                <a:extLst>
                  <a:ext uri="{63B3BB69-23CF-44E3-9099-C40C66FF867C}">
                    <a14:compatExt spid="_x0000_s1661957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661958" name="Button 6" hidden="1">
                <a:extLst>
                  <a:ext uri="{63B3BB69-23CF-44E3-9099-C40C66FF867C}">
                    <a14:compatExt spid="_x0000_s1661958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661959" name="Button 7" hidden="1">
                <a:extLst>
                  <a:ext uri="{63B3BB69-23CF-44E3-9099-C40C66FF867C}">
                    <a14:compatExt spid="_x0000_s1661959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661960" name="Button 8" hidden="1">
                <a:extLst>
                  <a:ext uri="{63B3BB69-23CF-44E3-9099-C40C66FF867C}">
                    <a14:compatExt spid="_x0000_s1661960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661961" name="Button 9" hidden="1">
                <a:extLst>
                  <a:ext uri="{63B3BB69-23CF-44E3-9099-C40C66FF867C}">
                    <a14:compatExt spid="_x0000_s1661961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661962" name="Button 10" hidden="1">
                <a:extLst>
                  <a:ext uri="{63B3BB69-23CF-44E3-9099-C40C66FF867C}">
                    <a14:compatExt spid="_x0000_s1661962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661963" name="Button 11" hidden="1">
                <a:extLst>
                  <a:ext uri="{63B3BB69-23CF-44E3-9099-C40C66FF867C}">
                    <a14:compatExt spid="_x0000_s1661963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661964" name="Button 12" hidden="1">
                <a:extLst>
                  <a:ext uri="{63B3BB69-23CF-44E3-9099-C40C66FF867C}">
                    <a14:compatExt spid="_x0000_s1661964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661965" name="Button 13" hidden="1">
                <a:extLst>
                  <a:ext uri="{63B3BB69-23CF-44E3-9099-C40C66FF867C}">
                    <a14:compatExt spid="_x0000_s1661965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622017" name="Button 1" descr="CopySheet" hidden="1">
              <a:extLst>
                <a:ext uri="{63B3BB69-23CF-44E3-9099-C40C66FF867C}">
                  <a14:compatExt spid="_x0000_s162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026356" y="20523655"/>
              <a:ext cx="1156349" cy="574773"/>
              <a:chOff x="12825528" y="20880785"/>
              <a:chExt cx="1164115" cy="584605"/>
            </a:xfrm>
          </xdr:grpSpPr>
          <xdr:sp macro="" textlink="">
            <xdr:nvSpPr>
              <xdr:cNvPr id="1622018" name="Button 2" descr="Clear" hidden="1">
                <a:extLst>
                  <a:ext uri="{63B3BB69-23CF-44E3-9099-C40C66FF867C}">
                    <a14:compatExt spid="_x0000_s1622018"/>
                  </a:ext>
                </a:extLst>
              </xdr:cNvPr>
              <xdr:cNvSpPr/>
            </xdr:nvSpPr>
            <xdr:spPr bwMode="auto">
              <a:xfrm>
                <a:off x="12825528" y="20880785"/>
                <a:ext cx="1160593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622019" name="Button 3" hidden="1">
                <a:extLst>
                  <a:ext uri="{63B3BB69-23CF-44E3-9099-C40C66FF867C}">
                    <a14:compatExt spid="_x0000_s1622019"/>
                  </a:ext>
                </a:extLst>
              </xdr:cNvPr>
              <xdr:cNvSpPr/>
            </xdr:nvSpPr>
            <xdr:spPr bwMode="auto">
              <a:xfrm>
                <a:off x="12836678" y="21209241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7531011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622020" name="Button 4" hidden="1">
                <a:extLst>
                  <a:ext uri="{63B3BB69-23CF-44E3-9099-C40C66FF867C}">
                    <a14:compatExt spid="_x0000_s1622020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622021" name="Button 5" hidden="1">
                <a:extLst>
                  <a:ext uri="{63B3BB69-23CF-44E3-9099-C40C66FF867C}">
                    <a14:compatExt spid="_x0000_s1622021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622022" name="Button 6" hidden="1">
                <a:extLst>
                  <a:ext uri="{63B3BB69-23CF-44E3-9099-C40C66FF867C}">
                    <a14:compatExt spid="_x0000_s1622022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622023" name="Button 7" hidden="1">
                <a:extLst>
                  <a:ext uri="{63B3BB69-23CF-44E3-9099-C40C66FF867C}">
                    <a14:compatExt spid="_x0000_s1622023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622024" name="Button 8" hidden="1">
                <a:extLst>
                  <a:ext uri="{63B3BB69-23CF-44E3-9099-C40C66FF867C}">
                    <a14:compatExt spid="_x0000_s1622024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622025" name="Button 9" hidden="1">
                <a:extLst>
                  <a:ext uri="{63B3BB69-23CF-44E3-9099-C40C66FF867C}">
                    <a14:compatExt spid="_x0000_s1622025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622026" name="Button 10" hidden="1">
                <a:extLst>
                  <a:ext uri="{63B3BB69-23CF-44E3-9099-C40C66FF867C}">
                    <a14:compatExt spid="_x0000_s1622026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622027" name="Button 11" hidden="1">
                <a:extLst>
                  <a:ext uri="{63B3BB69-23CF-44E3-9099-C40C66FF867C}">
                    <a14:compatExt spid="_x0000_s1622027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622028" name="Button 12" hidden="1">
                <a:extLst>
                  <a:ext uri="{63B3BB69-23CF-44E3-9099-C40C66FF867C}">
                    <a14:compatExt spid="_x0000_s1622028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622029" name="Button 13" hidden="1">
                <a:extLst>
                  <a:ext uri="{63B3BB69-23CF-44E3-9099-C40C66FF867C}">
                    <a14:compatExt spid="_x0000_s1622029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577985" name="Button 1" descr="CopySheet" hidden="1">
              <a:extLst>
                <a:ext uri="{63B3BB69-23CF-44E3-9099-C40C66FF867C}">
                  <a14:compatExt spid="_x0000_s1577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026360" y="20523363"/>
              <a:ext cx="1156349" cy="575223"/>
              <a:chOff x="12825528" y="20880533"/>
              <a:chExt cx="1164115" cy="585031"/>
            </a:xfrm>
          </xdr:grpSpPr>
          <xdr:sp macro="" textlink="">
            <xdr:nvSpPr>
              <xdr:cNvPr id="1577986" name="Button 2" descr="Clear" hidden="1">
                <a:extLst>
                  <a:ext uri="{63B3BB69-23CF-44E3-9099-C40C66FF867C}">
                    <a14:compatExt spid="_x0000_s1577986"/>
                  </a:ext>
                </a:extLst>
              </xdr:cNvPr>
              <xdr:cNvSpPr/>
            </xdr:nvSpPr>
            <xdr:spPr bwMode="auto">
              <a:xfrm>
                <a:off x="12825528" y="20880533"/>
                <a:ext cx="1160593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577987" name="Button 3" hidden="1">
                <a:extLst>
                  <a:ext uri="{63B3BB69-23CF-44E3-9099-C40C66FF867C}">
                    <a14:compatExt spid="_x0000_s1577987"/>
                  </a:ext>
                </a:extLst>
              </xdr:cNvPr>
              <xdr:cNvSpPr/>
            </xdr:nvSpPr>
            <xdr:spPr bwMode="auto">
              <a:xfrm>
                <a:off x="12836678" y="21209415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7531011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577988" name="Button 4" hidden="1">
                <a:extLst>
                  <a:ext uri="{63B3BB69-23CF-44E3-9099-C40C66FF867C}">
                    <a14:compatExt spid="_x0000_s1577988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577989" name="Button 5" hidden="1">
                <a:extLst>
                  <a:ext uri="{63B3BB69-23CF-44E3-9099-C40C66FF867C}">
                    <a14:compatExt spid="_x0000_s1577989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577990" name="Button 6" hidden="1">
                <a:extLst>
                  <a:ext uri="{63B3BB69-23CF-44E3-9099-C40C66FF867C}">
                    <a14:compatExt spid="_x0000_s1577990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577991" name="Button 7" hidden="1">
                <a:extLst>
                  <a:ext uri="{63B3BB69-23CF-44E3-9099-C40C66FF867C}">
                    <a14:compatExt spid="_x0000_s1577991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577992" name="Button 8" hidden="1">
                <a:extLst>
                  <a:ext uri="{63B3BB69-23CF-44E3-9099-C40C66FF867C}">
                    <a14:compatExt spid="_x0000_s1577992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577993" name="Button 9" hidden="1">
                <a:extLst>
                  <a:ext uri="{63B3BB69-23CF-44E3-9099-C40C66FF867C}">
                    <a14:compatExt spid="_x0000_s1577993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577994" name="Button 10" hidden="1">
                <a:extLst>
                  <a:ext uri="{63B3BB69-23CF-44E3-9099-C40C66FF867C}">
                    <a14:compatExt spid="_x0000_s1577994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577995" name="Button 11" hidden="1">
                <a:extLst>
                  <a:ext uri="{63B3BB69-23CF-44E3-9099-C40C66FF867C}">
                    <a14:compatExt spid="_x0000_s1577995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577996" name="Button 12" hidden="1">
                <a:extLst>
                  <a:ext uri="{63B3BB69-23CF-44E3-9099-C40C66FF867C}">
                    <a14:compatExt spid="_x0000_s1577996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577997" name="Button 13" hidden="1">
                <a:extLst>
                  <a:ext uri="{63B3BB69-23CF-44E3-9099-C40C66FF867C}">
                    <a14:compatExt spid="_x0000_s1577997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495041" name="Button 1" descr="CopySheet" hidden="1">
              <a:extLst>
                <a:ext uri="{63B3BB69-23CF-44E3-9099-C40C66FF867C}">
                  <a14:compatExt spid="_x0000_s1495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026352" y="20523639"/>
              <a:ext cx="1156349" cy="574761"/>
              <a:chOff x="12825528" y="20880571"/>
              <a:chExt cx="1164115" cy="584765"/>
            </a:xfrm>
          </xdr:grpSpPr>
          <xdr:sp macro="" textlink="">
            <xdr:nvSpPr>
              <xdr:cNvPr id="1495042" name="Button 2" descr="Clear" hidden="1">
                <a:extLst>
                  <a:ext uri="{63B3BB69-23CF-44E3-9099-C40C66FF867C}">
                    <a14:compatExt spid="_x0000_s1495042"/>
                  </a:ext>
                </a:extLst>
              </xdr:cNvPr>
              <xdr:cNvSpPr/>
            </xdr:nvSpPr>
            <xdr:spPr bwMode="auto">
              <a:xfrm>
                <a:off x="12825528" y="20880571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495043" name="Button 3" hidden="1">
                <a:extLst>
                  <a:ext uri="{63B3BB69-23CF-44E3-9099-C40C66FF867C}">
                    <a14:compatExt spid="_x0000_s1495043"/>
                  </a:ext>
                </a:extLst>
              </xdr:cNvPr>
              <xdr:cNvSpPr/>
            </xdr:nvSpPr>
            <xdr:spPr bwMode="auto">
              <a:xfrm>
                <a:off x="12836678" y="21209187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7531011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495044" name="Button 4" hidden="1">
                <a:extLst>
                  <a:ext uri="{63B3BB69-23CF-44E3-9099-C40C66FF867C}">
                    <a14:compatExt spid="_x0000_s1495044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495045" name="Button 5" hidden="1">
                <a:extLst>
                  <a:ext uri="{63B3BB69-23CF-44E3-9099-C40C66FF867C}">
                    <a14:compatExt spid="_x0000_s1495045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495046" name="Button 6" hidden="1">
                <a:extLst>
                  <a:ext uri="{63B3BB69-23CF-44E3-9099-C40C66FF867C}">
                    <a14:compatExt spid="_x0000_s1495046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495047" name="Button 7" hidden="1">
                <a:extLst>
                  <a:ext uri="{63B3BB69-23CF-44E3-9099-C40C66FF867C}">
                    <a14:compatExt spid="_x0000_s1495047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495048" name="Button 8" hidden="1">
                <a:extLst>
                  <a:ext uri="{63B3BB69-23CF-44E3-9099-C40C66FF867C}">
                    <a14:compatExt spid="_x0000_s1495048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495049" name="Button 9" hidden="1">
                <a:extLst>
                  <a:ext uri="{63B3BB69-23CF-44E3-9099-C40C66FF867C}">
                    <a14:compatExt spid="_x0000_s1495049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495050" name="Button 10" hidden="1">
                <a:extLst>
                  <a:ext uri="{63B3BB69-23CF-44E3-9099-C40C66FF867C}">
                    <a14:compatExt spid="_x0000_s1495050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495051" name="Button 11" hidden="1">
                <a:extLst>
                  <a:ext uri="{63B3BB69-23CF-44E3-9099-C40C66FF867C}">
                    <a14:compatExt spid="_x0000_s1495051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495052" name="Button 12" hidden="1">
                <a:extLst>
                  <a:ext uri="{63B3BB69-23CF-44E3-9099-C40C66FF867C}">
                    <a14:compatExt spid="_x0000_s1495052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495053" name="Button 13" hidden="1">
                <a:extLst>
                  <a:ext uri="{63B3BB69-23CF-44E3-9099-C40C66FF867C}">
                    <a14:compatExt spid="_x0000_s1495053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414145" name="Button 1" descr="CopySheet" hidden="1">
              <a:extLst>
                <a:ext uri="{63B3BB69-23CF-44E3-9099-C40C66FF867C}">
                  <a14:compatExt spid="_x0000_s141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026392" y="20526760"/>
              <a:ext cx="1156349" cy="570072"/>
              <a:chOff x="12825528" y="20883759"/>
              <a:chExt cx="1164115" cy="579864"/>
            </a:xfrm>
          </xdr:grpSpPr>
          <xdr:sp macro="" textlink="">
            <xdr:nvSpPr>
              <xdr:cNvPr id="1414146" name="Button 2" descr="Clear" hidden="1">
                <a:extLst>
                  <a:ext uri="{63B3BB69-23CF-44E3-9099-C40C66FF867C}">
                    <a14:compatExt spid="_x0000_s1414146"/>
                  </a:ext>
                </a:extLst>
              </xdr:cNvPr>
              <xdr:cNvSpPr/>
            </xdr:nvSpPr>
            <xdr:spPr bwMode="auto">
              <a:xfrm>
                <a:off x="12825528" y="20883759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414147" name="Button 3" hidden="1">
                <a:extLst>
                  <a:ext uri="{63B3BB69-23CF-44E3-9099-C40C66FF867C}">
                    <a14:compatExt spid="_x0000_s1414147"/>
                  </a:ext>
                </a:extLst>
              </xdr:cNvPr>
              <xdr:cNvSpPr/>
            </xdr:nvSpPr>
            <xdr:spPr bwMode="auto">
              <a:xfrm>
                <a:off x="12836678" y="21207474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7531011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414148" name="Button 4" hidden="1">
                <a:extLst>
                  <a:ext uri="{63B3BB69-23CF-44E3-9099-C40C66FF867C}">
                    <a14:compatExt spid="_x0000_s1414148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414149" name="Button 5" hidden="1">
                <a:extLst>
                  <a:ext uri="{63B3BB69-23CF-44E3-9099-C40C66FF867C}">
                    <a14:compatExt spid="_x0000_s1414149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414150" name="Button 6" hidden="1">
                <a:extLst>
                  <a:ext uri="{63B3BB69-23CF-44E3-9099-C40C66FF867C}">
                    <a14:compatExt spid="_x0000_s1414150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414151" name="Button 7" hidden="1">
                <a:extLst>
                  <a:ext uri="{63B3BB69-23CF-44E3-9099-C40C66FF867C}">
                    <a14:compatExt spid="_x0000_s1414151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414152" name="Button 8" hidden="1">
                <a:extLst>
                  <a:ext uri="{63B3BB69-23CF-44E3-9099-C40C66FF867C}">
                    <a14:compatExt spid="_x0000_s1414152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414153" name="Button 9" hidden="1">
                <a:extLst>
                  <a:ext uri="{63B3BB69-23CF-44E3-9099-C40C66FF867C}">
                    <a14:compatExt spid="_x0000_s1414153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414154" name="Button 10" hidden="1">
                <a:extLst>
                  <a:ext uri="{63B3BB69-23CF-44E3-9099-C40C66FF867C}">
                    <a14:compatExt spid="_x0000_s1414154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414155" name="Button 11" hidden="1">
                <a:extLst>
                  <a:ext uri="{63B3BB69-23CF-44E3-9099-C40C66FF867C}">
                    <a14:compatExt spid="_x0000_s1414155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414156" name="Button 12" hidden="1">
                <a:extLst>
                  <a:ext uri="{63B3BB69-23CF-44E3-9099-C40C66FF867C}">
                    <a14:compatExt spid="_x0000_s1414156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414157" name="Button 13" hidden="1">
                <a:extLst>
                  <a:ext uri="{63B3BB69-23CF-44E3-9099-C40C66FF867C}">
                    <a14:compatExt spid="_x0000_s1414157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372161" name="Button 1" descr="CopySheet" hidden="1">
              <a:extLst>
                <a:ext uri="{63B3BB69-23CF-44E3-9099-C40C66FF867C}">
                  <a14:compatExt spid="_x0000_s137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604054" y="20525985"/>
              <a:ext cx="1156349" cy="571060"/>
              <a:chOff x="12825528" y="20882986"/>
              <a:chExt cx="1164115" cy="580867"/>
            </a:xfrm>
          </xdr:grpSpPr>
          <xdr:sp macro="" textlink="">
            <xdr:nvSpPr>
              <xdr:cNvPr id="1372162" name="Button 2" descr="Clear" hidden="1">
                <a:extLst>
                  <a:ext uri="{63B3BB69-23CF-44E3-9099-C40C66FF867C}">
                    <a14:compatExt spid="_x0000_s1372162"/>
                  </a:ext>
                </a:extLst>
              </xdr:cNvPr>
              <xdr:cNvSpPr/>
            </xdr:nvSpPr>
            <xdr:spPr bwMode="auto">
              <a:xfrm>
                <a:off x="12825528" y="20882986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372163" name="Button 3" hidden="1">
                <a:extLst>
                  <a:ext uri="{63B3BB69-23CF-44E3-9099-C40C66FF867C}">
                    <a14:compatExt spid="_x0000_s1372163"/>
                  </a:ext>
                </a:extLst>
              </xdr:cNvPr>
              <xdr:cNvSpPr/>
            </xdr:nvSpPr>
            <xdr:spPr bwMode="auto">
              <a:xfrm>
                <a:off x="12836678" y="21207704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8108656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372164" name="Button 4" hidden="1">
                <a:extLst>
                  <a:ext uri="{63B3BB69-23CF-44E3-9099-C40C66FF867C}">
                    <a14:compatExt spid="_x0000_s1372164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372165" name="Button 5" hidden="1">
                <a:extLst>
                  <a:ext uri="{63B3BB69-23CF-44E3-9099-C40C66FF867C}">
                    <a14:compatExt spid="_x0000_s1372165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372166" name="Button 6" hidden="1">
                <a:extLst>
                  <a:ext uri="{63B3BB69-23CF-44E3-9099-C40C66FF867C}">
                    <a14:compatExt spid="_x0000_s1372166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372167" name="Button 7" hidden="1">
                <a:extLst>
                  <a:ext uri="{63B3BB69-23CF-44E3-9099-C40C66FF867C}">
                    <a14:compatExt spid="_x0000_s1372167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372168" name="Button 8" hidden="1">
                <a:extLst>
                  <a:ext uri="{63B3BB69-23CF-44E3-9099-C40C66FF867C}">
                    <a14:compatExt spid="_x0000_s1372168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372169" name="Button 9" hidden="1">
                <a:extLst>
                  <a:ext uri="{63B3BB69-23CF-44E3-9099-C40C66FF867C}">
                    <a14:compatExt spid="_x0000_s1372169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372170" name="Button 10" hidden="1">
                <a:extLst>
                  <a:ext uri="{63B3BB69-23CF-44E3-9099-C40C66FF867C}">
                    <a14:compatExt spid="_x0000_s1372170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372171" name="Button 11" hidden="1">
                <a:extLst>
                  <a:ext uri="{63B3BB69-23CF-44E3-9099-C40C66FF867C}">
                    <a14:compatExt spid="_x0000_s1372171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372172" name="Button 12" hidden="1">
                <a:extLst>
                  <a:ext uri="{63B3BB69-23CF-44E3-9099-C40C66FF867C}">
                    <a14:compatExt spid="_x0000_s1372172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372173" name="Button 13" hidden="1">
                <a:extLst>
                  <a:ext uri="{63B3BB69-23CF-44E3-9099-C40C66FF867C}">
                    <a14:compatExt spid="_x0000_s1372173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337345" name="Button 1" descr="CopySheet" hidden="1">
              <a:extLst>
                <a:ext uri="{63B3BB69-23CF-44E3-9099-C40C66FF867C}">
                  <a14:compatExt spid="_x0000_s133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604018" y="20523521"/>
              <a:ext cx="1156349" cy="574861"/>
              <a:chOff x="12825528" y="20880438"/>
              <a:chExt cx="1164115" cy="585023"/>
            </a:xfrm>
          </xdr:grpSpPr>
          <xdr:sp macro="" textlink="">
            <xdr:nvSpPr>
              <xdr:cNvPr id="1337346" name="Button 2" descr="Clear" hidden="1">
                <a:extLst>
                  <a:ext uri="{63B3BB69-23CF-44E3-9099-C40C66FF867C}">
                    <a14:compatExt spid="_x0000_s1337346"/>
                  </a:ext>
                </a:extLst>
              </xdr:cNvPr>
              <xdr:cNvSpPr/>
            </xdr:nvSpPr>
            <xdr:spPr bwMode="auto">
              <a:xfrm>
                <a:off x="12825528" y="20880438"/>
                <a:ext cx="1160593" cy="2942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337347" name="Button 3" hidden="1">
                <a:extLst>
                  <a:ext uri="{63B3BB69-23CF-44E3-9099-C40C66FF867C}">
                    <a14:compatExt spid="_x0000_s1337347"/>
                  </a:ext>
                </a:extLst>
              </xdr:cNvPr>
              <xdr:cNvSpPr/>
            </xdr:nvSpPr>
            <xdr:spPr bwMode="auto">
              <a:xfrm>
                <a:off x="12836678" y="21209312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8108656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337348" name="Button 4" hidden="1">
                <a:extLst>
                  <a:ext uri="{63B3BB69-23CF-44E3-9099-C40C66FF867C}">
                    <a14:compatExt spid="_x0000_s1337348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337349" name="Button 5" hidden="1">
                <a:extLst>
                  <a:ext uri="{63B3BB69-23CF-44E3-9099-C40C66FF867C}">
                    <a14:compatExt spid="_x0000_s1337349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337350" name="Button 6" hidden="1">
                <a:extLst>
                  <a:ext uri="{63B3BB69-23CF-44E3-9099-C40C66FF867C}">
                    <a14:compatExt spid="_x0000_s1337350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337351" name="Button 7" hidden="1">
                <a:extLst>
                  <a:ext uri="{63B3BB69-23CF-44E3-9099-C40C66FF867C}">
                    <a14:compatExt spid="_x0000_s1337351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337352" name="Button 8" hidden="1">
                <a:extLst>
                  <a:ext uri="{63B3BB69-23CF-44E3-9099-C40C66FF867C}">
                    <a14:compatExt spid="_x0000_s1337352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337353" name="Button 9" hidden="1">
                <a:extLst>
                  <a:ext uri="{63B3BB69-23CF-44E3-9099-C40C66FF867C}">
                    <a14:compatExt spid="_x0000_s1337353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337354" name="Button 10" hidden="1">
                <a:extLst>
                  <a:ext uri="{63B3BB69-23CF-44E3-9099-C40C66FF867C}">
                    <a14:compatExt spid="_x0000_s1337354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337355" name="Button 11" hidden="1">
                <a:extLst>
                  <a:ext uri="{63B3BB69-23CF-44E3-9099-C40C66FF867C}">
                    <a14:compatExt spid="_x0000_s1337355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337356" name="Button 12" hidden="1">
                <a:extLst>
                  <a:ext uri="{63B3BB69-23CF-44E3-9099-C40C66FF867C}">
                    <a14:compatExt spid="_x0000_s1337356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337357" name="Button 13" hidden="1">
                <a:extLst>
                  <a:ext uri="{63B3BB69-23CF-44E3-9099-C40C66FF867C}">
                    <a14:compatExt spid="_x0000_s1337357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297409" name="Button 1" descr="CopySheet" hidden="1">
              <a:extLst>
                <a:ext uri="{63B3BB69-23CF-44E3-9099-C40C66FF867C}">
                  <a14:compatExt spid="_x0000_s129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604062" y="11121040"/>
              <a:ext cx="1156349" cy="575632"/>
              <a:chOff x="12825528" y="20880221"/>
              <a:chExt cx="1164115" cy="585447"/>
            </a:xfrm>
          </xdr:grpSpPr>
          <xdr:sp macro="" textlink="">
            <xdr:nvSpPr>
              <xdr:cNvPr id="1297410" name="Button 2" descr="Clear" hidden="1">
                <a:extLst>
                  <a:ext uri="{63B3BB69-23CF-44E3-9099-C40C66FF867C}">
                    <a14:compatExt spid="_x0000_s1297410"/>
                  </a:ext>
                </a:extLst>
              </xdr:cNvPr>
              <xdr:cNvSpPr/>
            </xdr:nvSpPr>
            <xdr:spPr bwMode="auto">
              <a:xfrm>
                <a:off x="12825528" y="20880221"/>
                <a:ext cx="1160593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297411" name="Button 3" hidden="1">
                <a:extLst>
                  <a:ext uri="{63B3BB69-23CF-44E3-9099-C40C66FF867C}">
                    <a14:compatExt spid="_x0000_s1297411"/>
                  </a:ext>
                </a:extLst>
              </xdr:cNvPr>
              <xdr:cNvSpPr/>
            </xdr:nvSpPr>
            <xdr:spPr bwMode="auto">
              <a:xfrm>
                <a:off x="12836678" y="21209519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8108656" y="10987548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297412" name="Button 4" hidden="1">
                <a:extLst>
                  <a:ext uri="{63B3BB69-23CF-44E3-9099-C40C66FF867C}">
                    <a14:compatExt spid="_x0000_s1297412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297413" name="Button 5" hidden="1">
                <a:extLst>
                  <a:ext uri="{63B3BB69-23CF-44E3-9099-C40C66FF867C}">
                    <a14:compatExt spid="_x0000_s1297413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297414" name="Button 6" hidden="1">
                <a:extLst>
                  <a:ext uri="{63B3BB69-23CF-44E3-9099-C40C66FF867C}">
                    <a14:compatExt spid="_x0000_s1297414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297415" name="Button 7" hidden="1">
                <a:extLst>
                  <a:ext uri="{63B3BB69-23CF-44E3-9099-C40C66FF867C}">
                    <a14:compatExt spid="_x0000_s1297415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297416" name="Button 8" hidden="1">
                <a:extLst>
                  <a:ext uri="{63B3BB69-23CF-44E3-9099-C40C66FF867C}">
                    <a14:compatExt spid="_x0000_s1297416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297417" name="Button 9" hidden="1">
                <a:extLst>
                  <a:ext uri="{63B3BB69-23CF-44E3-9099-C40C66FF867C}">
                    <a14:compatExt spid="_x0000_s1297417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297418" name="Button 10" hidden="1">
                <a:extLst>
                  <a:ext uri="{63B3BB69-23CF-44E3-9099-C40C66FF867C}">
                    <a14:compatExt spid="_x0000_s1297418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297419" name="Button 11" hidden="1">
                <a:extLst>
                  <a:ext uri="{63B3BB69-23CF-44E3-9099-C40C66FF867C}">
                    <a14:compatExt spid="_x0000_s1297419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297420" name="Button 12" hidden="1">
                <a:extLst>
                  <a:ext uri="{63B3BB69-23CF-44E3-9099-C40C66FF867C}">
                    <a14:compatExt spid="_x0000_s1297420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297421" name="Button 13" hidden="1">
                <a:extLst>
                  <a:ext uri="{63B3BB69-23CF-44E3-9099-C40C66FF867C}">
                    <a14:compatExt spid="_x0000_s1297421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264641" name="Button 1" descr="CopySheet" hidden="1">
              <a:extLst>
                <a:ext uri="{63B3BB69-23CF-44E3-9099-C40C66FF867C}">
                  <a14:compatExt spid="_x0000_s1264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3" name="Group 2"/>
            <xdr:cNvGrpSpPr/>
          </xdr:nvGrpSpPr>
          <xdr:grpSpPr>
            <a:xfrm>
              <a:off x="15468872" y="20525814"/>
              <a:ext cx="1156349" cy="571580"/>
              <a:chOff x="12825528" y="20882728"/>
              <a:chExt cx="1164115" cy="581255"/>
            </a:xfrm>
          </xdr:grpSpPr>
          <xdr:sp macro="" textlink="">
            <xdr:nvSpPr>
              <xdr:cNvPr id="1264642" name="Button 2" descr="Clear" hidden="1">
                <a:extLst>
                  <a:ext uri="{63B3BB69-23CF-44E3-9099-C40C66FF867C}">
                    <a14:compatExt spid="_x0000_s1264642"/>
                  </a:ext>
                </a:extLst>
              </xdr:cNvPr>
              <xdr:cNvSpPr/>
            </xdr:nvSpPr>
            <xdr:spPr bwMode="auto">
              <a:xfrm>
                <a:off x="12825528" y="20882728"/>
                <a:ext cx="1160593" cy="2942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264643" name="Button 3" hidden="1">
                <a:extLst>
                  <a:ext uri="{63B3BB69-23CF-44E3-9099-C40C66FF867C}">
                    <a14:compatExt spid="_x0000_s1264643"/>
                  </a:ext>
                </a:extLst>
              </xdr:cNvPr>
              <xdr:cNvSpPr/>
            </xdr:nvSpPr>
            <xdr:spPr bwMode="auto">
              <a:xfrm>
                <a:off x="12836678" y="21207834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6" name="Group 5"/>
            <xdr:cNvGrpSpPr/>
          </xdr:nvGrpSpPr>
          <xdr:grpSpPr>
            <a:xfrm>
              <a:off x="17973462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264644" name="Button 4" hidden="1">
                <a:extLst>
                  <a:ext uri="{63B3BB69-23CF-44E3-9099-C40C66FF867C}">
                    <a14:compatExt spid="_x0000_s1264644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264645" name="Button 5" hidden="1">
                <a:extLst>
                  <a:ext uri="{63B3BB69-23CF-44E3-9099-C40C66FF867C}">
                    <a14:compatExt spid="_x0000_s1264645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264646" name="Button 6" hidden="1">
                <a:extLst>
                  <a:ext uri="{63B3BB69-23CF-44E3-9099-C40C66FF867C}">
                    <a14:compatExt spid="_x0000_s1264646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264647" name="Button 7" hidden="1">
                <a:extLst>
                  <a:ext uri="{63B3BB69-23CF-44E3-9099-C40C66FF867C}">
                    <a14:compatExt spid="_x0000_s1264647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264648" name="Button 8" hidden="1">
                <a:extLst>
                  <a:ext uri="{63B3BB69-23CF-44E3-9099-C40C66FF867C}">
                    <a14:compatExt spid="_x0000_s1264648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264649" name="Button 9" hidden="1">
                <a:extLst>
                  <a:ext uri="{63B3BB69-23CF-44E3-9099-C40C66FF867C}">
                    <a14:compatExt spid="_x0000_s1264649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264650" name="Button 10" hidden="1">
                <a:extLst>
                  <a:ext uri="{63B3BB69-23CF-44E3-9099-C40C66FF867C}">
                    <a14:compatExt spid="_x0000_s1264650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264651" name="Button 11" hidden="1">
                <a:extLst>
                  <a:ext uri="{63B3BB69-23CF-44E3-9099-C40C66FF867C}">
                    <a14:compatExt spid="_x0000_s1264651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264652" name="Button 12" hidden="1">
                <a:extLst>
                  <a:ext uri="{63B3BB69-23CF-44E3-9099-C40C66FF867C}">
                    <a14:compatExt spid="_x0000_s1264652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264653" name="Button 13" hidden="1">
                <a:extLst>
                  <a:ext uri="{63B3BB69-23CF-44E3-9099-C40C66FF867C}">
                    <a14:compatExt spid="_x0000_s1264653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139</xdr:row>
          <xdr:rowOff>152400</xdr:rowOff>
        </xdr:from>
        <xdr:to>
          <xdr:col>12</xdr:col>
          <xdr:colOff>1333500</xdr:colOff>
          <xdr:row>141</xdr:row>
          <xdr:rowOff>22860</xdr:rowOff>
        </xdr:to>
        <xdr:sp macro="" textlink="">
          <xdr:nvSpPr>
            <xdr:cNvPr id="1221633" name="Button 1" descr="CopySheet" hidden="1">
              <a:extLst>
                <a:ext uri="{63B3BB69-23CF-44E3-9099-C40C66FF867C}">
                  <a14:compatExt spid="_x0000_s122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8892" y="20526188"/>
              <a:ext cx="1156349" cy="570740"/>
              <a:chOff x="12825528" y="20883150"/>
              <a:chExt cx="1164115" cy="580542"/>
            </a:xfrm>
          </xdr:grpSpPr>
          <xdr:sp macro="" textlink="">
            <xdr:nvSpPr>
              <xdr:cNvPr id="1221635" name="Button 3" descr="Clear" hidden="1">
                <a:extLst>
                  <a:ext uri="{63B3BB69-23CF-44E3-9099-C40C66FF867C}">
                    <a14:compatExt spid="_x0000_s1221635"/>
                  </a:ext>
                </a:extLst>
              </xdr:cNvPr>
              <xdr:cNvSpPr/>
            </xdr:nvSpPr>
            <xdr:spPr bwMode="auto">
              <a:xfrm>
                <a:off x="12825528" y="20883150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221636" name="Button 4" hidden="1">
                <a:extLst>
                  <a:ext uri="{63B3BB69-23CF-44E3-9099-C40C66FF867C}">
                    <a14:compatExt spid="_x0000_s1221636"/>
                  </a:ext>
                </a:extLst>
              </xdr:cNvPr>
              <xdr:cNvSpPr/>
            </xdr:nvSpPr>
            <xdr:spPr bwMode="auto">
              <a:xfrm>
                <a:off x="12836678" y="21207543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8" name="Group 7"/>
            <xdr:cNvGrpSpPr/>
          </xdr:nvGrpSpPr>
          <xdr:grpSpPr>
            <a:xfrm>
              <a:off x="17973462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221637" name="Button 5" hidden="1">
                <a:extLst>
                  <a:ext uri="{63B3BB69-23CF-44E3-9099-C40C66FF867C}">
                    <a14:compatExt spid="_x0000_s1221637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221638" name="Button 6" hidden="1">
                <a:extLst>
                  <a:ext uri="{63B3BB69-23CF-44E3-9099-C40C66FF867C}">
                    <a14:compatExt spid="_x0000_s1221638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221639" name="Button 7" hidden="1">
                <a:extLst>
                  <a:ext uri="{63B3BB69-23CF-44E3-9099-C40C66FF867C}">
                    <a14:compatExt spid="_x0000_s1221639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221640" name="Button 8" hidden="1">
                <a:extLst>
                  <a:ext uri="{63B3BB69-23CF-44E3-9099-C40C66FF867C}">
                    <a14:compatExt spid="_x0000_s1221640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221641" name="Button 9" hidden="1">
                <a:extLst>
                  <a:ext uri="{63B3BB69-23CF-44E3-9099-C40C66FF867C}">
                    <a14:compatExt spid="_x0000_s1221641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221642" name="Button 10" hidden="1">
                <a:extLst>
                  <a:ext uri="{63B3BB69-23CF-44E3-9099-C40C66FF867C}">
                    <a14:compatExt spid="_x0000_s1221642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221643" name="Button 11" hidden="1">
                <a:extLst>
                  <a:ext uri="{63B3BB69-23CF-44E3-9099-C40C66FF867C}">
                    <a14:compatExt spid="_x0000_s1221643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221644" name="Button 12" hidden="1">
                <a:extLst>
                  <a:ext uri="{63B3BB69-23CF-44E3-9099-C40C66FF867C}">
                    <a14:compatExt spid="_x0000_s1221644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221645" name="Button 13" hidden="1">
                <a:extLst>
                  <a:ext uri="{63B3BB69-23CF-44E3-9099-C40C66FF867C}">
                    <a14:compatExt spid="_x0000_s1221645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221646" name="Button 14" hidden="1">
                <a:extLst>
                  <a:ext uri="{63B3BB69-23CF-44E3-9099-C40C66FF867C}">
                    <a14:compatExt spid="_x0000_s1221646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25776679"/>
              <a:ext cx="1343465" cy="531760"/>
              <a:chOff x="14153271" y="23504254"/>
              <a:chExt cx="1343465" cy="541329"/>
            </a:xfrm>
          </xdr:grpSpPr>
          <xdr:sp macro="" textlink="">
            <xdr:nvSpPr>
              <xdr:cNvPr id="1190913" name="Button 1" descr="CopySheet" hidden="1">
                <a:extLst>
                  <a:ext uri="{63B3BB69-23CF-44E3-9099-C40C66FF867C}">
                    <a14:compatExt spid="_x0000_s1190913"/>
                  </a:ext>
                </a:extLst>
              </xdr:cNvPr>
              <xdr:cNvSpPr/>
            </xdr:nvSpPr>
            <xdr:spPr bwMode="auto">
              <a:xfrm>
                <a:off x="14153271" y="23504254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1190914" name="Button 2" descr="Format" hidden="1">
                <a:extLst>
                  <a:ext uri="{63B3BB69-23CF-44E3-9099-C40C66FF867C}">
                    <a14:compatExt spid="_x0000_s1190914"/>
                  </a:ext>
                </a:extLst>
              </xdr:cNvPr>
              <xdr:cNvSpPr/>
            </xdr:nvSpPr>
            <xdr:spPr bwMode="auto">
              <a:xfrm>
                <a:off x="14159719" y="23802329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8892" y="20526188"/>
              <a:ext cx="1156349" cy="570740"/>
              <a:chOff x="12825528" y="20883150"/>
              <a:chExt cx="1164115" cy="580542"/>
            </a:xfrm>
          </xdr:grpSpPr>
          <xdr:sp macro="" textlink="">
            <xdr:nvSpPr>
              <xdr:cNvPr id="1190915" name="Button 3" descr="Clear" hidden="1">
                <a:extLst>
                  <a:ext uri="{63B3BB69-23CF-44E3-9099-C40C66FF867C}">
                    <a14:compatExt spid="_x0000_s1190915"/>
                  </a:ext>
                </a:extLst>
              </xdr:cNvPr>
              <xdr:cNvSpPr/>
            </xdr:nvSpPr>
            <xdr:spPr bwMode="auto">
              <a:xfrm>
                <a:off x="12825528" y="20883150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190916" name="Button 4" hidden="1">
                <a:extLst>
                  <a:ext uri="{63B3BB69-23CF-44E3-9099-C40C66FF867C}">
                    <a14:compatExt spid="_x0000_s1190916"/>
                  </a:ext>
                </a:extLst>
              </xdr:cNvPr>
              <xdr:cNvSpPr/>
            </xdr:nvSpPr>
            <xdr:spPr bwMode="auto">
              <a:xfrm>
                <a:off x="12836678" y="21207543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110</xdr:row>
          <xdr:rowOff>110613</xdr:rowOff>
        </xdr:from>
        <xdr:to>
          <xdr:col>13</xdr:col>
          <xdr:colOff>3474720</xdr:colOff>
          <xdr:row>117</xdr:row>
          <xdr:rowOff>144780</xdr:rowOff>
        </xdr:to>
        <xdr:grpSp>
          <xdr:nvGrpSpPr>
            <xdr:cNvPr id="3" name="Group 2"/>
            <xdr:cNvGrpSpPr/>
          </xdr:nvGrpSpPr>
          <xdr:grpSpPr>
            <a:xfrm>
              <a:off x="17973462" y="20389645"/>
              <a:ext cx="2879774" cy="1324651"/>
              <a:chOff x="17973462" y="9512710"/>
              <a:chExt cx="2879774" cy="1324651"/>
            </a:xfrm>
          </xdr:grpSpPr>
          <xdr:sp macro="" textlink="">
            <xdr:nvSpPr>
              <xdr:cNvPr id="1190917" name="Button 5" hidden="1">
                <a:extLst>
                  <a:ext uri="{63B3BB69-23CF-44E3-9099-C40C66FF867C}">
                    <a14:compatExt spid="_x0000_s1190917"/>
                  </a:ext>
                </a:extLst>
              </xdr:cNvPr>
              <xdr:cNvSpPr/>
            </xdr:nvSpPr>
            <xdr:spPr bwMode="auto">
              <a:xfrm>
                <a:off x="19649276" y="10553946"/>
                <a:ext cx="1203960" cy="2834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Refresh Data</a:t>
                </a:r>
              </a:p>
            </xdr:txBody>
          </xdr:sp>
          <xdr:sp macro="" textlink="">
            <xdr:nvSpPr>
              <xdr:cNvPr id="1190918" name="Button 6" hidden="1">
                <a:extLst>
                  <a:ext uri="{63B3BB69-23CF-44E3-9099-C40C66FF867C}">
                    <a14:compatExt spid="_x0000_s1190918"/>
                  </a:ext>
                </a:extLst>
              </xdr:cNvPr>
              <xdr:cNvSpPr/>
            </xdr:nvSpPr>
            <xdr:spPr bwMode="auto">
              <a:xfrm>
                <a:off x="17986221" y="9512710"/>
                <a:ext cx="1377948" cy="2458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190919" name="Button 7" hidden="1">
                <a:extLst>
                  <a:ext uri="{63B3BB69-23CF-44E3-9099-C40C66FF867C}">
                    <a14:compatExt spid="_x0000_s1190919"/>
                  </a:ext>
                </a:extLst>
              </xdr:cNvPr>
              <xdr:cNvSpPr/>
            </xdr:nvSpPr>
            <xdr:spPr bwMode="auto">
              <a:xfrm>
                <a:off x="17989866" y="9809820"/>
                <a:ext cx="1441134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190920" name="Button 8" hidden="1">
                <a:extLst>
                  <a:ext uri="{63B3BB69-23CF-44E3-9099-C40C66FF867C}">
                    <a14:compatExt spid="_x0000_s1190920"/>
                  </a:ext>
                </a:extLst>
              </xdr:cNvPr>
              <xdr:cNvSpPr/>
            </xdr:nvSpPr>
            <xdr:spPr bwMode="auto">
              <a:xfrm>
                <a:off x="17989866" y="10055040"/>
                <a:ext cx="1417439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190921" name="Button 9" hidden="1">
                <a:extLst>
                  <a:ext uri="{63B3BB69-23CF-44E3-9099-C40C66FF867C}">
                    <a14:compatExt spid="_x0000_s1190921"/>
                  </a:ext>
                </a:extLst>
              </xdr:cNvPr>
              <xdr:cNvSpPr/>
            </xdr:nvSpPr>
            <xdr:spPr bwMode="auto">
              <a:xfrm>
                <a:off x="17985006" y="10305200"/>
                <a:ext cx="1401643" cy="2217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190922" name="Button 10" hidden="1">
                <a:extLst>
                  <a:ext uri="{63B3BB69-23CF-44E3-9099-C40C66FF867C}">
                    <a14:compatExt spid="_x0000_s1190922"/>
                  </a:ext>
                </a:extLst>
              </xdr:cNvPr>
              <xdr:cNvSpPr/>
            </xdr:nvSpPr>
            <xdr:spPr bwMode="auto">
              <a:xfrm>
                <a:off x="17973462" y="10560283"/>
                <a:ext cx="1385846" cy="23780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  <xdr:sp macro="" textlink="">
            <xdr:nvSpPr>
              <xdr:cNvPr id="1190923" name="Button 11" hidden="1">
                <a:extLst>
                  <a:ext uri="{63B3BB69-23CF-44E3-9099-C40C66FF867C}">
                    <a14:compatExt spid="_x0000_s1190923"/>
                  </a:ext>
                </a:extLst>
              </xdr:cNvPr>
              <xdr:cNvSpPr/>
            </xdr:nvSpPr>
            <xdr:spPr bwMode="auto">
              <a:xfrm>
                <a:off x="19476720" y="10310692"/>
                <a:ext cx="1219200" cy="1738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Blocked</a:t>
                </a:r>
              </a:p>
            </xdr:txBody>
          </xdr:sp>
          <xdr:sp macro="" textlink="">
            <xdr:nvSpPr>
              <xdr:cNvPr id="1190924" name="Button 12" hidden="1">
                <a:extLst>
                  <a:ext uri="{63B3BB69-23CF-44E3-9099-C40C66FF867C}">
                    <a14:compatExt spid="_x0000_s1190924"/>
                  </a:ext>
                </a:extLst>
              </xdr:cNvPr>
              <xdr:cNvSpPr/>
            </xdr:nvSpPr>
            <xdr:spPr bwMode="auto">
              <a:xfrm>
                <a:off x="19588316" y="9793666"/>
                <a:ext cx="1074420" cy="22245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Product Changed</a:t>
                </a:r>
              </a:p>
            </xdr:txBody>
          </xdr:sp>
          <xdr:sp macro="" textlink="">
            <xdr:nvSpPr>
              <xdr:cNvPr id="1190925" name="Button 13" hidden="1">
                <a:extLst>
                  <a:ext uri="{63B3BB69-23CF-44E3-9099-C40C66FF867C}">
                    <a14:compatExt spid="_x0000_s1190925"/>
                  </a:ext>
                </a:extLst>
              </xdr:cNvPr>
              <xdr:cNvSpPr/>
            </xdr:nvSpPr>
            <xdr:spPr bwMode="auto">
              <a:xfrm>
                <a:off x="19588316" y="9516397"/>
                <a:ext cx="1021080" cy="21483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Priority Change</a:t>
                </a:r>
              </a:p>
            </xdr:txBody>
          </xdr:sp>
          <xdr:sp macro="" textlink="">
            <xdr:nvSpPr>
              <xdr:cNvPr id="1190926" name="Button 14" hidden="1">
                <a:extLst>
                  <a:ext uri="{63B3BB69-23CF-44E3-9099-C40C66FF867C}">
                    <a14:compatExt spid="_x0000_s1190926"/>
                  </a:ext>
                </a:extLst>
              </xdr:cNvPr>
              <xdr:cNvSpPr/>
            </xdr:nvSpPr>
            <xdr:spPr bwMode="auto">
              <a:xfrm>
                <a:off x="19603556" y="10069461"/>
                <a:ext cx="1043940" cy="191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 Change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25776655"/>
              <a:ext cx="1343465" cy="531816"/>
              <a:chOff x="14153271" y="23504179"/>
              <a:chExt cx="1343465" cy="541386"/>
            </a:xfrm>
          </xdr:grpSpPr>
          <xdr:sp macro="" textlink="">
            <xdr:nvSpPr>
              <xdr:cNvPr id="1127425" name="Button 1" descr="CopySheet" hidden="1">
                <a:extLst>
                  <a:ext uri="{63B3BB69-23CF-44E3-9099-C40C66FF867C}">
                    <a14:compatExt spid="_x0000_s1127425"/>
                  </a:ext>
                </a:extLst>
              </xdr:cNvPr>
              <xdr:cNvSpPr/>
            </xdr:nvSpPr>
            <xdr:spPr bwMode="auto">
              <a:xfrm>
                <a:off x="14153271" y="23504179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1127426" name="Button 2" descr="Format" hidden="1">
                <a:extLst>
                  <a:ext uri="{63B3BB69-23CF-44E3-9099-C40C66FF867C}">
                    <a14:compatExt spid="_x0000_s1127426"/>
                  </a:ext>
                </a:extLst>
              </xdr:cNvPr>
              <xdr:cNvSpPr/>
            </xdr:nvSpPr>
            <xdr:spPr bwMode="auto">
              <a:xfrm>
                <a:off x="14159719" y="23802311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8900" y="20523009"/>
              <a:ext cx="1156349" cy="575867"/>
              <a:chOff x="12825528" y="20880030"/>
              <a:chExt cx="1164115" cy="585686"/>
            </a:xfrm>
          </xdr:grpSpPr>
          <xdr:sp macro="" textlink="">
            <xdr:nvSpPr>
              <xdr:cNvPr id="1127427" name="Button 3" descr="Clear" hidden="1">
                <a:extLst>
                  <a:ext uri="{63B3BB69-23CF-44E3-9099-C40C66FF867C}">
                    <a14:compatExt spid="_x0000_s1127427"/>
                  </a:ext>
                </a:extLst>
              </xdr:cNvPr>
              <xdr:cNvSpPr/>
            </xdr:nvSpPr>
            <xdr:spPr bwMode="auto">
              <a:xfrm>
                <a:off x="12825528" y="20880030"/>
                <a:ext cx="1160593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127428" name="Button 4" hidden="1">
                <a:extLst>
                  <a:ext uri="{63B3BB69-23CF-44E3-9099-C40C66FF867C}">
                    <a14:compatExt spid="_x0000_s1127428"/>
                  </a:ext>
                </a:extLst>
              </xdr:cNvPr>
              <xdr:cNvSpPr/>
            </xdr:nvSpPr>
            <xdr:spPr bwMode="auto">
              <a:xfrm>
                <a:off x="12836678" y="21209567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20474527"/>
              <a:ext cx="1406183" cy="1200517"/>
              <a:chOff x="14838485" y="5837487"/>
              <a:chExt cx="1406183" cy="1219795"/>
            </a:xfrm>
          </xdr:grpSpPr>
          <xdr:sp macro="" textlink="">
            <xdr:nvSpPr>
              <xdr:cNvPr id="1127429" name="Button 5" hidden="1">
                <a:extLst>
                  <a:ext uri="{63B3BB69-23CF-44E3-9099-C40C66FF867C}">
                    <a14:compatExt spid="_x0000_s1127429"/>
                  </a:ext>
                </a:extLst>
              </xdr:cNvPr>
              <xdr:cNvSpPr/>
            </xdr:nvSpPr>
            <xdr:spPr bwMode="auto">
              <a:xfrm>
                <a:off x="14850794" y="5837487"/>
                <a:ext cx="1329397" cy="2332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127430" name="Button 6" hidden="1">
                <a:extLst>
                  <a:ext uri="{63B3BB69-23CF-44E3-9099-C40C66FF867C}">
                    <a14:compatExt spid="_x0000_s1127430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127431" name="Button 7" hidden="1">
                <a:extLst>
                  <a:ext uri="{63B3BB69-23CF-44E3-9099-C40C66FF867C}">
                    <a14:compatExt spid="_x0000_s1127431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127432" name="Button 8" hidden="1">
                <a:extLst>
                  <a:ext uri="{63B3BB69-23CF-44E3-9099-C40C66FF867C}">
                    <a14:compatExt spid="_x0000_s1127432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127433" name="Button 9" hidden="1">
                <a:extLst>
                  <a:ext uri="{63B3BB69-23CF-44E3-9099-C40C66FF867C}">
                    <a14:compatExt spid="_x0000_s1127433"/>
                  </a:ext>
                </a:extLst>
              </xdr:cNvPr>
              <xdr:cNvSpPr/>
            </xdr:nvSpPr>
            <xdr:spPr bwMode="auto">
              <a:xfrm>
                <a:off x="14838485" y="6831618"/>
                <a:ext cx="1337017" cy="22566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2270760</xdr:colOff>
          <xdr:row>116</xdr:row>
          <xdr:rowOff>45720</xdr:rowOff>
        </xdr:from>
        <xdr:to>
          <xdr:col>13</xdr:col>
          <xdr:colOff>3474720</xdr:colOff>
          <xdr:row>117</xdr:row>
          <xdr:rowOff>144780</xdr:rowOff>
        </xdr:to>
        <xdr:sp macro="" textlink="">
          <xdr:nvSpPr>
            <xdr:cNvPr id="1127434" name="Button 10" hidden="1">
              <a:extLst>
                <a:ext uri="{63B3BB69-23CF-44E3-9099-C40C66FF867C}">
                  <a14:compatExt spid="_x0000_s1127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25776588"/>
              <a:ext cx="1343465" cy="531872"/>
              <a:chOff x="14153271" y="23504104"/>
              <a:chExt cx="1343465" cy="541444"/>
            </a:xfrm>
          </xdr:grpSpPr>
          <xdr:sp macro="" textlink="">
            <xdr:nvSpPr>
              <xdr:cNvPr id="1098753" name="Button 1" descr="CopySheet" hidden="1">
                <a:extLst>
                  <a:ext uri="{63B3BB69-23CF-44E3-9099-C40C66FF867C}">
                    <a14:compatExt spid="_x0000_s1098753"/>
                  </a:ext>
                </a:extLst>
              </xdr:cNvPr>
              <xdr:cNvSpPr/>
            </xdr:nvSpPr>
            <xdr:spPr bwMode="auto">
              <a:xfrm>
                <a:off x="14153271" y="23504104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1098754" name="Button 2" descr="Format" hidden="1">
                <a:extLst>
                  <a:ext uri="{63B3BB69-23CF-44E3-9099-C40C66FF867C}">
                    <a14:compatExt spid="_x0000_s1098754"/>
                  </a:ext>
                </a:extLst>
              </xdr:cNvPr>
              <xdr:cNvSpPr/>
            </xdr:nvSpPr>
            <xdr:spPr bwMode="auto">
              <a:xfrm>
                <a:off x="14159719" y="23802294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8908" y="20526291"/>
              <a:ext cx="1156349" cy="570594"/>
              <a:chOff x="12825528" y="20883208"/>
              <a:chExt cx="1164115" cy="580393"/>
            </a:xfrm>
          </xdr:grpSpPr>
          <xdr:sp macro="" textlink="">
            <xdr:nvSpPr>
              <xdr:cNvPr id="1098755" name="Button 3" descr="Clear" hidden="1">
                <a:extLst>
                  <a:ext uri="{63B3BB69-23CF-44E3-9099-C40C66FF867C}">
                    <a14:compatExt spid="_x0000_s1098755"/>
                  </a:ext>
                </a:extLst>
              </xdr:cNvPr>
              <xdr:cNvSpPr/>
            </xdr:nvSpPr>
            <xdr:spPr bwMode="auto">
              <a:xfrm>
                <a:off x="12825528" y="20883208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098756" name="Button 4" hidden="1">
                <a:extLst>
                  <a:ext uri="{63B3BB69-23CF-44E3-9099-C40C66FF867C}">
                    <a14:compatExt spid="_x0000_s1098756"/>
                  </a:ext>
                </a:extLst>
              </xdr:cNvPr>
              <xdr:cNvSpPr/>
            </xdr:nvSpPr>
            <xdr:spPr bwMode="auto">
              <a:xfrm>
                <a:off x="12836678" y="21207452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20474546"/>
              <a:ext cx="1406183" cy="1200476"/>
              <a:chOff x="14838485" y="5837523"/>
              <a:chExt cx="1406183" cy="1219751"/>
            </a:xfrm>
          </xdr:grpSpPr>
          <xdr:sp macro="" textlink="">
            <xdr:nvSpPr>
              <xdr:cNvPr id="1098757" name="Button 5" hidden="1">
                <a:extLst>
                  <a:ext uri="{63B3BB69-23CF-44E3-9099-C40C66FF867C}">
                    <a14:compatExt spid="_x0000_s1098757"/>
                  </a:ext>
                </a:extLst>
              </xdr:cNvPr>
              <xdr:cNvSpPr/>
            </xdr:nvSpPr>
            <xdr:spPr bwMode="auto">
              <a:xfrm>
                <a:off x="14850794" y="5837523"/>
                <a:ext cx="1329397" cy="2332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098758" name="Button 6" hidden="1">
                <a:extLst>
                  <a:ext uri="{63B3BB69-23CF-44E3-9099-C40C66FF867C}">
                    <a14:compatExt spid="_x0000_s1098758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098759" name="Button 7" hidden="1">
                <a:extLst>
                  <a:ext uri="{63B3BB69-23CF-44E3-9099-C40C66FF867C}">
                    <a14:compatExt spid="_x0000_s1098759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098760" name="Button 8" hidden="1">
                <a:extLst>
                  <a:ext uri="{63B3BB69-23CF-44E3-9099-C40C66FF867C}">
                    <a14:compatExt spid="_x0000_s1098760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098761" name="Button 9" hidden="1">
                <a:extLst>
                  <a:ext uri="{63B3BB69-23CF-44E3-9099-C40C66FF867C}">
                    <a14:compatExt spid="_x0000_s1098761"/>
                  </a:ext>
                </a:extLst>
              </xdr:cNvPr>
              <xdr:cNvSpPr/>
            </xdr:nvSpPr>
            <xdr:spPr bwMode="auto">
              <a:xfrm>
                <a:off x="14838485" y="6831605"/>
                <a:ext cx="133701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2270760</xdr:colOff>
          <xdr:row>116</xdr:row>
          <xdr:rowOff>45720</xdr:rowOff>
        </xdr:from>
        <xdr:to>
          <xdr:col>13</xdr:col>
          <xdr:colOff>3474720</xdr:colOff>
          <xdr:row>117</xdr:row>
          <xdr:rowOff>144780</xdr:rowOff>
        </xdr:to>
        <xdr:sp macro="" textlink="">
          <xdr:nvSpPr>
            <xdr:cNvPr id="1098762" name="Button 10" hidden="1">
              <a:extLst>
                <a:ext uri="{63B3BB69-23CF-44E3-9099-C40C66FF867C}">
                  <a14:compatExt spid="_x0000_s109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15452716"/>
              <a:ext cx="1343465" cy="531922"/>
              <a:chOff x="14153271" y="23504039"/>
              <a:chExt cx="1343465" cy="541494"/>
            </a:xfrm>
          </xdr:grpSpPr>
          <xdr:sp macro="" textlink="">
            <xdr:nvSpPr>
              <xdr:cNvPr id="1071105" name="Button 1" descr="CopySheet" hidden="1">
                <a:extLst>
                  <a:ext uri="{63B3BB69-23CF-44E3-9099-C40C66FF867C}">
                    <a14:compatExt spid="_x0000_s1071105"/>
                  </a:ext>
                </a:extLst>
              </xdr:cNvPr>
              <xdr:cNvSpPr/>
            </xdr:nvSpPr>
            <xdr:spPr bwMode="auto">
              <a:xfrm>
                <a:off x="14153271" y="23504039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1071106" name="Button 2" descr="Format" hidden="1">
                <a:extLst>
                  <a:ext uri="{63B3BB69-23CF-44E3-9099-C40C66FF867C}">
                    <a14:compatExt spid="_x0000_s1071106"/>
                  </a:ext>
                </a:extLst>
              </xdr:cNvPr>
              <xdr:cNvSpPr/>
            </xdr:nvSpPr>
            <xdr:spPr bwMode="auto">
              <a:xfrm>
                <a:off x="14159719" y="23802279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8912" y="10199515"/>
              <a:ext cx="1156349" cy="575282"/>
              <a:chOff x="12825528" y="20880355"/>
              <a:chExt cx="1164115" cy="585123"/>
            </a:xfrm>
          </xdr:grpSpPr>
          <xdr:sp macro="" textlink="">
            <xdr:nvSpPr>
              <xdr:cNvPr id="1071107" name="Button 3" descr="Clear" hidden="1">
                <a:extLst>
                  <a:ext uri="{63B3BB69-23CF-44E3-9099-C40C66FF867C}">
                    <a14:compatExt spid="_x0000_s1071107"/>
                  </a:ext>
                </a:extLst>
              </xdr:cNvPr>
              <xdr:cNvSpPr/>
            </xdr:nvSpPr>
            <xdr:spPr bwMode="auto">
              <a:xfrm>
                <a:off x="12825528" y="20880355"/>
                <a:ext cx="1160593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071108" name="Button 4" hidden="1">
                <a:extLst>
                  <a:ext uri="{63B3BB69-23CF-44E3-9099-C40C66FF867C}">
                    <a14:compatExt spid="_x0000_s1071108"/>
                  </a:ext>
                </a:extLst>
              </xdr:cNvPr>
              <xdr:cNvSpPr/>
            </xdr:nvSpPr>
            <xdr:spPr bwMode="auto">
              <a:xfrm>
                <a:off x="12836678" y="21209329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10150662"/>
              <a:ext cx="1406183" cy="1200513"/>
              <a:chOff x="14838485" y="5837488"/>
              <a:chExt cx="1406183" cy="1219790"/>
            </a:xfrm>
          </xdr:grpSpPr>
          <xdr:sp macro="" textlink="">
            <xdr:nvSpPr>
              <xdr:cNvPr id="1071109" name="Button 5" hidden="1">
                <a:extLst>
                  <a:ext uri="{63B3BB69-23CF-44E3-9099-C40C66FF867C}">
                    <a14:compatExt spid="_x0000_s1071109"/>
                  </a:ext>
                </a:extLst>
              </xdr:cNvPr>
              <xdr:cNvSpPr/>
            </xdr:nvSpPr>
            <xdr:spPr bwMode="auto">
              <a:xfrm>
                <a:off x="14850794" y="5837488"/>
                <a:ext cx="1329397" cy="23329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071110" name="Button 6" hidden="1">
                <a:extLst>
                  <a:ext uri="{63B3BB69-23CF-44E3-9099-C40C66FF867C}">
                    <a14:compatExt spid="_x0000_s1071110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071111" name="Button 7" hidden="1">
                <a:extLst>
                  <a:ext uri="{63B3BB69-23CF-44E3-9099-C40C66FF867C}">
                    <a14:compatExt spid="_x0000_s1071111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071112" name="Button 8" hidden="1">
                <a:extLst>
                  <a:ext uri="{63B3BB69-23CF-44E3-9099-C40C66FF867C}">
                    <a14:compatExt spid="_x0000_s1071112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071113" name="Button 9" hidden="1">
                <a:extLst>
                  <a:ext uri="{63B3BB69-23CF-44E3-9099-C40C66FF867C}">
                    <a14:compatExt spid="_x0000_s1071113"/>
                  </a:ext>
                </a:extLst>
              </xdr:cNvPr>
              <xdr:cNvSpPr/>
            </xdr:nvSpPr>
            <xdr:spPr bwMode="auto">
              <a:xfrm>
                <a:off x="14838485" y="6831614"/>
                <a:ext cx="1337017" cy="22566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2270760</xdr:colOff>
          <xdr:row>116</xdr:row>
          <xdr:rowOff>45720</xdr:rowOff>
        </xdr:from>
        <xdr:to>
          <xdr:col>13</xdr:col>
          <xdr:colOff>3474720</xdr:colOff>
          <xdr:row>117</xdr:row>
          <xdr:rowOff>144780</xdr:rowOff>
        </xdr:to>
        <xdr:sp macro="" textlink="">
          <xdr:nvSpPr>
            <xdr:cNvPr id="1071114" name="Button 10" hidden="1">
              <a:extLst>
                <a:ext uri="{63B3BB69-23CF-44E3-9099-C40C66FF867C}">
                  <a14:compatExt spid="_x0000_s107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25776558"/>
              <a:ext cx="1343465" cy="531941"/>
              <a:chOff x="14153271" y="23504013"/>
              <a:chExt cx="1343465" cy="541514"/>
            </a:xfrm>
          </xdr:grpSpPr>
          <xdr:sp macro="" textlink="">
            <xdr:nvSpPr>
              <xdr:cNvPr id="1044481" name="Button 1" descr="CopySheet" hidden="1">
                <a:extLst>
                  <a:ext uri="{63B3BB69-23CF-44E3-9099-C40C66FF867C}">
                    <a14:compatExt spid="_x0000_s1044481"/>
                  </a:ext>
                </a:extLst>
              </xdr:cNvPr>
              <xdr:cNvSpPr/>
            </xdr:nvSpPr>
            <xdr:spPr bwMode="auto">
              <a:xfrm>
                <a:off x="14153271" y="23504013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1044482" name="Button 2" descr="Format" hidden="1">
                <a:extLst>
                  <a:ext uri="{63B3BB69-23CF-44E3-9099-C40C66FF867C}">
                    <a14:compatExt spid="_x0000_s1044482"/>
                  </a:ext>
                </a:extLst>
              </xdr:cNvPr>
              <xdr:cNvSpPr/>
            </xdr:nvSpPr>
            <xdr:spPr bwMode="auto">
              <a:xfrm>
                <a:off x="14159719" y="23802273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8916" y="20522943"/>
              <a:ext cx="1156349" cy="575984"/>
              <a:chOff x="12825528" y="20879935"/>
              <a:chExt cx="1164115" cy="585805"/>
            </a:xfrm>
          </xdr:grpSpPr>
          <xdr:sp macro="" textlink="">
            <xdr:nvSpPr>
              <xdr:cNvPr id="1044483" name="Button 3" descr="Clear" hidden="1">
                <a:extLst>
                  <a:ext uri="{63B3BB69-23CF-44E3-9099-C40C66FF867C}">
                    <a14:compatExt spid="_x0000_s1044483"/>
                  </a:ext>
                </a:extLst>
              </xdr:cNvPr>
              <xdr:cNvSpPr/>
            </xdr:nvSpPr>
            <xdr:spPr bwMode="auto">
              <a:xfrm>
                <a:off x="12825528" y="20879935"/>
                <a:ext cx="1160593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044484" name="Button 4" hidden="1">
                <a:extLst>
                  <a:ext uri="{63B3BB69-23CF-44E3-9099-C40C66FF867C}">
                    <a14:compatExt spid="_x0000_s1044484"/>
                  </a:ext>
                </a:extLst>
              </xdr:cNvPr>
              <xdr:cNvSpPr/>
            </xdr:nvSpPr>
            <xdr:spPr bwMode="auto">
              <a:xfrm>
                <a:off x="12836678" y="21209591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20474483"/>
              <a:ext cx="1406183" cy="1200533"/>
              <a:chOff x="14838485" y="5837481"/>
              <a:chExt cx="1406183" cy="1219805"/>
            </a:xfrm>
          </xdr:grpSpPr>
          <xdr:sp macro="" textlink="">
            <xdr:nvSpPr>
              <xdr:cNvPr id="1044485" name="Button 5" hidden="1">
                <a:extLst>
                  <a:ext uri="{63B3BB69-23CF-44E3-9099-C40C66FF867C}">
                    <a14:compatExt spid="_x0000_s1044485"/>
                  </a:ext>
                </a:extLst>
              </xdr:cNvPr>
              <xdr:cNvSpPr/>
            </xdr:nvSpPr>
            <xdr:spPr bwMode="auto">
              <a:xfrm>
                <a:off x="14850794" y="5837481"/>
                <a:ext cx="1329397" cy="23329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044486" name="Button 6" hidden="1">
                <a:extLst>
                  <a:ext uri="{63B3BB69-23CF-44E3-9099-C40C66FF867C}">
                    <a14:compatExt spid="_x0000_s1044486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044487" name="Button 7" hidden="1">
                <a:extLst>
                  <a:ext uri="{63B3BB69-23CF-44E3-9099-C40C66FF867C}">
                    <a14:compatExt spid="_x0000_s1044487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044488" name="Button 8" hidden="1">
                <a:extLst>
                  <a:ext uri="{63B3BB69-23CF-44E3-9099-C40C66FF867C}">
                    <a14:compatExt spid="_x0000_s1044488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044489" name="Button 9" hidden="1">
                <a:extLst>
                  <a:ext uri="{63B3BB69-23CF-44E3-9099-C40C66FF867C}">
                    <a14:compatExt spid="_x0000_s1044489"/>
                  </a:ext>
                </a:extLst>
              </xdr:cNvPr>
              <xdr:cNvSpPr/>
            </xdr:nvSpPr>
            <xdr:spPr bwMode="auto">
              <a:xfrm>
                <a:off x="14838485" y="6831610"/>
                <a:ext cx="1337017" cy="2256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2270760</xdr:colOff>
          <xdr:row>116</xdr:row>
          <xdr:rowOff>45720</xdr:rowOff>
        </xdr:from>
        <xdr:to>
          <xdr:col>13</xdr:col>
          <xdr:colOff>3474720</xdr:colOff>
          <xdr:row>117</xdr:row>
          <xdr:rowOff>144780</xdr:rowOff>
        </xdr:to>
        <xdr:sp macro="" textlink="">
          <xdr:nvSpPr>
            <xdr:cNvPr id="1044490" name="Button 10" hidden="1">
              <a:extLst>
                <a:ext uri="{63B3BB69-23CF-44E3-9099-C40C66FF867C}">
                  <a14:compatExt spid="_x0000_s1044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25776533"/>
              <a:ext cx="1343465" cy="531998"/>
              <a:chOff x="14153271" y="23503937"/>
              <a:chExt cx="1343465" cy="541572"/>
            </a:xfrm>
          </xdr:grpSpPr>
          <xdr:sp macro="" textlink="">
            <xdr:nvSpPr>
              <xdr:cNvPr id="1018881" name="Button 1" descr="CopySheet" hidden="1">
                <a:extLst>
                  <a:ext uri="{63B3BB69-23CF-44E3-9099-C40C66FF867C}">
                    <a14:compatExt spid="_x0000_s1018881"/>
                  </a:ext>
                </a:extLst>
              </xdr:cNvPr>
              <xdr:cNvSpPr/>
            </xdr:nvSpPr>
            <xdr:spPr bwMode="auto">
              <a:xfrm>
                <a:off x="14153271" y="23503937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1018882" name="Button 2" descr="Format" hidden="1">
                <a:extLst>
                  <a:ext uri="{63B3BB69-23CF-44E3-9099-C40C66FF867C}">
                    <a14:compatExt spid="_x0000_s1018882"/>
                  </a:ext>
                </a:extLst>
              </xdr:cNvPr>
              <xdr:cNvSpPr/>
            </xdr:nvSpPr>
            <xdr:spPr bwMode="auto">
              <a:xfrm>
                <a:off x="14159719" y="23802255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8924" y="20526406"/>
              <a:ext cx="1156349" cy="570437"/>
              <a:chOff x="12825528" y="20883282"/>
              <a:chExt cx="1164115" cy="580233"/>
            </a:xfrm>
          </xdr:grpSpPr>
          <xdr:sp macro="" textlink="">
            <xdr:nvSpPr>
              <xdr:cNvPr id="1018883" name="Button 3" descr="Clear" hidden="1">
                <a:extLst>
                  <a:ext uri="{63B3BB69-23CF-44E3-9099-C40C66FF867C}">
                    <a14:compatExt spid="_x0000_s1018883"/>
                  </a:ext>
                </a:extLst>
              </xdr:cNvPr>
              <xdr:cNvSpPr/>
            </xdr:nvSpPr>
            <xdr:spPr bwMode="auto">
              <a:xfrm>
                <a:off x="12825528" y="20883282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1018884" name="Button 4" hidden="1">
                <a:extLst>
                  <a:ext uri="{63B3BB69-23CF-44E3-9099-C40C66FF867C}">
                    <a14:compatExt spid="_x0000_s1018884"/>
                  </a:ext>
                </a:extLst>
              </xdr:cNvPr>
              <xdr:cNvSpPr/>
            </xdr:nvSpPr>
            <xdr:spPr bwMode="auto">
              <a:xfrm>
                <a:off x="12836678" y="21207366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20474534"/>
              <a:ext cx="1406183" cy="1200514"/>
              <a:chOff x="14838485" y="5837488"/>
              <a:chExt cx="1406183" cy="1219791"/>
            </a:xfrm>
          </xdr:grpSpPr>
          <xdr:sp macro="" textlink="">
            <xdr:nvSpPr>
              <xdr:cNvPr id="1018885" name="Button 5" hidden="1">
                <a:extLst>
                  <a:ext uri="{63B3BB69-23CF-44E3-9099-C40C66FF867C}">
                    <a14:compatExt spid="_x0000_s1018885"/>
                  </a:ext>
                </a:extLst>
              </xdr:cNvPr>
              <xdr:cNvSpPr/>
            </xdr:nvSpPr>
            <xdr:spPr bwMode="auto">
              <a:xfrm>
                <a:off x="14850794" y="5837488"/>
                <a:ext cx="1329397" cy="23329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1018886" name="Button 6" hidden="1">
                <a:extLst>
                  <a:ext uri="{63B3BB69-23CF-44E3-9099-C40C66FF867C}">
                    <a14:compatExt spid="_x0000_s1018886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1018887" name="Button 7" hidden="1">
                <a:extLst>
                  <a:ext uri="{63B3BB69-23CF-44E3-9099-C40C66FF867C}">
                    <a14:compatExt spid="_x0000_s1018887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1018888" name="Button 8" hidden="1">
                <a:extLst>
                  <a:ext uri="{63B3BB69-23CF-44E3-9099-C40C66FF867C}">
                    <a14:compatExt spid="_x0000_s1018888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1018889" name="Button 9" hidden="1">
                <a:extLst>
                  <a:ext uri="{63B3BB69-23CF-44E3-9099-C40C66FF867C}">
                    <a14:compatExt spid="_x0000_s1018889"/>
                  </a:ext>
                </a:extLst>
              </xdr:cNvPr>
              <xdr:cNvSpPr/>
            </xdr:nvSpPr>
            <xdr:spPr bwMode="auto">
              <a:xfrm>
                <a:off x="14838485" y="6831615"/>
                <a:ext cx="1337017" cy="22566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2270760</xdr:colOff>
          <xdr:row>116</xdr:row>
          <xdr:rowOff>45720</xdr:rowOff>
        </xdr:from>
        <xdr:to>
          <xdr:col>13</xdr:col>
          <xdr:colOff>3474720</xdr:colOff>
          <xdr:row>117</xdr:row>
          <xdr:rowOff>144780</xdr:rowOff>
        </xdr:to>
        <xdr:sp macro="" textlink="">
          <xdr:nvSpPr>
            <xdr:cNvPr id="1018890" name="Button 10" hidden="1">
              <a:extLst>
                <a:ext uri="{63B3BB69-23CF-44E3-9099-C40C66FF867C}">
                  <a14:compatExt spid="_x0000_s1018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128955</xdr:rowOff>
        </xdr:to>
        <xdr:grpSp>
          <xdr:nvGrpSpPr>
            <xdr:cNvPr id="2" name="Group 1"/>
            <xdr:cNvGrpSpPr/>
          </xdr:nvGrpSpPr>
          <xdr:grpSpPr>
            <a:xfrm>
              <a:off x="15733995" y="14715197"/>
              <a:ext cx="1343465" cy="532149"/>
              <a:chOff x="14153271" y="23503734"/>
              <a:chExt cx="1343465" cy="541725"/>
            </a:xfrm>
          </xdr:grpSpPr>
          <xdr:sp macro="" textlink="">
            <xdr:nvSpPr>
              <xdr:cNvPr id="994305" name="Button 1" descr="CopySheet" hidden="1">
                <a:extLst>
                  <a:ext uri="{63B3BB69-23CF-44E3-9099-C40C66FF867C}">
                    <a14:compatExt spid="_x0000_s994305"/>
                  </a:ext>
                </a:extLst>
              </xdr:cNvPr>
              <xdr:cNvSpPr/>
            </xdr:nvSpPr>
            <xdr:spPr bwMode="auto">
              <a:xfrm>
                <a:off x="14153271" y="23503734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994306" name="Button 2" descr="Format" hidden="1">
                <a:extLst>
                  <a:ext uri="{63B3BB69-23CF-44E3-9099-C40C66FF867C}">
                    <a14:compatExt spid="_x0000_s994306"/>
                  </a:ext>
                </a:extLst>
              </xdr:cNvPr>
              <xdr:cNvSpPr/>
            </xdr:nvSpPr>
            <xdr:spPr bwMode="auto">
              <a:xfrm>
                <a:off x="14159719" y="23802205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81477</xdr:rowOff>
        </xdr:to>
        <xdr:grpSp>
          <xdr:nvGrpSpPr>
            <xdr:cNvPr id="5" name="Group 4"/>
            <xdr:cNvGrpSpPr/>
          </xdr:nvGrpSpPr>
          <xdr:grpSpPr>
            <a:xfrm>
              <a:off x="15468944" y="9462014"/>
              <a:ext cx="1156349" cy="575426"/>
              <a:chOff x="12825528" y="20880234"/>
              <a:chExt cx="1164115" cy="585270"/>
            </a:xfrm>
          </xdr:grpSpPr>
          <xdr:sp macro="" textlink="">
            <xdr:nvSpPr>
              <xdr:cNvPr id="994307" name="Button 3" descr="Clear" hidden="1">
                <a:extLst>
                  <a:ext uri="{63B3BB69-23CF-44E3-9099-C40C66FF867C}">
                    <a14:compatExt spid="_x0000_s994307"/>
                  </a:ext>
                </a:extLst>
              </xdr:cNvPr>
              <xdr:cNvSpPr/>
            </xdr:nvSpPr>
            <xdr:spPr bwMode="auto">
              <a:xfrm>
                <a:off x="12825528" y="20880234"/>
                <a:ext cx="1160593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994308" name="Button 4" hidden="1">
                <a:extLst>
                  <a:ext uri="{63B3BB69-23CF-44E3-9099-C40C66FF867C}">
                    <a14:compatExt spid="_x0000_s994308"/>
                  </a:ext>
                </a:extLst>
              </xdr:cNvPr>
              <xdr:cNvSpPr/>
            </xdr:nvSpPr>
            <xdr:spPr bwMode="auto">
              <a:xfrm>
                <a:off x="12836678" y="21209355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9413256"/>
              <a:ext cx="1406183" cy="1200476"/>
              <a:chOff x="14838485" y="5837523"/>
              <a:chExt cx="1406183" cy="1219751"/>
            </a:xfrm>
          </xdr:grpSpPr>
          <xdr:sp macro="" textlink="">
            <xdr:nvSpPr>
              <xdr:cNvPr id="994309" name="Button 5" hidden="1">
                <a:extLst>
                  <a:ext uri="{63B3BB69-23CF-44E3-9099-C40C66FF867C}">
                    <a14:compatExt spid="_x0000_s994309"/>
                  </a:ext>
                </a:extLst>
              </xdr:cNvPr>
              <xdr:cNvSpPr/>
            </xdr:nvSpPr>
            <xdr:spPr bwMode="auto">
              <a:xfrm>
                <a:off x="14850794" y="5837523"/>
                <a:ext cx="1329397" cy="23329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994310" name="Button 6" hidden="1">
                <a:extLst>
                  <a:ext uri="{63B3BB69-23CF-44E3-9099-C40C66FF867C}">
                    <a14:compatExt spid="_x0000_s994310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994311" name="Button 7" hidden="1">
                <a:extLst>
                  <a:ext uri="{63B3BB69-23CF-44E3-9099-C40C66FF867C}">
                    <a14:compatExt spid="_x0000_s994311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994312" name="Button 8" hidden="1">
                <a:extLst>
                  <a:ext uri="{63B3BB69-23CF-44E3-9099-C40C66FF867C}">
                    <a14:compatExt spid="_x0000_s994312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994313" name="Button 9" hidden="1">
                <a:extLst>
                  <a:ext uri="{63B3BB69-23CF-44E3-9099-C40C66FF867C}">
                    <a14:compatExt spid="_x0000_s994313"/>
                  </a:ext>
                </a:extLst>
              </xdr:cNvPr>
              <xdr:cNvSpPr/>
            </xdr:nvSpPr>
            <xdr:spPr bwMode="auto">
              <a:xfrm>
                <a:off x="14838485" y="6831605"/>
                <a:ext cx="133701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2270760</xdr:colOff>
          <xdr:row>116</xdr:row>
          <xdr:rowOff>45720</xdr:rowOff>
        </xdr:from>
        <xdr:to>
          <xdr:col>13</xdr:col>
          <xdr:colOff>3474720</xdr:colOff>
          <xdr:row>117</xdr:row>
          <xdr:rowOff>144780</xdr:rowOff>
        </xdr:to>
        <xdr:sp macro="" textlink="">
          <xdr:nvSpPr>
            <xdr:cNvPr id="994314" name="Button 10" hidden="1">
              <a:extLst>
                <a:ext uri="{63B3BB69-23CF-44E3-9099-C40C66FF867C}">
                  <a14:compatExt spid="_x0000_s994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25776461"/>
              <a:ext cx="1343465" cy="532165"/>
              <a:chOff x="14153271" y="23503712"/>
              <a:chExt cx="1343465" cy="541742"/>
            </a:xfrm>
          </xdr:grpSpPr>
          <xdr:sp macro="" textlink="">
            <xdr:nvSpPr>
              <xdr:cNvPr id="967681" name="Button 1" descr="CopySheet" hidden="1">
                <a:extLst>
                  <a:ext uri="{63B3BB69-23CF-44E3-9099-C40C66FF867C}">
                    <a14:compatExt spid="_x0000_s967681"/>
                  </a:ext>
                </a:extLst>
              </xdr:cNvPr>
              <xdr:cNvSpPr/>
            </xdr:nvSpPr>
            <xdr:spPr bwMode="auto">
              <a:xfrm>
                <a:off x="14153271" y="23503712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967682" name="Button 2" descr="Format" hidden="1">
                <a:extLst>
                  <a:ext uri="{63B3BB69-23CF-44E3-9099-C40C66FF867C}">
                    <a14:compatExt spid="_x0000_s967682"/>
                  </a:ext>
                </a:extLst>
              </xdr:cNvPr>
              <xdr:cNvSpPr/>
            </xdr:nvSpPr>
            <xdr:spPr bwMode="auto">
              <a:xfrm>
                <a:off x="14159719" y="23802200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8948" y="20522812"/>
              <a:ext cx="1156349" cy="576219"/>
              <a:chOff x="12825528" y="20879742"/>
              <a:chExt cx="1164115" cy="586044"/>
            </a:xfrm>
          </xdr:grpSpPr>
          <xdr:sp macro="" textlink="">
            <xdr:nvSpPr>
              <xdr:cNvPr id="967683" name="Button 3" descr="Clear" hidden="1">
                <a:extLst>
                  <a:ext uri="{63B3BB69-23CF-44E3-9099-C40C66FF867C}">
                    <a14:compatExt spid="_x0000_s967683"/>
                  </a:ext>
                </a:extLst>
              </xdr:cNvPr>
              <xdr:cNvSpPr/>
            </xdr:nvSpPr>
            <xdr:spPr bwMode="auto">
              <a:xfrm>
                <a:off x="12825528" y="20879742"/>
                <a:ext cx="1160593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967684" name="Button 4" hidden="1">
                <a:extLst>
                  <a:ext uri="{63B3BB69-23CF-44E3-9099-C40C66FF867C}">
                    <a14:compatExt spid="_x0000_s967684"/>
                  </a:ext>
                </a:extLst>
              </xdr:cNvPr>
              <xdr:cNvSpPr/>
            </xdr:nvSpPr>
            <xdr:spPr bwMode="auto">
              <a:xfrm>
                <a:off x="12836678" y="21209637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20474532"/>
              <a:ext cx="1406183" cy="1200516"/>
              <a:chOff x="14838485" y="5837487"/>
              <a:chExt cx="1406183" cy="1219794"/>
            </a:xfrm>
          </xdr:grpSpPr>
          <xdr:sp macro="" textlink="">
            <xdr:nvSpPr>
              <xdr:cNvPr id="967685" name="Button 5" hidden="1">
                <a:extLst>
                  <a:ext uri="{63B3BB69-23CF-44E3-9099-C40C66FF867C}">
                    <a14:compatExt spid="_x0000_s967685"/>
                  </a:ext>
                </a:extLst>
              </xdr:cNvPr>
              <xdr:cNvSpPr/>
            </xdr:nvSpPr>
            <xdr:spPr bwMode="auto">
              <a:xfrm>
                <a:off x="14850794" y="5837487"/>
                <a:ext cx="1329397" cy="2332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967686" name="Button 6" hidden="1">
                <a:extLst>
                  <a:ext uri="{63B3BB69-23CF-44E3-9099-C40C66FF867C}">
                    <a14:compatExt spid="_x0000_s967686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967687" name="Button 7" hidden="1">
                <a:extLst>
                  <a:ext uri="{63B3BB69-23CF-44E3-9099-C40C66FF867C}">
                    <a14:compatExt spid="_x0000_s967687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967688" name="Button 8" hidden="1">
                <a:extLst>
                  <a:ext uri="{63B3BB69-23CF-44E3-9099-C40C66FF867C}">
                    <a14:compatExt spid="_x0000_s967688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967689" name="Button 9" hidden="1">
                <a:extLst>
                  <a:ext uri="{63B3BB69-23CF-44E3-9099-C40C66FF867C}">
                    <a14:compatExt spid="_x0000_s967689"/>
                  </a:ext>
                </a:extLst>
              </xdr:cNvPr>
              <xdr:cNvSpPr/>
            </xdr:nvSpPr>
            <xdr:spPr bwMode="auto">
              <a:xfrm>
                <a:off x="14838485" y="6831617"/>
                <a:ext cx="1337017" cy="22566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2270760</xdr:colOff>
          <xdr:row>116</xdr:row>
          <xdr:rowOff>45720</xdr:rowOff>
        </xdr:from>
        <xdr:to>
          <xdr:col>13</xdr:col>
          <xdr:colOff>3474720</xdr:colOff>
          <xdr:row>117</xdr:row>
          <xdr:rowOff>144780</xdr:rowOff>
        </xdr:to>
        <xdr:sp macro="" textlink="">
          <xdr:nvSpPr>
            <xdr:cNvPr id="967690" name="Button 10" hidden="1">
              <a:extLst>
                <a:ext uri="{63B3BB69-23CF-44E3-9099-C40C66FF867C}">
                  <a14:compatExt spid="_x0000_s967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6201028" y="8264081"/>
              <a:ext cx="1343465" cy="529669"/>
              <a:chOff x="14153271" y="23505038"/>
              <a:chExt cx="1343465" cy="539232"/>
            </a:xfrm>
          </xdr:grpSpPr>
          <xdr:sp macro="" textlink="">
            <xdr:nvSpPr>
              <xdr:cNvPr id="945153" name="Button 1" descr="CopySheet" hidden="1">
                <a:extLst>
                  <a:ext uri="{63B3BB69-23CF-44E3-9099-C40C66FF867C}">
                    <a14:compatExt spid="_x0000_s945153"/>
                  </a:ext>
                </a:extLst>
              </xdr:cNvPr>
              <xdr:cNvSpPr/>
            </xdr:nvSpPr>
            <xdr:spPr bwMode="auto">
              <a:xfrm>
                <a:off x="14153271" y="23505038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945154" name="Button 2" descr="Format" hidden="1">
                <a:extLst>
                  <a:ext uri="{63B3BB69-23CF-44E3-9099-C40C66FF867C}">
                    <a14:compatExt spid="_x0000_s945154"/>
                  </a:ext>
                </a:extLst>
              </xdr:cNvPr>
              <xdr:cNvSpPr/>
            </xdr:nvSpPr>
            <xdr:spPr bwMode="auto">
              <a:xfrm>
                <a:off x="14159719" y="23801016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935976" y="3008444"/>
              <a:ext cx="1156349" cy="576921"/>
              <a:chOff x="12825528" y="20878996"/>
              <a:chExt cx="1164115" cy="586742"/>
            </a:xfrm>
          </xdr:grpSpPr>
          <xdr:sp macro="" textlink="">
            <xdr:nvSpPr>
              <xdr:cNvPr id="945155" name="Button 3" descr="Clear" hidden="1">
                <a:extLst>
                  <a:ext uri="{63B3BB69-23CF-44E3-9099-C40C66FF867C}">
                    <a14:compatExt spid="_x0000_s945155"/>
                  </a:ext>
                </a:extLst>
              </xdr:cNvPr>
              <xdr:cNvSpPr/>
            </xdr:nvSpPr>
            <xdr:spPr bwMode="auto">
              <a:xfrm>
                <a:off x="12825528" y="20878996"/>
                <a:ext cx="1160593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945156" name="Button 4" hidden="1">
                <a:extLst>
                  <a:ext uri="{63B3BB69-23CF-44E3-9099-C40C66FF867C}">
                    <a14:compatExt spid="_x0000_s945156"/>
                  </a:ext>
                </a:extLst>
              </xdr:cNvPr>
              <xdr:cNvSpPr/>
            </xdr:nvSpPr>
            <xdr:spPr bwMode="auto">
              <a:xfrm>
                <a:off x="12836678" y="21209589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8440494" y="2960833"/>
              <a:ext cx="1406183" cy="1200480"/>
              <a:chOff x="14838485" y="5837522"/>
              <a:chExt cx="1406183" cy="1219755"/>
            </a:xfrm>
          </xdr:grpSpPr>
          <xdr:sp macro="" textlink="">
            <xdr:nvSpPr>
              <xdr:cNvPr id="945157" name="Button 5" hidden="1">
                <a:extLst>
                  <a:ext uri="{63B3BB69-23CF-44E3-9099-C40C66FF867C}">
                    <a14:compatExt spid="_x0000_s945157"/>
                  </a:ext>
                </a:extLst>
              </xdr:cNvPr>
              <xdr:cNvSpPr/>
            </xdr:nvSpPr>
            <xdr:spPr bwMode="auto">
              <a:xfrm>
                <a:off x="14850794" y="5837522"/>
                <a:ext cx="1329397" cy="23329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945158" name="Button 6" hidden="1">
                <a:extLst>
                  <a:ext uri="{63B3BB69-23CF-44E3-9099-C40C66FF867C}">
                    <a14:compatExt spid="_x0000_s945158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945159" name="Button 7" hidden="1">
                <a:extLst>
                  <a:ext uri="{63B3BB69-23CF-44E3-9099-C40C66FF867C}">
                    <a14:compatExt spid="_x0000_s945159"/>
                  </a:ext>
                </a:extLst>
              </xdr:cNvPr>
              <xdr:cNvSpPr/>
            </xdr:nvSpPr>
            <xdr:spPr bwMode="auto">
              <a:xfrm>
                <a:off x="14854311" y="6352149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945160" name="Button 8" hidden="1">
                <a:extLst>
                  <a:ext uri="{63B3BB69-23CF-44E3-9099-C40C66FF867C}">
                    <a14:compatExt spid="_x0000_s945160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945161" name="Button 9" hidden="1">
                <a:extLst>
                  <a:ext uri="{63B3BB69-23CF-44E3-9099-C40C66FF867C}">
                    <a14:compatExt spid="_x0000_s945161"/>
                  </a:ext>
                </a:extLst>
              </xdr:cNvPr>
              <xdr:cNvSpPr/>
            </xdr:nvSpPr>
            <xdr:spPr bwMode="auto">
              <a:xfrm>
                <a:off x="14838485" y="6831607"/>
                <a:ext cx="1337017" cy="2256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2270760</xdr:colOff>
          <xdr:row>116</xdr:row>
          <xdr:rowOff>45720</xdr:rowOff>
        </xdr:from>
        <xdr:to>
          <xdr:col>13</xdr:col>
          <xdr:colOff>3474720</xdr:colOff>
          <xdr:row>117</xdr:row>
          <xdr:rowOff>144780</xdr:rowOff>
        </xdr:to>
        <xdr:sp macro="" textlink="">
          <xdr:nvSpPr>
            <xdr:cNvPr id="945162" name="Button 10" hidden="1">
              <a:extLst>
                <a:ext uri="{63B3BB69-23CF-44E3-9099-C40C66FF867C}">
                  <a14:compatExt spid="_x0000_s94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25776397"/>
              <a:ext cx="1343465" cy="532261"/>
              <a:chOff x="14153271" y="23503584"/>
              <a:chExt cx="1343465" cy="541840"/>
            </a:xfrm>
          </xdr:grpSpPr>
          <xdr:sp macro="" textlink="">
            <xdr:nvSpPr>
              <xdr:cNvPr id="923649" name="Button 1" descr="CopySheet" hidden="1">
                <a:extLst>
                  <a:ext uri="{63B3BB69-23CF-44E3-9099-C40C66FF867C}">
                    <a14:compatExt spid="_x0000_s923649"/>
                  </a:ext>
                </a:extLst>
              </xdr:cNvPr>
              <xdr:cNvSpPr/>
            </xdr:nvSpPr>
            <xdr:spPr bwMode="auto">
              <a:xfrm>
                <a:off x="14153271" y="23503584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923650" name="Button 2" descr="Format" hidden="1">
                <a:extLst>
                  <a:ext uri="{63B3BB69-23CF-44E3-9099-C40C66FF867C}">
                    <a14:compatExt spid="_x0000_s923650"/>
                  </a:ext>
                </a:extLst>
              </xdr:cNvPr>
              <xdr:cNvSpPr/>
            </xdr:nvSpPr>
            <xdr:spPr bwMode="auto">
              <a:xfrm>
                <a:off x="14159719" y="23802170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9104" y="20523265"/>
              <a:ext cx="1156346" cy="575514"/>
              <a:chOff x="12825528" y="20880145"/>
              <a:chExt cx="1164115" cy="585359"/>
            </a:xfrm>
          </xdr:grpSpPr>
          <xdr:sp macro="" textlink="">
            <xdr:nvSpPr>
              <xdr:cNvPr id="923651" name="Button 3" descr="Clear" hidden="1">
                <a:extLst>
                  <a:ext uri="{63B3BB69-23CF-44E3-9099-C40C66FF867C}">
                    <a14:compatExt spid="_x0000_s923651"/>
                  </a:ext>
                </a:extLst>
              </xdr:cNvPr>
              <xdr:cNvSpPr/>
            </xdr:nvSpPr>
            <xdr:spPr bwMode="auto">
              <a:xfrm>
                <a:off x="12825528" y="20880145"/>
                <a:ext cx="1160594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923652" name="Button 4" hidden="1">
                <a:extLst>
                  <a:ext uri="{63B3BB69-23CF-44E3-9099-C40C66FF867C}">
                    <a14:compatExt spid="_x0000_s923652"/>
                  </a:ext>
                </a:extLst>
              </xdr:cNvPr>
              <xdr:cNvSpPr/>
            </xdr:nvSpPr>
            <xdr:spPr bwMode="auto">
              <a:xfrm>
                <a:off x="12836678" y="21209355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20474476"/>
              <a:ext cx="1406183" cy="1200533"/>
              <a:chOff x="14838485" y="5837481"/>
              <a:chExt cx="1406183" cy="1219805"/>
            </a:xfrm>
          </xdr:grpSpPr>
          <xdr:sp macro="" textlink="">
            <xdr:nvSpPr>
              <xdr:cNvPr id="923653" name="Button 5" hidden="1">
                <a:extLst>
                  <a:ext uri="{63B3BB69-23CF-44E3-9099-C40C66FF867C}">
                    <a14:compatExt spid="_x0000_s923653"/>
                  </a:ext>
                </a:extLst>
              </xdr:cNvPr>
              <xdr:cNvSpPr/>
            </xdr:nvSpPr>
            <xdr:spPr bwMode="auto">
              <a:xfrm>
                <a:off x="14850794" y="5837481"/>
                <a:ext cx="1329397" cy="2332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923654" name="Button 6" hidden="1">
                <a:extLst>
                  <a:ext uri="{63B3BB69-23CF-44E3-9099-C40C66FF867C}">
                    <a14:compatExt spid="_x0000_s923654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923655" name="Button 7" hidden="1">
                <a:extLst>
                  <a:ext uri="{63B3BB69-23CF-44E3-9099-C40C66FF867C}">
                    <a14:compatExt spid="_x0000_s923655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923656" name="Button 8" hidden="1">
                <a:extLst>
                  <a:ext uri="{63B3BB69-23CF-44E3-9099-C40C66FF867C}">
                    <a14:compatExt spid="_x0000_s923656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923657" name="Button 9" hidden="1">
                <a:extLst>
                  <a:ext uri="{63B3BB69-23CF-44E3-9099-C40C66FF867C}">
                    <a14:compatExt spid="_x0000_s923657"/>
                  </a:ext>
                </a:extLst>
              </xdr:cNvPr>
              <xdr:cNvSpPr/>
            </xdr:nvSpPr>
            <xdr:spPr bwMode="auto">
              <a:xfrm>
                <a:off x="14838485" y="6831610"/>
                <a:ext cx="1337017" cy="2256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2270760</xdr:colOff>
          <xdr:row>116</xdr:row>
          <xdr:rowOff>45720</xdr:rowOff>
        </xdr:from>
        <xdr:to>
          <xdr:col>13</xdr:col>
          <xdr:colOff>3474720</xdr:colOff>
          <xdr:row>117</xdr:row>
          <xdr:rowOff>144780</xdr:rowOff>
        </xdr:to>
        <xdr:sp macro="" textlink="">
          <xdr:nvSpPr>
            <xdr:cNvPr id="923658" name="Button 10" hidden="1">
              <a:extLst>
                <a:ext uri="{63B3BB69-23CF-44E3-9099-C40C66FF867C}">
                  <a14:compatExt spid="_x0000_s923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25776370"/>
              <a:ext cx="1343465" cy="532371"/>
              <a:chOff x="14153271" y="23503439"/>
              <a:chExt cx="1343465" cy="541951"/>
            </a:xfrm>
          </xdr:grpSpPr>
          <xdr:sp macro="" textlink="">
            <xdr:nvSpPr>
              <xdr:cNvPr id="900097" name="Button 1" descr="CopySheet" hidden="1">
                <a:extLst>
                  <a:ext uri="{63B3BB69-23CF-44E3-9099-C40C66FF867C}">
                    <a14:compatExt spid="_x0000_s900097"/>
                  </a:ext>
                </a:extLst>
              </xdr:cNvPr>
              <xdr:cNvSpPr/>
            </xdr:nvSpPr>
            <xdr:spPr bwMode="auto">
              <a:xfrm>
                <a:off x="14153271" y="23503439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900098" name="Button 2" descr="Format" hidden="1">
                <a:extLst>
                  <a:ext uri="{63B3BB69-23CF-44E3-9099-C40C66FF867C}">
                    <a14:compatExt spid="_x0000_s900098"/>
                  </a:ext>
                </a:extLst>
              </xdr:cNvPr>
              <xdr:cNvSpPr/>
            </xdr:nvSpPr>
            <xdr:spPr bwMode="auto">
              <a:xfrm>
                <a:off x="14159719" y="23802136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8990" y="20523450"/>
              <a:ext cx="1156344" cy="573546"/>
              <a:chOff x="12825528" y="20880255"/>
              <a:chExt cx="1164115" cy="583362"/>
            </a:xfrm>
          </xdr:grpSpPr>
          <xdr:sp macro="" textlink="">
            <xdr:nvSpPr>
              <xdr:cNvPr id="900099" name="Button 3" descr="Clear" hidden="1">
                <a:extLst>
                  <a:ext uri="{63B3BB69-23CF-44E3-9099-C40C66FF867C}">
                    <a14:compatExt spid="_x0000_s900099"/>
                  </a:ext>
                </a:extLst>
              </xdr:cNvPr>
              <xdr:cNvSpPr/>
            </xdr:nvSpPr>
            <xdr:spPr bwMode="auto">
              <a:xfrm>
                <a:off x="12825528" y="20880255"/>
                <a:ext cx="1160595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900100" name="Button 4" hidden="1">
                <a:extLst>
                  <a:ext uri="{63B3BB69-23CF-44E3-9099-C40C66FF867C}">
                    <a14:compatExt spid="_x0000_s900100"/>
                  </a:ext>
                </a:extLst>
              </xdr:cNvPr>
              <xdr:cNvSpPr/>
            </xdr:nvSpPr>
            <xdr:spPr bwMode="auto">
              <a:xfrm>
                <a:off x="12836678" y="21207468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20474565"/>
              <a:ext cx="1406183" cy="1200502"/>
              <a:chOff x="14838485" y="5837525"/>
              <a:chExt cx="1406183" cy="1219777"/>
            </a:xfrm>
          </xdr:grpSpPr>
          <xdr:sp macro="" textlink="">
            <xdr:nvSpPr>
              <xdr:cNvPr id="900101" name="Button 5" hidden="1">
                <a:extLst>
                  <a:ext uri="{63B3BB69-23CF-44E3-9099-C40C66FF867C}">
                    <a14:compatExt spid="_x0000_s900101"/>
                  </a:ext>
                </a:extLst>
              </xdr:cNvPr>
              <xdr:cNvSpPr/>
            </xdr:nvSpPr>
            <xdr:spPr bwMode="auto">
              <a:xfrm>
                <a:off x="14850794" y="5837525"/>
                <a:ext cx="1329397" cy="23329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900102" name="Button 6" hidden="1">
                <a:extLst>
                  <a:ext uri="{63B3BB69-23CF-44E3-9099-C40C66FF867C}">
                    <a14:compatExt spid="_x0000_s900102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900103" name="Button 7" hidden="1">
                <a:extLst>
                  <a:ext uri="{63B3BB69-23CF-44E3-9099-C40C66FF867C}">
                    <a14:compatExt spid="_x0000_s900103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900104" name="Button 8" hidden="1">
                <a:extLst>
                  <a:ext uri="{63B3BB69-23CF-44E3-9099-C40C66FF867C}">
                    <a14:compatExt spid="_x0000_s900104"/>
                  </a:ext>
                </a:extLst>
              </xdr:cNvPr>
              <xdr:cNvSpPr/>
            </xdr:nvSpPr>
            <xdr:spPr bwMode="auto">
              <a:xfrm>
                <a:off x="14849622" y="6589541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900105" name="Button 9" hidden="1">
                <a:extLst>
                  <a:ext uri="{63B3BB69-23CF-44E3-9099-C40C66FF867C}">
                    <a14:compatExt spid="_x0000_s900105"/>
                  </a:ext>
                </a:extLst>
              </xdr:cNvPr>
              <xdr:cNvSpPr/>
            </xdr:nvSpPr>
            <xdr:spPr bwMode="auto">
              <a:xfrm>
                <a:off x="14838485" y="6831632"/>
                <a:ext cx="1337017" cy="2256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2270760</xdr:colOff>
          <xdr:row>116</xdr:row>
          <xdr:rowOff>45720</xdr:rowOff>
        </xdr:from>
        <xdr:to>
          <xdr:col>13</xdr:col>
          <xdr:colOff>3474720</xdr:colOff>
          <xdr:row>117</xdr:row>
          <xdr:rowOff>144780</xdr:rowOff>
        </xdr:to>
        <xdr:sp macro="" textlink="">
          <xdr:nvSpPr>
            <xdr:cNvPr id="900106" name="Button 10" hidden="1">
              <a:extLst>
                <a:ext uri="{63B3BB69-23CF-44E3-9099-C40C66FF867C}">
                  <a14:compatExt spid="_x0000_s900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25778118"/>
              <a:ext cx="1343465" cy="529576"/>
              <a:chOff x="14153271" y="23505186"/>
              <a:chExt cx="1343465" cy="539135"/>
            </a:xfrm>
          </xdr:grpSpPr>
          <xdr:sp macro="" textlink="">
            <xdr:nvSpPr>
              <xdr:cNvPr id="880641" name="Button 1" descr="CopySheet" hidden="1">
                <a:extLst>
                  <a:ext uri="{63B3BB69-23CF-44E3-9099-C40C66FF867C}">
                    <a14:compatExt spid="_x0000_s880641"/>
                  </a:ext>
                </a:extLst>
              </xdr:cNvPr>
              <xdr:cNvSpPr/>
            </xdr:nvSpPr>
            <xdr:spPr bwMode="auto">
              <a:xfrm>
                <a:off x="14153271" y="23505186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880642" name="Button 2" descr="Format" hidden="1">
                <a:extLst>
                  <a:ext uri="{63B3BB69-23CF-44E3-9099-C40C66FF867C}">
                    <a14:compatExt spid="_x0000_s880642"/>
                  </a:ext>
                </a:extLst>
              </xdr:cNvPr>
              <xdr:cNvSpPr/>
            </xdr:nvSpPr>
            <xdr:spPr bwMode="auto">
              <a:xfrm>
                <a:off x="14159719" y="23801067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8984" y="20523920"/>
              <a:ext cx="1156344" cy="573567"/>
              <a:chOff x="12825528" y="20880708"/>
              <a:chExt cx="1164115" cy="583367"/>
            </a:xfrm>
          </xdr:grpSpPr>
          <xdr:sp macro="" textlink="">
            <xdr:nvSpPr>
              <xdr:cNvPr id="880643" name="Button 3" descr="Clear" hidden="1">
                <a:extLst>
                  <a:ext uri="{63B3BB69-23CF-44E3-9099-C40C66FF867C}">
                    <a14:compatExt spid="_x0000_s880643"/>
                  </a:ext>
                </a:extLst>
              </xdr:cNvPr>
              <xdr:cNvSpPr/>
            </xdr:nvSpPr>
            <xdr:spPr bwMode="auto">
              <a:xfrm>
                <a:off x="12825528" y="20880708"/>
                <a:ext cx="1160595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880644" name="Button 4" hidden="1">
                <a:extLst>
                  <a:ext uri="{63B3BB69-23CF-44E3-9099-C40C66FF867C}">
                    <a14:compatExt spid="_x0000_s880644"/>
                  </a:ext>
                </a:extLst>
              </xdr:cNvPr>
              <xdr:cNvSpPr/>
            </xdr:nvSpPr>
            <xdr:spPr bwMode="auto">
              <a:xfrm>
                <a:off x="12836678" y="21207926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20474478"/>
              <a:ext cx="1406183" cy="1200508"/>
              <a:chOff x="14838485" y="5837495"/>
              <a:chExt cx="1406183" cy="1219786"/>
            </a:xfrm>
          </xdr:grpSpPr>
          <xdr:sp macro="" textlink="">
            <xdr:nvSpPr>
              <xdr:cNvPr id="880645" name="Button 5" hidden="1">
                <a:extLst>
                  <a:ext uri="{63B3BB69-23CF-44E3-9099-C40C66FF867C}">
                    <a14:compatExt spid="_x0000_s880645"/>
                  </a:ext>
                </a:extLst>
              </xdr:cNvPr>
              <xdr:cNvSpPr/>
            </xdr:nvSpPr>
            <xdr:spPr bwMode="auto">
              <a:xfrm>
                <a:off x="14850794" y="5837495"/>
                <a:ext cx="1329397" cy="23328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880646" name="Button 6" hidden="1">
                <a:extLst>
                  <a:ext uri="{63B3BB69-23CF-44E3-9099-C40C66FF867C}">
                    <a14:compatExt spid="_x0000_s880646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880647" name="Button 7" hidden="1">
                <a:extLst>
                  <a:ext uri="{63B3BB69-23CF-44E3-9099-C40C66FF867C}">
                    <a14:compatExt spid="_x0000_s880647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880648" name="Button 8" hidden="1">
                <a:extLst>
                  <a:ext uri="{63B3BB69-23CF-44E3-9099-C40C66FF867C}">
                    <a14:compatExt spid="_x0000_s880648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880649" name="Button 9" hidden="1">
                <a:extLst>
                  <a:ext uri="{63B3BB69-23CF-44E3-9099-C40C66FF867C}">
                    <a14:compatExt spid="_x0000_s880649"/>
                  </a:ext>
                </a:extLst>
              </xdr:cNvPr>
              <xdr:cNvSpPr/>
            </xdr:nvSpPr>
            <xdr:spPr bwMode="auto">
              <a:xfrm>
                <a:off x="14838485" y="6831605"/>
                <a:ext cx="1337017" cy="2256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2270760</xdr:colOff>
          <xdr:row>116</xdr:row>
          <xdr:rowOff>45720</xdr:rowOff>
        </xdr:from>
        <xdr:to>
          <xdr:col>13</xdr:col>
          <xdr:colOff>3474720</xdr:colOff>
          <xdr:row>117</xdr:row>
          <xdr:rowOff>144780</xdr:rowOff>
        </xdr:to>
        <xdr:sp macro="" textlink="">
          <xdr:nvSpPr>
            <xdr:cNvPr id="880650" name="Button 10" hidden="1">
              <a:extLst>
                <a:ext uri="{63B3BB69-23CF-44E3-9099-C40C66FF867C}">
                  <a14:compatExt spid="_x0000_s880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25781550"/>
              <a:ext cx="1343465" cy="524393"/>
              <a:chOff x="14153271" y="23508602"/>
              <a:chExt cx="1343465" cy="533909"/>
            </a:xfrm>
          </xdr:grpSpPr>
          <xdr:sp macro="" textlink="">
            <xdr:nvSpPr>
              <xdr:cNvPr id="859137" name="Button 1" descr="CopySheet" hidden="1">
                <a:extLst>
                  <a:ext uri="{63B3BB69-23CF-44E3-9099-C40C66FF867C}">
                    <a14:compatExt spid="_x0000_s859137"/>
                  </a:ext>
                </a:extLst>
              </xdr:cNvPr>
              <xdr:cNvSpPr/>
            </xdr:nvSpPr>
            <xdr:spPr bwMode="auto">
              <a:xfrm>
                <a:off x="14153271" y="23508602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859138" name="Button 2" descr="Format" hidden="1">
                <a:extLst>
                  <a:ext uri="{63B3BB69-23CF-44E3-9099-C40C66FF867C}">
                    <a14:compatExt spid="_x0000_s859138"/>
                  </a:ext>
                </a:extLst>
              </xdr:cNvPr>
              <xdr:cNvSpPr/>
            </xdr:nvSpPr>
            <xdr:spPr bwMode="auto">
              <a:xfrm>
                <a:off x="14159719" y="23799257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8978" y="20524459"/>
              <a:ext cx="1156344" cy="572788"/>
              <a:chOff x="12825528" y="20881275"/>
              <a:chExt cx="1164115" cy="582591"/>
            </a:xfrm>
          </xdr:grpSpPr>
          <xdr:sp macro="" textlink="">
            <xdr:nvSpPr>
              <xdr:cNvPr id="859139" name="Button 3" descr="Clear" hidden="1">
                <a:extLst>
                  <a:ext uri="{63B3BB69-23CF-44E3-9099-C40C66FF867C}">
                    <a14:compatExt spid="_x0000_s859139"/>
                  </a:ext>
                </a:extLst>
              </xdr:cNvPr>
              <xdr:cNvSpPr/>
            </xdr:nvSpPr>
            <xdr:spPr bwMode="auto">
              <a:xfrm>
                <a:off x="12825528" y="20881275"/>
                <a:ext cx="1160595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859140" name="Button 4" hidden="1">
                <a:extLst>
                  <a:ext uri="{63B3BB69-23CF-44E3-9099-C40C66FF867C}">
                    <a14:compatExt spid="_x0000_s859140"/>
                  </a:ext>
                </a:extLst>
              </xdr:cNvPr>
              <xdr:cNvSpPr/>
            </xdr:nvSpPr>
            <xdr:spPr bwMode="auto">
              <a:xfrm>
                <a:off x="12836678" y="21207717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20474488"/>
              <a:ext cx="1406183" cy="1200504"/>
              <a:chOff x="14838485" y="5837496"/>
              <a:chExt cx="1406183" cy="1219781"/>
            </a:xfrm>
          </xdr:grpSpPr>
          <xdr:sp macro="" textlink="">
            <xdr:nvSpPr>
              <xdr:cNvPr id="859141" name="Button 5" hidden="1">
                <a:extLst>
                  <a:ext uri="{63B3BB69-23CF-44E3-9099-C40C66FF867C}">
                    <a14:compatExt spid="_x0000_s859141"/>
                  </a:ext>
                </a:extLst>
              </xdr:cNvPr>
              <xdr:cNvSpPr/>
            </xdr:nvSpPr>
            <xdr:spPr bwMode="auto">
              <a:xfrm>
                <a:off x="14850794" y="5837496"/>
                <a:ext cx="1329397" cy="23328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859142" name="Button 6" hidden="1">
                <a:extLst>
                  <a:ext uri="{63B3BB69-23CF-44E3-9099-C40C66FF867C}">
                    <a14:compatExt spid="_x0000_s859142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859143" name="Button 7" hidden="1">
                <a:extLst>
                  <a:ext uri="{63B3BB69-23CF-44E3-9099-C40C66FF867C}">
                    <a14:compatExt spid="_x0000_s859143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859144" name="Button 8" hidden="1">
                <a:extLst>
                  <a:ext uri="{63B3BB69-23CF-44E3-9099-C40C66FF867C}">
                    <a14:compatExt spid="_x0000_s859144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859145" name="Button 9" hidden="1">
                <a:extLst>
                  <a:ext uri="{63B3BB69-23CF-44E3-9099-C40C66FF867C}">
                    <a14:compatExt spid="_x0000_s859145"/>
                  </a:ext>
                </a:extLst>
              </xdr:cNvPr>
              <xdr:cNvSpPr/>
            </xdr:nvSpPr>
            <xdr:spPr bwMode="auto">
              <a:xfrm>
                <a:off x="14838485" y="6831601"/>
                <a:ext cx="1337017" cy="2256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2270760</xdr:colOff>
          <xdr:row>116</xdr:row>
          <xdr:rowOff>45720</xdr:rowOff>
        </xdr:from>
        <xdr:to>
          <xdr:col>13</xdr:col>
          <xdr:colOff>3474720</xdr:colOff>
          <xdr:row>117</xdr:row>
          <xdr:rowOff>144780</xdr:rowOff>
        </xdr:to>
        <xdr:sp macro="" textlink="">
          <xdr:nvSpPr>
            <xdr:cNvPr id="859146" name="Button 10" hidden="1">
              <a:extLst>
                <a:ext uri="{63B3BB69-23CF-44E3-9099-C40C66FF867C}">
                  <a14:compatExt spid="_x0000_s859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25778172"/>
              <a:ext cx="1343465" cy="528282"/>
              <a:chOff x="14153271" y="23505186"/>
              <a:chExt cx="1343465" cy="537845"/>
            </a:xfrm>
          </xdr:grpSpPr>
          <xdr:sp macro="" textlink="">
            <xdr:nvSpPr>
              <xdr:cNvPr id="841729" name="Button 1" descr="CopySheet" hidden="1">
                <a:extLst>
                  <a:ext uri="{63B3BB69-23CF-44E3-9099-C40C66FF867C}">
                    <a14:compatExt spid="_x0000_s841729"/>
                  </a:ext>
                </a:extLst>
              </xdr:cNvPr>
              <xdr:cNvSpPr/>
            </xdr:nvSpPr>
            <xdr:spPr bwMode="auto">
              <a:xfrm>
                <a:off x="14153271" y="23505186"/>
                <a:ext cx="1309467" cy="2461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841730" name="Button 2" descr="Format" hidden="1">
                <a:extLst>
                  <a:ext uri="{63B3BB69-23CF-44E3-9099-C40C66FF867C}">
                    <a14:compatExt spid="_x0000_s841730"/>
                  </a:ext>
                </a:extLst>
              </xdr:cNvPr>
              <xdr:cNvSpPr/>
            </xdr:nvSpPr>
            <xdr:spPr bwMode="auto">
              <a:xfrm>
                <a:off x="14159719" y="23799777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9066" y="20525234"/>
              <a:ext cx="1156346" cy="571714"/>
              <a:chOff x="12825528" y="20882027"/>
              <a:chExt cx="1164115" cy="581530"/>
            </a:xfrm>
          </xdr:grpSpPr>
          <xdr:sp macro="" textlink="">
            <xdr:nvSpPr>
              <xdr:cNvPr id="841731" name="Button 3" descr="Clear" hidden="1">
                <a:extLst>
                  <a:ext uri="{63B3BB69-23CF-44E3-9099-C40C66FF867C}">
                    <a14:compatExt spid="_x0000_s841731"/>
                  </a:ext>
                </a:extLst>
              </xdr:cNvPr>
              <xdr:cNvSpPr/>
            </xdr:nvSpPr>
            <xdr:spPr bwMode="auto">
              <a:xfrm>
                <a:off x="12825528" y="20882027"/>
                <a:ext cx="1160594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841732" name="Button 4" hidden="1">
                <a:extLst>
                  <a:ext uri="{63B3BB69-23CF-44E3-9099-C40C66FF867C}">
                    <a14:compatExt spid="_x0000_s841732"/>
                  </a:ext>
                </a:extLst>
              </xdr:cNvPr>
              <xdr:cNvSpPr/>
            </xdr:nvSpPr>
            <xdr:spPr bwMode="auto">
              <a:xfrm>
                <a:off x="12836678" y="21207408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20474578"/>
              <a:ext cx="1406183" cy="1200484"/>
              <a:chOff x="14838485" y="5837538"/>
              <a:chExt cx="1406183" cy="1219765"/>
            </a:xfrm>
          </xdr:grpSpPr>
          <xdr:sp macro="" textlink="">
            <xdr:nvSpPr>
              <xdr:cNvPr id="841733" name="Button 5" hidden="1">
                <a:extLst>
                  <a:ext uri="{63B3BB69-23CF-44E3-9099-C40C66FF867C}">
                    <a14:compatExt spid="_x0000_s841733"/>
                  </a:ext>
                </a:extLst>
              </xdr:cNvPr>
              <xdr:cNvSpPr/>
            </xdr:nvSpPr>
            <xdr:spPr bwMode="auto">
              <a:xfrm>
                <a:off x="14850794" y="5837538"/>
                <a:ext cx="1329397" cy="23328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841734" name="Button 6" hidden="1">
                <a:extLst>
                  <a:ext uri="{63B3BB69-23CF-44E3-9099-C40C66FF867C}">
                    <a14:compatExt spid="_x0000_s841734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841735" name="Button 7" hidden="1">
                <a:extLst>
                  <a:ext uri="{63B3BB69-23CF-44E3-9099-C40C66FF867C}">
                    <a14:compatExt spid="_x0000_s841735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841736" name="Button 8" hidden="1">
                <a:extLst>
                  <a:ext uri="{63B3BB69-23CF-44E3-9099-C40C66FF867C}">
                    <a14:compatExt spid="_x0000_s841736"/>
                  </a:ext>
                </a:extLst>
              </xdr:cNvPr>
              <xdr:cNvSpPr/>
            </xdr:nvSpPr>
            <xdr:spPr bwMode="auto">
              <a:xfrm>
                <a:off x="14849622" y="6589545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841737" name="Button 9" hidden="1">
                <a:extLst>
                  <a:ext uri="{63B3BB69-23CF-44E3-9099-C40C66FF867C}">
                    <a14:compatExt spid="_x0000_s841737"/>
                  </a:ext>
                </a:extLst>
              </xdr:cNvPr>
              <xdr:cNvSpPr/>
            </xdr:nvSpPr>
            <xdr:spPr bwMode="auto">
              <a:xfrm>
                <a:off x="14838485" y="6831633"/>
                <a:ext cx="1337017" cy="2256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128956</xdr:rowOff>
        </xdr:to>
        <xdr:grpSp>
          <xdr:nvGrpSpPr>
            <xdr:cNvPr id="2" name="Group 1"/>
            <xdr:cNvGrpSpPr/>
          </xdr:nvGrpSpPr>
          <xdr:grpSpPr>
            <a:xfrm>
              <a:off x="15733995" y="25778481"/>
              <a:ext cx="1343465" cy="527800"/>
              <a:chOff x="14153271" y="23505580"/>
              <a:chExt cx="1343465" cy="537354"/>
            </a:xfrm>
          </xdr:grpSpPr>
          <xdr:sp macro="" textlink="">
            <xdr:nvSpPr>
              <xdr:cNvPr id="822273" name="Button 1" descr="CopySheet" hidden="1">
                <a:extLst>
                  <a:ext uri="{63B3BB69-23CF-44E3-9099-C40C66FF867C}">
                    <a14:compatExt spid="_x0000_s822273"/>
                  </a:ext>
                </a:extLst>
              </xdr:cNvPr>
              <xdr:cNvSpPr/>
            </xdr:nvSpPr>
            <xdr:spPr bwMode="auto">
              <a:xfrm>
                <a:off x="14153271" y="23505580"/>
                <a:ext cx="1309467" cy="2461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822274" name="Button 2" descr="Format" hidden="1">
                <a:extLst>
                  <a:ext uri="{63B3BB69-23CF-44E3-9099-C40C66FF867C}">
                    <a14:compatExt spid="_x0000_s822274"/>
                  </a:ext>
                </a:extLst>
              </xdr:cNvPr>
              <xdr:cNvSpPr/>
            </xdr:nvSpPr>
            <xdr:spPr bwMode="auto">
              <a:xfrm>
                <a:off x="14159719" y="23799680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5" name="Group 4"/>
            <xdr:cNvGrpSpPr/>
          </xdr:nvGrpSpPr>
          <xdr:grpSpPr>
            <a:xfrm>
              <a:off x="15469022" y="20520507"/>
              <a:ext cx="1156350" cy="579301"/>
              <a:chOff x="12825524" y="20877260"/>
              <a:chExt cx="1164119" cy="589207"/>
            </a:xfrm>
          </xdr:grpSpPr>
          <xdr:sp macro="" textlink="">
            <xdr:nvSpPr>
              <xdr:cNvPr id="822275" name="Button 3" descr="Clear" hidden="1">
                <a:extLst>
                  <a:ext uri="{63B3BB69-23CF-44E3-9099-C40C66FF867C}">
                    <a14:compatExt spid="_x0000_s822275"/>
                  </a:ext>
                </a:extLst>
              </xdr:cNvPr>
              <xdr:cNvSpPr/>
            </xdr:nvSpPr>
            <xdr:spPr bwMode="auto">
              <a:xfrm>
                <a:off x="12825524" y="20877260"/>
                <a:ext cx="1160598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822276" name="Button 4" hidden="1">
                <a:extLst>
                  <a:ext uri="{63B3BB69-23CF-44E3-9099-C40C66FF867C}">
                    <a14:compatExt spid="_x0000_s822276"/>
                  </a:ext>
                </a:extLst>
              </xdr:cNvPr>
              <xdr:cNvSpPr/>
            </xdr:nvSpPr>
            <xdr:spPr bwMode="auto">
              <a:xfrm>
                <a:off x="12836678" y="21210318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973462" y="20474540"/>
              <a:ext cx="1406183" cy="1200488"/>
              <a:chOff x="14838485" y="5837537"/>
              <a:chExt cx="1406183" cy="1219773"/>
            </a:xfrm>
          </xdr:grpSpPr>
          <xdr:sp macro="" textlink="">
            <xdr:nvSpPr>
              <xdr:cNvPr id="822277" name="Button 5" hidden="1">
                <a:extLst>
                  <a:ext uri="{63B3BB69-23CF-44E3-9099-C40C66FF867C}">
                    <a14:compatExt spid="_x0000_s822277"/>
                  </a:ext>
                </a:extLst>
              </xdr:cNvPr>
              <xdr:cNvSpPr/>
            </xdr:nvSpPr>
            <xdr:spPr bwMode="auto">
              <a:xfrm>
                <a:off x="14850794" y="5837537"/>
                <a:ext cx="1329397" cy="23328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822278" name="Button 6" hidden="1">
                <a:extLst>
                  <a:ext uri="{63B3BB69-23CF-44E3-9099-C40C66FF867C}">
                    <a14:compatExt spid="_x0000_s822278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822279" name="Button 7" hidden="1">
                <a:extLst>
                  <a:ext uri="{63B3BB69-23CF-44E3-9099-C40C66FF867C}">
                    <a14:compatExt spid="_x0000_s822279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822280" name="Button 8" hidden="1">
                <a:extLst>
                  <a:ext uri="{63B3BB69-23CF-44E3-9099-C40C66FF867C}">
                    <a14:compatExt spid="_x0000_s822280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822281" name="Button 9" hidden="1">
                <a:extLst>
                  <a:ext uri="{63B3BB69-23CF-44E3-9099-C40C66FF867C}">
                    <a14:compatExt spid="_x0000_s822281"/>
                  </a:ext>
                </a:extLst>
              </xdr:cNvPr>
              <xdr:cNvSpPr/>
            </xdr:nvSpPr>
            <xdr:spPr bwMode="auto">
              <a:xfrm>
                <a:off x="14838485" y="6831640"/>
                <a:ext cx="1337017" cy="2256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128955</xdr:rowOff>
        </xdr:to>
        <xdr:grpSp>
          <xdr:nvGrpSpPr>
            <xdr:cNvPr id="2" name="Group 1"/>
            <xdr:cNvGrpSpPr/>
          </xdr:nvGrpSpPr>
          <xdr:grpSpPr>
            <a:xfrm>
              <a:off x="16673732" y="26224522"/>
              <a:ext cx="1343465" cy="539264"/>
              <a:chOff x="14153271" y="23504768"/>
              <a:chExt cx="1343465" cy="539264"/>
            </a:xfrm>
          </xdr:grpSpPr>
          <xdr:sp macro="" textlink="">
            <xdr:nvSpPr>
              <xdr:cNvPr id="806913" name="Button 1" descr="CopySheet" hidden="1">
                <a:extLst>
                  <a:ext uri="{63B3BB69-23CF-44E3-9099-C40C66FF867C}">
                    <a14:compatExt spid="_x0000_s806913"/>
                  </a:ext>
                </a:extLst>
              </xdr:cNvPr>
              <xdr:cNvSpPr/>
            </xdr:nvSpPr>
            <xdr:spPr bwMode="auto">
              <a:xfrm>
                <a:off x="14153271" y="23504768"/>
                <a:ext cx="1309467" cy="2461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806914" name="Button 2" descr="Format" hidden="1">
                <a:extLst>
                  <a:ext uri="{63B3BB69-23CF-44E3-9099-C40C66FF867C}">
                    <a14:compatExt spid="_x0000_s806914"/>
                  </a:ext>
                </a:extLst>
              </xdr:cNvPr>
              <xdr:cNvSpPr/>
            </xdr:nvSpPr>
            <xdr:spPr bwMode="auto">
              <a:xfrm>
                <a:off x="14159719" y="23800778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81477</xdr:rowOff>
        </xdr:to>
        <xdr:grpSp>
          <xdr:nvGrpSpPr>
            <xdr:cNvPr id="5" name="Group 4"/>
            <xdr:cNvGrpSpPr/>
          </xdr:nvGrpSpPr>
          <xdr:grpSpPr>
            <a:xfrm>
              <a:off x="16400585" y="20880991"/>
              <a:ext cx="1164101" cy="583185"/>
              <a:chOff x="12825046" y="20881041"/>
              <a:chExt cx="1164102" cy="583300"/>
            </a:xfrm>
          </xdr:grpSpPr>
          <xdr:sp macro="" textlink="">
            <xdr:nvSpPr>
              <xdr:cNvPr id="806915" name="Button 3" descr="Clear" hidden="1">
                <a:extLst>
                  <a:ext uri="{63B3BB69-23CF-44E3-9099-C40C66FF867C}">
                    <a14:compatExt spid="_x0000_s806915"/>
                  </a:ext>
                </a:extLst>
              </xdr:cNvPr>
              <xdr:cNvSpPr/>
            </xdr:nvSpPr>
            <xdr:spPr bwMode="auto">
              <a:xfrm>
                <a:off x="12825046" y="20881041"/>
                <a:ext cx="1160585" cy="2942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806916" name="Button 4" hidden="1">
                <a:extLst>
                  <a:ext uri="{63B3BB69-23CF-44E3-9099-C40C66FF867C}">
                    <a14:compatExt spid="_x0000_s806916"/>
                  </a:ext>
                </a:extLst>
              </xdr:cNvPr>
              <xdr:cNvSpPr/>
            </xdr:nvSpPr>
            <xdr:spPr bwMode="auto">
              <a:xfrm>
                <a:off x="12836183" y="21208196"/>
                <a:ext cx="1152965" cy="2561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8906392" y="20831322"/>
              <a:ext cx="1406183" cy="1219787"/>
              <a:chOff x="14838485" y="5837506"/>
              <a:chExt cx="1406183" cy="1219787"/>
            </a:xfrm>
          </xdr:grpSpPr>
          <xdr:sp macro="" textlink="">
            <xdr:nvSpPr>
              <xdr:cNvPr id="806917" name="Button 5" hidden="1">
                <a:extLst>
                  <a:ext uri="{63B3BB69-23CF-44E3-9099-C40C66FF867C}">
                    <a14:compatExt spid="_x0000_s806917"/>
                  </a:ext>
                </a:extLst>
              </xdr:cNvPr>
              <xdr:cNvSpPr/>
            </xdr:nvSpPr>
            <xdr:spPr bwMode="auto">
              <a:xfrm>
                <a:off x="14850794" y="5837506"/>
                <a:ext cx="1329397" cy="2332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806918" name="Button 6" hidden="1">
                <a:extLst>
                  <a:ext uri="{63B3BB69-23CF-44E3-9099-C40C66FF867C}">
                    <a14:compatExt spid="_x0000_s806918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806919" name="Button 7" hidden="1">
                <a:extLst>
                  <a:ext uri="{63B3BB69-23CF-44E3-9099-C40C66FF867C}">
                    <a14:compatExt spid="_x0000_s806919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806920" name="Button 8" hidden="1">
                <a:extLst>
                  <a:ext uri="{63B3BB69-23CF-44E3-9099-C40C66FF867C}">
                    <a14:compatExt spid="_x0000_s806920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806921" name="Button 9" hidden="1">
                <a:extLst>
                  <a:ext uri="{63B3BB69-23CF-44E3-9099-C40C66FF867C}">
                    <a14:compatExt spid="_x0000_s806921"/>
                  </a:ext>
                </a:extLst>
              </xdr:cNvPr>
              <xdr:cNvSpPr/>
            </xdr:nvSpPr>
            <xdr:spPr bwMode="auto">
              <a:xfrm>
                <a:off x="14838485" y="6831623"/>
                <a:ext cx="1337017" cy="2256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128955</xdr:rowOff>
        </xdr:to>
        <xdr:grpSp>
          <xdr:nvGrpSpPr>
            <xdr:cNvPr id="2" name="Group 1"/>
            <xdr:cNvGrpSpPr/>
          </xdr:nvGrpSpPr>
          <xdr:grpSpPr>
            <a:xfrm>
              <a:off x="15642101" y="26224522"/>
              <a:ext cx="1343465" cy="539264"/>
              <a:chOff x="14153271" y="23504768"/>
              <a:chExt cx="1343465" cy="539264"/>
            </a:xfrm>
          </xdr:grpSpPr>
          <xdr:sp macro="" textlink="">
            <xdr:nvSpPr>
              <xdr:cNvPr id="792577" name="Button 1" descr="CopySheet" hidden="1">
                <a:extLst>
                  <a:ext uri="{63B3BB69-23CF-44E3-9099-C40C66FF867C}">
                    <a14:compatExt spid="_x0000_s792577"/>
                  </a:ext>
                </a:extLst>
              </xdr:cNvPr>
              <xdr:cNvSpPr/>
            </xdr:nvSpPr>
            <xdr:spPr bwMode="auto">
              <a:xfrm>
                <a:off x="14153271" y="23504768"/>
                <a:ext cx="1309467" cy="2461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792578" name="Button 2" descr="Format" hidden="1">
                <a:extLst>
                  <a:ext uri="{63B3BB69-23CF-44E3-9099-C40C66FF867C}">
                    <a14:compatExt spid="_x0000_s792578"/>
                  </a:ext>
                </a:extLst>
              </xdr:cNvPr>
              <xdr:cNvSpPr/>
            </xdr:nvSpPr>
            <xdr:spPr bwMode="auto">
              <a:xfrm>
                <a:off x="14159719" y="23800778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81477</xdr:rowOff>
        </xdr:to>
        <xdr:grpSp>
          <xdr:nvGrpSpPr>
            <xdr:cNvPr id="5" name="Group 4"/>
            <xdr:cNvGrpSpPr/>
          </xdr:nvGrpSpPr>
          <xdr:grpSpPr>
            <a:xfrm>
              <a:off x="15368954" y="20878602"/>
              <a:ext cx="1164101" cy="588446"/>
              <a:chOff x="12825046" y="20878508"/>
              <a:chExt cx="1164102" cy="588500"/>
            </a:xfrm>
          </xdr:grpSpPr>
          <xdr:sp macro="" textlink="">
            <xdr:nvSpPr>
              <xdr:cNvPr id="792579" name="Button 3" descr="Clear" hidden="1">
                <a:extLst>
                  <a:ext uri="{63B3BB69-23CF-44E3-9099-C40C66FF867C}">
                    <a14:compatExt spid="_x0000_s792579"/>
                  </a:ext>
                </a:extLst>
              </xdr:cNvPr>
              <xdr:cNvSpPr/>
            </xdr:nvSpPr>
            <xdr:spPr bwMode="auto">
              <a:xfrm>
                <a:off x="12825046" y="20878508"/>
                <a:ext cx="1160585" cy="2942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792580" name="Button 4" hidden="1">
                <a:extLst>
                  <a:ext uri="{63B3BB69-23CF-44E3-9099-C40C66FF867C}">
                    <a14:compatExt spid="_x0000_s792580"/>
                  </a:ext>
                </a:extLst>
              </xdr:cNvPr>
              <xdr:cNvSpPr/>
            </xdr:nvSpPr>
            <xdr:spPr bwMode="auto">
              <a:xfrm>
                <a:off x="12836183" y="21210860"/>
                <a:ext cx="1152965" cy="2561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874761" y="20831322"/>
              <a:ext cx="1406183" cy="1219787"/>
              <a:chOff x="14838485" y="5837506"/>
              <a:chExt cx="1406183" cy="1219787"/>
            </a:xfrm>
          </xdr:grpSpPr>
          <xdr:sp macro="" textlink="">
            <xdr:nvSpPr>
              <xdr:cNvPr id="792581" name="Button 5" hidden="1">
                <a:extLst>
                  <a:ext uri="{63B3BB69-23CF-44E3-9099-C40C66FF867C}">
                    <a14:compatExt spid="_x0000_s792581"/>
                  </a:ext>
                </a:extLst>
              </xdr:cNvPr>
              <xdr:cNvSpPr/>
            </xdr:nvSpPr>
            <xdr:spPr bwMode="auto">
              <a:xfrm>
                <a:off x="14850794" y="5837506"/>
                <a:ext cx="1329397" cy="2332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792582" name="Button 6" hidden="1">
                <a:extLst>
                  <a:ext uri="{63B3BB69-23CF-44E3-9099-C40C66FF867C}">
                    <a14:compatExt spid="_x0000_s792582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792583" name="Button 7" hidden="1">
                <a:extLst>
                  <a:ext uri="{63B3BB69-23CF-44E3-9099-C40C66FF867C}">
                    <a14:compatExt spid="_x0000_s792583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792584" name="Button 8" hidden="1">
                <a:extLst>
                  <a:ext uri="{63B3BB69-23CF-44E3-9099-C40C66FF867C}">
                    <a14:compatExt spid="_x0000_s792584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792585" name="Button 9" hidden="1">
                <a:extLst>
                  <a:ext uri="{63B3BB69-23CF-44E3-9099-C40C66FF867C}">
                    <a14:compatExt spid="_x0000_s792585"/>
                  </a:ext>
                </a:extLst>
              </xdr:cNvPr>
              <xdr:cNvSpPr/>
            </xdr:nvSpPr>
            <xdr:spPr bwMode="auto">
              <a:xfrm>
                <a:off x="14838485" y="6831623"/>
                <a:ext cx="1337017" cy="2256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128955</xdr:rowOff>
        </xdr:to>
        <xdr:grpSp>
          <xdr:nvGrpSpPr>
            <xdr:cNvPr id="2" name="Group 1"/>
            <xdr:cNvGrpSpPr/>
          </xdr:nvGrpSpPr>
          <xdr:grpSpPr>
            <a:xfrm>
              <a:off x="15642101" y="26224522"/>
              <a:ext cx="1343465" cy="539264"/>
              <a:chOff x="14153271" y="23504768"/>
              <a:chExt cx="1343465" cy="539264"/>
            </a:xfrm>
          </xdr:grpSpPr>
          <xdr:sp macro="" textlink="">
            <xdr:nvSpPr>
              <xdr:cNvPr id="779265" name="Button 1" descr="CopySheet" hidden="1">
                <a:extLst>
                  <a:ext uri="{63B3BB69-23CF-44E3-9099-C40C66FF867C}">
                    <a14:compatExt spid="_x0000_s779265"/>
                  </a:ext>
                </a:extLst>
              </xdr:cNvPr>
              <xdr:cNvSpPr/>
            </xdr:nvSpPr>
            <xdr:spPr bwMode="auto">
              <a:xfrm>
                <a:off x="14153271" y="23504768"/>
                <a:ext cx="1309467" cy="2461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779266" name="Button 2" descr="Format" hidden="1">
                <a:extLst>
                  <a:ext uri="{63B3BB69-23CF-44E3-9099-C40C66FF867C}">
                    <a14:compatExt spid="_x0000_s779266"/>
                  </a:ext>
                </a:extLst>
              </xdr:cNvPr>
              <xdr:cNvSpPr/>
            </xdr:nvSpPr>
            <xdr:spPr bwMode="auto">
              <a:xfrm>
                <a:off x="14159719" y="23800778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81477</xdr:rowOff>
        </xdr:to>
        <xdr:grpSp>
          <xdr:nvGrpSpPr>
            <xdr:cNvPr id="5" name="Group 4"/>
            <xdr:cNvGrpSpPr/>
          </xdr:nvGrpSpPr>
          <xdr:grpSpPr>
            <a:xfrm>
              <a:off x="15368954" y="20881246"/>
              <a:ext cx="1164101" cy="583263"/>
              <a:chOff x="12825046" y="20881327"/>
              <a:chExt cx="1164102" cy="583370"/>
            </a:xfrm>
          </xdr:grpSpPr>
          <xdr:sp macro="" textlink="">
            <xdr:nvSpPr>
              <xdr:cNvPr id="779267" name="Button 3" descr="Clear" hidden="1">
                <a:extLst>
                  <a:ext uri="{63B3BB69-23CF-44E3-9099-C40C66FF867C}">
                    <a14:compatExt spid="_x0000_s779267"/>
                  </a:ext>
                </a:extLst>
              </xdr:cNvPr>
              <xdr:cNvSpPr/>
            </xdr:nvSpPr>
            <xdr:spPr bwMode="auto">
              <a:xfrm>
                <a:off x="12825046" y="20881327"/>
                <a:ext cx="1160585" cy="2942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779268" name="Button 4" hidden="1">
                <a:extLst>
                  <a:ext uri="{63B3BB69-23CF-44E3-9099-C40C66FF867C}">
                    <a14:compatExt spid="_x0000_s779268"/>
                  </a:ext>
                </a:extLst>
              </xdr:cNvPr>
              <xdr:cNvSpPr/>
            </xdr:nvSpPr>
            <xdr:spPr bwMode="auto">
              <a:xfrm>
                <a:off x="12836183" y="21208548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874761" y="20831322"/>
              <a:ext cx="1406183" cy="1219787"/>
              <a:chOff x="14838485" y="5837506"/>
              <a:chExt cx="1406183" cy="1219787"/>
            </a:xfrm>
          </xdr:grpSpPr>
          <xdr:sp macro="" textlink="">
            <xdr:nvSpPr>
              <xdr:cNvPr id="779269" name="Button 5" hidden="1">
                <a:extLst>
                  <a:ext uri="{63B3BB69-23CF-44E3-9099-C40C66FF867C}">
                    <a14:compatExt spid="_x0000_s779269"/>
                  </a:ext>
                </a:extLst>
              </xdr:cNvPr>
              <xdr:cNvSpPr/>
            </xdr:nvSpPr>
            <xdr:spPr bwMode="auto">
              <a:xfrm>
                <a:off x="14850794" y="5837506"/>
                <a:ext cx="1329397" cy="2332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779270" name="Button 6" hidden="1">
                <a:extLst>
                  <a:ext uri="{63B3BB69-23CF-44E3-9099-C40C66FF867C}">
                    <a14:compatExt spid="_x0000_s779270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779271" name="Button 7" hidden="1">
                <a:extLst>
                  <a:ext uri="{63B3BB69-23CF-44E3-9099-C40C66FF867C}">
                    <a14:compatExt spid="_x0000_s779271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779272" name="Button 8" hidden="1">
                <a:extLst>
                  <a:ext uri="{63B3BB69-23CF-44E3-9099-C40C66FF867C}">
                    <a14:compatExt spid="_x0000_s779272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779273" name="Button 9" hidden="1">
                <a:extLst>
                  <a:ext uri="{63B3BB69-23CF-44E3-9099-C40C66FF867C}">
                    <a14:compatExt spid="_x0000_s779273"/>
                  </a:ext>
                </a:extLst>
              </xdr:cNvPr>
              <xdr:cNvSpPr/>
            </xdr:nvSpPr>
            <xdr:spPr bwMode="auto">
              <a:xfrm>
                <a:off x="14838485" y="6831623"/>
                <a:ext cx="1337017" cy="2256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128955</xdr:rowOff>
        </xdr:to>
        <xdr:grpSp>
          <xdr:nvGrpSpPr>
            <xdr:cNvPr id="2" name="Group 1"/>
            <xdr:cNvGrpSpPr/>
          </xdr:nvGrpSpPr>
          <xdr:grpSpPr>
            <a:xfrm>
              <a:off x="15642101" y="26224522"/>
              <a:ext cx="1343465" cy="539264"/>
              <a:chOff x="14153271" y="23504768"/>
              <a:chExt cx="1343465" cy="539264"/>
            </a:xfrm>
          </xdr:grpSpPr>
          <xdr:sp macro="" textlink="">
            <xdr:nvSpPr>
              <xdr:cNvPr id="766977" name="Button 1" descr="CopySheet" hidden="1">
                <a:extLst>
                  <a:ext uri="{63B3BB69-23CF-44E3-9099-C40C66FF867C}">
                    <a14:compatExt spid="_x0000_s766977"/>
                  </a:ext>
                </a:extLst>
              </xdr:cNvPr>
              <xdr:cNvSpPr/>
            </xdr:nvSpPr>
            <xdr:spPr bwMode="auto">
              <a:xfrm>
                <a:off x="14153271" y="23504768"/>
                <a:ext cx="1309467" cy="2461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766978" name="Button 2" descr="Format" hidden="1">
                <a:extLst>
                  <a:ext uri="{63B3BB69-23CF-44E3-9099-C40C66FF867C}">
                    <a14:compatExt spid="_x0000_s766978"/>
                  </a:ext>
                </a:extLst>
              </xdr:cNvPr>
              <xdr:cNvSpPr/>
            </xdr:nvSpPr>
            <xdr:spPr bwMode="auto">
              <a:xfrm>
                <a:off x="14159719" y="23800778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81477</xdr:rowOff>
        </xdr:to>
        <xdr:grpSp>
          <xdr:nvGrpSpPr>
            <xdr:cNvPr id="5" name="Group 4"/>
            <xdr:cNvGrpSpPr/>
          </xdr:nvGrpSpPr>
          <xdr:grpSpPr>
            <a:xfrm>
              <a:off x="15368954" y="20881022"/>
              <a:ext cx="1164101" cy="583306"/>
              <a:chOff x="12825046" y="20880962"/>
              <a:chExt cx="1164102" cy="583423"/>
            </a:xfrm>
          </xdr:grpSpPr>
          <xdr:sp macro="" textlink="">
            <xdr:nvSpPr>
              <xdr:cNvPr id="766979" name="Button 3" descr="Clear" hidden="1">
                <a:extLst>
                  <a:ext uri="{63B3BB69-23CF-44E3-9099-C40C66FF867C}">
                    <a14:compatExt spid="_x0000_s766979"/>
                  </a:ext>
                </a:extLst>
              </xdr:cNvPr>
              <xdr:cNvSpPr/>
            </xdr:nvSpPr>
            <xdr:spPr bwMode="auto">
              <a:xfrm>
                <a:off x="12825046" y="20880962"/>
                <a:ext cx="1160585" cy="294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766980" name="Button 4" hidden="1">
                <a:extLst>
                  <a:ext uri="{63B3BB69-23CF-44E3-9099-C40C66FF867C}">
                    <a14:compatExt spid="_x0000_s766980"/>
                  </a:ext>
                </a:extLst>
              </xdr:cNvPr>
              <xdr:cNvSpPr/>
            </xdr:nvSpPr>
            <xdr:spPr bwMode="auto">
              <a:xfrm>
                <a:off x="12836183" y="21208240"/>
                <a:ext cx="1152965" cy="2561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874761" y="20831322"/>
              <a:ext cx="1406183" cy="1219787"/>
              <a:chOff x="14838485" y="5837506"/>
              <a:chExt cx="1406183" cy="1219787"/>
            </a:xfrm>
          </xdr:grpSpPr>
          <xdr:sp macro="" textlink="">
            <xdr:nvSpPr>
              <xdr:cNvPr id="766981" name="Button 5" hidden="1">
                <a:extLst>
                  <a:ext uri="{63B3BB69-23CF-44E3-9099-C40C66FF867C}">
                    <a14:compatExt spid="_x0000_s766981"/>
                  </a:ext>
                </a:extLst>
              </xdr:cNvPr>
              <xdr:cNvSpPr/>
            </xdr:nvSpPr>
            <xdr:spPr bwMode="auto">
              <a:xfrm>
                <a:off x="14850794" y="5837506"/>
                <a:ext cx="1329397" cy="2332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766982" name="Button 6" hidden="1">
                <a:extLst>
                  <a:ext uri="{63B3BB69-23CF-44E3-9099-C40C66FF867C}">
                    <a14:compatExt spid="_x0000_s766982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766983" name="Button 7" hidden="1">
                <a:extLst>
                  <a:ext uri="{63B3BB69-23CF-44E3-9099-C40C66FF867C}">
                    <a14:compatExt spid="_x0000_s766983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766984" name="Button 8" hidden="1">
                <a:extLst>
                  <a:ext uri="{63B3BB69-23CF-44E3-9099-C40C66FF867C}">
                    <a14:compatExt spid="_x0000_s766984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766985" name="Button 9" hidden="1">
                <a:extLst>
                  <a:ext uri="{63B3BB69-23CF-44E3-9099-C40C66FF867C}">
                    <a14:compatExt spid="_x0000_s766985"/>
                  </a:ext>
                </a:extLst>
              </xdr:cNvPr>
              <xdr:cNvSpPr/>
            </xdr:nvSpPr>
            <xdr:spPr bwMode="auto">
              <a:xfrm>
                <a:off x="14838485" y="6831623"/>
                <a:ext cx="1337017" cy="2256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128955</xdr:rowOff>
        </xdr:to>
        <xdr:grpSp>
          <xdr:nvGrpSpPr>
            <xdr:cNvPr id="2" name="Group 1"/>
            <xdr:cNvGrpSpPr/>
          </xdr:nvGrpSpPr>
          <xdr:grpSpPr>
            <a:xfrm>
              <a:off x="15642101" y="26224522"/>
              <a:ext cx="1343465" cy="539264"/>
              <a:chOff x="14153271" y="23504768"/>
              <a:chExt cx="1343465" cy="539264"/>
            </a:xfrm>
          </xdr:grpSpPr>
          <xdr:sp macro="" textlink="">
            <xdr:nvSpPr>
              <xdr:cNvPr id="752641" name="Button 1" descr="CopySheet" hidden="1">
                <a:extLst>
                  <a:ext uri="{63B3BB69-23CF-44E3-9099-C40C66FF867C}">
                    <a14:compatExt spid="_x0000_s752641"/>
                  </a:ext>
                </a:extLst>
              </xdr:cNvPr>
              <xdr:cNvSpPr/>
            </xdr:nvSpPr>
            <xdr:spPr bwMode="auto">
              <a:xfrm>
                <a:off x="14153271" y="23504768"/>
                <a:ext cx="1309467" cy="2461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752642" name="Button 2" descr="Format" hidden="1">
                <a:extLst>
                  <a:ext uri="{63B3BB69-23CF-44E3-9099-C40C66FF867C}">
                    <a14:compatExt spid="_x0000_s752642"/>
                  </a:ext>
                </a:extLst>
              </xdr:cNvPr>
              <xdr:cNvSpPr/>
            </xdr:nvSpPr>
            <xdr:spPr bwMode="auto">
              <a:xfrm>
                <a:off x="14159719" y="23800778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81477</xdr:rowOff>
        </xdr:to>
        <xdr:grpSp>
          <xdr:nvGrpSpPr>
            <xdr:cNvPr id="5" name="Group 4"/>
            <xdr:cNvGrpSpPr/>
          </xdr:nvGrpSpPr>
          <xdr:grpSpPr>
            <a:xfrm>
              <a:off x="15368954" y="20881022"/>
              <a:ext cx="1164101" cy="583306"/>
              <a:chOff x="12825046" y="20880962"/>
              <a:chExt cx="1164102" cy="583423"/>
            </a:xfrm>
          </xdr:grpSpPr>
          <xdr:sp macro="" textlink="">
            <xdr:nvSpPr>
              <xdr:cNvPr id="752643" name="Button 3" descr="Clear" hidden="1">
                <a:extLst>
                  <a:ext uri="{63B3BB69-23CF-44E3-9099-C40C66FF867C}">
                    <a14:compatExt spid="_x0000_s752643"/>
                  </a:ext>
                </a:extLst>
              </xdr:cNvPr>
              <xdr:cNvSpPr/>
            </xdr:nvSpPr>
            <xdr:spPr bwMode="auto">
              <a:xfrm>
                <a:off x="12825046" y="20880962"/>
                <a:ext cx="1160585" cy="29421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752644" name="Button 4" hidden="1">
                <a:extLst>
                  <a:ext uri="{63B3BB69-23CF-44E3-9099-C40C66FF867C}">
                    <a14:compatExt spid="_x0000_s752644"/>
                  </a:ext>
                </a:extLst>
              </xdr:cNvPr>
              <xdr:cNvSpPr/>
            </xdr:nvSpPr>
            <xdr:spPr bwMode="auto">
              <a:xfrm>
                <a:off x="12836183" y="21208240"/>
                <a:ext cx="1152965" cy="25614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7874761" y="20831322"/>
              <a:ext cx="1406183" cy="1219787"/>
              <a:chOff x="14838485" y="5837506"/>
              <a:chExt cx="1406183" cy="1219787"/>
            </a:xfrm>
          </xdr:grpSpPr>
          <xdr:sp macro="" textlink="">
            <xdr:nvSpPr>
              <xdr:cNvPr id="752645" name="Button 5" hidden="1">
                <a:extLst>
                  <a:ext uri="{63B3BB69-23CF-44E3-9099-C40C66FF867C}">
                    <a14:compatExt spid="_x0000_s752645"/>
                  </a:ext>
                </a:extLst>
              </xdr:cNvPr>
              <xdr:cNvSpPr/>
            </xdr:nvSpPr>
            <xdr:spPr bwMode="auto">
              <a:xfrm>
                <a:off x="14850794" y="5837506"/>
                <a:ext cx="1329397" cy="2332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752646" name="Button 6" hidden="1">
                <a:extLst>
                  <a:ext uri="{63B3BB69-23CF-44E3-9099-C40C66FF867C}">
                    <a14:compatExt spid="_x0000_s752646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752647" name="Button 7" hidden="1">
                <a:extLst>
                  <a:ext uri="{63B3BB69-23CF-44E3-9099-C40C66FF867C}">
                    <a14:compatExt spid="_x0000_s752647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752648" name="Button 8" hidden="1">
                <a:extLst>
                  <a:ext uri="{63B3BB69-23CF-44E3-9099-C40C66FF867C}">
                    <a14:compatExt spid="_x0000_s752648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752649" name="Button 9" hidden="1">
                <a:extLst>
                  <a:ext uri="{63B3BB69-23CF-44E3-9099-C40C66FF867C}">
                    <a14:compatExt spid="_x0000_s752649"/>
                  </a:ext>
                </a:extLst>
              </xdr:cNvPr>
              <xdr:cNvSpPr/>
            </xdr:nvSpPr>
            <xdr:spPr bwMode="auto">
              <a:xfrm>
                <a:off x="14838485" y="6831623"/>
                <a:ext cx="1337017" cy="2256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128955</xdr:rowOff>
        </xdr:to>
        <xdr:grpSp>
          <xdr:nvGrpSpPr>
            <xdr:cNvPr id="2" name="Group 1"/>
            <xdr:cNvGrpSpPr/>
          </xdr:nvGrpSpPr>
          <xdr:grpSpPr>
            <a:xfrm>
              <a:off x="13801578" y="26224522"/>
              <a:ext cx="1343465" cy="539264"/>
              <a:chOff x="14153271" y="23504768"/>
              <a:chExt cx="1343465" cy="539264"/>
            </a:xfrm>
          </xdr:grpSpPr>
          <xdr:sp macro="" textlink="">
            <xdr:nvSpPr>
              <xdr:cNvPr id="742401" name="Button 1" descr="CopySheet" hidden="1">
                <a:extLst>
                  <a:ext uri="{63B3BB69-23CF-44E3-9099-C40C66FF867C}">
                    <a14:compatExt spid="_x0000_s742401"/>
                  </a:ext>
                </a:extLst>
              </xdr:cNvPr>
              <xdr:cNvSpPr/>
            </xdr:nvSpPr>
            <xdr:spPr bwMode="auto">
              <a:xfrm>
                <a:off x="14153271" y="23504768"/>
                <a:ext cx="1309467" cy="2461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742402" name="Button 2" descr="Format" hidden="1">
                <a:extLst>
                  <a:ext uri="{63B3BB69-23CF-44E3-9099-C40C66FF867C}">
                    <a14:compatExt spid="_x0000_s742402"/>
                  </a:ext>
                </a:extLst>
              </xdr:cNvPr>
              <xdr:cNvSpPr/>
            </xdr:nvSpPr>
            <xdr:spPr bwMode="auto">
              <a:xfrm>
                <a:off x="14159719" y="23800778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81477</xdr:rowOff>
        </xdr:to>
        <xdr:grpSp>
          <xdr:nvGrpSpPr>
            <xdr:cNvPr id="5" name="Group 4"/>
            <xdr:cNvGrpSpPr/>
          </xdr:nvGrpSpPr>
          <xdr:grpSpPr>
            <a:xfrm>
              <a:off x="13528431" y="20884569"/>
              <a:ext cx="1164101" cy="576715"/>
              <a:chOff x="12825046" y="20884510"/>
              <a:chExt cx="1164102" cy="576705"/>
            </a:xfrm>
          </xdr:grpSpPr>
          <xdr:sp macro="" textlink="">
            <xdr:nvSpPr>
              <xdr:cNvPr id="742403" name="Button 3" descr="Clear" hidden="1">
                <a:extLst>
                  <a:ext uri="{63B3BB69-23CF-44E3-9099-C40C66FF867C}">
                    <a14:compatExt spid="_x0000_s742403"/>
                  </a:ext>
                </a:extLst>
              </xdr:cNvPr>
              <xdr:cNvSpPr/>
            </xdr:nvSpPr>
            <xdr:spPr bwMode="auto">
              <a:xfrm>
                <a:off x="12825046" y="20884510"/>
                <a:ext cx="1160585" cy="2942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742404" name="Button 4" hidden="1">
                <a:extLst>
                  <a:ext uri="{63B3BB69-23CF-44E3-9099-C40C66FF867C}">
                    <a14:compatExt spid="_x0000_s742404"/>
                  </a:ext>
                </a:extLst>
              </xdr:cNvPr>
              <xdr:cNvSpPr/>
            </xdr:nvSpPr>
            <xdr:spPr bwMode="auto">
              <a:xfrm>
                <a:off x="12836183" y="21205066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6034238" y="20831322"/>
              <a:ext cx="1406183" cy="1219787"/>
              <a:chOff x="14838485" y="5837506"/>
              <a:chExt cx="1406183" cy="1219787"/>
            </a:xfrm>
          </xdr:grpSpPr>
          <xdr:sp macro="" textlink="">
            <xdr:nvSpPr>
              <xdr:cNvPr id="742405" name="Button 5" hidden="1">
                <a:extLst>
                  <a:ext uri="{63B3BB69-23CF-44E3-9099-C40C66FF867C}">
                    <a14:compatExt spid="_x0000_s742405"/>
                  </a:ext>
                </a:extLst>
              </xdr:cNvPr>
              <xdr:cNvSpPr/>
            </xdr:nvSpPr>
            <xdr:spPr bwMode="auto">
              <a:xfrm>
                <a:off x="14850794" y="5837506"/>
                <a:ext cx="1329397" cy="2332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742406" name="Button 6" hidden="1">
                <a:extLst>
                  <a:ext uri="{63B3BB69-23CF-44E3-9099-C40C66FF867C}">
                    <a14:compatExt spid="_x0000_s742406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742407" name="Button 7" hidden="1">
                <a:extLst>
                  <a:ext uri="{63B3BB69-23CF-44E3-9099-C40C66FF867C}">
                    <a14:compatExt spid="_x0000_s742407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742408" name="Button 8" hidden="1">
                <a:extLst>
                  <a:ext uri="{63B3BB69-23CF-44E3-9099-C40C66FF867C}">
                    <a14:compatExt spid="_x0000_s742408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742409" name="Button 9" hidden="1">
                <a:extLst>
                  <a:ext uri="{63B3BB69-23CF-44E3-9099-C40C66FF867C}">
                    <a14:compatExt spid="_x0000_s742409"/>
                  </a:ext>
                </a:extLst>
              </xdr:cNvPr>
              <xdr:cNvSpPr/>
            </xdr:nvSpPr>
            <xdr:spPr bwMode="auto">
              <a:xfrm>
                <a:off x="14838485" y="6831623"/>
                <a:ext cx="1337017" cy="2256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128955</xdr:rowOff>
        </xdr:to>
        <xdr:grpSp>
          <xdr:nvGrpSpPr>
            <xdr:cNvPr id="2" name="Group 1"/>
            <xdr:cNvGrpSpPr/>
          </xdr:nvGrpSpPr>
          <xdr:grpSpPr>
            <a:xfrm>
              <a:off x="12687886" y="26224522"/>
              <a:ext cx="1343465" cy="539264"/>
              <a:chOff x="14153271" y="23504768"/>
              <a:chExt cx="1343465" cy="539264"/>
            </a:xfrm>
          </xdr:grpSpPr>
          <xdr:sp macro="" textlink="">
            <xdr:nvSpPr>
              <xdr:cNvPr id="733185" name="Button 1" descr="CopySheet" hidden="1">
                <a:extLst>
                  <a:ext uri="{63B3BB69-23CF-44E3-9099-C40C66FF867C}">
                    <a14:compatExt spid="_x0000_s733185"/>
                  </a:ext>
                </a:extLst>
              </xdr:cNvPr>
              <xdr:cNvSpPr/>
            </xdr:nvSpPr>
            <xdr:spPr bwMode="auto">
              <a:xfrm>
                <a:off x="14153271" y="23504768"/>
                <a:ext cx="1309467" cy="2461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733186" name="Button 2" descr="Format" hidden="1">
                <a:extLst>
                  <a:ext uri="{63B3BB69-23CF-44E3-9099-C40C66FF867C}">
                    <a14:compatExt spid="_x0000_s733186"/>
                  </a:ext>
                </a:extLst>
              </xdr:cNvPr>
              <xdr:cNvSpPr/>
            </xdr:nvSpPr>
            <xdr:spPr bwMode="auto">
              <a:xfrm>
                <a:off x="14159719" y="23800778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111</xdr:row>
          <xdr:rowOff>60960</xdr:rowOff>
        </xdr:from>
        <xdr:to>
          <xdr:col>12</xdr:col>
          <xdr:colOff>917916</xdr:colOff>
          <xdr:row>114</xdr:row>
          <xdr:rowOff>81477</xdr:rowOff>
        </xdr:to>
        <xdr:grpSp>
          <xdr:nvGrpSpPr>
            <xdr:cNvPr id="5" name="Group 4"/>
            <xdr:cNvGrpSpPr/>
          </xdr:nvGrpSpPr>
          <xdr:grpSpPr>
            <a:xfrm>
              <a:off x="12414738" y="20882751"/>
              <a:ext cx="1164101" cy="579845"/>
              <a:chOff x="12825046" y="20882865"/>
              <a:chExt cx="1164102" cy="579912"/>
            </a:xfrm>
          </xdr:grpSpPr>
          <xdr:sp macro="" textlink="">
            <xdr:nvSpPr>
              <xdr:cNvPr id="733187" name="Button 3" descr="Clear" hidden="1">
                <a:extLst>
                  <a:ext uri="{63B3BB69-23CF-44E3-9099-C40C66FF867C}">
                    <a14:compatExt spid="_x0000_s733187"/>
                  </a:ext>
                </a:extLst>
              </xdr:cNvPr>
              <xdr:cNvSpPr/>
            </xdr:nvSpPr>
            <xdr:spPr bwMode="auto">
              <a:xfrm>
                <a:off x="12825046" y="20882865"/>
                <a:ext cx="1160585" cy="2942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733188" name="Button 4" hidden="1">
                <a:extLst>
                  <a:ext uri="{63B3BB69-23CF-44E3-9099-C40C66FF867C}">
                    <a14:compatExt spid="_x0000_s733188"/>
                  </a:ext>
                </a:extLst>
              </xdr:cNvPr>
              <xdr:cNvSpPr/>
            </xdr:nvSpPr>
            <xdr:spPr bwMode="auto">
              <a:xfrm>
                <a:off x="12836183" y="21206627"/>
                <a:ext cx="1152965" cy="2561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105509</xdr:rowOff>
        </xdr:to>
        <xdr:grpSp>
          <xdr:nvGrpSpPr>
            <xdr:cNvPr id="8" name="Group 7"/>
            <xdr:cNvGrpSpPr/>
          </xdr:nvGrpSpPr>
          <xdr:grpSpPr>
            <a:xfrm>
              <a:off x="14920546" y="20831322"/>
              <a:ext cx="1406183" cy="1219787"/>
              <a:chOff x="14838485" y="5837506"/>
              <a:chExt cx="1406183" cy="1219787"/>
            </a:xfrm>
          </xdr:grpSpPr>
          <xdr:sp macro="" textlink="">
            <xdr:nvSpPr>
              <xdr:cNvPr id="733189" name="Button 5" hidden="1">
                <a:extLst>
                  <a:ext uri="{63B3BB69-23CF-44E3-9099-C40C66FF867C}">
                    <a14:compatExt spid="_x0000_s733189"/>
                  </a:ext>
                </a:extLst>
              </xdr:cNvPr>
              <xdr:cNvSpPr/>
            </xdr:nvSpPr>
            <xdr:spPr bwMode="auto">
              <a:xfrm>
                <a:off x="14850794" y="5837506"/>
                <a:ext cx="1329397" cy="2332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733190" name="Button 6" hidden="1">
                <a:extLst>
                  <a:ext uri="{63B3BB69-23CF-44E3-9099-C40C66FF867C}">
                    <a14:compatExt spid="_x0000_s733190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733191" name="Button 7" hidden="1">
                <a:extLst>
                  <a:ext uri="{63B3BB69-23CF-44E3-9099-C40C66FF867C}">
                    <a14:compatExt spid="_x0000_s733191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733192" name="Button 8" hidden="1">
                <a:extLst>
                  <a:ext uri="{63B3BB69-23CF-44E3-9099-C40C66FF867C}">
                    <a14:compatExt spid="_x0000_s733192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733193" name="Button 9" hidden="1">
                <a:extLst>
                  <a:ext uri="{63B3BB69-23CF-44E3-9099-C40C66FF867C}">
                    <a14:compatExt spid="_x0000_s733193"/>
                  </a:ext>
                </a:extLst>
              </xdr:cNvPr>
              <xdr:cNvSpPr/>
            </xdr:nvSpPr>
            <xdr:spPr bwMode="auto">
              <a:xfrm>
                <a:off x="14838485" y="6831623"/>
                <a:ext cx="1337017" cy="2256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26963</xdr:colOff>
          <xdr:row>139</xdr:row>
          <xdr:rowOff>152399</xdr:rowOff>
        </xdr:from>
        <xdr:to>
          <xdr:col>12</xdr:col>
          <xdr:colOff>1370428</xdr:colOff>
          <xdr:row>142</xdr:row>
          <xdr:rowOff>128955</xdr:rowOff>
        </xdr:to>
        <xdr:grpSp>
          <xdr:nvGrpSpPr>
            <xdr:cNvPr id="3" name="Group 2"/>
            <xdr:cNvGrpSpPr/>
          </xdr:nvGrpSpPr>
          <xdr:grpSpPr>
            <a:xfrm>
              <a:off x="13098194" y="26224522"/>
              <a:ext cx="1343465" cy="539264"/>
              <a:chOff x="14153271" y="23504768"/>
              <a:chExt cx="1343465" cy="539264"/>
            </a:xfrm>
          </xdr:grpSpPr>
          <xdr:sp macro="" textlink="">
            <xdr:nvSpPr>
              <xdr:cNvPr id="721924" name="Button 4" descr="CopySheet" hidden="1">
                <a:extLst>
                  <a:ext uri="{63B3BB69-23CF-44E3-9099-C40C66FF867C}">
                    <a14:compatExt spid="_x0000_s721924"/>
                  </a:ext>
                </a:extLst>
              </xdr:cNvPr>
              <xdr:cNvSpPr/>
            </xdr:nvSpPr>
            <xdr:spPr bwMode="auto">
              <a:xfrm>
                <a:off x="14153271" y="23504768"/>
                <a:ext cx="1309467" cy="24618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Copy Sheet</a:t>
                </a:r>
              </a:p>
            </xdr:txBody>
          </xdr:sp>
          <xdr:sp macro="" textlink="">
            <xdr:nvSpPr>
              <xdr:cNvPr id="721925" name="Button 5" descr="Format" hidden="1">
                <a:extLst>
                  <a:ext uri="{63B3BB69-23CF-44E3-9099-C40C66FF867C}">
                    <a14:compatExt spid="_x0000_s721925"/>
                  </a:ext>
                </a:extLst>
              </xdr:cNvPr>
              <xdr:cNvSpPr/>
            </xdr:nvSpPr>
            <xdr:spPr bwMode="auto">
              <a:xfrm>
                <a:off x="14159719" y="23800778"/>
                <a:ext cx="1337017" cy="2432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Format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609600</xdr:colOff>
          <xdr:row>111</xdr:row>
          <xdr:rowOff>60960</xdr:rowOff>
        </xdr:from>
        <xdr:to>
          <xdr:col>12</xdr:col>
          <xdr:colOff>917917</xdr:colOff>
          <xdr:row>114</xdr:row>
          <xdr:rowOff>81476</xdr:rowOff>
        </xdr:to>
        <xdr:grpSp>
          <xdr:nvGrpSpPr>
            <xdr:cNvPr id="4" name="Group 3"/>
            <xdr:cNvGrpSpPr/>
          </xdr:nvGrpSpPr>
          <xdr:grpSpPr>
            <a:xfrm>
              <a:off x="12825046" y="20881145"/>
              <a:ext cx="1164102" cy="583223"/>
              <a:chOff x="12825046" y="20881145"/>
              <a:chExt cx="1164102" cy="583223"/>
            </a:xfrm>
          </xdr:grpSpPr>
          <xdr:sp macro="" textlink="">
            <xdr:nvSpPr>
              <xdr:cNvPr id="721926" name="Button 6" descr="Clear" hidden="1">
                <a:extLst>
                  <a:ext uri="{63B3BB69-23CF-44E3-9099-C40C66FF867C}">
                    <a14:compatExt spid="_x0000_s721926"/>
                  </a:ext>
                </a:extLst>
              </xdr:cNvPr>
              <xdr:cNvSpPr/>
            </xdr:nvSpPr>
            <xdr:spPr bwMode="auto">
              <a:xfrm>
                <a:off x="12825046" y="20881145"/>
                <a:ext cx="1160585" cy="2942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Clear</a:t>
                </a:r>
              </a:p>
            </xdr:txBody>
          </xdr:sp>
          <xdr:sp macro="" textlink="">
            <xdr:nvSpPr>
              <xdr:cNvPr id="721927" name="Button 7" hidden="1">
                <a:extLst>
                  <a:ext uri="{63B3BB69-23CF-44E3-9099-C40C66FF867C}">
                    <a14:compatExt spid="_x0000_s721927"/>
                  </a:ext>
                </a:extLst>
              </xdr:cNvPr>
              <xdr:cNvSpPr/>
            </xdr:nvSpPr>
            <xdr:spPr bwMode="auto">
              <a:xfrm>
                <a:off x="12836183" y="21208219"/>
                <a:ext cx="1152965" cy="2561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Unhide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594946</xdr:colOff>
          <xdr:row>111</xdr:row>
          <xdr:rowOff>11137</xdr:rowOff>
        </xdr:from>
        <xdr:to>
          <xdr:col>13</xdr:col>
          <xdr:colOff>2001129</xdr:colOff>
          <xdr:row>117</xdr:row>
          <xdr:rowOff>105508</xdr:rowOff>
        </xdr:to>
        <xdr:grpSp>
          <xdr:nvGrpSpPr>
            <xdr:cNvPr id="2" name="Group 1"/>
            <xdr:cNvGrpSpPr/>
          </xdr:nvGrpSpPr>
          <xdr:grpSpPr>
            <a:xfrm>
              <a:off x="15330854" y="20831423"/>
              <a:ext cx="1406183" cy="1219786"/>
              <a:chOff x="14838485" y="5837627"/>
              <a:chExt cx="1406183" cy="1219782"/>
            </a:xfrm>
          </xdr:grpSpPr>
          <xdr:sp macro="" textlink="">
            <xdr:nvSpPr>
              <xdr:cNvPr id="721928" name="Button 8" hidden="1">
                <a:extLst>
                  <a:ext uri="{63B3BB69-23CF-44E3-9099-C40C66FF867C}">
                    <a14:compatExt spid="_x0000_s721928"/>
                  </a:ext>
                </a:extLst>
              </xdr:cNvPr>
              <xdr:cNvSpPr/>
            </xdr:nvSpPr>
            <xdr:spPr bwMode="auto">
              <a:xfrm>
                <a:off x="14850794" y="5837627"/>
                <a:ext cx="1329397" cy="2332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For Review</a:t>
                </a:r>
              </a:p>
            </xdr:txBody>
          </xdr:sp>
          <xdr:sp macro="" textlink="">
            <xdr:nvSpPr>
              <xdr:cNvPr id="721929" name="Button 9" hidden="1">
                <a:extLst>
                  <a:ext uri="{63B3BB69-23CF-44E3-9099-C40C66FF867C}">
                    <a14:compatExt spid="_x0000_s721929"/>
                  </a:ext>
                </a:extLst>
              </xdr:cNvPr>
              <xdr:cNvSpPr/>
            </xdr:nvSpPr>
            <xdr:spPr bwMode="auto">
              <a:xfrm>
                <a:off x="14854311" y="6119446"/>
                <a:ext cx="1390357" cy="2256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P0</a:t>
                </a:r>
              </a:p>
            </xdr:txBody>
          </xdr:sp>
          <xdr:sp macro="" textlink="">
            <xdr:nvSpPr>
              <xdr:cNvPr id="721930" name="Button 10" hidden="1">
                <a:extLst>
                  <a:ext uri="{63B3BB69-23CF-44E3-9099-C40C66FF867C}">
                    <a14:compatExt spid="_x0000_s721930"/>
                  </a:ext>
                </a:extLst>
              </xdr:cNvPr>
              <xdr:cNvSpPr/>
            </xdr:nvSpPr>
            <xdr:spPr bwMode="auto">
              <a:xfrm>
                <a:off x="14854311" y="6352150"/>
                <a:ext cx="136749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Clone, noTarg</a:t>
                </a:r>
              </a:p>
            </xdr:txBody>
          </xdr:sp>
          <xdr:sp macro="" textlink="">
            <xdr:nvSpPr>
              <xdr:cNvPr id="721931" name="Button 11" hidden="1">
                <a:extLst>
                  <a:ext uri="{63B3BB69-23CF-44E3-9099-C40C66FF867C}">
                    <a14:compatExt spid="_x0000_s721931"/>
                  </a:ext>
                </a:extLst>
              </xdr:cNvPr>
              <xdr:cNvSpPr/>
            </xdr:nvSpPr>
            <xdr:spPr bwMode="auto">
              <a:xfrm>
                <a:off x="14849622" y="6589542"/>
                <a:ext cx="1352257" cy="21042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Targeted</a:t>
                </a:r>
              </a:p>
            </xdr:txBody>
          </xdr:sp>
          <xdr:sp macro="" textlink="">
            <xdr:nvSpPr>
              <xdr:cNvPr id="721932" name="Button 12" hidden="1">
                <a:extLst>
                  <a:ext uri="{63B3BB69-23CF-44E3-9099-C40C66FF867C}">
                    <a14:compatExt spid="_x0000_s721932"/>
                  </a:ext>
                </a:extLst>
              </xdr:cNvPr>
              <xdr:cNvSpPr/>
            </xdr:nvSpPr>
            <xdr:spPr bwMode="auto">
              <a:xfrm>
                <a:off x="14838485" y="6831739"/>
                <a:ext cx="1337017" cy="2256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Waivers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838200</xdr:colOff>
      <xdr:row>108</xdr:row>
      <xdr:rowOff>160020</xdr:rowOff>
    </xdr:from>
    <xdr:to>
      <xdr:col>13</xdr:col>
      <xdr:colOff>213360</xdr:colOff>
      <xdr:row>113</xdr:row>
      <xdr:rowOff>175260</xdr:rowOff>
    </xdr:to>
    <xdr:sp macro="" textlink="">
      <xdr:nvSpPr>
        <xdr:cNvPr id="714753" name="FilterMacros" hidden="1">
          <a:extLst>
            <a:ext uri="{63B3BB69-23CF-44E3-9099-C40C66FF867C}">
              <a14:compatExt xmlns:a14="http://schemas.microsoft.com/office/drawing/2010/main" spid="_x0000_s71475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60960</xdr:colOff>
      <xdr:row>108</xdr:row>
      <xdr:rowOff>175260</xdr:rowOff>
    </xdr:from>
    <xdr:to>
      <xdr:col>13</xdr:col>
      <xdr:colOff>449580</xdr:colOff>
      <xdr:row>111</xdr:row>
      <xdr:rowOff>7620</xdr:rowOff>
    </xdr:to>
    <xdr:sp macro="" textlink="">
      <xdr:nvSpPr>
        <xdr:cNvPr id="714754" name="ViewMacros" hidden="1">
          <a:extLst>
            <a:ext uri="{63B3BB69-23CF-44E3-9099-C40C66FF867C}">
              <a14:compatExt xmlns:a14="http://schemas.microsoft.com/office/drawing/2010/main" spid="_x0000_s71475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13</xdr:col>
      <xdr:colOff>144780</xdr:colOff>
      <xdr:row>113</xdr:row>
      <xdr:rowOff>15240</xdr:rowOff>
    </xdr:from>
    <xdr:to>
      <xdr:col>13</xdr:col>
      <xdr:colOff>563880</xdr:colOff>
      <xdr:row>115</xdr:row>
      <xdr:rowOff>30479</xdr:rowOff>
    </xdr:to>
    <xdr:sp macro="" textlink="">
      <xdr:nvSpPr>
        <xdr:cNvPr id="714755" name="PrepareMacros" hidden="1">
          <a:extLst>
            <a:ext uri="{63B3BB69-23CF-44E3-9099-C40C66FF867C}">
              <a14:compatExt xmlns:a14="http://schemas.microsoft.com/office/drawing/2010/main" spid="_x0000_s71475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716280</xdr:colOff>
      <xdr:row>93</xdr:row>
      <xdr:rowOff>7620</xdr:rowOff>
    </xdr:from>
    <xdr:to>
      <xdr:col>11</xdr:col>
      <xdr:colOff>777240</xdr:colOff>
      <xdr:row>94</xdr:row>
      <xdr:rowOff>53340</xdr:rowOff>
    </xdr:to>
    <xdr:sp macro="" textlink="">
      <xdr:nvSpPr>
        <xdr:cNvPr id="705549" name="FilterMacros" hidden="1">
          <a:extLst>
            <a:ext uri="{63B3BB69-23CF-44E3-9099-C40C66FF867C}">
              <a14:compatExt xmlns:a14="http://schemas.microsoft.com/office/drawing/2010/main" spid="_x0000_s7055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1424940</xdr:colOff>
      <xdr:row>93</xdr:row>
      <xdr:rowOff>0</xdr:rowOff>
    </xdr:from>
    <xdr:to>
      <xdr:col>12</xdr:col>
      <xdr:colOff>1485900</xdr:colOff>
      <xdr:row>94</xdr:row>
      <xdr:rowOff>45720</xdr:rowOff>
    </xdr:to>
    <xdr:sp macro="" textlink="">
      <xdr:nvSpPr>
        <xdr:cNvPr id="705550" name="ViewMacros" hidden="1">
          <a:extLst>
            <a:ext uri="{63B3BB69-23CF-44E3-9099-C40C66FF867C}">
              <a14:compatExt xmlns:a14="http://schemas.microsoft.com/office/drawing/2010/main" spid="_x0000_s7055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1432560</xdr:colOff>
      <xdr:row>95</xdr:row>
      <xdr:rowOff>160020</xdr:rowOff>
    </xdr:from>
    <xdr:to>
      <xdr:col>12</xdr:col>
      <xdr:colOff>1493520</xdr:colOff>
      <xdr:row>97</xdr:row>
      <xdr:rowOff>15240</xdr:rowOff>
    </xdr:to>
    <xdr:sp macro="" textlink="">
      <xdr:nvSpPr>
        <xdr:cNvPr id="705551" name="PrepareMacros" hidden="1">
          <a:extLst>
            <a:ext uri="{63B3BB69-23CF-44E3-9099-C40C66FF867C}">
              <a14:compatExt xmlns:a14="http://schemas.microsoft.com/office/drawing/2010/main" spid="_x0000_s70555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110</xdr:row>
          <xdr:rowOff>167640</xdr:rowOff>
        </xdr:from>
        <xdr:to>
          <xdr:col>12</xdr:col>
          <xdr:colOff>998220</xdr:colOff>
          <xdr:row>112</xdr:row>
          <xdr:rowOff>22860</xdr:rowOff>
        </xdr:to>
        <xdr:sp macro="" textlink="">
          <xdr:nvSpPr>
            <xdr:cNvPr id="700417" name="Button 1" hidden="1">
              <a:extLst>
                <a:ext uri="{63B3BB69-23CF-44E3-9099-C40C66FF867C}">
                  <a14:compatExt spid="_x0000_s70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3086100</xdr:colOff>
          <xdr:row>113</xdr:row>
          <xdr:rowOff>60960</xdr:rowOff>
        </xdr:from>
        <xdr:to>
          <xdr:col>13</xdr:col>
          <xdr:colOff>3947160</xdr:colOff>
          <xdr:row>114</xdr:row>
          <xdr:rowOff>83820</xdr:rowOff>
        </xdr:to>
        <xdr:sp macro="" textlink="">
          <xdr:nvSpPr>
            <xdr:cNvPr id="700418" name="Button 2" hidden="1">
              <a:extLst>
                <a:ext uri="{63B3BB69-23CF-44E3-9099-C40C66FF867C}">
                  <a14:compatExt spid="_x0000_s70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110</xdr:row>
          <xdr:rowOff>167640</xdr:rowOff>
        </xdr:from>
        <xdr:to>
          <xdr:col>12</xdr:col>
          <xdr:colOff>990600</xdr:colOff>
          <xdr:row>112</xdr:row>
          <xdr:rowOff>22860</xdr:rowOff>
        </xdr:to>
        <xdr:sp macro="" textlink="">
          <xdr:nvSpPr>
            <xdr:cNvPr id="700419" name="Button 3" hidden="1">
              <a:extLst>
                <a:ext uri="{63B3BB69-23CF-44E3-9099-C40C66FF867C}">
                  <a14:compatExt spid="_x0000_s70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3078480</xdr:colOff>
          <xdr:row>111</xdr:row>
          <xdr:rowOff>175260</xdr:rowOff>
        </xdr:from>
        <xdr:to>
          <xdr:col>13</xdr:col>
          <xdr:colOff>4061460</xdr:colOff>
          <xdr:row>112</xdr:row>
          <xdr:rowOff>182880</xdr:rowOff>
        </xdr:to>
        <xdr:sp macro="" textlink="">
          <xdr:nvSpPr>
            <xdr:cNvPr id="700420" name="Button 4" hidden="1">
              <a:extLst>
                <a:ext uri="{63B3BB69-23CF-44E3-9099-C40C66FF867C}">
                  <a14:compatExt spid="_x0000_s700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 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112</xdr:row>
          <xdr:rowOff>22860</xdr:rowOff>
        </xdr:from>
        <xdr:to>
          <xdr:col>13</xdr:col>
          <xdr:colOff>2651760</xdr:colOff>
          <xdr:row>113</xdr:row>
          <xdr:rowOff>45720</xdr:rowOff>
        </xdr:to>
        <xdr:sp macro="" textlink="">
          <xdr:nvSpPr>
            <xdr:cNvPr id="700421" name="Button 5" hidden="1">
              <a:extLst>
                <a:ext uri="{63B3BB69-23CF-44E3-9099-C40C66FF867C}">
                  <a14:compatExt spid="_x0000_s700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Targeted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110</xdr:row>
          <xdr:rowOff>167640</xdr:rowOff>
        </xdr:from>
        <xdr:to>
          <xdr:col>13</xdr:col>
          <xdr:colOff>502920</xdr:colOff>
          <xdr:row>112</xdr:row>
          <xdr:rowOff>38100</xdr:rowOff>
        </xdr:to>
        <xdr:sp macro="" textlink="">
          <xdr:nvSpPr>
            <xdr:cNvPr id="700422" name="Button 6" hidden="1">
              <a:extLst>
                <a:ext uri="{63B3BB69-23CF-44E3-9099-C40C66FF867C}">
                  <a14:compatExt spid="_x0000_s700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411480</xdr:colOff>
          <xdr:row>110</xdr:row>
          <xdr:rowOff>175260</xdr:rowOff>
        </xdr:from>
        <xdr:to>
          <xdr:col>10</xdr:col>
          <xdr:colOff>457200</xdr:colOff>
          <xdr:row>112</xdr:row>
          <xdr:rowOff>30480</xdr:rowOff>
        </xdr:to>
        <xdr:sp macro="" textlink="">
          <xdr:nvSpPr>
            <xdr:cNvPr id="700423" name="Button 7" hidden="1">
              <a:extLst>
                <a:ext uri="{63B3BB69-23CF-44E3-9099-C40C66FF867C}">
                  <a14:compatExt spid="_x0000_s700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Clones, No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4221480</xdr:colOff>
          <xdr:row>111</xdr:row>
          <xdr:rowOff>160020</xdr:rowOff>
        </xdr:from>
        <xdr:to>
          <xdr:col>13</xdr:col>
          <xdr:colOff>4831080</xdr:colOff>
          <xdr:row>112</xdr:row>
          <xdr:rowOff>167640</xdr:rowOff>
        </xdr:to>
        <xdr:sp macro="" textlink="">
          <xdr:nvSpPr>
            <xdr:cNvPr id="700424" name="Button 8" hidden="1">
              <a:extLst>
                <a:ext uri="{63B3BB69-23CF-44E3-9099-C40C66FF867C}">
                  <a14:compatExt spid="_x0000_s700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Waivers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113</xdr:row>
          <xdr:rowOff>160020</xdr:rowOff>
        </xdr:from>
        <xdr:to>
          <xdr:col>13</xdr:col>
          <xdr:colOff>2385060</xdr:colOff>
          <xdr:row>115</xdr:row>
          <xdr:rowOff>15240</xdr:rowOff>
        </xdr:to>
        <xdr:sp macro="" textlink="">
          <xdr:nvSpPr>
            <xdr:cNvPr id="700425" name="Button 9" hidden="1">
              <a:extLst>
                <a:ext uri="{63B3BB69-23CF-44E3-9099-C40C66FF867C}">
                  <a14:compatExt spid="_x0000_s700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</xdr:colOff>
          <xdr:row>115</xdr:row>
          <xdr:rowOff>129540</xdr:rowOff>
        </xdr:from>
        <xdr:to>
          <xdr:col>13</xdr:col>
          <xdr:colOff>502920</xdr:colOff>
          <xdr:row>117</xdr:row>
          <xdr:rowOff>0</xdr:rowOff>
        </xdr:to>
        <xdr:sp macro="" textlink="">
          <xdr:nvSpPr>
            <xdr:cNvPr id="700426" name="Button 10" hidden="1">
              <a:extLst>
                <a:ext uri="{63B3BB69-23CF-44E3-9099-C40C66FF867C}">
                  <a14:compatExt spid="_x0000_s700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Prev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3040380</xdr:colOff>
          <xdr:row>116</xdr:row>
          <xdr:rowOff>91440</xdr:rowOff>
        </xdr:from>
        <xdr:to>
          <xdr:col>13</xdr:col>
          <xdr:colOff>3825240</xdr:colOff>
          <xdr:row>117</xdr:row>
          <xdr:rowOff>121920</xdr:rowOff>
        </xdr:to>
        <xdr:sp macro="" textlink="">
          <xdr:nvSpPr>
            <xdr:cNvPr id="700427" name="Button 11" hidden="1">
              <a:extLst>
                <a:ext uri="{63B3BB69-23CF-44E3-9099-C40C66FF867C}">
                  <a14:compatExt spid="_x0000_s700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4152900</xdr:colOff>
          <xdr:row>113</xdr:row>
          <xdr:rowOff>114300</xdr:rowOff>
        </xdr:from>
        <xdr:to>
          <xdr:col>13</xdr:col>
          <xdr:colOff>4732020</xdr:colOff>
          <xdr:row>114</xdr:row>
          <xdr:rowOff>137160</xdr:rowOff>
        </xdr:to>
        <xdr:sp macro="" textlink="">
          <xdr:nvSpPr>
            <xdr:cNvPr id="700428" name="Button 12" hidden="1">
              <a:extLst>
                <a:ext uri="{63B3BB69-23CF-44E3-9099-C40C66FF867C}">
                  <a14:compatExt spid="_x0000_s700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P0 bugs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110</xdr:row>
          <xdr:rowOff>167640</xdr:rowOff>
        </xdr:from>
        <xdr:to>
          <xdr:col>12</xdr:col>
          <xdr:colOff>998220</xdr:colOff>
          <xdr:row>112</xdr:row>
          <xdr:rowOff>22860</xdr:rowOff>
        </xdr:to>
        <xdr:sp macro="" textlink="">
          <xdr:nvSpPr>
            <xdr:cNvPr id="696321" name="Button 1" hidden="1">
              <a:extLst>
                <a:ext uri="{63B3BB69-23CF-44E3-9099-C40C66FF867C}">
                  <a14:compatExt spid="_x0000_s69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3086100</xdr:colOff>
          <xdr:row>113</xdr:row>
          <xdr:rowOff>60960</xdr:rowOff>
        </xdr:from>
        <xdr:to>
          <xdr:col>13</xdr:col>
          <xdr:colOff>3947160</xdr:colOff>
          <xdr:row>114</xdr:row>
          <xdr:rowOff>83820</xdr:rowOff>
        </xdr:to>
        <xdr:sp macro="" textlink="">
          <xdr:nvSpPr>
            <xdr:cNvPr id="696322" name="Button 2" hidden="1">
              <a:extLst>
                <a:ext uri="{63B3BB69-23CF-44E3-9099-C40C66FF867C}">
                  <a14:compatExt spid="_x0000_s69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110</xdr:row>
          <xdr:rowOff>167640</xdr:rowOff>
        </xdr:from>
        <xdr:to>
          <xdr:col>12</xdr:col>
          <xdr:colOff>990600</xdr:colOff>
          <xdr:row>112</xdr:row>
          <xdr:rowOff>22860</xdr:rowOff>
        </xdr:to>
        <xdr:sp macro="" textlink="">
          <xdr:nvSpPr>
            <xdr:cNvPr id="696323" name="Button 3" hidden="1">
              <a:extLst>
                <a:ext uri="{63B3BB69-23CF-44E3-9099-C40C66FF867C}">
                  <a14:compatExt spid="_x0000_s69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3078480</xdr:colOff>
          <xdr:row>111</xdr:row>
          <xdr:rowOff>175260</xdr:rowOff>
        </xdr:from>
        <xdr:to>
          <xdr:col>13</xdr:col>
          <xdr:colOff>4061460</xdr:colOff>
          <xdr:row>112</xdr:row>
          <xdr:rowOff>182880</xdr:rowOff>
        </xdr:to>
        <xdr:sp macro="" textlink="">
          <xdr:nvSpPr>
            <xdr:cNvPr id="696324" name="Button 4" hidden="1">
              <a:extLst>
                <a:ext uri="{63B3BB69-23CF-44E3-9099-C40C66FF867C}">
                  <a14:compatExt spid="_x0000_s696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 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112</xdr:row>
          <xdr:rowOff>22860</xdr:rowOff>
        </xdr:from>
        <xdr:to>
          <xdr:col>13</xdr:col>
          <xdr:colOff>2651760</xdr:colOff>
          <xdr:row>113</xdr:row>
          <xdr:rowOff>45720</xdr:rowOff>
        </xdr:to>
        <xdr:sp macro="" textlink="">
          <xdr:nvSpPr>
            <xdr:cNvPr id="696325" name="Button 5" hidden="1">
              <a:extLst>
                <a:ext uri="{63B3BB69-23CF-44E3-9099-C40C66FF867C}">
                  <a14:compatExt spid="_x0000_s69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Targeted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110</xdr:row>
          <xdr:rowOff>167640</xdr:rowOff>
        </xdr:from>
        <xdr:to>
          <xdr:col>13</xdr:col>
          <xdr:colOff>502920</xdr:colOff>
          <xdr:row>112</xdr:row>
          <xdr:rowOff>38100</xdr:rowOff>
        </xdr:to>
        <xdr:sp macro="" textlink="">
          <xdr:nvSpPr>
            <xdr:cNvPr id="696326" name="Button 6" hidden="1">
              <a:extLst>
                <a:ext uri="{63B3BB69-23CF-44E3-9099-C40C66FF867C}">
                  <a14:compatExt spid="_x0000_s696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411480</xdr:colOff>
          <xdr:row>110</xdr:row>
          <xdr:rowOff>175260</xdr:rowOff>
        </xdr:from>
        <xdr:to>
          <xdr:col>10</xdr:col>
          <xdr:colOff>457200</xdr:colOff>
          <xdr:row>112</xdr:row>
          <xdr:rowOff>30480</xdr:rowOff>
        </xdr:to>
        <xdr:sp macro="" textlink="">
          <xdr:nvSpPr>
            <xdr:cNvPr id="696327" name="Button 7" hidden="1">
              <a:extLst>
                <a:ext uri="{63B3BB69-23CF-44E3-9099-C40C66FF867C}">
                  <a14:compatExt spid="_x0000_s6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Clones, No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4221480</xdr:colOff>
          <xdr:row>111</xdr:row>
          <xdr:rowOff>160020</xdr:rowOff>
        </xdr:from>
        <xdr:to>
          <xdr:col>13</xdr:col>
          <xdr:colOff>4831080</xdr:colOff>
          <xdr:row>112</xdr:row>
          <xdr:rowOff>167640</xdr:rowOff>
        </xdr:to>
        <xdr:sp macro="" textlink="">
          <xdr:nvSpPr>
            <xdr:cNvPr id="696328" name="Button 8" hidden="1">
              <a:extLst>
                <a:ext uri="{63B3BB69-23CF-44E3-9099-C40C66FF867C}">
                  <a14:compatExt spid="_x0000_s696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Waivers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</xdr:colOff>
          <xdr:row>113</xdr:row>
          <xdr:rowOff>160020</xdr:rowOff>
        </xdr:from>
        <xdr:to>
          <xdr:col>13</xdr:col>
          <xdr:colOff>2385060</xdr:colOff>
          <xdr:row>115</xdr:row>
          <xdr:rowOff>15240</xdr:rowOff>
        </xdr:to>
        <xdr:sp macro="" textlink="">
          <xdr:nvSpPr>
            <xdr:cNvPr id="696329" name="Button 9" hidden="1">
              <a:extLst>
                <a:ext uri="{63B3BB69-23CF-44E3-9099-C40C66FF867C}">
                  <a14:compatExt spid="_x0000_s6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</xdr:colOff>
          <xdr:row>115</xdr:row>
          <xdr:rowOff>129540</xdr:rowOff>
        </xdr:from>
        <xdr:to>
          <xdr:col>13</xdr:col>
          <xdr:colOff>502920</xdr:colOff>
          <xdr:row>116</xdr:row>
          <xdr:rowOff>182880</xdr:rowOff>
        </xdr:to>
        <xdr:sp macro="" textlink="">
          <xdr:nvSpPr>
            <xdr:cNvPr id="696330" name="Button 10" hidden="1">
              <a:extLst>
                <a:ext uri="{63B3BB69-23CF-44E3-9099-C40C66FF867C}">
                  <a14:compatExt spid="_x0000_s696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Prev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3040380</xdr:colOff>
          <xdr:row>116</xdr:row>
          <xdr:rowOff>91440</xdr:rowOff>
        </xdr:from>
        <xdr:to>
          <xdr:col>13</xdr:col>
          <xdr:colOff>3825240</xdr:colOff>
          <xdr:row>117</xdr:row>
          <xdr:rowOff>121920</xdr:rowOff>
        </xdr:to>
        <xdr:sp macro="" textlink="">
          <xdr:nvSpPr>
            <xdr:cNvPr id="696331" name="Button 11" hidden="1">
              <a:extLst>
                <a:ext uri="{63B3BB69-23CF-44E3-9099-C40C66FF867C}">
                  <a14:compatExt spid="_x0000_s696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4152900</xdr:colOff>
          <xdr:row>113</xdr:row>
          <xdr:rowOff>114300</xdr:rowOff>
        </xdr:from>
        <xdr:to>
          <xdr:col>13</xdr:col>
          <xdr:colOff>4732020</xdr:colOff>
          <xdr:row>114</xdr:row>
          <xdr:rowOff>137160</xdr:rowOff>
        </xdr:to>
        <xdr:sp macro="" textlink="">
          <xdr:nvSpPr>
            <xdr:cNvPr id="696332" name="Button 12" hidden="1">
              <a:extLst>
                <a:ext uri="{63B3BB69-23CF-44E3-9099-C40C66FF867C}">
                  <a14:compatExt spid="_x0000_s696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P0 bugs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110</xdr:row>
          <xdr:rowOff>167640</xdr:rowOff>
        </xdr:from>
        <xdr:to>
          <xdr:col>11</xdr:col>
          <xdr:colOff>998220</xdr:colOff>
          <xdr:row>112</xdr:row>
          <xdr:rowOff>22860</xdr:rowOff>
        </xdr:to>
        <xdr:sp macro="" textlink="">
          <xdr:nvSpPr>
            <xdr:cNvPr id="693249" name="Button 1" hidden="1">
              <a:extLst>
                <a:ext uri="{63B3BB69-23CF-44E3-9099-C40C66FF867C}">
                  <a14:compatExt spid="_x0000_s69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175260</xdr:colOff>
          <xdr:row>113</xdr:row>
          <xdr:rowOff>144780</xdr:rowOff>
        </xdr:from>
        <xdr:to>
          <xdr:col>13</xdr:col>
          <xdr:colOff>1036320</xdr:colOff>
          <xdr:row>114</xdr:row>
          <xdr:rowOff>167640</xdr:rowOff>
        </xdr:to>
        <xdr:sp macro="" textlink="">
          <xdr:nvSpPr>
            <xdr:cNvPr id="693250" name="Button 2" hidden="1">
              <a:extLst>
                <a:ext uri="{63B3BB69-23CF-44E3-9099-C40C66FF867C}">
                  <a14:compatExt spid="_x0000_s69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110</xdr:row>
          <xdr:rowOff>167640</xdr:rowOff>
        </xdr:from>
        <xdr:to>
          <xdr:col>11</xdr:col>
          <xdr:colOff>990600</xdr:colOff>
          <xdr:row>112</xdr:row>
          <xdr:rowOff>22860</xdr:rowOff>
        </xdr:to>
        <xdr:sp macro="" textlink="">
          <xdr:nvSpPr>
            <xdr:cNvPr id="693251" name="Button 3" hidden="1">
              <a:extLst>
                <a:ext uri="{63B3BB69-23CF-44E3-9099-C40C66FF867C}">
                  <a14:compatExt spid="_x0000_s69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112</xdr:row>
          <xdr:rowOff>0</xdr:rowOff>
        </xdr:from>
        <xdr:to>
          <xdr:col>13</xdr:col>
          <xdr:colOff>1059180</xdr:colOff>
          <xdr:row>113</xdr:row>
          <xdr:rowOff>7620</xdr:rowOff>
        </xdr:to>
        <xdr:sp macro="" textlink="">
          <xdr:nvSpPr>
            <xdr:cNvPr id="693252" name="Button 4" hidden="1">
              <a:extLst>
                <a:ext uri="{63B3BB69-23CF-44E3-9099-C40C66FF867C}">
                  <a14:compatExt spid="_x0000_s69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 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112</xdr:row>
          <xdr:rowOff>60960</xdr:rowOff>
        </xdr:from>
        <xdr:to>
          <xdr:col>13</xdr:col>
          <xdr:colOff>45720</xdr:colOff>
          <xdr:row>113</xdr:row>
          <xdr:rowOff>45720</xdr:rowOff>
        </xdr:to>
        <xdr:sp macro="" textlink="">
          <xdr:nvSpPr>
            <xdr:cNvPr id="693253" name="Button 5" hidden="1">
              <a:extLst>
                <a:ext uri="{63B3BB69-23CF-44E3-9099-C40C66FF867C}">
                  <a14:compatExt spid="_x0000_s69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Targeted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110</xdr:row>
          <xdr:rowOff>167640</xdr:rowOff>
        </xdr:from>
        <xdr:to>
          <xdr:col>12</xdr:col>
          <xdr:colOff>502920</xdr:colOff>
          <xdr:row>112</xdr:row>
          <xdr:rowOff>38100</xdr:rowOff>
        </xdr:to>
        <xdr:sp macro="" textlink="">
          <xdr:nvSpPr>
            <xdr:cNvPr id="693254" name="Button 6" hidden="1">
              <a:extLst>
                <a:ext uri="{63B3BB69-23CF-44E3-9099-C40C66FF867C}">
                  <a14:compatExt spid="_x0000_s69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411480</xdr:colOff>
          <xdr:row>110</xdr:row>
          <xdr:rowOff>175260</xdr:rowOff>
        </xdr:from>
        <xdr:to>
          <xdr:col>9</xdr:col>
          <xdr:colOff>457200</xdr:colOff>
          <xdr:row>112</xdr:row>
          <xdr:rowOff>30480</xdr:rowOff>
        </xdr:to>
        <xdr:sp macro="" textlink="">
          <xdr:nvSpPr>
            <xdr:cNvPr id="693255" name="Button 7" hidden="1">
              <a:extLst>
                <a:ext uri="{63B3BB69-23CF-44E3-9099-C40C66FF867C}">
                  <a14:compatExt spid="_x0000_s69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Clones, No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1150620</xdr:colOff>
          <xdr:row>112</xdr:row>
          <xdr:rowOff>0</xdr:rowOff>
        </xdr:from>
        <xdr:to>
          <xdr:col>13</xdr:col>
          <xdr:colOff>2095500</xdr:colOff>
          <xdr:row>113</xdr:row>
          <xdr:rowOff>7620</xdr:rowOff>
        </xdr:to>
        <xdr:sp macro="" textlink="">
          <xdr:nvSpPr>
            <xdr:cNvPr id="693256" name="Button 8" hidden="1">
              <a:extLst>
                <a:ext uri="{63B3BB69-23CF-44E3-9099-C40C66FF867C}">
                  <a14:compatExt spid="_x0000_s69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Waivers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113</xdr:row>
          <xdr:rowOff>144780</xdr:rowOff>
        </xdr:from>
        <xdr:to>
          <xdr:col>13</xdr:col>
          <xdr:colOff>45720</xdr:colOff>
          <xdr:row>115</xdr:row>
          <xdr:rowOff>15240</xdr:rowOff>
        </xdr:to>
        <xdr:sp macro="" textlink="">
          <xdr:nvSpPr>
            <xdr:cNvPr id="693257" name="Button 9" hidden="1">
              <a:extLst>
                <a:ext uri="{63B3BB69-23CF-44E3-9099-C40C66FF867C}">
                  <a14:compatExt spid="_x0000_s69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115</xdr:row>
          <xdr:rowOff>129540</xdr:rowOff>
        </xdr:from>
        <xdr:to>
          <xdr:col>12</xdr:col>
          <xdr:colOff>502920</xdr:colOff>
          <xdr:row>116</xdr:row>
          <xdr:rowOff>182880</xdr:rowOff>
        </xdr:to>
        <xdr:sp macro="" textlink="">
          <xdr:nvSpPr>
            <xdr:cNvPr id="693258" name="Button 10" hidden="1">
              <a:extLst>
                <a:ext uri="{63B3BB69-23CF-44E3-9099-C40C66FF867C}">
                  <a14:compatExt spid="_x0000_s69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Prev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213360</xdr:colOff>
          <xdr:row>116</xdr:row>
          <xdr:rowOff>30480</xdr:rowOff>
        </xdr:from>
        <xdr:to>
          <xdr:col>13</xdr:col>
          <xdr:colOff>998220</xdr:colOff>
          <xdr:row>117</xdr:row>
          <xdr:rowOff>60960</xdr:rowOff>
        </xdr:to>
        <xdr:sp macro="" textlink="">
          <xdr:nvSpPr>
            <xdr:cNvPr id="693259" name="Button 11" hidden="1">
              <a:extLst>
                <a:ext uri="{63B3BB69-23CF-44E3-9099-C40C66FF867C}">
                  <a14:compatExt spid="_x0000_s69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114</xdr:row>
          <xdr:rowOff>0</xdr:rowOff>
        </xdr:from>
        <xdr:to>
          <xdr:col>13</xdr:col>
          <xdr:colOff>2446020</xdr:colOff>
          <xdr:row>115</xdr:row>
          <xdr:rowOff>22860</xdr:rowOff>
        </xdr:to>
        <xdr:sp macro="" textlink="">
          <xdr:nvSpPr>
            <xdr:cNvPr id="693260" name="Button 12" hidden="1">
              <a:extLst>
                <a:ext uri="{63B3BB69-23CF-44E3-9099-C40C66FF867C}">
                  <a14:compatExt spid="_x0000_s693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P0 bugs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110</xdr:row>
          <xdr:rowOff>167640</xdr:rowOff>
        </xdr:from>
        <xdr:to>
          <xdr:col>11</xdr:col>
          <xdr:colOff>998220</xdr:colOff>
          <xdr:row>112</xdr:row>
          <xdr:rowOff>22860</xdr:rowOff>
        </xdr:to>
        <xdr:sp macro="" textlink="">
          <xdr:nvSpPr>
            <xdr:cNvPr id="691201" name="Button 1" hidden="1">
              <a:extLst>
                <a:ext uri="{63B3BB69-23CF-44E3-9099-C40C66FF867C}">
                  <a14:compatExt spid="_x0000_s69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175260</xdr:colOff>
          <xdr:row>113</xdr:row>
          <xdr:rowOff>144780</xdr:rowOff>
        </xdr:from>
        <xdr:to>
          <xdr:col>13</xdr:col>
          <xdr:colOff>1036320</xdr:colOff>
          <xdr:row>114</xdr:row>
          <xdr:rowOff>167640</xdr:rowOff>
        </xdr:to>
        <xdr:sp macro="" textlink="">
          <xdr:nvSpPr>
            <xdr:cNvPr id="691202" name="Button 2" hidden="1">
              <a:extLst>
                <a:ext uri="{63B3BB69-23CF-44E3-9099-C40C66FF867C}">
                  <a14:compatExt spid="_x0000_s69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110</xdr:row>
          <xdr:rowOff>167640</xdr:rowOff>
        </xdr:from>
        <xdr:to>
          <xdr:col>11</xdr:col>
          <xdr:colOff>990600</xdr:colOff>
          <xdr:row>112</xdr:row>
          <xdr:rowOff>22860</xdr:rowOff>
        </xdr:to>
        <xdr:sp macro="" textlink="">
          <xdr:nvSpPr>
            <xdr:cNvPr id="691203" name="Button 3" hidden="1">
              <a:extLst>
                <a:ext uri="{63B3BB69-23CF-44E3-9099-C40C66FF867C}">
                  <a14:compatExt spid="_x0000_s69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112</xdr:row>
          <xdr:rowOff>0</xdr:rowOff>
        </xdr:from>
        <xdr:to>
          <xdr:col>13</xdr:col>
          <xdr:colOff>1059180</xdr:colOff>
          <xdr:row>113</xdr:row>
          <xdr:rowOff>7620</xdr:rowOff>
        </xdr:to>
        <xdr:sp macro="" textlink="">
          <xdr:nvSpPr>
            <xdr:cNvPr id="691204" name="Button 4" hidden="1">
              <a:extLst>
                <a:ext uri="{63B3BB69-23CF-44E3-9099-C40C66FF867C}">
                  <a14:compatExt spid="_x0000_s69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 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112</xdr:row>
          <xdr:rowOff>60960</xdr:rowOff>
        </xdr:from>
        <xdr:to>
          <xdr:col>13</xdr:col>
          <xdr:colOff>45720</xdr:colOff>
          <xdr:row>113</xdr:row>
          <xdr:rowOff>45720</xdr:rowOff>
        </xdr:to>
        <xdr:sp macro="" textlink="">
          <xdr:nvSpPr>
            <xdr:cNvPr id="691205" name="Button 5" hidden="1">
              <a:extLst>
                <a:ext uri="{63B3BB69-23CF-44E3-9099-C40C66FF867C}">
                  <a14:compatExt spid="_x0000_s69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Targeted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110</xdr:row>
          <xdr:rowOff>167640</xdr:rowOff>
        </xdr:from>
        <xdr:to>
          <xdr:col>12</xdr:col>
          <xdr:colOff>502920</xdr:colOff>
          <xdr:row>112</xdr:row>
          <xdr:rowOff>38100</xdr:rowOff>
        </xdr:to>
        <xdr:sp macro="" textlink="">
          <xdr:nvSpPr>
            <xdr:cNvPr id="691206" name="Button 6" hidden="1">
              <a:extLst>
                <a:ext uri="{63B3BB69-23CF-44E3-9099-C40C66FF867C}">
                  <a14:compatExt spid="_x0000_s691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411480</xdr:colOff>
          <xdr:row>110</xdr:row>
          <xdr:rowOff>175260</xdr:rowOff>
        </xdr:from>
        <xdr:to>
          <xdr:col>9</xdr:col>
          <xdr:colOff>457200</xdr:colOff>
          <xdr:row>112</xdr:row>
          <xdr:rowOff>30480</xdr:rowOff>
        </xdr:to>
        <xdr:sp macro="" textlink="">
          <xdr:nvSpPr>
            <xdr:cNvPr id="691207" name="Button 7" hidden="1">
              <a:extLst>
                <a:ext uri="{63B3BB69-23CF-44E3-9099-C40C66FF867C}">
                  <a14:compatExt spid="_x0000_s69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Clones, No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1150620</xdr:colOff>
          <xdr:row>112</xdr:row>
          <xdr:rowOff>0</xdr:rowOff>
        </xdr:from>
        <xdr:to>
          <xdr:col>13</xdr:col>
          <xdr:colOff>2095500</xdr:colOff>
          <xdr:row>113</xdr:row>
          <xdr:rowOff>7620</xdr:rowOff>
        </xdr:to>
        <xdr:sp macro="" textlink="">
          <xdr:nvSpPr>
            <xdr:cNvPr id="691208" name="Button 8" hidden="1">
              <a:extLst>
                <a:ext uri="{63B3BB69-23CF-44E3-9099-C40C66FF867C}">
                  <a14:compatExt spid="_x0000_s691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Waivers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113</xdr:row>
          <xdr:rowOff>144780</xdr:rowOff>
        </xdr:from>
        <xdr:to>
          <xdr:col>13</xdr:col>
          <xdr:colOff>45720</xdr:colOff>
          <xdr:row>115</xdr:row>
          <xdr:rowOff>15240</xdr:rowOff>
        </xdr:to>
        <xdr:sp macro="" textlink="">
          <xdr:nvSpPr>
            <xdr:cNvPr id="691209" name="Button 9" hidden="1">
              <a:extLst>
                <a:ext uri="{63B3BB69-23CF-44E3-9099-C40C66FF867C}">
                  <a14:compatExt spid="_x0000_s691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115</xdr:row>
          <xdr:rowOff>129540</xdr:rowOff>
        </xdr:from>
        <xdr:to>
          <xdr:col>12</xdr:col>
          <xdr:colOff>502920</xdr:colOff>
          <xdr:row>116</xdr:row>
          <xdr:rowOff>182880</xdr:rowOff>
        </xdr:to>
        <xdr:sp macro="" textlink="">
          <xdr:nvSpPr>
            <xdr:cNvPr id="691210" name="Button 10" hidden="1">
              <a:extLst>
                <a:ext uri="{63B3BB69-23CF-44E3-9099-C40C66FF867C}">
                  <a14:compatExt spid="_x0000_s691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Prev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213360</xdr:colOff>
          <xdr:row>116</xdr:row>
          <xdr:rowOff>30480</xdr:rowOff>
        </xdr:from>
        <xdr:to>
          <xdr:col>13</xdr:col>
          <xdr:colOff>998220</xdr:colOff>
          <xdr:row>117</xdr:row>
          <xdr:rowOff>60960</xdr:rowOff>
        </xdr:to>
        <xdr:sp macro="" textlink="">
          <xdr:nvSpPr>
            <xdr:cNvPr id="691211" name="Button 11" hidden="1">
              <a:extLst>
                <a:ext uri="{63B3BB69-23CF-44E3-9099-C40C66FF867C}">
                  <a14:compatExt spid="_x0000_s69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114</xdr:row>
          <xdr:rowOff>0</xdr:rowOff>
        </xdr:from>
        <xdr:to>
          <xdr:col>13</xdr:col>
          <xdr:colOff>2446020</xdr:colOff>
          <xdr:row>115</xdr:row>
          <xdr:rowOff>22860</xdr:rowOff>
        </xdr:to>
        <xdr:sp macro="" textlink="">
          <xdr:nvSpPr>
            <xdr:cNvPr id="691212" name="Button 12" hidden="1">
              <a:extLst>
                <a:ext uri="{63B3BB69-23CF-44E3-9099-C40C66FF867C}">
                  <a14:compatExt spid="_x0000_s691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P0 bugs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110</xdr:row>
          <xdr:rowOff>167640</xdr:rowOff>
        </xdr:from>
        <xdr:to>
          <xdr:col>11</xdr:col>
          <xdr:colOff>998220</xdr:colOff>
          <xdr:row>112</xdr:row>
          <xdr:rowOff>22860</xdr:rowOff>
        </xdr:to>
        <xdr:sp macro="" textlink="">
          <xdr:nvSpPr>
            <xdr:cNvPr id="685057" name="Button 1" hidden="1">
              <a:extLst>
                <a:ext uri="{63B3BB69-23CF-44E3-9099-C40C66FF867C}">
                  <a14:compatExt spid="_x0000_s68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175260</xdr:colOff>
          <xdr:row>113</xdr:row>
          <xdr:rowOff>144780</xdr:rowOff>
        </xdr:from>
        <xdr:to>
          <xdr:col>13</xdr:col>
          <xdr:colOff>1036320</xdr:colOff>
          <xdr:row>114</xdr:row>
          <xdr:rowOff>167640</xdr:rowOff>
        </xdr:to>
        <xdr:sp macro="" textlink="">
          <xdr:nvSpPr>
            <xdr:cNvPr id="685059" name="Button 3" hidden="1">
              <a:extLst>
                <a:ext uri="{63B3BB69-23CF-44E3-9099-C40C66FF867C}">
                  <a14:compatExt spid="_x0000_s68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110</xdr:row>
          <xdr:rowOff>167640</xdr:rowOff>
        </xdr:from>
        <xdr:to>
          <xdr:col>11</xdr:col>
          <xdr:colOff>990600</xdr:colOff>
          <xdr:row>112</xdr:row>
          <xdr:rowOff>22860</xdr:rowOff>
        </xdr:to>
        <xdr:sp macro="" textlink="">
          <xdr:nvSpPr>
            <xdr:cNvPr id="685060" name="Button 4" hidden="1">
              <a:extLst>
                <a:ext uri="{63B3BB69-23CF-44E3-9099-C40C66FF867C}">
                  <a14:compatExt spid="_x0000_s68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112</xdr:row>
          <xdr:rowOff>0</xdr:rowOff>
        </xdr:from>
        <xdr:to>
          <xdr:col>13</xdr:col>
          <xdr:colOff>1059180</xdr:colOff>
          <xdr:row>113</xdr:row>
          <xdr:rowOff>7620</xdr:rowOff>
        </xdr:to>
        <xdr:sp macro="" textlink="">
          <xdr:nvSpPr>
            <xdr:cNvPr id="685062" name="Button 6" hidden="1">
              <a:extLst>
                <a:ext uri="{63B3BB69-23CF-44E3-9099-C40C66FF867C}">
                  <a14:compatExt spid="_x0000_s685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 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</xdr:colOff>
          <xdr:row>112</xdr:row>
          <xdr:rowOff>60960</xdr:rowOff>
        </xdr:from>
        <xdr:to>
          <xdr:col>13</xdr:col>
          <xdr:colOff>45720</xdr:colOff>
          <xdr:row>113</xdr:row>
          <xdr:rowOff>45720</xdr:rowOff>
        </xdr:to>
        <xdr:sp macro="" textlink="">
          <xdr:nvSpPr>
            <xdr:cNvPr id="685063" name="Button 7" hidden="1">
              <a:extLst>
                <a:ext uri="{63B3BB69-23CF-44E3-9099-C40C66FF867C}">
                  <a14:compatExt spid="_x0000_s685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Targeted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110</xdr:row>
          <xdr:rowOff>167640</xdr:rowOff>
        </xdr:from>
        <xdr:to>
          <xdr:col>12</xdr:col>
          <xdr:colOff>502920</xdr:colOff>
          <xdr:row>112</xdr:row>
          <xdr:rowOff>38100</xdr:rowOff>
        </xdr:to>
        <xdr:sp macro="" textlink="">
          <xdr:nvSpPr>
            <xdr:cNvPr id="685064" name="Button 8" hidden="1">
              <a:extLst>
                <a:ext uri="{63B3BB69-23CF-44E3-9099-C40C66FF867C}">
                  <a14:compatExt spid="_x0000_s685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411480</xdr:colOff>
          <xdr:row>110</xdr:row>
          <xdr:rowOff>175260</xdr:rowOff>
        </xdr:from>
        <xdr:to>
          <xdr:col>9</xdr:col>
          <xdr:colOff>457200</xdr:colOff>
          <xdr:row>112</xdr:row>
          <xdr:rowOff>30480</xdr:rowOff>
        </xdr:to>
        <xdr:sp macro="" textlink="">
          <xdr:nvSpPr>
            <xdr:cNvPr id="685065" name="Button 9" hidden="1">
              <a:extLst>
                <a:ext uri="{63B3BB69-23CF-44E3-9099-C40C66FF867C}">
                  <a14:compatExt spid="_x0000_s685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Clones, No Target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1150620</xdr:colOff>
          <xdr:row>112</xdr:row>
          <xdr:rowOff>0</xdr:rowOff>
        </xdr:from>
        <xdr:to>
          <xdr:col>13</xdr:col>
          <xdr:colOff>2095500</xdr:colOff>
          <xdr:row>113</xdr:row>
          <xdr:rowOff>7620</xdr:rowOff>
        </xdr:to>
        <xdr:sp macro="" textlink="">
          <xdr:nvSpPr>
            <xdr:cNvPr id="685066" name="Button 10" hidden="1">
              <a:extLst>
                <a:ext uri="{63B3BB69-23CF-44E3-9099-C40C66FF867C}">
                  <a14:compatExt spid="_x0000_s685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Waivers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113</xdr:row>
          <xdr:rowOff>144780</xdr:rowOff>
        </xdr:from>
        <xdr:to>
          <xdr:col>13</xdr:col>
          <xdr:colOff>45720</xdr:colOff>
          <xdr:row>115</xdr:row>
          <xdr:rowOff>15240</xdr:rowOff>
        </xdr:to>
        <xdr:sp macro="" textlink="">
          <xdr:nvSpPr>
            <xdr:cNvPr id="685067" name="Button 11" hidden="1">
              <a:extLst>
                <a:ext uri="{63B3BB69-23CF-44E3-9099-C40C66FF867C}">
                  <a14:compatExt spid="_x0000_s685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115</xdr:row>
          <xdr:rowOff>129540</xdr:rowOff>
        </xdr:from>
        <xdr:to>
          <xdr:col>12</xdr:col>
          <xdr:colOff>502920</xdr:colOff>
          <xdr:row>116</xdr:row>
          <xdr:rowOff>182880</xdr:rowOff>
        </xdr:to>
        <xdr:sp macro="" textlink="">
          <xdr:nvSpPr>
            <xdr:cNvPr id="685068" name="Button 12" hidden="1">
              <a:extLst>
                <a:ext uri="{63B3BB69-23CF-44E3-9099-C40C66FF867C}">
                  <a14:compatExt spid="_x0000_s68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Prev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213360</xdr:colOff>
          <xdr:row>116</xdr:row>
          <xdr:rowOff>30480</xdr:rowOff>
        </xdr:from>
        <xdr:to>
          <xdr:col>13</xdr:col>
          <xdr:colOff>998220</xdr:colOff>
          <xdr:row>117</xdr:row>
          <xdr:rowOff>60960</xdr:rowOff>
        </xdr:to>
        <xdr:sp macro="" textlink="">
          <xdr:nvSpPr>
            <xdr:cNvPr id="685069" name="Button 13" hidden="1">
              <a:extLst>
                <a:ext uri="{63B3BB69-23CF-44E3-9099-C40C66FF867C}">
                  <a14:compatExt spid="_x0000_s68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114</xdr:row>
          <xdr:rowOff>0</xdr:rowOff>
        </xdr:from>
        <xdr:to>
          <xdr:col>13</xdr:col>
          <xdr:colOff>2446020</xdr:colOff>
          <xdr:row>115</xdr:row>
          <xdr:rowOff>22860</xdr:rowOff>
        </xdr:to>
        <xdr:sp macro="" textlink="">
          <xdr:nvSpPr>
            <xdr:cNvPr id="685070" name="Button 14" hidden="1">
              <a:extLst>
                <a:ext uri="{63B3BB69-23CF-44E3-9099-C40C66FF867C}">
                  <a14:compatExt spid="_x0000_s685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P0 bugs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27">
    <queryTableFields count="26">
      <queryTableField id="1" name="BugId" tableColumnId="1"/>
      <queryTableField id="2" name="AssignedTo" tableColumnId="2"/>
      <queryTableField id="3" name="Product" tableColumnId="3"/>
      <queryTableField id="4" name="Component" tableColumnId="4"/>
      <queryTableField id="5" name="Priority" tableColumnId="5"/>
      <queryTableField id="6" name="Keywords" tableColumnId="6"/>
      <queryTableField id="7" name="cfwaivers" tableColumnId="7"/>
      <queryTableField id="8" name="CfTargetBuild" tableColumnId="8"/>
      <queryTableField id="9" name="Summary" tableColumnId="9"/>
      <queryTableField id="10" name="CfCfiNumberText" tableColumnId="10"/>
      <queryTableField id="11" name="cfstatussynopsis" tableColumnId="11"/>
      <queryTableField id="12" name="TargetMilestone" tableColumnId="12"/>
      <queryTableField id="13" name="CfAffectedSolution" tableColumnId="13"/>
      <queryTableField id="14" name="CfBedrock" tableColumnId="14"/>
      <queryTableField id="15" name="Severity" tableColumnId="15"/>
      <queryTableField id="16" name="CfProbability" tableColumnId="16"/>
      <queryTableField id="17" name="Version" tableColumnId="17"/>
      <queryTableField id="18" name="CfFoundBy" tableColumnId="18"/>
      <queryTableField id="19" name="Creator" tableColumnId="19"/>
      <queryTableField id="20" name="CfDuDl" tableColumnId="20"/>
      <queryTableField id="21" name="CfCrb" tableColumnId="21"/>
      <queryTableField id="22" name="CreationTime" tableColumnId="22"/>
      <queryTableField id="23" name="LastChangeTime" tableColumnId="23"/>
      <queryTableField id="24" name="WhiteBoard" tableColumnId="24"/>
      <queryTableField id="25" name="CfRallyId" tableColumnId="25"/>
      <queryTableField id="26" name="Status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Table_ExternalData_1" displayName="Table_ExternalData_1" ref="A1:Z65" tableType="queryTable" totalsRowShown="0" tableBorderDxfId="396">
  <autoFilter ref="A1:Z65"/>
  <tableColumns count="26">
    <tableColumn id="1" uniqueName="1" name="BugId" queryTableFieldId="1"/>
    <tableColumn id="2" uniqueName="2" name="AssignedTo" queryTableFieldId="2"/>
    <tableColumn id="3" uniqueName="3" name="Product" queryTableFieldId="3"/>
    <tableColumn id="4" uniqueName="4" name="Component" queryTableFieldId="4"/>
    <tableColumn id="5" uniqueName="5" name="Priority" queryTableFieldId="5"/>
    <tableColumn id="6" uniqueName="6" name="Keywords" queryTableFieldId="6"/>
    <tableColumn id="7" uniqueName="7" name="cfwaivers" queryTableFieldId="7"/>
    <tableColumn id="8" uniqueName="8" name="CfTargetBuild" queryTableFieldId="8"/>
    <tableColumn id="9" uniqueName="9" name="Summary" queryTableFieldId="9"/>
    <tableColumn id="10" uniqueName="10" name="CfCfiNumberText" queryTableFieldId="10"/>
    <tableColumn id="11" uniqueName="11" name="cfstatussynopsis" queryTableFieldId="11"/>
    <tableColumn id="12" uniqueName="12" name="TargetMilestone" queryTableFieldId="12"/>
    <tableColumn id="13" uniqueName="13" name="CfAffectedSolution" queryTableFieldId="13"/>
    <tableColumn id="14" uniqueName="14" name="CfBedrock" queryTableFieldId="14"/>
    <tableColumn id="15" uniqueName="15" name="Severity" queryTableFieldId="15"/>
    <tableColumn id="16" uniqueName="16" name="CfProbability" queryTableFieldId="16"/>
    <tableColumn id="17" uniqueName="17" name="Version" queryTableFieldId="17"/>
    <tableColumn id="18" uniqueName="18" name="CfFoundBy" queryTableFieldId="18"/>
    <tableColumn id="19" uniqueName="19" name="Creator" queryTableFieldId="19"/>
    <tableColumn id="20" uniqueName="20" name="CfDuDl" queryTableFieldId="20"/>
    <tableColumn id="21" uniqueName="21" name="CfCrb" queryTableFieldId="21"/>
    <tableColumn id="22" uniqueName="22" name="CreationTime" queryTableFieldId="22" dataDxfId="1"/>
    <tableColumn id="23" uniqueName="23" name="LastChangeTime" queryTableFieldId="23" dataDxfId="0"/>
    <tableColumn id="24" uniqueName="24" name="WhiteBoard" queryTableFieldId="24"/>
    <tableColumn id="25" uniqueName="25" name="CfRallyId" queryTableFieldId="25"/>
    <tableColumn id="26" uniqueName="26" name="Status" queryTableFieldId="2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trlProp" Target="../ctrlProps/ctrlProp14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9.xml"/><Relationship Id="rId7" Type="http://schemas.openxmlformats.org/officeDocument/2006/relationships/hyperlink" Target="mailto:matt.dumm@hpe.com" TargetMode="External"/><Relationship Id="rId12" Type="http://schemas.openxmlformats.org/officeDocument/2006/relationships/vmlDrawing" Target="../drawings/vmlDrawing1.vml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1" Type="http://schemas.openxmlformats.org/officeDocument/2006/relationships/hyperlink" Target="http://link.osp.hpe.com/u/27zq" TargetMode="External"/><Relationship Id="rId6" Type="http://schemas.openxmlformats.org/officeDocument/2006/relationships/hyperlink" Target="http://link.osp.hpe.com/u/27zr" TargetMode="External"/><Relationship Id="rId11" Type="http://schemas.openxmlformats.org/officeDocument/2006/relationships/drawing" Target="../drawings/drawing1.xml"/><Relationship Id="rId24" Type="http://schemas.openxmlformats.org/officeDocument/2006/relationships/ctrlProp" Target="../ctrlProps/ctrlProp12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10" Type="http://schemas.openxmlformats.org/officeDocument/2006/relationships/printerSettings" Target="../printerSettings/printerSettings1.bin"/><Relationship Id="rId19" Type="http://schemas.openxmlformats.org/officeDocument/2006/relationships/ctrlProp" Target="../ctrlProps/ctrlProp7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23.xml"/><Relationship Id="rId7" Type="http://schemas.openxmlformats.org/officeDocument/2006/relationships/hyperlink" Target="mailto:matt.dumm@hpe.com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1" Type="http://schemas.openxmlformats.org/officeDocument/2006/relationships/hyperlink" Target="http://link.osp.hpe.com/u/27zq" TargetMode="External"/><Relationship Id="rId6" Type="http://schemas.openxmlformats.org/officeDocument/2006/relationships/hyperlink" Target="http://link.osp.hpe.com/u/27zr" TargetMode="External"/><Relationship Id="rId11" Type="http://schemas.openxmlformats.org/officeDocument/2006/relationships/drawing" Target="../drawings/drawing2.xml"/><Relationship Id="rId24" Type="http://schemas.openxmlformats.org/officeDocument/2006/relationships/ctrlProp" Target="../ctrlProps/ctrlProp26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10" Type="http://schemas.openxmlformats.org/officeDocument/2006/relationships/printerSettings" Target="../printerSettings/printerSettings2.bin"/><Relationship Id="rId19" Type="http://schemas.openxmlformats.org/officeDocument/2006/relationships/ctrlProp" Target="../ctrlProps/ctrlProp21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26" Type="http://schemas.openxmlformats.org/officeDocument/2006/relationships/ctrlProp" Target="../ctrlProps/ctrlProp42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37.xml"/><Relationship Id="rId7" Type="http://schemas.openxmlformats.org/officeDocument/2006/relationships/hyperlink" Target="mailto:matt.dumm@hpe.com" TargetMode="External"/><Relationship Id="rId12" Type="http://schemas.openxmlformats.org/officeDocument/2006/relationships/vmlDrawing" Target="../drawings/vmlDrawing3.vml"/><Relationship Id="rId17" Type="http://schemas.openxmlformats.org/officeDocument/2006/relationships/ctrlProp" Target="../ctrlProps/ctrlProp33.xml"/><Relationship Id="rId25" Type="http://schemas.openxmlformats.org/officeDocument/2006/relationships/ctrlProp" Target="../ctrlProps/ctrlProp41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hyperlink" Target="http://link.osp.hpe.com/u/27zq" TargetMode="External"/><Relationship Id="rId6" Type="http://schemas.openxmlformats.org/officeDocument/2006/relationships/hyperlink" Target="http://link.osp.hpe.com/u/27zr" TargetMode="External"/><Relationship Id="rId11" Type="http://schemas.openxmlformats.org/officeDocument/2006/relationships/drawing" Target="../drawings/drawing3.xml"/><Relationship Id="rId24" Type="http://schemas.openxmlformats.org/officeDocument/2006/relationships/ctrlProp" Target="../ctrlProps/ctrlProp40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10" Type="http://schemas.openxmlformats.org/officeDocument/2006/relationships/printerSettings" Target="../printerSettings/printerSettings3.bin"/><Relationship Id="rId19" Type="http://schemas.openxmlformats.org/officeDocument/2006/relationships/ctrlProp" Target="../ctrlProps/ctrlProp35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43.xml"/><Relationship Id="rId18" Type="http://schemas.openxmlformats.org/officeDocument/2006/relationships/ctrlProp" Target="../ctrlProps/ctrlProp48.xml"/><Relationship Id="rId26" Type="http://schemas.openxmlformats.org/officeDocument/2006/relationships/ctrlProp" Target="../ctrlProps/ctrlProp56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51.xml"/><Relationship Id="rId7" Type="http://schemas.openxmlformats.org/officeDocument/2006/relationships/hyperlink" Target="mailto:matt.dumm@hpe.com" TargetMode="External"/><Relationship Id="rId12" Type="http://schemas.openxmlformats.org/officeDocument/2006/relationships/vmlDrawing" Target="../drawings/vmlDrawing4.vml"/><Relationship Id="rId17" Type="http://schemas.openxmlformats.org/officeDocument/2006/relationships/ctrlProp" Target="../ctrlProps/ctrlProp47.xml"/><Relationship Id="rId25" Type="http://schemas.openxmlformats.org/officeDocument/2006/relationships/ctrlProp" Target="../ctrlProps/ctrlProp55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46.xml"/><Relationship Id="rId20" Type="http://schemas.openxmlformats.org/officeDocument/2006/relationships/ctrlProp" Target="../ctrlProps/ctrlProp50.xml"/><Relationship Id="rId1" Type="http://schemas.openxmlformats.org/officeDocument/2006/relationships/hyperlink" Target="http://link.osp.hpe.com/u/27zq" TargetMode="External"/><Relationship Id="rId6" Type="http://schemas.openxmlformats.org/officeDocument/2006/relationships/hyperlink" Target="http://link.osp.hpe.com/u/27zr" TargetMode="External"/><Relationship Id="rId11" Type="http://schemas.openxmlformats.org/officeDocument/2006/relationships/drawing" Target="../drawings/drawing4.xml"/><Relationship Id="rId24" Type="http://schemas.openxmlformats.org/officeDocument/2006/relationships/ctrlProp" Target="../ctrlProps/ctrlProp54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45.xml"/><Relationship Id="rId23" Type="http://schemas.openxmlformats.org/officeDocument/2006/relationships/ctrlProp" Target="../ctrlProps/ctrlProp53.xml"/><Relationship Id="rId10" Type="http://schemas.openxmlformats.org/officeDocument/2006/relationships/printerSettings" Target="../printerSettings/printerSettings4.bin"/><Relationship Id="rId19" Type="http://schemas.openxmlformats.org/officeDocument/2006/relationships/ctrlProp" Target="../ctrlProps/ctrlProp49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44.xml"/><Relationship Id="rId22" Type="http://schemas.openxmlformats.org/officeDocument/2006/relationships/ctrlProp" Target="../ctrlProps/ctrlProp5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57.xml"/><Relationship Id="rId18" Type="http://schemas.openxmlformats.org/officeDocument/2006/relationships/ctrlProp" Target="../ctrlProps/ctrlProp62.xml"/><Relationship Id="rId26" Type="http://schemas.openxmlformats.org/officeDocument/2006/relationships/ctrlProp" Target="../ctrlProps/ctrlProp70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65.xml"/><Relationship Id="rId7" Type="http://schemas.openxmlformats.org/officeDocument/2006/relationships/hyperlink" Target="mailto:matt.dumm@hpe.com" TargetMode="External"/><Relationship Id="rId12" Type="http://schemas.openxmlformats.org/officeDocument/2006/relationships/vmlDrawing" Target="../drawings/vmlDrawing5.vml"/><Relationship Id="rId17" Type="http://schemas.openxmlformats.org/officeDocument/2006/relationships/ctrlProp" Target="../ctrlProps/ctrlProp61.xml"/><Relationship Id="rId25" Type="http://schemas.openxmlformats.org/officeDocument/2006/relationships/ctrlProp" Target="../ctrlProps/ctrlProp69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60.xml"/><Relationship Id="rId20" Type="http://schemas.openxmlformats.org/officeDocument/2006/relationships/ctrlProp" Target="../ctrlProps/ctrlProp64.xml"/><Relationship Id="rId1" Type="http://schemas.openxmlformats.org/officeDocument/2006/relationships/hyperlink" Target="http://link.osp.hpe.com/u/27zq" TargetMode="External"/><Relationship Id="rId6" Type="http://schemas.openxmlformats.org/officeDocument/2006/relationships/hyperlink" Target="http://link.osp.hpe.com/u/27zr" TargetMode="External"/><Relationship Id="rId11" Type="http://schemas.openxmlformats.org/officeDocument/2006/relationships/drawing" Target="../drawings/drawing5.xml"/><Relationship Id="rId24" Type="http://schemas.openxmlformats.org/officeDocument/2006/relationships/ctrlProp" Target="../ctrlProps/ctrlProp68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59.xml"/><Relationship Id="rId23" Type="http://schemas.openxmlformats.org/officeDocument/2006/relationships/ctrlProp" Target="../ctrlProps/ctrlProp67.xml"/><Relationship Id="rId10" Type="http://schemas.openxmlformats.org/officeDocument/2006/relationships/printerSettings" Target="../printerSettings/printerSettings5.bin"/><Relationship Id="rId19" Type="http://schemas.openxmlformats.org/officeDocument/2006/relationships/ctrlProp" Target="../ctrlProps/ctrlProp63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58.xml"/><Relationship Id="rId22" Type="http://schemas.openxmlformats.org/officeDocument/2006/relationships/ctrlProp" Target="../ctrlProps/ctrlProp6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71.xml"/><Relationship Id="rId18" Type="http://schemas.openxmlformats.org/officeDocument/2006/relationships/ctrlProp" Target="../ctrlProps/ctrlProp76.xml"/><Relationship Id="rId26" Type="http://schemas.openxmlformats.org/officeDocument/2006/relationships/ctrlProp" Target="../ctrlProps/ctrlProp84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79.xml"/><Relationship Id="rId7" Type="http://schemas.openxmlformats.org/officeDocument/2006/relationships/hyperlink" Target="mailto:matt.dumm@hpe.com" TargetMode="External"/><Relationship Id="rId12" Type="http://schemas.openxmlformats.org/officeDocument/2006/relationships/vmlDrawing" Target="../drawings/vmlDrawing6.vml"/><Relationship Id="rId17" Type="http://schemas.openxmlformats.org/officeDocument/2006/relationships/ctrlProp" Target="../ctrlProps/ctrlProp75.xml"/><Relationship Id="rId25" Type="http://schemas.openxmlformats.org/officeDocument/2006/relationships/ctrlProp" Target="../ctrlProps/ctrlProp83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74.xml"/><Relationship Id="rId20" Type="http://schemas.openxmlformats.org/officeDocument/2006/relationships/ctrlProp" Target="../ctrlProps/ctrlProp78.xml"/><Relationship Id="rId1" Type="http://schemas.openxmlformats.org/officeDocument/2006/relationships/hyperlink" Target="http://link.osp.hpe.com/u/27zq" TargetMode="External"/><Relationship Id="rId6" Type="http://schemas.openxmlformats.org/officeDocument/2006/relationships/hyperlink" Target="http://link.osp.hpe.com/u/27zr" TargetMode="External"/><Relationship Id="rId11" Type="http://schemas.openxmlformats.org/officeDocument/2006/relationships/drawing" Target="../drawings/drawing6.xml"/><Relationship Id="rId24" Type="http://schemas.openxmlformats.org/officeDocument/2006/relationships/ctrlProp" Target="../ctrlProps/ctrlProp82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73.xml"/><Relationship Id="rId23" Type="http://schemas.openxmlformats.org/officeDocument/2006/relationships/ctrlProp" Target="../ctrlProps/ctrlProp81.xml"/><Relationship Id="rId10" Type="http://schemas.openxmlformats.org/officeDocument/2006/relationships/printerSettings" Target="../printerSettings/printerSettings6.bin"/><Relationship Id="rId19" Type="http://schemas.openxmlformats.org/officeDocument/2006/relationships/ctrlProp" Target="../ctrlProps/ctrlProp77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72.xml"/><Relationship Id="rId22" Type="http://schemas.openxmlformats.org/officeDocument/2006/relationships/ctrlProp" Target="../ctrlProps/ctrlProp8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26" Type="http://schemas.openxmlformats.org/officeDocument/2006/relationships/ctrlProp" Target="../ctrlProps/ctrlProp98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93.xml"/><Relationship Id="rId7" Type="http://schemas.openxmlformats.org/officeDocument/2006/relationships/hyperlink" Target="mailto:matt.dumm@hpe.com" TargetMode="External"/><Relationship Id="rId12" Type="http://schemas.openxmlformats.org/officeDocument/2006/relationships/vmlDrawing" Target="../drawings/vmlDrawing7.vml"/><Relationship Id="rId17" Type="http://schemas.openxmlformats.org/officeDocument/2006/relationships/ctrlProp" Target="../ctrlProps/ctrlProp89.xml"/><Relationship Id="rId25" Type="http://schemas.openxmlformats.org/officeDocument/2006/relationships/ctrlProp" Target="../ctrlProps/ctrlProp97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88.xml"/><Relationship Id="rId20" Type="http://schemas.openxmlformats.org/officeDocument/2006/relationships/ctrlProp" Target="../ctrlProps/ctrlProp92.xml"/><Relationship Id="rId1" Type="http://schemas.openxmlformats.org/officeDocument/2006/relationships/hyperlink" Target="http://link.osp.hpe.com/u/27zq" TargetMode="External"/><Relationship Id="rId6" Type="http://schemas.openxmlformats.org/officeDocument/2006/relationships/hyperlink" Target="http://link.osp.hpe.com/u/27zr" TargetMode="External"/><Relationship Id="rId11" Type="http://schemas.openxmlformats.org/officeDocument/2006/relationships/drawing" Target="../drawings/drawing7.xml"/><Relationship Id="rId24" Type="http://schemas.openxmlformats.org/officeDocument/2006/relationships/ctrlProp" Target="../ctrlProps/ctrlProp96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10" Type="http://schemas.openxmlformats.org/officeDocument/2006/relationships/printerSettings" Target="../printerSettings/printerSettings7.bin"/><Relationship Id="rId19" Type="http://schemas.openxmlformats.org/officeDocument/2006/relationships/ctrlProp" Target="../ctrlProps/ctrlProp91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99.xml"/><Relationship Id="rId18" Type="http://schemas.openxmlformats.org/officeDocument/2006/relationships/ctrlProp" Target="../ctrlProps/ctrlProp104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107.xml"/><Relationship Id="rId7" Type="http://schemas.openxmlformats.org/officeDocument/2006/relationships/hyperlink" Target="mailto:matt.dumm@hpe.com" TargetMode="External"/><Relationship Id="rId12" Type="http://schemas.openxmlformats.org/officeDocument/2006/relationships/vmlDrawing" Target="../drawings/vmlDrawing8.vml"/><Relationship Id="rId17" Type="http://schemas.openxmlformats.org/officeDocument/2006/relationships/ctrlProp" Target="../ctrlProps/ctrlProp103.xml"/><Relationship Id="rId25" Type="http://schemas.openxmlformats.org/officeDocument/2006/relationships/ctrlProp" Target="../ctrlProps/ctrlProp111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102.xml"/><Relationship Id="rId20" Type="http://schemas.openxmlformats.org/officeDocument/2006/relationships/ctrlProp" Target="../ctrlProps/ctrlProp106.xml"/><Relationship Id="rId1" Type="http://schemas.openxmlformats.org/officeDocument/2006/relationships/hyperlink" Target="http://link.osp.hpe.com/u/27zq" TargetMode="External"/><Relationship Id="rId6" Type="http://schemas.openxmlformats.org/officeDocument/2006/relationships/hyperlink" Target="http://link.osp.hpe.com/u/27zr" TargetMode="External"/><Relationship Id="rId11" Type="http://schemas.openxmlformats.org/officeDocument/2006/relationships/drawing" Target="../drawings/drawing8.xml"/><Relationship Id="rId24" Type="http://schemas.openxmlformats.org/officeDocument/2006/relationships/ctrlProp" Target="../ctrlProps/ctrlProp110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101.xml"/><Relationship Id="rId23" Type="http://schemas.openxmlformats.org/officeDocument/2006/relationships/ctrlProp" Target="../ctrlProps/ctrlProp109.xml"/><Relationship Id="rId10" Type="http://schemas.openxmlformats.org/officeDocument/2006/relationships/printerSettings" Target="../printerSettings/printerSettings8.bin"/><Relationship Id="rId19" Type="http://schemas.openxmlformats.org/officeDocument/2006/relationships/ctrlProp" Target="../ctrlProps/ctrlProp105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100.xml"/><Relationship Id="rId22" Type="http://schemas.openxmlformats.org/officeDocument/2006/relationships/ctrlProp" Target="../ctrlProps/ctrlProp10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112.xml"/><Relationship Id="rId18" Type="http://schemas.openxmlformats.org/officeDocument/2006/relationships/ctrlProp" Target="../ctrlProps/ctrlProp117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120.xml"/><Relationship Id="rId7" Type="http://schemas.openxmlformats.org/officeDocument/2006/relationships/hyperlink" Target="mailto:matt.dumm@hpe.com" TargetMode="External"/><Relationship Id="rId12" Type="http://schemas.openxmlformats.org/officeDocument/2006/relationships/vmlDrawing" Target="../drawings/vmlDrawing9.vml"/><Relationship Id="rId17" Type="http://schemas.openxmlformats.org/officeDocument/2006/relationships/ctrlProp" Target="../ctrlProps/ctrlProp116.xml"/><Relationship Id="rId25" Type="http://schemas.openxmlformats.org/officeDocument/2006/relationships/ctrlProp" Target="../ctrlProps/ctrlProp124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115.xml"/><Relationship Id="rId20" Type="http://schemas.openxmlformats.org/officeDocument/2006/relationships/ctrlProp" Target="../ctrlProps/ctrlProp119.xml"/><Relationship Id="rId1" Type="http://schemas.openxmlformats.org/officeDocument/2006/relationships/hyperlink" Target="http://link.osp.hpe.com/u/27zq" TargetMode="External"/><Relationship Id="rId6" Type="http://schemas.openxmlformats.org/officeDocument/2006/relationships/hyperlink" Target="http://link.osp.hpe.com/u/27zr" TargetMode="External"/><Relationship Id="rId11" Type="http://schemas.openxmlformats.org/officeDocument/2006/relationships/drawing" Target="../drawings/drawing9.xml"/><Relationship Id="rId24" Type="http://schemas.openxmlformats.org/officeDocument/2006/relationships/ctrlProp" Target="../ctrlProps/ctrlProp123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114.xml"/><Relationship Id="rId23" Type="http://schemas.openxmlformats.org/officeDocument/2006/relationships/ctrlProp" Target="../ctrlProps/ctrlProp122.xml"/><Relationship Id="rId10" Type="http://schemas.openxmlformats.org/officeDocument/2006/relationships/printerSettings" Target="../printerSettings/printerSettings9.bin"/><Relationship Id="rId19" Type="http://schemas.openxmlformats.org/officeDocument/2006/relationships/ctrlProp" Target="../ctrlProps/ctrlProp118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113.xml"/><Relationship Id="rId22" Type="http://schemas.openxmlformats.org/officeDocument/2006/relationships/ctrlProp" Target="../ctrlProps/ctrlProp12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125.xml"/><Relationship Id="rId18" Type="http://schemas.openxmlformats.org/officeDocument/2006/relationships/ctrlProp" Target="../ctrlProps/ctrlProp130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133.xml"/><Relationship Id="rId7" Type="http://schemas.openxmlformats.org/officeDocument/2006/relationships/hyperlink" Target="mailto:matt.dumm@hpe.com" TargetMode="External"/><Relationship Id="rId12" Type="http://schemas.openxmlformats.org/officeDocument/2006/relationships/vmlDrawing" Target="../drawings/vmlDrawing10.vml"/><Relationship Id="rId17" Type="http://schemas.openxmlformats.org/officeDocument/2006/relationships/ctrlProp" Target="../ctrlProps/ctrlProp129.xml"/><Relationship Id="rId25" Type="http://schemas.openxmlformats.org/officeDocument/2006/relationships/ctrlProp" Target="../ctrlProps/ctrlProp137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128.xml"/><Relationship Id="rId20" Type="http://schemas.openxmlformats.org/officeDocument/2006/relationships/ctrlProp" Target="../ctrlProps/ctrlProp132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drawing" Target="../drawings/drawing10.xml"/><Relationship Id="rId24" Type="http://schemas.openxmlformats.org/officeDocument/2006/relationships/ctrlProp" Target="../ctrlProps/ctrlProp136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127.xml"/><Relationship Id="rId23" Type="http://schemas.openxmlformats.org/officeDocument/2006/relationships/ctrlProp" Target="../ctrlProps/ctrlProp135.xml"/><Relationship Id="rId10" Type="http://schemas.openxmlformats.org/officeDocument/2006/relationships/printerSettings" Target="../printerSettings/printerSettings10.bin"/><Relationship Id="rId19" Type="http://schemas.openxmlformats.org/officeDocument/2006/relationships/ctrlProp" Target="../ctrlProps/ctrlProp131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126.xml"/><Relationship Id="rId22" Type="http://schemas.openxmlformats.org/officeDocument/2006/relationships/ctrlProp" Target="../ctrlProps/ctrlProp13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138.xml"/><Relationship Id="rId18" Type="http://schemas.openxmlformats.org/officeDocument/2006/relationships/ctrlProp" Target="../ctrlProps/ctrlProp143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146.xml"/><Relationship Id="rId7" Type="http://schemas.openxmlformats.org/officeDocument/2006/relationships/hyperlink" Target="mailto:matt.dumm@hpe.com" TargetMode="External"/><Relationship Id="rId12" Type="http://schemas.openxmlformats.org/officeDocument/2006/relationships/vmlDrawing" Target="../drawings/vmlDrawing11.vml"/><Relationship Id="rId17" Type="http://schemas.openxmlformats.org/officeDocument/2006/relationships/ctrlProp" Target="../ctrlProps/ctrlProp142.xml"/><Relationship Id="rId25" Type="http://schemas.openxmlformats.org/officeDocument/2006/relationships/ctrlProp" Target="../ctrlProps/ctrlProp150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141.xml"/><Relationship Id="rId20" Type="http://schemas.openxmlformats.org/officeDocument/2006/relationships/ctrlProp" Target="../ctrlProps/ctrlProp145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drawing" Target="../drawings/drawing11.xml"/><Relationship Id="rId24" Type="http://schemas.openxmlformats.org/officeDocument/2006/relationships/ctrlProp" Target="../ctrlProps/ctrlProp149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140.xml"/><Relationship Id="rId23" Type="http://schemas.openxmlformats.org/officeDocument/2006/relationships/ctrlProp" Target="../ctrlProps/ctrlProp148.xml"/><Relationship Id="rId10" Type="http://schemas.openxmlformats.org/officeDocument/2006/relationships/printerSettings" Target="../printerSettings/printerSettings11.bin"/><Relationship Id="rId19" Type="http://schemas.openxmlformats.org/officeDocument/2006/relationships/ctrlProp" Target="../ctrlProps/ctrlProp144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139.xml"/><Relationship Id="rId22" Type="http://schemas.openxmlformats.org/officeDocument/2006/relationships/ctrlProp" Target="../ctrlProps/ctrlProp14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151.xml"/><Relationship Id="rId18" Type="http://schemas.openxmlformats.org/officeDocument/2006/relationships/ctrlProp" Target="../ctrlProps/ctrlProp156.xml"/><Relationship Id="rId26" Type="http://schemas.openxmlformats.org/officeDocument/2006/relationships/ctrlProp" Target="../ctrlProps/ctrlProp164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159.xml"/><Relationship Id="rId7" Type="http://schemas.openxmlformats.org/officeDocument/2006/relationships/hyperlink" Target="mailto:matt.dumm@hpe.com" TargetMode="External"/><Relationship Id="rId12" Type="http://schemas.openxmlformats.org/officeDocument/2006/relationships/vmlDrawing" Target="../drawings/vmlDrawing12.vml"/><Relationship Id="rId17" Type="http://schemas.openxmlformats.org/officeDocument/2006/relationships/ctrlProp" Target="../ctrlProps/ctrlProp155.xml"/><Relationship Id="rId25" Type="http://schemas.openxmlformats.org/officeDocument/2006/relationships/ctrlProp" Target="../ctrlProps/ctrlProp163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154.xml"/><Relationship Id="rId20" Type="http://schemas.openxmlformats.org/officeDocument/2006/relationships/ctrlProp" Target="../ctrlProps/ctrlProp158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drawing" Target="../drawings/drawing12.xml"/><Relationship Id="rId24" Type="http://schemas.openxmlformats.org/officeDocument/2006/relationships/ctrlProp" Target="../ctrlProps/ctrlProp162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153.xml"/><Relationship Id="rId23" Type="http://schemas.openxmlformats.org/officeDocument/2006/relationships/ctrlProp" Target="../ctrlProps/ctrlProp161.xml"/><Relationship Id="rId10" Type="http://schemas.openxmlformats.org/officeDocument/2006/relationships/printerSettings" Target="../printerSettings/printerSettings12.bin"/><Relationship Id="rId19" Type="http://schemas.openxmlformats.org/officeDocument/2006/relationships/ctrlProp" Target="../ctrlProps/ctrlProp157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152.xml"/><Relationship Id="rId22" Type="http://schemas.openxmlformats.org/officeDocument/2006/relationships/ctrlProp" Target="../ctrlProps/ctrlProp16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vmlDrawing" Target="../drawings/vmlDrawing13.vml"/><Relationship Id="rId18" Type="http://schemas.openxmlformats.org/officeDocument/2006/relationships/ctrlProp" Target="../ctrlProps/ctrlProp169.xml"/><Relationship Id="rId26" Type="http://schemas.openxmlformats.org/officeDocument/2006/relationships/ctrlProp" Target="../ctrlProps/ctrlProp177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172.xml"/><Relationship Id="rId7" Type="http://schemas.openxmlformats.org/officeDocument/2006/relationships/hyperlink" Target="mailto:matt.dumm@hpe.com" TargetMode="External"/><Relationship Id="rId12" Type="http://schemas.openxmlformats.org/officeDocument/2006/relationships/drawing" Target="../drawings/drawing13.xml"/><Relationship Id="rId17" Type="http://schemas.openxmlformats.org/officeDocument/2006/relationships/ctrlProp" Target="../ctrlProps/ctrlProp168.xml"/><Relationship Id="rId25" Type="http://schemas.openxmlformats.org/officeDocument/2006/relationships/ctrlProp" Target="../ctrlProps/ctrlProp176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167.xml"/><Relationship Id="rId20" Type="http://schemas.openxmlformats.org/officeDocument/2006/relationships/ctrlProp" Target="../ctrlProps/ctrlProp171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printerSettings" Target="../printerSettings/printerSettings13.bin"/><Relationship Id="rId24" Type="http://schemas.openxmlformats.org/officeDocument/2006/relationships/ctrlProp" Target="../ctrlProps/ctrlProp175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166.xml"/><Relationship Id="rId23" Type="http://schemas.openxmlformats.org/officeDocument/2006/relationships/ctrlProp" Target="../ctrlProps/ctrlProp174.xml"/><Relationship Id="rId10" Type="http://schemas.openxmlformats.org/officeDocument/2006/relationships/hyperlink" Target="mailto:ron.chambers@hpe.com" TargetMode="External"/><Relationship Id="rId19" Type="http://schemas.openxmlformats.org/officeDocument/2006/relationships/ctrlProp" Target="../ctrlProps/ctrlProp170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165.xml"/><Relationship Id="rId22" Type="http://schemas.openxmlformats.org/officeDocument/2006/relationships/ctrlProp" Target="../ctrlProps/ctrlProp173.xml"/><Relationship Id="rId27" Type="http://schemas.openxmlformats.org/officeDocument/2006/relationships/ctrlProp" Target="../ctrlProps/ctrlProp1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vmlDrawing" Target="../drawings/vmlDrawing14.vml"/><Relationship Id="rId18" Type="http://schemas.openxmlformats.org/officeDocument/2006/relationships/ctrlProp" Target="../ctrlProps/ctrlProp183.xml"/><Relationship Id="rId26" Type="http://schemas.openxmlformats.org/officeDocument/2006/relationships/ctrlProp" Target="../ctrlProps/ctrlProp191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186.xml"/><Relationship Id="rId7" Type="http://schemas.openxmlformats.org/officeDocument/2006/relationships/hyperlink" Target="mailto:matt.dumm@hpe.com" TargetMode="External"/><Relationship Id="rId12" Type="http://schemas.openxmlformats.org/officeDocument/2006/relationships/drawing" Target="../drawings/drawing14.xml"/><Relationship Id="rId17" Type="http://schemas.openxmlformats.org/officeDocument/2006/relationships/ctrlProp" Target="../ctrlProps/ctrlProp182.xml"/><Relationship Id="rId25" Type="http://schemas.openxmlformats.org/officeDocument/2006/relationships/ctrlProp" Target="../ctrlProps/ctrlProp190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181.xml"/><Relationship Id="rId20" Type="http://schemas.openxmlformats.org/officeDocument/2006/relationships/ctrlProp" Target="../ctrlProps/ctrlProp185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printerSettings" Target="../printerSettings/printerSettings14.bin"/><Relationship Id="rId24" Type="http://schemas.openxmlformats.org/officeDocument/2006/relationships/ctrlProp" Target="../ctrlProps/ctrlProp189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180.xml"/><Relationship Id="rId23" Type="http://schemas.openxmlformats.org/officeDocument/2006/relationships/ctrlProp" Target="../ctrlProps/ctrlProp188.xml"/><Relationship Id="rId10" Type="http://schemas.openxmlformats.org/officeDocument/2006/relationships/hyperlink" Target="mailto:ron.chambers@hpe.com" TargetMode="External"/><Relationship Id="rId19" Type="http://schemas.openxmlformats.org/officeDocument/2006/relationships/ctrlProp" Target="../ctrlProps/ctrlProp184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179.xml"/><Relationship Id="rId22" Type="http://schemas.openxmlformats.org/officeDocument/2006/relationships/ctrlProp" Target="../ctrlProps/ctrlProp187.xml"/><Relationship Id="rId27" Type="http://schemas.openxmlformats.org/officeDocument/2006/relationships/ctrlProp" Target="../ctrlProps/ctrlProp19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vmlDrawing" Target="../drawings/vmlDrawing15.v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200.xml"/><Relationship Id="rId7" Type="http://schemas.openxmlformats.org/officeDocument/2006/relationships/hyperlink" Target="mailto:matt.dumm@hpe.com" TargetMode="External"/><Relationship Id="rId12" Type="http://schemas.openxmlformats.org/officeDocument/2006/relationships/drawing" Target="../drawings/drawing15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printerSettings" Target="../printerSettings/printerSettings15.bin"/><Relationship Id="rId24" Type="http://schemas.openxmlformats.org/officeDocument/2006/relationships/ctrlProp" Target="../ctrlProps/ctrlProp203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10" Type="http://schemas.openxmlformats.org/officeDocument/2006/relationships/hyperlink" Target="mailto:ron.chambers@hpe.com" TargetMode="External"/><Relationship Id="rId19" Type="http://schemas.openxmlformats.org/officeDocument/2006/relationships/ctrlProp" Target="../ctrlProps/ctrlProp198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vmlDrawing" Target="../drawings/vmlDrawing16.vml"/><Relationship Id="rId18" Type="http://schemas.openxmlformats.org/officeDocument/2006/relationships/ctrlProp" Target="../ctrlProps/ctrlProp211.xml"/><Relationship Id="rId26" Type="http://schemas.openxmlformats.org/officeDocument/2006/relationships/ctrlProp" Target="../ctrlProps/ctrlProp219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214.xml"/><Relationship Id="rId7" Type="http://schemas.openxmlformats.org/officeDocument/2006/relationships/hyperlink" Target="mailto:matt.dumm@hpe.com" TargetMode="External"/><Relationship Id="rId12" Type="http://schemas.openxmlformats.org/officeDocument/2006/relationships/drawing" Target="../drawings/drawing16.xml"/><Relationship Id="rId17" Type="http://schemas.openxmlformats.org/officeDocument/2006/relationships/ctrlProp" Target="../ctrlProps/ctrlProp210.xml"/><Relationship Id="rId25" Type="http://schemas.openxmlformats.org/officeDocument/2006/relationships/ctrlProp" Target="../ctrlProps/ctrlProp218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209.xml"/><Relationship Id="rId20" Type="http://schemas.openxmlformats.org/officeDocument/2006/relationships/ctrlProp" Target="../ctrlProps/ctrlProp213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printerSettings" Target="../printerSettings/printerSettings16.bin"/><Relationship Id="rId24" Type="http://schemas.openxmlformats.org/officeDocument/2006/relationships/ctrlProp" Target="../ctrlProps/ctrlProp217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208.xml"/><Relationship Id="rId23" Type="http://schemas.openxmlformats.org/officeDocument/2006/relationships/ctrlProp" Target="../ctrlProps/ctrlProp216.xml"/><Relationship Id="rId10" Type="http://schemas.openxmlformats.org/officeDocument/2006/relationships/hyperlink" Target="mailto:ron.chambers@hpe.com" TargetMode="External"/><Relationship Id="rId19" Type="http://schemas.openxmlformats.org/officeDocument/2006/relationships/ctrlProp" Target="../ctrlProps/ctrlProp212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207.xml"/><Relationship Id="rId22" Type="http://schemas.openxmlformats.org/officeDocument/2006/relationships/ctrlProp" Target="../ctrlProps/ctrlProp215.xml"/><Relationship Id="rId27" Type="http://schemas.openxmlformats.org/officeDocument/2006/relationships/ctrlProp" Target="../ctrlProps/ctrlProp2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vmlDrawing" Target="../drawings/vmlDrawing17.vml"/><Relationship Id="rId18" Type="http://schemas.openxmlformats.org/officeDocument/2006/relationships/ctrlProp" Target="../ctrlProps/ctrlProp225.xml"/><Relationship Id="rId26" Type="http://schemas.openxmlformats.org/officeDocument/2006/relationships/ctrlProp" Target="../ctrlProps/ctrlProp233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228.xml"/><Relationship Id="rId7" Type="http://schemas.openxmlformats.org/officeDocument/2006/relationships/hyperlink" Target="mailto:matt.dumm@hpe.com" TargetMode="External"/><Relationship Id="rId12" Type="http://schemas.openxmlformats.org/officeDocument/2006/relationships/drawing" Target="../drawings/drawing17.xml"/><Relationship Id="rId17" Type="http://schemas.openxmlformats.org/officeDocument/2006/relationships/ctrlProp" Target="../ctrlProps/ctrlProp224.xml"/><Relationship Id="rId25" Type="http://schemas.openxmlformats.org/officeDocument/2006/relationships/ctrlProp" Target="../ctrlProps/ctrlProp232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223.xml"/><Relationship Id="rId20" Type="http://schemas.openxmlformats.org/officeDocument/2006/relationships/ctrlProp" Target="../ctrlProps/ctrlProp227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printerSettings" Target="../printerSettings/printerSettings17.bin"/><Relationship Id="rId24" Type="http://schemas.openxmlformats.org/officeDocument/2006/relationships/ctrlProp" Target="../ctrlProps/ctrlProp231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222.xml"/><Relationship Id="rId23" Type="http://schemas.openxmlformats.org/officeDocument/2006/relationships/ctrlProp" Target="../ctrlProps/ctrlProp230.xml"/><Relationship Id="rId10" Type="http://schemas.openxmlformats.org/officeDocument/2006/relationships/hyperlink" Target="mailto:ron.chambers@hpe.com" TargetMode="External"/><Relationship Id="rId19" Type="http://schemas.openxmlformats.org/officeDocument/2006/relationships/ctrlProp" Target="../ctrlProps/ctrlProp226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221.xml"/><Relationship Id="rId22" Type="http://schemas.openxmlformats.org/officeDocument/2006/relationships/ctrlProp" Target="../ctrlProps/ctrlProp229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vmlDrawing" Target="../drawings/vmlDrawing18.vml"/><Relationship Id="rId18" Type="http://schemas.openxmlformats.org/officeDocument/2006/relationships/ctrlProp" Target="../ctrlProps/ctrlProp238.xml"/><Relationship Id="rId26" Type="http://schemas.openxmlformats.org/officeDocument/2006/relationships/ctrlProp" Target="../ctrlProps/ctrlProp246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241.xml"/><Relationship Id="rId7" Type="http://schemas.openxmlformats.org/officeDocument/2006/relationships/hyperlink" Target="mailto:matt.dumm@hpe.com" TargetMode="External"/><Relationship Id="rId12" Type="http://schemas.openxmlformats.org/officeDocument/2006/relationships/drawing" Target="../drawings/drawing18.xml"/><Relationship Id="rId17" Type="http://schemas.openxmlformats.org/officeDocument/2006/relationships/ctrlProp" Target="../ctrlProps/ctrlProp237.xml"/><Relationship Id="rId25" Type="http://schemas.openxmlformats.org/officeDocument/2006/relationships/ctrlProp" Target="../ctrlProps/ctrlProp245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236.xml"/><Relationship Id="rId20" Type="http://schemas.openxmlformats.org/officeDocument/2006/relationships/ctrlProp" Target="../ctrlProps/ctrlProp240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printerSettings" Target="../printerSettings/printerSettings18.bin"/><Relationship Id="rId24" Type="http://schemas.openxmlformats.org/officeDocument/2006/relationships/ctrlProp" Target="../ctrlProps/ctrlProp244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235.xml"/><Relationship Id="rId23" Type="http://schemas.openxmlformats.org/officeDocument/2006/relationships/ctrlProp" Target="../ctrlProps/ctrlProp243.xml"/><Relationship Id="rId10" Type="http://schemas.openxmlformats.org/officeDocument/2006/relationships/hyperlink" Target="mailto:ron.chambers@hpe.com" TargetMode="External"/><Relationship Id="rId19" Type="http://schemas.openxmlformats.org/officeDocument/2006/relationships/ctrlProp" Target="../ctrlProps/ctrlProp239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234.xml"/><Relationship Id="rId22" Type="http://schemas.openxmlformats.org/officeDocument/2006/relationships/ctrlProp" Target="../ctrlProps/ctrlProp24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vmlDrawing" Target="../drawings/vmlDrawing19.vml"/><Relationship Id="rId18" Type="http://schemas.openxmlformats.org/officeDocument/2006/relationships/ctrlProp" Target="../ctrlProps/ctrlProp251.xml"/><Relationship Id="rId26" Type="http://schemas.openxmlformats.org/officeDocument/2006/relationships/ctrlProp" Target="../ctrlProps/ctrlProp259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254.xml"/><Relationship Id="rId7" Type="http://schemas.openxmlformats.org/officeDocument/2006/relationships/hyperlink" Target="mailto:matt.dumm@hpe.com" TargetMode="External"/><Relationship Id="rId12" Type="http://schemas.openxmlformats.org/officeDocument/2006/relationships/drawing" Target="../drawings/drawing19.xml"/><Relationship Id="rId17" Type="http://schemas.openxmlformats.org/officeDocument/2006/relationships/ctrlProp" Target="../ctrlProps/ctrlProp250.xml"/><Relationship Id="rId25" Type="http://schemas.openxmlformats.org/officeDocument/2006/relationships/ctrlProp" Target="../ctrlProps/ctrlProp258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249.xml"/><Relationship Id="rId20" Type="http://schemas.openxmlformats.org/officeDocument/2006/relationships/ctrlProp" Target="../ctrlProps/ctrlProp253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printerSettings" Target="../printerSettings/printerSettings19.bin"/><Relationship Id="rId24" Type="http://schemas.openxmlformats.org/officeDocument/2006/relationships/ctrlProp" Target="../ctrlProps/ctrlProp257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248.xml"/><Relationship Id="rId23" Type="http://schemas.openxmlformats.org/officeDocument/2006/relationships/ctrlProp" Target="../ctrlProps/ctrlProp256.xml"/><Relationship Id="rId10" Type="http://schemas.openxmlformats.org/officeDocument/2006/relationships/hyperlink" Target="mailto:ron.chambers@hpe.com" TargetMode="External"/><Relationship Id="rId19" Type="http://schemas.openxmlformats.org/officeDocument/2006/relationships/ctrlProp" Target="../ctrlProps/ctrlProp252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247.xml"/><Relationship Id="rId22" Type="http://schemas.openxmlformats.org/officeDocument/2006/relationships/ctrlProp" Target="../ctrlProps/ctrlProp255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vmlDrawing" Target="../drawings/vmlDrawing20.vml"/><Relationship Id="rId18" Type="http://schemas.openxmlformats.org/officeDocument/2006/relationships/ctrlProp" Target="../ctrlProps/ctrlProp264.xml"/><Relationship Id="rId26" Type="http://schemas.openxmlformats.org/officeDocument/2006/relationships/ctrlProp" Target="../ctrlProps/ctrlProp272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267.xml"/><Relationship Id="rId7" Type="http://schemas.openxmlformats.org/officeDocument/2006/relationships/hyperlink" Target="mailto:matt.dumm@hpe.com" TargetMode="External"/><Relationship Id="rId12" Type="http://schemas.openxmlformats.org/officeDocument/2006/relationships/drawing" Target="../drawings/drawing20.xml"/><Relationship Id="rId17" Type="http://schemas.openxmlformats.org/officeDocument/2006/relationships/ctrlProp" Target="../ctrlProps/ctrlProp263.xml"/><Relationship Id="rId25" Type="http://schemas.openxmlformats.org/officeDocument/2006/relationships/ctrlProp" Target="../ctrlProps/ctrlProp271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262.xml"/><Relationship Id="rId20" Type="http://schemas.openxmlformats.org/officeDocument/2006/relationships/ctrlProp" Target="../ctrlProps/ctrlProp266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printerSettings" Target="../printerSettings/printerSettings20.bin"/><Relationship Id="rId24" Type="http://schemas.openxmlformats.org/officeDocument/2006/relationships/ctrlProp" Target="../ctrlProps/ctrlProp270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261.xml"/><Relationship Id="rId23" Type="http://schemas.openxmlformats.org/officeDocument/2006/relationships/ctrlProp" Target="../ctrlProps/ctrlProp269.xml"/><Relationship Id="rId10" Type="http://schemas.openxmlformats.org/officeDocument/2006/relationships/hyperlink" Target="mailto:ron.chambers@hpe.com" TargetMode="External"/><Relationship Id="rId19" Type="http://schemas.openxmlformats.org/officeDocument/2006/relationships/ctrlProp" Target="../ctrlProps/ctrlProp265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260.xml"/><Relationship Id="rId22" Type="http://schemas.openxmlformats.org/officeDocument/2006/relationships/ctrlProp" Target="../ctrlProps/ctrlProp26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vmlDrawing" Target="../drawings/vmlDrawing21.vml"/><Relationship Id="rId18" Type="http://schemas.openxmlformats.org/officeDocument/2006/relationships/ctrlProp" Target="../ctrlProps/ctrlProp277.xml"/><Relationship Id="rId26" Type="http://schemas.openxmlformats.org/officeDocument/2006/relationships/ctrlProp" Target="../ctrlProps/ctrlProp285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280.xml"/><Relationship Id="rId7" Type="http://schemas.openxmlformats.org/officeDocument/2006/relationships/hyperlink" Target="mailto:matt.dumm@hpe.com" TargetMode="External"/><Relationship Id="rId12" Type="http://schemas.openxmlformats.org/officeDocument/2006/relationships/drawing" Target="../drawings/drawing21.xml"/><Relationship Id="rId17" Type="http://schemas.openxmlformats.org/officeDocument/2006/relationships/ctrlProp" Target="../ctrlProps/ctrlProp276.xml"/><Relationship Id="rId25" Type="http://schemas.openxmlformats.org/officeDocument/2006/relationships/ctrlProp" Target="../ctrlProps/ctrlProp284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275.xml"/><Relationship Id="rId20" Type="http://schemas.openxmlformats.org/officeDocument/2006/relationships/ctrlProp" Target="../ctrlProps/ctrlProp279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printerSettings" Target="../printerSettings/printerSettings21.bin"/><Relationship Id="rId24" Type="http://schemas.openxmlformats.org/officeDocument/2006/relationships/ctrlProp" Target="../ctrlProps/ctrlProp283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274.xml"/><Relationship Id="rId23" Type="http://schemas.openxmlformats.org/officeDocument/2006/relationships/ctrlProp" Target="../ctrlProps/ctrlProp282.xml"/><Relationship Id="rId10" Type="http://schemas.openxmlformats.org/officeDocument/2006/relationships/hyperlink" Target="mailto:ron.chambers@hpe.com" TargetMode="External"/><Relationship Id="rId19" Type="http://schemas.openxmlformats.org/officeDocument/2006/relationships/ctrlProp" Target="../ctrlProps/ctrlProp278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273.xml"/><Relationship Id="rId22" Type="http://schemas.openxmlformats.org/officeDocument/2006/relationships/ctrlProp" Target="../ctrlProps/ctrlProp281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vmlDrawing" Target="../drawings/vmlDrawing22.vml"/><Relationship Id="rId18" Type="http://schemas.openxmlformats.org/officeDocument/2006/relationships/ctrlProp" Target="../ctrlProps/ctrlProp290.xml"/><Relationship Id="rId26" Type="http://schemas.openxmlformats.org/officeDocument/2006/relationships/ctrlProp" Target="../ctrlProps/ctrlProp298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293.xml"/><Relationship Id="rId7" Type="http://schemas.openxmlformats.org/officeDocument/2006/relationships/hyperlink" Target="mailto:matt.dumm@hpe.com" TargetMode="External"/><Relationship Id="rId12" Type="http://schemas.openxmlformats.org/officeDocument/2006/relationships/drawing" Target="../drawings/drawing22.xml"/><Relationship Id="rId17" Type="http://schemas.openxmlformats.org/officeDocument/2006/relationships/ctrlProp" Target="../ctrlProps/ctrlProp289.xml"/><Relationship Id="rId25" Type="http://schemas.openxmlformats.org/officeDocument/2006/relationships/ctrlProp" Target="../ctrlProps/ctrlProp297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288.xml"/><Relationship Id="rId20" Type="http://schemas.openxmlformats.org/officeDocument/2006/relationships/ctrlProp" Target="../ctrlProps/ctrlProp292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printerSettings" Target="../printerSettings/printerSettings22.bin"/><Relationship Id="rId24" Type="http://schemas.openxmlformats.org/officeDocument/2006/relationships/ctrlProp" Target="../ctrlProps/ctrlProp296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287.xml"/><Relationship Id="rId23" Type="http://schemas.openxmlformats.org/officeDocument/2006/relationships/ctrlProp" Target="../ctrlProps/ctrlProp295.xml"/><Relationship Id="rId10" Type="http://schemas.openxmlformats.org/officeDocument/2006/relationships/hyperlink" Target="mailto:ron.chambers@hpe.com" TargetMode="External"/><Relationship Id="rId19" Type="http://schemas.openxmlformats.org/officeDocument/2006/relationships/ctrlProp" Target="../ctrlProps/ctrlProp291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286.xml"/><Relationship Id="rId22" Type="http://schemas.openxmlformats.org/officeDocument/2006/relationships/ctrlProp" Target="../ctrlProps/ctrlProp294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vmlDrawing" Target="../drawings/vmlDrawing23.v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306.xml"/><Relationship Id="rId7" Type="http://schemas.openxmlformats.org/officeDocument/2006/relationships/hyperlink" Target="mailto:matt.dumm@hpe.com" TargetMode="External"/><Relationship Id="rId12" Type="http://schemas.openxmlformats.org/officeDocument/2006/relationships/drawing" Target="../drawings/drawing23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printerSettings" Target="../printerSettings/printerSettings23.bin"/><Relationship Id="rId24" Type="http://schemas.openxmlformats.org/officeDocument/2006/relationships/ctrlProp" Target="../ctrlProps/ctrlProp309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10" Type="http://schemas.openxmlformats.org/officeDocument/2006/relationships/hyperlink" Target="mailto:ron.chambers@hpe.com" TargetMode="External"/><Relationship Id="rId19" Type="http://schemas.openxmlformats.org/officeDocument/2006/relationships/ctrlProp" Target="../ctrlProps/ctrlProp304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vmlDrawing" Target="../drawings/vmlDrawing24.vml"/><Relationship Id="rId18" Type="http://schemas.openxmlformats.org/officeDocument/2006/relationships/ctrlProp" Target="../ctrlProps/ctrlProp316.xml"/><Relationship Id="rId26" Type="http://schemas.openxmlformats.org/officeDocument/2006/relationships/ctrlProp" Target="../ctrlProps/ctrlProp324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319.xml"/><Relationship Id="rId7" Type="http://schemas.openxmlformats.org/officeDocument/2006/relationships/hyperlink" Target="mailto:matt.dumm@hpe.com" TargetMode="External"/><Relationship Id="rId12" Type="http://schemas.openxmlformats.org/officeDocument/2006/relationships/drawing" Target="../drawings/drawing24.xml"/><Relationship Id="rId17" Type="http://schemas.openxmlformats.org/officeDocument/2006/relationships/ctrlProp" Target="../ctrlProps/ctrlProp315.xml"/><Relationship Id="rId25" Type="http://schemas.openxmlformats.org/officeDocument/2006/relationships/ctrlProp" Target="../ctrlProps/ctrlProp323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314.xml"/><Relationship Id="rId20" Type="http://schemas.openxmlformats.org/officeDocument/2006/relationships/ctrlProp" Target="../ctrlProps/ctrlProp318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printerSettings" Target="../printerSettings/printerSettings24.bin"/><Relationship Id="rId24" Type="http://schemas.openxmlformats.org/officeDocument/2006/relationships/ctrlProp" Target="../ctrlProps/ctrlProp322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313.xml"/><Relationship Id="rId23" Type="http://schemas.openxmlformats.org/officeDocument/2006/relationships/ctrlProp" Target="../ctrlProps/ctrlProp321.xml"/><Relationship Id="rId10" Type="http://schemas.openxmlformats.org/officeDocument/2006/relationships/hyperlink" Target="mailto:ron.chambers@hpe.com" TargetMode="External"/><Relationship Id="rId19" Type="http://schemas.openxmlformats.org/officeDocument/2006/relationships/ctrlProp" Target="../ctrlProps/ctrlProp317.xml"/><Relationship Id="rId4" Type="http://schemas.openxmlformats.org/officeDocument/2006/relationships/hyperlink" Target="mailto:akshay.ballal@hpe.com" TargetMode="External"/><Relationship Id="rId9" Type="http://schemas.openxmlformats.org/officeDocument/2006/relationships/hyperlink" Target="https://vdu-crt-iis-01.americas.hpqcorp.net/QADashboard/Program/DefectsToBeVerified?releaseID=20700" TargetMode="External"/><Relationship Id="rId14" Type="http://schemas.openxmlformats.org/officeDocument/2006/relationships/ctrlProp" Target="../ctrlProps/ctrlProp312.xml"/><Relationship Id="rId22" Type="http://schemas.openxmlformats.org/officeDocument/2006/relationships/ctrlProp" Target="../ctrlProps/ctrlProp32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326.xml"/><Relationship Id="rId18" Type="http://schemas.openxmlformats.org/officeDocument/2006/relationships/ctrlProp" Target="../ctrlProps/ctrlProp331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334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325.xml"/><Relationship Id="rId17" Type="http://schemas.openxmlformats.org/officeDocument/2006/relationships/ctrlProp" Target="../ctrlProps/ctrlProp330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329.xml"/><Relationship Id="rId20" Type="http://schemas.openxmlformats.org/officeDocument/2006/relationships/ctrlProp" Target="../ctrlProps/ctrlProp333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25.vml"/><Relationship Id="rId24" Type="http://schemas.openxmlformats.org/officeDocument/2006/relationships/ctrlProp" Target="../ctrlProps/ctrlProp337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328.xml"/><Relationship Id="rId23" Type="http://schemas.openxmlformats.org/officeDocument/2006/relationships/ctrlProp" Target="../ctrlProps/ctrlProp336.xml"/><Relationship Id="rId10" Type="http://schemas.openxmlformats.org/officeDocument/2006/relationships/drawing" Target="../drawings/drawing25.xml"/><Relationship Id="rId19" Type="http://schemas.openxmlformats.org/officeDocument/2006/relationships/ctrlProp" Target="../ctrlProps/ctrlProp332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25.bin"/><Relationship Id="rId14" Type="http://schemas.openxmlformats.org/officeDocument/2006/relationships/ctrlProp" Target="../ctrlProps/ctrlProp327.xml"/><Relationship Id="rId22" Type="http://schemas.openxmlformats.org/officeDocument/2006/relationships/ctrlProp" Target="../ctrlProps/ctrlProp335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339.xml"/><Relationship Id="rId18" Type="http://schemas.openxmlformats.org/officeDocument/2006/relationships/ctrlProp" Target="../ctrlProps/ctrlProp344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347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338.xml"/><Relationship Id="rId17" Type="http://schemas.openxmlformats.org/officeDocument/2006/relationships/ctrlProp" Target="../ctrlProps/ctrlProp343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342.xml"/><Relationship Id="rId20" Type="http://schemas.openxmlformats.org/officeDocument/2006/relationships/ctrlProp" Target="../ctrlProps/ctrlProp346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26.vml"/><Relationship Id="rId24" Type="http://schemas.openxmlformats.org/officeDocument/2006/relationships/ctrlProp" Target="../ctrlProps/ctrlProp350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341.xml"/><Relationship Id="rId23" Type="http://schemas.openxmlformats.org/officeDocument/2006/relationships/ctrlProp" Target="../ctrlProps/ctrlProp349.xml"/><Relationship Id="rId10" Type="http://schemas.openxmlformats.org/officeDocument/2006/relationships/drawing" Target="../drawings/drawing26.xml"/><Relationship Id="rId19" Type="http://schemas.openxmlformats.org/officeDocument/2006/relationships/ctrlProp" Target="../ctrlProps/ctrlProp345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26.bin"/><Relationship Id="rId14" Type="http://schemas.openxmlformats.org/officeDocument/2006/relationships/ctrlProp" Target="../ctrlProps/ctrlProp340.xml"/><Relationship Id="rId22" Type="http://schemas.openxmlformats.org/officeDocument/2006/relationships/ctrlProp" Target="../ctrlProps/ctrlProp348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352.xml"/><Relationship Id="rId18" Type="http://schemas.openxmlformats.org/officeDocument/2006/relationships/ctrlProp" Target="../ctrlProps/ctrlProp357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360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351.xml"/><Relationship Id="rId17" Type="http://schemas.openxmlformats.org/officeDocument/2006/relationships/ctrlProp" Target="../ctrlProps/ctrlProp356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355.xml"/><Relationship Id="rId20" Type="http://schemas.openxmlformats.org/officeDocument/2006/relationships/ctrlProp" Target="../ctrlProps/ctrlProp359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27.vml"/><Relationship Id="rId24" Type="http://schemas.openxmlformats.org/officeDocument/2006/relationships/ctrlProp" Target="../ctrlProps/ctrlProp363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354.xml"/><Relationship Id="rId23" Type="http://schemas.openxmlformats.org/officeDocument/2006/relationships/ctrlProp" Target="../ctrlProps/ctrlProp362.xml"/><Relationship Id="rId10" Type="http://schemas.openxmlformats.org/officeDocument/2006/relationships/drawing" Target="../drawings/drawing27.xml"/><Relationship Id="rId19" Type="http://schemas.openxmlformats.org/officeDocument/2006/relationships/ctrlProp" Target="../ctrlProps/ctrlProp358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27.bin"/><Relationship Id="rId14" Type="http://schemas.openxmlformats.org/officeDocument/2006/relationships/ctrlProp" Target="../ctrlProps/ctrlProp353.xml"/><Relationship Id="rId22" Type="http://schemas.openxmlformats.org/officeDocument/2006/relationships/ctrlProp" Target="../ctrlProps/ctrlProp36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365.xml"/><Relationship Id="rId18" Type="http://schemas.openxmlformats.org/officeDocument/2006/relationships/ctrlProp" Target="../ctrlProps/ctrlProp370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373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364.xml"/><Relationship Id="rId17" Type="http://schemas.openxmlformats.org/officeDocument/2006/relationships/ctrlProp" Target="../ctrlProps/ctrlProp369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368.xml"/><Relationship Id="rId20" Type="http://schemas.openxmlformats.org/officeDocument/2006/relationships/ctrlProp" Target="../ctrlProps/ctrlProp372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28.vml"/><Relationship Id="rId24" Type="http://schemas.openxmlformats.org/officeDocument/2006/relationships/ctrlProp" Target="../ctrlProps/ctrlProp376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367.xml"/><Relationship Id="rId23" Type="http://schemas.openxmlformats.org/officeDocument/2006/relationships/ctrlProp" Target="../ctrlProps/ctrlProp375.xml"/><Relationship Id="rId10" Type="http://schemas.openxmlformats.org/officeDocument/2006/relationships/drawing" Target="../drawings/drawing28.xml"/><Relationship Id="rId19" Type="http://schemas.openxmlformats.org/officeDocument/2006/relationships/ctrlProp" Target="../ctrlProps/ctrlProp371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28.bin"/><Relationship Id="rId14" Type="http://schemas.openxmlformats.org/officeDocument/2006/relationships/ctrlProp" Target="../ctrlProps/ctrlProp366.xml"/><Relationship Id="rId22" Type="http://schemas.openxmlformats.org/officeDocument/2006/relationships/ctrlProp" Target="../ctrlProps/ctrlProp374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378.xml"/><Relationship Id="rId18" Type="http://schemas.openxmlformats.org/officeDocument/2006/relationships/ctrlProp" Target="../ctrlProps/ctrlProp383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386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377.xml"/><Relationship Id="rId17" Type="http://schemas.openxmlformats.org/officeDocument/2006/relationships/ctrlProp" Target="../ctrlProps/ctrlProp382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381.xml"/><Relationship Id="rId20" Type="http://schemas.openxmlformats.org/officeDocument/2006/relationships/ctrlProp" Target="../ctrlProps/ctrlProp385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29.vml"/><Relationship Id="rId24" Type="http://schemas.openxmlformats.org/officeDocument/2006/relationships/ctrlProp" Target="../ctrlProps/ctrlProp389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380.xml"/><Relationship Id="rId23" Type="http://schemas.openxmlformats.org/officeDocument/2006/relationships/ctrlProp" Target="../ctrlProps/ctrlProp388.xml"/><Relationship Id="rId10" Type="http://schemas.openxmlformats.org/officeDocument/2006/relationships/drawing" Target="../drawings/drawing29.xml"/><Relationship Id="rId19" Type="http://schemas.openxmlformats.org/officeDocument/2006/relationships/ctrlProp" Target="../ctrlProps/ctrlProp384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29.bin"/><Relationship Id="rId14" Type="http://schemas.openxmlformats.org/officeDocument/2006/relationships/ctrlProp" Target="../ctrlProps/ctrlProp379.xml"/><Relationship Id="rId22" Type="http://schemas.openxmlformats.org/officeDocument/2006/relationships/ctrlProp" Target="../ctrlProps/ctrlProp38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391.xml"/><Relationship Id="rId18" Type="http://schemas.openxmlformats.org/officeDocument/2006/relationships/ctrlProp" Target="../ctrlProps/ctrlProp396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399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390.xml"/><Relationship Id="rId17" Type="http://schemas.openxmlformats.org/officeDocument/2006/relationships/ctrlProp" Target="../ctrlProps/ctrlProp395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394.xml"/><Relationship Id="rId20" Type="http://schemas.openxmlformats.org/officeDocument/2006/relationships/ctrlProp" Target="../ctrlProps/ctrlProp398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30.vml"/><Relationship Id="rId24" Type="http://schemas.openxmlformats.org/officeDocument/2006/relationships/ctrlProp" Target="../ctrlProps/ctrlProp402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393.xml"/><Relationship Id="rId23" Type="http://schemas.openxmlformats.org/officeDocument/2006/relationships/ctrlProp" Target="../ctrlProps/ctrlProp401.xml"/><Relationship Id="rId10" Type="http://schemas.openxmlformats.org/officeDocument/2006/relationships/drawing" Target="../drawings/drawing30.xml"/><Relationship Id="rId19" Type="http://schemas.openxmlformats.org/officeDocument/2006/relationships/ctrlProp" Target="../ctrlProps/ctrlProp397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30.bin"/><Relationship Id="rId14" Type="http://schemas.openxmlformats.org/officeDocument/2006/relationships/ctrlProp" Target="../ctrlProps/ctrlProp392.xml"/><Relationship Id="rId22" Type="http://schemas.openxmlformats.org/officeDocument/2006/relationships/ctrlProp" Target="../ctrlProps/ctrlProp400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404.xml"/><Relationship Id="rId18" Type="http://schemas.openxmlformats.org/officeDocument/2006/relationships/ctrlProp" Target="../ctrlProps/ctrlProp409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412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403.xml"/><Relationship Id="rId17" Type="http://schemas.openxmlformats.org/officeDocument/2006/relationships/ctrlProp" Target="../ctrlProps/ctrlProp408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407.xml"/><Relationship Id="rId20" Type="http://schemas.openxmlformats.org/officeDocument/2006/relationships/ctrlProp" Target="../ctrlProps/ctrlProp411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31.vml"/><Relationship Id="rId24" Type="http://schemas.openxmlformats.org/officeDocument/2006/relationships/ctrlProp" Target="../ctrlProps/ctrlProp415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406.xml"/><Relationship Id="rId23" Type="http://schemas.openxmlformats.org/officeDocument/2006/relationships/ctrlProp" Target="../ctrlProps/ctrlProp414.xml"/><Relationship Id="rId10" Type="http://schemas.openxmlformats.org/officeDocument/2006/relationships/drawing" Target="../drawings/drawing31.xml"/><Relationship Id="rId19" Type="http://schemas.openxmlformats.org/officeDocument/2006/relationships/ctrlProp" Target="../ctrlProps/ctrlProp410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31.bin"/><Relationship Id="rId14" Type="http://schemas.openxmlformats.org/officeDocument/2006/relationships/ctrlProp" Target="../ctrlProps/ctrlProp405.xml"/><Relationship Id="rId22" Type="http://schemas.openxmlformats.org/officeDocument/2006/relationships/ctrlProp" Target="../ctrlProps/ctrlProp413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417.xml"/><Relationship Id="rId18" Type="http://schemas.openxmlformats.org/officeDocument/2006/relationships/ctrlProp" Target="../ctrlProps/ctrlProp422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425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416.xml"/><Relationship Id="rId17" Type="http://schemas.openxmlformats.org/officeDocument/2006/relationships/ctrlProp" Target="../ctrlProps/ctrlProp421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420.xml"/><Relationship Id="rId20" Type="http://schemas.openxmlformats.org/officeDocument/2006/relationships/ctrlProp" Target="../ctrlProps/ctrlProp424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32.vml"/><Relationship Id="rId24" Type="http://schemas.openxmlformats.org/officeDocument/2006/relationships/ctrlProp" Target="../ctrlProps/ctrlProp428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419.xml"/><Relationship Id="rId23" Type="http://schemas.openxmlformats.org/officeDocument/2006/relationships/ctrlProp" Target="../ctrlProps/ctrlProp427.xml"/><Relationship Id="rId10" Type="http://schemas.openxmlformats.org/officeDocument/2006/relationships/drawing" Target="../drawings/drawing32.xml"/><Relationship Id="rId19" Type="http://schemas.openxmlformats.org/officeDocument/2006/relationships/ctrlProp" Target="../ctrlProps/ctrlProp423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32.bin"/><Relationship Id="rId14" Type="http://schemas.openxmlformats.org/officeDocument/2006/relationships/ctrlProp" Target="../ctrlProps/ctrlProp418.xml"/><Relationship Id="rId22" Type="http://schemas.openxmlformats.org/officeDocument/2006/relationships/ctrlProp" Target="../ctrlProps/ctrlProp426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430.xml"/><Relationship Id="rId18" Type="http://schemas.openxmlformats.org/officeDocument/2006/relationships/ctrlProp" Target="../ctrlProps/ctrlProp435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438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429.xml"/><Relationship Id="rId17" Type="http://schemas.openxmlformats.org/officeDocument/2006/relationships/ctrlProp" Target="../ctrlProps/ctrlProp434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433.xml"/><Relationship Id="rId20" Type="http://schemas.openxmlformats.org/officeDocument/2006/relationships/ctrlProp" Target="../ctrlProps/ctrlProp437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33.vml"/><Relationship Id="rId24" Type="http://schemas.openxmlformats.org/officeDocument/2006/relationships/ctrlProp" Target="../ctrlProps/ctrlProp441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432.xml"/><Relationship Id="rId23" Type="http://schemas.openxmlformats.org/officeDocument/2006/relationships/ctrlProp" Target="../ctrlProps/ctrlProp440.xml"/><Relationship Id="rId10" Type="http://schemas.openxmlformats.org/officeDocument/2006/relationships/drawing" Target="../drawings/drawing33.xml"/><Relationship Id="rId19" Type="http://schemas.openxmlformats.org/officeDocument/2006/relationships/ctrlProp" Target="../ctrlProps/ctrlProp436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33.bin"/><Relationship Id="rId14" Type="http://schemas.openxmlformats.org/officeDocument/2006/relationships/ctrlProp" Target="../ctrlProps/ctrlProp431.xml"/><Relationship Id="rId22" Type="http://schemas.openxmlformats.org/officeDocument/2006/relationships/ctrlProp" Target="../ctrlProps/ctrlProp4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443.xml"/><Relationship Id="rId18" Type="http://schemas.openxmlformats.org/officeDocument/2006/relationships/ctrlProp" Target="../ctrlProps/ctrlProp448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451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442.xml"/><Relationship Id="rId17" Type="http://schemas.openxmlformats.org/officeDocument/2006/relationships/ctrlProp" Target="../ctrlProps/ctrlProp447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446.xml"/><Relationship Id="rId20" Type="http://schemas.openxmlformats.org/officeDocument/2006/relationships/ctrlProp" Target="../ctrlProps/ctrlProp450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34.vml"/><Relationship Id="rId24" Type="http://schemas.openxmlformats.org/officeDocument/2006/relationships/ctrlProp" Target="../ctrlProps/ctrlProp454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445.xml"/><Relationship Id="rId23" Type="http://schemas.openxmlformats.org/officeDocument/2006/relationships/ctrlProp" Target="../ctrlProps/ctrlProp453.xml"/><Relationship Id="rId10" Type="http://schemas.openxmlformats.org/officeDocument/2006/relationships/drawing" Target="../drawings/drawing34.xml"/><Relationship Id="rId19" Type="http://schemas.openxmlformats.org/officeDocument/2006/relationships/ctrlProp" Target="../ctrlProps/ctrlProp449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34.bin"/><Relationship Id="rId14" Type="http://schemas.openxmlformats.org/officeDocument/2006/relationships/ctrlProp" Target="../ctrlProps/ctrlProp444.xml"/><Relationship Id="rId22" Type="http://schemas.openxmlformats.org/officeDocument/2006/relationships/ctrlProp" Target="../ctrlProps/ctrlProp4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456.xml"/><Relationship Id="rId18" Type="http://schemas.openxmlformats.org/officeDocument/2006/relationships/ctrlProp" Target="../ctrlProps/ctrlProp461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464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455.xml"/><Relationship Id="rId17" Type="http://schemas.openxmlformats.org/officeDocument/2006/relationships/ctrlProp" Target="../ctrlProps/ctrlProp460.xml"/><Relationship Id="rId25" Type="http://schemas.openxmlformats.org/officeDocument/2006/relationships/ctrlProp" Target="../ctrlProps/ctrlProp468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459.xml"/><Relationship Id="rId20" Type="http://schemas.openxmlformats.org/officeDocument/2006/relationships/ctrlProp" Target="../ctrlProps/ctrlProp463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35.vml"/><Relationship Id="rId24" Type="http://schemas.openxmlformats.org/officeDocument/2006/relationships/ctrlProp" Target="../ctrlProps/ctrlProp467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458.xml"/><Relationship Id="rId23" Type="http://schemas.openxmlformats.org/officeDocument/2006/relationships/ctrlProp" Target="../ctrlProps/ctrlProp466.xml"/><Relationship Id="rId10" Type="http://schemas.openxmlformats.org/officeDocument/2006/relationships/drawing" Target="../drawings/drawing35.xml"/><Relationship Id="rId19" Type="http://schemas.openxmlformats.org/officeDocument/2006/relationships/ctrlProp" Target="../ctrlProps/ctrlProp462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35.bin"/><Relationship Id="rId14" Type="http://schemas.openxmlformats.org/officeDocument/2006/relationships/ctrlProp" Target="../ctrlProps/ctrlProp457.xml"/><Relationship Id="rId22" Type="http://schemas.openxmlformats.org/officeDocument/2006/relationships/ctrlProp" Target="../ctrlProps/ctrlProp465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470.xml"/><Relationship Id="rId18" Type="http://schemas.openxmlformats.org/officeDocument/2006/relationships/ctrlProp" Target="../ctrlProps/ctrlProp475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478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469.xml"/><Relationship Id="rId17" Type="http://schemas.openxmlformats.org/officeDocument/2006/relationships/ctrlProp" Target="../ctrlProps/ctrlProp474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473.xml"/><Relationship Id="rId20" Type="http://schemas.openxmlformats.org/officeDocument/2006/relationships/ctrlProp" Target="../ctrlProps/ctrlProp477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36.v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472.xml"/><Relationship Id="rId10" Type="http://schemas.openxmlformats.org/officeDocument/2006/relationships/drawing" Target="../drawings/drawing36.xml"/><Relationship Id="rId19" Type="http://schemas.openxmlformats.org/officeDocument/2006/relationships/ctrlProp" Target="../ctrlProps/ctrlProp476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36.bin"/><Relationship Id="rId14" Type="http://schemas.openxmlformats.org/officeDocument/2006/relationships/ctrlProp" Target="../ctrlProps/ctrlProp471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480.xml"/><Relationship Id="rId18" Type="http://schemas.openxmlformats.org/officeDocument/2006/relationships/ctrlProp" Target="../ctrlProps/ctrlProp485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488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479.xml"/><Relationship Id="rId17" Type="http://schemas.openxmlformats.org/officeDocument/2006/relationships/ctrlProp" Target="../ctrlProps/ctrlProp484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483.xml"/><Relationship Id="rId20" Type="http://schemas.openxmlformats.org/officeDocument/2006/relationships/ctrlProp" Target="../ctrlProps/ctrlProp487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37.v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482.xml"/><Relationship Id="rId10" Type="http://schemas.openxmlformats.org/officeDocument/2006/relationships/drawing" Target="../drawings/drawing37.xml"/><Relationship Id="rId19" Type="http://schemas.openxmlformats.org/officeDocument/2006/relationships/ctrlProp" Target="../ctrlProps/ctrlProp486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37.bin"/><Relationship Id="rId14" Type="http://schemas.openxmlformats.org/officeDocument/2006/relationships/ctrlProp" Target="../ctrlProps/ctrlProp481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490.xml"/><Relationship Id="rId18" Type="http://schemas.openxmlformats.org/officeDocument/2006/relationships/ctrlProp" Target="../ctrlProps/ctrlProp495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498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489.xml"/><Relationship Id="rId17" Type="http://schemas.openxmlformats.org/officeDocument/2006/relationships/ctrlProp" Target="../ctrlProps/ctrlProp494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493.xml"/><Relationship Id="rId20" Type="http://schemas.openxmlformats.org/officeDocument/2006/relationships/ctrlProp" Target="../ctrlProps/ctrlProp497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38.v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492.xml"/><Relationship Id="rId10" Type="http://schemas.openxmlformats.org/officeDocument/2006/relationships/drawing" Target="../drawings/drawing38.xml"/><Relationship Id="rId19" Type="http://schemas.openxmlformats.org/officeDocument/2006/relationships/ctrlProp" Target="../ctrlProps/ctrlProp496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38.bin"/><Relationship Id="rId14" Type="http://schemas.openxmlformats.org/officeDocument/2006/relationships/ctrlProp" Target="../ctrlProps/ctrlProp491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500.xml"/><Relationship Id="rId18" Type="http://schemas.openxmlformats.org/officeDocument/2006/relationships/ctrlProp" Target="../ctrlProps/ctrlProp505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508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499.xml"/><Relationship Id="rId17" Type="http://schemas.openxmlformats.org/officeDocument/2006/relationships/ctrlProp" Target="../ctrlProps/ctrlProp504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503.xml"/><Relationship Id="rId20" Type="http://schemas.openxmlformats.org/officeDocument/2006/relationships/ctrlProp" Target="../ctrlProps/ctrlProp507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39.v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502.xml"/><Relationship Id="rId10" Type="http://schemas.openxmlformats.org/officeDocument/2006/relationships/drawing" Target="../drawings/drawing39.xml"/><Relationship Id="rId19" Type="http://schemas.openxmlformats.org/officeDocument/2006/relationships/ctrlProp" Target="../ctrlProps/ctrlProp506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39.bin"/><Relationship Id="rId14" Type="http://schemas.openxmlformats.org/officeDocument/2006/relationships/ctrlProp" Target="../ctrlProps/ctrlProp501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510.xml"/><Relationship Id="rId18" Type="http://schemas.openxmlformats.org/officeDocument/2006/relationships/ctrlProp" Target="../ctrlProps/ctrlProp515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518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509.xml"/><Relationship Id="rId17" Type="http://schemas.openxmlformats.org/officeDocument/2006/relationships/ctrlProp" Target="../ctrlProps/ctrlProp514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513.xml"/><Relationship Id="rId20" Type="http://schemas.openxmlformats.org/officeDocument/2006/relationships/ctrlProp" Target="../ctrlProps/ctrlProp517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40.v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512.xml"/><Relationship Id="rId10" Type="http://schemas.openxmlformats.org/officeDocument/2006/relationships/drawing" Target="../drawings/drawing40.xml"/><Relationship Id="rId19" Type="http://schemas.openxmlformats.org/officeDocument/2006/relationships/ctrlProp" Target="../ctrlProps/ctrlProp516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40.bin"/><Relationship Id="rId14" Type="http://schemas.openxmlformats.org/officeDocument/2006/relationships/ctrlProp" Target="../ctrlProps/ctrlProp511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13" Type="http://schemas.openxmlformats.org/officeDocument/2006/relationships/ctrlProp" Target="../ctrlProps/ctrlProp521.xml"/><Relationship Id="rId18" Type="http://schemas.openxmlformats.org/officeDocument/2006/relationships/ctrlProp" Target="../ctrlProps/ctrlProp526.xml"/><Relationship Id="rId3" Type="http://schemas.openxmlformats.org/officeDocument/2006/relationships/hyperlink" Target="mailto:gabriel.vicoveanu@hpe.com" TargetMode="Externa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520.xml"/><Relationship Id="rId17" Type="http://schemas.openxmlformats.org/officeDocument/2006/relationships/ctrlProp" Target="../ctrlProps/ctrlProp525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524.xml"/><Relationship Id="rId20" Type="http://schemas.openxmlformats.org/officeDocument/2006/relationships/ctrlProp" Target="../ctrlProps/ctrlProp528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ctrlProp" Target="../ctrlProps/ctrlProp519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523.xml"/><Relationship Id="rId10" Type="http://schemas.openxmlformats.org/officeDocument/2006/relationships/vmlDrawing" Target="../drawings/vmlDrawing41.vml"/><Relationship Id="rId19" Type="http://schemas.openxmlformats.org/officeDocument/2006/relationships/ctrlProp" Target="../ctrlProps/ctrlProp527.xml"/><Relationship Id="rId4" Type="http://schemas.openxmlformats.org/officeDocument/2006/relationships/hyperlink" Target="mailto:akshay.ballal@hpe.com" TargetMode="External"/><Relationship Id="rId9" Type="http://schemas.openxmlformats.org/officeDocument/2006/relationships/drawing" Target="../drawings/drawing41.xml"/><Relationship Id="rId14" Type="http://schemas.openxmlformats.org/officeDocument/2006/relationships/ctrlProp" Target="../ctrlProps/ctrlProp52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2.bin"/><Relationship Id="rId13" Type="http://schemas.openxmlformats.org/officeDocument/2006/relationships/ctrlProp" Target="../ctrlProps/ctrlProp531.xml"/><Relationship Id="rId18" Type="http://schemas.openxmlformats.org/officeDocument/2006/relationships/ctrlProp" Target="../ctrlProps/ctrlProp536.xml"/><Relationship Id="rId3" Type="http://schemas.openxmlformats.org/officeDocument/2006/relationships/hyperlink" Target="mailto:gabriel.vicoveanu@hpe.com" TargetMode="Externa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530.xml"/><Relationship Id="rId17" Type="http://schemas.openxmlformats.org/officeDocument/2006/relationships/ctrlProp" Target="../ctrlProps/ctrlProp535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534.xml"/><Relationship Id="rId20" Type="http://schemas.openxmlformats.org/officeDocument/2006/relationships/ctrlProp" Target="../ctrlProps/ctrlProp538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ctrlProp" Target="../ctrlProps/ctrlProp529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533.xml"/><Relationship Id="rId10" Type="http://schemas.openxmlformats.org/officeDocument/2006/relationships/vmlDrawing" Target="../drawings/vmlDrawing42.vml"/><Relationship Id="rId19" Type="http://schemas.openxmlformats.org/officeDocument/2006/relationships/ctrlProp" Target="../ctrlProps/ctrlProp537.xml"/><Relationship Id="rId4" Type="http://schemas.openxmlformats.org/officeDocument/2006/relationships/hyperlink" Target="mailto:akshay.ballal@hpe.com" TargetMode="External"/><Relationship Id="rId9" Type="http://schemas.openxmlformats.org/officeDocument/2006/relationships/drawing" Target="../drawings/drawing42.xml"/><Relationship Id="rId14" Type="http://schemas.openxmlformats.org/officeDocument/2006/relationships/ctrlProp" Target="../ctrlProps/ctrlProp532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hyperlink" Target="https://vdu-crt-iis-01.americas.hpqcorp.net/QADashboard/Program/DefectsToBeFixed?releaseID=20700" TargetMode="External"/><Relationship Id="rId13" Type="http://schemas.openxmlformats.org/officeDocument/2006/relationships/ctrlProp" Target="../ctrlProps/ctrlProp540.xml"/><Relationship Id="rId18" Type="http://schemas.openxmlformats.org/officeDocument/2006/relationships/ctrlProp" Target="../ctrlProps/ctrlProp545.xml"/><Relationship Id="rId3" Type="http://schemas.openxmlformats.org/officeDocument/2006/relationships/hyperlink" Target="mailto:gabriel.vicoveanu@hpe.com" TargetMode="External"/><Relationship Id="rId21" Type="http://schemas.openxmlformats.org/officeDocument/2006/relationships/ctrlProp" Target="../ctrlProps/ctrlProp548.xm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539.xml"/><Relationship Id="rId17" Type="http://schemas.openxmlformats.org/officeDocument/2006/relationships/ctrlProp" Target="../ctrlProps/ctrlProp544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543.xml"/><Relationship Id="rId20" Type="http://schemas.openxmlformats.org/officeDocument/2006/relationships/ctrlProp" Target="../ctrlProps/ctrlProp547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vmlDrawing" Target="../drawings/vmlDrawing43.v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542.xml"/><Relationship Id="rId10" Type="http://schemas.openxmlformats.org/officeDocument/2006/relationships/drawing" Target="../drawings/drawing43.xml"/><Relationship Id="rId19" Type="http://schemas.openxmlformats.org/officeDocument/2006/relationships/ctrlProp" Target="../ctrlProps/ctrlProp546.xml"/><Relationship Id="rId4" Type="http://schemas.openxmlformats.org/officeDocument/2006/relationships/hyperlink" Target="mailto:akshay.ballal@hpe.com" TargetMode="External"/><Relationship Id="rId9" Type="http://schemas.openxmlformats.org/officeDocument/2006/relationships/printerSettings" Target="../printerSettings/printerSettings43.bin"/><Relationship Id="rId14" Type="http://schemas.openxmlformats.org/officeDocument/2006/relationships/ctrlProp" Target="../ctrlProps/ctrlProp541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4.bin"/><Relationship Id="rId13" Type="http://schemas.openxmlformats.org/officeDocument/2006/relationships/ctrlProp" Target="../ctrlProps/ctrlProp551.xml"/><Relationship Id="rId18" Type="http://schemas.openxmlformats.org/officeDocument/2006/relationships/ctrlProp" Target="../ctrlProps/ctrlProp556.xml"/><Relationship Id="rId3" Type="http://schemas.openxmlformats.org/officeDocument/2006/relationships/hyperlink" Target="mailto:gabriel.vicoveanu@hpe.com" TargetMode="Externa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550.xml"/><Relationship Id="rId17" Type="http://schemas.openxmlformats.org/officeDocument/2006/relationships/ctrlProp" Target="../ctrlProps/ctrlProp555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554.xml"/><Relationship Id="rId20" Type="http://schemas.openxmlformats.org/officeDocument/2006/relationships/ctrlProp" Target="../ctrlProps/ctrlProp558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ctrlProp" Target="../ctrlProps/ctrlProp549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553.xml"/><Relationship Id="rId10" Type="http://schemas.openxmlformats.org/officeDocument/2006/relationships/vmlDrawing" Target="../drawings/vmlDrawing44.vml"/><Relationship Id="rId19" Type="http://schemas.openxmlformats.org/officeDocument/2006/relationships/ctrlProp" Target="../ctrlProps/ctrlProp557.xml"/><Relationship Id="rId4" Type="http://schemas.openxmlformats.org/officeDocument/2006/relationships/hyperlink" Target="mailto:akshay.ballal@hpe.com" TargetMode="External"/><Relationship Id="rId9" Type="http://schemas.openxmlformats.org/officeDocument/2006/relationships/drawing" Target="../drawings/drawing44.xml"/><Relationship Id="rId14" Type="http://schemas.openxmlformats.org/officeDocument/2006/relationships/ctrlProp" Target="../ctrlProps/ctrlProp55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5.bin"/><Relationship Id="rId13" Type="http://schemas.openxmlformats.org/officeDocument/2006/relationships/ctrlProp" Target="../ctrlProps/ctrlProp561.xml"/><Relationship Id="rId18" Type="http://schemas.openxmlformats.org/officeDocument/2006/relationships/ctrlProp" Target="../ctrlProps/ctrlProp566.xml"/><Relationship Id="rId3" Type="http://schemas.openxmlformats.org/officeDocument/2006/relationships/hyperlink" Target="mailto:gabriel.vicoveanu@hpe.com" TargetMode="Externa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560.xml"/><Relationship Id="rId17" Type="http://schemas.openxmlformats.org/officeDocument/2006/relationships/ctrlProp" Target="../ctrlProps/ctrlProp565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564.xml"/><Relationship Id="rId20" Type="http://schemas.openxmlformats.org/officeDocument/2006/relationships/ctrlProp" Target="../ctrlProps/ctrlProp568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ctrlProp" Target="../ctrlProps/ctrlProp559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563.xml"/><Relationship Id="rId10" Type="http://schemas.openxmlformats.org/officeDocument/2006/relationships/vmlDrawing" Target="../drawings/vmlDrawing45.vml"/><Relationship Id="rId19" Type="http://schemas.openxmlformats.org/officeDocument/2006/relationships/ctrlProp" Target="../ctrlProps/ctrlProp567.xml"/><Relationship Id="rId4" Type="http://schemas.openxmlformats.org/officeDocument/2006/relationships/hyperlink" Target="mailto:akshay.ballal@hpe.com" TargetMode="External"/><Relationship Id="rId9" Type="http://schemas.openxmlformats.org/officeDocument/2006/relationships/drawing" Target="../drawings/drawing45.xml"/><Relationship Id="rId14" Type="http://schemas.openxmlformats.org/officeDocument/2006/relationships/ctrlProp" Target="../ctrlProps/ctrlProp562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6.bin"/><Relationship Id="rId13" Type="http://schemas.openxmlformats.org/officeDocument/2006/relationships/ctrlProp" Target="../ctrlProps/ctrlProp571.xml"/><Relationship Id="rId18" Type="http://schemas.openxmlformats.org/officeDocument/2006/relationships/ctrlProp" Target="../ctrlProps/ctrlProp576.xml"/><Relationship Id="rId3" Type="http://schemas.openxmlformats.org/officeDocument/2006/relationships/hyperlink" Target="mailto:gabriel.vicoveanu@hpe.com" TargetMode="Externa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570.xml"/><Relationship Id="rId17" Type="http://schemas.openxmlformats.org/officeDocument/2006/relationships/ctrlProp" Target="../ctrlProps/ctrlProp575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574.xml"/><Relationship Id="rId20" Type="http://schemas.openxmlformats.org/officeDocument/2006/relationships/ctrlProp" Target="../ctrlProps/ctrlProp578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ctrlProp" Target="../ctrlProps/ctrlProp569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573.xml"/><Relationship Id="rId10" Type="http://schemas.openxmlformats.org/officeDocument/2006/relationships/vmlDrawing" Target="../drawings/vmlDrawing46.vml"/><Relationship Id="rId19" Type="http://schemas.openxmlformats.org/officeDocument/2006/relationships/ctrlProp" Target="../ctrlProps/ctrlProp577.xml"/><Relationship Id="rId4" Type="http://schemas.openxmlformats.org/officeDocument/2006/relationships/hyperlink" Target="mailto:akshay.ballal@hpe.com" TargetMode="External"/><Relationship Id="rId9" Type="http://schemas.openxmlformats.org/officeDocument/2006/relationships/drawing" Target="../drawings/drawing46.xml"/><Relationship Id="rId14" Type="http://schemas.openxmlformats.org/officeDocument/2006/relationships/ctrlProp" Target="../ctrlProps/ctrlProp572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7.bin"/><Relationship Id="rId13" Type="http://schemas.openxmlformats.org/officeDocument/2006/relationships/ctrlProp" Target="../ctrlProps/ctrlProp581.xml"/><Relationship Id="rId18" Type="http://schemas.openxmlformats.org/officeDocument/2006/relationships/ctrlProp" Target="../ctrlProps/ctrlProp586.xml"/><Relationship Id="rId3" Type="http://schemas.openxmlformats.org/officeDocument/2006/relationships/hyperlink" Target="mailto:gabriel.vicoveanu@hpe.com" TargetMode="External"/><Relationship Id="rId7" Type="http://schemas.openxmlformats.org/officeDocument/2006/relationships/hyperlink" Target="mailto:matt.dumm@hpe.com" TargetMode="External"/><Relationship Id="rId12" Type="http://schemas.openxmlformats.org/officeDocument/2006/relationships/ctrlProp" Target="../ctrlProps/ctrlProp580.xml"/><Relationship Id="rId17" Type="http://schemas.openxmlformats.org/officeDocument/2006/relationships/ctrlProp" Target="../ctrlProps/ctrlProp585.xml"/><Relationship Id="rId2" Type="http://schemas.openxmlformats.org/officeDocument/2006/relationships/hyperlink" Target="mailto:moorthy.mm@hpe.com" TargetMode="External"/><Relationship Id="rId16" Type="http://schemas.openxmlformats.org/officeDocument/2006/relationships/ctrlProp" Target="../ctrlProps/ctrlProp584.xml"/><Relationship Id="rId20" Type="http://schemas.openxmlformats.org/officeDocument/2006/relationships/ctrlProp" Target="../ctrlProps/ctrlProp588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bugzilla.houston.hpecorp.net:1181/bugzilla/buglist.cgi?cmdtype=runnamed&amp;list_id=1340529&amp;namedcmd=AvitusToBeClosed" TargetMode="External"/><Relationship Id="rId11" Type="http://schemas.openxmlformats.org/officeDocument/2006/relationships/ctrlProp" Target="../ctrlProps/ctrlProp579.xml"/><Relationship Id="rId5" Type="http://schemas.openxmlformats.org/officeDocument/2006/relationships/hyperlink" Target="https://vdu-crt-iis-01.americas.hpqcorp.net/QADashboard/Program/OpenBugsBedrockSummary" TargetMode="External"/><Relationship Id="rId15" Type="http://schemas.openxmlformats.org/officeDocument/2006/relationships/ctrlProp" Target="../ctrlProps/ctrlProp583.xml"/><Relationship Id="rId10" Type="http://schemas.openxmlformats.org/officeDocument/2006/relationships/vmlDrawing" Target="../drawings/vmlDrawing47.vml"/><Relationship Id="rId19" Type="http://schemas.openxmlformats.org/officeDocument/2006/relationships/ctrlProp" Target="../ctrlProps/ctrlProp587.xml"/><Relationship Id="rId4" Type="http://schemas.openxmlformats.org/officeDocument/2006/relationships/hyperlink" Target="mailto:akshay.ballal@hpe.com" TargetMode="External"/><Relationship Id="rId9" Type="http://schemas.openxmlformats.org/officeDocument/2006/relationships/drawing" Target="../drawings/drawing47.xml"/><Relationship Id="rId14" Type="http://schemas.openxmlformats.org/officeDocument/2006/relationships/ctrlProp" Target="../ctrlProps/ctrlProp582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hyperlink" Target="mailto:matt.dumm@hpe.com" TargetMode="External"/><Relationship Id="rId13" Type="http://schemas.openxmlformats.org/officeDocument/2006/relationships/ctrlProp" Target="../ctrlProps/ctrlProp590.xml"/><Relationship Id="rId18" Type="http://schemas.openxmlformats.org/officeDocument/2006/relationships/ctrlProp" Target="../ctrlProps/ctrlProp595.xml"/><Relationship Id="rId3" Type="http://schemas.openxmlformats.org/officeDocument/2006/relationships/hyperlink" Target="mailto:moorthy.mm@hpe.com" TargetMode="Externa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589.xml"/><Relationship Id="rId17" Type="http://schemas.openxmlformats.org/officeDocument/2006/relationships/ctrlProp" Target="../ctrlProps/ctrlProp594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593.xml"/><Relationship Id="rId20" Type="http://schemas.openxmlformats.org/officeDocument/2006/relationships/ctrlProp" Target="../ctrlProps/ctrlProp597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vmlDrawing" Target="../drawings/vmlDrawing48.v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592.xml"/><Relationship Id="rId10" Type="http://schemas.openxmlformats.org/officeDocument/2006/relationships/drawing" Target="../drawings/drawing48.xml"/><Relationship Id="rId19" Type="http://schemas.openxmlformats.org/officeDocument/2006/relationships/ctrlProp" Target="../ctrlProps/ctrlProp596.xml"/><Relationship Id="rId4" Type="http://schemas.openxmlformats.org/officeDocument/2006/relationships/hyperlink" Target="mailto:gabriel.vicoveanu@hpe.com" TargetMode="External"/><Relationship Id="rId9" Type="http://schemas.openxmlformats.org/officeDocument/2006/relationships/printerSettings" Target="../printerSettings/printerSettings48.bin"/><Relationship Id="rId14" Type="http://schemas.openxmlformats.org/officeDocument/2006/relationships/ctrlProp" Target="../ctrlProps/ctrlProp591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hyperlink" Target="mailto:matt.dumm@hpe.com" TargetMode="External"/><Relationship Id="rId13" Type="http://schemas.openxmlformats.org/officeDocument/2006/relationships/ctrlProp" Target="../ctrlProps/ctrlProp599.xml"/><Relationship Id="rId18" Type="http://schemas.openxmlformats.org/officeDocument/2006/relationships/ctrlProp" Target="../ctrlProps/ctrlProp604.xml"/><Relationship Id="rId3" Type="http://schemas.openxmlformats.org/officeDocument/2006/relationships/hyperlink" Target="mailto:moorthy.mm@hpe.com" TargetMode="Externa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598.xml"/><Relationship Id="rId17" Type="http://schemas.openxmlformats.org/officeDocument/2006/relationships/ctrlProp" Target="../ctrlProps/ctrlProp603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602.xml"/><Relationship Id="rId20" Type="http://schemas.openxmlformats.org/officeDocument/2006/relationships/ctrlProp" Target="../ctrlProps/ctrlProp606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vmlDrawing" Target="../drawings/vmlDrawing49.v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601.xml"/><Relationship Id="rId10" Type="http://schemas.openxmlformats.org/officeDocument/2006/relationships/drawing" Target="../drawings/drawing49.xml"/><Relationship Id="rId19" Type="http://schemas.openxmlformats.org/officeDocument/2006/relationships/ctrlProp" Target="../ctrlProps/ctrlProp605.xml"/><Relationship Id="rId4" Type="http://schemas.openxmlformats.org/officeDocument/2006/relationships/hyperlink" Target="mailto:gabriel.vicoveanu@hpe.com" TargetMode="External"/><Relationship Id="rId9" Type="http://schemas.openxmlformats.org/officeDocument/2006/relationships/printerSettings" Target="../printerSettings/printerSettings49.bin"/><Relationship Id="rId14" Type="http://schemas.openxmlformats.org/officeDocument/2006/relationships/ctrlProp" Target="../ctrlProps/ctrlProp600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hyperlink" Target="mailto:matt.dumm@hpe.com" TargetMode="External"/><Relationship Id="rId13" Type="http://schemas.openxmlformats.org/officeDocument/2006/relationships/ctrlProp" Target="../ctrlProps/ctrlProp608.xml"/><Relationship Id="rId18" Type="http://schemas.openxmlformats.org/officeDocument/2006/relationships/ctrlProp" Target="../ctrlProps/ctrlProp613.xml"/><Relationship Id="rId3" Type="http://schemas.openxmlformats.org/officeDocument/2006/relationships/hyperlink" Target="mailto:moorthy.mm@hpe.com" TargetMode="Externa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607.xml"/><Relationship Id="rId17" Type="http://schemas.openxmlformats.org/officeDocument/2006/relationships/ctrlProp" Target="../ctrlProps/ctrlProp612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611.xml"/><Relationship Id="rId20" Type="http://schemas.openxmlformats.org/officeDocument/2006/relationships/ctrlProp" Target="../ctrlProps/ctrlProp615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vmlDrawing" Target="../drawings/vmlDrawing50.v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610.xml"/><Relationship Id="rId10" Type="http://schemas.openxmlformats.org/officeDocument/2006/relationships/drawing" Target="../drawings/drawing50.xml"/><Relationship Id="rId19" Type="http://schemas.openxmlformats.org/officeDocument/2006/relationships/ctrlProp" Target="../ctrlProps/ctrlProp614.xml"/><Relationship Id="rId4" Type="http://schemas.openxmlformats.org/officeDocument/2006/relationships/hyperlink" Target="mailto:gabriel.vicoveanu@hpe.com" TargetMode="External"/><Relationship Id="rId9" Type="http://schemas.openxmlformats.org/officeDocument/2006/relationships/printerSettings" Target="../printerSettings/printerSettings50.bin"/><Relationship Id="rId14" Type="http://schemas.openxmlformats.org/officeDocument/2006/relationships/ctrlProp" Target="../ctrlProps/ctrlProp609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hyperlink" Target="mailto:matt.dumm@hpe.com" TargetMode="External"/><Relationship Id="rId13" Type="http://schemas.openxmlformats.org/officeDocument/2006/relationships/ctrlProp" Target="../ctrlProps/ctrlProp617.xml"/><Relationship Id="rId18" Type="http://schemas.openxmlformats.org/officeDocument/2006/relationships/ctrlProp" Target="../ctrlProps/ctrlProp622.xml"/><Relationship Id="rId3" Type="http://schemas.openxmlformats.org/officeDocument/2006/relationships/hyperlink" Target="mailto:moorthy.mm@hpe.com" TargetMode="Externa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616.xml"/><Relationship Id="rId17" Type="http://schemas.openxmlformats.org/officeDocument/2006/relationships/ctrlProp" Target="../ctrlProps/ctrlProp621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620.xml"/><Relationship Id="rId20" Type="http://schemas.openxmlformats.org/officeDocument/2006/relationships/ctrlProp" Target="../ctrlProps/ctrlProp624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vmlDrawing" Target="../drawings/vmlDrawing51.v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619.xml"/><Relationship Id="rId10" Type="http://schemas.openxmlformats.org/officeDocument/2006/relationships/drawing" Target="../drawings/drawing51.xml"/><Relationship Id="rId19" Type="http://schemas.openxmlformats.org/officeDocument/2006/relationships/ctrlProp" Target="../ctrlProps/ctrlProp623.xml"/><Relationship Id="rId4" Type="http://schemas.openxmlformats.org/officeDocument/2006/relationships/hyperlink" Target="mailto:gabriel.vicoveanu@hpe.com" TargetMode="External"/><Relationship Id="rId9" Type="http://schemas.openxmlformats.org/officeDocument/2006/relationships/printerSettings" Target="../printerSettings/printerSettings51.bin"/><Relationship Id="rId14" Type="http://schemas.openxmlformats.org/officeDocument/2006/relationships/ctrlProp" Target="../ctrlProps/ctrlProp61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hyperlink" Target="mailto:matt.dumm@hpe.com" TargetMode="External"/><Relationship Id="rId13" Type="http://schemas.openxmlformats.org/officeDocument/2006/relationships/ctrlProp" Target="../ctrlProps/ctrlProp626.xml"/><Relationship Id="rId18" Type="http://schemas.openxmlformats.org/officeDocument/2006/relationships/ctrlProp" Target="../ctrlProps/ctrlProp631.xml"/><Relationship Id="rId3" Type="http://schemas.openxmlformats.org/officeDocument/2006/relationships/hyperlink" Target="mailto:moorthy.mm@hpe.com" TargetMode="Externa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625.xml"/><Relationship Id="rId17" Type="http://schemas.openxmlformats.org/officeDocument/2006/relationships/ctrlProp" Target="../ctrlProps/ctrlProp630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629.xml"/><Relationship Id="rId20" Type="http://schemas.openxmlformats.org/officeDocument/2006/relationships/ctrlProp" Target="../ctrlProps/ctrlProp633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vmlDrawing" Target="../drawings/vmlDrawing52.v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628.xml"/><Relationship Id="rId10" Type="http://schemas.openxmlformats.org/officeDocument/2006/relationships/drawing" Target="../drawings/drawing52.xml"/><Relationship Id="rId19" Type="http://schemas.openxmlformats.org/officeDocument/2006/relationships/ctrlProp" Target="../ctrlProps/ctrlProp632.xml"/><Relationship Id="rId4" Type="http://schemas.openxmlformats.org/officeDocument/2006/relationships/hyperlink" Target="mailto:gabriel.vicoveanu@hpe.com" TargetMode="External"/><Relationship Id="rId9" Type="http://schemas.openxmlformats.org/officeDocument/2006/relationships/printerSettings" Target="../printerSettings/printerSettings52.bin"/><Relationship Id="rId14" Type="http://schemas.openxmlformats.org/officeDocument/2006/relationships/ctrlProp" Target="../ctrlProps/ctrlProp627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hyperlink" Target="mailto:matt.dumm@hpe.com" TargetMode="External"/><Relationship Id="rId13" Type="http://schemas.openxmlformats.org/officeDocument/2006/relationships/ctrlProp" Target="../ctrlProps/ctrlProp635.xml"/><Relationship Id="rId18" Type="http://schemas.openxmlformats.org/officeDocument/2006/relationships/ctrlProp" Target="../ctrlProps/ctrlProp640.xml"/><Relationship Id="rId3" Type="http://schemas.openxmlformats.org/officeDocument/2006/relationships/hyperlink" Target="mailto:moorthy.mm@hpe.com" TargetMode="Externa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634.xml"/><Relationship Id="rId17" Type="http://schemas.openxmlformats.org/officeDocument/2006/relationships/ctrlProp" Target="../ctrlProps/ctrlProp639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638.xml"/><Relationship Id="rId20" Type="http://schemas.openxmlformats.org/officeDocument/2006/relationships/ctrlProp" Target="../ctrlProps/ctrlProp642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vmlDrawing" Target="../drawings/vmlDrawing53.v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637.xml"/><Relationship Id="rId10" Type="http://schemas.openxmlformats.org/officeDocument/2006/relationships/drawing" Target="../drawings/drawing53.xml"/><Relationship Id="rId19" Type="http://schemas.openxmlformats.org/officeDocument/2006/relationships/ctrlProp" Target="../ctrlProps/ctrlProp641.xml"/><Relationship Id="rId4" Type="http://schemas.openxmlformats.org/officeDocument/2006/relationships/hyperlink" Target="mailto:gabriel.vicoveanu@hpe.com" TargetMode="External"/><Relationship Id="rId9" Type="http://schemas.openxmlformats.org/officeDocument/2006/relationships/printerSettings" Target="../printerSettings/printerSettings53.bin"/><Relationship Id="rId14" Type="http://schemas.openxmlformats.org/officeDocument/2006/relationships/ctrlProp" Target="../ctrlProps/ctrlProp636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hyperlink" Target="mailto:matt.dumm@hpe.com" TargetMode="External"/><Relationship Id="rId13" Type="http://schemas.openxmlformats.org/officeDocument/2006/relationships/ctrlProp" Target="../ctrlProps/ctrlProp644.xml"/><Relationship Id="rId18" Type="http://schemas.openxmlformats.org/officeDocument/2006/relationships/ctrlProp" Target="../ctrlProps/ctrlProp649.xml"/><Relationship Id="rId3" Type="http://schemas.openxmlformats.org/officeDocument/2006/relationships/hyperlink" Target="mailto:moorthy.mm@hpe.com" TargetMode="Externa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643.xml"/><Relationship Id="rId17" Type="http://schemas.openxmlformats.org/officeDocument/2006/relationships/ctrlProp" Target="../ctrlProps/ctrlProp648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647.xml"/><Relationship Id="rId20" Type="http://schemas.openxmlformats.org/officeDocument/2006/relationships/ctrlProp" Target="../ctrlProps/ctrlProp651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vmlDrawing" Target="../drawings/vmlDrawing54.v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646.xml"/><Relationship Id="rId10" Type="http://schemas.openxmlformats.org/officeDocument/2006/relationships/drawing" Target="../drawings/drawing54.xml"/><Relationship Id="rId19" Type="http://schemas.openxmlformats.org/officeDocument/2006/relationships/ctrlProp" Target="../ctrlProps/ctrlProp650.xml"/><Relationship Id="rId4" Type="http://schemas.openxmlformats.org/officeDocument/2006/relationships/hyperlink" Target="mailto:gabriel.vicoveanu@hpe.com" TargetMode="External"/><Relationship Id="rId9" Type="http://schemas.openxmlformats.org/officeDocument/2006/relationships/printerSettings" Target="../printerSettings/printerSettings54.bin"/><Relationship Id="rId14" Type="http://schemas.openxmlformats.org/officeDocument/2006/relationships/ctrlProp" Target="../ctrlProps/ctrlProp645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hyperlink" Target="mailto:matt.dumm@hpe.com" TargetMode="External"/><Relationship Id="rId13" Type="http://schemas.openxmlformats.org/officeDocument/2006/relationships/ctrlProp" Target="../ctrlProps/ctrlProp653.xml"/><Relationship Id="rId18" Type="http://schemas.openxmlformats.org/officeDocument/2006/relationships/ctrlProp" Target="../ctrlProps/ctrlProp658.xml"/><Relationship Id="rId3" Type="http://schemas.openxmlformats.org/officeDocument/2006/relationships/hyperlink" Target="mailto:moorthy.mm@hpe.com" TargetMode="Externa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652.xml"/><Relationship Id="rId17" Type="http://schemas.openxmlformats.org/officeDocument/2006/relationships/ctrlProp" Target="../ctrlProps/ctrlProp657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656.xml"/><Relationship Id="rId20" Type="http://schemas.openxmlformats.org/officeDocument/2006/relationships/ctrlProp" Target="../ctrlProps/ctrlProp660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vmlDrawing" Target="../drawings/vmlDrawing55.v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655.xml"/><Relationship Id="rId10" Type="http://schemas.openxmlformats.org/officeDocument/2006/relationships/drawing" Target="../drawings/drawing55.xml"/><Relationship Id="rId19" Type="http://schemas.openxmlformats.org/officeDocument/2006/relationships/ctrlProp" Target="../ctrlProps/ctrlProp659.xml"/><Relationship Id="rId4" Type="http://schemas.openxmlformats.org/officeDocument/2006/relationships/hyperlink" Target="mailto:gabriel.vicoveanu@hpe.com" TargetMode="External"/><Relationship Id="rId9" Type="http://schemas.openxmlformats.org/officeDocument/2006/relationships/printerSettings" Target="../printerSettings/printerSettings55.bin"/><Relationship Id="rId14" Type="http://schemas.openxmlformats.org/officeDocument/2006/relationships/ctrlProp" Target="../ctrlProps/ctrlProp654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hyperlink" Target="mailto:matt.dumm@hpe.com" TargetMode="External"/><Relationship Id="rId13" Type="http://schemas.openxmlformats.org/officeDocument/2006/relationships/ctrlProp" Target="../ctrlProps/ctrlProp662.xml"/><Relationship Id="rId18" Type="http://schemas.openxmlformats.org/officeDocument/2006/relationships/ctrlProp" Target="../ctrlProps/ctrlProp667.xml"/><Relationship Id="rId3" Type="http://schemas.openxmlformats.org/officeDocument/2006/relationships/hyperlink" Target="mailto:moorthy.mm@hpe.com" TargetMode="Externa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661.xml"/><Relationship Id="rId17" Type="http://schemas.openxmlformats.org/officeDocument/2006/relationships/ctrlProp" Target="../ctrlProps/ctrlProp666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665.xml"/><Relationship Id="rId20" Type="http://schemas.openxmlformats.org/officeDocument/2006/relationships/ctrlProp" Target="../ctrlProps/ctrlProp669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vmlDrawing" Target="../drawings/vmlDrawing56.v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664.xml"/><Relationship Id="rId10" Type="http://schemas.openxmlformats.org/officeDocument/2006/relationships/drawing" Target="../drawings/drawing56.xml"/><Relationship Id="rId19" Type="http://schemas.openxmlformats.org/officeDocument/2006/relationships/ctrlProp" Target="../ctrlProps/ctrlProp668.xml"/><Relationship Id="rId4" Type="http://schemas.openxmlformats.org/officeDocument/2006/relationships/hyperlink" Target="mailto:gabriel.vicoveanu@hpe.com" TargetMode="External"/><Relationship Id="rId9" Type="http://schemas.openxmlformats.org/officeDocument/2006/relationships/printerSettings" Target="../printerSettings/printerSettings56.bin"/><Relationship Id="rId14" Type="http://schemas.openxmlformats.org/officeDocument/2006/relationships/ctrlProp" Target="../ctrlProps/ctrlProp663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hyperlink" Target="mailto:matt.dumm@hpe.com" TargetMode="External"/><Relationship Id="rId13" Type="http://schemas.openxmlformats.org/officeDocument/2006/relationships/ctrlProp" Target="../ctrlProps/ctrlProp671.xml"/><Relationship Id="rId18" Type="http://schemas.openxmlformats.org/officeDocument/2006/relationships/ctrlProp" Target="../ctrlProps/ctrlProp676.xml"/><Relationship Id="rId3" Type="http://schemas.openxmlformats.org/officeDocument/2006/relationships/hyperlink" Target="mailto:moorthy.mm@hpe.com" TargetMode="Externa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670.xml"/><Relationship Id="rId17" Type="http://schemas.openxmlformats.org/officeDocument/2006/relationships/ctrlProp" Target="../ctrlProps/ctrlProp675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674.xml"/><Relationship Id="rId20" Type="http://schemas.openxmlformats.org/officeDocument/2006/relationships/ctrlProp" Target="../ctrlProps/ctrlProp678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vmlDrawing" Target="../drawings/vmlDrawing57.v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673.xml"/><Relationship Id="rId10" Type="http://schemas.openxmlformats.org/officeDocument/2006/relationships/drawing" Target="../drawings/drawing57.xml"/><Relationship Id="rId19" Type="http://schemas.openxmlformats.org/officeDocument/2006/relationships/ctrlProp" Target="../ctrlProps/ctrlProp677.xml"/><Relationship Id="rId4" Type="http://schemas.openxmlformats.org/officeDocument/2006/relationships/hyperlink" Target="mailto:gabriel.vicoveanu@hpe.com" TargetMode="External"/><Relationship Id="rId9" Type="http://schemas.openxmlformats.org/officeDocument/2006/relationships/printerSettings" Target="../printerSettings/printerSettings57.bin"/><Relationship Id="rId14" Type="http://schemas.openxmlformats.org/officeDocument/2006/relationships/ctrlProp" Target="../ctrlProps/ctrlProp672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8.bin"/><Relationship Id="rId3" Type="http://schemas.openxmlformats.org/officeDocument/2006/relationships/hyperlink" Target="mailto:moorthy.mm@hpe.com" TargetMode="Externa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5" Type="http://schemas.openxmlformats.org/officeDocument/2006/relationships/hyperlink" Target="mailto:akshay.ballal@hpe.com" TargetMode="External"/><Relationship Id="rId4" Type="http://schemas.openxmlformats.org/officeDocument/2006/relationships/hyperlink" Target="mailto:gabriel.vicoveanu@hpe.com" TargetMode="External"/><Relationship Id="rId9" Type="http://schemas.openxmlformats.org/officeDocument/2006/relationships/drawing" Target="../drawings/drawing58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9.bin"/><Relationship Id="rId3" Type="http://schemas.openxmlformats.org/officeDocument/2006/relationships/hyperlink" Target="mailto:moorthy.mm@hpe.com" TargetMode="Externa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5" Type="http://schemas.openxmlformats.org/officeDocument/2006/relationships/hyperlink" Target="mailto:akshay.ballal@hpe.com" TargetMode="External"/><Relationship Id="rId4" Type="http://schemas.openxmlformats.org/officeDocument/2006/relationships/hyperlink" Target="mailto:gabriel.vicoveanu@hpe.com" TargetMode="External"/><Relationship Id="rId9" Type="http://schemas.openxmlformats.org/officeDocument/2006/relationships/drawing" Target="../drawings/drawing59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0.bin"/><Relationship Id="rId13" Type="http://schemas.openxmlformats.org/officeDocument/2006/relationships/ctrlProp" Target="../ctrlProps/ctrlProp681.xml"/><Relationship Id="rId18" Type="http://schemas.openxmlformats.org/officeDocument/2006/relationships/ctrlProp" Target="../ctrlProps/ctrlProp686.xml"/><Relationship Id="rId3" Type="http://schemas.openxmlformats.org/officeDocument/2006/relationships/hyperlink" Target="mailto:moorthy.mm@hpe.com" TargetMode="External"/><Relationship Id="rId21" Type="http://schemas.openxmlformats.org/officeDocument/2006/relationships/ctrlProp" Target="../ctrlProps/ctrlProp689.xm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680.xml"/><Relationship Id="rId17" Type="http://schemas.openxmlformats.org/officeDocument/2006/relationships/ctrlProp" Target="../ctrlProps/ctrlProp685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684.xml"/><Relationship Id="rId20" Type="http://schemas.openxmlformats.org/officeDocument/2006/relationships/ctrlProp" Target="../ctrlProps/ctrlProp688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ctrlProp" Target="../ctrlProps/ctrlProp679.x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683.xml"/><Relationship Id="rId10" Type="http://schemas.openxmlformats.org/officeDocument/2006/relationships/vmlDrawing" Target="../drawings/vmlDrawing58.vml"/><Relationship Id="rId19" Type="http://schemas.openxmlformats.org/officeDocument/2006/relationships/ctrlProp" Target="../ctrlProps/ctrlProp687.xml"/><Relationship Id="rId4" Type="http://schemas.openxmlformats.org/officeDocument/2006/relationships/hyperlink" Target="mailto:gabriel.vicoveanu@hpe.com" TargetMode="External"/><Relationship Id="rId9" Type="http://schemas.openxmlformats.org/officeDocument/2006/relationships/drawing" Target="../drawings/drawing60.xml"/><Relationship Id="rId14" Type="http://schemas.openxmlformats.org/officeDocument/2006/relationships/ctrlProp" Target="../ctrlProps/ctrlProp682.xml"/><Relationship Id="rId22" Type="http://schemas.openxmlformats.org/officeDocument/2006/relationships/ctrlProp" Target="../ctrlProps/ctrlProp690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1.bin"/><Relationship Id="rId13" Type="http://schemas.openxmlformats.org/officeDocument/2006/relationships/ctrlProp" Target="../ctrlProps/ctrlProp693.xml"/><Relationship Id="rId18" Type="http://schemas.openxmlformats.org/officeDocument/2006/relationships/ctrlProp" Target="../ctrlProps/ctrlProp698.xml"/><Relationship Id="rId3" Type="http://schemas.openxmlformats.org/officeDocument/2006/relationships/hyperlink" Target="mailto:moorthy.mm@hpe.com" TargetMode="External"/><Relationship Id="rId21" Type="http://schemas.openxmlformats.org/officeDocument/2006/relationships/ctrlProp" Target="../ctrlProps/ctrlProp701.xm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692.xml"/><Relationship Id="rId17" Type="http://schemas.openxmlformats.org/officeDocument/2006/relationships/ctrlProp" Target="../ctrlProps/ctrlProp697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696.xml"/><Relationship Id="rId20" Type="http://schemas.openxmlformats.org/officeDocument/2006/relationships/ctrlProp" Target="../ctrlProps/ctrlProp700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ctrlProp" Target="../ctrlProps/ctrlProp691.x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695.xml"/><Relationship Id="rId10" Type="http://schemas.openxmlformats.org/officeDocument/2006/relationships/vmlDrawing" Target="../drawings/vmlDrawing59.vml"/><Relationship Id="rId19" Type="http://schemas.openxmlformats.org/officeDocument/2006/relationships/ctrlProp" Target="../ctrlProps/ctrlProp699.xml"/><Relationship Id="rId4" Type="http://schemas.openxmlformats.org/officeDocument/2006/relationships/hyperlink" Target="mailto:gabriel.vicoveanu@hpe.com" TargetMode="External"/><Relationship Id="rId9" Type="http://schemas.openxmlformats.org/officeDocument/2006/relationships/drawing" Target="../drawings/drawing61.xml"/><Relationship Id="rId14" Type="http://schemas.openxmlformats.org/officeDocument/2006/relationships/ctrlProp" Target="../ctrlProps/ctrlProp694.xml"/><Relationship Id="rId22" Type="http://schemas.openxmlformats.org/officeDocument/2006/relationships/ctrlProp" Target="../ctrlProps/ctrlProp702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2.bin"/><Relationship Id="rId13" Type="http://schemas.openxmlformats.org/officeDocument/2006/relationships/ctrlProp" Target="../ctrlProps/ctrlProp705.xml"/><Relationship Id="rId18" Type="http://schemas.openxmlformats.org/officeDocument/2006/relationships/ctrlProp" Target="../ctrlProps/ctrlProp710.xml"/><Relationship Id="rId3" Type="http://schemas.openxmlformats.org/officeDocument/2006/relationships/hyperlink" Target="mailto:moorthy.mm@hpe.com" TargetMode="External"/><Relationship Id="rId21" Type="http://schemas.openxmlformats.org/officeDocument/2006/relationships/ctrlProp" Target="../ctrlProps/ctrlProp713.xm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704.xml"/><Relationship Id="rId17" Type="http://schemas.openxmlformats.org/officeDocument/2006/relationships/ctrlProp" Target="../ctrlProps/ctrlProp709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708.xml"/><Relationship Id="rId20" Type="http://schemas.openxmlformats.org/officeDocument/2006/relationships/ctrlProp" Target="../ctrlProps/ctrlProp712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ctrlProp" Target="../ctrlProps/ctrlProp703.x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707.xml"/><Relationship Id="rId10" Type="http://schemas.openxmlformats.org/officeDocument/2006/relationships/vmlDrawing" Target="../drawings/vmlDrawing60.vml"/><Relationship Id="rId19" Type="http://schemas.openxmlformats.org/officeDocument/2006/relationships/ctrlProp" Target="../ctrlProps/ctrlProp711.xml"/><Relationship Id="rId4" Type="http://schemas.openxmlformats.org/officeDocument/2006/relationships/hyperlink" Target="mailto:gabriel.vicoveanu@hpe.com" TargetMode="External"/><Relationship Id="rId9" Type="http://schemas.openxmlformats.org/officeDocument/2006/relationships/drawing" Target="../drawings/drawing62.xml"/><Relationship Id="rId14" Type="http://schemas.openxmlformats.org/officeDocument/2006/relationships/ctrlProp" Target="../ctrlProps/ctrlProp706.xml"/><Relationship Id="rId22" Type="http://schemas.openxmlformats.org/officeDocument/2006/relationships/ctrlProp" Target="../ctrlProps/ctrlProp714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13" Type="http://schemas.openxmlformats.org/officeDocument/2006/relationships/ctrlProp" Target="../ctrlProps/ctrlProp717.xml"/><Relationship Id="rId18" Type="http://schemas.openxmlformats.org/officeDocument/2006/relationships/ctrlProp" Target="../ctrlProps/ctrlProp722.xml"/><Relationship Id="rId3" Type="http://schemas.openxmlformats.org/officeDocument/2006/relationships/hyperlink" Target="mailto:moorthy.mm@hpe.com" TargetMode="External"/><Relationship Id="rId21" Type="http://schemas.openxmlformats.org/officeDocument/2006/relationships/ctrlProp" Target="../ctrlProps/ctrlProp725.xml"/><Relationship Id="rId7" Type="http://schemas.openxmlformats.org/officeDocument/2006/relationships/hyperlink" Target="https://bugzilla.houston.hpecorp.net:1181/bugzilla/buglist.cgi?cmdtype=runnamed&amp;list_id=1340529&amp;namedcmd=AvitusToBeClosed" TargetMode="External"/><Relationship Id="rId12" Type="http://schemas.openxmlformats.org/officeDocument/2006/relationships/ctrlProp" Target="../ctrlProps/ctrlProp716.xml"/><Relationship Id="rId17" Type="http://schemas.openxmlformats.org/officeDocument/2006/relationships/ctrlProp" Target="../ctrlProps/ctrlProp721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720.xml"/><Relationship Id="rId20" Type="http://schemas.openxmlformats.org/officeDocument/2006/relationships/ctrlProp" Target="../ctrlProps/ctrlProp724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ctrlProp" Target="../ctrlProps/ctrlProp715.x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719.xml"/><Relationship Id="rId10" Type="http://schemas.openxmlformats.org/officeDocument/2006/relationships/vmlDrawing" Target="../drawings/vmlDrawing61.vml"/><Relationship Id="rId19" Type="http://schemas.openxmlformats.org/officeDocument/2006/relationships/ctrlProp" Target="../ctrlProps/ctrlProp723.xml"/><Relationship Id="rId4" Type="http://schemas.openxmlformats.org/officeDocument/2006/relationships/hyperlink" Target="mailto:gabriel.vicoveanu@hpe.com" TargetMode="External"/><Relationship Id="rId9" Type="http://schemas.openxmlformats.org/officeDocument/2006/relationships/drawing" Target="../drawings/drawing63.xml"/><Relationship Id="rId14" Type="http://schemas.openxmlformats.org/officeDocument/2006/relationships/ctrlProp" Target="../ctrlProps/ctrlProp718.xml"/><Relationship Id="rId22" Type="http://schemas.openxmlformats.org/officeDocument/2006/relationships/ctrlProp" Target="../ctrlProps/ctrlProp726.xml"/></Relationships>
</file>

<file path=xl/worksheets/_rels/sheet6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4.xml"/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3" Type="http://schemas.openxmlformats.org/officeDocument/2006/relationships/hyperlink" Target="mailto:moorthy.mm@hpe.com" TargetMode="External"/><Relationship Id="rId21" Type="http://schemas.openxmlformats.org/officeDocument/2006/relationships/ctrlProp" Target="../ctrlProps/ctrlProp738.xml"/><Relationship Id="rId7" Type="http://schemas.openxmlformats.org/officeDocument/2006/relationships/printerSettings" Target="../printerSettings/printerSettings64.bin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" Type="http://schemas.openxmlformats.org/officeDocument/2006/relationships/hyperlink" Target="https://bugzilla.houston.hpecorp.net:1181/bugzilla/buglist.cgi?cmdtype=runnamed&amp;list_id=1340023&amp;namedcmd=AvitusOpenRZmwr" TargetMode="External"/><Relationship Id="rId16" Type="http://schemas.openxmlformats.org/officeDocument/2006/relationships/ctrlProp" Target="../ctrlProps/ctrlProp733.xml"/><Relationship Id="rId20" Type="http://schemas.openxmlformats.org/officeDocument/2006/relationships/ctrlProp" Target="../ctrlProps/ctrlProp737.xml"/><Relationship Id="rId1" Type="http://schemas.openxmlformats.org/officeDocument/2006/relationships/hyperlink" Target="https://bugzilla.houston.hpecorp.net:1181/bugzilla/buglist.cgi?cmdtype=runnamed&amp;list_id=1340154&amp;namedcmd=ALLproductsAvitusRedZoneFIXED6d" TargetMode="External"/><Relationship Id="rId6" Type="http://schemas.openxmlformats.org/officeDocument/2006/relationships/hyperlink" Target="https://vdu-crt-iis-01.americas.hpqcorp.net/QADashboard/Program/OpenBugsBedrockSummary" TargetMode="External"/><Relationship Id="rId11" Type="http://schemas.openxmlformats.org/officeDocument/2006/relationships/ctrlProp" Target="../ctrlProps/ctrlProp728.xml"/><Relationship Id="rId5" Type="http://schemas.openxmlformats.org/officeDocument/2006/relationships/hyperlink" Target="mailto:akshay.ballal@hpe.com" TargetMode="External"/><Relationship Id="rId15" Type="http://schemas.openxmlformats.org/officeDocument/2006/relationships/ctrlProp" Target="../ctrlProps/ctrlProp732.xml"/><Relationship Id="rId10" Type="http://schemas.openxmlformats.org/officeDocument/2006/relationships/ctrlProp" Target="../ctrlProps/ctrlProp727.xml"/><Relationship Id="rId19" Type="http://schemas.openxmlformats.org/officeDocument/2006/relationships/ctrlProp" Target="../ctrlProps/ctrlProp736.xml"/><Relationship Id="rId4" Type="http://schemas.openxmlformats.org/officeDocument/2006/relationships/hyperlink" Target="mailto:gabriel.vicoveanu@hpe.com" TargetMode="External"/><Relationship Id="rId9" Type="http://schemas.openxmlformats.org/officeDocument/2006/relationships/vmlDrawing" Target="../drawings/vmlDrawing62.vml"/><Relationship Id="rId14" Type="http://schemas.openxmlformats.org/officeDocument/2006/relationships/ctrlProp" Target="../ctrlProps/ctrlProp731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6"/>
  <sheetViews>
    <sheetView workbookViewId="0">
      <selection activeCell="E8" sqref="E8"/>
    </sheetView>
  </sheetViews>
  <sheetFormatPr defaultRowHeight="14.4" x14ac:dyDescent="0.3"/>
  <sheetData>
    <row r="1" spans="1:11" x14ac:dyDescent="0.3">
      <c r="A1" s="17" t="s">
        <v>1068</v>
      </c>
      <c r="E1" t="s">
        <v>1102</v>
      </c>
    </row>
    <row r="2" spans="1:11" x14ac:dyDescent="0.3">
      <c r="A2" s="3" t="s">
        <v>441</v>
      </c>
      <c r="B2" s="3" t="s">
        <v>121</v>
      </c>
      <c r="C2" s="3" t="s">
        <v>477</v>
      </c>
      <c r="D2" s="3" t="s">
        <v>1</v>
      </c>
      <c r="E2" s="3" t="s">
        <v>1097</v>
      </c>
      <c r="F2" s="3" t="s">
        <v>4</v>
      </c>
      <c r="G2" s="3" t="s">
        <v>115</v>
      </c>
      <c r="H2" s="3" t="s">
        <v>14</v>
      </c>
      <c r="I2" s="3" t="s">
        <v>6</v>
      </c>
      <c r="J2" s="3" t="s">
        <v>8</v>
      </c>
    </row>
    <row r="4" spans="1:11" x14ac:dyDescent="0.3">
      <c r="A4" s="17" t="s">
        <v>1069</v>
      </c>
    </row>
    <row r="5" spans="1:11" x14ac:dyDescent="0.3">
      <c r="A5" s="3" t="s">
        <v>441</v>
      </c>
      <c r="B5" s="3" t="s">
        <v>121</v>
      </c>
      <c r="C5" s="3" t="s">
        <v>477</v>
      </c>
      <c r="D5" s="3" t="s">
        <v>0</v>
      </c>
      <c r="E5" s="3" t="s">
        <v>1</v>
      </c>
      <c r="F5" s="3" t="s">
        <v>1097</v>
      </c>
      <c r="G5" s="3" t="s">
        <v>4</v>
      </c>
      <c r="H5" s="3" t="s">
        <v>115</v>
      </c>
      <c r="I5" s="3" t="s">
        <v>14</v>
      </c>
      <c r="J5" s="8" t="s">
        <v>137</v>
      </c>
      <c r="K5" s="3" t="s">
        <v>8</v>
      </c>
    </row>
    <row r="6" spans="1:11" x14ac:dyDescent="0.3">
      <c r="A6">
        <v>6</v>
      </c>
      <c r="B6">
        <v>2</v>
      </c>
      <c r="C6" s="4">
        <v>98268</v>
      </c>
      <c r="D6">
        <v>98268</v>
      </c>
      <c r="E6" t="s">
        <v>447</v>
      </c>
      <c r="F6" t="s">
        <v>253</v>
      </c>
      <c r="G6" t="s">
        <v>256</v>
      </c>
      <c r="H6" t="s">
        <v>156</v>
      </c>
      <c r="I6" t="s">
        <v>123</v>
      </c>
      <c r="J6" t="s">
        <v>1096</v>
      </c>
      <c r="K6" t="s">
        <v>1042</v>
      </c>
    </row>
    <row r="9" spans="1:11" x14ac:dyDescent="0.3">
      <c r="A9" s="17" t="s">
        <v>1070</v>
      </c>
    </row>
    <row r="12" spans="1:11" x14ac:dyDescent="0.3">
      <c r="A12" s="17" t="s">
        <v>1072</v>
      </c>
    </row>
    <row r="15" spans="1:11" x14ac:dyDescent="0.3">
      <c r="A15" s="17" t="s">
        <v>1099</v>
      </c>
    </row>
    <row r="16" spans="1:11" x14ac:dyDescent="0.3">
      <c r="A16" s="3" t="s">
        <v>441</v>
      </c>
      <c r="B16" s="3" t="s">
        <v>121</v>
      </c>
      <c r="C16" s="3" t="s">
        <v>477</v>
      </c>
      <c r="D16" s="3" t="s">
        <v>1</v>
      </c>
      <c r="E16" s="3" t="s">
        <v>1098</v>
      </c>
      <c r="F16" s="3" t="s">
        <v>4</v>
      </c>
      <c r="G16" s="3" t="s">
        <v>115</v>
      </c>
      <c r="H16" s="3" t="s">
        <v>6</v>
      </c>
      <c r="I16" s="3" t="s">
        <v>8</v>
      </c>
    </row>
    <row r="20" spans="1:10" x14ac:dyDescent="0.3">
      <c r="A20" s="17" t="s">
        <v>1073</v>
      </c>
    </row>
    <row r="21" spans="1:10" x14ac:dyDescent="0.3">
      <c r="A21" s="4">
        <v>0</v>
      </c>
    </row>
    <row r="23" spans="1:10" x14ac:dyDescent="0.3">
      <c r="A23" s="17" t="s">
        <v>1074</v>
      </c>
    </row>
    <row r="24" spans="1:10" x14ac:dyDescent="0.3">
      <c r="A24" s="14">
        <v>0</v>
      </c>
      <c r="B24" s="14"/>
      <c r="C24" s="14"/>
      <c r="D24" s="14"/>
      <c r="E24" s="14"/>
      <c r="F24" s="14"/>
      <c r="G24" s="14"/>
      <c r="H24" s="14"/>
      <c r="I24" s="14"/>
      <c r="J24" s="14"/>
    </row>
    <row r="25" spans="1:10" x14ac:dyDescent="0.3">
      <c r="A25" s="14"/>
      <c r="B25" s="14"/>
      <c r="C25" s="15"/>
      <c r="D25" s="14"/>
      <c r="E25" s="14"/>
      <c r="F25" s="14"/>
      <c r="G25" s="14"/>
      <c r="H25" s="14"/>
      <c r="I25" s="14"/>
      <c r="J25" s="14"/>
    </row>
    <row r="26" spans="1:10" x14ac:dyDescent="0.3">
      <c r="C26" s="4"/>
    </row>
  </sheetData>
  <conditionalFormatting sqref="A21">
    <cfRule type="expression" dxfId="395" priority="18">
      <formula>MOD(ROW(),2)=0</formula>
    </cfRule>
  </conditionalFormatting>
  <conditionalFormatting sqref="E25:E26">
    <cfRule type="expression" dxfId="394" priority="13">
      <formula>IF(AND(E25 &lt;&gt; AD25, AD25 &lt;&gt; "NTR"), 1,0)</formula>
    </cfRule>
  </conditionalFormatting>
  <conditionalFormatting sqref="G25:G26">
    <cfRule type="expression" dxfId="393" priority="12">
      <formula>IF(AND(G25 &lt;&gt; AG25, AG25 &lt;&gt; "NTR"), 1,0)</formula>
    </cfRule>
  </conditionalFormatting>
  <conditionalFormatting sqref="A25:J26">
    <cfRule type="expression" dxfId="392" priority="14">
      <formula>MOD(ROW(),2)=0</formula>
    </cfRule>
  </conditionalFormatting>
  <conditionalFormatting sqref="F6">
    <cfRule type="expression" dxfId="391" priority="10">
      <formula>IF(AND(F6 &lt;&gt; AE6, AE6 &lt;&gt; "NTR"), 1,0)</formula>
    </cfRule>
  </conditionalFormatting>
  <conditionalFormatting sqref="H6">
    <cfRule type="expression" dxfId="390" priority="9">
      <formula>IF(AND(H6 &lt;&gt; AH6, AH6 &lt;&gt; "NTR"), 1,0)</formula>
    </cfRule>
  </conditionalFormatting>
  <conditionalFormatting sqref="A6:K6">
    <cfRule type="expression" dxfId="389" priority="11">
      <formula>MOD(ROW(),2)=0</formula>
    </cfRule>
  </conditionalFormatting>
  <hyperlinks>
    <hyperlink ref="J5" location="'bugs-2017-04-20'!K118" display="Prev Notes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H174"/>
  <sheetViews>
    <sheetView tabSelected="1" zoomScale="62" zoomScaleNormal="62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14.77734375" hidden="1" customWidth="1"/>
    <col min="5" max="5" width="21.44140625" customWidth="1"/>
    <col min="6" max="6" width="33" customWidth="1"/>
    <col min="7" max="7" width="18.6640625" customWidth="1"/>
    <col min="8" max="8" width="5.109375" customWidth="1"/>
    <col min="9" max="9" width="13.21875" customWidth="1"/>
    <col min="10" max="10" width="48.5546875" customWidth="1"/>
    <col min="11" max="11" width="35.886718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style="34" bestFit="1" customWidth="1"/>
    <col min="28" max="28" width="16.21875" style="34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64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16-Jun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3" t="s">
        <v>12</v>
      </c>
      <c r="AB1" s="3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>DAYS360(AA2,$K$104)</f>
        <v>148</v>
      </c>
      <c r="B2">
        <f>DAYS360(AB2,$K$104)</f>
        <v>0</v>
      </c>
      <c r="C2" s="4">
        <f ca="1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ca="1">IF(ISBLANK(INDIRECT("d"&amp;ROW())),".",IFERROR(VLOOKUP($D2,INDIRECT("'" &amp; $K$103 &amp; "'!$C$2:$k$90"),8,FALSE),"NTR"))</f>
        <v>.</v>
      </c>
      <c r="L2" t="s">
        <v>796</v>
      </c>
      <c r="M2" t="s">
        <v>20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847</v>
      </c>
      <c r="AA2" s="34">
        <v>42753.233958333331</v>
      </c>
      <c r="AB2" s="34">
        <v>42902.529432870368</v>
      </c>
      <c r="AE2" t="str">
        <f ca="1">IFERROR(VLOOKUP($D2,INDIRECT("'" &amp; $K$103 &amp; "'!$C$2:$K$90"),4,FALSE),"NTR")</f>
        <v>ADE</v>
      </c>
      <c r="AF2" t="str">
        <f ca="1">IFERROR(VLOOKUP($D2,INDIRECT("'" &amp; $K$103 &amp; "'!$C$2:$T$90"),11,FALSE),"NoTarg")</f>
        <v>Avitus_1.4.0.74-20170614</v>
      </c>
      <c r="AG2" t="str">
        <f ca="1">IFERROR(VLOOKUP($D2,INDIRECT("'" &amp; $K$103 &amp; "'!$C$2:$L$90"),10,FALSE),"NoWaive")</f>
        <v>---</v>
      </c>
      <c r="AH2" t="str">
        <f ca="1">IFERROR(VLOOKUP($D2,INDIRECT("'" &amp; $K$103 &amp; "'!$C$2:$T$90"),6,FALSE),"NTR")</f>
        <v>P2</v>
      </c>
    </row>
    <row r="3" spans="1:34" x14ac:dyDescent="0.3">
      <c r="A3">
        <f>DAYS360(AA3,$K$104)</f>
        <v>31</v>
      </c>
      <c r="B3">
        <f>DAYS360(AB3,$K$104)</f>
        <v>0</v>
      </c>
      <c r="C3" s="4">
        <f ca="1">HYPERLINK($N$174 &amp; INDIRECT("d" &amp; ROW()),INDIRECT("d" &amp; ROW()))</f>
        <v>99462</v>
      </c>
      <c r="D3">
        <v>99462</v>
      </c>
      <c r="E3" t="s">
        <v>867</v>
      </c>
      <c r="F3" t="s">
        <v>45</v>
      </c>
      <c r="G3" t="s">
        <v>1267</v>
      </c>
      <c r="H3" t="s">
        <v>94</v>
      </c>
      <c r="I3" t="s">
        <v>24</v>
      </c>
      <c r="J3" t="s">
        <v>123</v>
      </c>
      <c r="K3" t="str">
        <f ca="1">IF(ISBLANK(INDIRECT("d"&amp;ROW())),".",IFERROR(VLOOKUP($D3,INDIRECT("'" &amp; $K$103 &amp; "'!$C$2:$k$90"),8,FALSE),"NTR"))</f>
        <v>.</v>
      </c>
      <c r="L3" s="5" t="s">
        <v>20</v>
      </c>
      <c r="M3" s="5" t="s">
        <v>1673</v>
      </c>
      <c r="N3" t="s">
        <v>1649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36</v>
      </c>
      <c r="U3" t="s">
        <v>22</v>
      </c>
      <c r="V3" t="s">
        <v>82</v>
      </c>
      <c r="W3" t="s">
        <v>54</v>
      </c>
      <c r="X3" t="s">
        <v>433</v>
      </c>
      <c r="Y3" t="s">
        <v>20</v>
      </c>
      <c r="Z3" t="s">
        <v>847</v>
      </c>
      <c r="AA3" s="34">
        <v>42870.45040509259</v>
      </c>
      <c r="AB3" s="34">
        <v>42902.733252314814</v>
      </c>
      <c r="AD3">
        <v>3</v>
      </c>
      <c r="AE3" t="str">
        <f ca="1">IFERROR(VLOOKUP($D3,INDIRECT("'" &amp; $K$103 &amp; "'!$C$2:$K$90"),4,FALSE),"NTR")</f>
        <v>ADE</v>
      </c>
      <c r="AF3" t="str">
        <f ca="1">IFERROR(VLOOKUP($D3,INDIRECT("'" &amp; $K$103 &amp; "'!$C$2:$T$90"),11,FALSE),"NoTarg")</f>
        <v>Avitus_1.4.0.75-20170621</v>
      </c>
      <c r="AG3" t="str">
        <f ca="1">IFERROR(VLOOKUP($D3,INDIRECT("'" &amp; $K$103 &amp; "'!$C$2:$L$90"),10,FALSE),"NoWaive")</f>
        <v>---</v>
      </c>
      <c r="AH3" t="str">
        <f ca="1">IFERROR(VLOOKUP($D3,INDIRECT("'" &amp; $K$103 &amp; "'!$C$2:$T$90"),6,FALSE),"NTR")</f>
        <v>P2</v>
      </c>
    </row>
    <row r="4" spans="1:34" x14ac:dyDescent="0.3">
      <c r="A4">
        <f>DAYS360(AA4,$K$104)</f>
        <v>16</v>
      </c>
      <c r="B4">
        <f>DAYS360(AB4,$K$104)</f>
        <v>7</v>
      </c>
      <c r="C4" s="4">
        <f ca="1">HYPERLINK($N$174 &amp; INDIRECT("d" &amp; ROW()),INDIRECT("d" &amp; ROW()))</f>
        <v>100183</v>
      </c>
      <c r="D4">
        <v>100183</v>
      </c>
      <c r="E4" t="s">
        <v>1674</v>
      </c>
      <c r="F4" t="s">
        <v>45</v>
      </c>
      <c r="G4" t="s">
        <v>46</v>
      </c>
      <c r="H4" t="s">
        <v>112</v>
      </c>
      <c r="I4" t="s">
        <v>24</v>
      </c>
      <c r="J4" t="s">
        <v>123</v>
      </c>
      <c r="K4" t="str">
        <f ca="1">IF(ISBLANK(INDIRECT("d"&amp;ROW())),".",IFERROR(VLOOKUP($D4,INDIRECT("'" &amp; $K$103 &amp; "'!$C$2:$k$90"),8,FALSE),"NTR"))</f>
        <v>.</v>
      </c>
      <c r="L4" t="s">
        <v>796</v>
      </c>
      <c r="M4" t="s">
        <v>20</v>
      </c>
      <c r="N4" t="s">
        <v>1515</v>
      </c>
      <c r="O4" t="s">
        <v>1469</v>
      </c>
      <c r="P4" t="s">
        <v>1516</v>
      </c>
      <c r="Q4" t="s">
        <v>82</v>
      </c>
      <c r="R4" t="s">
        <v>1380</v>
      </c>
      <c r="S4" t="s">
        <v>269</v>
      </c>
      <c r="T4" t="s">
        <v>36</v>
      </c>
      <c r="U4" t="s">
        <v>35</v>
      </c>
      <c r="V4" t="s">
        <v>60</v>
      </c>
      <c r="W4" t="s">
        <v>26</v>
      </c>
      <c r="X4" t="s">
        <v>405</v>
      </c>
      <c r="Y4" t="s">
        <v>103</v>
      </c>
      <c r="Z4" t="s">
        <v>20</v>
      </c>
      <c r="AA4" s="34">
        <v>42886.499641203707</v>
      </c>
      <c r="AB4" s="34">
        <v>42895.24796296296</v>
      </c>
      <c r="AE4" t="str">
        <f ca="1">IFERROR(VLOOKUP($D4,INDIRECT("'" &amp; $K$103 &amp; "'!$C$2:$K$90"),4,FALSE),"NTR")</f>
        <v>ADE</v>
      </c>
      <c r="AF4" t="str">
        <f ca="1">IFERROR(VLOOKUP($D4,INDIRECT("'" &amp; $K$103 &amp; "'!$C$2:$T$90"),11,FALSE),"NoTarg")</f>
        <v>---</v>
      </c>
      <c r="AG4" t="str">
        <f ca="1">IFERROR(VLOOKUP($D4,INDIRECT("'" &amp; $K$103 &amp; "'!$C$2:$L$90"),10,FALSE),"NoWaive")</f>
        <v>Waiver Requested</v>
      </c>
      <c r="AH4" t="str">
        <f ca="1">IFERROR(VLOOKUP($D4,INDIRECT("'" &amp; $K$103 &amp; "'!$C$2:$T$90"),6,FALSE),"NTR")</f>
        <v>P1</v>
      </c>
    </row>
    <row r="5" spans="1:34" x14ac:dyDescent="0.3">
      <c r="A5">
        <f>DAYS360(AA5,$K$104)</f>
        <v>11</v>
      </c>
      <c r="B5">
        <f>DAYS360(AB5,$K$104)</f>
        <v>3</v>
      </c>
      <c r="C5" s="4">
        <f ca="1">HYPERLINK($N$174 &amp; INDIRECT("d" &amp; ROW()),INDIRECT("d" &amp; ROW()))</f>
        <v>100389</v>
      </c>
      <c r="D5">
        <v>100389</v>
      </c>
      <c r="E5" t="s">
        <v>1657</v>
      </c>
      <c r="F5" t="s">
        <v>45</v>
      </c>
      <c r="G5" t="s">
        <v>55</v>
      </c>
      <c r="H5" t="s">
        <v>184</v>
      </c>
      <c r="I5" t="s">
        <v>81</v>
      </c>
      <c r="J5" t="s">
        <v>123</v>
      </c>
      <c r="K5" t="str">
        <f ca="1">IF(ISBLANK(INDIRECT("d"&amp;ROW())),".",IFERROR(VLOOKUP($D5,INDIRECT("'" &amp; $K$103 &amp; "'!$C$2:$k$90"),8,FALSE),"NTR"))</f>
        <v>Still investigating, found by dev. Running with debug to reproduce</v>
      </c>
      <c r="L5" s="5" t="s">
        <v>20</v>
      </c>
      <c r="M5" s="5" t="s">
        <v>20</v>
      </c>
      <c r="N5" t="s">
        <v>1658</v>
      </c>
      <c r="O5" t="s">
        <v>123</v>
      </c>
      <c r="P5" t="s">
        <v>123</v>
      </c>
      <c r="Q5" t="s">
        <v>21</v>
      </c>
      <c r="R5" t="s">
        <v>1380</v>
      </c>
      <c r="S5" t="s">
        <v>269</v>
      </c>
      <c r="T5" t="s">
        <v>23</v>
      </c>
      <c r="U5" t="s">
        <v>22</v>
      </c>
      <c r="V5" t="s">
        <v>82</v>
      </c>
      <c r="W5" t="s">
        <v>95</v>
      </c>
      <c r="X5" t="s">
        <v>145</v>
      </c>
      <c r="Y5" t="s">
        <v>20</v>
      </c>
      <c r="Z5" t="s">
        <v>20</v>
      </c>
      <c r="AA5" s="34">
        <v>42891.263784722221</v>
      </c>
      <c r="AB5" s="34">
        <v>42899.401238425926</v>
      </c>
      <c r="AD5">
        <v>5</v>
      </c>
      <c r="AE5" t="str">
        <f ca="1">IFERROR(VLOOKUP($D5,INDIRECT("'" &amp; $K$103 &amp; "'!$C$2:$K$90"),4,FALSE),"NTR")</f>
        <v>ADE</v>
      </c>
      <c r="AF5" t="str">
        <f ca="1">IFERROR(VLOOKUP($D5,INDIRECT("'" &amp; $K$103 &amp; "'!$C$2:$T$90"),11,FALSE),"NoTarg")</f>
        <v>---</v>
      </c>
      <c r="AG5" t="str">
        <f ca="1">IFERROR(VLOOKUP($D5,INDIRECT("'" &amp; $K$103 &amp; "'!$C$2:$L$90"),10,FALSE),"NoWaive")</f>
        <v>---</v>
      </c>
      <c r="AH5" t="str">
        <f ca="1">IFERROR(VLOOKUP($D5,INDIRECT("'" &amp; $K$103 &amp; "'!$C$2:$T$90"),6,FALSE),"NTR")</f>
        <v>P0</v>
      </c>
    </row>
    <row r="6" spans="1:34" x14ac:dyDescent="0.3">
      <c r="A6">
        <f>DAYS360(AA6,$K$104)</f>
        <v>9</v>
      </c>
      <c r="B6">
        <f>DAYS360(AB6,$K$104)</f>
        <v>1</v>
      </c>
      <c r="C6" s="4">
        <f ca="1">HYPERLINK($N$174 &amp; INDIRECT("d" &amp; ROW()),INDIRECT("d" &amp; ROW()))</f>
        <v>100586</v>
      </c>
      <c r="D6">
        <v>100586</v>
      </c>
      <c r="E6" t="s">
        <v>1265</v>
      </c>
      <c r="F6" t="s">
        <v>45</v>
      </c>
      <c r="G6" t="s">
        <v>46</v>
      </c>
      <c r="H6" t="s">
        <v>184</v>
      </c>
      <c r="I6" t="s">
        <v>81</v>
      </c>
      <c r="J6" t="s">
        <v>123</v>
      </c>
      <c r="K6" t="str">
        <f ca="1">IF(ISBLANK(INDIRECT("d"&amp;ROW())),".",IFERROR(VLOOKUP($D6,INDIRECT("'" &amp; $K$103 &amp; "'!$C$2:$k$90"),8,FALSE),"NTR"))</f>
        <v>have separate conf call with PML team regarding automatic failover on domain panic</v>
      </c>
      <c r="L6" s="5" t="s">
        <v>20</v>
      </c>
      <c r="M6" s="5" t="s">
        <v>20</v>
      </c>
      <c r="N6" t="s">
        <v>1738</v>
      </c>
      <c r="O6" t="s">
        <v>123</v>
      </c>
      <c r="P6" t="s">
        <v>123</v>
      </c>
      <c r="Q6" t="s">
        <v>21</v>
      </c>
      <c r="R6" t="s">
        <v>1380</v>
      </c>
      <c r="S6" t="s">
        <v>269</v>
      </c>
      <c r="T6" t="s">
        <v>36</v>
      </c>
      <c r="U6" t="s">
        <v>22</v>
      </c>
      <c r="V6" t="s">
        <v>82</v>
      </c>
      <c r="W6" t="s">
        <v>90</v>
      </c>
      <c r="X6" t="s">
        <v>430</v>
      </c>
      <c r="Y6" t="s">
        <v>103</v>
      </c>
      <c r="Z6" t="s">
        <v>20</v>
      </c>
      <c r="AA6" s="34">
        <v>42893.64025462963</v>
      </c>
      <c r="AB6" s="34">
        <v>42901.609803240739</v>
      </c>
      <c r="AE6" t="str">
        <f ca="1">IFERROR(VLOOKUP($D6,INDIRECT("'" &amp; $K$103 &amp; "'!$C$2:$K$90"),4,FALSE),"NTR")</f>
        <v>ADE</v>
      </c>
      <c r="AF6" t="str">
        <f ca="1">IFERROR(VLOOKUP($D6,INDIRECT("'" &amp; $K$103 &amp; "'!$C$2:$T$90"),11,FALSE),"NoTarg")</f>
        <v>---</v>
      </c>
      <c r="AG6" t="str">
        <f ca="1">IFERROR(VLOOKUP($D6,INDIRECT("'" &amp; $K$103 &amp; "'!$C$2:$L$90"),10,FALSE),"NoWaive")</f>
        <v>---</v>
      </c>
      <c r="AH6" t="str">
        <f ca="1">IFERROR(VLOOKUP($D6,INDIRECT("'" &amp; $K$103 &amp; "'!$C$2:$T$90"),6,FALSE),"NTR")</f>
        <v>P0</v>
      </c>
    </row>
    <row r="7" spans="1:34" x14ac:dyDescent="0.3">
      <c r="A7">
        <f>DAYS360(AA7,$K$104)</f>
        <v>9</v>
      </c>
      <c r="B7">
        <f>DAYS360(AB7,$K$104)</f>
        <v>1</v>
      </c>
      <c r="C7" s="4">
        <f ca="1">HYPERLINK($N$174 &amp; INDIRECT("d" &amp; ROW()),INDIRECT("d" &amp; ROW()))</f>
        <v>100601</v>
      </c>
      <c r="D7">
        <v>100601</v>
      </c>
      <c r="E7" t="s">
        <v>47</v>
      </c>
      <c r="F7" t="s">
        <v>45</v>
      </c>
      <c r="G7" t="s">
        <v>46</v>
      </c>
      <c r="H7" t="s">
        <v>94</v>
      </c>
      <c r="I7" t="s">
        <v>24</v>
      </c>
      <c r="J7" t="s">
        <v>123</v>
      </c>
      <c r="K7" t="str">
        <f ca="1">IF(ISBLANK(INDIRECT("d"&amp;ROW())),".",IFERROR(VLOOKUP($D7,INDIRECT("'" &amp; $K$103 &amp; "'!$C$2:$k$90"),8,FALSE),"NTR"))</f>
        <v>Investigating. Questions to submitter,</v>
      </c>
      <c r="L7" s="5" t="s">
        <v>20</v>
      </c>
      <c r="M7" s="5" t="s">
        <v>20</v>
      </c>
      <c r="N7" t="s">
        <v>1667</v>
      </c>
      <c r="O7" t="s">
        <v>123</v>
      </c>
      <c r="P7" t="s">
        <v>123</v>
      </c>
      <c r="Q7" t="s">
        <v>82</v>
      </c>
      <c r="R7" t="s">
        <v>1380</v>
      </c>
      <c r="S7" t="s">
        <v>269</v>
      </c>
      <c r="T7" t="s">
        <v>36</v>
      </c>
      <c r="U7" t="s">
        <v>22</v>
      </c>
      <c r="V7" t="s">
        <v>82</v>
      </c>
      <c r="W7" t="s">
        <v>54</v>
      </c>
      <c r="X7" t="s">
        <v>47</v>
      </c>
      <c r="Y7" t="s">
        <v>20</v>
      </c>
      <c r="Z7" t="s">
        <v>20</v>
      </c>
      <c r="AA7" s="34">
        <v>42893.900775462964</v>
      </c>
      <c r="AB7" s="34">
        <v>42901.472800925927</v>
      </c>
      <c r="AD7">
        <v>5</v>
      </c>
      <c r="AE7" t="str">
        <f ca="1">IFERROR(VLOOKUP($D7,INDIRECT("'" &amp; $K$103 &amp; "'!$C$2:$K$90"),4,FALSE),"NTR")</f>
        <v>ADE</v>
      </c>
      <c r="AF7" t="str">
        <f ca="1">IFERROR(VLOOKUP($D7,INDIRECT("'" &amp; $K$103 &amp; "'!$C$2:$T$90"),11,FALSE),"NoTarg")</f>
        <v>---</v>
      </c>
      <c r="AG7" t="str">
        <f ca="1">IFERROR(VLOOKUP($D7,INDIRECT("'" &amp; $K$103 &amp; "'!$C$2:$L$90"),10,FALSE),"NoWaive")</f>
        <v>---</v>
      </c>
      <c r="AH7" t="str">
        <f ca="1">IFERROR(VLOOKUP($D7,INDIRECT("'" &amp; $K$103 &amp; "'!$C$2:$T$90"),6,FALSE),"NTR")</f>
        <v>P2</v>
      </c>
    </row>
    <row r="8" spans="1:34" x14ac:dyDescent="0.3">
      <c r="A8">
        <f>DAYS360(AA8,$K$104)</f>
        <v>7</v>
      </c>
      <c r="B8">
        <f>DAYS360(AB8,$K$104)</f>
        <v>2</v>
      </c>
      <c r="C8" s="4">
        <f ca="1">HYPERLINK($N$174 &amp; INDIRECT("d" &amp; ROW()),INDIRECT("d" &amp; ROW()))</f>
        <v>100709</v>
      </c>
      <c r="D8">
        <v>100709</v>
      </c>
      <c r="E8" t="s">
        <v>1710</v>
      </c>
      <c r="F8" t="s">
        <v>45</v>
      </c>
      <c r="G8" t="s">
        <v>46</v>
      </c>
      <c r="H8" t="s">
        <v>156</v>
      </c>
      <c r="I8" t="s">
        <v>123</v>
      </c>
      <c r="J8" t="s">
        <v>123</v>
      </c>
      <c r="K8" t="str">
        <f ca="1">IF(ISBLANK(INDIRECT("d"&amp;ROW())),".",IFERROR(VLOOKUP($D8,INDIRECT("'" &amp; $K$103 &amp; "'!$C$2:$k$90"),8,FALSE),"NTR"))</f>
        <v>Ask in bug for analysis for node that was frozen. Lsof was not gathered.</v>
      </c>
      <c r="L8" s="5" t="s">
        <v>20</v>
      </c>
      <c r="M8" s="5" t="s">
        <v>20</v>
      </c>
      <c r="N8" t="s">
        <v>1680</v>
      </c>
      <c r="O8" t="s">
        <v>123</v>
      </c>
      <c r="P8" t="s">
        <v>123</v>
      </c>
      <c r="Q8" t="s">
        <v>21</v>
      </c>
      <c r="R8" t="s">
        <v>1380</v>
      </c>
      <c r="S8" t="s">
        <v>269</v>
      </c>
      <c r="T8" t="s">
        <v>36</v>
      </c>
      <c r="U8" t="s">
        <v>35</v>
      </c>
      <c r="V8" t="s">
        <v>82</v>
      </c>
      <c r="W8" t="s">
        <v>54</v>
      </c>
      <c r="X8" t="s">
        <v>47</v>
      </c>
      <c r="Y8" t="s">
        <v>20</v>
      </c>
      <c r="Z8" t="s">
        <v>20</v>
      </c>
      <c r="AA8" s="34">
        <v>42895.635625000003</v>
      </c>
      <c r="AB8" s="34">
        <v>42900.358888888892</v>
      </c>
      <c r="AE8" t="str">
        <f ca="1">IFERROR(VLOOKUP($D8,INDIRECT("'" &amp; $K$103 &amp; "'!$C$2:$K$90"),4,FALSE),"NTR")</f>
        <v>Protocols-SMB</v>
      </c>
      <c r="AF8" t="str">
        <f ca="1">IFERROR(VLOOKUP($D8,INDIRECT("'" &amp; $K$103 &amp; "'!$C$2:$T$90"),11,FALSE),"NoTarg")</f>
        <v>---</v>
      </c>
      <c r="AG8" t="str">
        <f ca="1">IFERROR(VLOOKUP($D8,INDIRECT("'" &amp; $K$103 &amp; "'!$C$2:$L$90"),10,FALSE),"NoWaive")</f>
        <v>---</v>
      </c>
      <c r="AH8" t="str">
        <f ca="1">IFERROR(VLOOKUP($D8,INDIRECT("'" &amp; $K$103 &amp; "'!$C$2:$T$90"),6,FALSE),"NTR")</f>
        <v>unspecified</v>
      </c>
    </row>
    <row r="9" spans="1:34" x14ac:dyDescent="0.3">
      <c r="A9">
        <f>DAYS360(AA9,$K$104)</f>
        <v>0</v>
      </c>
      <c r="B9">
        <f>DAYS360(AB9,$K$104)</f>
        <v>0</v>
      </c>
      <c r="C9" s="4">
        <f ca="1">HYPERLINK($N$174 &amp; INDIRECT("d" &amp; ROW()),INDIRECT("d" &amp; ROW()))</f>
        <v>101047</v>
      </c>
      <c r="D9">
        <v>101047</v>
      </c>
      <c r="E9" t="s">
        <v>1666</v>
      </c>
      <c r="F9" t="s">
        <v>45</v>
      </c>
      <c r="G9" t="s">
        <v>786</v>
      </c>
      <c r="H9" t="s">
        <v>184</v>
      </c>
      <c r="I9" t="s">
        <v>68</v>
      </c>
      <c r="J9" t="s">
        <v>123</v>
      </c>
      <c r="K9" t="str">
        <f ca="1">IF(ISBLANK(INDIRECT("d"&amp;ROW())),".",IFERROR(VLOOKUP($D9,INDIRECT("'" &amp; $K$103 &amp; "'!$C$2:$k$90"),8,FALSE),"NTR"))</f>
        <v>NTR</v>
      </c>
      <c r="L9" s="5" t="s">
        <v>796</v>
      </c>
      <c r="M9" s="5" t="s">
        <v>20</v>
      </c>
      <c r="N9" t="s">
        <v>1753</v>
      </c>
      <c r="O9" t="s">
        <v>123</v>
      </c>
      <c r="P9" t="s">
        <v>123</v>
      </c>
      <c r="Q9" t="s">
        <v>82</v>
      </c>
      <c r="R9" t="s">
        <v>1380</v>
      </c>
      <c r="S9" t="s">
        <v>269</v>
      </c>
      <c r="T9" t="s">
        <v>23</v>
      </c>
      <c r="U9" t="s">
        <v>22</v>
      </c>
      <c r="V9" t="s">
        <v>82</v>
      </c>
      <c r="W9" t="s">
        <v>44</v>
      </c>
      <c r="X9" t="s">
        <v>405</v>
      </c>
      <c r="Y9" t="s">
        <v>20</v>
      </c>
      <c r="Z9" t="s">
        <v>20</v>
      </c>
      <c r="AA9" s="34">
        <v>42902.645196759258</v>
      </c>
      <c r="AB9" s="34">
        <v>42902.655428240738</v>
      </c>
      <c r="AE9" t="str">
        <f ca="1">IFERROR(VLOOKUP($D9,INDIRECT("'" &amp; $K$103 &amp; "'!$C$2:$K$90"),4,FALSE),"NTR")</f>
        <v>NTR</v>
      </c>
      <c r="AF9" t="str">
        <f ca="1">IFERROR(VLOOKUP($D9,INDIRECT("'" &amp; $K$103 &amp; "'!$C$2:$T$90"),11,FALSE),"NoTarg")</f>
        <v>NoTarg</v>
      </c>
      <c r="AG9" t="str">
        <f ca="1">IFERROR(VLOOKUP($D9,INDIRECT("'" &amp; $K$103 &amp; "'!$C$2:$L$90"),10,FALSE),"NoWaive")</f>
        <v>NoWaive</v>
      </c>
      <c r="AH9" t="str">
        <f ca="1">IFERROR(VLOOKUP($D9,INDIRECT("'" &amp; $K$103 &amp; "'!$C$2:$T$90"),6,FALSE),"NTR")</f>
        <v>NTR</v>
      </c>
    </row>
    <row r="10" spans="1:34" x14ac:dyDescent="0.3">
      <c r="A10">
        <f>DAYS360(AA10,$K$104)</f>
        <v>2</v>
      </c>
      <c r="B10">
        <f>DAYS360(AB10,$K$104)</f>
        <v>0</v>
      </c>
      <c r="C10" s="4">
        <f ca="1">HYPERLINK($N$174 &amp; INDIRECT("d" &amp; ROW()),INDIRECT("d" &amp; ROW()))</f>
        <v>100944</v>
      </c>
      <c r="D10">
        <v>100944</v>
      </c>
      <c r="E10" t="s">
        <v>515</v>
      </c>
      <c r="F10" t="s">
        <v>61</v>
      </c>
      <c r="G10" t="s">
        <v>1741</v>
      </c>
      <c r="H10" t="s">
        <v>94</v>
      </c>
      <c r="I10" t="s">
        <v>123</v>
      </c>
      <c r="J10" t="s">
        <v>123</v>
      </c>
      <c r="K10" t="str">
        <f ca="1">IF(ISBLANK(INDIRECT("d"&amp;ROW())),".",IFERROR(VLOOKUP($D10,INDIRECT("'" &amp; $K$103 &amp; "'!$C$2:$k$90"),8,FALSE),"NTR"))</f>
        <v>NTR</v>
      </c>
      <c r="L10" s="5" t="s">
        <v>20</v>
      </c>
      <c r="M10" t="s">
        <v>20</v>
      </c>
      <c r="N10" t="s">
        <v>1716</v>
      </c>
      <c r="O10" t="s">
        <v>123</v>
      </c>
      <c r="P10" t="s">
        <v>123</v>
      </c>
      <c r="Q10" t="s">
        <v>21</v>
      </c>
      <c r="R10" t="s">
        <v>1380</v>
      </c>
      <c r="S10" t="s">
        <v>269</v>
      </c>
      <c r="T10" t="s">
        <v>36</v>
      </c>
      <c r="U10" t="s">
        <v>35</v>
      </c>
      <c r="V10" t="s">
        <v>82</v>
      </c>
      <c r="W10" t="s">
        <v>54</v>
      </c>
      <c r="X10" t="s">
        <v>47</v>
      </c>
      <c r="Y10" t="s">
        <v>20</v>
      </c>
      <c r="Z10" t="s">
        <v>20</v>
      </c>
      <c r="AA10" s="34">
        <v>42900.934490740743</v>
      </c>
      <c r="AB10" s="34">
        <v>42902.664421296293</v>
      </c>
      <c r="AE10" t="str">
        <f ca="1">IFERROR(VLOOKUP($D10,INDIRECT("'" &amp; $K$103 &amp; "'!$C$2:$K$90"),4,FALSE),"NTR")</f>
        <v>NTR</v>
      </c>
      <c r="AF10" t="str">
        <f ca="1">IFERROR(VLOOKUP($D10,INDIRECT("'" &amp; $K$103 &amp; "'!$C$2:$T$90"),11,FALSE),"NoTarg")</f>
        <v>NoTarg</v>
      </c>
      <c r="AG10" t="str">
        <f ca="1">IFERROR(VLOOKUP($D10,INDIRECT("'" &amp; $K$103 &amp; "'!$C$2:$L$90"),10,FALSE),"NoWaive")</f>
        <v>NoWaive</v>
      </c>
      <c r="AH10" t="str">
        <f ca="1">IFERROR(VLOOKUP($D10,INDIRECT("'" &amp; $K$103 &amp; "'!$C$2:$T$90"),6,FALSE),"NTR")</f>
        <v>NTR</v>
      </c>
    </row>
    <row r="11" spans="1:34" x14ac:dyDescent="0.3">
      <c r="A11">
        <f>DAYS360(AA11,$K$104)</f>
        <v>59</v>
      </c>
      <c r="B11">
        <f>DAYS360(AB11,$K$104)</f>
        <v>3</v>
      </c>
      <c r="C11" s="4">
        <f ca="1">HYPERLINK($N$174 &amp; INDIRECT("d" &amp; ROW()),INDIRECT("d" &amp; ROW()))</f>
        <v>98359</v>
      </c>
      <c r="D11">
        <v>98359</v>
      </c>
      <c r="E11" t="s">
        <v>1000</v>
      </c>
      <c r="F11" t="s">
        <v>63</v>
      </c>
      <c r="G11" t="s">
        <v>446</v>
      </c>
      <c r="H11" t="s">
        <v>112</v>
      </c>
      <c r="I11" t="s">
        <v>24</v>
      </c>
      <c r="J11" t="s">
        <v>123</v>
      </c>
      <c r="K11" t="str">
        <f ca="1">IF(ISBLANK(INDIRECT("d"&amp;ROW())),".",IFERROR(VLOOKUP($D11,INDIRECT("'" &amp; $K$103 &amp; "'!$C$2:$k$90"),8,FALSE),"NTR"))</f>
        <v>.</v>
      </c>
      <c r="L11" t="s">
        <v>796</v>
      </c>
      <c r="M11" t="s">
        <v>20</v>
      </c>
      <c r="N11" t="s">
        <v>1686</v>
      </c>
      <c r="O11" t="s">
        <v>1388</v>
      </c>
      <c r="P11" t="s">
        <v>1648</v>
      </c>
      <c r="Q11" t="s">
        <v>82</v>
      </c>
      <c r="R11" t="s">
        <v>1380</v>
      </c>
      <c r="S11" t="s">
        <v>269</v>
      </c>
      <c r="T11" t="s">
        <v>36</v>
      </c>
      <c r="U11" t="s">
        <v>35</v>
      </c>
      <c r="V11" t="s">
        <v>190</v>
      </c>
      <c r="W11" t="s">
        <v>26</v>
      </c>
      <c r="X11" t="s">
        <v>742</v>
      </c>
      <c r="Y11" t="s">
        <v>103</v>
      </c>
      <c r="Z11" t="s">
        <v>20</v>
      </c>
      <c r="AA11" s="34">
        <v>42842.912604166668</v>
      </c>
      <c r="AB11" s="34">
        <v>42899.991759259261</v>
      </c>
      <c r="AE11" t="str">
        <f ca="1">IFERROR(VLOOKUP($D11,INDIRECT("'" &amp; $K$103 &amp; "'!$C$2:$K$90"),4,FALSE),"NTR")</f>
        <v>AvatarFS</v>
      </c>
      <c r="AF11" t="str">
        <f ca="1">IFERROR(VLOOKUP($D11,INDIRECT("'" &amp; $K$103 &amp; "'!$C$2:$T$90"),11,FALSE),"NoTarg")</f>
        <v>---</v>
      </c>
      <c r="AG11" t="str">
        <f ca="1">IFERROR(VLOOKUP($D11,INDIRECT("'" &amp; $K$103 &amp; "'!$C$2:$L$90"),10,FALSE),"NoWaive")</f>
        <v>Waiver Requested</v>
      </c>
      <c r="AH11" t="str">
        <f ca="1">IFERROR(VLOOKUP($D11,INDIRECT("'" &amp; $K$103 &amp; "'!$C$2:$T$90"),6,FALSE),"NTR")</f>
        <v>P1</v>
      </c>
    </row>
    <row r="12" spans="1:34" x14ac:dyDescent="0.3">
      <c r="A12">
        <f>DAYS360(AA12,$K$104)</f>
        <v>9</v>
      </c>
      <c r="B12">
        <f>DAYS360(AB12,$K$104)</f>
        <v>0</v>
      </c>
      <c r="C12" s="4">
        <f ca="1">HYPERLINK($N$174 &amp; INDIRECT("d" &amp; ROW()),INDIRECT("d" &amp; ROW()))</f>
        <v>100599</v>
      </c>
      <c r="D12">
        <v>100599</v>
      </c>
      <c r="E12" t="s">
        <v>146</v>
      </c>
      <c r="F12" t="s">
        <v>63</v>
      </c>
      <c r="G12" t="s">
        <v>555</v>
      </c>
      <c r="H12" t="s">
        <v>184</v>
      </c>
      <c r="I12" t="s">
        <v>81</v>
      </c>
      <c r="J12" t="s">
        <v>123</v>
      </c>
      <c r="K12" t="str">
        <f ca="1">IF(ISBLANK(INDIRECT("d"&amp;ROW())),".",IFERROR(VLOOKUP($D12,INDIRECT("'" &amp; $K$103 &amp; "'!$C$2:$k$90"),8,FALSE),"NTR"))</f>
        <v>Will move to Protocol-SMB. Side-effect of prealloc() notepad fix. Theories on a fix. Target build needed.</v>
      </c>
      <c r="L12" t="s">
        <v>20</v>
      </c>
      <c r="M12" t="s">
        <v>20</v>
      </c>
      <c r="N12" t="s">
        <v>1665</v>
      </c>
      <c r="O12" t="s">
        <v>123</v>
      </c>
      <c r="P12" t="s">
        <v>123</v>
      </c>
      <c r="Q12" t="s">
        <v>21</v>
      </c>
      <c r="R12" t="s">
        <v>1380</v>
      </c>
      <c r="S12" t="s">
        <v>193</v>
      </c>
      <c r="T12" t="s">
        <v>51</v>
      </c>
      <c r="U12" t="s">
        <v>22</v>
      </c>
      <c r="V12" t="s">
        <v>82</v>
      </c>
      <c r="W12" t="s">
        <v>54</v>
      </c>
      <c r="X12" t="s">
        <v>870</v>
      </c>
      <c r="Y12" t="s">
        <v>20</v>
      </c>
      <c r="Z12" t="s">
        <v>20</v>
      </c>
      <c r="AA12" s="34">
        <v>42893.800439814811</v>
      </c>
      <c r="AB12" s="34">
        <v>42902.447534722225</v>
      </c>
      <c r="AE12" t="str">
        <f ca="1">IFERROR(VLOOKUP($D12,INDIRECT("'" &amp; $K$103 &amp; "'!$C$2:$K$90"),4,FALSE),"NTR")</f>
        <v>AvatarFS</v>
      </c>
      <c r="AF12" t="str">
        <f ca="1">IFERROR(VLOOKUP($D12,INDIRECT("'" &amp; $K$103 &amp; "'!$C$2:$T$90"),11,FALSE),"NoTarg")</f>
        <v>---</v>
      </c>
      <c r="AG12" t="str">
        <f ca="1">IFERROR(VLOOKUP($D12,INDIRECT("'" &amp; $K$103 &amp; "'!$C$2:$L$90"),10,FALSE),"NoWaive")</f>
        <v>---</v>
      </c>
      <c r="AH12" t="str">
        <f ca="1">IFERROR(VLOOKUP($D12,INDIRECT("'" &amp; $K$103 &amp; "'!$C$2:$T$90"),6,FALSE),"NTR")</f>
        <v>P2</v>
      </c>
    </row>
    <row r="13" spans="1:34" x14ac:dyDescent="0.3">
      <c r="A13">
        <f>DAYS360(AA13,$K$104)</f>
        <v>8</v>
      </c>
      <c r="B13">
        <f>DAYS360(AB13,$K$104)</f>
        <v>3</v>
      </c>
      <c r="C13" s="4">
        <f ca="1">HYPERLINK($N$174 &amp; INDIRECT("d" &amp; ROW()),INDIRECT("d" &amp; ROW()))</f>
        <v>100657</v>
      </c>
      <c r="D13">
        <v>100657</v>
      </c>
      <c r="E13" t="s">
        <v>62</v>
      </c>
      <c r="F13" t="s">
        <v>63</v>
      </c>
      <c r="G13" t="s">
        <v>120</v>
      </c>
      <c r="H13" t="s">
        <v>94</v>
      </c>
      <c r="I13" t="s">
        <v>24</v>
      </c>
      <c r="J13" t="s">
        <v>123</v>
      </c>
      <c r="K13" t="str">
        <f ca="1">IF(ISBLANK(INDIRECT("d"&amp;ROW())),".",IFERROR(VLOOKUP($D13,INDIRECT("'" &amp; $K$103 &amp; "'!$C$2:$k$90"),8,FALSE),"NTR"))</f>
        <v>Move to waiver, potential move to rally user story. Inherant in desing</v>
      </c>
      <c r="L13" s="5" t="s">
        <v>796</v>
      </c>
      <c r="M13" t="s">
        <v>20</v>
      </c>
      <c r="N13" t="s">
        <v>1669</v>
      </c>
      <c r="O13" t="s">
        <v>123</v>
      </c>
      <c r="P13" t="s">
        <v>123</v>
      </c>
      <c r="Q13" t="s">
        <v>82</v>
      </c>
      <c r="R13" t="s">
        <v>1380</v>
      </c>
      <c r="S13" t="s">
        <v>269</v>
      </c>
      <c r="T13" t="s">
        <v>36</v>
      </c>
      <c r="U13" t="s">
        <v>39</v>
      </c>
      <c r="V13" t="s">
        <v>82</v>
      </c>
      <c r="W13" t="s">
        <v>67</v>
      </c>
      <c r="X13" t="s">
        <v>1670</v>
      </c>
      <c r="Y13" t="s">
        <v>20</v>
      </c>
      <c r="Z13" t="s">
        <v>20</v>
      </c>
      <c r="AA13" s="34">
        <v>42894.608888888892</v>
      </c>
      <c r="AB13" s="34">
        <v>42899.563240740739</v>
      </c>
      <c r="AD13">
        <v>15</v>
      </c>
      <c r="AE13" t="str">
        <f ca="1">IFERROR(VLOOKUP($D13,INDIRECT("'" &amp; $K$103 &amp; "'!$C$2:$K$90"),4,FALSE),"NTR")</f>
        <v>AvatarFS</v>
      </c>
      <c r="AF13" t="str">
        <f ca="1">IFERROR(VLOOKUP($D13,INDIRECT("'" &amp; $K$103 &amp; "'!$C$2:$T$90"),11,FALSE),"NoTarg")</f>
        <v>---</v>
      </c>
      <c r="AG13" t="str">
        <f ca="1">IFERROR(VLOOKUP($D13,INDIRECT("'" &amp; $K$103 &amp; "'!$C$2:$L$90"),10,FALSE),"NoWaive")</f>
        <v>---</v>
      </c>
      <c r="AH13" t="str">
        <f ca="1">IFERROR(VLOOKUP($D13,INDIRECT("'" &amp; $K$103 &amp; "'!$C$2:$T$90"),6,FALSE),"NTR")</f>
        <v>P2</v>
      </c>
    </row>
    <row r="14" spans="1:34" x14ac:dyDescent="0.3">
      <c r="A14">
        <f>DAYS360(AA14,$K$104)</f>
        <v>3</v>
      </c>
      <c r="B14">
        <f>DAYS360(AB14,$K$104)</f>
        <v>2</v>
      </c>
      <c r="C14" s="4">
        <f ca="1">HYPERLINK($N$174 &amp; INDIRECT("d" &amp; ROW()),INDIRECT("d" &amp; ROW()))</f>
        <v>100798</v>
      </c>
      <c r="D14">
        <v>100798</v>
      </c>
      <c r="E14" t="s">
        <v>1000</v>
      </c>
      <c r="F14" t="s">
        <v>63</v>
      </c>
      <c r="G14" t="s">
        <v>446</v>
      </c>
      <c r="H14" t="s">
        <v>184</v>
      </c>
      <c r="I14" t="s">
        <v>81</v>
      </c>
      <c r="J14" t="s">
        <v>123</v>
      </c>
      <c r="K14" t="str">
        <f ca="1">IF(ISBLANK(INDIRECT("d"&amp;ROW())),".",IFERROR(VLOOKUP($D14,INDIRECT("'" &amp; $K$103 &amp; "'!$C$2:$k$90"),8,FALSE),"NTR"))</f>
        <v>.</v>
      </c>
      <c r="L14" t="s">
        <v>20</v>
      </c>
      <c r="M14" t="s">
        <v>1673</v>
      </c>
      <c r="N14" t="s">
        <v>1689</v>
      </c>
      <c r="O14" t="s">
        <v>123</v>
      </c>
      <c r="P14" t="s">
        <v>123</v>
      </c>
      <c r="Q14" t="s">
        <v>82</v>
      </c>
      <c r="R14" t="s">
        <v>1380</v>
      </c>
      <c r="S14" t="s">
        <v>269</v>
      </c>
      <c r="T14" t="s">
        <v>23</v>
      </c>
      <c r="U14" t="s">
        <v>22</v>
      </c>
      <c r="V14" t="s">
        <v>82</v>
      </c>
      <c r="W14" t="s">
        <v>90</v>
      </c>
      <c r="X14" t="s">
        <v>997</v>
      </c>
      <c r="Y14" t="s">
        <v>20</v>
      </c>
      <c r="Z14" t="s">
        <v>20</v>
      </c>
      <c r="AA14" s="34">
        <v>42899.276759259257</v>
      </c>
      <c r="AB14" s="34">
        <v>42900.767280092594</v>
      </c>
      <c r="AE14" t="str">
        <f ca="1">IFERROR(VLOOKUP($D14,INDIRECT("'" &amp; $K$103 &amp; "'!$C$2:$K$90"),4,FALSE),"NTR")</f>
        <v>AvatarFS</v>
      </c>
      <c r="AF14" t="str">
        <f ca="1">IFERROR(VLOOKUP($D14,INDIRECT("'" &amp; $K$103 &amp; "'!$C$2:$T$90"),11,FALSE),"NoTarg")</f>
        <v>Avitus_1.4.0.75-20170621</v>
      </c>
      <c r="AG14" t="str">
        <f ca="1">IFERROR(VLOOKUP($D14,INDIRECT("'" &amp; $K$103 &amp; "'!$C$2:$L$90"),10,FALSE),"NoWaive")</f>
        <v>---</v>
      </c>
      <c r="AH14" t="str">
        <f ca="1">IFERROR(VLOOKUP($D14,INDIRECT("'" &amp; $K$103 &amp; "'!$C$2:$T$90"),6,FALSE),"NTR")</f>
        <v>P0</v>
      </c>
    </row>
    <row r="15" spans="1:34" x14ac:dyDescent="0.3">
      <c r="A15">
        <f>DAYS360(AA15,$K$104)</f>
        <v>2</v>
      </c>
      <c r="B15">
        <f>DAYS360(AB15,$K$104)</f>
        <v>0</v>
      </c>
      <c r="C15" s="4">
        <f ca="1">HYPERLINK($N$174 &amp; INDIRECT("d" &amp; ROW()),INDIRECT("d" &amp; ROW()))</f>
        <v>100899</v>
      </c>
      <c r="D15">
        <v>100899</v>
      </c>
      <c r="E15" t="s">
        <v>1016</v>
      </c>
      <c r="F15" t="s">
        <v>63</v>
      </c>
      <c r="G15" t="s">
        <v>555</v>
      </c>
      <c r="H15" t="s">
        <v>94</v>
      </c>
      <c r="I15" t="s">
        <v>123</v>
      </c>
      <c r="J15" t="s">
        <v>123</v>
      </c>
      <c r="K15" t="str">
        <f ca="1">IF(ISBLANK(INDIRECT("d"&amp;ROW())),".",IFERROR(VLOOKUP($D15,INDIRECT("'" &amp; $K$103 &amp; "'!$C$2:$k$90"),8,FALSE),"NTR"))</f>
        <v>NTR</v>
      </c>
      <c r="L15" s="5" t="s">
        <v>20</v>
      </c>
      <c r="M15" s="5" t="s">
        <v>20</v>
      </c>
      <c r="N15" t="s">
        <v>1740</v>
      </c>
      <c r="O15" t="s">
        <v>123</v>
      </c>
      <c r="P15" t="s">
        <v>123</v>
      </c>
      <c r="Q15" t="s">
        <v>21</v>
      </c>
      <c r="R15" t="s">
        <v>1380</v>
      </c>
      <c r="S15" t="s">
        <v>269</v>
      </c>
      <c r="T15" t="s">
        <v>36</v>
      </c>
      <c r="U15" t="s">
        <v>22</v>
      </c>
      <c r="V15" t="s">
        <v>82</v>
      </c>
      <c r="W15" t="s">
        <v>54</v>
      </c>
      <c r="X15" t="s">
        <v>433</v>
      </c>
      <c r="Y15" t="s">
        <v>20</v>
      </c>
      <c r="Z15" t="s">
        <v>20</v>
      </c>
      <c r="AA15" s="34">
        <v>42900.439664351848</v>
      </c>
      <c r="AB15" s="34">
        <v>42902.459988425922</v>
      </c>
      <c r="AD15">
        <v>3</v>
      </c>
      <c r="AE15" t="str">
        <f ca="1">IFERROR(VLOOKUP($D15,INDIRECT("'" &amp; $K$103 &amp; "'!$C$2:$K$90"),4,FALSE),"NTR")</f>
        <v>NTR</v>
      </c>
      <c r="AF15" t="str">
        <f ca="1">IFERROR(VLOOKUP($D15,INDIRECT("'" &amp; $K$103 &amp; "'!$C$2:$T$90"),11,FALSE),"NoTarg")</f>
        <v>NoTarg</v>
      </c>
      <c r="AG15" t="str">
        <f ca="1">IFERROR(VLOOKUP($D15,INDIRECT("'" &amp; $K$103 &amp; "'!$C$2:$L$90"),10,FALSE),"NoWaive")</f>
        <v>NoWaive</v>
      </c>
      <c r="AH15" t="str">
        <f ca="1">IFERROR(VLOOKUP($D15,INDIRECT("'" &amp; $K$103 &amp; "'!$C$2:$T$90"),6,FALSE),"NTR")</f>
        <v>NTR</v>
      </c>
    </row>
    <row r="16" spans="1:34" x14ac:dyDescent="0.3">
      <c r="A16">
        <f>DAYS360(AA16,$K$104)</f>
        <v>1</v>
      </c>
      <c r="B16">
        <f>DAYS360(AB16,$K$104)</f>
        <v>1</v>
      </c>
      <c r="C16" s="4">
        <f ca="1">HYPERLINK($N$174 &amp; INDIRECT("d" &amp; ROW()),INDIRECT("d" &amp; ROW()))</f>
        <v>100997</v>
      </c>
      <c r="D16">
        <v>100997</v>
      </c>
      <c r="E16" t="s">
        <v>62</v>
      </c>
      <c r="F16" t="s">
        <v>63</v>
      </c>
      <c r="G16" t="s">
        <v>555</v>
      </c>
      <c r="H16" t="s">
        <v>94</v>
      </c>
      <c r="I16" t="s">
        <v>123</v>
      </c>
      <c r="J16" t="s">
        <v>123</v>
      </c>
      <c r="K16" t="str">
        <f ca="1">IF(ISBLANK(INDIRECT("d"&amp;ROW())),".",IFERROR(VLOOKUP($D16,INDIRECT("'" &amp; $K$103 &amp; "'!$C$2:$k$90"),8,FALSE),"NTR"))</f>
        <v>NTR</v>
      </c>
      <c r="L16" s="5" t="s">
        <v>20</v>
      </c>
      <c r="M16" s="5" t="s">
        <v>20</v>
      </c>
      <c r="N16" t="s">
        <v>1742</v>
      </c>
      <c r="O16" t="s">
        <v>123</v>
      </c>
      <c r="P16" t="s">
        <v>123</v>
      </c>
      <c r="Q16" t="s">
        <v>21</v>
      </c>
      <c r="R16" t="s">
        <v>1380</v>
      </c>
      <c r="S16" t="s">
        <v>269</v>
      </c>
      <c r="T16" t="s">
        <v>23</v>
      </c>
      <c r="U16" t="s">
        <v>50</v>
      </c>
      <c r="V16" t="s">
        <v>82</v>
      </c>
      <c r="W16" t="s">
        <v>40</v>
      </c>
      <c r="X16" t="s">
        <v>1743</v>
      </c>
      <c r="Y16" t="s">
        <v>20</v>
      </c>
      <c r="Z16" t="s">
        <v>20</v>
      </c>
      <c r="AA16" s="34">
        <v>42901.598240740743</v>
      </c>
      <c r="AB16" s="34">
        <v>42901.598240740743</v>
      </c>
      <c r="AE16" t="str">
        <f ca="1">IFERROR(VLOOKUP($D16,INDIRECT("'" &amp; $K$103 &amp; "'!$C$2:$K$90"),4,FALSE),"NTR")</f>
        <v>NTR</v>
      </c>
      <c r="AF16" t="str">
        <f ca="1">IFERROR(VLOOKUP($D16,INDIRECT("'" &amp; $K$103 &amp; "'!$C$2:$T$90"),11,FALSE),"NoTarg")</f>
        <v>NoTarg</v>
      </c>
      <c r="AG16" t="str">
        <f ca="1">IFERROR(VLOOKUP($D16,INDIRECT("'" &amp; $K$103 &amp; "'!$C$2:$L$90"),10,FALSE),"NoWaive")</f>
        <v>NoWaive</v>
      </c>
      <c r="AH16" t="str">
        <f ca="1">IFERROR(VLOOKUP($D16,INDIRECT("'" &amp; $K$103 &amp; "'!$C$2:$T$90"),6,FALSE),"NTR")</f>
        <v>NTR</v>
      </c>
    </row>
    <row r="17" spans="1:34" x14ac:dyDescent="0.3">
      <c r="A17">
        <f>DAYS360(AA17,$K$104)</f>
        <v>287</v>
      </c>
      <c r="B17">
        <f>DAYS360(AB17,$K$104)</f>
        <v>2</v>
      </c>
      <c r="C17" s="4">
        <f ca="1">HYPERLINK($N$174 &amp; INDIRECT("d" &amp; ROW()),INDIRECT("d" &amp; ROW()))</f>
        <v>88250</v>
      </c>
      <c r="D17">
        <v>88250</v>
      </c>
      <c r="E17" t="s">
        <v>72</v>
      </c>
      <c r="F17" t="s">
        <v>70</v>
      </c>
      <c r="G17" t="s">
        <v>71</v>
      </c>
      <c r="H17" t="s">
        <v>184</v>
      </c>
      <c r="I17" t="s">
        <v>68</v>
      </c>
      <c r="J17" t="s">
        <v>123</v>
      </c>
      <c r="K17" t="str">
        <f ca="1">IF(ISBLANK(INDIRECT("d"&amp;ROW())),".",IFERROR(VLOOKUP($D17,INDIRECT("'" &amp; $K$103 &amp; "'!$C$2:$k$90"),8,FALSE),"NTR"))</f>
        <v>Need to confirm that correct doc person in assigned. (HTTP) 62342 user story</v>
      </c>
      <c r="L17" s="5" t="s">
        <v>20</v>
      </c>
      <c r="M17" t="s">
        <v>20</v>
      </c>
      <c r="N17" t="s">
        <v>314</v>
      </c>
      <c r="O17" t="s">
        <v>123</v>
      </c>
      <c r="P17" t="s">
        <v>123</v>
      </c>
      <c r="Q17" t="s">
        <v>82</v>
      </c>
      <c r="R17" t="s">
        <v>1380</v>
      </c>
      <c r="S17" t="s">
        <v>269</v>
      </c>
      <c r="T17" t="s">
        <v>23</v>
      </c>
      <c r="U17" t="s">
        <v>39</v>
      </c>
      <c r="V17" t="s">
        <v>82</v>
      </c>
      <c r="W17" t="s">
        <v>105</v>
      </c>
      <c r="X17" t="s">
        <v>315</v>
      </c>
      <c r="Y17" t="s">
        <v>20</v>
      </c>
      <c r="Z17" t="s">
        <v>20</v>
      </c>
      <c r="AA17" s="34">
        <v>42611.600347222222</v>
      </c>
      <c r="AB17" s="34">
        <v>42900.309930555559</v>
      </c>
      <c r="AC17" t="s">
        <v>1645</v>
      </c>
      <c r="AD17">
        <v>19</v>
      </c>
      <c r="AE17" t="str">
        <f ca="1">IFERROR(VLOOKUP($D17,INDIRECT("'" &amp; $K$103 &amp; "'!$C$2:$K$90"),4,FALSE),"NTR")</f>
        <v>Documentation</v>
      </c>
      <c r="AF17" t="str">
        <f ca="1">IFERROR(VLOOKUP($D17,INDIRECT("'" &amp; $K$103 &amp; "'!$C$2:$T$90"),11,FALSE),"NoTarg")</f>
        <v>---</v>
      </c>
      <c r="AG17" t="str">
        <f ca="1">IFERROR(VLOOKUP($D17,INDIRECT("'" &amp; $K$103 &amp; "'!$C$2:$L$90"),10,FALSE),"NoWaive")</f>
        <v>---</v>
      </c>
      <c r="AH17" t="str">
        <f ca="1">IFERROR(VLOOKUP($D17,INDIRECT("'" &amp; $K$103 &amp; "'!$C$2:$T$90"),6,FALSE),"NTR")</f>
        <v>P0</v>
      </c>
    </row>
    <row r="18" spans="1:34" x14ac:dyDescent="0.3">
      <c r="A18">
        <f>DAYS360(AA18,$K$104)</f>
        <v>278</v>
      </c>
      <c r="B18">
        <f>DAYS360(AB18,$K$104)</f>
        <v>3</v>
      </c>
      <c r="C18" s="4">
        <f ca="1">HYPERLINK($N$174 &amp; INDIRECT("d" &amp; ROW()),INDIRECT("d" &amp; ROW()))</f>
        <v>88763</v>
      </c>
      <c r="D18">
        <v>88763</v>
      </c>
      <c r="E18" t="s">
        <v>69</v>
      </c>
      <c r="F18" t="s">
        <v>70</v>
      </c>
      <c r="G18" t="s">
        <v>71</v>
      </c>
      <c r="H18" t="s">
        <v>94</v>
      </c>
      <c r="I18" t="s">
        <v>30</v>
      </c>
      <c r="J18" t="s">
        <v>123</v>
      </c>
      <c r="K18" t="str">
        <f ca="1">IF(ISBLANK(INDIRECT("d"&amp;ROW())),".",IFERROR(VLOOKUP($D18,INDIRECT("'" &amp; $K$103 &amp; "'!$C$2:$k$90"),8,FALSE),"NTR"))</f>
        <v>.</v>
      </c>
      <c r="L18" s="5" t="s">
        <v>20</v>
      </c>
      <c r="M18" s="5" t="s">
        <v>1646</v>
      </c>
      <c r="N18" t="s">
        <v>339</v>
      </c>
      <c r="O18" t="s">
        <v>123</v>
      </c>
      <c r="P18" t="s">
        <v>123</v>
      </c>
      <c r="Q18" t="s">
        <v>82</v>
      </c>
      <c r="R18" t="s">
        <v>1380</v>
      </c>
      <c r="S18" t="s">
        <v>269</v>
      </c>
      <c r="T18" t="s">
        <v>36</v>
      </c>
      <c r="U18" t="s">
        <v>35</v>
      </c>
      <c r="V18" t="s">
        <v>29</v>
      </c>
      <c r="W18" t="s">
        <v>44</v>
      </c>
      <c r="X18" t="s">
        <v>272</v>
      </c>
      <c r="Y18" t="s">
        <v>103</v>
      </c>
      <c r="Z18" t="s">
        <v>20</v>
      </c>
      <c r="AA18" s="34">
        <v>42621.723240740743</v>
      </c>
      <c r="AB18" s="34">
        <v>42899.712557870371</v>
      </c>
      <c r="AC18" t="s">
        <v>593</v>
      </c>
      <c r="AD18">
        <v>1</v>
      </c>
      <c r="AE18" t="str">
        <f ca="1">IFERROR(VLOOKUP($D18,INDIRECT("'" &amp; $K$103 &amp; "'!$C$2:$K$90"),4,FALSE),"NTR")</f>
        <v>Documentation</v>
      </c>
      <c r="AF18" t="str">
        <f ca="1">IFERROR(VLOOKUP($D18,INDIRECT("'" &amp; $K$103 &amp; "'!$C$2:$T$90"),11,FALSE),"NoTarg")</f>
        <v>Avitus_1.4.0.76-20170628</v>
      </c>
      <c r="AG18" t="str">
        <f ca="1">IFERROR(VLOOKUP($D18,INDIRECT("'" &amp; $K$103 &amp; "'!$C$2:$L$90"),10,FALSE),"NoWaive")</f>
        <v>---</v>
      </c>
      <c r="AH18" t="str">
        <f ca="1">IFERROR(VLOOKUP($D18,INDIRECT("'" &amp; $K$103 &amp; "'!$C$2:$T$90"),6,FALSE),"NTR")</f>
        <v>P2</v>
      </c>
    </row>
    <row r="19" spans="1:34" x14ac:dyDescent="0.3">
      <c r="A19">
        <f>DAYS360(AA19,$K$104)</f>
        <v>85</v>
      </c>
      <c r="B19">
        <f>DAYS360(AB19,$K$104)</f>
        <v>3</v>
      </c>
      <c r="C19" s="4">
        <f ca="1">HYPERLINK($N$174 &amp; INDIRECT("d" &amp; ROW()),INDIRECT("d" &amp; ROW()))</f>
        <v>97340</v>
      </c>
      <c r="D19">
        <v>97340</v>
      </c>
      <c r="E19" t="s">
        <v>69</v>
      </c>
      <c r="F19" t="s">
        <v>70</v>
      </c>
      <c r="G19" t="s">
        <v>71</v>
      </c>
      <c r="H19" t="s">
        <v>184</v>
      </c>
      <c r="I19" t="s">
        <v>68</v>
      </c>
      <c r="J19" t="s">
        <v>123</v>
      </c>
      <c r="K19" t="str">
        <f ca="1">IF(ISBLANK(INDIRECT("d"&amp;ROW())),".",IFERROR(VLOOKUP($D19,INDIRECT("'" &amp; $K$103 &amp; "'!$C$2:$k$90"),8,FALSE),"NTR"))</f>
        <v>.</v>
      </c>
      <c r="L19" s="5" t="s">
        <v>20</v>
      </c>
      <c r="M19" s="5" t="s">
        <v>1646</v>
      </c>
      <c r="N19" t="s">
        <v>852</v>
      </c>
      <c r="O19" t="s">
        <v>123</v>
      </c>
      <c r="P19" t="s">
        <v>123</v>
      </c>
      <c r="Q19" t="s">
        <v>82</v>
      </c>
      <c r="R19" t="s">
        <v>1380</v>
      </c>
      <c r="S19" t="s">
        <v>269</v>
      </c>
      <c r="T19" t="s">
        <v>23</v>
      </c>
      <c r="U19" t="s">
        <v>39</v>
      </c>
      <c r="V19" t="s">
        <v>82</v>
      </c>
      <c r="W19" t="s">
        <v>54</v>
      </c>
      <c r="X19" t="s">
        <v>389</v>
      </c>
      <c r="Y19" t="s">
        <v>20</v>
      </c>
      <c r="Z19" t="s">
        <v>20</v>
      </c>
      <c r="AA19" s="34">
        <v>42815.864641203705</v>
      </c>
      <c r="AB19" s="34">
        <v>42899.712858796294</v>
      </c>
      <c r="AC19" t="s">
        <v>1672</v>
      </c>
      <c r="AD19">
        <v>1</v>
      </c>
      <c r="AE19" t="str">
        <f ca="1">IFERROR(VLOOKUP($D19,INDIRECT("'" &amp; $K$103 &amp; "'!$C$2:$K$90"),4,FALSE),"NTR")</f>
        <v>Documentation</v>
      </c>
      <c r="AF19" t="str">
        <f ca="1">IFERROR(VLOOKUP($D19,INDIRECT("'" &amp; $K$103 &amp; "'!$C$2:$T$90"),11,FALSE),"NoTarg")</f>
        <v>Avitus_1.4.0.76-20170628</v>
      </c>
      <c r="AG19" t="str">
        <f ca="1">IFERROR(VLOOKUP($D19,INDIRECT("'" &amp; $K$103 &amp; "'!$C$2:$L$90"),10,FALSE),"NoWaive")</f>
        <v>---</v>
      </c>
      <c r="AH19" t="str">
        <f ca="1">IFERROR(VLOOKUP($D19,INDIRECT("'" &amp; $K$103 &amp; "'!$C$2:$T$90"),6,FALSE),"NTR")</f>
        <v>P0</v>
      </c>
    </row>
    <row r="20" spans="1:34" x14ac:dyDescent="0.3">
      <c r="A20">
        <f>DAYS360(AA20,$K$104)</f>
        <v>72</v>
      </c>
      <c r="B20">
        <f>DAYS360(AB20,$K$104)</f>
        <v>0</v>
      </c>
      <c r="C20" s="4">
        <f ca="1">HYPERLINK($N$174 &amp; INDIRECT("d" &amp; ROW()),INDIRECT("d" &amp; ROW()))</f>
        <v>97868</v>
      </c>
      <c r="D20">
        <v>97868</v>
      </c>
      <c r="E20" t="s">
        <v>127</v>
      </c>
      <c r="F20" t="s">
        <v>70</v>
      </c>
      <c r="G20" t="s">
        <v>71</v>
      </c>
      <c r="H20" t="s">
        <v>94</v>
      </c>
      <c r="I20" t="s">
        <v>24</v>
      </c>
      <c r="J20" t="s">
        <v>123</v>
      </c>
      <c r="K20" t="str">
        <f ca="1">IF(ISBLANK(INDIRECT("d"&amp;ROW())),".",IFERROR(VLOOKUP($D20,INDIRECT("'" &amp; $K$103 &amp; "'!$C$2:$k$90"),8,FALSE),"NTR"))</f>
        <v>NTR</v>
      </c>
      <c r="L20" t="s">
        <v>20</v>
      </c>
      <c r="M20" t="s">
        <v>1620</v>
      </c>
      <c r="N20" t="s">
        <v>983</v>
      </c>
      <c r="O20" t="s">
        <v>123</v>
      </c>
      <c r="P20" t="s">
        <v>123</v>
      </c>
      <c r="Q20" t="s">
        <v>82</v>
      </c>
      <c r="R20" t="s">
        <v>1380</v>
      </c>
      <c r="S20" t="s">
        <v>269</v>
      </c>
      <c r="T20" t="s">
        <v>23</v>
      </c>
      <c r="U20" t="s">
        <v>22</v>
      </c>
      <c r="V20" t="s">
        <v>29</v>
      </c>
      <c r="W20" t="s">
        <v>54</v>
      </c>
      <c r="X20" t="s">
        <v>405</v>
      </c>
      <c r="Y20" t="s">
        <v>20</v>
      </c>
      <c r="Z20" t="s">
        <v>20</v>
      </c>
      <c r="AA20" s="34">
        <v>42829.664212962962</v>
      </c>
      <c r="AB20" s="34">
        <v>42902.429525462961</v>
      </c>
      <c r="AC20" t="s">
        <v>1672</v>
      </c>
      <c r="AE20" t="str">
        <f ca="1">IFERROR(VLOOKUP($D20,INDIRECT("'" &amp; $K$103 &amp; "'!$C$2:$K$90"),4,FALSE),"NTR")</f>
        <v>NTR</v>
      </c>
      <c r="AF20" t="str">
        <f ca="1">IFERROR(VLOOKUP($D20,INDIRECT("'" &amp; $K$103 &amp; "'!$C$2:$T$90"),11,FALSE),"NoTarg")</f>
        <v>NoTarg</v>
      </c>
      <c r="AG20" t="str">
        <f ca="1">IFERROR(VLOOKUP($D20,INDIRECT("'" &amp; $K$103 &amp; "'!$C$2:$L$90"),10,FALSE),"NoWaive")</f>
        <v>NoWaive</v>
      </c>
      <c r="AH20" t="str">
        <f ca="1">IFERROR(VLOOKUP($D20,INDIRECT("'" &amp; $K$103 &amp; "'!$C$2:$T$90"),6,FALSE),"NTR")</f>
        <v>NTR</v>
      </c>
    </row>
    <row r="21" spans="1:34" x14ac:dyDescent="0.3">
      <c r="A21">
        <f>DAYS360(AA21,$K$104)</f>
        <v>23</v>
      </c>
      <c r="B21">
        <f>DAYS360(AB21,$K$104)</f>
        <v>3</v>
      </c>
      <c r="C21" s="4">
        <f ca="1">HYPERLINK($N$174 &amp; INDIRECT("d" &amp; ROW()),INDIRECT("d" &amp; ROW()))</f>
        <v>99885</v>
      </c>
      <c r="D21">
        <v>99885</v>
      </c>
      <c r="E21" t="s">
        <v>69</v>
      </c>
      <c r="F21" t="s">
        <v>70</v>
      </c>
      <c r="G21" t="s">
        <v>71</v>
      </c>
      <c r="H21" t="s">
        <v>184</v>
      </c>
      <c r="I21" t="s">
        <v>68</v>
      </c>
      <c r="J21" t="s">
        <v>123</v>
      </c>
      <c r="K21" t="str">
        <f ca="1">IF(ISBLANK(INDIRECT("d"&amp;ROW())),".",IFERROR(VLOOKUP($D21,INDIRECT("'" &amp; $K$103 &amp; "'!$C$2:$k$90"),8,FALSE),"NTR"))</f>
        <v>.</v>
      </c>
      <c r="L21" s="5" t="s">
        <v>20</v>
      </c>
      <c r="M21" t="s">
        <v>1646</v>
      </c>
      <c r="N21" t="s">
        <v>1451</v>
      </c>
      <c r="O21" t="s">
        <v>123</v>
      </c>
      <c r="P21" t="s">
        <v>123</v>
      </c>
      <c r="Q21" t="s">
        <v>82</v>
      </c>
      <c r="R21" t="s">
        <v>1380</v>
      </c>
      <c r="S21" t="s">
        <v>269</v>
      </c>
      <c r="T21" t="s">
        <v>36</v>
      </c>
      <c r="U21" t="s">
        <v>39</v>
      </c>
      <c r="V21" t="s">
        <v>82</v>
      </c>
      <c r="W21" t="s">
        <v>93</v>
      </c>
      <c r="X21" t="s">
        <v>325</v>
      </c>
      <c r="Y21" t="s">
        <v>20</v>
      </c>
      <c r="Z21" t="s">
        <v>20</v>
      </c>
      <c r="AA21" s="34">
        <v>42878.802384259259</v>
      </c>
      <c r="AB21" s="34">
        <v>42899.71361111111</v>
      </c>
      <c r="AC21" t="s">
        <v>1530</v>
      </c>
      <c r="AD21">
        <v>6</v>
      </c>
      <c r="AE21" t="str">
        <f ca="1">IFERROR(VLOOKUP($D21,INDIRECT("'" &amp; $K$103 &amp; "'!$C$2:$K$90"),4,FALSE),"NTR")</f>
        <v>Documentation</v>
      </c>
      <c r="AF21" t="str">
        <f ca="1">IFERROR(VLOOKUP($D21,INDIRECT("'" &amp; $K$103 &amp; "'!$C$2:$T$90"),11,FALSE),"NoTarg")</f>
        <v>Avitus_1.4.0.76-20170628</v>
      </c>
      <c r="AG21" t="str">
        <f ca="1">IFERROR(VLOOKUP($D21,INDIRECT("'" &amp; $K$103 &amp; "'!$C$2:$L$90"),10,FALSE),"NoWaive")</f>
        <v>---</v>
      </c>
      <c r="AH21" t="str">
        <f ca="1">IFERROR(VLOOKUP($D21,INDIRECT("'" &amp; $K$103 &amp; "'!$C$2:$T$90"),6,FALSE),"NTR")</f>
        <v>P0</v>
      </c>
    </row>
    <row r="22" spans="1:34" x14ac:dyDescent="0.3">
      <c r="A22">
        <f>DAYS360(AA22,$K$104)</f>
        <v>3</v>
      </c>
      <c r="B22">
        <f>DAYS360(AB22,$K$104)</f>
        <v>0</v>
      </c>
      <c r="C22" s="4">
        <f ca="1">HYPERLINK($N$174 &amp; INDIRECT("d" &amp; ROW()),INDIRECT("d" &amp; ROW()))</f>
        <v>100807</v>
      </c>
      <c r="D22">
        <v>100807</v>
      </c>
      <c r="E22" t="s">
        <v>413</v>
      </c>
      <c r="F22" t="s">
        <v>1347</v>
      </c>
      <c r="G22" t="s">
        <v>1348</v>
      </c>
      <c r="H22" t="s">
        <v>184</v>
      </c>
      <c r="I22" t="s">
        <v>68</v>
      </c>
      <c r="J22" t="s">
        <v>123</v>
      </c>
      <c r="K22" t="str">
        <f ca="1">IF(ISBLANK(INDIRECT("d"&amp;ROW())),".",IFERROR(VLOOKUP($D22,INDIRECT("'" &amp; $K$103 &amp; "'!$C$2:$k$90"),8,FALSE),"NTR"))</f>
        <v>NTR</v>
      </c>
      <c r="L22" s="5" t="s">
        <v>20</v>
      </c>
      <c r="M22" t="s">
        <v>1673</v>
      </c>
      <c r="N22" t="s">
        <v>1711</v>
      </c>
      <c r="O22" t="s">
        <v>123</v>
      </c>
      <c r="P22" t="s">
        <v>123</v>
      </c>
      <c r="Q22" t="s">
        <v>82</v>
      </c>
      <c r="R22" t="s">
        <v>1380</v>
      </c>
      <c r="S22" t="s">
        <v>269</v>
      </c>
      <c r="T22" t="s">
        <v>23</v>
      </c>
      <c r="U22" t="s">
        <v>22</v>
      </c>
      <c r="V22" t="s">
        <v>82</v>
      </c>
      <c r="W22" t="s">
        <v>1400</v>
      </c>
      <c r="X22" t="s">
        <v>413</v>
      </c>
      <c r="Y22" t="s">
        <v>20</v>
      </c>
      <c r="Z22" t="s">
        <v>851</v>
      </c>
      <c r="AA22" s="34">
        <v>42899.362754629627</v>
      </c>
      <c r="AB22" s="34">
        <v>42902.736898148149</v>
      </c>
      <c r="AE22" t="str">
        <f ca="1">IFERROR(VLOOKUP($D22,INDIRECT("'" &amp; $K$103 &amp; "'!$C$2:$K$90"),4,FALSE),"NTR")</f>
        <v>NTR</v>
      </c>
      <c r="AF22" t="str">
        <f ca="1">IFERROR(VLOOKUP($D22,INDIRECT("'" &amp; $K$103 &amp; "'!$C$2:$T$90"),11,FALSE),"NoTarg")</f>
        <v>NoTarg</v>
      </c>
      <c r="AG22" t="str">
        <f ca="1">IFERROR(VLOOKUP($D22,INDIRECT("'" &amp; $K$103 &amp; "'!$C$2:$L$90"),10,FALSE),"NoWaive")</f>
        <v>NoWaive</v>
      </c>
      <c r="AH22" t="str">
        <f ca="1">IFERROR(VLOOKUP($D22,INDIRECT("'" &amp; $K$103 &amp; "'!$C$2:$T$90"),6,FALSE),"NTR")</f>
        <v>NTR</v>
      </c>
    </row>
    <row r="23" spans="1:34" x14ac:dyDescent="0.3">
      <c r="A23">
        <f>DAYS360(AA23,$K$104)</f>
        <v>7</v>
      </c>
      <c r="B23">
        <f>DAYS360(AB23,$K$104)</f>
        <v>4</v>
      </c>
      <c r="C23" s="4">
        <f ca="1">HYPERLINK($N$174 &amp; INDIRECT("d" &amp; ROW()),INDIRECT("d" &amp; ROW()))</f>
        <v>100694</v>
      </c>
      <c r="D23">
        <v>100694</v>
      </c>
      <c r="E23" t="s">
        <v>1678</v>
      </c>
      <c r="F23" t="s">
        <v>132</v>
      </c>
      <c r="G23" t="s">
        <v>40</v>
      </c>
      <c r="H23" t="s">
        <v>94</v>
      </c>
      <c r="I23" t="s">
        <v>24</v>
      </c>
      <c r="J23" t="s">
        <v>123</v>
      </c>
      <c r="K23" t="str">
        <f ca="1">IF(ISBLANK(INDIRECT("d"&amp;ROW())),".",IFERROR(VLOOKUP($D23,INDIRECT("'" &amp; $K$103 &amp; "'!$C$2:$k$90"),8,FALSE),"NTR"))</f>
        <v>Needs UDU bug number and then "Moved to 3par" disposition</v>
      </c>
      <c r="L23" s="5" t="s">
        <v>20</v>
      </c>
      <c r="M23" t="s">
        <v>20</v>
      </c>
      <c r="N23" t="s">
        <v>1679</v>
      </c>
      <c r="O23" t="s">
        <v>123</v>
      </c>
      <c r="P23" t="s">
        <v>123</v>
      </c>
      <c r="Q23" t="s">
        <v>82</v>
      </c>
      <c r="R23" t="s">
        <v>1380</v>
      </c>
      <c r="S23" t="s">
        <v>269</v>
      </c>
      <c r="T23" t="s">
        <v>36</v>
      </c>
      <c r="U23" t="s">
        <v>50</v>
      </c>
      <c r="V23" t="s">
        <v>29</v>
      </c>
      <c r="W23" t="s">
        <v>680</v>
      </c>
      <c r="X23" t="s">
        <v>1678</v>
      </c>
      <c r="Y23" t="s">
        <v>20</v>
      </c>
      <c r="Z23" t="s">
        <v>20</v>
      </c>
      <c r="AA23" s="34">
        <v>42895.430335648147</v>
      </c>
      <c r="AB23" s="34">
        <v>42898.624837962961</v>
      </c>
      <c r="AD23">
        <v>7</v>
      </c>
      <c r="AE23" t="str">
        <f ca="1">IFERROR(VLOOKUP($D23,INDIRECT("'" &amp; $K$103 &amp; "'!$C$2:$K$90"),4,FALSE),"NTR")</f>
        <v>External Partners</v>
      </c>
      <c r="AF23" t="str">
        <f ca="1">IFERROR(VLOOKUP($D23,INDIRECT("'" &amp; $K$103 &amp; "'!$C$2:$T$90"),11,FALSE),"NoTarg")</f>
        <v>---</v>
      </c>
      <c r="AG23">
        <f ca="1">IFERROR(VLOOKUP($D23,INDIRECT("'" &amp; $K$103 &amp; "'!$C$2:$L$90"),10,FALSE),"NoWaive")</f>
        <v>0</v>
      </c>
      <c r="AH23" t="str">
        <f ca="1">IFERROR(VLOOKUP($D23,INDIRECT("'" &amp; $K$103 &amp; "'!$C$2:$T$90"),6,FALSE),"NTR")</f>
        <v>P2</v>
      </c>
    </row>
    <row r="24" spans="1:34" x14ac:dyDescent="0.3">
      <c r="A24">
        <f>DAYS360(AA24,$K$104)</f>
        <v>42</v>
      </c>
      <c r="B24">
        <f>DAYS360(AB24,$K$104)</f>
        <v>1</v>
      </c>
      <c r="C24" s="4">
        <f ca="1">HYPERLINK($N$174 &amp; INDIRECT("d" &amp; ROW()),INDIRECT("d" &amp; ROW()))</f>
        <v>99073</v>
      </c>
      <c r="D24">
        <v>99073</v>
      </c>
      <c r="E24" t="s">
        <v>413</v>
      </c>
      <c r="F24" t="s">
        <v>253</v>
      </c>
      <c r="G24" t="s">
        <v>702</v>
      </c>
      <c r="H24" t="s">
        <v>184</v>
      </c>
      <c r="I24" t="s">
        <v>68</v>
      </c>
      <c r="J24" t="s">
        <v>123</v>
      </c>
      <c r="K24" t="str">
        <f ca="1">IF(ISBLANK(INDIRECT("d"&amp;ROW())),".",IFERROR(VLOOKUP($D24,INDIRECT("'" &amp; $K$103 &amp; "'!$C$2:$k$90"),8,FALSE),"NTR"))</f>
        <v>Expected behavior. Needs documentation (where?). Need to move to waiver</v>
      </c>
      <c r="L24" t="s">
        <v>796</v>
      </c>
      <c r="M24" t="s">
        <v>20</v>
      </c>
      <c r="N24" t="s">
        <v>1293</v>
      </c>
      <c r="O24" t="s">
        <v>123</v>
      </c>
      <c r="P24" t="s">
        <v>1687</v>
      </c>
      <c r="Q24" t="s">
        <v>82</v>
      </c>
      <c r="R24" t="s">
        <v>1380</v>
      </c>
      <c r="S24" t="s">
        <v>269</v>
      </c>
      <c r="T24" t="s">
        <v>36</v>
      </c>
      <c r="U24" t="s">
        <v>39</v>
      </c>
      <c r="V24" t="s">
        <v>82</v>
      </c>
      <c r="W24" t="s">
        <v>54</v>
      </c>
      <c r="X24" t="s">
        <v>456</v>
      </c>
      <c r="Y24" t="s">
        <v>20</v>
      </c>
      <c r="Z24" t="s">
        <v>20</v>
      </c>
      <c r="AA24" s="34">
        <v>42859.8746875</v>
      </c>
      <c r="AB24" s="34">
        <v>42901.600289351853</v>
      </c>
      <c r="AE24" t="str">
        <f ca="1">IFERROR(VLOOKUP($D24,INDIRECT("'" &amp; $K$103 &amp; "'!$C$2:$K$90"),4,FALSE),"NTR")</f>
        <v>File Access Auditing</v>
      </c>
      <c r="AF24" t="str">
        <f ca="1">IFERROR(VLOOKUP($D24,INDIRECT("'" &amp; $K$103 &amp; "'!$C$2:$T$90"),11,FALSE),"NoTarg")</f>
        <v>---</v>
      </c>
      <c r="AG24" t="str">
        <f ca="1">IFERROR(VLOOKUP($D24,INDIRECT("'" &amp; $K$103 &amp; "'!$C$2:$L$90"),10,FALSE),"NoWaive")</f>
        <v>---</v>
      </c>
      <c r="AH24" t="str">
        <f ca="1">IFERROR(VLOOKUP($D24,INDIRECT("'" &amp; $K$103 &amp; "'!$C$2:$T$90"),6,FALSE),"NTR")</f>
        <v>P0</v>
      </c>
    </row>
    <row r="25" spans="1:34" x14ac:dyDescent="0.3">
      <c r="A25">
        <f>DAYS360(AA25,$K$104)</f>
        <v>16</v>
      </c>
      <c r="B25">
        <f>DAYS360(AB25,$K$104)</f>
        <v>1</v>
      </c>
      <c r="C25" s="4">
        <f ca="1">HYPERLINK($N$174 &amp; INDIRECT("d" &amp; ROW()),INDIRECT("d" &amp; ROW()))</f>
        <v>100148</v>
      </c>
      <c r="D25">
        <v>100148</v>
      </c>
      <c r="E25" t="s">
        <v>413</v>
      </c>
      <c r="F25" t="s">
        <v>253</v>
      </c>
      <c r="G25" t="s">
        <v>254</v>
      </c>
      <c r="H25" t="s">
        <v>184</v>
      </c>
      <c r="I25" t="s">
        <v>68</v>
      </c>
      <c r="J25" t="s">
        <v>123</v>
      </c>
      <c r="K25" t="str">
        <f ca="1">IF(ISBLANK(INDIRECT("d"&amp;ROW())),".",IFERROR(VLOOKUP($D25,INDIRECT("'" &amp; $K$103 &amp; "'!$C$2:$k$90"),8,FALSE),"NTR"))</f>
        <v>Expected behavior. Needs documentation (where?), remove target build. Need to move to waiver</v>
      </c>
      <c r="L25" s="5" t="s">
        <v>796</v>
      </c>
      <c r="M25" t="s">
        <v>20</v>
      </c>
      <c r="N25" t="s">
        <v>1684</v>
      </c>
      <c r="O25" t="s">
        <v>123</v>
      </c>
      <c r="P25" t="s">
        <v>123</v>
      </c>
      <c r="Q25" t="s">
        <v>82</v>
      </c>
      <c r="R25" t="s">
        <v>1380</v>
      </c>
      <c r="S25" t="s">
        <v>269</v>
      </c>
      <c r="T25" t="s">
        <v>36</v>
      </c>
      <c r="U25" t="s">
        <v>35</v>
      </c>
      <c r="V25" t="s">
        <v>82</v>
      </c>
      <c r="W25" t="s">
        <v>54</v>
      </c>
      <c r="X25" t="s">
        <v>277</v>
      </c>
      <c r="Y25" t="s">
        <v>20</v>
      </c>
      <c r="Z25" t="s">
        <v>20</v>
      </c>
      <c r="AA25" s="34">
        <v>42885.897210648145</v>
      </c>
      <c r="AB25" s="34">
        <v>42901.600856481484</v>
      </c>
      <c r="AE25" t="str">
        <f ca="1">IFERROR(VLOOKUP($D25,INDIRECT("'" &amp; $K$103 &amp; "'!$C$2:$K$90"),4,FALSE),"NTR")</f>
        <v>File Access Auditing</v>
      </c>
      <c r="AF25" t="str">
        <f ca="1">IFERROR(VLOOKUP($D25,INDIRECT("'" &amp; $K$103 &amp; "'!$C$2:$T$90"),11,FALSE),"NoTarg")</f>
        <v>Avitus_1.4.0.74-20170614</v>
      </c>
      <c r="AG25" t="str">
        <f ca="1">IFERROR(VLOOKUP($D25,INDIRECT("'" &amp; $K$103 &amp; "'!$C$2:$L$90"),10,FALSE),"NoWaive")</f>
        <v>---</v>
      </c>
      <c r="AH25" t="str">
        <f ca="1">IFERROR(VLOOKUP($D25,INDIRECT("'" &amp; $K$103 &amp; "'!$C$2:$T$90"),6,FALSE),"NTR")</f>
        <v>P2</v>
      </c>
    </row>
    <row r="26" spans="1:34" x14ac:dyDescent="0.3">
      <c r="A26">
        <f>DAYS360(AA26,$K$104)</f>
        <v>8</v>
      </c>
      <c r="B26">
        <f>DAYS360(AB26,$K$104)</f>
        <v>0</v>
      </c>
      <c r="C26" s="4">
        <f ca="1">HYPERLINK($N$174 &amp; INDIRECT("d" &amp; ROW()),INDIRECT("d" &amp; ROW()))</f>
        <v>100665</v>
      </c>
      <c r="D26">
        <v>100665</v>
      </c>
      <c r="E26" t="s">
        <v>413</v>
      </c>
      <c r="F26" t="s">
        <v>253</v>
      </c>
      <c r="G26" t="s">
        <v>702</v>
      </c>
      <c r="H26" t="s">
        <v>184</v>
      </c>
      <c r="I26" t="s">
        <v>68</v>
      </c>
      <c r="J26" t="s">
        <v>123</v>
      </c>
      <c r="K26" t="str">
        <f ca="1">IF(ISBLANK(INDIRECT("d"&amp;ROW())),".",IFERROR(VLOOKUP($D26,INDIRECT("'" &amp; $K$103 &amp; "'!$C$2:$k$90"),8,FALSE),"NTR"))</f>
        <v>NTR</v>
      </c>
      <c r="L26" s="5" t="s">
        <v>20</v>
      </c>
      <c r="M26" s="5" t="s">
        <v>1620</v>
      </c>
      <c r="N26" t="s">
        <v>1751</v>
      </c>
      <c r="O26" t="s">
        <v>123</v>
      </c>
      <c r="P26" t="s">
        <v>123</v>
      </c>
      <c r="Q26" t="s">
        <v>21</v>
      </c>
      <c r="R26" t="s">
        <v>1380</v>
      </c>
      <c r="S26" t="s">
        <v>269</v>
      </c>
      <c r="T26" t="s">
        <v>23</v>
      </c>
      <c r="U26" t="s">
        <v>22</v>
      </c>
      <c r="V26" t="s">
        <v>82</v>
      </c>
      <c r="W26" t="s">
        <v>54</v>
      </c>
      <c r="X26" t="s">
        <v>389</v>
      </c>
      <c r="Y26" t="s">
        <v>20</v>
      </c>
      <c r="Z26" t="s">
        <v>20</v>
      </c>
      <c r="AA26" s="34">
        <v>42894.856608796297</v>
      </c>
      <c r="AB26" s="34">
        <v>42902.722662037035</v>
      </c>
      <c r="AD26">
        <v>2</v>
      </c>
      <c r="AE26" t="str">
        <f ca="1">IFERROR(VLOOKUP($D26,INDIRECT("'" &amp; $K$103 &amp; "'!$C$2:$K$90"),4,FALSE),"NTR")</f>
        <v>NTR</v>
      </c>
      <c r="AF26" t="str">
        <f ca="1">IFERROR(VLOOKUP($D26,INDIRECT("'" &amp; $K$103 &amp; "'!$C$2:$T$90"),11,FALSE),"NoTarg")</f>
        <v>NoTarg</v>
      </c>
      <c r="AG26" t="str">
        <f ca="1">IFERROR(VLOOKUP($D26,INDIRECT("'" &amp; $K$103 &amp; "'!$C$2:$L$90"),10,FALSE),"NoWaive")</f>
        <v>NoWaive</v>
      </c>
      <c r="AH26" t="str">
        <f ca="1">IFERROR(VLOOKUP($D26,INDIRECT("'" &amp; $K$103 &amp; "'!$C$2:$T$90"),6,FALSE),"NTR")</f>
        <v>NTR</v>
      </c>
    </row>
    <row r="27" spans="1:34" x14ac:dyDescent="0.3">
      <c r="A27">
        <f>DAYS360(AA27,$K$104)</f>
        <v>285</v>
      </c>
      <c r="B27">
        <f>DAYS360(AB27,$K$104)</f>
        <v>38</v>
      </c>
      <c r="C27" s="4">
        <f ca="1">HYPERLINK($N$174 &amp; INDIRECT("d" &amp; ROW()),INDIRECT("d" &amp; ROW()))</f>
        <v>88457</v>
      </c>
      <c r="D27">
        <v>88457</v>
      </c>
      <c r="E27" t="s">
        <v>408</v>
      </c>
      <c r="F27" t="s">
        <v>28</v>
      </c>
      <c r="G27" t="s">
        <v>407</v>
      </c>
      <c r="H27" t="s">
        <v>112</v>
      </c>
      <c r="I27" t="s">
        <v>30</v>
      </c>
      <c r="J27" t="s">
        <v>123</v>
      </c>
      <c r="K27" t="str">
        <f ca="1">IF(ISBLANK(INDIRECT("d"&amp;ROW())),".",IFERROR(VLOOKUP($D27,INDIRECT("'" &amp; $K$103 &amp; "'!$C$2:$k$90"),8,FALSE),"NTR"))</f>
        <v>.</v>
      </c>
      <c r="L27" s="5" t="s">
        <v>796</v>
      </c>
      <c r="M27" t="s">
        <v>20</v>
      </c>
      <c r="N27" t="s">
        <v>524</v>
      </c>
      <c r="O27" t="s">
        <v>1383</v>
      </c>
      <c r="P27" t="s">
        <v>1230</v>
      </c>
      <c r="Q27" t="s">
        <v>287</v>
      </c>
      <c r="R27" t="s">
        <v>82</v>
      </c>
      <c r="S27" t="s">
        <v>269</v>
      </c>
      <c r="T27" t="s">
        <v>23</v>
      </c>
      <c r="U27" t="s">
        <v>22</v>
      </c>
      <c r="V27" t="s">
        <v>25</v>
      </c>
      <c r="W27" t="s">
        <v>26</v>
      </c>
      <c r="X27" t="s">
        <v>41</v>
      </c>
      <c r="Y27" t="s">
        <v>20</v>
      </c>
      <c r="Z27" t="s">
        <v>20</v>
      </c>
      <c r="AA27" s="34">
        <v>42614.564895833333</v>
      </c>
      <c r="AB27" s="34">
        <v>42863.823634259257</v>
      </c>
      <c r="AC27" t="s">
        <v>170</v>
      </c>
      <c r="AD27">
        <v>1</v>
      </c>
      <c r="AE27" t="str">
        <f ca="1">IFERROR(VLOOKUP($D27,INDIRECT("'" &amp; $K$103 &amp; "'!$C$2:$K$90"),4,FALSE),"NTR")</f>
        <v>Platform Software</v>
      </c>
      <c r="AF27" t="str">
        <f ca="1">IFERROR(VLOOKUP($D27,INDIRECT("'" &amp; $K$103 &amp; "'!$C$2:$T$90"),11,FALSE),"NoTarg")</f>
        <v>---</v>
      </c>
      <c r="AG27" t="str">
        <f ca="1">IFERROR(VLOOKUP($D27,INDIRECT("'" &amp; $K$103 &amp; "'!$C$2:$L$90"),10,FALSE),"NoWaive")</f>
        <v>Waiver Requested</v>
      </c>
      <c r="AH27" t="str">
        <f ca="1">IFERROR(VLOOKUP($D27,INDIRECT("'" &amp; $K$103 &amp; "'!$C$2:$T$90"),6,FALSE),"NTR")</f>
        <v>P1</v>
      </c>
    </row>
    <row r="28" spans="1:34" x14ac:dyDescent="0.3">
      <c r="A28">
        <f>DAYS360(AA28,$K$104)</f>
        <v>56</v>
      </c>
      <c r="B28">
        <f>DAYS360(AB28,$K$104)</f>
        <v>0</v>
      </c>
      <c r="C28" s="4">
        <f ca="1">HYPERLINK($N$174 &amp; INDIRECT("d" &amp; ROW()),INDIRECT("d" &amp; ROW()))</f>
        <v>98555</v>
      </c>
      <c r="D28">
        <v>98555</v>
      </c>
      <c r="E28" t="s">
        <v>760</v>
      </c>
      <c r="F28" t="s">
        <v>28</v>
      </c>
      <c r="G28" t="s">
        <v>481</v>
      </c>
      <c r="H28" t="s">
        <v>184</v>
      </c>
      <c r="I28" t="s">
        <v>81</v>
      </c>
      <c r="J28" t="s">
        <v>123</v>
      </c>
      <c r="K28" t="str">
        <f ca="1">IF(ISBLANK(INDIRECT("d"&amp;ROW())),".",IFERROR(VLOOKUP($D28,INDIRECT("'" &amp; $K$103 &amp; "'!$C$2:$k$90"),8,FALSE),"NTR"))</f>
        <v>.</v>
      </c>
      <c r="L28" s="5" t="s">
        <v>20</v>
      </c>
      <c r="M28" t="s">
        <v>1673</v>
      </c>
      <c r="N28" t="s">
        <v>1328</v>
      </c>
      <c r="O28" t="s">
        <v>123</v>
      </c>
      <c r="P28" t="s">
        <v>168</v>
      </c>
      <c r="Q28" t="s">
        <v>287</v>
      </c>
      <c r="R28" t="s">
        <v>82</v>
      </c>
      <c r="S28" t="s">
        <v>269</v>
      </c>
      <c r="T28" t="s">
        <v>36</v>
      </c>
      <c r="U28" t="s">
        <v>35</v>
      </c>
      <c r="V28" t="s">
        <v>82</v>
      </c>
      <c r="W28" t="s">
        <v>1290</v>
      </c>
      <c r="X28" t="s">
        <v>84</v>
      </c>
      <c r="Y28" t="s">
        <v>20</v>
      </c>
      <c r="Z28" t="s">
        <v>20</v>
      </c>
      <c r="AA28" s="34">
        <v>42845.692384259259</v>
      </c>
      <c r="AB28" s="34">
        <v>42902.122337962966</v>
      </c>
      <c r="AC28" t="s">
        <v>170</v>
      </c>
      <c r="AD28">
        <v>1</v>
      </c>
      <c r="AE28" t="str">
        <f ca="1">IFERROR(VLOOKUP($D28,INDIRECT("'" &amp; $K$103 &amp; "'!$C$2:$K$90"),4,FALSE),"NTR")</f>
        <v>Platform Software</v>
      </c>
      <c r="AF28" t="str">
        <f ca="1">IFERROR(VLOOKUP($D28,INDIRECT("'" &amp; $K$103 &amp; "'!$C$2:$T$90"),11,FALSE),"NoTarg")</f>
        <v>Avitus_1.4.0.75-20170621</v>
      </c>
      <c r="AG28" t="str">
        <f ca="1">IFERROR(VLOOKUP($D28,INDIRECT("'" &amp; $K$103 &amp; "'!$C$2:$L$90"),10,FALSE),"NoWaive")</f>
        <v>---</v>
      </c>
      <c r="AH28" t="str">
        <f ca="1">IFERROR(VLOOKUP($D28,INDIRECT("'" &amp; $K$103 &amp; "'!$C$2:$T$90"),6,FALSE),"NTR")</f>
        <v>P0</v>
      </c>
    </row>
    <row r="29" spans="1:34" x14ac:dyDescent="0.3">
      <c r="A29">
        <f>DAYS360(AA29,$K$104)</f>
        <v>44</v>
      </c>
      <c r="B29">
        <f>DAYS360(AB29,$K$104)</f>
        <v>34</v>
      </c>
      <c r="C29" s="4">
        <f ca="1">HYPERLINK($N$174 &amp; INDIRECT("d" &amp; ROW()),INDIRECT("d" &amp; ROW()))</f>
        <v>98975</v>
      </c>
      <c r="D29">
        <v>98975</v>
      </c>
      <c r="E29" t="s">
        <v>27</v>
      </c>
      <c r="F29" t="s">
        <v>28</v>
      </c>
      <c r="G29" t="s">
        <v>34</v>
      </c>
      <c r="H29" t="s">
        <v>112</v>
      </c>
      <c r="I29" t="s">
        <v>24</v>
      </c>
      <c r="J29" t="s">
        <v>123</v>
      </c>
      <c r="K29" t="str">
        <f ca="1">IF(ISBLANK(INDIRECT("d"&amp;ROW())),".",IFERROR(VLOOKUP($D29,INDIRECT("'" &amp; $K$103 &amp; "'!$C$2:$k$90"),8,FALSE),"NTR"))</f>
        <v>.</v>
      </c>
      <c r="L29" s="5" t="s">
        <v>796</v>
      </c>
      <c r="M29" s="5" t="s">
        <v>20</v>
      </c>
      <c r="N29" t="s">
        <v>1291</v>
      </c>
      <c r="O29" t="s">
        <v>1394</v>
      </c>
      <c r="P29" t="s">
        <v>1292</v>
      </c>
      <c r="Q29" t="s">
        <v>287</v>
      </c>
      <c r="R29" t="s">
        <v>82</v>
      </c>
      <c r="S29" t="s">
        <v>269</v>
      </c>
      <c r="T29" t="s">
        <v>23</v>
      </c>
      <c r="U29" t="s">
        <v>22</v>
      </c>
      <c r="V29" t="s">
        <v>190</v>
      </c>
      <c r="W29" t="s">
        <v>26</v>
      </c>
      <c r="X29" t="s">
        <v>285</v>
      </c>
      <c r="Y29" t="s">
        <v>20</v>
      </c>
      <c r="Z29" t="s">
        <v>20</v>
      </c>
      <c r="AA29" s="34">
        <v>42857.815833333334</v>
      </c>
      <c r="AB29" s="34">
        <v>42867.497361111113</v>
      </c>
      <c r="AC29" t="s">
        <v>170</v>
      </c>
      <c r="AE29" t="str">
        <f ca="1">IFERROR(VLOOKUP($D29,INDIRECT("'" &amp; $K$103 &amp; "'!$C$2:$K$90"),4,FALSE),"NTR")</f>
        <v>Platform Software</v>
      </c>
      <c r="AF29" t="str">
        <f ca="1">IFERROR(VLOOKUP($D29,INDIRECT("'" &amp; $K$103 &amp; "'!$C$2:$T$90"),11,FALSE),"NoTarg")</f>
        <v>---</v>
      </c>
      <c r="AG29" t="str">
        <f ca="1">IFERROR(VLOOKUP($D29,INDIRECT("'" &amp; $K$103 &amp; "'!$C$2:$L$90"),10,FALSE),"NoWaive")</f>
        <v>Waiver Requested</v>
      </c>
      <c r="AH29" t="str">
        <f ca="1">IFERROR(VLOOKUP($D29,INDIRECT("'" &amp; $K$103 &amp; "'!$C$2:$T$90"),6,FALSE),"NTR")</f>
        <v>P1</v>
      </c>
    </row>
    <row r="30" spans="1:34" x14ac:dyDescent="0.3">
      <c r="A30">
        <f>DAYS360(AA30,$K$104)</f>
        <v>29</v>
      </c>
      <c r="B30">
        <f>DAYS360(AB30,$K$104)</f>
        <v>1</v>
      </c>
      <c r="C30" s="4">
        <f ca="1">HYPERLINK($N$174 &amp; INDIRECT("d" &amp; ROW()),INDIRECT("d" &amp; ROW()))</f>
        <v>99634</v>
      </c>
      <c r="D30">
        <v>99634</v>
      </c>
      <c r="E30" t="s">
        <v>480</v>
      </c>
      <c r="F30" t="s">
        <v>28</v>
      </c>
      <c r="G30" t="s">
        <v>481</v>
      </c>
      <c r="H30" t="s">
        <v>94</v>
      </c>
      <c r="I30" t="s">
        <v>24</v>
      </c>
      <c r="J30" t="s">
        <v>123</v>
      </c>
      <c r="L30" s="5" t="s">
        <v>796</v>
      </c>
      <c r="M30" s="5" t="s">
        <v>20</v>
      </c>
      <c r="N30" t="s">
        <v>1336</v>
      </c>
      <c r="O30" t="s">
        <v>123</v>
      </c>
      <c r="P30" t="s">
        <v>1230</v>
      </c>
      <c r="Q30" t="s">
        <v>287</v>
      </c>
      <c r="R30" t="s">
        <v>82</v>
      </c>
      <c r="S30" t="s">
        <v>269</v>
      </c>
      <c r="T30" t="s">
        <v>23</v>
      </c>
      <c r="U30" t="s">
        <v>22</v>
      </c>
      <c r="V30" t="s">
        <v>156</v>
      </c>
      <c r="W30" t="s">
        <v>489</v>
      </c>
      <c r="X30" t="s">
        <v>480</v>
      </c>
      <c r="Y30" t="s">
        <v>20</v>
      </c>
      <c r="Z30" t="s">
        <v>20</v>
      </c>
      <c r="AA30" s="34">
        <v>42872.914305555554</v>
      </c>
      <c r="AB30" s="34">
        <v>42901.680185185185</v>
      </c>
      <c r="AC30" t="s">
        <v>170</v>
      </c>
      <c r="AD30">
        <v>1</v>
      </c>
      <c r="AE30" t="str">
        <f ca="1">IFERROR(VLOOKUP($D30,INDIRECT("'" &amp; $K$103 &amp; "'!$C$2:$K$90"),4,FALSE),"NTR")</f>
        <v>Platform Software</v>
      </c>
      <c r="AF30" t="str">
        <f ca="1">IFERROR(VLOOKUP($D30,INDIRECT("'" &amp; $K$103 &amp; "'!$C$2:$T$90"),11,FALSE),"NoTarg")</f>
        <v>---</v>
      </c>
      <c r="AG30" t="str">
        <f ca="1">IFERROR(VLOOKUP($D30,INDIRECT("'" &amp; $K$103 &amp; "'!$C$2:$L$90"),10,FALSE),"NoWaive")</f>
        <v>Waiver Requested</v>
      </c>
      <c r="AH30" t="str">
        <f ca="1">IFERROR(VLOOKUP($D30,INDIRECT("'" &amp; $K$103 &amp; "'!$C$2:$T$90"),6,FALSE),"NTR")</f>
        <v>P2</v>
      </c>
    </row>
    <row r="31" spans="1:34" x14ac:dyDescent="0.3">
      <c r="A31">
        <f>DAYS360(AA31,$K$104)</f>
        <v>28</v>
      </c>
      <c r="B31">
        <f>DAYS360(AB31,$K$104)</f>
        <v>0</v>
      </c>
      <c r="C31" s="4">
        <f ca="1">HYPERLINK($N$174 &amp; INDIRECT("d" &amp; ROW()),INDIRECT("d" &amp; ROW()))</f>
        <v>99705</v>
      </c>
      <c r="D31">
        <v>99705</v>
      </c>
      <c r="E31" t="s">
        <v>139</v>
      </c>
      <c r="F31" t="s">
        <v>28</v>
      </c>
      <c r="G31" t="s">
        <v>53</v>
      </c>
      <c r="H31" t="s">
        <v>184</v>
      </c>
      <c r="I31" t="s">
        <v>24</v>
      </c>
      <c r="J31" t="s">
        <v>123</v>
      </c>
      <c r="K31" t="str">
        <f ca="1">IF(ISBLANK(INDIRECT("d"&amp;ROW())),".",IFERROR(VLOOKUP($D31,INDIRECT("'" &amp; $K$103 &amp; "'!$C$2:$k$90"),8,FALSE),"NTR"))</f>
        <v>.</v>
      </c>
      <c r="L31" s="5" t="s">
        <v>796</v>
      </c>
      <c r="M31" s="5" t="s">
        <v>20</v>
      </c>
      <c r="N31" t="s">
        <v>1357</v>
      </c>
      <c r="O31" t="s">
        <v>123</v>
      </c>
      <c r="P31" t="s">
        <v>1292</v>
      </c>
      <c r="Q31" t="s">
        <v>287</v>
      </c>
      <c r="R31" t="s">
        <v>82</v>
      </c>
      <c r="S31" t="s">
        <v>269</v>
      </c>
      <c r="T31" t="s">
        <v>36</v>
      </c>
      <c r="U31" t="s">
        <v>35</v>
      </c>
      <c r="V31" t="s">
        <v>29</v>
      </c>
      <c r="W31" t="s">
        <v>40</v>
      </c>
      <c r="X31" t="s">
        <v>713</v>
      </c>
      <c r="Y31" t="s">
        <v>20</v>
      </c>
      <c r="Z31" t="s">
        <v>20</v>
      </c>
      <c r="AA31" s="34">
        <v>42873.84134259259</v>
      </c>
      <c r="AB31" s="34">
        <v>42902.408368055556</v>
      </c>
      <c r="AD31">
        <v>15</v>
      </c>
      <c r="AE31" t="str">
        <f ca="1">IFERROR(VLOOKUP($D31,INDIRECT("'" &amp; $K$103 &amp; "'!$C$2:$K$90"),4,FALSE),"NTR")</f>
        <v>Platform Software</v>
      </c>
      <c r="AF31" t="str">
        <f ca="1">IFERROR(VLOOKUP($D31,INDIRECT("'" &amp; $K$103 &amp; "'!$C$2:$T$90"),11,FALSE),"NoTarg")</f>
        <v>---</v>
      </c>
      <c r="AG31" t="str">
        <f ca="1">IFERROR(VLOOKUP($D31,INDIRECT("'" &amp; $K$103 &amp; "'!$C$2:$L$90"),10,FALSE),"NoWaive")</f>
        <v>Waiver Requested</v>
      </c>
      <c r="AH31" t="str">
        <f ca="1">IFERROR(VLOOKUP($D31,INDIRECT("'" &amp; $K$103 &amp; "'!$C$2:$T$90"),6,FALSE),"NTR")</f>
        <v>P0</v>
      </c>
    </row>
    <row r="32" spans="1:34" x14ac:dyDescent="0.3">
      <c r="A32">
        <f>DAYS360(AA32,$K$104)</f>
        <v>23</v>
      </c>
      <c r="B32">
        <f>DAYS360(AB32,$K$104)</f>
        <v>15</v>
      </c>
      <c r="C32" s="4">
        <f ca="1">HYPERLINK($N$174 &amp; INDIRECT("d" &amp; ROW()),INDIRECT("d" &amp; ROW()))</f>
        <v>99873</v>
      </c>
      <c r="D32">
        <v>99873</v>
      </c>
      <c r="E32" t="s">
        <v>480</v>
      </c>
      <c r="F32" t="s">
        <v>28</v>
      </c>
      <c r="G32" t="s">
        <v>481</v>
      </c>
      <c r="H32" t="s">
        <v>94</v>
      </c>
      <c r="I32" t="s">
        <v>24</v>
      </c>
      <c r="J32" t="s">
        <v>123</v>
      </c>
      <c r="K32" t="str">
        <f ca="1">IF(ISBLANK(INDIRECT("d"&amp;ROW())),".",IFERROR(VLOOKUP($D32,INDIRECT("'" &amp; $K$103 &amp; "'!$C$2:$k$90"),8,FALSE),"NTR"))</f>
        <v>.</v>
      </c>
      <c r="L32" s="5" t="s">
        <v>796</v>
      </c>
      <c r="M32" t="s">
        <v>20</v>
      </c>
      <c r="N32" t="s">
        <v>1448</v>
      </c>
      <c r="O32" t="s">
        <v>123</v>
      </c>
      <c r="P32" t="s">
        <v>1230</v>
      </c>
      <c r="Q32" t="s">
        <v>287</v>
      </c>
      <c r="R32" t="s">
        <v>82</v>
      </c>
      <c r="S32" t="s">
        <v>269</v>
      </c>
      <c r="T32" t="s">
        <v>23</v>
      </c>
      <c r="U32" t="s">
        <v>22</v>
      </c>
      <c r="V32" t="s">
        <v>156</v>
      </c>
      <c r="W32" t="s">
        <v>489</v>
      </c>
      <c r="X32" t="s">
        <v>480</v>
      </c>
      <c r="Y32" t="s">
        <v>20</v>
      </c>
      <c r="Z32" t="s">
        <v>20</v>
      </c>
      <c r="AA32" s="34">
        <v>42878.757476851853</v>
      </c>
      <c r="AB32" s="34">
        <v>42887.689942129633</v>
      </c>
      <c r="AD32">
        <v>14</v>
      </c>
      <c r="AE32" t="str">
        <f ca="1">IFERROR(VLOOKUP($D32,INDIRECT("'" &amp; $K$103 &amp; "'!$C$2:$K$90"),4,FALSE),"NTR")</f>
        <v>Platform Software</v>
      </c>
      <c r="AF32" t="str">
        <f ca="1">IFERROR(VLOOKUP($D32,INDIRECT("'" &amp; $K$103 &amp; "'!$C$2:$T$90"),11,FALSE),"NoTarg")</f>
        <v>---</v>
      </c>
      <c r="AG32" t="str">
        <f ca="1">IFERROR(VLOOKUP($D32,INDIRECT("'" &amp; $K$103 &amp; "'!$C$2:$L$90"),10,FALSE),"NoWaive")</f>
        <v>Waiver Requested</v>
      </c>
      <c r="AH32" t="str">
        <f ca="1">IFERROR(VLOOKUP($D32,INDIRECT("'" &amp; $K$103 &amp; "'!$C$2:$T$90"),6,FALSE),"NTR")</f>
        <v>P2</v>
      </c>
    </row>
    <row r="33" spans="1:34" x14ac:dyDescent="0.3">
      <c r="A33">
        <f>DAYS360(AA33,$K$104)</f>
        <v>23</v>
      </c>
      <c r="B33">
        <f>DAYS360(AB33,$K$104)</f>
        <v>15</v>
      </c>
      <c r="C33" s="4">
        <f ca="1">HYPERLINK($N$174 &amp; INDIRECT("d" &amp; ROW()),INDIRECT("d" &amp; ROW()))</f>
        <v>99880</v>
      </c>
      <c r="D33">
        <v>99880</v>
      </c>
      <c r="E33" t="s">
        <v>480</v>
      </c>
      <c r="F33" t="s">
        <v>28</v>
      </c>
      <c r="G33" t="s">
        <v>481</v>
      </c>
      <c r="H33" t="s">
        <v>94</v>
      </c>
      <c r="I33" t="s">
        <v>24</v>
      </c>
      <c r="J33" t="s">
        <v>123</v>
      </c>
      <c r="K33" t="str">
        <f ca="1">IF(ISBLANK(INDIRECT("d"&amp;ROW())),".",IFERROR(VLOOKUP($D33,INDIRECT("'" &amp; $K$103 &amp; "'!$C$2:$k$90"),8,FALSE),"NTR"))</f>
        <v>.</v>
      </c>
      <c r="L33" s="5" t="s">
        <v>796</v>
      </c>
      <c r="M33" s="5" t="s">
        <v>20</v>
      </c>
      <c r="N33" t="s">
        <v>1449</v>
      </c>
      <c r="O33" t="s">
        <v>123</v>
      </c>
      <c r="P33" t="s">
        <v>1230</v>
      </c>
      <c r="Q33" t="s">
        <v>287</v>
      </c>
      <c r="R33" t="s">
        <v>82</v>
      </c>
      <c r="S33" t="s">
        <v>269</v>
      </c>
      <c r="T33" t="s">
        <v>23</v>
      </c>
      <c r="U33" t="s">
        <v>22</v>
      </c>
      <c r="V33" t="s">
        <v>156</v>
      </c>
      <c r="W33" t="s">
        <v>489</v>
      </c>
      <c r="X33" t="s">
        <v>480</v>
      </c>
      <c r="Y33" t="s">
        <v>20</v>
      </c>
      <c r="Z33" t="s">
        <v>20</v>
      </c>
      <c r="AA33" s="34">
        <v>42878.762326388889</v>
      </c>
      <c r="AB33" s="34">
        <v>42887.689814814818</v>
      </c>
      <c r="AD33">
        <v>1</v>
      </c>
      <c r="AE33" t="str">
        <f ca="1">IFERROR(VLOOKUP($D33,INDIRECT("'" &amp; $K$103 &amp; "'!$C$2:$K$90"),4,FALSE),"NTR")</f>
        <v>Platform Software</v>
      </c>
      <c r="AF33" t="str">
        <f ca="1">IFERROR(VLOOKUP($D33,INDIRECT("'" &amp; $K$103 &amp; "'!$C$2:$T$90"),11,FALSE),"NoTarg")</f>
        <v>---</v>
      </c>
      <c r="AG33" t="str">
        <f ca="1">IFERROR(VLOOKUP($D33,INDIRECT("'" &amp; $K$103 &amp; "'!$C$2:$L$90"),10,FALSE),"NoWaive")</f>
        <v>Waiver Requested</v>
      </c>
      <c r="AH33" t="str">
        <f ca="1">IFERROR(VLOOKUP($D33,INDIRECT("'" &amp; $K$103 &amp; "'!$C$2:$T$90"),6,FALSE),"NTR")</f>
        <v>P2</v>
      </c>
    </row>
    <row r="34" spans="1:34" x14ac:dyDescent="0.3">
      <c r="A34">
        <f>DAYS360(AA34,$K$104)</f>
        <v>20</v>
      </c>
      <c r="B34">
        <f>DAYS360(AB34,$K$104)</f>
        <v>1</v>
      </c>
      <c r="C34" s="4">
        <f ca="1">HYPERLINK($N$174 &amp; INDIRECT("d" &amp; ROW()),INDIRECT("d" &amp; ROW()))</f>
        <v>100066</v>
      </c>
      <c r="D34">
        <v>100066</v>
      </c>
      <c r="E34" t="s">
        <v>27</v>
      </c>
      <c r="F34" t="s">
        <v>28</v>
      </c>
      <c r="G34" t="s">
        <v>34</v>
      </c>
      <c r="H34" t="s">
        <v>112</v>
      </c>
      <c r="I34" t="s">
        <v>24</v>
      </c>
      <c r="J34" t="s">
        <v>123</v>
      </c>
      <c r="K34" t="str">
        <f ca="1">IF(ISBLANK(INDIRECT("d"&amp;ROW())),".",IFERROR(VLOOKUP($D34,INDIRECT("'" &amp; $K$103 &amp; "'!$C$2:$k$90"),8,FALSE),"NTR"))</f>
        <v>.</v>
      </c>
      <c r="L34" s="5" t="s">
        <v>796</v>
      </c>
      <c r="M34" t="s">
        <v>20</v>
      </c>
      <c r="N34" t="s">
        <v>1483</v>
      </c>
      <c r="O34" t="s">
        <v>1475</v>
      </c>
      <c r="P34" t="s">
        <v>1230</v>
      </c>
      <c r="Q34" t="s">
        <v>287</v>
      </c>
      <c r="R34" t="s">
        <v>82</v>
      </c>
      <c r="S34" t="s">
        <v>269</v>
      </c>
      <c r="T34" t="s">
        <v>23</v>
      </c>
      <c r="U34" t="s">
        <v>39</v>
      </c>
      <c r="V34" t="s">
        <v>190</v>
      </c>
      <c r="W34" t="s">
        <v>26</v>
      </c>
      <c r="X34" t="s">
        <v>108</v>
      </c>
      <c r="Y34" t="s">
        <v>20</v>
      </c>
      <c r="Z34" t="s">
        <v>20</v>
      </c>
      <c r="AA34" s="34">
        <v>42881.8515162037</v>
      </c>
      <c r="AB34" s="34">
        <v>42901.687303240738</v>
      </c>
      <c r="AD34">
        <v>12</v>
      </c>
      <c r="AE34" t="str">
        <f ca="1">IFERROR(VLOOKUP($D34,INDIRECT("'" &amp; $K$103 &amp; "'!$C$2:$K$90"),4,FALSE),"NTR")</f>
        <v>Platform Software</v>
      </c>
      <c r="AF34" t="str">
        <f ca="1">IFERROR(VLOOKUP($D34,INDIRECT("'" &amp; $K$103 &amp; "'!$C$2:$T$90"),11,FALSE),"NoTarg")</f>
        <v>---</v>
      </c>
      <c r="AG34" t="str">
        <f ca="1">IFERROR(VLOOKUP($D34,INDIRECT("'" &amp; $K$103 &amp; "'!$C$2:$L$90"),10,FALSE),"NoWaive")</f>
        <v>Waiver Requested</v>
      </c>
      <c r="AH34" t="str">
        <f ca="1">IFERROR(VLOOKUP($D34,INDIRECT("'" &amp; $K$103 &amp; "'!$C$2:$T$90"),6,FALSE),"NTR")</f>
        <v>P1</v>
      </c>
    </row>
    <row r="35" spans="1:34" x14ac:dyDescent="0.3">
      <c r="A35">
        <f>DAYS360(AA35,$K$104)</f>
        <v>20</v>
      </c>
      <c r="B35">
        <f>DAYS360(AB35,$K$104)</f>
        <v>1</v>
      </c>
      <c r="C35" s="4">
        <f ca="1">HYPERLINK($N$174 &amp; INDIRECT("d" &amp; ROW()),INDIRECT("d" &amp; ROW()))</f>
        <v>100068</v>
      </c>
      <c r="D35">
        <v>100068</v>
      </c>
      <c r="E35" t="s">
        <v>27</v>
      </c>
      <c r="F35" t="s">
        <v>28</v>
      </c>
      <c r="G35" t="s">
        <v>34</v>
      </c>
      <c r="H35" t="s">
        <v>112</v>
      </c>
      <c r="I35" t="s">
        <v>24</v>
      </c>
      <c r="J35" t="s">
        <v>123</v>
      </c>
      <c r="K35" t="str">
        <f ca="1">IF(ISBLANK(INDIRECT("d"&amp;ROW())),".",IFERROR(VLOOKUP($D35,INDIRECT("'" &amp; $K$103 &amp; "'!$C$2:$k$90"),8,FALSE),"NTR"))</f>
        <v>.</v>
      </c>
      <c r="L35" t="s">
        <v>796</v>
      </c>
      <c r="M35" t="s">
        <v>20</v>
      </c>
      <c r="N35" t="s">
        <v>1484</v>
      </c>
      <c r="O35" t="s">
        <v>1473</v>
      </c>
      <c r="P35" t="s">
        <v>1230</v>
      </c>
      <c r="Q35" t="s">
        <v>287</v>
      </c>
      <c r="R35" t="s">
        <v>82</v>
      </c>
      <c r="S35" t="s">
        <v>269</v>
      </c>
      <c r="T35" t="s">
        <v>23</v>
      </c>
      <c r="U35" t="s">
        <v>39</v>
      </c>
      <c r="V35" t="s">
        <v>190</v>
      </c>
      <c r="W35" t="s">
        <v>26</v>
      </c>
      <c r="X35" t="s">
        <v>108</v>
      </c>
      <c r="Y35" t="s">
        <v>20</v>
      </c>
      <c r="Z35" t="s">
        <v>20</v>
      </c>
      <c r="AA35" s="34">
        <v>42881.852048611108</v>
      </c>
      <c r="AB35" s="34">
        <v>42901.686111111114</v>
      </c>
      <c r="AE35" t="str">
        <f ca="1">IFERROR(VLOOKUP($D35,INDIRECT("'" &amp; $K$103 &amp; "'!$C$2:$K$90"),4,FALSE),"NTR")</f>
        <v>Platform Software</v>
      </c>
      <c r="AF35" t="str">
        <f ca="1">IFERROR(VLOOKUP($D35,INDIRECT("'" &amp; $K$103 &amp; "'!$C$2:$T$90"),11,FALSE),"NoTarg")</f>
        <v>---</v>
      </c>
      <c r="AG35" t="str">
        <f ca="1">IFERROR(VLOOKUP($D35,INDIRECT("'" &amp; $K$103 &amp; "'!$C$2:$L$90"),10,FALSE),"NoWaive")</f>
        <v>Waiver Requested</v>
      </c>
      <c r="AH35" t="str">
        <f ca="1">IFERROR(VLOOKUP($D35,INDIRECT("'" &amp; $K$103 &amp; "'!$C$2:$T$90"),6,FALSE),"NTR")</f>
        <v>P1</v>
      </c>
    </row>
    <row r="36" spans="1:34" x14ac:dyDescent="0.3">
      <c r="A36">
        <f>DAYS360(AA36,$K$104)</f>
        <v>16</v>
      </c>
      <c r="B36">
        <f>DAYS360(AB36,$K$104)</f>
        <v>1</v>
      </c>
      <c r="C36" s="4">
        <f ca="1">HYPERLINK($N$174 &amp; INDIRECT("d" &amp; ROW()),INDIRECT("d" &amp; ROW()))</f>
        <v>100145</v>
      </c>
      <c r="D36">
        <v>100145</v>
      </c>
      <c r="E36" t="s">
        <v>250</v>
      </c>
      <c r="F36" t="s">
        <v>28</v>
      </c>
      <c r="G36" t="s">
        <v>34</v>
      </c>
      <c r="H36" t="s">
        <v>94</v>
      </c>
      <c r="I36" t="s">
        <v>123</v>
      </c>
      <c r="J36" t="s">
        <v>123</v>
      </c>
      <c r="K36" t="str">
        <f ca="1">IF(ISBLANK(INDIRECT("d"&amp;ROW())),".",IFERROR(VLOOKUP($D36,INDIRECT("'" &amp; $K$103 &amp; "'!$C$2:$k$90"),8,FALSE),"NTR"))</f>
        <v>NTR</v>
      </c>
      <c r="L36" s="5" t="s">
        <v>20</v>
      </c>
      <c r="M36" t="s">
        <v>20</v>
      </c>
      <c r="N36" t="s">
        <v>1736</v>
      </c>
      <c r="O36" t="s">
        <v>123</v>
      </c>
      <c r="P36" t="s">
        <v>38</v>
      </c>
      <c r="Q36" t="s">
        <v>21</v>
      </c>
      <c r="R36" t="s">
        <v>21</v>
      </c>
      <c r="S36" t="s">
        <v>269</v>
      </c>
      <c r="T36" t="s">
        <v>36</v>
      </c>
      <c r="U36" t="s">
        <v>39</v>
      </c>
      <c r="V36" t="s">
        <v>156</v>
      </c>
      <c r="W36" t="s">
        <v>109</v>
      </c>
      <c r="X36" t="s">
        <v>250</v>
      </c>
      <c r="Y36" t="s">
        <v>20</v>
      </c>
      <c r="Z36" t="s">
        <v>20</v>
      </c>
      <c r="AA36" s="34">
        <v>42885.814074074071</v>
      </c>
      <c r="AB36" s="34">
        <v>42901.688506944447</v>
      </c>
      <c r="AC36" t="s">
        <v>1737</v>
      </c>
      <c r="AD36">
        <v>17</v>
      </c>
      <c r="AE36" t="str">
        <f ca="1">IFERROR(VLOOKUP($D36,INDIRECT("'" &amp; $K$103 &amp; "'!$C$2:$K$90"),4,FALSE),"NTR")</f>
        <v>NTR</v>
      </c>
      <c r="AF36" t="str">
        <f ca="1">IFERROR(VLOOKUP($D36,INDIRECT("'" &amp; $K$103 &amp; "'!$C$2:$T$90"),11,FALSE),"NoTarg")</f>
        <v>NoTarg</v>
      </c>
      <c r="AG36" t="str">
        <f ca="1">IFERROR(VLOOKUP($D36,INDIRECT("'" &amp; $K$103 &amp; "'!$C$2:$L$90"),10,FALSE),"NoWaive")</f>
        <v>NoWaive</v>
      </c>
      <c r="AH36" t="str">
        <f ca="1">IFERROR(VLOOKUP($D36,INDIRECT("'" &amp; $K$103 &amp; "'!$C$2:$T$90"),6,FALSE),"NTR")</f>
        <v>NTR</v>
      </c>
    </row>
    <row r="37" spans="1:34" x14ac:dyDescent="0.3">
      <c r="A37">
        <f>DAYS360(AA37,$K$104)</f>
        <v>16</v>
      </c>
      <c r="B37">
        <f>DAYS360(AB37,$K$104)</f>
        <v>15</v>
      </c>
      <c r="C37" s="4">
        <f ca="1">HYPERLINK($N$174 &amp; INDIRECT("d" &amp; ROW()),INDIRECT("d" &amp; ROW()))</f>
        <v>100243</v>
      </c>
      <c r="D37">
        <v>100243</v>
      </c>
      <c r="E37" t="s">
        <v>480</v>
      </c>
      <c r="F37" t="s">
        <v>28</v>
      </c>
      <c r="G37" t="s">
        <v>481</v>
      </c>
      <c r="H37" t="s">
        <v>94</v>
      </c>
      <c r="I37" t="s">
        <v>24</v>
      </c>
      <c r="J37" t="s">
        <v>123</v>
      </c>
      <c r="K37" t="str">
        <f ca="1">IF(ISBLANK(INDIRECT("d"&amp;ROW())),".",IFERROR(VLOOKUP($D37,INDIRECT("'" &amp; $K$103 &amp; "'!$C$2:$k$90"),8,FALSE),"NTR"))</f>
        <v>.</v>
      </c>
      <c r="L37" s="5" t="s">
        <v>796</v>
      </c>
      <c r="M37" s="5" t="s">
        <v>20</v>
      </c>
      <c r="N37" t="s">
        <v>1524</v>
      </c>
      <c r="O37" t="s">
        <v>123</v>
      </c>
      <c r="P37" t="s">
        <v>1230</v>
      </c>
      <c r="Q37" t="s">
        <v>287</v>
      </c>
      <c r="R37" t="s">
        <v>82</v>
      </c>
      <c r="S37" t="s">
        <v>269</v>
      </c>
      <c r="T37" t="s">
        <v>23</v>
      </c>
      <c r="U37" t="s">
        <v>22</v>
      </c>
      <c r="V37" t="s">
        <v>156</v>
      </c>
      <c r="W37" t="s">
        <v>489</v>
      </c>
      <c r="X37" t="s">
        <v>480</v>
      </c>
      <c r="Y37" t="s">
        <v>20</v>
      </c>
      <c r="Z37" t="s">
        <v>20</v>
      </c>
      <c r="AA37" s="34">
        <v>42886.744016203702</v>
      </c>
      <c r="AB37" s="34">
        <v>42887.725254629629</v>
      </c>
      <c r="AD37">
        <v>19</v>
      </c>
      <c r="AE37" t="str">
        <f ca="1">IFERROR(VLOOKUP($D37,INDIRECT("'" &amp; $K$103 &amp; "'!$C$2:$K$90"),4,FALSE),"NTR")</f>
        <v>Platform Software</v>
      </c>
      <c r="AF37" t="str">
        <f ca="1">IFERROR(VLOOKUP($D37,INDIRECT("'" &amp; $K$103 &amp; "'!$C$2:$T$90"),11,FALSE),"NoTarg")</f>
        <v>---</v>
      </c>
      <c r="AG37" t="str">
        <f ca="1">IFERROR(VLOOKUP($D37,INDIRECT("'" &amp; $K$103 &amp; "'!$C$2:$L$90"),10,FALSE),"NoWaive")</f>
        <v>Waiver Requested</v>
      </c>
      <c r="AH37" t="str">
        <f ca="1">IFERROR(VLOOKUP($D37,INDIRECT("'" &amp; $K$103 &amp; "'!$C$2:$T$90"),6,FALSE),"NTR")</f>
        <v>P2</v>
      </c>
    </row>
    <row r="38" spans="1:34" x14ac:dyDescent="0.3">
      <c r="A38">
        <f>DAYS360(AA38,$K$104)</f>
        <v>1</v>
      </c>
      <c r="B38">
        <f>DAYS360(AB38,$K$104)</f>
        <v>1</v>
      </c>
      <c r="C38" s="4">
        <f ca="1">HYPERLINK($N$174 &amp; INDIRECT("d" &amp; ROW()),INDIRECT("d" &amp; ROW()))</f>
        <v>101008</v>
      </c>
      <c r="D38">
        <v>101008</v>
      </c>
      <c r="E38" t="s">
        <v>557</v>
      </c>
      <c r="F38" t="s">
        <v>28</v>
      </c>
      <c r="G38" t="s">
        <v>558</v>
      </c>
      <c r="H38" t="s">
        <v>94</v>
      </c>
      <c r="I38" t="s">
        <v>123</v>
      </c>
      <c r="J38" t="s">
        <v>123</v>
      </c>
      <c r="K38" t="str">
        <f ca="1">IF(ISBLANK(INDIRECT("d"&amp;ROW())),".",IFERROR(VLOOKUP($D38,INDIRECT("'" &amp; $K$103 &amp; "'!$C$2:$k$90"),8,FALSE),"NTR"))</f>
        <v>NTR</v>
      </c>
      <c r="L38" t="s">
        <v>20</v>
      </c>
      <c r="M38" s="5" t="s">
        <v>20</v>
      </c>
      <c r="N38" t="s">
        <v>1744</v>
      </c>
      <c r="O38" t="s">
        <v>123</v>
      </c>
      <c r="P38" t="s">
        <v>123</v>
      </c>
      <c r="Q38" t="s">
        <v>21</v>
      </c>
      <c r="R38" t="s">
        <v>1380</v>
      </c>
      <c r="S38" t="s">
        <v>269</v>
      </c>
      <c r="T38" t="s">
        <v>36</v>
      </c>
      <c r="U38" t="s">
        <v>50</v>
      </c>
      <c r="V38" t="s">
        <v>82</v>
      </c>
      <c r="W38" t="s">
        <v>52</v>
      </c>
      <c r="X38" t="s">
        <v>408</v>
      </c>
      <c r="Y38" t="s">
        <v>20</v>
      </c>
      <c r="Z38" t="s">
        <v>20</v>
      </c>
      <c r="AA38" s="34">
        <v>42901.656134259261</v>
      </c>
      <c r="AB38" s="34">
        <v>42901.726041666669</v>
      </c>
      <c r="AE38" t="str">
        <f ca="1">IFERROR(VLOOKUP($D38,INDIRECT("'" &amp; $K$103 &amp; "'!$C$2:$K$90"),4,FALSE),"NTR")</f>
        <v>NTR</v>
      </c>
      <c r="AF38" t="str">
        <f ca="1">IFERROR(VLOOKUP($D38,INDIRECT("'" &amp; $K$103 &amp; "'!$C$2:$T$90"),11,FALSE),"NoTarg")</f>
        <v>NoTarg</v>
      </c>
      <c r="AG38" t="str">
        <f ca="1">IFERROR(VLOOKUP($D38,INDIRECT("'" &amp; $K$103 &amp; "'!$C$2:$L$90"),10,FALSE),"NoWaive")</f>
        <v>NoWaive</v>
      </c>
      <c r="AH38" t="str">
        <f ca="1">IFERROR(VLOOKUP($D38,INDIRECT("'" &amp; $K$103 &amp; "'!$C$2:$T$90"),6,FALSE),"NTR")</f>
        <v>NTR</v>
      </c>
    </row>
    <row r="39" spans="1:34" x14ac:dyDescent="0.3">
      <c r="A39">
        <f>DAYS360(AA39,$K$104)</f>
        <v>0</v>
      </c>
      <c r="B39">
        <f>DAYS360(AB39,$K$104)</f>
        <v>0</v>
      </c>
      <c r="C39" s="4">
        <f ca="1">HYPERLINK($N$174 &amp; INDIRECT("d" &amp; ROW()),INDIRECT("d" &amp; ROW()))</f>
        <v>101019</v>
      </c>
      <c r="D39">
        <v>101019</v>
      </c>
      <c r="E39" t="s">
        <v>1745</v>
      </c>
      <c r="F39" t="s">
        <v>28</v>
      </c>
      <c r="G39" t="s">
        <v>1746</v>
      </c>
      <c r="H39" t="s">
        <v>156</v>
      </c>
      <c r="I39" t="s">
        <v>123</v>
      </c>
      <c r="J39" t="s">
        <v>123</v>
      </c>
      <c r="K39" t="str">
        <f ca="1">IF(ISBLANK(INDIRECT("d"&amp;ROW())),".",IFERROR(VLOOKUP($D39,INDIRECT("'" &amp; $K$103 &amp; "'!$C$2:$k$90"),8,FALSE),"NTR"))</f>
        <v>NTR</v>
      </c>
      <c r="L39" t="s">
        <v>20</v>
      </c>
      <c r="M39" s="5" t="s">
        <v>20</v>
      </c>
      <c r="N39" t="s">
        <v>1747</v>
      </c>
      <c r="O39" t="s">
        <v>123</v>
      </c>
      <c r="P39" t="s">
        <v>123</v>
      </c>
      <c r="Q39" t="s">
        <v>21</v>
      </c>
      <c r="R39" t="s">
        <v>1380</v>
      </c>
      <c r="S39" t="s">
        <v>269</v>
      </c>
      <c r="T39" t="s">
        <v>36</v>
      </c>
      <c r="U39" t="s">
        <v>50</v>
      </c>
      <c r="V39" t="s">
        <v>1063</v>
      </c>
      <c r="W39" t="s">
        <v>109</v>
      </c>
      <c r="X39" t="s">
        <v>1748</v>
      </c>
      <c r="Y39" t="s">
        <v>20</v>
      </c>
      <c r="Z39" t="s">
        <v>20</v>
      </c>
      <c r="AA39" s="34">
        <v>42902.272766203707</v>
      </c>
      <c r="AB39" s="34">
        <v>42902.304837962962</v>
      </c>
      <c r="AE39" t="str">
        <f ca="1">IFERROR(VLOOKUP($D39,INDIRECT("'" &amp; $K$103 &amp; "'!$C$2:$K$90"),4,FALSE),"NTR")</f>
        <v>NTR</v>
      </c>
      <c r="AF39" t="str">
        <f ca="1">IFERROR(VLOOKUP($D39,INDIRECT("'" &amp; $K$103 &amp; "'!$C$2:$T$90"),11,FALSE),"NoTarg")</f>
        <v>NoTarg</v>
      </c>
      <c r="AG39" t="str">
        <f ca="1">IFERROR(VLOOKUP($D39,INDIRECT("'" &amp; $K$103 &amp; "'!$C$2:$L$90"),10,FALSE),"NoWaive")</f>
        <v>NoWaive</v>
      </c>
      <c r="AH39" t="str">
        <f ca="1">IFERROR(VLOOKUP($D39,INDIRECT("'" &amp; $K$103 &amp; "'!$C$2:$T$90"),6,FALSE),"NTR")</f>
        <v>NTR</v>
      </c>
    </row>
    <row r="40" spans="1:34" x14ac:dyDescent="0.3">
      <c r="A40">
        <f>DAYS360(AA40,$K$104)</f>
        <v>0</v>
      </c>
      <c r="B40">
        <f>DAYS360(AB40,$K$104)</f>
        <v>0</v>
      </c>
      <c r="C40" s="4">
        <f ca="1">HYPERLINK($N$174 &amp; INDIRECT("d" &amp; ROW()),INDIRECT("d" &amp; ROW()))</f>
        <v>101042</v>
      </c>
      <c r="D40">
        <v>101042</v>
      </c>
      <c r="E40" t="s">
        <v>108</v>
      </c>
      <c r="F40" t="s">
        <v>28</v>
      </c>
      <c r="G40" t="s">
        <v>49</v>
      </c>
      <c r="H40" t="s">
        <v>156</v>
      </c>
      <c r="I40" t="s">
        <v>123</v>
      </c>
      <c r="J40" t="s">
        <v>123</v>
      </c>
      <c r="K40" t="str">
        <f ca="1">IF(ISBLANK(INDIRECT("d"&amp;ROW())),".",IFERROR(VLOOKUP($D40,INDIRECT("'" &amp; $K$103 &amp; "'!$C$2:$k$90"),8,FALSE),"NTR"))</f>
        <v>NTR</v>
      </c>
      <c r="L40" s="5" t="s">
        <v>20</v>
      </c>
      <c r="M40" t="s">
        <v>20</v>
      </c>
      <c r="N40" t="s">
        <v>1749</v>
      </c>
      <c r="O40" t="s">
        <v>123</v>
      </c>
      <c r="P40" t="s">
        <v>123</v>
      </c>
      <c r="Q40" t="s">
        <v>21</v>
      </c>
      <c r="R40" t="s">
        <v>1380</v>
      </c>
      <c r="S40" t="s">
        <v>269</v>
      </c>
      <c r="T40" t="s">
        <v>23</v>
      </c>
      <c r="U40" t="s">
        <v>50</v>
      </c>
      <c r="V40" t="s">
        <v>1332</v>
      </c>
      <c r="W40" t="s">
        <v>611</v>
      </c>
      <c r="X40" t="s">
        <v>1748</v>
      </c>
      <c r="Y40" t="s">
        <v>20</v>
      </c>
      <c r="Z40" t="s">
        <v>20</v>
      </c>
      <c r="AA40" s="34">
        <v>42902.505937499998</v>
      </c>
      <c r="AB40" s="34">
        <v>42902.506944444445</v>
      </c>
      <c r="AE40" t="str">
        <f ca="1">IFERROR(VLOOKUP($D40,INDIRECT("'" &amp; $K$103 &amp; "'!$C$2:$K$90"),4,FALSE),"NTR")</f>
        <v>NTR</v>
      </c>
      <c r="AF40" t="str">
        <f ca="1">IFERROR(VLOOKUP($D40,INDIRECT("'" &amp; $K$103 &amp; "'!$C$2:$T$90"),11,FALSE),"NoTarg")</f>
        <v>NoTarg</v>
      </c>
      <c r="AG40" t="str">
        <f ca="1">IFERROR(VLOOKUP($D40,INDIRECT("'" &amp; $K$103 &amp; "'!$C$2:$L$90"),10,FALSE),"NoWaive")</f>
        <v>NoWaive</v>
      </c>
      <c r="AH40" t="str">
        <f ca="1">IFERROR(VLOOKUP($D40,INDIRECT("'" &amp; $K$103 &amp; "'!$C$2:$T$90"),6,FALSE),"NTR")</f>
        <v>NTR</v>
      </c>
    </row>
    <row r="41" spans="1:34" x14ac:dyDescent="0.3">
      <c r="A41">
        <f>DAYS360(AA41,$K$104)</f>
        <v>0</v>
      </c>
      <c r="B41">
        <f>DAYS360(AB41,$K$104)</f>
        <v>0</v>
      </c>
      <c r="C41" s="4">
        <f ca="1">HYPERLINK($N$174 &amp; INDIRECT("d" &amp; ROW()),INDIRECT("d" &amp; ROW()))</f>
        <v>101045</v>
      </c>
      <c r="D41">
        <v>101045</v>
      </c>
      <c r="E41" t="s">
        <v>760</v>
      </c>
      <c r="F41" t="s">
        <v>28</v>
      </c>
      <c r="G41" t="s">
        <v>481</v>
      </c>
      <c r="H41" t="s">
        <v>156</v>
      </c>
      <c r="I41" t="s">
        <v>123</v>
      </c>
      <c r="J41" t="s">
        <v>123</v>
      </c>
      <c r="K41" t="str">
        <f ca="1">IF(ISBLANK(INDIRECT("d"&amp;ROW())),".",IFERROR(VLOOKUP($D41,INDIRECT("'" &amp; $K$103 &amp; "'!$C$2:$k$90"),8,FALSE),"NTR"))</f>
        <v>NTR</v>
      </c>
      <c r="L41" s="5" t="s">
        <v>20</v>
      </c>
      <c r="M41" s="5" t="s">
        <v>20</v>
      </c>
      <c r="N41" t="s">
        <v>1750</v>
      </c>
      <c r="O41" t="s">
        <v>123</v>
      </c>
      <c r="P41" t="s">
        <v>123</v>
      </c>
      <c r="Q41" t="s">
        <v>21</v>
      </c>
      <c r="R41" t="s">
        <v>1380</v>
      </c>
      <c r="S41" t="s">
        <v>269</v>
      </c>
      <c r="T41" t="s">
        <v>36</v>
      </c>
      <c r="U41" t="s">
        <v>35</v>
      </c>
      <c r="V41" t="s">
        <v>82</v>
      </c>
      <c r="W41" t="s">
        <v>54</v>
      </c>
      <c r="X41" t="s">
        <v>277</v>
      </c>
      <c r="Y41" t="s">
        <v>20</v>
      </c>
      <c r="Z41" t="s">
        <v>20</v>
      </c>
      <c r="AA41" s="34">
        <v>42902.60324074074</v>
      </c>
      <c r="AB41" s="34">
        <v>42902.659305555557</v>
      </c>
      <c r="AE41" t="str">
        <f ca="1">IFERROR(VLOOKUP($D41,INDIRECT("'" &amp; $K$103 &amp; "'!$C$2:$K$90"),4,FALSE),"NTR")</f>
        <v>NTR</v>
      </c>
      <c r="AF41" t="str">
        <f ca="1">IFERROR(VLOOKUP($D41,INDIRECT("'" &amp; $K$103 &amp; "'!$C$2:$T$90"),11,FALSE),"NoTarg")</f>
        <v>NoTarg</v>
      </c>
      <c r="AG41" t="str">
        <f ca="1">IFERROR(VLOOKUP($D41,INDIRECT("'" &amp; $K$103 &amp; "'!$C$2:$L$90"),10,FALSE),"NoWaive")</f>
        <v>NoWaive</v>
      </c>
      <c r="AH41" t="str">
        <f ca="1">IFERROR(VLOOKUP($D41,INDIRECT("'" &amp; $K$103 &amp; "'!$C$2:$T$90"),6,FALSE),"NTR")</f>
        <v>NTR</v>
      </c>
    </row>
    <row r="42" spans="1:34" x14ac:dyDescent="0.3">
      <c r="A42">
        <f>DAYS360(AA42,$K$104)</f>
        <v>161</v>
      </c>
      <c r="B42">
        <f>DAYS360(AB42,$K$104)</f>
        <v>16</v>
      </c>
      <c r="C42" s="4">
        <f ca="1">HYPERLINK($N$174 &amp; INDIRECT("d" &amp; ROW()),INDIRECT("d" &amp; ROW()))</f>
        <v>94191</v>
      </c>
      <c r="D42">
        <v>94191</v>
      </c>
      <c r="E42" t="s">
        <v>186</v>
      </c>
      <c r="F42" t="s">
        <v>75</v>
      </c>
      <c r="G42" t="s">
        <v>76</v>
      </c>
      <c r="H42" t="s">
        <v>112</v>
      </c>
      <c r="I42" t="s">
        <v>30</v>
      </c>
      <c r="J42" t="s">
        <v>123</v>
      </c>
      <c r="K42" t="str">
        <f ca="1">IF(ISBLANK(INDIRECT("d"&amp;ROW())),".",IFERROR(VLOOKUP($D42,INDIRECT("'" &amp; $K$103 &amp; "'!$C$2:$k$90"),8,FALSE),"NTR"))</f>
        <v>.</v>
      </c>
      <c r="L42" s="5" t="s">
        <v>796</v>
      </c>
      <c r="M42" t="s">
        <v>20</v>
      </c>
      <c r="N42" t="s">
        <v>344</v>
      </c>
      <c r="O42" t="s">
        <v>1384</v>
      </c>
      <c r="P42" t="s">
        <v>123</v>
      </c>
      <c r="Q42" t="s">
        <v>82</v>
      </c>
      <c r="R42" t="s">
        <v>1380</v>
      </c>
      <c r="S42" t="s">
        <v>269</v>
      </c>
      <c r="T42" t="s">
        <v>36</v>
      </c>
      <c r="U42" t="s">
        <v>35</v>
      </c>
      <c r="V42" t="s">
        <v>25</v>
      </c>
      <c r="W42" t="s">
        <v>26</v>
      </c>
      <c r="X42" t="s">
        <v>272</v>
      </c>
      <c r="Y42" t="s">
        <v>103</v>
      </c>
      <c r="Z42" t="s">
        <v>20</v>
      </c>
      <c r="AA42" s="34">
        <v>42740.289351851854</v>
      </c>
      <c r="AB42" s="34">
        <v>42886.756030092591</v>
      </c>
      <c r="AE42" t="str">
        <f ca="1">IFERROR(VLOOKUP($D42,INDIRECT("'" &amp; $K$103 &amp; "'!$C$2:$K$90"),4,FALSE),"NTR")</f>
        <v>Protocols-AAUM</v>
      </c>
      <c r="AF42" t="str">
        <f ca="1">IFERROR(VLOOKUP($D42,INDIRECT("'" &amp; $K$103 &amp; "'!$C$2:$T$90"),11,FALSE),"NoTarg")</f>
        <v>---</v>
      </c>
      <c r="AG42" t="str">
        <f ca="1">IFERROR(VLOOKUP($D42,INDIRECT("'" &amp; $K$103 &amp; "'!$C$2:$L$90"),10,FALSE),"NoWaive")</f>
        <v>Waiver Requested</v>
      </c>
      <c r="AH42" t="str">
        <f ca="1">IFERROR(VLOOKUP($D42,INDIRECT("'" &amp; $K$103 &amp; "'!$C$2:$T$90"),6,FALSE),"NTR")</f>
        <v>P1</v>
      </c>
    </row>
    <row r="43" spans="1:34" x14ac:dyDescent="0.3">
      <c r="A43">
        <f>DAYS360(AA43,$K$104)</f>
        <v>77</v>
      </c>
      <c r="B43">
        <f>DAYS360(AB43,$K$104)</f>
        <v>52</v>
      </c>
      <c r="C43" s="4">
        <f ca="1">HYPERLINK($N$174 &amp; INDIRECT("d" &amp; ROW()),INDIRECT("d" &amp; ROW()))</f>
        <v>97620</v>
      </c>
      <c r="D43">
        <v>97620</v>
      </c>
      <c r="E43" t="s">
        <v>41</v>
      </c>
      <c r="F43" t="s">
        <v>75</v>
      </c>
      <c r="G43" t="s">
        <v>129</v>
      </c>
      <c r="H43" t="s">
        <v>94</v>
      </c>
      <c r="I43" t="s">
        <v>30</v>
      </c>
      <c r="J43" t="s">
        <v>123</v>
      </c>
      <c r="K43" t="str">
        <f ca="1">IF(ISBLANK(INDIRECT("d"&amp;ROW())),".",IFERROR(VLOOKUP($D43,INDIRECT("'" &amp; $K$103 &amp; "'!$C$2:$k$90"),8,FALSE),"NTR"))</f>
        <v>.</v>
      </c>
      <c r="L43" s="5" t="s">
        <v>796</v>
      </c>
      <c r="M43" s="5" t="s">
        <v>20</v>
      </c>
      <c r="N43" t="s">
        <v>929</v>
      </c>
      <c r="O43" t="s">
        <v>123</v>
      </c>
      <c r="P43" t="s">
        <v>123</v>
      </c>
      <c r="Q43" t="s">
        <v>82</v>
      </c>
      <c r="R43" t="s">
        <v>1380</v>
      </c>
      <c r="S43" t="s">
        <v>269</v>
      </c>
      <c r="T43" t="s">
        <v>36</v>
      </c>
      <c r="U43" t="s">
        <v>35</v>
      </c>
      <c r="V43" t="s">
        <v>29</v>
      </c>
      <c r="W43" t="s">
        <v>44</v>
      </c>
      <c r="X43" t="s">
        <v>405</v>
      </c>
      <c r="Y43" t="s">
        <v>20</v>
      </c>
      <c r="Z43" t="s">
        <v>20</v>
      </c>
      <c r="AA43" s="34">
        <v>42823.748773148145</v>
      </c>
      <c r="AB43" s="34">
        <v>42849.737361111111</v>
      </c>
      <c r="AD43">
        <v>1</v>
      </c>
      <c r="AE43" t="str">
        <f ca="1">IFERROR(VLOOKUP($D43,INDIRECT("'" &amp; $K$103 &amp; "'!$C$2:$K$90"),4,FALSE),"NTR")</f>
        <v>Protocols-AAUM</v>
      </c>
      <c r="AF43" t="str">
        <f ca="1">IFERROR(VLOOKUP($D43,INDIRECT("'" &amp; $K$103 &amp; "'!$C$2:$T$90"),11,FALSE),"NoTarg")</f>
        <v>---</v>
      </c>
      <c r="AG43" t="str">
        <f ca="1">IFERROR(VLOOKUP($D43,INDIRECT("'" &amp; $K$103 &amp; "'!$C$2:$L$90"),10,FALSE),"NoWaive")</f>
        <v>Waiver Requested</v>
      </c>
      <c r="AH43" t="str">
        <f ca="1">IFERROR(VLOOKUP($D43,INDIRECT("'" &amp; $K$103 &amp; "'!$C$2:$T$90"),6,FALSE),"NTR")</f>
        <v>P2</v>
      </c>
    </row>
    <row r="44" spans="1:34" x14ac:dyDescent="0.3">
      <c r="A44">
        <f>DAYS360(AA44,$K$104)</f>
        <v>2</v>
      </c>
      <c r="B44">
        <f>DAYS360(AB44,$K$104)</f>
        <v>0</v>
      </c>
      <c r="C44" s="4">
        <f ca="1">HYPERLINK($N$174 &amp; INDIRECT("d" &amp; ROW()),INDIRECT("d" &amp; ROW()))</f>
        <v>100945</v>
      </c>
      <c r="D44">
        <v>100945</v>
      </c>
      <c r="E44" t="s">
        <v>147</v>
      </c>
      <c r="F44" t="s">
        <v>75</v>
      </c>
      <c r="G44" t="s">
        <v>129</v>
      </c>
      <c r="H44" t="s">
        <v>94</v>
      </c>
      <c r="I44" t="s">
        <v>123</v>
      </c>
      <c r="J44" t="s">
        <v>123</v>
      </c>
      <c r="K44" t="str">
        <f ca="1">IF(ISBLANK(INDIRECT("d"&amp;ROW())),".",IFERROR(VLOOKUP($D44,INDIRECT("'" &amp; $K$103 &amp; "'!$C$2:$k$90"),8,FALSE),"NTR"))</f>
        <v>NTR</v>
      </c>
      <c r="L44" s="5" t="s">
        <v>20</v>
      </c>
      <c r="M44" t="s">
        <v>20</v>
      </c>
      <c r="N44" t="s">
        <v>1717</v>
      </c>
      <c r="O44" t="s">
        <v>123</v>
      </c>
      <c r="P44" t="s">
        <v>123</v>
      </c>
      <c r="Q44" t="s">
        <v>21</v>
      </c>
      <c r="R44" t="s">
        <v>1380</v>
      </c>
      <c r="S44" t="s">
        <v>269</v>
      </c>
      <c r="T44" t="s">
        <v>36</v>
      </c>
      <c r="U44" t="s">
        <v>35</v>
      </c>
      <c r="V44" t="s">
        <v>82</v>
      </c>
      <c r="W44" t="s">
        <v>54</v>
      </c>
      <c r="X44" t="s">
        <v>47</v>
      </c>
      <c r="Y44" t="s">
        <v>20</v>
      </c>
      <c r="Z44" t="s">
        <v>20</v>
      </c>
      <c r="AA44" s="34">
        <v>42900.939282407409</v>
      </c>
      <c r="AB44" s="34">
        <v>42902.535219907404</v>
      </c>
      <c r="AD44">
        <v>11</v>
      </c>
      <c r="AE44" t="str">
        <f ca="1">IFERROR(VLOOKUP($D44,INDIRECT("'" &amp; $K$103 &amp; "'!$C$2:$K$90"),4,FALSE),"NTR")</f>
        <v>NTR</v>
      </c>
      <c r="AF44" t="str">
        <f ca="1">IFERROR(VLOOKUP($D44,INDIRECT("'" &amp; $K$103 &amp; "'!$C$2:$T$90"),11,FALSE),"NoTarg")</f>
        <v>NoTarg</v>
      </c>
      <c r="AG44" t="str">
        <f ca="1">IFERROR(VLOOKUP($D44,INDIRECT("'" &amp; $K$103 &amp; "'!$C$2:$L$90"),10,FALSE),"NoWaive")</f>
        <v>NoWaive</v>
      </c>
      <c r="AH44" t="str">
        <f ca="1">IFERROR(VLOOKUP($D44,INDIRECT("'" &amp; $K$103 &amp; "'!$C$2:$T$90"),6,FALSE),"NTR")</f>
        <v>NTR</v>
      </c>
    </row>
    <row r="45" spans="1:34" x14ac:dyDescent="0.3">
      <c r="A45">
        <f>DAYS360(AA45,$K$104)</f>
        <v>2</v>
      </c>
      <c r="B45">
        <f>DAYS360(AB45,$K$104)</f>
        <v>0</v>
      </c>
      <c r="C45" s="4">
        <f ca="1">HYPERLINK($N$174 &amp; INDIRECT("d" &amp; ROW()),INDIRECT("d" &amp; ROW()))</f>
        <v>100873</v>
      </c>
      <c r="D45">
        <v>100873</v>
      </c>
      <c r="E45" t="s">
        <v>895</v>
      </c>
      <c r="F45" t="s">
        <v>19</v>
      </c>
      <c r="G45" t="s">
        <v>896</v>
      </c>
      <c r="H45" t="s">
        <v>94</v>
      </c>
      <c r="I45" t="s">
        <v>123</v>
      </c>
      <c r="J45" t="s">
        <v>123</v>
      </c>
      <c r="K45" t="str">
        <f ca="1">IF(ISBLANK(INDIRECT("d"&amp;ROW())),".",IFERROR(VLOOKUP($D45,INDIRECT("'" &amp; $K$103 &amp; "'!$C$2:$k$90"),8,FALSE),"NTR"))</f>
        <v>NTR</v>
      </c>
      <c r="L45" t="s">
        <v>20</v>
      </c>
      <c r="M45" t="s">
        <v>20</v>
      </c>
      <c r="N45" t="s">
        <v>1713</v>
      </c>
      <c r="O45" t="s">
        <v>123</v>
      </c>
      <c r="P45" t="s">
        <v>123</v>
      </c>
      <c r="Q45" t="s">
        <v>21</v>
      </c>
      <c r="R45" t="s">
        <v>1380</v>
      </c>
      <c r="S45" t="s">
        <v>193</v>
      </c>
      <c r="T45" t="s">
        <v>51</v>
      </c>
      <c r="U45" t="s">
        <v>50</v>
      </c>
      <c r="V45" t="s">
        <v>570</v>
      </c>
      <c r="W45" t="s">
        <v>40</v>
      </c>
      <c r="X45" t="s">
        <v>559</v>
      </c>
      <c r="Y45" t="s">
        <v>20</v>
      </c>
      <c r="Z45" t="s">
        <v>20</v>
      </c>
      <c r="AA45" s="34">
        <v>42900.246446759258</v>
      </c>
      <c r="AB45" s="34">
        <v>42902.476203703707</v>
      </c>
      <c r="AE45" t="str">
        <f ca="1">IFERROR(VLOOKUP($D45,INDIRECT("'" &amp; $K$103 &amp; "'!$C$2:$K$90"),4,FALSE),"NTR")</f>
        <v>NTR</v>
      </c>
      <c r="AF45" t="str">
        <f ca="1">IFERROR(VLOOKUP($D45,INDIRECT("'" &amp; $K$103 &amp; "'!$C$2:$T$90"),11,FALSE),"NoTarg")</f>
        <v>NoTarg</v>
      </c>
      <c r="AG45" t="str">
        <f ca="1">IFERROR(VLOOKUP($D45,INDIRECT("'" &amp; $K$103 &amp; "'!$C$2:$L$90"),10,FALSE),"NoWaive")</f>
        <v>NoWaive</v>
      </c>
      <c r="AH45" t="str">
        <f ca="1">IFERROR(VLOOKUP($D45,INDIRECT("'" &amp; $K$103 &amp; "'!$C$2:$T$90"),6,FALSE),"NTR")</f>
        <v>NTR</v>
      </c>
    </row>
    <row r="46" spans="1:34" x14ac:dyDescent="0.3">
      <c r="A46">
        <f>DAYS360(AA46,$K$104)</f>
        <v>229</v>
      </c>
      <c r="B46">
        <f>DAYS360(AB46,$K$104)</f>
        <v>0</v>
      </c>
      <c r="C46" s="4">
        <f ca="1">HYPERLINK($N$174 &amp; INDIRECT("d" &amp; ROW()),INDIRECT("d" &amp; ROW()))</f>
        <v>91457</v>
      </c>
      <c r="D46">
        <v>91457</v>
      </c>
      <c r="E46" t="s">
        <v>205</v>
      </c>
      <c r="F46" t="s">
        <v>86</v>
      </c>
      <c r="G46" t="s">
        <v>87</v>
      </c>
      <c r="H46" t="s">
        <v>184</v>
      </c>
      <c r="I46" t="s">
        <v>30</v>
      </c>
      <c r="J46" t="s">
        <v>123</v>
      </c>
      <c r="K46" t="str">
        <f ca="1">IF(ISBLANK(INDIRECT("d"&amp;ROW())),".",IFERROR(VLOOKUP($D46,INDIRECT("'" &amp; $K$103 &amp; "'!$C$2:$k$90"),8,FALSE),"NTR"))</f>
        <v>NTR</v>
      </c>
      <c r="L46" s="5" t="s">
        <v>20</v>
      </c>
      <c r="M46" t="s">
        <v>20</v>
      </c>
      <c r="N46" t="s">
        <v>358</v>
      </c>
      <c r="O46" t="s">
        <v>123</v>
      </c>
      <c r="P46" t="s">
        <v>1285</v>
      </c>
      <c r="Q46" t="s">
        <v>82</v>
      </c>
      <c r="R46" t="s">
        <v>1380</v>
      </c>
      <c r="S46" t="s">
        <v>269</v>
      </c>
      <c r="T46" t="s">
        <v>36</v>
      </c>
      <c r="U46" t="s">
        <v>35</v>
      </c>
      <c r="V46" t="s">
        <v>29</v>
      </c>
      <c r="W46" t="s">
        <v>54</v>
      </c>
      <c r="X46" t="s">
        <v>272</v>
      </c>
      <c r="Y46" t="s">
        <v>100</v>
      </c>
      <c r="Z46" t="s">
        <v>847</v>
      </c>
      <c r="AA46" s="34">
        <v>42670.638807870368</v>
      </c>
      <c r="AB46" s="34">
        <v>42902.72550925926</v>
      </c>
      <c r="AD46">
        <v>2</v>
      </c>
      <c r="AE46" t="str">
        <f ca="1">IFERROR(VLOOKUP($D46,INDIRECT("'" &amp; $K$103 &amp; "'!$C$2:$K$90"),4,FALSE),"NTR")</f>
        <v>NTR</v>
      </c>
      <c r="AF46" t="str">
        <f ca="1">IFERROR(VLOOKUP($D46,INDIRECT("'" &amp; $K$103 &amp; "'!$C$2:$T$90"),11,FALSE),"NoTarg")</f>
        <v>NoTarg</v>
      </c>
      <c r="AG46" t="str">
        <f ca="1">IFERROR(VLOOKUP($D46,INDIRECT("'" &amp; $K$103 &amp; "'!$C$2:$L$90"),10,FALSE),"NoWaive")</f>
        <v>NoWaive</v>
      </c>
      <c r="AH46" t="str">
        <f ca="1">IFERROR(VLOOKUP($D46,INDIRECT("'" &amp; $K$103 &amp; "'!$C$2:$T$90"),6,FALSE),"NTR")</f>
        <v>NTR</v>
      </c>
    </row>
    <row r="47" spans="1:34" x14ac:dyDescent="0.3">
      <c r="A47">
        <f>DAYS360(AA47,$K$104)</f>
        <v>146</v>
      </c>
      <c r="B47">
        <f>DAYS360(AB47,$K$104)</f>
        <v>2</v>
      </c>
      <c r="C47" s="4">
        <f ca="1">HYPERLINK($N$174 &amp; INDIRECT("d" &amp; ROW()),INDIRECT("d" &amp; ROW()))</f>
        <v>94835</v>
      </c>
      <c r="D47">
        <v>94835</v>
      </c>
      <c r="E47" t="s">
        <v>561</v>
      </c>
      <c r="F47" t="s">
        <v>86</v>
      </c>
      <c r="G47" t="s">
        <v>87</v>
      </c>
      <c r="H47" t="s">
        <v>112</v>
      </c>
      <c r="I47" t="s">
        <v>30</v>
      </c>
      <c r="J47" t="s">
        <v>123</v>
      </c>
      <c r="K47" t="str">
        <f ca="1">IF(ISBLANK(INDIRECT("d"&amp;ROW())),".",IFERROR(VLOOKUP($D47,INDIRECT("'" &amp; $K$103 &amp; "'!$C$2:$k$90"),8,FALSE),"NTR"))</f>
        <v>.</v>
      </c>
      <c r="L47" s="5" t="s">
        <v>796</v>
      </c>
      <c r="M47" s="5" t="s">
        <v>20</v>
      </c>
      <c r="N47" t="s">
        <v>1517</v>
      </c>
      <c r="O47" t="s">
        <v>1518</v>
      </c>
      <c r="P47" t="s">
        <v>213</v>
      </c>
      <c r="Q47" t="s">
        <v>82</v>
      </c>
      <c r="R47" t="s">
        <v>1380</v>
      </c>
      <c r="S47" t="s">
        <v>269</v>
      </c>
      <c r="T47" t="s">
        <v>36</v>
      </c>
      <c r="U47" t="s">
        <v>35</v>
      </c>
      <c r="V47" t="s">
        <v>190</v>
      </c>
      <c r="W47" t="s">
        <v>26</v>
      </c>
      <c r="X47" t="s">
        <v>272</v>
      </c>
      <c r="Y47" t="s">
        <v>103</v>
      </c>
      <c r="Z47" t="s">
        <v>20</v>
      </c>
      <c r="AA47" s="34">
        <v>42755.776539351849</v>
      </c>
      <c r="AB47" s="34">
        <v>42900.691284722219</v>
      </c>
      <c r="AC47" t="s">
        <v>1213</v>
      </c>
      <c r="AD47">
        <v>12</v>
      </c>
      <c r="AE47" t="str">
        <f ca="1">IFERROR(VLOOKUP($D47,INDIRECT("'" &amp; $K$103 &amp; "'!$C$2:$K$90"),4,FALSE),"NTR")</f>
        <v>Protocols-SMB</v>
      </c>
      <c r="AF47" t="str">
        <f ca="1">IFERROR(VLOOKUP($D47,INDIRECT("'" &amp; $K$103 &amp; "'!$C$2:$T$90"),11,FALSE),"NoTarg")</f>
        <v>---</v>
      </c>
      <c r="AG47" t="str">
        <f ca="1">IFERROR(VLOOKUP($D47,INDIRECT("'" &amp; $K$103 &amp; "'!$C$2:$L$90"),10,FALSE),"NoWaive")</f>
        <v>Waiver Requested</v>
      </c>
      <c r="AH47" t="str">
        <f ca="1">IFERROR(VLOOKUP($D47,INDIRECT("'" &amp; $K$103 &amp; "'!$C$2:$T$90"),6,FALSE),"NTR")</f>
        <v>P1</v>
      </c>
    </row>
    <row r="48" spans="1:34" x14ac:dyDescent="0.3">
      <c r="A48">
        <f>DAYS360(AA48,$K$104)</f>
        <v>78</v>
      </c>
      <c r="B48">
        <f>DAYS360(AB48,$K$104)</f>
        <v>0</v>
      </c>
      <c r="C48" s="4">
        <f ca="1">HYPERLINK($N$174 &amp; INDIRECT("d" &amp; ROW()),INDIRECT("d" &amp; ROW()))</f>
        <v>97543</v>
      </c>
      <c r="D48">
        <v>97543</v>
      </c>
      <c r="E48" t="s">
        <v>91</v>
      </c>
      <c r="F48" t="s">
        <v>86</v>
      </c>
      <c r="G48" t="s">
        <v>92</v>
      </c>
      <c r="H48" t="s">
        <v>112</v>
      </c>
      <c r="I48" t="s">
        <v>30</v>
      </c>
      <c r="J48" t="s">
        <v>123</v>
      </c>
      <c r="K48" t="str">
        <f ca="1">IF(ISBLANK(INDIRECT("d"&amp;ROW())),".",IFERROR(VLOOKUP($D48,INDIRECT("'" &amp; $K$103 &amp; "'!$C$2:$k$90"),8,FALSE),"NTR"))</f>
        <v>NTR</v>
      </c>
      <c r="L48" t="s">
        <v>20</v>
      </c>
      <c r="M48" s="5" t="s">
        <v>20</v>
      </c>
      <c r="N48" t="s">
        <v>1037</v>
      </c>
      <c r="O48" t="s">
        <v>1386</v>
      </c>
      <c r="P48" t="s">
        <v>123</v>
      </c>
      <c r="Q48" t="s">
        <v>82</v>
      </c>
      <c r="R48" t="s">
        <v>1380</v>
      </c>
      <c r="S48" t="s">
        <v>269</v>
      </c>
      <c r="T48" t="s">
        <v>36</v>
      </c>
      <c r="U48" t="s">
        <v>35</v>
      </c>
      <c r="V48" t="s">
        <v>29</v>
      </c>
      <c r="W48" t="s">
        <v>44</v>
      </c>
      <c r="X48" t="s">
        <v>118</v>
      </c>
      <c r="Y48" t="s">
        <v>20</v>
      </c>
      <c r="Z48" t="s">
        <v>20</v>
      </c>
      <c r="AA48" s="34">
        <v>42822.246874999997</v>
      </c>
      <c r="AB48" s="34">
        <v>42902.352511574078</v>
      </c>
      <c r="AC48" t="s">
        <v>402</v>
      </c>
      <c r="AD48">
        <v>23</v>
      </c>
      <c r="AE48" t="str">
        <f ca="1">IFERROR(VLOOKUP($D48,INDIRECT("'" &amp; $K$103 &amp; "'!$C$2:$K$90"),4,FALSE),"NTR")</f>
        <v>NTR</v>
      </c>
      <c r="AF48" t="str">
        <f ca="1">IFERROR(VLOOKUP($D48,INDIRECT("'" &amp; $K$103 &amp; "'!$C$2:$T$90"),11,FALSE),"NoTarg")</f>
        <v>NoTarg</v>
      </c>
      <c r="AG48" t="str">
        <f ca="1">IFERROR(VLOOKUP($D48,INDIRECT("'" &amp; $K$103 &amp; "'!$C$2:$L$90"),10,FALSE),"NoWaive")</f>
        <v>NoWaive</v>
      </c>
      <c r="AH48" t="str">
        <f ca="1">IFERROR(VLOOKUP($D48,INDIRECT("'" &amp; $K$103 &amp; "'!$C$2:$T$90"),6,FALSE),"NTR")</f>
        <v>NTR</v>
      </c>
    </row>
    <row r="49" spans="1:34" x14ac:dyDescent="0.3">
      <c r="A49">
        <f>DAYS360(AA49,$K$104)</f>
        <v>51</v>
      </c>
      <c r="B49">
        <f>DAYS360(AB49,$K$104)</f>
        <v>16</v>
      </c>
      <c r="C49" s="4">
        <f ca="1">HYPERLINK($N$174 &amp; INDIRECT("d" &amp; ROW()),INDIRECT("d" &amp; ROW()))</f>
        <v>98719</v>
      </c>
      <c r="D49">
        <v>98719</v>
      </c>
      <c r="E49" t="s">
        <v>91</v>
      </c>
      <c r="F49" t="s">
        <v>86</v>
      </c>
      <c r="G49" t="s">
        <v>87</v>
      </c>
      <c r="H49" t="s">
        <v>112</v>
      </c>
      <c r="I49" t="s">
        <v>24</v>
      </c>
      <c r="J49" t="s">
        <v>123</v>
      </c>
      <c r="K49" t="str">
        <f ca="1">IF(ISBLANK(INDIRECT("d"&amp;ROW())),".",IFERROR(VLOOKUP($D49,INDIRECT("'" &amp; $K$103 &amp; "'!$C$2:$k$90"),8,FALSE),"NTR"))</f>
        <v>.</v>
      </c>
      <c r="L49" s="5" t="s">
        <v>796</v>
      </c>
      <c r="M49" t="s">
        <v>20</v>
      </c>
      <c r="N49" t="s">
        <v>1145</v>
      </c>
      <c r="O49" t="s">
        <v>1390</v>
      </c>
      <c r="P49" t="s">
        <v>123</v>
      </c>
      <c r="Q49" t="s">
        <v>82</v>
      </c>
      <c r="R49" t="s">
        <v>1380</v>
      </c>
      <c r="S49" t="s">
        <v>269</v>
      </c>
      <c r="T49" t="s">
        <v>36</v>
      </c>
      <c r="U49" t="s">
        <v>35</v>
      </c>
      <c r="V49" t="s">
        <v>190</v>
      </c>
      <c r="W49" t="s">
        <v>26</v>
      </c>
      <c r="X49" t="s">
        <v>742</v>
      </c>
      <c r="Y49" t="s">
        <v>103</v>
      </c>
      <c r="Z49" t="s">
        <v>20</v>
      </c>
      <c r="AA49" s="34">
        <v>42850.847083333334</v>
      </c>
      <c r="AB49" s="34">
        <v>42885.446851851855</v>
      </c>
      <c r="AD49">
        <v>4</v>
      </c>
      <c r="AE49" t="str">
        <f ca="1">IFERROR(VLOOKUP($D49,INDIRECT("'" &amp; $K$103 &amp; "'!$C$2:$K$90"),4,FALSE),"NTR")</f>
        <v>Protocols-SMB</v>
      </c>
      <c r="AF49" t="str">
        <f ca="1">IFERROR(VLOOKUP($D49,INDIRECT("'" &amp; $K$103 &amp; "'!$C$2:$T$90"),11,FALSE),"NoTarg")</f>
        <v>---</v>
      </c>
      <c r="AG49" t="str">
        <f ca="1">IFERROR(VLOOKUP($D49,INDIRECT("'" &amp; $K$103 &amp; "'!$C$2:$L$90"),10,FALSE),"NoWaive")</f>
        <v>Waiver Requested</v>
      </c>
      <c r="AH49" t="str">
        <f ca="1">IFERROR(VLOOKUP($D49,INDIRECT("'" &amp; $K$103 &amp; "'!$C$2:$T$90"),6,FALSE),"NTR")</f>
        <v>P1</v>
      </c>
    </row>
    <row r="50" spans="1:34" x14ac:dyDescent="0.3">
      <c r="A50">
        <f>DAYS360(AA50,$K$104)</f>
        <v>45</v>
      </c>
      <c r="B50">
        <f>DAYS360(AB50,$K$104)</f>
        <v>3</v>
      </c>
      <c r="C50" s="4">
        <f ca="1">HYPERLINK($N$174 &amp; INDIRECT("d" &amp; ROW()),INDIRECT("d" &amp; ROW()))</f>
        <v>98910</v>
      </c>
      <c r="D50">
        <v>98910</v>
      </c>
      <c r="E50" t="s">
        <v>89</v>
      </c>
      <c r="F50" t="s">
        <v>86</v>
      </c>
      <c r="G50" t="s">
        <v>87</v>
      </c>
      <c r="H50" t="s">
        <v>94</v>
      </c>
      <c r="I50" t="s">
        <v>24</v>
      </c>
      <c r="J50" t="s">
        <v>123</v>
      </c>
      <c r="K50" t="str">
        <f ca="1">IF(ISBLANK(INDIRECT("d"&amp;ROW())),".",IFERROR(VLOOKUP($D50,INDIRECT("'" &amp; $K$103 &amp; "'!$C$2:$k$90"),8,FALSE),"NTR"))</f>
        <v>.</v>
      </c>
      <c r="L50" s="5" t="s">
        <v>796</v>
      </c>
      <c r="M50" s="5" t="s">
        <v>20</v>
      </c>
      <c r="N50" t="s">
        <v>1178</v>
      </c>
      <c r="O50" t="s">
        <v>123</v>
      </c>
      <c r="P50" t="s">
        <v>1706</v>
      </c>
      <c r="Q50" t="s">
        <v>82</v>
      </c>
      <c r="R50" t="s">
        <v>1380</v>
      </c>
      <c r="S50" t="s">
        <v>269</v>
      </c>
      <c r="T50" t="s">
        <v>23</v>
      </c>
      <c r="U50" t="s">
        <v>22</v>
      </c>
      <c r="V50" t="s">
        <v>570</v>
      </c>
      <c r="W50" t="s">
        <v>683</v>
      </c>
      <c r="X50" t="s">
        <v>108</v>
      </c>
      <c r="Y50" t="s">
        <v>20</v>
      </c>
      <c r="Z50" t="s">
        <v>20</v>
      </c>
      <c r="AA50" s="34">
        <v>42856.738692129627</v>
      </c>
      <c r="AB50" s="34">
        <v>42899.626805555556</v>
      </c>
      <c r="AE50" t="str">
        <f ca="1">IFERROR(VLOOKUP($D50,INDIRECT("'" &amp; $K$103 &amp; "'!$C$2:$K$90"),4,FALSE),"NTR")</f>
        <v>Protocols-SMB</v>
      </c>
      <c r="AF50" t="str">
        <f ca="1">IFERROR(VLOOKUP($D50,INDIRECT("'" &amp; $K$103 &amp; "'!$C$2:$T$90"),11,FALSE),"NoTarg")</f>
        <v>---</v>
      </c>
      <c r="AG50" t="str">
        <f ca="1">IFERROR(VLOOKUP($D50,INDIRECT("'" &amp; $K$103 &amp; "'!$C$2:$L$90"),10,FALSE),"NoWaive")</f>
        <v>Waiver Requested</v>
      </c>
      <c r="AH50" t="str">
        <f ca="1">IFERROR(VLOOKUP($D50,INDIRECT("'" &amp; $K$103 &amp; "'!$C$2:$T$90"),6,FALSE),"NTR")</f>
        <v>P2</v>
      </c>
    </row>
    <row r="51" spans="1:34" x14ac:dyDescent="0.3">
      <c r="A51">
        <f>DAYS360(AA51,$K$104)</f>
        <v>44</v>
      </c>
      <c r="B51">
        <f>DAYS360(AB51,$K$104)</f>
        <v>0</v>
      </c>
      <c r="C51" s="4">
        <f ca="1">HYPERLINK($N$174 &amp; INDIRECT("d" &amp; ROW()),INDIRECT("d" &amp; ROW()))</f>
        <v>98917</v>
      </c>
      <c r="D51">
        <v>98917</v>
      </c>
      <c r="E51" t="s">
        <v>1733</v>
      </c>
      <c r="F51" t="s">
        <v>86</v>
      </c>
      <c r="G51" t="s">
        <v>87</v>
      </c>
      <c r="H51" t="s">
        <v>94</v>
      </c>
      <c r="I51" t="s">
        <v>24</v>
      </c>
      <c r="J51" t="s">
        <v>123</v>
      </c>
      <c r="K51" t="str">
        <f ca="1">IF(ISBLANK(INDIRECT("d"&amp;ROW())),".",IFERROR(VLOOKUP($D51,INDIRECT("'" &amp; $K$103 &amp; "'!$C$2:$k$90"),8,FALSE),"NTR"))</f>
        <v>NTR</v>
      </c>
      <c r="L51" t="s">
        <v>20</v>
      </c>
      <c r="M51" t="s">
        <v>20</v>
      </c>
      <c r="N51" t="s">
        <v>1734</v>
      </c>
      <c r="O51" t="s">
        <v>1735</v>
      </c>
      <c r="P51" t="s">
        <v>123</v>
      </c>
      <c r="Q51" t="s">
        <v>82</v>
      </c>
      <c r="R51" t="s">
        <v>1380</v>
      </c>
      <c r="S51" t="s">
        <v>269</v>
      </c>
      <c r="T51" t="s">
        <v>23</v>
      </c>
      <c r="U51" t="s">
        <v>22</v>
      </c>
      <c r="V51" t="s">
        <v>29</v>
      </c>
      <c r="W51" t="s">
        <v>26</v>
      </c>
      <c r="X51" t="s">
        <v>1733</v>
      </c>
      <c r="Y51" t="s">
        <v>20</v>
      </c>
      <c r="Z51" t="s">
        <v>20</v>
      </c>
      <c r="AA51" s="34">
        <v>42857.039803240739</v>
      </c>
      <c r="AB51" s="34">
        <v>42902.370011574072</v>
      </c>
      <c r="AE51" t="str">
        <f ca="1">IFERROR(VLOOKUP($D51,INDIRECT("'" &amp; $K$103 &amp; "'!$C$2:$K$90"),4,FALSE),"NTR")</f>
        <v>NTR</v>
      </c>
      <c r="AF51" t="str">
        <f ca="1">IFERROR(VLOOKUP($D51,INDIRECT("'" &amp; $K$103 &amp; "'!$C$2:$T$90"),11,FALSE),"NoTarg")</f>
        <v>NoTarg</v>
      </c>
      <c r="AG51" t="str">
        <f ca="1">IFERROR(VLOOKUP($D51,INDIRECT("'" &amp; $K$103 &amp; "'!$C$2:$L$90"),10,FALSE),"NoWaive")</f>
        <v>NoWaive</v>
      </c>
      <c r="AH51" t="str">
        <f ca="1">IFERROR(VLOOKUP($D51,INDIRECT("'" &amp; $K$103 &amp; "'!$C$2:$T$90"),6,FALSE),"NTR")</f>
        <v>NTR</v>
      </c>
    </row>
    <row r="52" spans="1:34" x14ac:dyDescent="0.3">
      <c r="A52">
        <f>DAYS360(AA52,$K$104)</f>
        <v>44</v>
      </c>
      <c r="B52">
        <f>DAYS360(AB52,$K$104)</f>
        <v>21</v>
      </c>
      <c r="C52" s="4">
        <f ca="1">HYPERLINK($N$174 &amp; INDIRECT("d" &amp; ROW()),INDIRECT("d" &amp; ROW()))</f>
        <v>98940</v>
      </c>
      <c r="D52">
        <v>98940</v>
      </c>
      <c r="E52" t="s">
        <v>399</v>
      </c>
      <c r="F52" t="s">
        <v>86</v>
      </c>
      <c r="G52" t="s">
        <v>87</v>
      </c>
      <c r="H52" t="s">
        <v>112</v>
      </c>
      <c r="I52" t="s">
        <v>24</v>
      </c>
      <c r="J52" t="s">
        <v>123</v>
      </c>
      <c r="K52" t="str">
        <f ca="1">IF(ISBLANK(INDIRECT("d"&amp;ROW())),".",IFERROR(VLOOKUP($D52,INDIRECT("'" &amp; $K$103 &amp; "'!$C$2:$k$90"),8,FALSE),"NTR"))</f>
        <v>.</v>
      </c>
      <c r="L52" s="5" t="s">
        <v>796</v>
      </c>
      <c r="M52" s="5" t="s">
        <v>20</v>
      </c>
      <c r="N52" t="s">
        <v>1183</v>
      </c>
      <c r="O52" t="s">
        <v>1393</v>
      </c>
      <c r="P52" t="s">
        <v>123</v>
      </c>
      <c r="Q52" t="s">
        <v>82</v>
      </c>
      <c r="R52" t="s">
        <v>1380</v>
      </c>
      <c r="S52" t="s">
        <v>269</v>
      </c>
      <c r="T52" t="s">
        <v>36</v>
      </c>
      <c r="U52" t="s">
        <v>35</v>
      </c>
      <c r="V52" t="s">
        <v>190</v>
      </c>
      <c r="W52" t="s">
        <v>26</v>
      </c>
      <c r="X52" t="s">
        <v>405</v>
      </c>
      <c r="Y52" t="s">
        <v>103</v>
      </c>
      <c r="Z52" t="s">
        <v>20</v>
      </c>
      <c r="AA52" s="34">
        <v>42857.441631944443</v>
      </c>
      <c r="AB52" s="34">
        <v>42880.861111111109</v>
      </c>
      <c r="AD52">
        <v>6</v>
      </c>
      <c r="AE52" t="str">
        <f ca="1">IFERROR(VLOOKUP($D52,INDIRECT("'" &amp; $K$103 &amp; "'!$C$2:$K$90"),4,FALSE),"NTR")</f>
        <v>Protocols-SMB</v>
      </c>
      <c r="AF52" t="str">
        <f ca="1">IFERROR(VLOOKUP($D52,INDIRECT("'" &amp; $K$103 &amp; "'!$C$2:$T$90"),11,FALSE),"NoTarg")</f>
        <v>---</v>
      </c>
      <c r="AG52" t="str">
        <f ca="1">IFERROR(VLOOKUP($D52,INDIRECT("'" &amp; $K$103 &amp; "'!$C$2:$L$90"),10,FALSE),"NoWaive")</f>
        <v>Waiver Requested</v>
      </c>
      <c r="AH52" t="str">
        <f ca="1">IFERROR(VLOOKUP($D52,INDIRECT("'" &amp; $K$103 &amp; "'!$C$2:$T$90"),6,FALSE),"NTR")</f>
        <v>P1</v>
      </c>
    </row>
    <row r="53" spans="1:34" x14ac:dyDescent="0.3">
      <c r="A53">
        <f>DAYS360(AA53,$K$104)</f>
        <v>44</v>
      </c>
      <c r="B53">
        <f>DAYS360(AB53,$K$104)</f>
        <v>3</v>
      </c>
      <c r="C53" s="4">
        <f ca="1">HYPERLINK($N$174 &amp; INDIRECT("d" &amp; ROW()),INDIRECT("d" &amp; ROW()))</f>
        <v>98941</v>
      </c>
      <c r="D53">
        <v>98941</v>
      </c>
      <c r="E53" t="s">
        <v>118</v>
      </c>
      <c r="F53" t="s">
        <v>86</v>
      </c>
      <c r="G53" t="s">
        <v>87</v>
      </c>
      <c r="H53" t="s">
        <v>112</v>
      </c>
      <c r="I53" t="s">
        <v>24</v>
      </c>
      <c r="J53" t="s">
        <v>123</v>
      </c>
      <c r="K53" t="s">
        <v>123</v>
      </c>
      <c r="L53" s="5" t="s">
        <v>796</v>
      </c>
      <c r="M53" t="s">
        <v>20</v>
      </c>
      <c r="N53" t="s">
        <v>1184</v>
      </c>
      <c r="O53" t="s">
        <v>1480</v>
      </c>
      <c r="P53" t="s">
        <v>123</v>
      </c>
      <c r="Q53" t="s">
        <v>82</v>
      </c>
      <c r="R53" t="s">
        <v>1380</v>
      </c>
      <c r="S53" t="s">
        <v>269</v>
      </c>
      <c r="T53" t="s">
        <v>36</v>
      </c>
      <c r="U53" t="s">
        <v>35</v>
      </c>
      <c r="V53" t="s">
        <v>190</v>
      </c>
      <c r="W53" t="s">
        <v>26</v>
      </c>
      <c r="X53" t="s">
        <v>405</v>
      </c>
      <c r="Y53" t="s">
        <v>103</v>
      </c>
      <c r="Z53" t="s">
        <v>20</v>
      </c>
      <c r="AA53" s="34">
        <v>42857.443495370368</v>
      </c>
      <c r="AB53" s="34">
        <v>42899.990254629629</v>
      </c>
      <c r="AE53" t="str">
        <f ca="1">IFERROR(VLOOKUP($D53,INDIRECT("'" &amp; $K$103 &amp; "'!$C$2:$K$90"),4,FALSE),"NTR")</f>
        <v>Protocols-SMB</v>
      </c>
      <c r="AF53" t="str">
        <f ca="1">IFERROR(VLOOKUP($D53,INDIRECT("'" &amp; $K$103 &amp; "'!$C$2:$T$90"),11,FALSE),"NoTarg")</f>
        <v>---</v>
      </c>
      <c r="AG53" t="str">
        <f ca="1">IFERROR(VLOOKUP($D53,INDIRECT("'" &amp; $K$103 &amp; "'!$C$2:$L$90"),10,FALSE),"NoWaive")</f>
        <v>Waiver Requested</v>
      </c>
      <c r="AH53" t="str">
        <f ca="1">IFERROR(VLOOKUP($D53,INDIRECT("'" &amp; $K$103 &amp; "'!$C$2:$T$90"),6,FALSE),"NTR")</f>
        <v>P1</v>
      </c>
    </row>
    <row r="54" spans="1:34" x14ac:dyDescent="0.3">
      <c r="A54">
        <f>DAYS360(AA54,$K$104)</f>
        <v>30</v>
      </c>
      <c r="B54">
        <f>DAYS360(AB54,$K$104)</f>
        <v>3</v>
      </c>
      <c r="C54" s="4">
        <f ca="1">HYPERLINK($N$174 &amp; INDIRECT("d" &amp; ROW()),INDIRECT("d" &amp; ROW()))</f>
        <v>99537</v>
      </c>
      <c r="D54">
        <v>99537</v>
      </c>
      <c r="E54" t="s">
        <v>84</v>
      </c>
      <c r="F54" t="s">
        <v>86</v>
      </c>
      <c r="G54" t="s">
        <v>92</v>
      </c>
      <c r="H54" t="s">
        <v>94</v>
      </c>
      <c r="I54" t="s">
        <v>24</v>
      </c>
      <c r="J54" t="s">
        <v>123</v>
      </c>
      <c r="K54" t="str">
        <f ca="1">IF(ISBLANK(INDIRECT("d"&amp;ROW())),".",IFERROR(VLOOKUP($D54,INDIRECT("'" &amp; $K$103 &amp; "'!$C$2:$k$90"),8,FALSE),"NTR"))</f>
        <v>.</v>
      </c>
      <c r="L54" s="5" t="s">
        <v>796</v>
      </c>
      <c r="M54" t="s">
        <v>20</v>
      </c>
      <c r="N54" t="s">
        <v>1599</v>
      </c>
      <c r="O54" t="s">
        <v>123</v>
      </c>
      <c r="P54" t="s">
        <v>1707</v>
      </c>
      <c r="Q54" t="s">
        <v>82</v>
      </c>
      <c r="R54" t="s">
        <v>1380</v>
      </c>
      <c r="S54" t="s">
        <v>269</v>
      </c>
      <c r="T54" t="s">
        <v>36</v>
      </c>
      <c r="U54" t="s">
        <v>35</v>
      </c>
      <c r="V54" t="s">
        <v>82</v>
      </c>
      <c r="W54" t="s">
        <v>54</v>
      </c>
      <c r="X54" t="s">
        <v>405</v>
      </c>
      <c r="Y54" t="s">
        <v>20</v>
      </c>
      <c r="Z54" t="s">
        <v>20</v>
      </c>
      <c r="AA54" s="34">
        <v>42871.465324074074</v>
      </c>
      <c r="AB54" s="34">
        <v>42899.67019675926</v>
      </c>
      <c r="AC54" t="s">
        <v>830</v>
      </c>
      <c r="AE54" t="str">
        <f ca="1">IFERROR(VLOOKUP($D54,INDIRECT("'" &amp; $K$103 &amp; "'!$C$2:$K$90"),4,FALSE),"NTR")</f>
        <v>Protocols-SMB</v>
      </c>
      <c r="AF54" t="str">
        <f ca="1">IFERROR(VLOOKUP($D54,INDIRECT("'" &amp; $K$103 &amp; "'!$C$2:$T$90"),11,FALSE),"NoTarg")</f>
        <v>---</v>
      </c>
      <c r="AG54" t="str">
        <f ca="1">IFERROR(VLOOKUP($D54,INDIRECT("'" &amp; $K$103 &amp; "'!$C$2:$L$90"),10,FALSE),"NoWaive")</f>
        <v>Waiver Requested</v>
      </c>
      <c r="AH54" t="str">
        <f ca="1">IFERROR(VLOOKUP($D54,INDIRECT("'" &amp; $K$103 &amp; "'!$C$2:$T$90"),6,FALSE),"NTR")</f>
        <v>P2</v>
      </c>
    </row>
    <row r="55" spans="1:34" x14ac:dyDescent="0.3">
      <c r="A55">
        <f>DAYS360(AA55,$K$104)</f>
        <v>24</v>
      </c>
      <c r="B55">
        <f>DAYS360(AB55,$K$104)</f>
        <v>1</v>
      </c>
      <c r="C55" s="4">
        <f ca="1">HYPERLINK($N$174 &amp; INDIRECT("d" &amp; ROW()),INDIRECT("d" &amp; ROW()))</f>
        <v>99809</v>
      </c>
      <c r="D55">
        <v>99809</v>
      </c>
      <c r="E55" t="s">
        <v>74</v>
      </c>
      <c r="F55" t="s">
        <v>86</v>
      </c>
      <c r="G55" t="s">
        <v>87</v>
      </c>
      <c r="H55" t="s">
        <v>112</v>
      </c>
      <c r="I55" t="s">
        <v>24</v>
      </c>
      <c r="J55" t="s">
        <v>123</v>
      </c>
      <c r="K55" t="str">
        <f ca="1">IF(ISBLANK(INDIRECT("d"&amp;ROW())),".",IFERROR(VLOOKUP($D55,INDIRECT("'" &amp; $K$103 &amp; "'!$C$2:$k$90"),8,FALSE),"NTR"))</f>
        <v>NTR</v>
      </c>
      <c r="L55" t="s">
        <v>20</v>
      </c>
      <c r="M55" t="s">
        <v>20</v>
      </c>
      <c r="N55" t="s">
        <v>1708</v>
      </c>
      <c r="O55" t="s">
        <v>123</v>
      </c>
      <c r="P55" t="s">
        <v>123</v>
      </c>
      <c r="Q55" t="s">
        <v>21</v>
      </c>
      <c r="R55" t="s">
        <v>1380</v>
      </c>
      <c r="S55" t="s">
        <v>269</v>
      </c>
      <c r="T55" t="s">
        <v>23</v>
      </c>
      <c r="U55" t="s">
        <v>22</v>
      </c>
      <c r="V55" t="s">
        <v>1682</v>
      </c>
      <c r="W55" t="s">
        <v>26</v>
      </c>
      <c r="X55" t="s">
        <v>1709</v>
      </c>
      <c r="Y55" t="s">
        <v>20</v>
      </c>
      <c r="Z55" t="s">
        <v>20</v>
      </c>
      <c r="AA55" s="34">
        <v>42877.554768518516</v>
      </c>
      <c r="AB55" s="34">
        <v>42901.482187499998</v>
      </c>
      <c r="AE55" t="str">
        <f ca="1">IFERROR(VLOOKUP($D55,INDIRECT("'" &amp; $K$103 &amp; "'!$C$2:$K$90"),4,FALSE),"NTR")</f>
        <v>NTR</v>
      </c>
      <c r="AF55" t="str">
        <f ca="1">IFERROR(VLOOKUP($D55,INDIRECT("'" &amp; $K$103 &amp; "'!$C$2:$T$90"),11,FALSE),"NoTarg")</f>
        <v>NoTarg</v>
      </c>
      <c r="AG55" t="str">
        <f ca="1">IFERROR(VLOOKUP($D55,INDIRECT("'" &amp; $K$103 &amp; "'!$C$2:$L$90"),10,FALSE),"NoWaive")</f>
        <v>NoWaive</v>
      </c>
      <c r="AH55" t="str">
        <f ca="1">IFERROR(VLOOKUP($D55,INDIRECT("'" &amp; $K$103 &amp; "'!$C$2:$T$90"),6,FALSE),"NTR")</f>
        <v>NTR</v>
      </c>
    </row>
    <row r="56" spans="1:34" x14ac:dyDescent="0.3">
      <c r="A56">
        <f>DAYS360(AA56,$K$104)</f>
        <v>16</v>
      </c>
      <c r="B56">
        <f>DAYS360(AB56,$K$104)</f>
        <v>16</v>
      </c>
      <c r="C56" s="4">
        <f ca="1">HYPERLINK($N$174 &amp; INDIRECT("d" &amp; ROW()),INDIRECT("d" &amp; ROW()))</f>
        <v>100123</v>
      </c>
      <c r="D56">
        <v>100123</v>
      </c>
      <c r="E56" t="s">
        <v>18</v>
      </c>
      <c r="F56" t="s">
        <v>86</v>
      </c>
      <c r="G56" t="s">
        <v>554</v>
      </c>
      <c r="H56" t="s">
        <v>112</v>
      </c>
      <c r="I56" t="s">
        <v>24</v>
      </c>
      <c r="J56" t="s">
        <v>123</v>
      </c>
      <c r="K56" t="str">
        <f ca="1">IF(ISBLANK(INDIRECT("d"&amp;ROW())),".",IFERROR(VLOOKUP($D56,INDIRECT("'" &amp; $K$103 &amp; "'!$C$2:$k$90"),8,FALSE),"NTR"))</f>
        <v>.</v>
      </c>
      <c r="L56" s="5" t="s">
        <v>796</v>
      </c>
      <c r="M56" t="s">
        <v>20</v>
      </c>
      <c r="N56" t="s">
        <v>1488</v>
      </c>
      <c r="O56" t="s">
        <v>1481</v>
      </c>
      <c r="P56" t="s">
        <v>123</v>
      </c>
      <c r="Q56" t="s">
        <v>82</v>
      </c>
      <c r="R56" t="s">
        <v>1380</v>
      </c>
      <c r="S56" t="s">
        <v>269</v>
      </c>
      <c r="T56" t="s">
        <v>36</v>
      </c>
      <c r="U56" t="s">
        <v>35</v>
      </c>
      <c r="V56" t="s">
        <v>190</v>
      </c>
      <c r="W56" t="s">
        <v>26</v>
      </c>
      <c r="X56" t="s">
        <v>405</v>
      </c>
      <c r="Y56" t="s">
        <v>103</v>
      </c>
      <c r="Z56" t="s">
        <v>20</v>
      </c>
      <c r="AA56" s="34">
        <v>42885.440057870372</v>
      </c>
      <c r="AB56" s="34">
        <v>42885.486493055556</v>
      </c>
      <c r="AD56">
        <v>6</v>
      </c>
      <c r="AE56" t="str">
        <f ca="1">IFERROR(VLOOKUP($D56,INDIRECT("'" &amp; $K$103 &amp; "'!$C$2:$K$90"),4,FALSE),"NTR")</f>
        <v>Protocols-SMB</v>
      </c>
      <c r="AF56" t="str">
        <f ca="1">IFERROR(VLOOKUP($D56,INDIRECT("'" &amp; $K$103 &amp; "'!$C$2:$T$90"),11,FALSE),"NoTarg")</f>
        <v>---</v>
      </c>
      <c r="AG56" t="str">
        <f ca="1">IFERROR(VLOOKUP($D56,INDIRECT("'" &amp; $K$103 &amp; "'!$C$2:$L$90"),10,FALSE),"NoWaive")</f>
        <v>Waiver Requested</v>
      </c>
      <c r="AH56" t="str">
        <f ca="1">IFERROR(VLOOKUP($D56,INDIRECT("'" &amp; $K$103 &amp; "'!$C$2:$T$90"),6,FALSE),"NTR")</f>
        <v>P1</v>
      </c>
    </row>
    <row r="57" spans="1:34" x14ac:dyDescent="0.3">
      <c r="A57">
        <f>DAYS360(AA57,$K$104)</f>
        <v>4</v>
      </c>
      <c r="B57">
        <f>DAYS360(AB57,$K$104)</f>
        <v>3</v>
      </c>
      <c r="C57" s="4">
        <f ca="1">HYPERLINK($N$174 &amp; INDIRECT("d" &amp; ROW()),INDIRECT("d" &amp; ROW()))</f>
        <v>100754</v>
      </c>
      <c r="D57">
        <v>100754</v>
      </c>
      <c r="E57" t="s">
        <v>85</v>
      </c>
      <c r="F57" t="s">
        <v>86</v>
      </c>
      <c r="G57" t="s">
        <v>87</v>
      </c>
      <c r="H57" t="s">
        <v>112</v>
      </c>
      <c r="I57" t="s">
        <v>24</v>
      </c>
      <c r="J57" t="s">
        <v>123</v>
      </c>
      <c r="K57" t="str">
        <f ca="1">IF(ISBLANK(INDIRECT("d"&amp;ROW())),".",IFERROR(VLOOKUP($D57,INDIRECT("'" &amp; $K$103 &amp; "'!$C$2:$k$90"),8,FALSE),"NTR"))</f>
        <v>.</v>
      </c>
      <c r="L57" s="5" t="s">
        <v>20</v>
      </c>
      <c r="M57" t="s">
        <v>1673</v>
      </c>
      <c r="N57" t="s">
        <v>1681</v>
      </c>
      <c r="O57" t="s">
        <v>123</v>
      </c>
      <c r="P57" t="s">
        <v>123</v>
      </c>
      <c r="Q57" t="s">
        <v>82</v>
      </c>
      <c r="R57" t="s">
        <v>1380</v>
      </c>
      <c r="S57" t="s">
        <v>269</v>
      </c>
      <c r="T57" t="s">
        <v>36</v>
      </c>
      <c r="U57" t="s">
        <v>39</v>
      </c>
      <c r="V57" t="s">
        <v>1682</v>
      </c>
      <c r="W57" t="s">
        <v>26</v>
      </c>
      <c r="X57" t="s">
        <v>85</v>
      </c>
      <c r="Y57" t="s">
        <v>20</v>
      </c>
      <c r="Z57" t="s">
        <v>20</v>
      </c>
      <c r="AA57" s="34">
        <v>42898.435810185183</v>
      </c>
      <c r="AB57" s="34">
        <v>42899.74009259259</v>
      </c>
      <c r="AC57" t="s">
        <v>1683</v>
      </c>
      <c r="AD57">
        <v>14</v>
      </c>
      <c r="AE57" t="str">
        <f ca="1">IFERROR(VLOOKUP($D57,INDIRECT("'" &amp; $K$103 &amp; "'!$C$2:$K$90"),4,FALSE),"NTR")</f>
        <v>Protocols-SMB</v>
      </c>
      <c r="AF57" t="str">
        <f ca="1">IFERROR(VLOOKUP($D57,INDIRECT("'" &amp; $K$103 &amp; "'!$C$2:$T$90"),11,FALSE),"NoTarg")</f>
        <v>Avitus_1.4.0.75-20170621</v>
      </c>
      <c r="AG57" t="str">
        <f ca="1">IFERROR(VLOOKUP($D57,INDIRECT("'" &amp; $K$103 &amp; "'!$C$2:$L$90"),10,FALSE),"NoWaive")</f>
        <v>---</v>
      </c>
      <c r="AH57" t="str">
        <f ca="1">IFERROR(VLOOKUP($D57,INDIRECT("'" &amp; $K$103 &amp; "'!$C$2:$T$90"),6,FALSE),"NTR")</f>
        <v>P1</v>
      </c>
    </row>
    <row r="58" spans="1:34" x14ac:dyDescent="0.3">
      <c r="A58">
        <f>DAYS360(AA58,$K$104)</f>
        <v>3</v>
      </c>
      <c r="B58">
        <f>DAYS360(AB58,$K$104)</f>
        <v>0</v>
      </c>
      <c r="C58" s="4">
        <f ca="1">HYPERLINK($N$174 &amp; INDIRECT("d" &amp; ROW()),INDIRECT("d" &amp; ROW()))</f>
        <v>100789</v>
      </c>
      <c r="D58">
        <v>100789</v>
      </c>
      <c r="E58" t="s">
        <v>1056</v>
      </c>
      <c r="F58" t="s">
        <v>86</v>
      </c>
      <c r="G58" t="s">
        <v>87</v>
      </c>
      <c r="H58" t="s">
        <v>112</v>
      </c>
      <c r="I58" t="s">
        <v>24</v>
      </c>
      <c r="J58" t="s">
        <v>123</v>
      </c>
      <c r="K58" t="str">
        <f ca="1">IF(ISBLANK(INDIRECT("d"&amp;ROW())),".",IFERROR(VLOOKUP($D58,INDIRECT("'" &amp; $K$103 &amp; "'!$C$2:$k$90"),8,FALSE),"NTR"))</f>
        <v>.</v>
      </c>
      <c r="L58" s="5" t="s">
        <v>796</v>
      </c>
      <c r="M58" s="5" t="s">
        <v>20</v>
      </c>
      <c r="N58" t="s">
        <v>1685</v>
      </c>
      <c r="O58" t="s">
        <v>1739</v>
      </c>
      <c r="P58" t="s">
        <v>123</v>
      </c>
      <c r="Q58" t="s">
        <v>82</v>
      </c>
      <c r="R58" t="s">
        <v>1380</v>
      </c>
      <c r="S58" t="s">
        <v>269</v>
      </c>
      <c r="T58" t="s">
        <v>36</v>
      </c>
      <c r="U58" t="s">
        <v>22</v>
      </c>
      <c r="V58" t="s">
        <v>25</v>
      </c>
      <c r="W58" t="s">
        <v>26</v>
      </c>
      <c r="X58" t="s">
        <v>405</v>
      </c>
      <c r="Y58" t="s">
        <v>20</v>
      </c>
      <c r="Z58" t="s">
        <v>20</v>
      </c>
      <c r="AA58" s="34">
        <v>42899.147847222222</v>
      </c>
      <c r="AB58" s="34">
        <v>42902.39916666667</v>
      </c>
      <c r="AD58">
        <v>1</v>
      </c>
      <c r="AE58" t="str">
        <f ca="1">IFERROR(VLOOKUP($D58,INDIRECT("'" &amp; $K$103 &amp; "'!$C$2:$K$90"),4,FALSE),"NTR")</f>
        <v>Protocols-SMB</v>
      </c>
      <c r="AF58" t="str">
        <f ca="1">IFERROR(VLOOKUP($D58,INDIRECT("'" &amp; $K$103 &amp; "'!$C$2:$T$90"),11,FALSE),"NoTarg")</f>
        <v>---</v>
      </c>
      <c r="AG58" t="str">
        <f ca="1">IFERROR(VLOOKUP($D58,INDIRECT("'" &amp; $K$103 &amp; "'!$C$2:$L$90"),10,FALSE),"NoWaive")</f>
        <v>Waiver Requested</v>
      </c>
      <c r="AH58" t="str">
        <f ca="1">IFERROR(VLOOKUP($D58,INDIRECT("'" &amp; $K$103 &amp; "'!$C$2:$T$90"),6,FALSE),"NTR")</f>
        <v>P1</v>
      </c>
    </row>
    <row r="59" spans="1:34" x14ac:dyDescent="0.3">
      <c r="A59">
        <f>DAYS360(AA59,$K$104)</f>
        <v>3</v>
      </c>
      <c r="B59">
        <f>DAYS360(AB59,$K$104)</f>
        <v>3</v>
      </c>
      <c r="C59" s="4">
        <f ca="1">HYPERLINK($N$174 &amp; INDIRECT("d" &amp; ROW()),INDIRECT("d" &amp; ROW()))</f>
        <v>100833</v>
      </c>
      <c r="D59">
        <v>100833</v>
      </c>
      <c r="E59" t="s">
        <v>265</v>
      </c>
      <c r="F59" t="s">
        <v>86</v>
      </c>
      <c r="G59" t="s">
        <v>92</v>
      </c>
      <c r="H59" t="s">
        <v>94</v>
      </c>
      <c r="I59" t="s">
        <v>24</v>
      </c>
      <c r="J59" t="s">
        <v>123</v>
      </c>
      <c r="K59" t="str">
        <f ca="1">IF(ISBLANK(INDIRECT("d"&amp;ROW())),".",IFERROR(VLOOKUP($D59,INDIRECT("'" &amp; $K$103 &amp; "'!$C$2:$k$90"),8,FALSE),"NTR"))</f>
        <v>.</v>
      </c>
      <c r="L59" t="s">
        <v>796</v>
      </c>
      <c r="M59" s="5" t="s">
        <v>20</v>
      </c>
      <c r="N59" t="s">
        <v>1690</v>
      </c>
      <c r="O59" t="s">
        <v>123</v>
      </c>
      <c r="P59" t="s">
        <v>123</v>
      </c>
      <c r="Q59" t="s">
        <v>82</v>
      </c>
      <c r="R59" t="s">
        <v>1380</v>
      </c>
      <c r="S59" t="s">
        <v>269</v>
      </c>
      <c r="T59" t="s">
        <v>23</v>
      </c>
      <c r="U59" t="s">
        <v>39</v>
      </c>
      <c r="V59" t="s">
        <v>720</v>
      </c>
      <c r="W59" t="s">
        <v>1688</v>
      </c>
      <c r="X59" t="s">
        <v>405</v>
      </c>
      <c r="Y59" t="s">
        <v>20</v>
      </c>
      <c r="Z59" t="s">
        <v>20</v>
      </c>
      <c r="AA59" s="34">
        <v>42899.440057870372</v>
      </c>
      <c r="AB59" s="34">
        <v>42899.452673611115</v>
      </c>
      <c r="AD59">
        <v>9</v>
      </c>
      <c r="AE59" t="str">
        <f ca="1">IFERROR(VLOOKUP($D59,INDIRECT("'" &amp; $K$103 &amp; "'!$C$2:$K$90"),4,FALSE),"NTR")</f>
        <v>Protocols-SMB</v>
      </c>
      <c r="AF59" t="str">
        <f ca="1">IFERROR(VLOOKUP($D59,INDIRECT("'" &amp; $K$103 &amp; "'!$C$2:$T$90"),11,FALSE),"NoTarg")</f>
        <v>---</v>
      </c>
      <c r="AG59" t="str">
        <f ca="1">IFERROR(VLOOKUP($D59,INDIRECT("'" &amp; $K$103 &amp; "'!$C$2:$L$90"),10,FALSE),"NoWaive")</f>
        <v>Waiver Requested</v>
      </c>
      <c r="AH59" t="str">
        <f ca="1">IFERROR(VLOOKUP($D59,INDIRECT("'" &amp; $K$103 &amp; "'!$C$2:$T$90"),6,FALSE),"NTR")</f>
        <v>P2</v>
      </c>
    </row>
    <row r="60" spans="1:34" x14ac:dyDescent="0.3">
      <c r="A60">
        <f>DAYS360(AA60,$K$104)</f>
        <v>3</v>
      </c>
      <c r="B60">
        <f>DAYS360(AB60,$K$104)</f>
        <v>3</v>
      </c>
      <c r="C60" s="4">
        <f ca="1">HYPERLINK($N$174 &amp; INDIRECT("d" &amp; ROW()),INDIRECT("d" &amp; ROW()))</f>
        <v>100835</v>
      </c>
      <c r="D60">
        <v>100835</v>
      </c>
      <c r="E60" t="s">
        <v>91</v>
      </c>
      <c r="F60" t="s">
        <v>86</v>
      </c>
      <c r="G60" t="s">
        <v>92</v>
      </c>
      <c r="H60" t="s">
        <v>94</v>
      </c>
      <c r="I60" t="s">
        <v>24</v>
      </c>
      <c r="J60" t="s">
        <v>123</v>
      </c>
      <c r="K60" t="str">
        <f ca="1">IF(ISBLANK(INDIRECT("d"&amp;ROW())),".",IFERROR(VLOOKUP($D60,INDIRECT("'" &amp; $K$103 &amp; "'!$C$2:$k$90"),8,FALSE),"NTR"))</f>
        <v>.</v>
      </c>
      <c r="L60" s="5" t="s">
        <v>796</v>
      </c>
      <c r="M60" t="s">
        <v>20</v>
      </c>
      <c r="N60" t="s">
        <v>1692</v>
      </c>
      <c r="O60" t="s">
        <v>123</v>
      </c>
      <c r="P60" t="s">
        <v>123</v>
      </c>
      <c r="Q60" t="s">
        <v>82</v>
      </c>
      <c r="R60" t="s">
        <v>1380</v>
      </c>
      <c r="S60" t="s">
        <v>269</v>
      </c>
      <c r="T60" t="s">
        <v>23</v>
      </c>
      <c r="U60" t="s">
        <v>22</v>
      </c>
      <c r="V60" t="s">
        <v>720</v>
      </c>
      <c r="W60" t="s">
        <v>1688</v>
      </c>
      <c r="X60" t="s">
        <v>405</v>
      </c>
      <c r="Y60" t="s">
        <v>20</v>
      </c>
      <c r="Z60" t="s">
        <v>20</v>
      </c>
      <c r="AA60" s="34">
        <v>42899.44327546296</v>
      </c>
      <c r="AB60" s="34">
        <v>42899.462511574071</v>
      </c>
      <c r="AD60">
        <v>2</v>
      </c>
      <c r="AE60" t="str">
        <f ca="1">IFERROR(VLOOKUP($D60,INDIRECT("'" &amp; $K$103 &amp; "'!$C$2:$K$90"),4,FALSE),"NTR")</f>
        <v>Protocols-SMB</v>
      </c>
      <c r="AF60" t="str">
        <f ca="1">IFERROR(VLOOKUP($D60,INDIRECT("'" &amp; $K$103 &amp; "'!$C$2:$T$90"),11,FALSE),"NoTarg")</f>
        <v>---</v>
      </c>
      <c r="AG60" t="str">
        <f ca="1">IFERROR(VLOOKUP($D60,INDIRECT("'" &amp; $K$103 &amp; "'!$C$2:$L$90"),10,FALSE),"NoWaive")</f>
        <v>Waiver Requested</v>
      </c>
      <c r="AH60" t="str">
        <f ca="1">IFERROR(VLOOKUP($D60,INDIRECT("'" &amp; $K$103 &amp; "'!$C$2:$T$90"),6,FALSE),"NTR")</f>
        <v>P2</v>
      </c>
    </row>
    <row r="61" spans="1:34" x14ac:dyDescent="0.3">
      <c r="A61">
        <f>DAYS360(AA61,$K$104)</f>
        <v>2</v>
      </c>
      <c r="B61">
        <f>DAYS360(AB61,$K$104)</f>
        <v>1</v>
      </c>
      <c r="C61" s="4">
        <f ca="1">HYPERLINK($N$174 &amp; INDIRECT("d" &amp; ROW()),INDIRECT("d" &amp; ROW()))</f>
        <v>100879</v>
      </c>
      <c r="D61">
        <v>100879</v>
      </c>
      <c r="E61" t="s">
        <v>179</v>
      </c>
      <c r="F61" t="s">
        <v>86</v>
      </c>
      <c r="G61" t="s">
        <v>704</v>
      </c>
      <c r="H61" t="s">
        <v>112</v>
      </c>
      <c r="I61" t="s">
        <v>24</v>
      </c>
      <c r="J61" t="s">
        <v>123</v>
      </c>
      <c r="K61" t="str">
        <f ca="1">IF(ISBLANK(INDIRECT("d"&amp;ROW())),".",IFERROR(VLOOKUP($D61,INDIRECT("'" &amp; $K$103 &amp; "'!$C$2:$k$90"),8,FALSE),"NTR"))</f>
        <v>NTR</v>
      </c>
      <c r="L61" s="5" t="s">
        <v>20</v>
      </c>
      <c r="M61" s="5" t="s">
        <v>20</v>
      </c>
      <c r="N61" t="s">
        <v>1719</v>
      </c>
      <c r="O61" t="s">
        <v>123</v>
      </c>
      <c r="P61" t="s">
        <v>123</v>
      </c>
      <c r="Q61" t="s">
        <v>21</v>
      </c>
      <c r="R61" t="s">
        <v>1380</v>
      </c>
      <c r="S61" t="s">
        <v>269</v>
      </c>
      <c r="T61" t="s">
        <v>23</v>
      </c>
      <c r="U61" t="s">
        <v>22</v>
      </c>
      <c r="V61" t="s">
        <v>720</v>
      </c>
      <c r="W61" t="s">
        <v>26</v>
      </c>
      <c r="X61" t="s">
        <v>1714</v>
      </c>
      <c r="Y61" t="s">
        <v>20</v>
      </c>
      <c r="Z61" t="s">
        <v>20</v>
      </c>
      <c r="AA61" s="34">
        <v>42900.296053240738</v>
      </c>
      <c r="AB61" s="34">
        <v>42901.894895833335</v>
      </c>
      <c r="AD61">
        <v>8</v>
      </c>
      <c r="AE61" t="str">
        <f ca="1">IFERROR(VLOOKUP($D61,INDIRECT("'" &amp; $K$103 &amp; "'!$C$2:$K$90"),4,FALSE),"NTR")</f>
        <v>NTR</v>
      </c>
      <c r="AF61" t="str">
        <f ca="1">IFERROR(VLOOKUP($D61,INDIRECT("'" &amp; $K$103 &amp; "'!$C$2:$T$90"),11,FALSE),"NoTarg")</f>
        <v>NoTarg</v>
      </c>
      <c r="AG61" t="str">
        <f ca="1">IFERROR(VLOOKUP($D61,INDIRECT("'" &amp; $K$103 &amp; "'!$C$2:$L$90"),10,FALSE),"NoWaive")</f>
        <v>NoWaive</v>
      </c>
      <c r="AH61" t="str">
        <f ca="1">IFERROR(VLOOKUP($D61,INDIRECT("'" &amp; $K$103 &amp; "'!$C$2:$T$90"),6,FALSE),"NTR")</f>
        <v>NTR</v>
      </c>
    </row>
    <row r="62" spans="1:34" x14ac:dyDescent="0.3">
      <c r="A62">
        <f>DAYS360(AA62,$K$104)</f>
        <v>1</v>
      </c>
      <c r="B62">
        <f>DAYS360(AB62,$K$104)</f>
        <v>1</v>
      </c>
      <c r="C62" s="4">
        <f ca="1">HYPERLINK($N$174 &amp; INDIRECT("d" &amp; ROW()),INDIRECT("d" &amp; ROW()))</f>
        <v>100977</v>
      </c>
      <c r="D62">
        <v>100977</v>
      </c>
      <c r="E62" t="s">
        <v>265</v>
      </c>
      <c r="F62" t="s">
        <v>86</v>
      </c>
      <c r="G62" t="s">
        <v>87</v>
      </c>
      <c r="H62" t="s">
        <v>94</v>
      </c>
      <c r="I62" t="s">
        <v>24</v>
      </c>
      <c r="J62" t="s">
        <v>123</v>
      </c>
      <c r="K62" t="str">
        <f ca="1">IF(ISBLANK(INDIRECT("d"&amp;ROW())),".",IFERROR(VLOOKUP($D62,INDIRECT("'" &amp; $K$103 &amp; "'!$C$2:$k$90"),8,FALSE),"NTR"))</f>
        <v>NTR</v>
      </c>
      <c r="L62" s="5" t="s">
        <v>796</v>
      </c>
      <c r="M62" t="s">
        <v>20</v>
      </c>
      <c r="N62" t="s">
        <v>1720</v>
      </c>
      <c r="O62" t="s">
        <v>123</v>
      </c>
      <c r="P62" t="s">
        <v>123</v>
      </c>
      <c r="Q62" t="s">
        <v>82</v>
      </c>
      <c r="R62" t="s">
        <v>1380</v>
      </c>
      <c r="S62" t="s">
        <v>269</v>
      </c>
      <c r="T62" t="s">
        <v>23</v>
      </c>
      <c r="U62" t="s">
        <v>39</v>
      </c>
      <c r="V62" t="s">
        <v>82</v>
      </c>
      <c r="W62" t="s">
        <v>54</v>
      </c>
      <c r="X62" t="s">
        <v>405</v>
      </c>
      <c r="Y62" t="s">
        <v>20</v>
      </c>
      <c r="Z62" t="s">
        <v>20</v>
      </c>
      <c r="AA62" s="34">
        <v>42901.473796296297</v>
      </c>
      <c r="AB62" s="34">
        <v>42901.473796296297</v>
      </c>
      <c r="AE62" t="str">
        <f ca="1">IFERROR(VLOOKUP($D62,INDIRECT("'" &amp; $K$103 &amp; "'!$C$2:$K$90"),4,FALSE),"NTR")</f>
        <v>NTR</v>
      </c>
      <c r="AF62" t="str">
        <f ca="1">IFERROR(VLOOKUP($D62,INDIRECT("'" &amp; $K$103 &amp; "'!$C$2:$T$90"),11,FALSE),"NoTarg")</f>
        <v>NoTarg</v>
      </c>
      <c r="AG62" t="str">
        <f ca="1">IFERROR(VLOOKUP($D62,INDIRECT("'" &amp; $K$103 &amp; "'!$C$2:$L$90"),10,FALSE),"NoWaive")</f>
        <v>NoWaive</v>
      </c>
      <c r="AH62" t="str">
        <f ca="1">IFERROR(VLOOKUP($D62,INDIRECT("'" &amp; $K$103 &amp; "'!$C$2:$T$90"),6,FALSE),"NTR")</f>
        <v>NTR</v>
      </c>
    </row>
    <row r="63" spans="1:34" x14ac:dyDescent="0.3">
      <c r="A63">
        <f>DAYS360(AA63,$K$104)</f>
        <v>0</v>
      </c>
      <c r="B63">
        <f>DAYS360(AB63,$K$104)</f>
        <v>0</v>
      </c>
      <c r="C63" s="4">
        <f ca="1">HYPERLINK($N$174 &amp; INDIRECT("d" &amp; ROW()),INDIRECT("d" &amp; ROW()))</f>
        <v>101056</v>
      </c>
      <c r="D63">
        <v>101056</v>
      </c>
      <c r="E63" t="s">
        <v>265</v>
      </c>
      <c r="F63" t="s">
        <v>86</v>
      </c>
      <c r="G63" t="s">
        <v>87</v>
      </c>
      <c r="H63" t="s">
        <v>156</v>
      </c>
      <c r="I63" t="s">
        <v>123</v>
      </c>
      <c r="J63" t="s">
        <v>123</v>
      </c>
      <c r="K63" t="str">
        <f ca="1">IF(ISBLANK(INDIRECT("d"&amp;ROW())),".",IFERROR(VLOOKUP($D63,INDIRECT("'" &amp; $K$103 &amp; "'!$C$2:$k$90"),8,FALSE),"NTR"))</f>
        <v>NTR</v>
      </c>
      <c r="L63" t="s">
        <v>20</v>
      </c>
      <c r="M63" s="5" t="s">
        <v>20</v>
      </c>
      <c r="N63" t="s">
        <v>1754</v>
      </c>
      <c r="O63" t="s">
        <v>123</v>
      </c>
      <c r="P63" t="s">
        <v>123</v>
      </c>
      <c r="Q63" t="s">
        <v>21</v>
      </c>
      <c r="R63" t="s">
        <v>1380</v>
      </c>
      <c r="S63" t="s">
        <v>269</v>
      </c>
      <c r="T63" t="s">
        <v>23</v>
      </c>
      <c r="U63" t="s">
        <v>22</v>
      </c>
      <c r="V63" t="s">
        <v>82</v>
      </c>
      <c r="W63" t="s">
        <v>54</v>
      </c>
      <c r="X63" t="s">
        <v>870</v>
      </c>
      <c r="Y63" t="s">
        <v>20</v>
      </c>
      <c r="Z63" t="s">
        <v>20</v>
      </c>
      <c r="AA63" s="34">
        <v>42902.723819444444</v>
      </c>
      <c r="AB63" s="34">
        <v>42902.740451388891</v>
      </c>
      <c r="AE63" t="str">
        <f ca="1">IFERROR(VLOOKUP($D63,INDIRECT("'" &amp; $K$103 &amp; "'!$C$2:$K$90"),4,FALSE),"NTR")</f>
        <v>NTR</v>
      </c>
      <c r="AF63" t="str">
        <f ca="1">IFERROR(VLOOKUP($D63,INDIRECT("'" &amp; $K$103 &amp; "'!$C$2:$T$90"),11,FALSE),"NoTarg")</f>
        <v>NoTarg</v>
      </c>
      <c r="AG63" t="str">
        <f ca="1">IFERROR(VLOOKUP($D63,INDIRECT("'" &amp; $K$103 &amp; "'!$C$2:$L$90"),10,FALSE),"NoWaive")</f>
        <v>NoWaive</v>
      </c>
      <c r="AH63" t="str">
        <f ca="1">IFERROR(VLOOKUP($D63,INDIRECT("'" &amp; $K$103 &amp; "'!$C$2:$T$90"),6,FALSE),"NTR")</f>
        <v>NTR</v>
      </c>
    </row>
    <row r="64" spans="1:34" x14ac:dyDescent="0.3">
      <c r="A64">
        <f>DAYS360(AA64,$K$104)</f>
        <v>76</v>
      </c>
      <c r="B64">
        <f>DAYS360(AB64,$K$104)</f>
        <v>0</v>
      </c>
      <c r="C64" s="4">
        <f ca="1">HYPERLINK($N$174 &amp; INDIRECT("d" &amp; ROW()),INDIRECT("d" &amp; ROW()))</f>
        <v>97664</v>
      </c>
      <c r="D64">
        <v>97664</v>
      </c>
      <c r="E64" t="s">
        <v>218</v>
      </c>
      <c r="F64" t="s">
        <v>55</v>
      </c>
      <c r="G64" t="s">
        <v>182</v>
      </c>
      <c r="H64" t="s">
        <v>94</v>
      </c>
      <c r="I64" t="s">
        <v>30</v>
      </c>
      <c r="J64" t="s">
        <v>123</v>
      </c>
      <c r="K64" t="str">
        <f ca="1">IF(ISBLANK(INDIRECT("d"&amp;ROW())),".",IFERROR(VLOOKUP($D64,INDIRECT("'" &amp; $K$103 &amp; "'!$C$2:$k$90"),8,FALSE),"NTR"))</f>
        <v>Set RedZone review flag and target build for 21-June build</v>
      </c>
      <c r="L64" s="5" t="s">
        <v>20</v>
      </c>
      <c r="M64" t="s">
        <v>1673</v>
      </c>
      <c r="N64" t="s">
        <v>1598</v>
      </c>
      <c r="O64" t="s">
        <v>123</v>
      </c>
      <c r="P64" t="s">
        <v>123</v>
      </c>
      <c r="Q64" t="s">
        <v>82</v>
      </c>
      <c r="R64" t="s">
        <v>1380</v>
      </c>
      <c r="S64" t="s">
        <v>269</v>
      </c>
      <c r="T64" t="s">
        <v>36</v>
      </c>
      <c r="U64" t="s">
        <v>22</v>
      </c>
      <c r="V64" t="s">
        <v>29</v>
      </c>
      <c r="W64" t="s">
        <v>54</v>
      </c>
      <c r="X64" t="s">
        <v>932</v>
      </c>
      <c r="Y64" t="s">
        <v>20</v>
      </c>
      <c r="Z64" t="s">
        <v>20</v>
      </c>
      <c r="AA64" s="34">
        <v>42824.346377314818</v>
      </c>
      <c r="AB64" s="34">
        <v>42902.374409722222</v>
      </c>
      <c r="AD64">
        <v>10</v>
      </c>
      <c r="AE64" t="str">
        <f ca="1">IFERROR(VLOOKUP($D64,INDIRECT("'" &amp; $K$103 &amp; "'!$C$2:$K$90"),4,FALSE),"NTR")</f>
        <v>Snapshots</v>
      </c>
      <c r="AF64" t="str">
        <f ca="1">IFERROR(VLOOKUP($D64,INDIRECT("'" &amp; $K$103 &amp; "'!$C$2:$T$90"),11,FALSE),"NoTarg")</f>
        <v>---</v>
      </c>
      <c r="AG64" t="str">
        <f ca="1">IFERROR(VLOOKUP($D64,INDIRECT("'" &amp; $K$103 &amp; "'!$C$2:$L$90"),10,FALSE),"NoWaive")</f>
        <v>---</v>
      </c>
      <c r="AH64" t="str">
        <f ca="1">IFERROR(VLOOKUP($D64,INDIRECT("'" &amp; $K$103 &amp; "'!$C$2:$T$90"),6,FALSE),"NTR")</f>
        <v>P2</v>
      </c>
    </row>
    <row r="65" spans="1:34" x14ac:dyDescent="0.3">
      <c r="A65">
        <f>DAYS360(AA65,$K$104)</f>
        <v>3</v>
      </c>
      <c r="B65">
        <f>DAYS360(AB65,$K$104)</f>
        <v>1</v>
      </c>
      <c r="C65" s="4">
        <f ca="1">HYPERLINK($N$174 &amp; INDIRECT("d" &amp; ROW()),INDIRECT("d" &amp; ROW()))</f>
        <v>100848</v>
      </c>
      <c r="D65">
        <v>100848</v>
      </c>
      <c r="E65" t="s">
        <v>218</v>
      </c>
      <c r="F65" t="s">
        <v>55</v>
      </c>
      <c r="G65" t="s">
        <v>784</v>
      </c>
      <c r="H65" t="s">
        <v>156</v>
      </c>
      <c r="I65" t="s">
        <v>24</v>
      </c>
      <c r="J65" t="s">
        <v>123</v>
      </c>
      <c r="K65" t="str">
        <f ca="1">IF(ISBLANK(INDIRECT("d"&amp;ROW())),".",IFERROR(VLOOKUP($D65,INDIRECT("'" &amp; $K$103 &amp; "'!$C$2:$k$90"),8,FALSE),"NTR"))</f>
        <v>NTR</v>
      </c>
      <c r="L65" s="5" t="s">
        <v>20</v>
      </c>
      <c r="M65" t="s">
        <v>20</v>
      </c>
      <c r="N65" t="s">
        <v>1712</v>
      </c>
      <c r="O65" t="s">
        <v>123</v>
      </c>
      <c r="P65" t="s">
        <v>123</v>
      </c>
      <c r="Q65" t="s">
        <v>21</v>
      </c>
      <c r="R65" t="s">
        <v>1380</v>
      </c>
      <c r="S65" t="s">
        <v>269</v>
      </c>
      <c r="T65" t="s">
        <v>36</v>
      </c>
      <c r="U65" t="s">
        <v>35</v>
      </c>
      <c r="V65" t="s">
        <v>720</v>
      </c>
      <c r="W65" t="s">
        <v>1688</v>
      </c>
      <c r="X65" t="s">
        <v>735</v>
      </c>
      <c r="Y65" t="s">
        <v>103</v>
      </c>
      <c r="Z65" t="s">
        <v>20</v>
      </c>
      <c r="AA65" s="34">
        <v>42899.525949074072</v>
      </c>
      <c r="AB65" s="34">
        <v>42901.518414351849</v>
      </c>
      <c r="AD65">
        <v>6</v>
      </c>
      <c r="AE65" t="str">
        <f ca="1">IFERROR(VLOOKUP($D65,INDIRECT("'" &amp; $K$103 &amp; "'!$C$2:$K$90"),4,FALSE),"NTR")</f>
        <v>NTR</v>
      </c>
      <c r="AF65" t="str">
        <f ca="1">IFERROR(VLOOKUP($D65,INDIRECT("'" &amp; $K$103 &amp; "'!$C$2:$T$90"),11,FALSE),"NoTarg")</f>
        <v>NoTarg</v>
      </c>
      <c r="AG65" t="str">
        <f ca="1">IFERROR(VLOOKUP($D65,INDIRECT("'" &amp; $K$103 &amp; "'!$C$2:$L$90"),10,FALSE),"NoWaive")</f>
        <v>NoWaive</v>
      </c>
      <c r="AH65" t="str">
        <f ca="1">IFERROR(VLOOKUP($D65,INDIRECT("'" &amp; $K$103 &amp; "'!$C$2:$T$90"),6,FALSE),"NTR")</f>
        <v>NTR</v>
      </c>
    </row>
    <row r="66" spans="1:34" x14ac:dyDescent="0.3">
      <c r="A66">
        <f>DAYS360(AA66,$K$104)</f>
        <v>42286</v>
      </c>
      <c r="B66">
        <f>DAYS360(AB66,$K$104)</f>
        <v>42286</v>
      </c>
      <c r="C66" s="4">
        <f ca="1">HYPERLINK($N$174 &amp; INDIRECT("d" &amp; ROW()),INDIRECT("d" &amp; ROW()))</f>
        <v>0</v>
      </c>
      <c r="I66" t="s">
        <v>123</v>
      </c>
      <c r="J66" t="s">
        <v>123</v>
      </c>
      <c r="K66" t="str">
        <f ca="1">IF(ISBLANK(INDIRECT("d"&amp;ROW())),".",IFERROR(VLOOKUP($D66,INDIRECT("'" &amp; $K$103 &amp; "'!$C$2:$k$90"),8,FALSE),"NTR"))</f>
        <v>.</v>
      </c>
      <c r="L66" s="5"/>
      <c r="M66" s="5"/>
      <c r="O66" t="s">
        <v>123</v>
      </c>
      <c r="P66" t="s">
        <v>123</v>
      </c>
      <c r="AE66">
        <f ca="1">IFERROR(VLOOKUP($D66,INDIRECT("'" &amp; $K$103 &amp; "'!$C$2:$K$90"),4,FALSE),"NTR")</f>
        <v>0</v>
      </c>
      <c r="AF66">
        <f ca="1">IFERROR(VLOOKUP($D66,INDIRECT("'" &amp; $K$103 &amp; "'!$C$2:$T$90"),11,FALSE),"NoTarg")</f>
        <v>0</v>
      </c>
      <c r="AG66">
        <f ca="1">IFERROR(VLOOKUP($D66,INDIRECT("'" &amp; $K$103 &amp; "'!$C$2:$L$90"),10,FALSE),"NoWaive")</f>
        <v>0</v>
      </c>
      <c r="AH66">
        <f ca="1">IFERROR(VLOOKUP($D66,INDIRECT("'" &amp; $K$103 &amp; "'!$C$2:$T$90"),6,FALSE),"NTR")</f>
        <v>0</v>
      </c>
    </row>
    <row r="67" spans="1:34" x14ac:dyDescent="0.3">
      <c r="A67">
        <f>DAYS360(AA67,$K$104)</f>
        <v>42286</v>
      </c>
      <c r="B67">
        <f>DAYS360(AB67,$K$104)</f>
        <v>42286</v>
      </c>
      <c r="C67" s="4">
        <f ca="1">HYPERLINK($N$174 &amp; INDIRECT("d" &amp; ROW()),INDIRECT("d" &amp; ROW()))</f>
        <v>0</v>
      </c>
      <c r="I67" t="s">
        <v>123</v>
      </c>
      <c r="J67" t="s">
        <v>123</v>
      </c>
      <c r="K67" t="str">
        <f ca="1">IF(ISBLANK(INDIRECT("d"&amp;ROW())),".",IFERROR(VLOOKUP($D67,INDIRECT("'" &amp; $K$103 &amp; "'!$C$2:$k$90"),8,FALSE),"NTR"))</f>
        <v>.</v>
      </c>
      <c r="L67" s="5"/>
      <c r="M67" s="5"/>
      <c r="O67" t="s">
        <v>123</v>
      </c>
      <c r="P67" t="s">
        <v>123</v>
      </c>
      <c r="AE67">
        <f ca="1">IFERROR(VLOOKUP($D67,INDIRECT("'" &amp; $K$103 &amp; "'!$C$2:$K$90"),4,FALSE),"NTR")</f>
        <v>0</v>
      </c>
      <c r="AF67">
        <f ca="1">IFERROR(VLOOKUP($D67,INDIRECT("'" &amp; $K$103 &amp; "'!$C$2:$T$90"),11,FALSE),"NoTarg")</f>
        <v>0</v>
      </c>
      <c r="AG67">
        <f ca="1">IFERROR(VLOOKUP($D67,INDIRECT("'" &amp; $K$103 &amp; "'!$C$2:$L$90"),10,FALSE),"NoWaive")</f>
        <v>0</v>
      </c>
      <c r="AH67">
        <f ca="1">IFERROR(VLOOKUP($D67,INDIRECT("'" &amp; $K$103 &amp; "'!$C$2:$T$90"),6,FALSE),"NTR")</f>
        <v>0</v>
      </c>
    </row>
    <row r="68" spans="1:34" x14ac:dyDescent="0.3">
      <c r="A68">
        <f>DAYS360(AA68,$K$104)</f>
        <v>42286</v>
      </c>
      <c r="B68">
        <f>DAYS360(AB68,$K$104)</f>
        <v>42286</v>
      </c>
      <c r="C68" s="4">
        <f ca="1">HYPERLINK($N$174 &amp; INDIRECT("d" &amp; ROW()),INDIRECT("d" &amp; ROW()))</f>
        <v>0</v>
      </c>
      <c r="I68" t="s">
        <v>123</v>
      </c>
      <c r="J68" t="s">
        <v>123</v>
      </c>
      <c r="K68" t="str">
        <f ca="1">IF(ISBLANK(INDIRECT("d"&amp;ROW())),".",IFERROR(VLOOKUP($D68,INDIRECT("'" &amp; $K$103 &amp; "'!$C$2:$k$90"),8,FALSE),"NTR"))</f>
        <v>.</v>
      </c>
      <c r="O68" t="s">
        <v>123</v>
      </c>
      <c r="P68" t="s">
        <v>123</v>
      </c>
      <c r="AE68">
        <f ca="1">IFERROR(VLOOKUP($D68,INDIRECT("'" &amp; $K$103 &amp; "'!$C$2:$K$90"),4,FALSE),"NTR")</f>
        <v>0</v>
      </c>
      <c r="AF68">
        <f ca="1">IFERROR(VLOOKUP($D68,INDIRECT("'" &amp; $K$103 &amp; "'!$C$2:$T$90"),11,FALSE),"NoTarg")</f>
        <v>0</v>
      </c>
      <c r="AG68">
        <f ca="1">IFERROR(VLOOKUP($D68,INDIRECT("'" &amp; $K$103 &amp; "'!$C$2:$L$90"),10,FALSE),"NoWaive")</f>
        <v>0</v>
      </c>
      <c r="AH68">
        <f ca="1">IFERROR(VLOOKUP($D68,INDIRECT("'" &amp; $K$103 &amp; "'!$C$2:$T$90"),6,FALSE),"NTR")</f>
        <v>0</v>
      </c>
    </row>
    <row r="69" spans="1:34" x14ac:dyDescent="0.3">
      <c r="A69">
        <f>DAYS360(AA69,$K$104)</f>
        <v>42286</v>
      </c>
      <c r="B69">
        <f>DAYS360(AB69,$K$104)</f>
        <v>42286</v>
      </c>
      <c r="C69" s="4">
        <f ca="1">HYPERLINK($N$174 &amp; INDIRECT("d" &amp; ROW()),INDIRECT("d" &amp; ROW()))</f>
        <v>0</v>
      </c>
      <c r="I69" t="s">
        <v>123</v>
      </c>
      <c r="J69" t="s">
        <v>123</v>
      </c>
      <c r="K69" t="str">
        <f ca="1">IF(ISBLANK(INDIRECT("d"&amp;ROW())),".",IFERROR(VLOOKUP($D69,INDIRECT("'" &amp; $K$103 &amp; "'!$C$2:$k$90"),8,FALSE),"NTR"))</f>
        <v>.</v>
      </c>
      <c r="O69" t="s">
        <v>123</v>
      </c>
      <c r="P69" t="s">
        <v>123</v>
      </c>
      <c r="AE69">
        <f ca="1">IFERROR(VLOOKUP($D69,INDIRECT("'" &amp; $K$103 &amp; "'!$C$2:$K$90"),4,FALSE),"NTR")</f>
        <v>0</v>
      </c>
      <c r="AF69">
        <f ca="1">IFERROR(VLOOKUP($D69,INDIRECT("'" &amp; $K$103 &amp; "'!$C$2:$T$90"),11,FALSE),"NoTarg")</f>
        <v>0</v>
      </c>
      <c r="AG69">
        <f ca="1">IFERROR(VLOOKUP($D69,INDIRECT("'" &amp; $K$103 &amp; "'!$C$2:$L$90"),10,FALSE),"NoWaive")</f>
        <v>0</v>
      </c>
      <c r="AH69">
        <f ca="1">IFERROR(VLOOKUP($D69,INDIRECT("'" &amp; $K$103 &amp; "'!$C$2:$T$90"),6,FALSE),"NTR")</f>
        <v>0</v>
      </c>
    </row>
    <row r="70" spans="1:34" x14ac:dyDescent="0.3">
      <c r="A70">
        <f>DAYS360(AA70,$K$104)</f>
        <v>42286</v>
      </c>
      <c r="B70">
        <f>DAYS360(AB70,$K$104)</f>
        <v>42286</v>
      </c>
      <c r="C70" s="4">
        <f ca="1">HYPERLINK($N$174 &amp; INDIRECT("d" &amp; ROW()),INDIRECT("d" &amp; ROW()))</f>
        <v>0</v>
      </c>
      <c r="I70" t="s">
        <v>123</v>
      </c>
      <c r="J70" t="s">
        <v>123</v>
      </c>
      <c r="K70" t="str">
        <f ca="1">IF(ISBLANK(INDIRECT("d"&amp;ROW())),".",IFERROR(VLOOKUP($D70,INDIRECT("'" &amp; $K$103 &amp; "'!$C$2:$k$90"),8,FALSE),"NTR"))</f>
        <v>.</v>
      </c>
      <c r="O70" t="s">
        <v>123</v>
      </c>
      <c r="P70" t="s">
        <v>123</v>
      </c>
      <c r="AE70">
        <f ca="1">IFERROR(VLOOKUP($D70,INDIRECT("'" &amp; $K$103 &amp; "'!$C$2:$K$90"),4,FALSE),"NTR")</f>
        <v>0</v>
      </c>
      <c r="AF70">
        <f ca="1">IFERROR(VLOOKUP($D70,INDIRECT("'" &amp; $K$103 &amp; "'!$C$2:$T$90"),11,FALSE),"NoTarg")</f>
        <v>0</v>
      </c>
      <c r="AG70">
        <f ca="1">IFERROR(VLOOKUP($D70,INDIRECT("'" &amp; $K$103 &amp; "'!$C$2:$L$90"),10,FALSE),"NoWaive")</f>
        <v>0</v>
      </c>
      <c r="AH70">
        <f ca="1">IFERROR(VLOOKUP($D70,INDIRECT("'" &amp; $K$103 &amp; "'!$C$2:$T$90"),6,FALSE),"NTR")</f>
        <v>0</v>
      </c>
    </row>
    <row r="71" spans="1:34" x14ac:dyDescent="0.3">
      <c r="A71">
        <f>DAYS360(AA71,$K$104)</f>
        <v>42286</v>
      </c>
      <c r="B71">
        <f>DAYS360(AB71,$K$104)</f>
        <v>42286</v>
      </c>
      <c r="C71" s="4">
        <f ca="1">HYPERLINK($N$174 &amp; INDIRECT("d" &amp; ROW()),INDIRECT("d" &amp; ROW()))</f>
        <v>0</v>
      </c>
      <c r="I71" t="s">
        <v>123</v>
      </c>
      <c r="J71" t="s">
        <v>123</v>
      </c>
      <c r="K71" t="str">
        <f ca="1">IF(ISBLANK(INDIRECT("d"&amp;ROW())),".",IFERROR(VLOOKUP($D71,INDIRECT("'" &amp; $K$103 &amp; "'!$C$2:$k$90"),8,FALSE),"NTR"))</f>
        <v>.</v>
      </c>
      <c r="O71" t="s">
        <v>123</v>
      </c>
      <c r="P71" t="s">
        <v>123</v>
      </c>
      <c r="AE71">
        <f ca="1">IFERROR(VLOOKUP($D71,INDIRECT("'" &amp; $K$103 &amp; "'!$C$2:$K$90"),4,FALSE),"NTR")</f>
        <v>0</v>
      </c>
      <c r="AF71">
        <f ca="1">IFERROR(VLOOKUP($D71,INDIRECT("'" &amp; $K$103 &amp; "'!$C$2:$T$90"),11,FALSE),"NoTarg")</f>
        <v>0</v>
      </c>
      <c r="AG71">
        <f ca="1">IFERROR(VLOOKUP($D71,INDIRECT("'" &amp; $K$103 &amp; "'!$C$2:$L$90"),10,FALSE),"NoWaive")</f>
        <v>0</v>
      </c>
      <c r="AH71">
        <f ca="1">IFERROR(VLOOKUP($D71,INDIRECT("'" &amp; $K$103 &amp; "'!$C$2:$T$90"),6,FALSE),"NTR")</f>
        <v>0</v>
      </c>
    </row>
    <row r="72" spans="1:34" x14ac:dyDescent="0.3">
      <c r="A72">
        <f>DAYS360(AA72,$K$104)</f>
        <v>42286</v>
      </c>
      <c r="B72">
        <f>DAYS360(AB72,$K$104)</f>
        <v>42286</v>
      </c>
      <c r="C72" s="4">
        <f ca="1">HYPERLINK($N$174 &amp; INDIRECT("d" &amp; ROW()),INDIRECT("d" &amp; ROW()))</f>
        <v>0</v>
      </c>
      <c r="I72" t="s">
        <v>123</v>
      </c>
      <c r="J72" t="s">
        <v>123</v>
      </c>
      <c r="K72" t="str">
        <f ca="1">IF(ISBLANK(INDIRECT("d"&amp;ROW())),".",IFERROR(VLOOKUP($D72,INDIRECT("'" &amp; $K$103 &amp; "'!$C$2:$k$90"),8,FALSE),"NTR"))</f>
        <v>.</v>
      </c>
      <c r="O72" t="s">
        <v>123</v>
      </c>
      <c r="P72" t="s">
        <v>123</v>
      </c>
      <c r="AE72">
        <f ca="1">IFERROR(VLOOKUP($D72,INDIRECT("'" &amp; $K$103 &amp; "'!$C$2:$K$90"),4,FALSE),"NTR")</f>
        <v>0</v>
      </c>
      <c r="AF72">
        <f ca="1">IFERROR(VLOOKUP($D72,INDIRECT("'" &amp; $K$103 &amp; "'!$C$2:$T$90"),11,FALSE),"NoTarg")</f>
        <v>0</v>
      </c>
      <c r="AG72">
        <f ca="1">IFERROR(VLOOKUP($D72,INDIRECT("'" &amp; $K$103 &amp; "'!$C$2:$L$90"),10,FALSE),"NoWaive")</f>
        <v>0</v>
      </c>
      <c r="AH72">
        <f ca="1">IFERROR(VLOOKUP($D72,INDIRECT("'" &amp; $K$103 &amp; "'!$C$2:$T$90"),6,FALSE),"NTR")</f>
        <v>0</v>
      </c>
    </row>
    <row r="73" spans="1:34" x14ac:dyDescent="0.3">
      <c r="A73">
        <f>DAYS360(AA73,$K$104)</f>
        <v>42286</v>
      </c>
      <c r="B73">
        <f>DAYS360(AB73,$K$104)</f>
        <v>42286</v>
      </c>
      <c r="C73" s="4">
        <f ca="1">HYPERLINK($N$174 &amp; INDIRECT("d" &amp; ROW()),INDIRECT("d" &amp; ROW()))</f>
        <v>0</v>
      </c>
      <c r="I73" t="s">
        <v>123</v>
      </c>
      <c r="J73" t="s">
        <v>123</v>
      </c>
      <c r="K73" t="str">
        <f ca="1">IF(ISBLANK(INDIRECT("d"&amp;ROW())),".",IFERROR(VLOOKUP($D73,INDIRECT("'" &amp; $K$103 &amp; "'!$C$2:$k$90"),8,FALSE),"NTR"))</f>
        <v>.</v>
      </c>
      <c r="O73" t="s">
        <v>123</v>
      </c>
      <c r="P73" t="s">
        <v>123</v>
      </c>
      <c r="AE73">
        <f ca="1">IFERROR(VLOOKUP($D73,INDIRECT("'" &amp; $K$103 &amp; "'!$C$2:$K$90"),4,FALSE),"NTR")</f>
        <v>0</v>
      </c>
      <c r="AF73">
        <f ca="1">IFERROR(VLOOKUP($D73,INDIRECT("'" &amp; $K$103 &amp; "'!$C$2:$T$90"),11,FALSE),"NoTarg")</f>
        <v>0</v>
      </c>
      <c r="AG73">
        <f ca="1">IFERROR(VLOOKUP($D73,INDIRECT("'" &amp; $K$103 &amp; "'!$C$2:$L$90"),10,FALSE),"NoWaive")</f>
        <v>0</v>
      </c>
      <c r="AH73">
        <f ca="1">IFERROR(VLOOKUP($D73,INDIRECT("'" &amp; $K$103 &amp; "'!$C$2:$T$90"),6,FALSE),"NTR")</f>
        <v>0</v>
      </c>
    </row>
    <row r="74" spans="1:34" x14ac:dyDescent="0.3">
      <c r="A74">
        <f>DAYS360(AA74,$K$104)</f>
        <v>42286</v>
      </c>
      <c r="B74">
        <f>DAYS360(AB74,$K$104)</f>
        <v>42286</v>
      </c>
      <c r="C74" s="4">
        <f ca="1">HYPERLINK($N$174 &amp; INDIRECT("d" &amp; ROW()),INDIRECT("d" &amp; ROW()))</f>
        <v>0</v>
      </c>
      <c r="I74" t="s">
        <v>123</v>
      </c>
      <c r="J74" t="s">
        <v>123</v>
      </c>
      <c r="K74" t="str">
        <f ca="1">IF(ISBLANK(INDIRECT("d"&amp;ROW())),".",IFERROR(VLOOKUP($D74,INDIRECT("'" &amp; $K$103 &amp; "'!$C$2:$k$90"),8,FALSE),"NTR"))</f>
        <v>.</v>
      </c>
      <c r="O74" t="s">
        <v>123</v>
      </c>
      <c r="P74" t="s">
        <v>123</v>
      </c>
      <c r="AE74">
        <f ca="1">IFERROR(VLOOKUP($D74,INDIRECT("'" &amp; $K$103 &amp; "'!$C$2:$K$90"),4,FALSE),"NTR")</f>
        <v>0</v>
      </c>
      <c r="AF74">
        <f ca="1">IFERROR(VLOOKUP($D74,INDIRECT("'" &amp; $K$103 &amp; "'!$C$2:$T$90"),11,FALSE),"NoTarg")</f>
        <v>0</v>
      </c>
      <c r="AG74">
        <f ca="1">IFERROR(VLOOKUP($D74,INDIRECT("'" &amp; $K$103 &amp; "'!$C$2:$L$90"),10,FALSE),"NoWaive")</f>
        <v>0</v>
      </c>
      <c r="AH74">
        <f ca="1">IFERROR(VLOOKUP($D74,INDIRECT("'" &amp; $K$103 &amp; "'!$C$2:$T$90"),6,FALSE),"NTR")</f>
        <v>0</v>
      </c>
    </row>
    <row r="75" spans="1:34" x14ac:dyDescent="0.3">
      <c r="A75">
        <f>DAYS360(AA75,$K$104)</f>
        <v>42286</v>
      </c>
      <c r="B75">
        <f>DAYS360(AB75,$K$104)</f>
        <v>42286</v>
      </c>
      <c r="C75" s="4">
        <f ca="1">HYPERLINK($N$174 &amp; INDIRECT("d" &amp; ROW()),INDIRECT("d" &amp; ROW()))</f>
        <v>0</v>
      </c>
      <c r="I75" t="s">
        <v>123</v>
      </c>
      <c r="J75" t="s">
        <v>123</v>
      </c>
      <c r="K75" t="str">
        <f ca="1">IF(ISBLANK(INDIRECT("d"&amp;ROW())),".",IFERROR(VLOOKUP($D75,INDIRECT("'" &amp; $K$103 &amp; "'!$C$2:$k$90"),8,FALSE),"NTR"))</f>
        <v>.</v>
      </c>
      <c r="O75" t="s">
        <v>123</v>
      </c>
      <c r="P75" t="s">
        <v>123</v>
      </c>
      <c r="AE75">
        <f ca="1">IFERROR(VLOOKUP($D75,INDIRECT("'" &amp; $K$103 &amp; "'!$C$2:$K$90"),4,FALSE),"NTR")</f>
        <v>0</v>
      </c>
      <c r="AF75">
        <f ca="1">IFERROR(VLOOKUP($D75,INDIRECT("'" &amp; $K$103 &amp; "'!$C$2:$T$90"),11,FALSE),"NoTarg")</f>
        <v>0</v>
      </c>
      <c r="AG75">
        <f ca="1">IFERROR(VLOOKUP($D75,INDIRECT("'" &amp; $K$103 &amp; "'!$C$2:$L$90"),10,FALSE),"NoWaive")</f>
        <v>0</v>
      </c>
      <c r="AH75">
        <f ca="1">IFERROR(VLOOKUP($D75,INDIRECT("'" &amp; $K$103 &amp; "'!$C$2:$T$90"),6,FALSE),"NTR")</f>
        <v>0</v>
      </c>
    </row>
    <row r="76" spans="1:34" x14ac:dyDescent="0.3">
      <c r="A76">
        <f>DAYS360(AA76,$K$104)</f>
        <v>42286</v>
      </c>
      <c r="B76">
        <f>DAYS360(AB76,$K$104)</f>
        <v>42286</v>
      </c>
      <c r="C76" s="4">
        <f ca="1">HYPERLINK($N$174 &amp; INDIRECT("d" &amp; ROW()),INDIRECT("d" &amp; ROW()))</f>
        <v>0</v>
      </c>
      <c r="I76" t="s">
        <v>123</v>
      </c>
      <c r="J76" t="s">
        <v>123</v>
      </c>
      <c r="K76" t="str">
        <f ca="1">IF(ISBLANK(INDIRECT("d"&amp;ROW())),".",IFERROR(VLOOKUP($D76,INDIRECT("'" &amp; $K$103 &amp; "'!$C$2:$k$90"),8,FALSE),"NTR"))</f>
        <v>.</v>
      </c>
      <c r="O76" t="s">
        <v>123</v>
      </c>
      <c r="P76" t="s">
        <v>123</v>
      </c>
      <c r="AE76">
        <f ca="1">IFERROR(VLOOKUP($D76,INDIRECT("'" &amp; $K$103 &amp; "'!$C$2:$K$90"),4,FALSE),"NTR")</f>
        <v>0</v>
      </c>
      <c r="AF76">
        <f ca="1">IFERROR(VLOOKUP($D76,INDIRECT("'" &amp; $K$103 &amp; "'!$C$2:$T$90"),11,FALSE),"NoTarg")</f>
        <v>0</v>
      </c>
      <c r="AG76">
        <f ca="1">IFERROR(VLOOKUP($D76,INDIRECT("'" &amp; $K$103 &amp; "'!$C$2:$L$90"),10,FALSE),"NoWaive")</f>
        <v>0</v>
      </c>
      <c r="AH76">
        <f ca="1">IFERROR(VLOOKUP($D76,INDIRECT("'" &amp; $K$103 &amp; "'!$C$2:$T$90"),6,FALSE),"NTR")</f>
        <v>0</v>
      </c>
    </row>
    <row r="77" spans="1:34" x14ac:dyDescent="0.3">
      <c r="A77">
        <f>DAYS360(AA77,$K$104)</f>
        <v>42286</v>
      </c>
      <c r="B77">
        <f>DAYS360(AB77,$K$104)</f>
        <v>42286</v>
      </c>
      <c r="C77" s="4">
        <f ca="1">HYPERLINK($N$174 &amp; INDIRECT("d" &amp; ROW()),INDIRECT("d" &amp; ROW()))</f>
        <v>0</v>
      </c>
      <c r="I77" t="s">
        <v>123</v>
      </c>
      <c r="J77" t="s">
        <v>123</v>
      </c>
      <c r="K77" t="str">
        <f ca="1">IF(ISBLANK(INDIRECT("d"&amp;ROW())),".",IFERROR(VLOOKUP($D77,INDIRECT("'" &amp; $K$103 &amp; "'!$C$2:$k$90"),8,FALSE),"NTR"))</f>
        <v>.</v>
      </c>
      <c r="O77" t="s">
        <v>123</v>
      </c>
      <c r="P77" t="s">
        <v>123</v>
      </c>
      <c r="AE77">
        <f ca="1">IFERROR(VLOOKUP($D77,INDIRECT("'" &amp; $K$103 &amp; "'!$C$2:$K$90"),4,FALSE),"NTR")</f>
        <v>0</v>
      </c>
      <c r="AF77">
        <f ca="1">IFERROR(VLOOKUP($D77,INDIRECT("'" &amp; $K$103 &amp; "'!$C$2:$T$90"),11,FALSE),"NoTarg")</f>
        <v>0</v>
      </c>
      <c r="AG77">
        <f ca="1">IFERROR(VLOOKUP($D77,INDIRECT("'" &amp; $K$103 &amp; "'!$C$2:$L$90"),10,FALSE),"NoWaive")</f>
        <v>0</v>
      </c>
      <c r="AH77">
        <f ca="1">IFERROR(VLOOKUP($D77,INDIRECT("'" &amp; $K$103 &amp; "'!$C$2:$T$90"),6,FALSE),"NTR")</f>
        <v>0</v>
      </c>
    </row>
    <row r="78" spans="1:34" x14ac:dyDescent="0.3">
      <c r="A78">
        <f>DAYS360(AA78,$K$104)</f>
        <v>42286</v>
      </c>
      <c r="B78">
        <f>DAYS360(AB78,$K$104)</f>
        <v>42286</v>
      </c>
      <c r="C78" s="4">
        <f ca="1">HYPERLINK($N$174 &amp; INDIRECT("d" &amp; ROW()),INDIRECT("d" &amp; ROW()))</f>
        <v>0</v>
      </c>
      <c r="I78" t="s">
        <v>123</v>
      </c>
      <c r="J78" t="s">
        <v>123</v>
      </c>
      <c r="K78" t="str">
        <f ca="1">IF(ISBLANK(INDIRECT("d"&amp;ROW())),".",IFERROR(VLOOKUP($D78,INDIRECT("'" &amp; $K$103 &amp; "'!$C$2:$k$90"),8,FALSE),"NTR"))</f>
        <v>.</v>
      </c>
      <c r="O78" t="s">
        <v>123</v>
      </c>
      <c r="P78" t="s">
        <v>123</v>
      </c>
      <c r="AE78">
        <f ca="1">IFERROR(VLOOKUP($D78,INDIRECT("'" &amp; $K$103 &amp; "'!$C$2:$K$90"),4,FALSE),"NTR")</f>
        <v>0</v>
      </c>
      <c r="AF78">
        <f ca="1">IFERROR(VLOOKUP($D78,INDIRECT("'" &amp; $K$103 &amp; "'!$C$2:$T$90"),11,FALSE),"NoTarg")</f>
        <v>0</v>
      </c>
      <c r="AG78">
        <f ca="1">IFERROR(VLOOKUP($D78,INDIRECT("'" &amp; $K$103 &amp; "'!$C$2:$L$90"),10,FALSE),"NoWaive")</f>
        <v>0</v>
      </c>
      <c r="AH78">
        <f ca="1">IFERROR(VLOOKUP($D78,INDIRECT("'" &amp; $K$103 &amp; "'!$C$2:$T$90"),6,FALSE),"NTR")</f>
        <v>0</v>
      </c>
    </row>
    <row r="79" spans="1:34" x14ac:dyDescent="0.3">
      <c r="A79">
        <f>DAYS360(AA79,$K$104)</f>
        <v>42286</v>
      </c>
      <c r="B79">
        <f>DAYS360(AB79,$K$104)</f>
        <v>42286</v>
      </c>
      <c r="C79" s="4">
        <f ca="1">HYPERLINK($N$174 &amp; INDIRECT("d" &amp; ROW()),INDIRECT("d" &amp; ROW()))</f>
        <v>0</v>
      </c>
      <c r="I79" t="s">
        <v>123</v>
      </c>
      <c r="J79" t="s">
        <v>123</v>
      </c>
      <c r="K79" t="str">
        <f ca="1">IF(ISBLANK(INDIRECT("d"&amp;ROW())),".",IFERROR(VLOOKUP($D79,INDIRECT("'" &amp; $K$103 &amp; "'!$C$2:$k$90"),8,FALSE),"NTR"))</f>
        <v>.</v>
      </c>
      <c r="O79" t="s">
        <v>123</v>
      </c>
      <c r="P79" t="s">
        <v>123</v>
      </c>
      <c r="AE79">
        <f ca="1">IFERROR(VLOOKUP($D79,INDIRECT("'" &amp; $K$103 &amp; "'!$C$2:$K$90"),4,FALSE),"NTR")</f>
        <v>0</v>
      </c>
      <c r="AF79">
        <f ca="1">IFERROR(VLOOKUP($D79,INDIRECT("'" &amp; $K$103 &amp; "'!$C$2:$T$90"),11,FALSE),"NoTarg")</f>
        <v>0</v>
      </c>
      <c r="AG79">
        <f ca="1">IFERROR(VLOOKUP($D79,INDIRECT("'" &amp; $K$103 &amp; "'!$C$2:$L$90"),10,FALSE),"NoWaive")</f>
        <v>0</v>
      </c>
      <c r="AH79">
        <f ca="1">IFERROR(VLOOKUP($D79,INDIRECT("'" &amp; $K$103 &amp; "'!$C$2:$T$90"),6,FALSE),"NTR")</f>
        <v>0</v>
      </c>
    </row>
    <row r="80" spans="1:34" x14ac:dyDescent="0.3">
      <c r="A80">
        <f>DAYS360(AA80,$K$104)</f>
        <v>42286</v>
      </c>
      <c r="B80">
        <f>DAYS360(AB80,$K$104)</f>
        <v>42286</v>
      </c>
      <c r="C80" s="4">
        <f ca="1">HYPERLINK($N$174 &amp; INDIRECT("d" &amp; ROW()),INDIRECT("d" &amp; ROW()))</f>
        <v>0</v>
      </c>
      <c r="I80" t="s">
        <v>123</v>
      </c>
      <c r="J80" t="s">
        <v>123</v>
      </c>
      <c r="K80" t="str">
        <f ca="1">IF(ISBLANK(INDIRECT("d"&amp;ROW())),".",IFERROR(VLOOKUP($D80,INDIRECT("'" &amp; $K$103 &amp; "'!$C$2:$k$90"),8,FALSE),"NTR"))</f>
        <v>.</v>
      </c>
      <c r="O80" t="s">
        <v>123</v>
      </c>
      <c r="P80" t="s">
        <v>123</v>
      </c>
      <c r="AE80">
        <f ca="1">IFERROR(VLOOKUP($D80,INDIRECT("'" &amp; $K$103 &amp; "'!$C$2:$K$90"),4,FALSE),"NTR")</f>
        <v>0</v>
      </c>
      <c r="AF80">
        <f ca="1">IFERROR(VLOOKUP($D80,INDIRECT("'" &amp; $K$103 &amp; "'!$C$2:$T$90"),11,FALSE),"NoTarg")</f>
        <v>0</v>
      </c>
      <c r="AG80">
        <f ca="1">IFERROR(VLOOKUP($D80,INDIRECT("'" &amp; $K$103 &amp; "'!$C$2:$L$90"),10,FALSE),"NoWaive")</f>
        <v>0</v>
      </c>
      <c r="AH80">
        <f ca="1">IFERROR(VLOOKUP($D80,INDIRECT("'" &amp; $K$103 &amp; "'!$C$2:$T$90"),6,FALSE),"NTR")</f>
        <v>0</v>
      </c>
    </row>
    <row r="81" spans="1:34" x14ac:dyDescent="0.3">
      <c r="A81">
        <f>DAYS360(AA81,$K$104)</f>
        <v>42286</v>
      </c>
      <c r="B81">
        <f>DAYS360(AB81,$K$104)</f>
        <v>42286</v>
      </c>
      <c r="C81" s="4">
        <f ca="1">HYPERLINK($N$174 &amp; INDIRECT("d" &amp; ROW()),INDIRECT("d" &amp; ROW()))</f>
        <v>0</v>
      </c>
      <c r="I81" t="s">
        <v>123</v>
      </c>
      <c r="J81" t="s">
        <v>123</v>
      </c>
      <c r="K81" t="str">
        <f ca="1">IF(ISBLANK(INDIRECT("d"&amp;ROW())),".",IFERROR(VLOOKUP($D81,INDIRECT("'" &amp; $K$103 &amp; "'!$C$2:$k$90"),8,FALSE),"NTR"))</f>
        <v>.</v>
      </c>
      <c r="O81" t="s">
        <v>123</v>
      </c>
      <c r="P81" t="s">
        <v>123</v>
      </c>
      <c r="AE81">
        <f ca="1">IFERROR(VLOOKUP($D81,INDIRECT("'" &amp; $K$103 &amp; "'!$C$2:$K$90"),4,FALSE),"NTR")</f>
        <v>0</v>
      </c>
      <c r="AF81">
        <f ca="1">IFERROR(VLOOKUP($D81,INDIRECT("'" &amp; $K$103 &amp; "'!$C$2:$T$90"),11,FALSE),"NoTarg")</f>
        <v>0</v>
      </c>
      <c r="AG81">
        <f ca="1">IFERROR(VLOOKUP($D81,INDIRECT("'" &amp; $K$103 &amp; "'!$C$2:$L$90"),10,FALSE),"NoWaive")</f>
        <v>0</v>
      </c>
      <c r="AH81">
        <f ca="1">IFERROR(VLOOKUP($D81,INDIRECT("'" &amp; $K$103 &amp; "'!$C$2:$T$90"),6,FALSE),"NTR")</f>
        <v>0</v>
      </c>
    </row>
    <row r="82" spans="1:34" x14ac:dyDescent="0.3">
      <c r="A82">
        <f>DAYS360(AA82,$K$104)</f>
        <v>42286</v>
      </c>
      <c r="B82">
        <f>DAYS360(AB82,$K$104)</f>
        <v>42286</v>
      </c>
      <c r="C82" s="4">
        <f ca="1">HYPERLINK($N$174 &amp; INDIRECT("d" &amp; ROW()),INDIRECT("d" &amp; ROW()))</f>
        <v>0</v>
      </c>
      <c r="I82" t="s">
        <v>123</v>
      </c>
      <c r="J82" t="s">
        <v>123</v>
      </c>
      <c r="K82" t="str">
        <f ca="1">IF(ISBLANK(INDIRECT("d"&amp;ROW())),".",IFERROR(VLOOKUP($D82,INDIRECT("'" &amp; $K$103 &amp; "'!$C$2:$k$90"),8,FALSE),"NTR"))</f>
        <v>.</v>
      </c>
      <c r="O82" t="s">
        <v>123</v>
      </c>
      <c r="P82" t="s">
        <v>123</v>
      </c>
      <c r="AE82">
        <f ca="1">IFERROR(VLOOKUP($D82,INDIRECT("'" &amp; $K$103 &amp; "'!$C$2:$K$90"),4,FALSE),"NTR")</f>
        <v>0</v>
      </c>
      <c r="AF82">
        <f ca="1">IFERROR(VLOOKUP($D82,INDIRECT("'" &amp; $K$103 &amp; "'!$C$2:$T$90"),11,FALSE),"NoTarg")</f>
        <v>0</v>
      </c>
      <c r="AG82">
        <f ca="1">IFERROR(VLOOKUP($D82,INDIRECT("'" &amp; $K$103 &amp; "'!$C$2:$L$90"),10,FALSE),"NoWaive")</f>
        <v>0</v>
      </c>
      <c r="AH82">
        <f ca="1">IFERROR(VLOOKUP($D82,INDIRECT("'" &amp; $K$103 &amp; "'!$C$2:$T$90"),6,FALSE),"NTR")</f>
        <v>0</v>
      </c>
    </row>
    <row r="83" spans="1:34" x14ac:dyDescent="0.3">
      <c r="A83">
        <f>DAYS360(AA83,$K$104)</f>
        <v>42286</v>
      </c>
      <c r="B83">
        <f>DAYS360(AB83,$K$104)</f>
        <v>42286</v>
      </c>
      <c r="C83" s="4">
        <f ca="1">HYPERLINK($N$174 &amp; INDIRECT("d" &amp; ROW()),INDIRECT("d" &amp; ROW()))</f>
        <v>0</v>
      </c>
      <c r="I83" t="s">
        <v>123</v>
      </c>
      <c r="J83" t="s">
        <v>123</v>
      </c>
      <c r="K83" t="str">
        <f ca="1">IF(ISBLANK(INDIRECT("d"&amp;ROW())),".",IFERROR(VLOOKUP($D83,INDIRECT("'" &amp; $K$103 &amp; "'!$C$2:$k$90"),8,FALSE),"NTR"))</f>
        <v>.</v>
      </c>
      <c r="O83" t="s">
        <v>123</v>
      </c>
      <c r="P83" t="s">
        <v>123</v>
      </c>
      <c r="AE83">
        <f ca="1">IFERROR(VLOOKUP($D83,INDIRECT("'" &amp; $K$103 &amp; "'!$C$2:$K$90"),4,FALSE),"NTR")</f>
        <v>0</v>
      </c>
      <c r="AF83">
        <f ca="1">IFERROR(VLOOKUP($D83,INDIRECT("'" &amp; $K$103 &amp; "'!$C$2:$T$90"),11,FALSE),"NoTarg")</f>
        <v>0</v>
      </c>
      <c r="AG83">
        <f ca="1">IFERROR(VLOOKUP($D83,INDIRECT("'" &amp; $K$103 &amp; "'!$C$2:$L$90"),10,FALSE),"NoWaive")</f>
        <v>0</v>
      </c>
      <c r="AH83">
        <f ca="1">IFERROR(VLOOKUP($D83,INDIRECT("'" &amp; $K$103 &amp; "'!$C$2:$T$90"),6,FALSE),"NTR")</f>
        <v>0</v>
      </c>
    </row>
    <row r="84" spans="1:34" x14ac:dyDescent="0.3">
      <c r="A84">
        <f>DAYS360(AA84,$K$104)</f>
        <v>42286</v>
      </c>
      <c r="B84">
        <f>DAYS360(AB84,$K$104)</f>
        <v>42286</v>
      </c>
      <c r="C84" s="4">
        <f ca="1">HYPERLINK($N$174 &amp; INDIRECT("d" &amp; ROW()),INDIRECT("d" &amp; ROW()))</f>
        <v>0</v>
      </c>
      <c r="I84" t="s">
        <v>123</v>
      </c>
      <c r="J84" t="s">
        <v>123</v>
      </c>
      <c r="K84" t="str">
        <f ca="1">IF(ISBLANK(INDIRECT("d"&amp;ROW())),".",IFERROR(VLOOKUP($D84,INDIRECT("'" &amp; $K$103 &amp; "'!$C$2:$k$90"),8,FALSE),"NTR"))</f>
        <v>.</v>
      </c>
      <c r="O84" t="s">
        <v>123</v>
      </c>
      <c r="P84" t="s">
        <v>123</v>
      </c>
      <c r="AE84">
        <f ca="1">IFERROR(VLOOKUP($D84,INDIRECT("'" &amp; $K$103 &amp; "'!$C$2:$K$90"),4,FALSE),"NTR")</f>
        <v>0</v>
      </c>
      <c r="AF84">
        <f ca="1">IFERROR(VLOOKUP($D84,INDIRECT("'" &amp; $K$103 &amp; "'!$C$2:$T$90"),11,FALSE),"NoTarg")</f>
        <v>0</v>
      </c>
      <c r="AG84">
        <f ca="1">IFERROR(VLOOKUP($D84,INDIRECT("'" &amp; $K$103 &amp; "'!$C$2:$L$90"),10,FALSE),"NoWaive")</f>
        <v>0</v>
      </c>
      <c r="AH84">
        <f ca="1">IFERROR(VLOOKUP($D84,INDIRECT("'" &amp; $K$103 &amp; "'!$C$2:$T$90"),6,FALSE),"NTR")</f>
        <v>0</v>
      </c>
    </row>
    <row r="85" spans="1:34" x14ac:dyDescent="0.3">
      <c r="A85">
        <f>DAYS360(AA85,$K$104)</f>
        <v>42286</v>
      </c>
      <c r="B85">
        <f>DAYS360(AB85,$K$104)</f>
        <v>42286</v>
      </c>
      <c r="C85" s="4">
        <f ca="1">HYPERLINK($N$174 &amp; INDIRECT("d" &amp; ROW()),INDIRECT("d" &amp; ROW()))</f>
        <v>0</v>
      </c>
      <c r="I85" t="s">
        <v>123</v>
      </c>
      <c r="J85" t="s">
        <v>123</v>
      </c>
      <c r="K85" t="str">
        <f ca="1">IF(ISBLANK(INDIRECT("d"&amp;ROW())),".",IFERROR(VLOOKUP($D85,INDIRECT("'" &amp; $K$103 &amp; "'!$C$2:$k$90"),8,FALSE),"NTR"))</f>
        <v>.</v>
      </c>
      <c r="O85" t="s">
        <v>123</v>
      </c>
      <c r="P85" t="s">
        <v>123</v>
      </c>
      <c r="AE85">
        <f ca="1">IFERROR(VLOOKUP($D85,INDIRECT("'" &amp; $K$103 &amp; "'!$C$2:$K$90"),4,FALSE),"NTR")</f>
        <v>0</v>
      </c>
      <c r="AF85">
        <f ca="1">IFERROR(VLOOKUP($D85,INDIRECT("'" &amp; $K$103 &amp; "'!$C$2:$T$90"),11,FALSE),"NoTarg")</f>
        <v>0</v>
      </c>
      <c r="AG85">
        <f ca="1">IFERROR(VLOOKUP($D85,INDIRECT("'" &amp; $K$103 &amp; "'!$C$2:$L$90"),10,FALSE),"NoWaive")</f>
        <v>0</v>
      </c>
      <c r="AH85">
        <f ca="1">IFERROR(VLOOKUP($D85,INDIRECT("'" &amp; $K$103 &amp; "'!$C$2:$T$90"),6,FALSE),"NTR")</f>
        <v>0</v>
      </c>
    </row>
    <row r="86" spans="1:34" x14ac:dyDescent="0.3">
      <c r="A86">
        <f>DAYS360(AA86,$K$104)</f>
        <v>42286</v>
      </c>
      <c r="B86">
        <f>DAYS360(AB86,$K$104)</f>
        <v>42286</v>
      </c>
      <c r="C86" s="4">
        <f ca="1">HYPERLINK($N$174 &amp; INDIRECT("d" &amp; ROW()),INDIRECT("d" &amp; ROW()))</f>
        <v>0</v>
      </c>
      <c r="I86" t="s">
        <v>123</v>
      </c>
      <c r="J86" t="s">
        <v>123</v>
      </c>
      <c r="K86" t="str">
        <f ca="1">IF(ISBLANK(INDIRECT("d"&amp;ROW())),".",IFERROR(VLOOKUP($D86,INDIRECT("'" &amp; $K$103 &amp; "'!$C$2:$k$90"),8,FALSE),"NTR"))</f>
        <v>.</v>
      </c>
      <c r="O86" t="s">
        <v>123</v>
      </c>
      <c r="P86" t="s">
        <v>123</v>
      </c>
      <c r="AE86">
        <f ca="1">IFERROR(VLOOKUP($D86,INDIRECT("'" &amp; $K$103 &amp; "'!$C$2:$K$90"),4,FALSE),"NTR")</f>
        <v>0</v>
      </c>
      <c r="AF86">
        <f ca="1">IFERROR(VLOOKUP($D86,INDIRECT("'" &amp; $K$103 &amp; "'!$C$2:$T$90"),11,FALSE),"NoTarg")</f>
        <v>0</v>
      </c>
      <c r="AG86">
        <f ca="1">IFERROR(VLOOKUP($D86,INDIRECT("'" &amp; $K$103 &amp; "'!$C$2:$L$90"),10,FALSE),"NoWaive")</f>
        <v>0</v>
      </c>
      <c r="AH86">
        <f ca="1">IFERROR(VLOOKUP($D86,INDIRECT("'" &amp; $K$103 &amp; "'!$C$2:$T$90"),6,FALSE),"NTR")</f>
        <v>0</v>
      </c>
    </row>
    <row r="87" spans="1:34" x14ac:dyDescent="0.3">
      <c r="A87">
        <f>DAYS360(AA87,$K$104)</f>
        <v>42286</v>
      </c>
      <c r="B87">
        <f>DAYS360(AB87,$K$104)</f>
        <v>42286</v>
      </c>
      <c r="C87" s="4">
        <f ca="1">HYPERLINK($N$174 &amp; INDIRECT("d" &amp; ROW()),INDIRECT("d" &amp; ROW()))</f>
        <v>0</v>
      </c>
      <c r="I87" t="s">
        <v>123</v>
      </c>
      <c r="J87" t="s">
        <v>123</v>
      </c>
      <c r="K87" t="str">
        <f ca="1">IF(ISBLANK(INDIRECT("d"&amp;ROW())),".",IFERROR(VLOOKUP($D87,INDIRECT("'" &amp; $K$103 &amp; "'!$C$2:$k$90"),8,FALSE),"NTR"))</f>
        <v>.</v>
      </c>
      <c r="O87" t="s">
        <v>123</v>
      </c>
      <c r="P87" t="s">
        <v>123</v>
      </c>
      <c r="AE87">
        <f ca="1">IFERROR(VLOOKUP($D87,INDIRECT("'" &amp; $K$103 &amp; "'!$C$2:$K$90"),4,FALSE),"NTR")</f>
        <v>0</v>
      </c>
      <c r="AF87">
        <f ca="1">IFERROR(VLOOKUP($D87,INDIRECT("'" &amp; $K$103 &amp; "'!$C$2:$T$90"),11,FALSE),"NoTarg")</f>
        <v>0</v>
      </c>
      <c r="AG87">
        <f ca="1">IFERROR(VLOOKUP($D87,INDIRECT("'" &amp; $K$103 &amp; "'!$C$2:$L$90"),10,FALSE),"NoWaive")</f>
        <v>0</v>
      </c>
      <c r="AH87">
        <f ca="1">IFERROR(VLOOKUP($D87,INDIRECT("'" &amp; $K$103 &amp; "'!$C$2:$T$90"),6,FALSE),"NTR")</f>
        <v>0</v>
      </c>
    </row>
    <row r="88" spans="1:34" x14ac:dyDescent="0.3">
      <c r="A88">
        <f>DAYS360(AA88,$K$104)</f>
        <v>42286</v>
      </c>
      <c r="B88">
        <f>DAYS360(AB88,$K$104)</f>
        <v>42286</v>
      </c>
      <c r="C88" s="4">
        <f ca="1">HYPERLINK($N$174 &amp; INDIRECT("d" &amp; ROW()),INDIRECT("d" &amp; ROW()))</f>
        <v>0</v>
      </c>
      <c r="I88" t="s">
        <v>123</v>
      </c>
      <c r="J88" t="s">
        <v>123</v>
      </c>
      <c r="K88" t="str">
        <f ca="1">IF(ISBLANK(INDIRECT("d"&amp;ROW())),".",IFERROR(VLOOKUP($D88,INDIRECT("'" &amp; $K$103 &amp; "'!$C$2:$k$90"),8,FALSE),"NTR"))</f>
        <v>.</v>
      </c>
      <c r="O88" t="s">
        <v>123</v>
      </c>
      <c r="P88" t="s">
        <v>123</v>
      </c>
      <c r="AE88">
        <f ca="1">IFERROR(VLOOKUP($D88,INDIRECT("'" &amp; $K$103 &amp; "'!$C$2:$K$90"),4,FALSE),"NTR")</f>
        <v>0</v>
      </c>
      <c r="AF88">
        <f ca="1">IFERROR(VLOOKUP($D88,INDIRECT("'" &amp; $K$103 &amp; "'!$C$2:$T$90"),11,FALSE),"NoTarg")</f>
        <v>0</v>
      </c>
      <c r="AG88">
        <f ca="1">IFERROR(VLOOKUP($D88,INDIRECT("'" &amp; $K$103 &amp; "'!$C$2:$L$90"),10,FALSE),"NoWaive")</f>
        <v>0</v>
      </c>
      <c r="AH88">
        <f ca="1">IFERROR(VLOOKUP($D88,INDIRECT("'" &amp; $K$103 &amp; "'!$C$2:$T$90"),6,FALSE),"NTR")</f>
        <v>0</v>
      </c>
    </row>
    <row r="89" spans="1:34" x14ac:dyDescent="0.3">
      <c r="A89">
        <f>DAYS360(AA89,$K$104)</f>
        <v>42286</v>
      </c>
      <c r="B89">
        <f>DAYS360(AB89,$K$104)</f>
        <v>42286</v>
      </c>
      <c r="C89" s="4">
        <f ca="1">HYPERLINK($N$174 &amp; INDIRECT("d" &amp; ROW()),INDIRECT("d" &amp; ROW()))</f>
        <v>0</v>
      </c>
      <c r="I89" t="s">
        <v>123</v>
      </c>
      <c r="J89" t="s">
        <v>123</v>
      </c>
      <c r="K89" t="str">
        <f ca="1">IF(ISBLANK(INDIRECT("d"&amp;ROW())),".",IFERROR(VLOOKUP($D89,INDIRECT("'" &amp; $K$103 &amp; "'!$C$2:$k$90"),8,FALSE),"NTR"))</f>
        <v>.</v>
      </c>
      <c r="O89" t="s">
        <v>123</v>
      </c>
      <c r="P89" t="s">
        <v>123</v>
      </c>
      <c r="AE89">
        <f ca="1">IFERROR(VLOOKUP($D89,INDIRECT("'" &amp; $K$103 &amp; "'!$C$2:$K$90"),4,FALSE),"NTR")</f>
        <v>0</v>
      </c>
      <c r="AF89">
        <f ca="1">IFERROR(VLOOKUP($D89,INDIRECT("'" &amp; $K$103 &amp; "'!$C$2:$T$90"),11,FALSE),"NoTarg")</f>
        <v>0</v>
      </c>
      <c r="AG89">
        <f ca="1">IFERROR(VLOOKUP($D89,INDIRECT("'" &amp; $K$103 &amp; "'!$C$2:$L$90"),10,FALSE),"NoWaive")</f>
        <v>0</v>
      </c>
      <c r="AH89">
        <f ca="1">IFERROR(VLOOKUP($D89,INDIRECT("'" &amp; $K$103 &amp; "'!$C$2:$T$90"),6,FALSE),"NTR")</f>
        <v>0</v>
      </c>
    </row>
    <row r="90" spans="1:34" x14ac:dyDescent="0.3">
      <c r="A90">
        <f>DAYS360(AA90,$K$104)</f>
        <v>42286</v>
      </c>
      <c r="B90">
        <f>DAYS360(AB90,$K$104)</f>
        <v>42286</v>
      </c>
      <c r="C90" s="4">
        <f ca="1">HYPERLINK($N$174 &amp; INDIRECT("d" &amp; ROW()),INDIRECT("d" &amp; ROW()))</f>
        <v>0</v>
      </c>
      <c r="I90" t="s">
        <v>123</v>
      </c>
      <c r="J90" t="s">
        <v>123</v>
      </c>
      <c r="K90" t="str">
        <f ca="1">IF(ISBLANK(INDIRECT("d"&amp;ROW())),".",IFERROR(VLOOKUP($D90,INDIRECT("'" &amp; $K$103 &amp; "'!$C$2:$k$90"),8,FALSE),"NTR"))</f>
        <v>.</v>
      </c>
      <c r="O90" t="s">
        <v>123</v>
      </c>
      <c r="P90" t="s">
        <v>123</v>
      </c>
      <c r="AE90">
        <f ca="1">IFERROR(VLOOKUP($D90,INDIRECT("'" &amp; $K$103 &amp; "'!$C$2:$K$90"),4,FALSE),"NTR")</f>
        <v>0</v>
      </c>
      <c r="AF90">
        <f ca="1">IFERROR(VLOOKUP($D90,INDIRECT("'" &amp; $K$103 &amp; "'!$C$2:$T$90"),11,FALSE),"NoTarg")</f>
        <v>0</v>
      </c>
      <c r="AG90">
        <f ca="1">IFERROR(VLOOKUP($D90,INDIRECT("'" &amp; $K$103 &amp; "'!$C$2:$L$90"),10,FALSE),"NoWaive")</f>
        <v>0</v>
      </c>
      <c r="AH90">
        <f ca="1">IFERROR(VLOOKUP($D90,INDIRECT("'" &amp; $K$103 &amp; "'!$C$2:$T$90"),6,FALSE),"NTR")</f>
        <v>0</v>
      </c>
    </row>
    <row r="91" spans="1:34" x14ac:dyDescent="0.3">
      <c r="A91">
        <f>DAYS360(AA91,$K$104)</f>
        <v>42286</v>
      </c>
      <c r="B91">
        <f>DAYS360(AB91,$K$104)</f>
        <v>42286</v>
      </c>
      <c r="C91" s="4">
        <f ca="1">HYPERLINK($N$174 &amp; INDIRECT("d" &amp; ROW()),INDIRECT("d" &amp; ROW()))</f>
        <v>0</v>
      </c>
      <c r="I91" t="s">
        <v>123</v>
      </c>
      <c r="J91" t="s">
        <v>123</v>
      </c>
      <c r="K91" t="str">
        <f ca="1">IF(ISBLANK(INDIRECT("d"&amp;ROW())),".",IFERROR(VLOOKUP($D91,INDIRECT("'" &amp; $K$103 &amp; "'!$C$2:$k$90"),8,FALSE),"NTR"))</f>
        <v>.</v>
      </c>
      <c r="O91" t="s">
        <v>123</v>
      </c>
      <c r="P91" t="s">
        <v>123</v>
      </c>
      <c r="AE91">
        <f ca="1">IFERROR(VLOOKUP($D91,INDIRECT("'" &amp; $K$103 &amp; "'!$C$2:$K$90"),4,FALSE),"NTR")</f>
        <v>0</v>
      </c>
      <c r="AF91">
        <f ca="1">IFERROR(VLOOKUP($D91,INDIRECT("'" &amp; $K$103 &amp; "'!$C$2:$T$90"),11,FALSE),"NoTarg")</f>
        <v>0</v>
      </c>
      <c r="AG91">
        <f ca="1">IFERROR(VLOOKUP($D91,INDIRECT("'" &amp; $K$103 &amp; "'!$C$2:$L$90"),10,FALSE),"NoWaive")</f>
        <v>0</v>
      </c>
      <c r="AH91">
        <f ca="1">IFERROR(VLOOKUP($D91,INDIRECT("'" &amp; $K$103 &amp; "'!$C$2:$T$90"),6,FALSE),"NTR")</f>
        <v>0</v>
      </c>
    </row>
    <row r="92" spans="1:34" x14ac:dyDescent="0.3">
      <c r="A92">
        <f>DAYS360(AA92,$K$104)</f>
        <v>42286</v>
      </c>
      <c r="B92">
        <f>DAYS360(AB92,$K$104)</f>
        <v>42286</v>
      </c>
      <c r="C92" s="4">
        <f ca="1">HYPERLINK($N$174 &amp; INDIRECT("d" &amp; ROW()),INDIRECT("d" &amp; ROW()))</f>
        <v>0</v>
      </c>
      <c r="I92" t="s">
        <v>123</v>
      </c>
      <c r="J92" t="s">
        <v>123</v>
      </c>
      <c r="K92" t="str">
        <f ca="1">IF(ISBLANK(INDIRECT("d"&amp;ROW())),".",IFERROR(VLOOKUP($D92,INDIRECT("'" &amp; $K$103 &amp; "'!$C$2:$k$90"),8,FALSE),"NTR"))</f>
        <v>.</v>
      </c>
      <c r="O92" t="s">
        <v>123</v>
      </c>
      <c r="P92" t="s">
        <v>123</v>
      </c>
      <c r="AE92">
        <f ca="1">IFERROR(VLOOKUP($D92,INDIRECT("'" &amp; $K$103 &amp; "'!$C$2:$K$90"),4,FALSE),"NTR")</f>
        <v>0</v>
      </c>
      <c r="AF92">
        <f ca="1">IFERROR(VLOOKUP($D92,INDIRECT("'" &amp; $K$103 &amp; "'!$C$2:$T$90"),11,FALSE),"NoTarg")</f>
        <v>0</v>
      </c>
      <c r="AG92">
        <f ca="1">IFERROR(VLOOKUP($D92,INDIRECT("'" &amp; $K$103 &amp; "'!$C$2:$L$90"),10,FALSE),"NoWaive")</f>
        <v>0</v>
      </c>
      <c r="AH92">
        <f ca="1">IFERROR(VLOOKUP($D92,INDIRECT("'" &amp; $K$103 &amp; "'!$C$2:$T$90"),6,FALSE),"NTR")</f>
        <v>0</v>
      </c>
    </row>
    <row r="93" spans="1:34" x14ac:dyDescent="0.3">
      <c r="A93">
        <f>DAYS360(AA93,$K$104)</f>
        <v>42286</v>
      </c>
      <c r="B93">
        <f>DAYS360(AB93,$K$104)</f>
        <v>42286</v>
      </c>
      <c r="C93" s="4">
        <f ca="1">HYPERLINK($N$174 &amp; INDIRECT("d" &amp; ROW()),INDIRECT("d" &amp; ROW()))</f>
        <v>0</v>
      </c>
      <c r="I93" t="s">
        <v>123</v>
      </c>
      <c r="J93" t="s">
        <v>123</v>
      </c>
      <c r="K93" t="str">
        <f ca="1">IF(ISBLANK(INDIRECT("d"&amp;ROW())),".",IFERROR(VLOOKUP($D93,INDIRECT("'" &amp; $K$103 &amp; "'!$C$2:$k$90"),8,FALSE),"NTR"))</f>
        <v>.</v>
      </c>
      <c r="O93" t="s">
        <v>123</v>
      </c>
      <c r="P93" t="s">
        <v>123</v>
      </c>
      <c r="AE93">
        <f ca="1">IFERROR(VLOOKUP($D93,INDIRECT("'" &amp; $K$103 &amp; "'!$C$2:$K$90"),4,FALSE),"NTR")</f>
        <v>0</v>
      </c>
      <c r="AF93">
        <f ca="1">IFERROR(VLOOKUP($D93,INDIRECT("'" &amp; $K$103 &amp; "'!$C$2:$T$90"),11,FALSE),"NoTarg")</f>
        <v>0</v>
      </c>
      <c r="AG93">
        <f ca="1">IFERROR(VLOOKUP($D93,INDIRECT("'" &amp; $K$103 &amp; "'!$C$2:$L$90"),10,FALSE),"NoWaive")</f>
        <v>0</v>
      </c>
      <c r="AH93">
        <f ca="1">IFERROR(VLOOKUP($D93,INDIRECT("'" &amp; $K$103 &amp; "'!$C$2:$T$90"),6,FALSE),"NTR")</f>
        <v>0</v>
      </c>
    </row>
    <row r="94" spans="1:34" x14ac:dyDescent="0.3">
      <c r="A94">
        <f>DAYS360(AA94,$K$104)</f>
        <v>42286</v>
      </c>
      <c r="B94">
        <f>DAYS360(AB94,$K$104)</f>
        <v>42286</v>
      </c>
      <c r="C94" s="4">
        <f ca="1">HYPERLINK($N$174 &amp; INDIRECT("d" &amp; ROW()),INDIRECT("d" &amp; ROW()))</f>
        <v>0</v>
      </c>
      <c r="I94" t="s">
        <v>123</v>
      </c>
      <c r="J94" t="s">
        <v>123</v>
      </c>
      <c r="K94" t="str">
        <f ca="1">IF(ISBLANK(INDIRECT("d"&amp;ROW())),".",IFERROR(VLOOKUP($D94,INDIRECT("'" &amp; $K$103 &amp; "'!$C$2:$k$90"),8,FALSE),"NTR"))</f>
        <v>.</v>
      </c>
      <c r="O94" t="s">
        <v>123</v>
      </c>
      <c r="P94" t="s">
        <v>123</v>
      </c>
      <c r="AE94">
        <f ca="1">IFERROR(VLOOKUP($D94,INDIRECT("'" &amp; $K$103 &amp; "'!$C$2:$K$90"),4,FALSE),"NTR")</f>
        <v>0</v>
      </c>
      <c r="AF94">
        <f ca="1">IFERROR(VLOOKUP($D94,INDIRECT("'" &amp; $K$103 &amp; "'!$C$2:$T$90"),11,FALSE),"NoTarg")</f>
        <v>0</v>
      </c>
      <c r="AG94">
        <f ca="1">IFERROR(VLOOKUP($D94,INDIRECT("'" &amp; $K$103 &amp; "'!$C$2:$L$90"),10,FALSE),"NoWaive")</f>
        <v>0</v>
      </c>
      <c r="AH94">
        <f ca="1">IFERROR(VLOOKUP($D94,INDIRECT("'" &amp; $K$103 &amp; "'!$C$2:$T$90"),6,FALSE),"NTR")</f>
        <v>0</v>
      </c>
    </row>
    <row r="95" spans="1:34" x14ac:dyDescent="0.3">
      <c r="A95">
        <f>DAYS360(AA95,$K$104)</f>
        <v>42286</v>
      </c>
      <c r="B95">
        <f>DAYS360(AB95,$K$104)</f>
        <v>42286</v>
      </c>
      <c r="C95" s="4">
        <f ca="1">HYPERLINK($N$174 &amp; INDIRECT("d" &amp; ROW()),INDIRECT("d" &amp; ROW()))</f>
        <v>0</v>
      </c>
      <c r="I95" t="s">
        <v>123</v>
      </c>
      <c r="J95" t="s">
        <v>123</v>
      </c>
      <c r="K95" t="str">
        <f ca="1">IF(ISBLANK(INDIRECT("d"&amp;ROW())),".",IFERROR(VLOOKUP($D95,INDIRECT("'" &amp; $K$103 &amp; "'!$C$2:$k$90"),8,FALSE),"NTR"))</f>
        <v>.</v>
      </c>
      <c r="O95" t="s">
        <v>123</v>
      </c>
      <c r="P95" t="s">
        <v>123</v>
      </c>
      <c r="AE95">
        <f ca="1">IFERROR(VLOOKUP($D95,INDIRECT("'" &amp; $K$103 &amp; "'!$C$2:$K$90"),4,FALSE),"NTR")</f>
        <v>0</v>
      </c>
      <c r="AF95">
        <f ca="1">IFERROR(VLOOKUP($D95,INDIRECT("'" &amp; $K$103 &amp; "'!$C$2:$T$90"),11,FALSE),"NoTarg")</f>
        <v>0</v>
      </c>
      <c r="AG95">
        <f ca="1">IFERROR(VLOOKUP($D95,INDIRECT("'" &amp; $K$103 &amp; "'!$C$2:$L$90"),10,FALSE),"NoWaive")</f>
        <v>0</v>
      </c>
      <c r="AH95">
        <f ca="1">IFERROR(VLOOKUP($D95,INDIRECT("'" &amp; $K$103 &amp; "'!$C$2:$T$90"),6,FALSE),"NTR")</f>
        <v>0</v>
      </c>
    </row>
    <row r="96" spans="1:34" x14ac:dyDescent="0.3">
      <c r="A96">
        <f>DAYS360(AA96,$K$104)</f>
        <v>42286</v>
      </c>
      <c r="B96">
        <f>DAYS360(AB96,$K$104)</f>
        <v>42286</v>
      </c>
      <c r="C96" s="4">
        <f ca="1">HYPERLINK($N$174 &amp; INDIRECT("d" &amp; ROW()),INDIRECT("d" &amp; ROW()))</f>
        <v>0</v>
      </c>
      <c r="I96" t="s">
        <v>123</v>
      </c>
      <c r="J96" t="s">
        <v>123</v>
      </c>
      <c r="K96" t="str">
        <f ca="1">IF(ISBLANK(INDIRECT("d"&amp;ROW())),".",IFERROR(VLOOKUP($D96,INDIRECT("'" &amp; $K$103 &amp; "'!$C$2:$k$90"),8,FALSE),"NTR"))</f>
        <v>.</v>
      </c>
      <c r="O96" t="s">
        <v>123</v>
      </c>
      <c r="P96" t="s">
        <v>123</v>
      </c>
      <c r="AE96">
        <f ca="1">IFERROR(VLOOKUP($D96,INDIRECT("'" &amp; $K$103 &amp; "'!$C$2:$K$90"),4,FALSE),"NTR")</f>
        <v>0</v>
      </c>
      <c r="AF96">
        <f ca="1">IFERROR(VLOOKUP($D96,INDIRECT("'" &amp; $K$103 &amp; "'!$C$2:$T$90"),11,FALSE),"NoTarg")</f>
        <v>0</v>
      </c>
      <c r="AG96">
        <f ca="1">IFERROR(VLOOKUP($D96,INDIRECT("'" &amp; $K$103 &amp; "'!$C$2:$L$90"),10,FALSE),"NoWaive")</f>
        <v>0</v>
      </c>
      <c r="AH96">
        <f ca="1">IFERROR(VLOOKUP($D96,INDIRECT("'" &amp; $K$103 &amp; "'!$C$2:$T$90"),6,FALSE),"NTR")</f>
        <v>0</v>
      </c>
    </row>
    <row r="97" spans="1:34" x14ac:dyDescent="0.3">
      <c r="A97">
        <f>DAYS360(AA97,$K$104)</f>
        <v>42286</v>
      </c>
      <c r="B97">
        <f>DAYS360(AB97,$K$104)</f>
        <v>42286</v>
      </c>
      <c r="C97" s="4">
        <f ca="1">HYPERLINK($N$174 &amp; INDIRECT("d" &amp; ROW()),INDIRECT("d" &amp; ROW()))</f>
        <v>0</v>
      </c>
      <c r="I97" t="s">
        <v>123</v>
      </c>
      <c r="J97" t="s">
        <v>123</v>
      </c>
      <c r="K97" t="str">
        <f ca="1">IF(ISBLANK(INDIRECT("d"&amp;ROW())),".",IFERROR(VLOOKUP($D97,INDIRECT("'" &amp; $K$103 &amp; "'!$C$2:$k$90"),8,FALSE),"NTR"))</f>
        <v>.</v>
      </c>
      <c r="O97" t="s">
        <v>123</v>
      </c>
      <c r="P97" t="s">
        <v>123</v>
      </c>
      <c r="AE97">
        <f ca="1">IFERROR(VLOOKUP($D97,INDIRECT("'" &amp; $K$103 &amp; "'!$C$2:$K$90"),4,FALSE),"NTR")</f>
        <v>0</v>
      </c>
      <c r="AF97">
        <f ca="1">IFERROR(VLOOKUP($D97,INDIRECT("'" &amp; $K$103 &amp; "'!$C$2:$T$90"),11,FALSE),"NoTarg")</f>
        <v>0</v>
      </c>
      <c r="AG97">
        <f ca="1">IFERROR(VLOOKUP($D97,INDIRECT("'" &amp; $K$103 &amp; "'!$C$2:$L$90"),10,FALSE),"NoWaive")</f>
        <v>0</v>
      </c>
      <c r="AH97">
        <f ca="1">IFERROR(VLOOKUP($D97,INDIRECT("'" &amp; $K$103 &amp; "'!$C$2:$T$90"),6,FALSE),"NTR")</f>
        <v>0</v>
      </c>
    </row>
    <row r="98" spans="1:34" x14ac:dyDescent="0.3">
      <c r="A98">
        <f>DAYS360(AA98,$K$104)</f>
        <v>42286</v>
      </c>
      <c r="B98">
        <f>DAYS360(AB98,$K$104)</f>
        <v>42286</v>
      </c>
      <c r="C98" s="4">
        <f ca="1">HYPERLINK($N$174 &amp; INDIRECT("d" &amp; ROW()),INDIRECT("d" &amp; ROW()))</f>
        <v>0</v>
      </c>
      <c r="I98" t="s">
        <v>123</v>
      </c>
      <c r="J98" t="s">
        <v>123</v>
      </c>
      <c r="K98" t="str">
        <f ca="1">IF(ISBLANK(INDIRECT("d"&amp;ROW())),".",IFERROR(VLOOKUP($D98,INDIRECT("'" &amp; $K$103 &amp; "'!$C$2:$k$90"),8,FALSE),"NTR"))</f>
        <v>.</v>
      </c>
      <c r="O98" t="s">
        <v>123</v>
      </c>
      <c r="P98" t="s">
        <v>123</v>
      </c>
      <c r="AE98">
        <f ca="1">IFERROR(VLOOKUP($D98,INDIRECT("'" &amp; $K$103 &amp; "'!$C$2:$K$90"),4,FALSE),"NTR")</f>
        <v>0</v>
      </c>
      <c r="AF98">
        <f ca="1">IFERROR(VLOOKUP($D98,INDIRECT("'" &amp; $K$103 &amp; "'!$C$2:$T$90"),11,FALSE),"NoTarg")</f>
        <v>0</v>
      </c>
      <c r="AG98">
        <f ca="1">IFERROR(VLOOKUP($D98,INDIRECT("'" &amp; $K$103 &amp; "'!$C$2:$L$90"),10,FALSE),"NoWaive")</f>
        <v>0</v>
      </c>
      <c r="AH98">
        <f ca="1">IFERROR(VLOOKUP($D98,INDIRECT("'" &amp; $K$103 &amp; "'!$C$2:$T$90"),6,FALSE),"NTR")</f>
        <v>0</v>
      </c>
    </row>
    <row r="99" spans="1:34" x14ac:dyDescent="0.3">
      <c r="A99">
        <f>DAYS360(AA99,$K$104)</f>
        <v>42286</v>
      </c>
      <c r="B99">
        <f>DAYS360(AB99,$K$104)</f>
        <v>42286</v>
      </c>
      <c r="C99" s="4">
        <f ca="1">HYPERLINK($N$174 &amp; INDIRECT("d" &amp; ROW()),INDIRECT("d" &amp; ROW()))</f>
        <v>0</v>
      </c>
      <c r="I99" t="s">
        <v>123</v>
      </c>
      <c r="J99" t="s">
        <v>123</v>
      </c>
      <c r="K99" t="str">
        <f ca="1">IF(ISBLANK(INDIRECT("d"&amp;ROW())),".",IFERROR(VLOOKUP($D99,INDIRECT("'" &amp; $K$103 &amp; "'!$C$2:$k$90"),8,FALSE),"NTR"))</f>
        <v>.</v>
      </c>
      <c r="O99" t="s">
        <v>123</v>
      </c>
      <c r="P99" t="s">
        <v>123</v>
      </c>
      <c r="AE99">
        <f ca="1">IFERROR(VLOOKUP($D99,INDIRECT("'" &amp; $K$103 &amp; "'!$C$2:$K$90"),4,FALSE),"NTR")</f>
        <v>0</v>
      </c>
      <c r="AF99">
        <f ca="1">IFERROR(VLOOKUP($D99,INDIRECT("'" &amp; $K$103 &amp; "'!$C$2:$T$90"),11,FALSE),"NoTarg")</f>
        <v>0</v>
      </c>
      <c r="AG99">
        <f ca="1">IFERROR(VLOOKUP($D99,INDIRECT("'" &amp; $K$103 &amp; "'!$C$2:$L$90"),10,FALSE),"NoWaive")</f>
        <v>0</v>
      </c>
      <c r="AH99">
        <f ca="1">IFERROR(VLOOKUP($D99,INDIRECT("'" &amp; $K$103 &amp; "'!$C$2:$T$90"),6,FALSE),"NTR")</f>
        <v>0</v>
      </c>
    </row>
    <row r="100" spans="1:34" x14ac:dyDescent="0.3">
      <c r="A100">
        <f>DAYS360(AA100,$K$104)</f>
        <v>42286</v>
      </c>
      <c r="B100">
        <f>DAYS360(AB100,$K$104)</f>
        <v>42286</v>
      </c>
      <c r="C100" s="4">
        <f ca="1">HYPERLINK($N$174 &amp; INDIRECT("d" &amp; ROW()),INDIRECT("d" &amp; ROW()))</f>
        <v>0</v>
      </c>
      <c r="I100" t="s">
        <v>123</v>
      </c>
      <c r="J100" t="s">
        <v>123</v>
      </c>
      <c r="K100" t="str">
        <f ca="1">IF(ISBLANK(INDIRECT("d"&amp;ROW())),".",IFERROR(VLOOKUP($D100,INDIRECT("'" &amp; $K$103 &amp; "'!$C$2:$k$90"),8,FALSE),"NTR"))</f>
        <v>.</v>
      </c>
      <c r="O100" t="s">
        <v>123</v>
      </c>
      <c r="P100" t="s">
        <v>123</v>
      </c>
      <c r="AE100">
        <f ca="1">IFERROR(VLOOKUP($D100,INDIRECT("'" &amp; $K$103 &amp; "'!$C$2:$K$90"),4,FALSE),"NTR")</f>
        <v>0</v>
      </c>
      <c r="AF100">
        <f ca="1">IFERROR(VLOOKUP($D100,INDIRECT("'" &amp; $K$103 &amp; "'!$C$2:$T$90"),11,FALSE),"NoTarg")</f>
        <v>0</v>
      </c>
      <c r="AG100">
        <f ca="1">IFERROR(VLOOKUP($D100,INDIRECT("'" &amp; $K$103 &amp; "'!$C$2:$L$90"),10,FALSE),"NoWaive")</f>
        <v>0</v>
      </c>
      <c r="AH100">
        <f ca="1">IFERROR(VLOOKUP($D100,INDIRECT("'" &amp; $K$103 &amp; "'!$C$2:$T$90"),6,FALSE),"NTR")</f>
        <v>0</v>
      </c>
    </row>
    <row r="103" spans="1:34" x14ac:dyDescent="0.3">
      <c r="B103">
        <f>SUBTOTAL(3,D2:D101)</f>
        <v>64</v>
      </c>
      <c r="K103" t="s">
        <v>1718</v>
      </c>
    </row>
    <row r="104" spans="1:34" x14ac:dyDescent="0.3">
      <c r="G104" t="s">
        <v>153</v>
      </c>
      <c r="I104" t="str">
        <f>CONCATENATE(MID($K$103,11,5), " Report")</f>
        <v>06-13 Report</v>
      </c>
      <c r="K104" s="6">
        <v>42902</v>
      </c>
    </row>
    <row r="105" spans="1:34" x14ac:dyDescent="0.3">
      <c r="F105" t="s">
        <v>150</v>
      </c>
      <c r="G105">
        <f ca="1">COUNTIFS(K2:K100,"=NTR")</f>
        <v>22</v>
      </c>
      <c r="I105">
        <f ca="1">INDIRECT("'" &amp; $K$103 &amp; "'!$g" &amp; ROW())</f>
        <v>18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13</v>
      </c>
      <c r="I106">
        <f t="shared" ref="I106:I111" ca="1" si="0">INDIRECT("'" &amp; $K$103 &amp; "'!$g" &amp; ROW())</f>
        <v>5</v>
      </c>
      <c r="K106" s="7"/>
    </row>
    <row r="107" spans="1:34" x14ac:dyDescent="0.3">
      <c r="F107" t="s">
        <v>157</v>
      </c>
      <c r="G107">
        <f>COUNTIFS(B2:B81,"&gt;7",B2:B81,"&lt;400")</f>
        <v>10</v>
      </c>
      <c r="I107">
        <f t="shared" ca="1" si="0"/>
        <v>16</v>
      </c>
    </row>
    <row r="108" spans="1:34" x14ac:dyDescent="0.3">
      <c r="F108" t="s">
        <v>152</v>
      </c>
      <c r="G108">
        <f>COUNTIFS(L2:L81,"=Waiver*")</f>
        <v>29</v>
      </c>
      <c r="I108">
        <f t="shared" ca="1" si="0"/>
        <v>25</v>
      </c>
    </row>
    <row r="109" spans="1:34" x14ac:dyDescent="0.3">
      <c r="F109" t="s">
        <v>158</v>
      </c>
      <c r="G109">
        <f>COUNTA(D2:D104)</f>
        <v>64</v>
      </c>
      <c r="I109">
        <f t="shared" ca="1" si="0"/>
        <v>51</v>
      </c>
    </row>
    <row r="110" spans="1:34" x14ac:dyDescent="0.3">
      <c r="F110" t="s">
        <v>159</v>
      </c>
      <c r="G110">
        <v>13</v>
      </c>
      <c r="I110">
        <f t="shared" ca="1" si="0"/>
        <v>13</v>
      </c>
    </row>
    <row r="111" spans="1:34" s="1" customFormat="1" x14ac:dyDescent="0.3">
      <c r="F111" s="1" t="s">
        <v>21</v>
      </c>
      <c r="G111" s="1">
        <f>COUNTIFS(Q2:Q95,$F111)</f>
        <v>19</v>
      </c>
      <c r="I111">
        <f t="shared" ca="1" si="0"/>
        <v>5</v>
      </c>
      <c r="N111" s="10" t="s">
        <v>160</v>
      </c>
      <c r="AA111" s="35"/>
      <c r="AB111" s="35"/>
    </row>
    <row r="113" spans="5:28" s="1" customFormat="1" x14ac:dyDescent="0.3">
      <c r="H113" s="1" t="s">
        <v>184</v>
      </c>
      <c r="AA113" s="35"/>
      <c r="AB113" s="35"/>
    </row>
    <row r="114" spans="5:28" x14ac:dyDescent="0.3">
      <c r="F114" t="s">
        <v>1347</v>
      </c>
      <c r="G114" s="1">
        <f>COUNTIFS($F$2:$F$95,F114 &amp; "*")</f>
        <v>1</v>
      </c>
      <c r="H114" s="1">
        <f>COUNTIFS($F$2:$F$95,F114 &amp; "*",$H$2:$H$95,"P0")</f>
        <v>1</v>
      </c>
      <c r="I114" s="1">
        <f ca="1">INDIRECT("'" &amp; $K$103 &amp; "'!$g" &amp; ROW())</f>
        <v>0</v>
      </c>
    </row>
    <row r="115" spans="5:28" s="1" customFormat="1" x14ac:dyDescent="0.3">
      <c r="E115" s="1" t="s">
        <v>3</v>
      </c>
      <c r="F115" t="s">
        <v>45</v>
      </c>
      <c r="G115" s="1">
        <f>COUNTIFS($F$2:$F$95,F115 &amp; "*")</f>
        <v>8</v>
      </c>
      <c r="H115" s="1">
        <f>COUNTIFS($F$2:$F$95,F115 &amp; "*",$H$2:$H$95,"P0")</f>
        <v>3</v>
      </c>
      <c r="I115" s="1">
        <f ca="1">INDIRECT("'" &amp; $K$103 &amp; "'!$g" &amp; ROW())</f>
        <v>6</v>
      </c>
      <c r="K115" s="10" t="s">
        <v>239</v>
      </c>
      <c r="AA115" s="35"/>
      <c r="AB115" s="35"/>
    </row>
    <row r="116" spans="5:28" x14ac:dyDescent="0.3">
      <c r="F116" t="s">
        <v>61</v>
      </c>
      <c r="G116" s="1">
        <f t="shared" ref="G116:G131" si="1">COUNTIFS($F$2:$F$95,F116 &amp; "*")</f>
        <v>1</v>
      </c>
      <c r="H116" s="1">
        <f t="shared" ref="H116:H131" si="2">COUNTIFS($F$2:$F$95,F116 &amp; "*",$H$2:$H$95,"P0")</f>
        <v>0</v>
      </c>
      <c r="I116" s="1">
        <f t="shared" ref="I116:I133" ca="1" si="3">INDIRECT("'" &amp; $K$103 &amp; "'!$g" &amp; ROW())</f>
        <v>0</v>
      </c>
      <c r="K116" s="4"/>
    </row>
    <row r="117" spans="5:28" x14ac:dyDescent="0.3">
      <c r="F117" t="s">
        <v>63</v>
      </c>
      <c r="G117" s="1">
        <f t="shared" si="1"/>
        <v>6</v>
      </c>
      <c r="H117" s="1">
        <f t="shared" si="2"/>
        <v>2</v>
      </c>
      <c r="I117" s="1">
        <f t="shared" ca="1" si="3"/>
        <v>6</v>
      </c>
    </row>
    <row r="118" spans="5:28" x14ac:dyDescent="0.3">
      <c r="F118" t="s">
        <v>70</v>
      </c>
      <c r="G118" s="1">
        <f t="shared" si="1"/>
        <v>5</v>
      </c>
      <c r="H118" s="1">
        <f t="shared" si="2"/>
        <v>3</v>
      </c>
      <c r="I118" s="1">
        <f t="shared" ca="1" si="3"/>
        <v>4</v>
      </c>
    </row>
    <row r="119" spans="5:28" x14ac:dyDescent="0.3">
      <c r="F119" t="s">
        <v>253</v>
      </c>
      <c r="G119" s="1">
        <f t="shared" si="1"/>
        <v>3</v>
      </c>
      <c r="H119" s="1">
        <f t="shared" si="2"/>
        <v>3</v>
      </c>
      <c r="I119" s="1">
        <f t="shared" ca="1" si="3"/>
        <v>3</v>
      </c>
      <c r="K119" t="s">
        <v>1525</v>
      </c>
    </row>
    <row r="120" spans="5:28" x14ac:dyDescent="0.3">
      <c r="F120" t="s">
        <v>48</v>
      </c>
      <c r="G120" s="1">
        <f t="shared" si="1"/>
        <v>0</v>
      </c>
      <c r="H120" s="1">
        <f t="shared" si="2"/>
        <v>0</v>
      </c>
      <c r="I120" s="1">
        <f t="shared" ca="1" si="3"/>
        <v>0</v>
      </c>
      <c r="K120" t="s">
        <v>162</v>
      </c>
    </row>
    <row r="121" spans="5:28" x14ac:dyDescent="0.3">
      <c r="F121" t="s">
        <v>215</v>
      </c>
      <c r="G121" s="1">
        <f t="shared" si="1"/>
        <v>0</v>
      </c>
      <c r="H121" s="1">
        <f t="shared" si="2"/>
        <v>0</v>
      </c>
      <c r="I121" s="1">
        <f t="shared" ca="1" si="3"/>
        <v>0</v>
      </c>
      <c r="K121" t="s">
        <v>163</v>
      </c>
    </row>
    <row r="122" spans="5:28" x14ac:dyDescent="0.3">
      <c r="F122" t="s">
        <v>28</v>
      </c>
      <c r="G122" s="1">
        <f t="shared" si="1"/>
        <v>15</v>
      </c>
      <c r="H122" s="1">
        <f t="shared" si="2"/>
        <v>2</v>
      </c>
      <c r="I122" s="1">
        <f t="shared" ca="1" si="3"/>
        <v>13</v>
      </c>
      <c r="K122" t="s">
        <v>164</v>
      </c>
    </row>
    <row r="123" spans="5:28" x14ac:dyDescent="0.3">
      <c r="F123" t="s">
        <v>260</v>
      </c>
      <c r="G123" s="1">
        <f t="shared" si="1"/>
        <v>0</v>
      </c>
      <c r="H123" s="1">
        <f t="shared" si="2"/>
        <v>0</v>
      </c>
      <c r="I123" s="1">
        <f t="shared" ca="1" si="3"/>
        <v>0</v>
      </c>
    </row>
    <row r="124" spans="5:28" x14ac:dyDescent="0.3">
      <c r="F124" t="s">
        <v>42</v>
      </c>
      <c r="G124" s="1">
        <f t="shared" si="1"/>
        <v>0</v>
      </c>
      <c r="H124" s="1">
        <f t="shared" si="2"/>
        <v>0</v>
      </c>
      <c r="I124" s="1">
        <f t="shared" ca="1" si="3"/>
        <v>0</v>
      </c>
    </row>
    <row r="125" spans="5:28" x14ac:dyDescent="0.3">
      <c r="F125" t="s">
        <v>75</v>
      </c>
      <c r="G125" s="1">
        <f t="shared" si="1"/>
        <v>3</v>
      </c>
      <c r="H125" s="1">
        <f t="shared" si="2"/>
        <v>0</v>
      </c>
      <c r="I125" s="1">
        <f t="shared" ca="1" si="3"/>
        <v>2</v>
      </c>
      <c r="M125" t="str">
        <f>CONCATENATE("Prev Rpt= ",$K$103)</f>
        <v>Prev Rpt= bugs-2017-06-13</v>
      </c>
    </row>
    <row r="126" spans="5:28" x14ac:dyDescent="0.3">
      <c r="F126" t="s">
        <v>443</v>
      </c>
      <c r="G126" s="1">
        <f t="shared" si="1"/>
        <v>0</v>
      </c>
      <c r="H126" s="1">
        <f t="shared" si="2"/>
        <v>0</v>
      </c>
      <c r="I126" s="1">
        <f t="shared" ca="1" si="3"/>
        <v>0</v>
      </c>
      <c r="K126" t="s">
        <v>204</v>
      </c>
      <c r="L126">
        <f>COUNTIFS(H2:H95, "p0")</f>
        <v>15</v>
      </c>
      <c r="M126">
        <f ca="1">INDIRECT("'" &amp; $K$103 &amp; "'!$l" &amp; ROW())</f>
        <v>14</v>
      </c>
    </row>
    <row r="127" spans="5:28" x14ac:dyDescent="0.3">
      <c r="F127" t="s">
        <v>97</v>
      </c>
      <c r="G127" s="1">
        <f t="shared" si="1"/>
        <v>0</v>
      </c>
      <c r="H127" s="1">
        <f t="shared" si="2"/>
        <v>0</v>
      </c>
      <c r="I127" s="1">
        <f t="shared" ca="1" si="3"/>
        <v>0</v>
      </c>
      <c r="K127" t="s">
        <v>199</v>
      </c>
      <c r="L127">
        <f>COUNTIFS(H2:H95, "p1")</f>
        <v>17</v>
      </c>
      <c r="M127">
        <f ca="1">INDIRECT("'" &amp; $K$103 &amp; "'!$l" &amp; ROW())</f>
        <v>14</v>
      </c>
    </row>
    <row r="128" spans="5:28" x14ac:dyDescent="0.3">
      <c r="F128" t="s">
        <v>230</v>
      </c>
      <c r="G128" s="1">
        <f t="shared" si="1"/>
        <v>0</v>
      </c>
      <c r="H128" s="1">
        <f t="shared" si="2"/>
        <v>0</v>
      </c>
      <c r="I128" s="1">
        <f t="shared" ca="1" si="3"/>
        <v>0</v>
      </c>
      <c r="K128" t="s">
        <v>200</v>
      </c>
      <c r="L128">
        <f>COUNTIFS(H2:H95, "p2")</f>
        <v>26</v>
      </c>
      <c r="M128">
        <f ca="1">INDIRECT("'" &amp; $K$103 &amp; "'!$l" &amp; ROW())</f>
        <v>22</v>
      </c>
    </row>
    <row r="129" spans="5:28" x14ac:dyDescent="0.3">
      <c r="F129" t="s">
        <v>19</v>
      </c>
      <c r="G129" s="1">
        <f t="shared" si="1"/>
        <v>1</v>
      </c>
      <c r="H129" s="1">
        <f t="shared" si="2"/>
        <v>0</v>
      </c>
      <c r="I129" s="1">
        <f t="shared" ca="1" si="3"/>
        <v>0</v>
      </c>
      <c r="K129" t="s">
        <v>203</v>
      </c>
      <c r="L129">
        <f>COUNTIFS(H2:H95, "unspecified")</f>
        <v>6</v>
      </c>
      <c r="M129">
        <f ca="1">INDIRECT("'" &amp; $K$103 &amp; "'!$l" &amp; ROW())</f>
        <v>1</v>
      </c>
    </row>
    <row r="130" spans="5:28" x14ac:dyDescent="0.3">
      <c r="F130" t="s">
        <v>86</v>
      </c>
      <c r="G130" s="1">
        <f t="shared" si="1"/>
        <v>18</v>
      </c>
      <c r="H130" s="1">
        <f t="shared" si="2"/>
        <v>1</v>
      </c>
      <c r="I130" s="1">
        <f t="shared" ca="1" si="3"/>
        <v>15</v>
      </c>
    </row>
    <row r="131" spans="5:28" s="1" customFormat="1" x14ac:dyDescent="0.3">
      <c r="F131" s="1" t="s">
        <v>482</v>
      </c>
      <c r="G131" s="1">
        <f t="shared" si="1"/>
        <v>0</v>
      </c>
      <c r="H131" s="1">
        <f t="shared" si="2"/>
        <v>0</v>
      </c>
      <c r="I131" s="1">
        <f t="shared" ca="1" si="3"/>
        <v>0</v>
      </c>
      <c r="L131" s="1">
        <f>SUM(L126:L129)</f>
        <v>64</v>
      </c>
      <c r="M131" s="1">
        <f ca="1">SUM(M126:M129)</f>
        <v>51</v>
      </c>
      <c r="AA131" s="35"/>
      <c r="AB131" s="35"/>
    </row>
    <row r="132" spans="5:28" s="1" customFormat="1" x14ac:dyDescent="0.3">
      <c r="F132" s="1" t="s">
        <v>55</v>
      </c>
      <c r="G132" s="1">
        <f>COUNTIFS($F$2:$F$95,F132 &amp; "*")</f>
        <v>2</v>
      </c>
      <c r="H132" s="1">
        <f>COUNTIFS($F$2:$F$95,F132 &amp; "*",$H$2:$H$95,"P0")</f>
        <v>0</v>
      </c>
      <c r="I132" s="1">
        <f t="shared" ca="1" si="3"/>
        <v>1</v>
      </c>
      <c r="AA132" s="35"/>
      <c r="AB132" s="35"/>
    </row>
    <row r="133" spans="5:28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3"/>
        <v>0</v>
      </c>
      <c r="K133" s="13" t="str">
        <f>CONCATENATE("98 to be verified/closed, ",SUM(24,11)," non-QA submitter.")</f>
        <v>98 to be verified/closed, 35 non-QA submitter.</v>
      </c>
      <c r="L133" s="13" t="str">
        <f>CONCATENATE("Older than 14 days: ", SUM(14,9))</f>
        <v>Older than 14 days: 23</v>
      </c>
      <c r="AA133" s="35"/>
      <c r="AB133" s="35"/>
    </row>
    <row r="134" spans="5:28" x14ac:dyDescent="0.3">
      <c r="G134" s="1">
        <f>SUM(G114:G133)</f>
        <v>63</v>
      </c>
      <c r="H134" s="1">
        <f>SUM(H114:H133)</f>
        <v>15</v>
      </c>
      <c r="I134" s="1">
        <f ca="1">SUM(I114:I133)</f>
        <v>50</v>
      </c>
      <c r="K134" s="4" t="s">
        <v>393</v>
      </c>
    </row>
    <row r="135" spans="5:28" s="1" customFormat="1" x14ac:dyDescent="0.3">
      <c r="E135" t="s">
        <v>11</v>
      </c>
      <c r="F135"/>
      <c r="G135"/>
      <c r="I135"/>
      <c r="K135" s="10" t="s">
        <v>1186</v>
      </c>
      <c r="AA135" s="35"/>
      <c r="AB135" s="35"/>
    </row>
    <row r="136" spans="5:28" x14ac:dyDescent="0.3">
      <c r="E136" s="1"/>
      <c r="F136" s="1" t="s">
        <v>193</v>
      </c>
      <c r="G136" s="1">
        <f>COUNTIFS($T$2:$T$95,$F136)</f>
        <v>2</v>
      </c>
      <c r="I136" s="1">
        <f ca="1">INDIRECT("'" &amp; $K$103 &amp; "'!$g" &amp; ROW())</f>
        <v>4</v>
      </c>
    </row>
    <row r="137" spans="5:28" x14ac:dyDescent="0.3">
      <c r="E137" s="1"/>
      <c r="F137" s="1" t="s">
        <v>194</v>
      </c>
      <c r="G137" s="1">
        <f>COUNTIFS($T$2:$T$95,$F137)</f>
        <v>36</v>
      </c>
      <c r="I137" s="1">
        <f ca="1">INDIRECT("'" &amp; $K$103 &amp; "'!$g" &amp; ROW())</f>
        <v>29</v>
      </c>
      <c r="K137" s="4" t="s">
        <v>216</v>
      </c>
    </row>
    <row r="138" spans="5:28" x14ac:dyDescent="0.3">
      <c r="E138" s="1"/>
      <c r="F138" s="1" t="s">
        <v>195</v>
      </c>
      <c r="G138" s="1">
        <f>COUNTIFS($T$2:$T$95,$F138)</f>
        <v>26</v>
      </c>
      <c r="I138" s="1">
        <f ca="1">INDIRECT("'" &amp; $K$103 &amp; "'!$g" &amp; ROW())</f>
        <v>18</v>
      </c>
      <c r="K138" s="4" t="s">
        <v>968</v>
      </c>
    </row>
    <row r="139" spans="5:28" x14ac:dyDescent="0.3">
      <c r="G139">
        <f>SUM(G136:G138)</f>
        <v>64</v>
      </c>
      <c r="I139">
        <f ca="1">INDIRECT("'" &amp; $K$103 &amp; "'!$g" &amp; ROW())</f>
        <v>51</v>
      </c>
    </row>
    <row r="140" spans="5:28" x14ac:dyDescent="0.3">
      <c r="E140" s="1"/>
      <c r="F140" s="1" t="s">
        <v>1427</v>
      </c>
      <c r="G140">
        <f t="shared" ref="G140:G146" si="4">COUNTIFS($V$2:$V$95,$F140 &amp; "*")</f>
        <v>0</v>
      </c>
      <c r="I140">
        <f ca="1">INDIRECT("'" &amp; $K$103 &amp; "'!$g" &amp;ROW())</f>
        <v>0</v>
      </c>
    </row>
    <row r="141" spans="5:28" x14ac:dyDescent="0.3">
      <c r="E141" t="s">
        <v>173</v>
      </c>
      <c r="F141" t="s">
        <v>82</v>
      </c>
      <c r="G141">
        <f t="shared" si="4"/>
        <v>27</v>
      </c>
      <c r="I141">
        <f ca="1">INDIRECT("'" &amp; $K$103 &amp; "'!$g" &amp;ROW())</f>
        <v>24</v>
      </c>
    </row>
    <row r="142" spans="5:28" s="1" customFormat="1" x14ac:dyDescent="0.3">
      <c r="E142"/>
      <c r="F142" t="s">
        <v>570</v>
      </c>
      <c r="G142">
        <f t="shared" si="4"/>
        <v>2</v>
      </c>
      <c r="I142">
        <f t="shared" ref="I142:I149" ca="1" si="5">INDIRECT("'" &amp; $K$103 &amp; "'!$g" &amp;ROW())</f>
        <v>1</v>
      </c>
      <c r="AA142" s="35"/>
      <c r="AB142" s="35"/>
    </row>
    <row r="143" spans="5:28" x14ac:dyDescent="0.3">
      <c r="F143" t="s">
        <v>43</v>
      </c>
      <c r="G143">
        <f t="shared" si="4"/>
        <v>17</v>
      </c>
      <c r="I143">
        <f t="shared" ca="1" si="5"/>
        <v>15</v>
      </c>
    </row>
    <row r="144" spans="5:28" s="1" customFormat="1" x14ac:dyDescent="0.3">
      <c r="E144"/>
      <c r="F144" t="s">
        <v>29</v>
      </c>
      <c r="G144">
        <f t="shared" si="4"/>
        <v>9</v>
      </c>
      <c r="I144">
        <f t="shared" ca="1" si="5"/>
        <v>6</v>
      </c>
      <c r="AA144" s="35"/>
      <c r="AB144" s="35"/>
    </row>
    <row r="145" spans="5:28" x14ac:dyDescent="0.3">
      <c r="F145" t="s">
        <v>476</v>
      </c>
      <c r="G145">
        <f t="shared" si="4"/>
        <v>1</v>
      </c>
      <c r="I145">
        <f t="shared" ca="1" si="5"/>
        <v>0</v>
      </c>
    </row>
    <row r="146" spans="5:28" x14ac:dyDescent="0.3">
      <c r="F146" t="s">
        <v>1426</v>
      </c>
      <c r="G146">
        <f t="shared" si="4"/>
        <v>0</v>
      </c>
      <c r="I146">
        <f t="shared" ca="1" si="5"/>
        <v>0</v>
      </c>
    </row>
    <row r="147" spans="5:28" x14ac:dyDescent="0.3">
      <c r="F147" t="s">
        <v>156</v>
      </c>
      <c r="G147">
        <f>COUNTIFS($V$2:$V$81,$F147)</f>
        <v>5</v>
      </c>
      <c r="I147">
        <f t="shared" ca="1" si="5"/>
        <v>4</v>
      </c>
    </row>
    <row r="148" spans="5:28" x14ac:dyDescent="0.3">
      <c r="F148" t="s">
        <v>1063</v>
      </c>
      <c r="G148">
        <f>COUNTIFS($V$2:$V$81,$F148)</f>
        <v>1</v>
      </c>
      <c r="I148">
        <f t="shared" ca="1" si="5"/>
        <v>0</v>
      </c>
    </row>
    <row r="149" spans="5:28" s="1" customFormat="1" x14ac:dyDescent="0.3">
      <c r="E149"/>
      <c r="F149" s="32" t="s">
        <v>1428</v>
      </c>
      <c r="G149">
        <f>COUNTIFS($V$2:$V$81,$F149 &amp; "*")</f>
        <v>2</v>
      </c>
      <c r="H149"/>
      <c r="I149">
        <f t="shared" ca="1" si="5"/>
        <v>1</v>
      </c>
      <c r="AA149" s="35"/>
      <c r="AB149" s="35"/>
    </row>
    <row r="150" spans="5:28" x14ac:dyDescent="0.3">
      <c r="E150" s="1"/>
      <c r="F150" s="1"/>
      <c r="G150" s="1">
        <f>SUM(G140:G149)</f>
        <v>64</v>
      </c>
      <c r="H150" s="1"/>
      <c r="I150" s="1">
        <f ca="1">SUM(I141:I149)</f>
        <v>51</v>
      </c>
    </row>
    <row r="151" spans="5:28" x14ac:dyDescent="0.3">
      <c r="E151" t="s">
        <v>174</v>
      </c>
    </row>
    <row r="152" spans="5:28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28" x14ac:dyDescent="0.3">
      <c r="F153" t="s">
        <v>1086</v>
      </c>
      <c r="G153">
        <f>COUNTIFS($M$2:$M$95,$F153)</f>
        <v>0</v>
      </c>
      <c r="I153">
        <f t="shared" ref="I153:I165" ca="1" si="6">IFERROR(VLOOKUP($F153,INDIRECT("'"&amp;$K$103&amp;"'!$f$152:$i$164"),2,FALSE)," None Targeted")</f>
        <v>0</v>
      </c>
    </row>
    <row r="154" spans="5:28" x14ac:dyDescent="0.3">
      <c r="F154" t="s">
        <v>1087</v>
      </c>
      <c r="G154">
        <f t="shared" ref="G154:G165" si="7">COUNTIFS($M$2:$M$81,$F154)</f>
        <v>0</v>
      </c>
      <c r="I154">
        <f t="shared" ca="1" si="6"/>
        <v>0</v>
      </c>
    </row>
    <row r="155" spans="5:28" x14ac:dyDescent="0.3">
      <c r="F155" t="s">
        <v>1088</v>
      </c>
      <c r="G155">
        <f t="shared" si="7"/>
        <v>0</v>
      </c>
      <c r="I155">
        <f t="shared" ca="1" si="6"/>
        <v>0</v>
      </c>
    </row>
    <row r="156" spans="5:28" x14ac:dyDescent="0.3">
      <c r="F156" t="s">
        <v>1100</v>
      </c>
      <c r="G156">
        <f t="shared" si="7"/>
        <v>0</v>
      </c>
      <c r="I156">
        <f t="shared" ca="1" si="6"/>
        <v>0</v>
      </c>
    </row>
    <row r="157" spans="5:28" x14ac:dyDescent="0.3">
      <c r="F157" t="s">
        <v>1089</v>
      </c>
      <c r="G157">
        <f t="shared" si="7"/>
        <v>0</v>
      </c>
      <c r="I157">
        <f t="shared" ca="1" si="6"/>
        <v>0</v>
      </c>
    </row>
    <row r="158" spans="5:28" x14ac:dyDescent="0.3">
      <c r="F158" t="s">
        <v>1182</v>
      </c>
      <c r="G158">
        <f t="shared" si="7"/>
        <v>0</v>
      </c>
      <c r="I158">
        <f t="shared" ca="1" si="6"/>
        <v>0</v>
      </c>
    </row>
    <row r="159" spans="5:28" x14ac:dyDescent="0.3">
      <c r="F159" t="s">
        <v>1105</v>
      </c>
      <c r="G159">
        <f t="shared" si="7"/>
        <v>0</v>
      </c>
      <c r="I159">
        <f t="shared" ca="1" si="6"/>
        <v>0</v>
      </c>
    </row>
    <row r="160" spans="5:28" x14ac:dyDescent="0.3">
      <c r="F160" t="s">
        <v>1360</v>
      </c>
      <c r="G160">
        <f t="shared" si="7"/>
        <v>0</v>
      </c>
      <c r="I160">
        <f t="shared" ca="1" si="6"/>
        <v>0</v>
      </c>
    </row>
    <row r="161" spans="6:14" x14ac:dyDescent="0.3">
      <c r="F161" t="s">
        <v>1647</v>
      </c>
      <c r="G161">
        <f t="shared" si="7"/>
        <v>0</v>
      </c>
      <c r="I161">
        <f t="shared" ca="1" si="6"/>
        <v>8</v>
      </c>
    </row>
    <row r="162" spans="6:14" x14ac:dyDescent="0.3">
      <c r="F162" t="s">
        <v>1673</v>
      </c>
      <c r="G162">
        <f t="shared" si="7"/>
        <v>6</v>
      </c>
      <c r="I162">
        <f t="shared" ca="1" si="6"/>
        <v>4</v>
      </c>
    </row>
    <row r="163" spans="6:14" x14ac:dyDescent="0.3">
      <c r="F163" t="s">
        <v>1646</v>
      </c>
      <c r="G163">
        <f t="shared" si="7"/>
        <v>3</v>
      </c>
      <c r="I163">
        <f t="shared" ca="1" si="6"/>
        <v>3</v>
      </c>
    </row>
    <row r="164" spans="6:14" x14ac:dyDescent="0.3">
      <c r="G164">
        <f t="shared" si="7"/>
        <v>0</v>
      </c>
      <c r="I164" t="str">
        <f t="shared" ca="1" si="6"/>
        <v xml:space="preserve"> None Targeted</v>
      </c>
    </row>
    <row r="165" spans="6:14" x14ac:dyDescent="0.3">
      <c r="G165">
        <f t="shared" si="7"/>
        <v>0</v>
      </c>
      <c r="I165" t="str">
        <f t="shared" ca="1" si="6"/>
        <v xml:space="preserve"> None Targeted</v>
      </c>
    </row>
    <row r="168" spans="6:14" x14ac:dyDescent="0.3">
      <c r="G168">
        <f>SUM(G152:G165)</f>
        <v>9</v>
      </c>
    </row>
    <row r="174" spans="6:14" x14ac:dyDescent="0.3">
      <c r="N174" t="s">
        <v>478</v>
      </c>
    </row>
  </sheetData>
  <autoFilter ref="A1:AH101"/>
  <conditionalFormatting sqref="F2:F100">
    <cfRule type="expression" dxfId="388" priority="7">
      <formula>IF(AND(F2 &lt;&gt; AE2, AE2 &lt;&gt; "NTR"), 1,0)</formula>
    </cfRule>
  </conditionalFormatting>
  <conditionalFormatting sqref="M2:M44 M46:M100">
    <cfRule type="expression" dxfId="387" priority="6">
      <formula>IF(AND(M2&lt;&gt;AF2,AF2 &lt;&gt; "---"),IF(AF2 &lt;&gt; "NoTarg",1,0),0)</formula>
    </cfRule>
  </conditionalFormatting>
  <conditionalFormatting sqref="L2:L100">
    <cfRule type="expression" dxfId="386" priority="5">
      <formula>IF(AND(L2 &lt;&gt; AG2, AG2 &lt;&gt; "NoWaive"), 1,0)</formula>
    </cfRule>
  </conditionalFormatting>
  <conditionalFormatting sqref="H2:H100">
    <cfRule type="expression" dxfId="385" priority="4">
      <formula>IF(AND(H2 &lt;&gt; AH2, AH2 &lt;&gt; "NTR"), 1,0)</formula>
    </cfRule>
  </conditionalFormatting>
  <conditionalFormatting sqref="A131:E133 G131:H131 A116:H130 F132:H132 I116:I132 J116:BA133 F133:I133 A134:BA157 A158:E160 G158:BA160 A2:BA2 A101:BA115 N45:BA45 K45:L45 K46:BA50 K3:BA44 A161:BA500 K52:BA100 K51:M51 O51:BA51 A3:J100">
    <cfRule type="expression" dxfId="384" priority="8">
      <formula>MOD(ROW(),2)=0</formula>
    </cfRule>
  </conditionalFormatting>
  <conditionalFormatting sqref="F158:F159">
    <cfRule type="expression" dxfId="383" priority="3">
      <formula>MOD(ROW(),2)=0</formula>
    </cfRule>
  </conditionalFormatting>
  <conditionalFormatting sqref="F160">
    <cfRule type="expression" dxfId="382" priority="2">
      <formula>MOD(ROW(),2)=0</formula>
    </cfRule>
  </conditionalFormatting>
  <conditionalFormatting sqref="M45">
    <cfRule type="expression" dxfId="381" priority="1">
      <formula>MOD(ROW(),2)=0</formula>
    </cfRule>
  </conditionalFormatting>
  <hyperlinks>
    <hyperlink ref="K115" r:id="rId1"/>
    <hyperlink ref="K1" location="'bugs-2017-06-16'!K118" display="Prev Notes"/>
    <hyperlink ref="N111" location="'bugs-2017-06-16'!A2" display="Top"/>
    <hyperlink ref="E34" r:id="rId2" display="moorthy.mm@hpe.com"/>
    <hyperlink ref="E31" r:id="rId3" display="gabriel.vicoveanu@hpe.com"/>
    <hyperlink ref="E84" r:id="rId4" display="akshay.ballal@hpe.com"/>
    <hyperlink ref="K137" r:id="rId5"/>
    <hyperlink ref="K134" r:id="rId6"/>
    <hyperlink ref="E47" r:id="rId7" display="matt.dumm@hpe.com"/>
    <hyperlink ref="K138" r:id="rId8"/>
    <hyperlink ref="K135" r:id="rId9"/>
  </hyperlinks>
  <pageMargins left="0.7" right="0.7" top="0.75" bottom="0.75" header="0.3" footer="0.3"/>
  <pageSetup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19137" r:id="rId13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38" r:id="rId14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39" r:id="rId15" name="Button 3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40" r:id="rId16" name="Button 4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41" r:id="rId17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42" r:id="rId18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43" r:id="rId19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44" r:id="rId20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45" r:id="rId21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46" r:id="rId22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47" r:id="rId23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48" r:id="rId24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49" r:id="rId25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150" r:id="rId26" name="Button 14">
              <controlPr defaultSize="0" autoFill="0" autoPict="0" macro="[0]!NoDisposition">
                <anchor moveWithCells="1" sizeWithCells="1">
                  <from>
                    <xdr:col>13</xdr:col>
                    <xdr:colOff>2141220</xdr:colOff>
                    <xdr:row>115</xdr:row>
                    <xdr:rowOff>175260</xdr:rowOff>
                  </from>
                  <to>
                    <xdr:col>13</xdr:col>
                    <xdr:colOff>3429000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H174"/>
  <sheetViews>
    <sheetView zoomScale="62" zoomScaleNormal="62" workbookViewId="0">
      <pane ySplit="1" topLeftCell="A107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14.77734375" hidden="1" customWidth="1"/>
    <col min="5" max="5" width="21.44140625" customWidth="1"/>
    <col min="6" max="6" width="33" customWidth="1"/>
    <col min="7" max="7" width="18.6640625" customWidth="1"/>
    <col min="8" max="8" width="5.109375" customWidth="1"/>
    <col min="9" max="9" width="13.21875" customWidth="1"/>
    <col min="10" max="10" width="48.5546875" customWidth="1"/>
    <col min="11" max="11" width="35.886718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style="34" bestFit="1" customWidth="1"/>
    <col min="28" max="28" width="16.21875" style="34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53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15-Jun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3" t="s">
        <v>12</v>
      </c>
      <c r="AB1" s="3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147</v>
      </c>
      <c r="B2">
        <f t="shared" ref="B2:B33" si="1">DAYS360(AB2,$K$104)</f>
        <v>2</v>
      </c>
      <c r="C2" s="4">
        <f t="shared" ref="C2:C33" ca="1" si="2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t="shared" ref="K2:K19" ca="1" si="3">IF(ISBLANK(INDIRECT("d"&amp;ROW())),".",IFERROR(VLOOKUP($D2,INDIRECT("'" &amp; $K$103 &amp; "'!$C$2:$k$90"),8,FALSE),"NTR"))</f>
        <v>.</v>
      </c>
      <c r="L2" s="5" t="s">
        <v>20</v>
      </c>
      <c r="M2" t="s">
        <v>1647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847</v>
      </c>
      <c r="AA2" s="34">
        <v>42753.233958333331</v>
      </c>
      <c r="AB2" s="34">
        <v>42899.973217592589</v>
      </c>
      <c r="AD2">
        <v>19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Avitus_1.4.0.74-20170614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30</v>
      </c>
      <c r="B3">
        <f t="shared" si="1"/>
        <v>2</v>
      </c>
      <c r="C3" s="4">
        <f t="shared" ca="1" si="2"/>
        <v>99462</v>
      </c>
      <c r="D3">
        <v>99462</v>
      </c>
      <c r="E3" t="s">
        <v>867</v>
      </c>
      <c r="F3" t="s">
        <v>45</v>
      </c>
      <c r="G3" t="s">
        <v>1267</v>
      </c>
      <c r="H3" t="s">
        <v>94</v>
      </c>
      <c r="I3" t="s">
        <v>24</v>
      </c>
      <c r="J3" t="s">
        <v>123</v>
      </c>
      <c r="K3" t="str">
        <f t="shared" ca="1" si="3"/>
        <v>.</v>
      </c>
      <c r="L3" s="5" t="s">
        <v>20</v>
      </c>
      <c r="M3" t="s">
        <v>1673</v>
      </c>
      <c r="N3" t="s">
        <v>1649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36</v>
      </c>
      <c r="U3" t="s">
        <v>22</v>
      </c>
      <c r="V3" t="s">
        <v>82</v>
      </c>
      <c r="W3" t="s">
        <v>54</v>
      </c>
      <c r="X3" t="s">
        <v>433</v>
      </c>
      <c r="Y3" t="s">
        <v>20</v>
      </c>
      <c r="Z3" t="s">
        <v>20</v>
      </c>
      <c r="AA3" s="34">
        <v>42870.45040509259</v>
      </c>
      <c r="AB3" s="34">
        <v>42899.706458333334</v>
      </c>
      <c r="AD3">
        <v>1</v>
      </c>
      <c r="AE3" t="str">
        <f t="shared" ca="1" si="4"/>
        <v>ADE</v>
      </c>
      <c r="AF3" t="str">
        <f t="shared" ca="1" si="5"/>
        <v>Avitus_1.4.0.75-20170621</v>
      </c>
      <c r="AG3" t="str">
        <f t="shared" ca="1" si="6"/>
        <v>---</v>
      </c>
      <c r="AH3" t="str">
        <f t="shared" ca="1" si="7"/>
        <v>P2</v>
      </c>
    </row>
    <row r="4" spans="1:34" x14ac:dyDescent="0.3">
      <c r="A4">
        <f t="shared" si="0"/>
        <v>15</v>
      </c>
      <c r="B4">
        <f t="shared" si="1"/>
        <v>6</v>
      </c>
      <c r="C4" s="4">
        <f t="shared" ca="1" si="2"/>
        <v>100183</v>
      </c>
      <c r="D4">
        <v>100183</v>
      </c>
      <c r="E4" t="s">
        <v>1674</v>
      </c>
      <c r="F4" t="s">
        <v>45</v>
      </c>
      <c r="G4" t="s">
        <v>46</v>
      </c>
      <c r="H4" t="s">
        <v>112</v>
      </c>
      <c r="I4" t="s">
        <v>24</v>
      </c>
      <c r="J4" t="s">
        <v>123</v>
      </c>
      <c r="K4" t="str">
        <f t="shared" ca="1" si="3"/>
        <v>.</v>
      </c>
      <c r="L4" s="5" t="s">
        <v>796</v>
      </c>
      <c r="M4" s="5" t="s">
        <v>20</v>
      </c>
      <c r="N4" t="s">
        <v>1515</v>
      </c>
      <c r="O4" t="s">
        <v>1469</v>
      </c>
      <c r="P4" t="s">
        <v>1516</v>
      </c>
      <c r="Q4" t="s">
        <v>82</v>
      </c>
      <c r="R4" t="s">
        <v>1380</v>
      </c>
      <c r="S4" t="s">
        <v>269</v>
      </c>
      <c r="T4" t="s">
        <v>36</v>
      </c>
      <c r="U4" t="s">
        <v>35</v>
      </c>
      <c r="V4" t="s">
        <v>60</v>
      </c>
      <c r="W4" t="s">
        <v>26</v>
      </c>
      <c r="X4" t="s">
        <v>405</v>
      </c>
      <c r="Y4" t="s">
        <v>103</v>
      </c>
      <c r="Z4" t="s">
        <v>20</v>
      </c>
      <c r="AA4" s="34">
        <v>42886.499641203707</v>
      </c>
      <c r="AB4" s="34">
        <v>42895.24796296296</v>
      </c>
      <c r="AD4">
        <v>1</v>
      </c>
      <c r="AE4" t="str">
        <f t="shared" ca="1" si="4"/>
        <v>ADE</v>
      </c>
      <c r="AF4" t="str">
        <f t="shared" ca="1" si="5"/>
        <v>---</v>
      </c>
      <c r="AG4" t="str">
        <f t="shared" ca="1" si="6"/>
        <v>Waiver Requested</v>
      </c>
      <c r="AH4" t="str">
        <f t="shared" ca="1" si="7"/>
        <v>P1</v>
      </c>
    </row>
    <row r="5" spans="1:34" x14ac:dyDescent="0.3">
      <c r="A5">
        <f t="shared" si="0"/>
        <v>10</v>
      </c>
      <c r="B5">
        <f t="shared" si="1"/>
        <v>2</v>
      </c>
      <c r="C5" s="4">
        <f t="shared" ca="1" si="2"/>
        <v>100389</v>
      </c>
      <c r="D5">
        <v>100389</v>
      </c>
      <c r="E5" t="s">
        <v>1657</v>
      </c>
      <c r="F5" t="s">
        <v>45</v>
      </c>
      <c r="G5" t="s">
        <v>55</v>
      </c>
      <c r="H5" t="s">
        <v>184</v>
      </c>
      <c r="I5" t="s">
        <v>81</v>
      </c>
      <c r="J5" t="s">
        <v>123</v>
      </c>
      <c r="K5" t="str">
        <f t="shared" ca="1" si="3"/>
        <v>Still investigating, found by dev. Running with debug to reproduce</v>
      </c>
      <c r="L5" s="5" t="s">
        <v>20</v>
      </c>
      <c r="M5" t="s">
        <v>20</v>
      </c>
      <c r="N5" t="s">
        <v>1658</v>
      </c>
      <c r="O5" t="s">
        <v>123</v>
      </c>
      <c r="P5" t="s">
        <v>123</v>
      </c>
      <c r="Q5" t="s">
        <v>21</v>
      </c>
      <c r="R5" t="s">
        <v>1380</v>
      </c>
      <c r="S5" t="s">
        <v>269</v>
      </c>
      <c r="T5" t="s">
        <v>23</v>
      </c>
      <c r="U5" t="s">
        <v>22</v>
      </c>
      <c r="V5" t="s">
        <v>82</v>
      </c>
      <c r="W5" t="s">
        <v>95</v>
      </c>
      <c r="X5" t="s">
        <v>145</v>
      </c>
      <c r="Y5" t="s">
        <v>20</v>
      </c>
      <c r="Z5" t="s">
        <v>20</v>
      </c>
      <c r="AA5" s="34">
        <v>42891.263784722221</v>
      </c>
      <c r="AB5" s="34">
        <v>42899.401238425926</v>
      </c>
      <c r="AD5">
        <v>2</v>
      </c>
      <c r="AE5" t="str">
        <f t="shared" ca="1" si="4"/>
        <v>ADE</v>
      </c>
      <c r="AF5" t="str">
        <f t="shared" ca="1" si="5"/>
        <v>---</v>
      </c>
      <c r="AG5" t="str">
        <f t="shared" ca="1" si="6"/>
        <v>---</v>
      </c>
      <c r="AH5" t="str">
        <f t="shared" ca="1" si="7"/>
        <v>P0</v>
      </c>
    </row>
    <row r="6" spans="1:34" x14ac:dyDescent="0.3">
      <c r="A6">
        <f t="shared" si="0"/>
        <v>8</v>
      </c>
      <c r="B6">
        <f t="shared" si="1"/>
        <v>1</v>
      </c>
      <c r="C6" s="4">
        <f t="shared" ca="1" si="2"/>
        <v>100586</v>
      </c>
      <c r="D6">
        <v>100586</v>
      </c>
      <c r="E6" t="s">
        <v>1265</v>
      </c>
      <c r="F6" t="s">
        <v>45</v>
      </c>
      <c r="G6" t="s">
        <v>46</v>
      </c>
      <c r="H6" t="s">
        <v>184</v>
      </c>
      <c r="I6" t="s">
        <v>81</v>
      </c>
      <c r="J6" t="s">
        <v>123</v>
      </c>
      <c r="K6" t="str">
        <f t="shared" ca="1" si="3"/>
        <v>have separate conf call with PML team regarding automatic failover on domain panic</v>
      </c>
      <c r="L6" s="5" t="s">
        <v>20</v>
      </c>
      <c r="M6" t="s">
        <v>20</v>
      </c>
      <c r="N6" t="s">
        <v>1664</v>
      </c>
      <c r="O6" t="s">
        <v>123</v>
      </c>
      <c r="P6" t="s">
        <v>123</v>
      </c>
      <c r="Q6" t="s">
        <v>21</v>
      </c>
      <c r="R6" t="s">
        <v>1380</v>
      </c>
      <c r="S6" t="s">
        <v>269</v>
      </c>
      <c r="T6" t="s">
        <v>36</v>
      </c>
      <c r="U6" t="s">
        <v>22</v>
      </c>
      <c r="V6" t="s">
        <v>82</v>
      </c>
      <c r="W6" t="s">
        <v>90</v>
      </c>
      <c r="X6" t="s">
        <v>430</v>
      </c>
      <c r="Y6" t="s">
        <v>103</v>
      </c>
      <c r="Z6" t="s">
        <v>20</v>
      </c>
      <c r="AA6" s="34">
        <v>42893.64025462963</v>
      </c>
      <c r="AB6" s="34">
        <v>42900.717650462961</v>
      </c>
      <c r="AE6" t="str">
        <f t="shared" ca="1" si="4"/>
        <v>ADE</v>
      </c>
      <c r="AF6" t="str">
        <f t="shared" ca="1" si="5"/>
        <v>---</v>
      </c>
      <c r="AG6" t="str">
        <f t="shared" ca="1" si="6"/>
        <v>---</v>
      </c>
      <c r="AH6" t="str">
        <f t="shared" ca="1" si="7"/>
        <v>P0</v>
      </c>
    </row>
    <row r="7" spans="1:34" x14ac:dyDescent="0.3">
      <c r="A7">
        <f t="shared" si="0"/>
        <v>8</v>
      </c>
      <c r="B7">
        <f t="shared" si="1"/>
        <v>0</v>
      </c>
      <c r="C7" s="4">
        <f t="shared" ca="1" si="2"/>
        <v>100601</v>
      </c>
      <c r="D7">
        <v>100601</v>
      </c>
      <c r="E7" t="s">
        <v>47</v>
      </c>
      <c r="F7" t="s">
        <v>45</v>
      </c>
      <c r="G7" t="s">
        <v>46</v>
      </c>
      <c r="H7" t="s">
        <v>94</v>
      </c>
      <c r="I7" t="s">
        <v>24</v>
      </c>
      <c r="J7" t="s">
        <v>123</v>
      </c>
      <c r="K7" t="str">
        <f t="shared" ca="1" si="3"/>
        <v>Investigating. Questions to submitter,</v>
      </c>
      <c r="L7" t="s">
        <v>20</v>
      </c>
      <c r="M7" t="s">
        <v>20</v>
      </c>
      <c r="N7" t="s">
        <v>1667</v>
      </c>
      <c r="O7" t="s">
        <v>123</v>
      </c>
      <c r="P7" t="s">
        <v>123</v>
      </c>
      <c r="Q7" t="s">
        <v>82</v>
      </c>
      <c r="R7" t="s">
        <v>1380</v>
      </c>
      <c r="S7" t="s">
        <v>269</v>
      </c>
      <c r="T7" t="s">
        <v>36</v>
      </c>
      <c r="U7" t="s">
        <v>22</v>
      </c>
      <c r="V7" t="s">
        <v>82</v>
      </c>
      <c r="W7" t="s">
        <v>54</v>
      </c>
      <c r="X7" t="s">
        <v>47</v>
      </c>
      <c r="Y7" t="s">
        <v>20</v>
      </c>
      <c r="Z7" t="s">
        <v>20</v>
      </c>
      <c r="AA7" s="34">
        <v>42893.900775462964</v>
      </c>
      <c r="AB7" s="34">
        <v>42901.472800925927</v>
      </c>
      <c r="AE7" t="str">
        <f t="shared" ca="1" si="4"/>
        <v>ADE</v>
      </c>
      <c r="AF7" t="str">
        <f t="shared" ca="1" si="5"/>
        <v>---</v>
      </c>
      <c r="AG7" t="str">
        <f t="shared" ca="1" si="6"/>
        <v>---</v>
      </c>
      <c r="AH7" t="str">
        <f t="shared" ca="1" si="7"/>
        <v>P2</v>
      </c>
    </row>
    <row r="8" spans="1:34" x14ac:dyDescent="0.3">
      <c r="A8">
        <f t="shared" si="0"/>
        <v>6</v>
      </c>
      <c r="B8">
        <f t="shared" si="1"/>
        <v>1</v>
      </c>
      <c r="C8" s="4">
        <f t="shared" ca="1" si="2"/>
        <v>100709</v>
      </c>
      <c r="D8">
        <v>100709</v>
      </c>
      <c r="E8" t="s">
        <v>1710</v>
      </c>
      <c r="F8" t="s">
        <v>45</v>
      </c>
      <c r="G8" t="s">
        <v>46</v>
      </c>
      <c r="H8" t="s">
        <v>156</v>
      </c>
      <c r="I8" t="s">
        <v>123</v>
      </c>
      <c r="J8" t="s">
        <v>123</v>
      </c>
      <c r="K8" t="str">
        <f t="shared" ca="1" si="3"/>
        <v>Ask in bug for analysis for node that was frozen. Lsof was not gathered.</v>
      </c>
      <c r="L8" s="5" t="s">
        <v>20</v>
      </c>
      <c r="M8" s="5" t="s">
        <v>20</v>
      </c>
      <c r="N8" t="s">
        <v>1680</v>
      </c>
      <c r="O8" t="s">
        <v>123</v>
      </c>
      <c r="P8" t="s">
        <v>123</v>
      </c>
      <c r="Q8" t="s">
        <v>21</v>
      </c>
      <c r="R8" t="s">
        <v>1380</v>
      </c>
      <c r="S8" t="s">
        <v>269</v>
      </c>
      <c r="T8" t="s">
        <v>36</v>
      </c>
      <c r="U8" t="s">
        <v>35</v>
      </c>
      <c r="V8" t="s">
        <v>82</v>
      </c>
      <c r="W8" t="s">
        <v>54</v>
      </c>
      <c r="X8" t="s">
        <v>47</v>
      </c>
      <c r="Y8" t="s">
        <v>20</v>
      </c>
      <c r="Z8" t="s">
        <v>20</v>
      </c>
      <c r="AA8" s="34">
        <v>42895.635625000003</v>
      </c>
      <c r="AB8" s="34">
        <v>42900.358888888892</v>
      </c>
      <c r="AD8">
        <v>12</v>
      </c>
      <c r="AE8" t="str">
        <f t="shared" ca="1" si="4"/>
        <v>Protocols-SMB</v>
      </c>
      <c r="AF8" t="str">
        <f t="shared" ca="1" si="5"/>
        <v>---</v>
      </c>
      <c r="AG8" t="str">
        <f t="shared" ca="1" si="6"/>
        <v>---</v>
      </c>
      <c r="AH8" t="str">
        <f t="shared" ca="1" si="7"/>
        <v>unspecified</v>
      </c>
    </row>
    <row r="9" spans="1:34" x14ac:dyDescent="0.3">
      <c r="A9">
        <f t="shared" si="0"/>
        <v>58</v>
      </c>
      <c r="B9">
        <f t="shared" si="1"/>
        <v>2</v>
      </c>
      <c r="C9" s="4">
        <f t="shared" ca="1" si="2"/>
        <v>98359</v>
      </c>
      <c r="D9">
        <v>98359</v>
      </c>
      <c r="E9" t="s">
        <v>1000</v>
      </c>
      <c r="F9" t="s">
        <v>63</v>
      </c>
      <c r="G9" t="s">
        <v>446</v>
      </c>
      <c r="H9" t="s">
        <v>112</v>
      </c>
      <c r="I9" t="s">
        <v>24</v>
      </c>
      <c r="J9" t="s">
        <v>123</v>
      </c>
      <c r="K9" t="str">
        <f t="shared" ca="1" si="3"/>
        <v>.</v>
      </c>
      <c r="L9" s="5" t="s">
        <v>796</v>
      </c>
      <c r="M9" s="5" t="s">
        <v>20</v>
      </c>
      <c r="N9" t="s">
        <v>1686</v>
      </c>
      <c r="O9" t="s">
        <v>1388</v>
      </c>
      <c r="P9" t="s">
        <v>1648</v>
      </c>
      <c r="Q9" t="s">
        <v>82</v>
      </c>
      <c r="R9" t="s">
        <v>1380</v>
      </c>
      <c r="S9" t="s">
        <v>269</v>
      </c>
      <c r="T9" t="s">
        <v>36</v>
      </c>
      <c r="U9" t="s">
        <v>35</v>
      </c>
      <c r="V9" t="s">
        <v>190</v>
      </c>
      <c r="W9" t="s">
        <v>26</v>
      </c>
      <c r="X9" t="s">
        <v>742</v>
      </c>
      <c r="Y9" t="s">
        <v>103</v>
      </c>
      <c r="Z9" t="s">
        <v>20</v>
      </c>
      <c r="AA9" s="34">
        <v>42842.912604166668</v>
      </c>
      <c r="AB9" s="34">
        <v>42899.991759259261</v>
      </c>
      <c r="AD9">
        <v>1</v>
      </c>
      <c r="AE9" t="str">
        <f t="shared" ca="1" si="4"/>
        <v>AvatarFS</v>
      </c>
      <c r="AF9" t="str">
        <f t="shared" ca="1" si="5"/>
        <v>---</v>
      </c>
      <c r="AG9" t="str">
        <f t="shared" ca="1" si="6"/>
        <v>Waiver Requested</v>
      </c>
      <c r="AH9" t="str">
        <f t="shared" ca="1" si="7"/>
        <v>P1</v>
      </c>
    </row>
    <row r="10" spans="1:34" x14ac:dyDescent="0.3">
      <c r="A10">
        <f t="shared" si="0"/>
        <v>8</v>
      </c>
      <c r="B10">
        <f t="shared" si="1"/>
        <v>1</v>
      </c>
      <c r="C10" s="4">
        <f t="shared" ca="1" si="2"/>
        <v>100599</v>
      </c>
      <c r="D10">
        <v>100599</v>
      </c>
      <c r="E10" t="s">
        <v>146</v>
      </c>
      <c r="F10" t="s">
        <v>63</v>
      </c>
      <c r="G10" t="s">
        <v>555</v>
      </c>
      <c r="H10" t="s">
        <v>184</v>
      </c>
      <c r="I10" t="s">
        <v>81</v>
      </c>
      <c r="J10" t="s">
        <v>123</v>
      </c>
      <c r="K10" t="str">
        <f t="shared" ca="1" si="3"/>
        <v>Will move to Protocol-SMB. Side-effect of prealloc() notepad fix. Theories on a fix. Target build needed.</v>
      </c>
      <c r="L10" t="s">
        <v>20</v>
      </c>
      <c r="M10" s="5" t="s">
        <v>20</v>
      </c>
      <c r="N10" t="s">
        <v>1665</v>
      </c>
      <c r="O10" t="s">
        <v>123</v>
      </c>
      <c r="P10" t="s">
        <v>123</v>
      </c>
      <c r="Q10" t="s">
        <v>21</v>
      </c>
      <c r="R10" t="s">
        <v>1380</v>
      </c>
      <c r="S10" t="s">
        <v>193</v>
      </c>
      <c r="T10" t="s">
        <v>51</v>
      </c>
      <c r="U10" t="s">
        <v>22</v>
      </c>
      <c r="V10" t="s">
        <v>82</v>
      </c>
      <c r="W10" t="s">
        <v>54</v>
      </c>
      <c r="X10" t="s">
        <v>870</v>
      </c>
      <c r="Y10" t="s">
        <v>20</v>
      </c>
      <c r="Z10" t="s">
        <v>20</v>
      </c>
      <c r="AA10" s="34">
        <v>42893.800439814811</v>
      </c>
      <c r="AB10" s="34">
        <v>42900.775717592594</v>
      </c>
      <c r="AD10">
        <v>23</v>
      </c>
      <c r="AE10" t="str">
        <f t="shared" ca="1" si="4"/>
        <v>AvatarFS</v>
      </c>
      <c r="AF10" t="str">
        <f t="shared" ca="1" si="5"/>
        <v>---</v>
      </c>
      <c r="AG10" t="str">
        <f t="shared" ca="1" si="6"/>
        <v>---</v>
      </c>
      <c r="AH10" t="str">
        <f t="shared" ca="1" si="7"/>
        <v>P2</v>
      </c>
    </row>
    <row r="11" spans="1:34" x14ac:dyDescent="0.3">
      <c r="A11">
        <f t="shared" si="0"/>
        <v>7</v>
      </c>
      <c r="B11">
        <f t="shared" si="1"/>
        <v>2</v>
      </c>
      <c r="C11" s="4">
        <f t="shared" ca="1" si="2"/>
        <v>100657</v>
      </c>
      <c r="D11">
        <v>100657</v>
      </c>
      <c r="E11" t="s">
        <v>62</v>
      </c>
      <c r="F11" t="s">
        <v>63</v>
      </c>
      <c r="G11" t="s">
        <v>120</v>
      </c>
      <c r="H11" t="s">
        <v>94</v>
      </c>
      <c r="I11" t="s">
        <v>24</v>
      </c>
      <c r="J11" t="s">
        <v>123</v>
      </c>
      <c r="K11" t="str">
        <f t="shared" ca="1" si="3"/>
        <v>Move to waiver, potential move to rally user story. Inherant in desing</v>
      </c>
      <c r="L11" s="5" t="s">
        <v>796</v>
      </c>
      <c r="M11" s="5" t="s">
        <v>20</v>
      </c>
      <c r="N11" t="s">
        <v>1669</v>
      </c>
      <c r="O11" t="s">
        <v>123</v>
      </c>
      <c r="P11" t="s">
        <v>123</v>
      </c>
      <c r="Q11" t="s">
        <v>82</v>
      </c>
      <c r="R11" t="s">
        <v>1380</v>
      </c>
      <c r="S11" t="s">
        <v>269</v>
      </c>
      <c r="T11" t="s">
        <v>36</v>
      </c>
      <c r="U11" t="s">
        <v>39</v>
      </c>
      <c r="V11" t="s">
        <v>82</v>
      </c>
      <c r="W11" t="s">
        <v>67</v>
      </c>
      <c r="X11" t="s">
        <v>1670</v>
      </c>
      <c r="Y11" t="s">
        <v>20</v>
      </c>
      <c r="Z11" t="s">
        <v>20</v>
      </c>
      <c r="AA11" s="34">
        <v>42894.608888888892</v>
      </c>
      <c r="AB11" s="34">
        <v>42899.563240740739</v>
      </c>
      <c r="AD11">
        <v>1</v>
      </c>
      <c r="AE11" t="str">
        <f t="shared" ca="1" si="4"/>
        <v>AvatarFS</v>
      </c>
      <c r="AF11" t="str">
        <f t="shared" ca="1" si="5"/>
        <v>---</v>
      </c>
      <c r="AG11" t="str">
        <f t="shared" ca="1" si="6"/>
        <v>---</v>
      </c>
      <c r="AH11" t="str">
        <f t="shared" ca="1" si="7"/>
        <v>P2</v>
      </c>
    </row>
    <row r="12" spans="1:34" x14ac:dyDescent="0.3">
      <c r="A12">
        <f t="shared" si="0"/>
        <v>2</v>
      </c>
      <c r="B12">
        <f t="shared" si="1"/>
        <v>1</v>
      </c>
      <c r="C12" s="4">
        <f t="shared" ca="1" si="2"/>
        <v>100798</v>
      </c>
      <c r="D12">
        <v>100798</v>
      </c>
      <c r="E12" t="s">
        <v>1000</v>
      </c>
      <c r="F12" t="s">
        <v>63</v>
      </c>
      <c r="G12" t="s">
        <v>446</v>
      </c>
      <c r="H12" t="s">
        <v>184</v>
      </c>
      <c r="I12" t="s">
        <v>81</v>
      </c>
      <c r="J12" t="s">
        <v>123</v>
      </c>
      <c r="K12" t="str">
        <f t="shared" ca="1" si="3"/>
        <v>.</v>
      </c>
      <c r="L12" s="5" t="s">
        <v>20</v>
      </c>
      <c r="M12" t="s">
        <v>1673</v>
      </c>
      <c r="N12" t="s">
        <v>1689</v>
      </c>
      <c r="O12" t="s">
        <v>123</v>
      </c>
      <c r="P12" t="s">
        <v>123</v>
      </c>
      <c r="Q12" t="s">
        <v>82</v>
      </c>
      <c r="R12" t="s">
        <v>1380</v>
      </c>
      <c r="S12" t="s">
        <v>269</v>
      </c>
      <c r="T12" t="s">
        <v>23</v>
      </c>
      <c r="U12" t="s">
        <v>22</v>
      </c>
      <c r="V12" t="s">
        <v>82</v>
      </c>
      <c r="W12" t="s">
        <v>90</v>
      </c>
      <c r="X12" t="s">
        <v>997</v>
      </c>
      <c r="Y12" t="s">
        <v>20</v>
      </c>
      <c r="Z12" t="s">
        <v>20</v>
      </c>
      <c r="AA12" s="34">
        <v>42899.276759259257</v>
      </c>
      <c r="AB12" s="34">
        <v>42900.767280092594</v>
      </c>
      <c r="AD12">
        <v>10</v>
      </c>
      <c r="AE12" t="str">
        <f t="shared" ca="1" si="4"/>
        <v>AvatarFS</v>
      </c>
      <c r="AF12" t="str">
        <f t="shared" ca="1" si="5"/>
        <v>Avitus_1.4.0.75-20170621</v>
      </c>
      <c r="AG12" t="str">
        <f t="shared" ca="1" si="6"/>
        <v>---</v>
      </c>
      <c r="AH12" t="str">
        <f t="shared" ca="1" si="7"/>
        <v>P0</v>
      </c>
    </row>
    <row r="13" spans="1:34" x14ac:dyDescent="0.3">
      <c r="A13">
        <f t="shared" si="0"/>
        <v>1</v>
      </c>
      <c r="B13">
        <f t="shared" si="1"/>
        <v>1</v>
      </c>
      <c r="C13" s="4">
        <f t="shared" ca="1" si="2"/>
        <v>100899</v>
      </c>
      <c r="D13">
        <v>100899</v>
      </c>
      <c r="E13" t="s">
        <v>62</v>
      </c>
      <c r="F13" t="s">
        <v>63</v>
      </c>
      <c r="G13" t="s">
        <v>555</v>
      </c>
      <c r="H13" t="s">
        <v>94</v>
      </c>
      <c r="I13" t="s">
        <v>123</v>
      </c>
      <c r="J13" t="s">
        <v>123</v>
      </c>
      <c r="K13" t="str">
        <f t="shared" ca="1" si="3"/>
        <v>NTR</v>
      </c>
      <c r="L13" t="s">
        <v>20</v>
      </c>
      <c r="M13" t="s">
        <v>20</v>
      </c>
      <c r="N13" t="s">
        <v>1715</v>
      </c>
      <c r="O13" t="s">
        <v>123</v>
      </c>
      <c r="P13" t="s">
        <v>123</v>
      </c>
      <c r="Q13" t="s">
        <v>21</v>
      </c>
      <c r="R13" t="s">
        <v>1380</v>
      </c>
      <c r="S13" t="s">
        <v>269</v>
      </c>
      <c r="T13" t="s">
        <v>36</v>
      </c>
      <c r="U13" t="s">
        <v>22</v>
      </c>
      <c r="V13" t="s">
        <v>82</v>
      </c>
      <c r="W13" t="s">
        <v>54</v>
      </c>
      <c r="X13" t="s">
        <v>433</v>
      </c>
      <c r="Y13" t="s">
        <v>20</v>
      </c>
      <c r="Z13" t="s">
        <v>20</v>
      </c>
      <c r="AA13" s="34">
        <v>42900.439664351848</v>
      </c>
      <c r="AB13" s="34">
        <v>42900.450162037036</v>
      </c>
      <c r="AE13" t="str">
        <f t="shared" ca="1" si="4"/>
        <v>NTR</v>
      </c>
      <c r="AF13" t="str">
        <f t="shared" ca="1" si="5"/>
        <v>NoTarg</v>
      </c>
      <c r="AG13" t="str">
        <f t="shared" ca="1" si="6"/>
        <v>NoWaive</v>
      </c>
      <c r="AH13" t="str">
        <f t="shared" ca="1" si="7"/>
        <v>NTR</v>
      </c>
    </row>
    <row r="14" spans="1:34" x14ac:dyDescent="0.3">
      <c r="A14">
        <f t="shared" si="0"/>
        <v>286</v>
      </c>
      <c r="B14">
        <f t="shared" si="1"/>
        <v>1</v>
      </c>
      <c r="C14" s="4">
        <f t="shared" ca="1" si="2"/>
        <v>88250</v>
      </c>
      <c r="D14">
        <v>88250</v>
      </c>
      <c r="E14" t="s">
        <v>72</v>
      </c>
      <c r="F14" t="s">
        <v>70</v>
      </c>
      <c r="G14" t="s">
        <v>71</v>
      </c>
      <c r="H14" t="s">
        <v>184</v>
      </c>
      <c r="I14" t="s">
        <v>68</v>
      </c>
      <c r="J14" t="s">
        <v>123</v>
      </c>
      <c r="K14" t="str">
        <f t="shared" ca="1" si="3"/>
        <v>Need to confirm that correct doc person in assigned. (HTTP) 62342 user story</v>
      </c>
      <c r="L14" t="s">
        <v>20</v>
      </c>
      <c r="M14" t="s">
        <v>20</v>
      </c>
      <c r="N14" t="s">
        <v>314</v>
      </c>
      <c r="O14" t="s">
        <v>123</v>
      </c>
      <c r="P14" t="s">
        <v>123</v>
      </c>
      <c r="Q14" t="s">
        <v>82</v>
      </c>
      <c r="R14" t="s">
        <v>1380</v>
      </c>
      <c r="S14" t="s">
        <v>269</v>
      </c>
      <c r="T14" t="s">
        <v>23</v>
      </c>
      <c r="U14" t="s">
        <v>39</v>
      </c>
      <c r="V14" t="s">
        <v>82</v>
      </c>
      <c r="W14" t="s">
        <v>105</v>
      </c>
      <c r="X14" t="s">
        <v>315</v>
      </c>
      <c r="Y14" t="s">
        <v>20</v>
      </c>
      <c r="Z14" t="s">
        <v>20</v>
      </c>
      <c r="AA14" s="34">
        <v>42611.600347222222</v>
      </c>
      <c r="AB14" s="34">
        <v>42900.309930555559</v>
      </c>
      <c r="AC14" t="s">
        <v>1645</v>
      </c>
      <c r="AE14" t="str">
        <f t="shared" ca="1" si="4"/>
        <v>Documentation</v>
      </c>
      <c r="AF14" t="str">
        <f t="shared" ca="1" si="5"/>
        <v>---</v>
      </c>
      <c r="AG14" t="str">
        <f t="shared" ca="1" si="6"/>
        <v>---</v>
      </c>
      <c r="AH14" t="str">
        <f t="shared" ca="1" si="7"/>
        <v>P0</v>
      </c>
    </row>
    <row r="15" spans="1:34" x14ac:dyDescent="0.3">
      <c r="A15">
        <f t="shared" si="0"/>
        <v>277</v>
      </c>
      <c r="B15">
        <f t="shared" si="1"/>
        <v>2</v>
      </c>
      <c r="C15" s="4">
        <f t="shared" ca="1" si="2"/>
        <v>88763</v>
      </c>
      <c r="D15">
        <v>88763</v>
      </c>
      <c r="E15" t="s">
        <v>69</v>
      </c>
      <c r="F15" t="s">
        <v>70</v>
      </c>
      <c r="G15" t="s">
        <v>71</v>
      </c>
      <c r="H15" t="s">
        <v>94</v>
      </c>
      <c r="I15" t="s">
        <v>30</v>
      </c>
      <c r="J15" t="s">
        <v>123</v>
      </c>
      <c r="K15" t="str">
        <f t="shared" ca="1" si="3"/>
        <v>.</v>
      </c>
      <c r="L15" s="5" t="s">
        <v>20</v>
      </c>
      <c r="M15" t="s">
        <v>1646</v>
      </c>
      <c r="N15" t="s">
        <v>339</v>
      </c>
      <c r="O15" t="s">
        <v>123</v>
      </c>
      <c r="P15" t="s">
        <v>123</v>
      </c>
      <c r="Q15" t="s">
        <v>82</v>
      </c>
      <c r="R15" t="s">
        <v>1380</v>
      </c>
      <c r="S15" t="s">
        <v>269</v>
      </c>
      <c r="T15" t="s">
        <v>36</v>
      </c>
      <c r="U15" t="s">
        <v>35</v>
      </c>
      <c r="V15" t="s">
        <v>29</v>
      </c>
      <c r="W15" t="s">
        <v>44</v>
      </c>
      <c r="X15" t="s">
        <v>272</v>
      </c>
      <c r="Y15" t="s">
        <v>103</v>
      </c>
      <c r="Z15" t="s">
        <v>20</v>
      </c>
      <c r="AA15" s="34">
        <v>42621.723240740743</v>
      </c>
      <c r="AB15" s="34">
        <v>42899.712557870371</v>
      </c>
      <c r="AC15" t="s">
        <v>593</v>
      </c>
      <c r="AD15">
        <v>1</v>
      </c>
      <c r="AE15" t="str">
        <f t="shared" ca="1" si="4"/>
        <v>Documentation</v>
      </c>
      <c r="AF15" t="str">
        <f t="shared" ca="1" si="5"/>
        <v>Avitus_1.4.0.76-20170628</v>
      </c>
      <c r="AG15" t="str">
        <f t="shared" ca="1" si="6"/>
        <v>---</v>
      </c>
      <c r="AH15" t="str">
        <f t="shared" ca="1" si="7"/>
        <v>P2</v>
      </c>
    </row>
    <row r="16" spans="1:34" x14ac:dyDescent="0.3">
      <c r="A16">
        <f t="shared" si="0"/>
        <v>84</v>
      </c>
      <c r="B16">
        <f t="shared" si="1"/>
        <v>2</v>
      </c>
      <c r="C16" s="4">
        <f t="shared" ca="1" si="2"/>
        <v>97340</v>
      </c>
      <c r="D16">
        <v>97340</v>
      </c>
      <c r="E16" t="s">
        <v>69</v>
      </c>
      <c r="F16" t="s">
        <v>70</v>
      </c>
      <c r="G16" t="s">
        <v>71</v>
      </c>
      <c r="H16" t="s">
        <v>184</v>
      </c>
      <c r="I16" t="s">
        <v>68</v>
      </c>
      <c r="J16" t="s">
        <v>123</v>
      </c>
      <c r="K16" t="str">
        <f t="shared" ca="1" si="3"/>
        <v>.</v>
      </c>
      <c r="L16" s="5" t="s">
        <v>20</v>
      </c>
      <c r="M16" t="s">
        <v>1646</v>
      </c>
      <c r="N16" t="s">
        <v>852</v>
      </c>
      <c r="O16" t="s">
        <v>123</v>
      </c>
      <c r="P16" t="s">
        <v>123</v>
      </c>
      <c r="Q16" t="s">
        <v>82</v>
      </c>
      <c r="R16" t="s">
        <v>1380</v>
      </c>
      <c r="S16" t="s">
        <v>269</v>
      </c>
      <c r="T16" t="s">
        <v>23</v>
      </c>
      <c r="U16" t="s">
        <v>39</v>
      </c>
      <c r="V16" t="s">
        <v>82</v>
      </c>
      <c r="W16" t="s">
        <v>54</v>
      </c>
      <c r="X16" t="s">
        <v>389</v>
      </c>
      <c r="Y16" t="s">
        <v>20</v>
      </c>
      <c r="Z16" t="s">
        <v>20</v>
      </c>
      <c r="AA16" s="34">
        <v>42815.864641203705</v>
      </c>
      <c r="AB16" s="34">
        <v>42899.712858796294</v>
      </c>
      <c r="AC16" t="s">
        <v>1672</v>
      </c>
      <c r="AD16">
        <v>4</v>
      </c>
      <c r="AE16" t="str">
        <f t="shared" ca="1" si="4"/>
        <v>Documentation</v>
      </c>
      <c r="AF16" t="str">
        <f t="shared" ca="1" si="5"/>
        <v>Avitus_1.4.0.76-20170628</v>
      </c>
      <c r="AG16" t="str">
        <f t="shared" ca="1" si="6"/>
        <v>---</v>
      </c>
      <c r="AH16" t="str">
        <f t="shared" ca="1" si="7"/>
        <v>P0</v>
      </c>
    </row>
    <row r="17" spans="1:34" x14ac:dyDescent="0.3">
      <c r="A17">
        <f t="shared" si="0"/>
        <v>22</v>
      </c>
      <c r="B17">
        <f t="shared" si="1"/>
        <v>2</v>
      </c>
      <c r="C17" s="4">
        <f t="shared" ca="1" si="2"/>
        <v>99885</v>
      </c>
      <c r="D17">
        <v>99885</v>
      </c>
      <c r="E17" t="s">
        <v>69</v>
      </c>
      <c r="F17" t="s">
        <v>70</v>
      </c>
      <c r="G17" t="s">
        <v>71</v>
      </c>
      <c r="H17" t="s">
        <v>184</v>
      </c>
      <c r="I17" t="s">
        <v>68</v>
      </c>
      <c r="J17" t="s">
        <v>123</v>
      </c>
      <c r="K17" t="str">
        <f t="shared" ca="1" si="3"/>
        <v>.</v>
      </c>
      <c r="L17" s="5" t="s">
        <v>20</v>
      </c>
      <c r="M17" s="5" t="s">
        <v>1646</v>
      </c>
      <c r="N17" t="s">
        <v>1451</v>
      </c>
      <c r="O17" t="s">
        <v>123</v>
      </c>
      <c r="P17" t="s">
        <v>123</v>
      </c>
      <c r="Q17" t="s">
        <v>82</v>
      </c>
      <c r="R17" t="s">
        <v>1380</v>
      </c>
      <c r="S17" t="s">
        <v>269</v>
      </c>
      <c r="T17" t="s">
        <v>36</v>
      </c>
      <c r="U17" t="s">
        <v>39</v>
      </c>
      <c r="V17" t="s">
        <v>82</v>
      </c>
      <c r="W17" t="s">
        <v>93</v>
      </c>
      <c r="X17" t="s">
        <v>325</v>
      </c>
      <c r="Y17" t="s">
        <v>20</v>
      </c>
      <c r="Z17" t="s">
        <v>20</v>
      </c>
      <c r="AA17" s="34">
        <v>42878.802384259259</v>
      </c>
      <c r="AB17" s="34">
        <v>42899.71361111111</v>
      </c>
      <c r="AC17" t="s">
        <v>1530</v>
      </c>
      <c r="AE17" t="str">
        <f t="shared" ca="1" si="4"/>
        <v>Documentation</v>
      </c>
      <c r="AF17" t="str">
        <f t="shared" ca="1" si="5"/>
        <v>Avitus_1.4.0.76-20170628</v>
      </c>
      <c r="AG17" t="str">
        <f t="shared" ca="1" si="6"/>
        <v>---</v>
      </c>
      <c r="AH17" t="str">
        <f t="shared" ca="1" si="7"/>
        <v>P0</v>
      </c>
    </row>
    <row r="18" spans="1:34" x14ac:dyDescent="0.3">
      <c r="A18">
        <f t="shared" si="0"/>
        <v>2</v>
      </c>
      <c r="B18">
        <f t="shared" si="1"/>
        <v>1</v>
      </c>
      <c r="C18" s="4">
        <f t="shared" ca="1" si="2"/>
        <v>100807</v>
      </c>
      <c r="D18">
        <v>100807</v>
      </c>
      <c r="E18" t="s">
        <v>413</v>
      </c>
      <c r="F18" t="s">
        <v>1347</v>
      </c>
      <c r="G18" t="s">
        <v>1348</v>
      </c>
      <c r="H18" t="s">
        <v>94</v>
      </c>
      <c r="I18" t="s">
        <v>123</v>
      </c>
      <c r="J18" t="s">
        <v>123</v>
      </c>
      <c r="K18" t="str">
        <f t="shared" ca="1" si="3"/>
        <v>NTR</v>
      </c>
      <c r="L18" t="s">
        <v>20</v>
      </c>
      <c r="M18" t="s">
        <v>1673</v>
      </c>
      <c r="N18" t="s">
        <v>1711</v>
      </c>
      <c r="O18" t="s">
        <v>123</v>
      </c>
      <c r="P18" t="s">
        <v>123</v>
      </c>
      <c r="Q18" t="s">
        <v>82</v>
      </c>
      <c r="R18" t="s">
        <v>1380</v>
      </c>
      <c r="S18" t="s">
        <v>269</v>
      </c>
      <c r="T18" t="s">
        <v>23</v>
      </c>
      <c r="U18" t="s">
        <v>22</v>
      </c>
      <c r="V18" t="s">
        <v>82</v>
      </c>
      <c r="W18" t="s">
        <v>1400</v>
      </c>
      <c r="X18" t="s">
        <v>413</v>
      </c>
      <c r="Y18" t="s">
        <v>20</v>
      </c>
      <c r="Z18" t="s">
        <v>20</v>
      </c>
      <c r="AA18" s="34">
        <v>42899.362754629627</v>
      </c>
      <c r="AB18" s="34">
        <v>42900.139421296299</v>
      </c>
      <c r="AE18" t="str">
        <f t="shared" ca="1" si="4"/>
        <v>NTR</v>
      </c>
      <c r="AF18" t="str">
        <f t="shared" ca="1" si="5"/>
        <v>NoTarg</v>
      </c>
      <c r="AG18" t="str">
        <f t="shared" ca="1" si="6"/>
        <v>NoWaive</v>
      </c>
      <c r="AH18" t="str">
        <f t="shared" ca="1" si="7"/>
        <v>NTR</v>
      </c>
    </row>
    <row r="19" spans="1:34" x14ac:dyDescent="0.3">
      <c r="A19">
        <f t="shared" si="0"/>
        <v>6</v>
      </c>
      <c r="B19">
        <f t="shared" si="1"/>
        <v>3</v>
      </c>
      <c r="C19" s="4">
        <f t="shared" ca="1" si="2"/>
        <v>100694</v>
      </c>
      <c r="D19">
        <v>100694</v>
      </c>
      <c r="E19" t="s">
        <v>1678</v>
      </c>
      <c r="F19" t="s">
        <v>132</v>
      </c>
      <c r="G19" t="s">
        <v>40</v>
      </c>
      <c r="H19" t="s">
        <v>94</v>
      </c>
      <c r="I19" t="s">
        <v>24</v>
      </c>
      <c r="J19" t="s">
        <v>123</v>
      </c>
      <c r="K19" t="str">
        <f t="shared" ca="1" si="3"/>
        <v>Needs UDU bug number and then "Moved to 3par" disposition</v>
      </c>
      <c r="L19" s="5" t="s">
        <v>20</v>
      </c>
      <c r="M19" s="5" t="s">
        <v>20</v>
      </c>
      <c r="N19" t="s">
        <v>1679</v>
      </c>
      <c r="O19" t="s">
        <v>123</v>
      </c>
      <c r="P19" t="s">
        <v>123</v>
      </c>
      <c r="Q19" t="s">
        <v>82</v>
      </c>
      <c r="R19" t="s">
        <v>1380</v>
      </c>
      <c r="S19" t="s">
        <v>269</v>
      </c>
      <c r="T19" t="s">
        <v>36</v>
      </c>
      <c r="U19" t="s">
        <v>50</v>
      </c>
      <c r="V19" t="s">
        <v>29</v>
      </c>
      <c r="W19" t="s">
        <v>680</v>
      </c>
      <c r="X19" t="s">
        <v>1678</v>
      </c>
      <c r="Y19" t="s">
        <v>20</v>
      </c>
      <c r="Z19" t="s">
        <v>20</v>
      </c>
      <c r="AA19" s="34">
        <v>42895.430335648147</v>
      </c>
      <c r="AB19" s="34">
        <v>42898.624837962961</v>
      </c>
      <c r="AD19">
        <v>6</v>
      </c>
      <c r="AE19" t="str">
        <f t="shared" ca="1" si="4"/>
        <v>External Partners</v>
      </c>
      <c r="AF19" t="str">
        <f t="shared" ca="1" si="5"/>
        <v>---</v>
      </c>
      <c r="AG19">
        <f t="shared" ca="1" si="6"/>
        <v>0</v>
      </c>
      <c r="AH19" t="str">
        <f t="shared" ca="1" si="7"/>
        <v>P2</v>
      </c>
    </row>
    <row r="20" spans="1:34" x14ac:dyDescent="0.3">
      <c r="A20">
        <f t="shared" si="0"/>
        <v>41</v>
      </c>
      <c r="B20">
        <f t="shared" si="1"/>
        <v>2</v>
      </c>
      <c r="C20" s="4">
        <f t="shared" ca="1" si="2"/>
        <v>99073</v>
      </c>
      <c r="D20">
        <v>99073</v>
      </c>
      <c r="E20" t="s">
        <v>413</v>
      </c>
      <c r="F20" t="s">
        <v>253</v>
      </c>
      <c r="G20" t="s">
        <v>702</v>
      </c>
      <c r="H20" t="s">
        <v>184</v>
      </c>
      <c r="I20" t="s">
        <v>68</v>
      </c>
      <c r="J20" t="s">
        <v>123</v>
      </c>
      <c r="K20" t="s">
        <v>123</v>
      </c>
      <c r="L20" s="5" t="s">
        <v>796</v>
      </c>
      <c r="M20" t="s">
        <v>20</v>
      </c>
      <c r="N20" t="s">
        <v>1293</v>
      </c>
      <c r="O20" t="s">
        <v>123</v>
      </c>
      <c r="P20" t="s">
        <v>1687</v>
      </c>
      <c r="Q20" t="s">
        <v>82</v>
      </c>
      <c r="R20" t="s">
        <v>1380</v>
      </c>
      <c r="S20" t="s">
        <v>193</v>
      </c>
      <c r="T20" t="s">
        <v>51</v>
      </c>
      <c r="U20" t="s">
        <v>39</v>
      </c>
      <c r="V20" t="s">
        <v>82</v>
      </c>
      <c r="W20" t="s">
        <v>54</v>
      </c>
      <c r="X20" t="s">
        <v>456</v>
      </c>
      <c r="Y20" t="s">
        <v>20</v>
      </c>
      <c r="Z20" t="s">
        <v>20</v>
      </c>
      <c r="AA20" s="34">
        <v>42859.8746875</v>
      </c>
      <c r="AB20" s="34">
        <v>42899.594444444447</v>
      </c>
      <c r="AE20" t="str">
        <f t="shared" ca="1" si="4"/>
        <v>File Access Auditing</v>
      </c>
      <c r="AF20" t="str">
        <f t="shared" ca="1" si="5"/>
        <v>---</v>
      </c>
      <c r="AG20" t="str">
        <f t="shared" ca="1" si="6"/>
        <v>---</v>
      </c>
      <c r="AH20" t="str">
        <f t="shared" ca="1" si="7"/>
        <v>P0</v>
      </c>
    </row>
    <row r="21" spans="1:34" x14ac:dyDescent="0.3">
      <c r="A21">
        <f t="shared" si="0"/>
        <v>15</v>
      </c>
      <c r="B21">
        <f t="shared" si="1"/>
        <v>0</v>
      </c>
      <c r="C21" s="4">
        <f t="shared" ca="1" si="2"/>
        <v>100148</v>
      </c>
      <c r="D21">
        <v>100148</v>
      </c>
      <c r="E21" t="s">
        <v>413</v>
      </c>
      <c r="F21" t="s">
        <v>253</v>
      </c>
      <c r="G21" t="s">
        <v>254</v>
      </c>
      <c r="H21" t="s">
        <v>184</v>
      </c>
      <c r="I21" t="s">
        <v>68</v>
      </c>
      <c r="J21" t="s">
        <v>123</v>
      </c>
      <c r="K21" t="str">
        <f ca="1">IF(ISBLANK(INDIRECT("d"&amp;ROW())),".",IFERROR(VLOOKUP($D21,INDIRECT("'" &amp; $K$103 &amp; "'!$C$2:$k$90"),8,FALSE),"NTR"))</f>
        <v>Expected behavior. Needs documentation (where?), remove target build. Need to move to waiver</v>
      </c>
      <c r="L21" s="5" t="s">
        <v>796</v>
      </c>
      <c r="M21" s="5" t="s">
        <v>20</v>
      </c>
      <c r="N21" t="s">
        <v>1684</v>
      </c>
      <c r="O21" t="s">
        <v>123</v>
      </c>
      <c r="P21" t="s">
        <v>123</v>
      </c>
      <c r="Q21" t="s">
        <v>82</v>
      </c>
      <c r="R21" t="s">
        <v>1380</v>
      </c>
      <c r="S21" t="s">
        <v>193</v>
      </c>
      <c r="T21" t="s">
        <v>51</v>
      </c>
      <c r="U21" t="s">
        <v>35</v>
      </c>
      <c r="V21" t="s">
        <v>82</v>
      </c>
      <c r="W21" t="s">
        <v>54</v>
      </c>
      <c r="X21" t="s">
        <v>277</v>
      </c>
      <c r="Y21" t="s">
        <v>20</v>
      </c>
      <c r="Z21" t="s">
        <v>20</v>
      </c>
      <c r="AA21" s="34">
        <v>42885.897210648145</v>
      </c>
      <c r="AB21" s="34">
        <v>42901.39266203704</v>
      </c>
      <c r="AE21" t="str">
        <f t="shared" ca="1" si="4"/>
        <v>File Access Auditing</v>
      </c>
      <c r="AF21" t="str">
        <f t="shared" ca="1" si="5"/>
        <v>Avitus_1.4.0.74-20170614</v>
      </c>
      <c r="AG21" t="str">
        <f t="shared" ca="1" si="6"/>
        <v>---</v>
      </c>
      <c r="AH21" t="str">
        <f t="shared" ca="1" si="7"/>
        <v>P2</v>
      </c>
    </row>
    <row r="22" spans="1:34" x14ac:dyDescent="0.3">
      <c r="A22">
        <f t="shared" si="0"/>
        <v>1</v>
      </c>
      <c r="B22">
        <f t="shared" si="1"/>
        <v>1</v>
      </c>
      <c r="C22" s="4">
        <f t="shared" ca="1" si="2"/>
        <v>100944</v>
      </c>
      <c r="D22">
        <v>100944</v>
      </c>
      <c r="E22" t="s">
        <v>465</v>
      </c>
      <c r="F22" t="s">
        <v>48</v>
      </c>
      <c r="G22" t="s">
        <v>466</v>
      </c>
      <c r="H22" t="s">
        <v>94</v>
      </c>
      <c r="I22" t="s">
        <v>123</v>
      </c>
      <c r="J22" t="s">
        <v>123</v>
      </c>
      <c r="K22" t="str">
        <f ca="1">IF(ISBLANK(INDIRECT("d"&amp;ROW())),".",IFERROR(VLOOKUP($D22,INDIRECT("'" &amp; $K$103 &amp; "'!$C$2:$k$90"),8,FALSE),"NTR"))</f>
        <v>NTR</v>
      </c>
      <c r="L22" t="s">
        <v>20</v>
      </c>
      <c r="M22" t="s">
        <v>20</v>
      </c>
      <c r="N22" t="s">
        <v>1716</v>
      </c>
      <c r="O22" t="s">
        <v>123</v>
      </c>
      <c r="P22" t="s">
        <v>123</v>
      </c>
      <c r="Q22" t="s">
        <v>21</v>
      </c>
      <c r="R22" t="s">
        <v>1380</v>
      </c>
      <c r="S22" t="s">
        <v>269</v>
      </c>
      <c r="T22" t="s">
        <v>36</v>
      </c>
      <c r="U22" t="s">
        <v>35</v>
      </c>
      <c r="V22" t="s">
        <v>82</v>
      </c>
      <c r="W22" t="s">
        <v>54</v>
      </c>
      <c r="X22" t="s">
        <v>47</v>
      </c>
      <c r="Y22" t="s">
        <v>20</v>
      </c>
      <c r="Z22" t="s">
        <v>20</v>
      </c>
      <c r="AA22" s="34">
        <v>42900.934490740743</v>
      </c>
      <c r="AB22" s="34">
        <v>42900.989293981482</v>
      </c>
      <c r="AE22" t="str">
        <f t="shared" ca="1" si="4"/>
        <v>NTR</v>
      </c>
      <c r="AF22" t="str">
        <f t="shared" ca="1" si="5"/>
        <v>NoTarg</v>
      </c>
      <c r="AG22" t="str">
        <f t="shared" ca="1" si="6"/>
        <v>NoWaive</v>
      </c>
      <c r="AH22" t="str">
        <f t="shared" ca="1" si="7"/>
        <v>NTR</v>
      </c>
    </row>
    <row r="23" spans="1:34" x14ac:dyDescent="0.3">
      <c r="A23">
        <f t="shared" si="0"/>
        <v>284</v>
      </c>
      <c r="B23">
        <f t="shared" si="1"/>
        <v>37</v>
      </c>
      <c r="C23" s="4">
        <f t="shared" ca="1" si="2"/>
        <v>88457</v>
      </c>
      <c r="D23">
        <v>88457</v>
      </c>
      <c r="E23" t="s">
        <v>408</v>
      </c>
      <c r="F23" t="s">
        <v>28</v>
      </c>
      <c r="G23" t="s">
        <v>407</v>
      </c>
      <c r="H23" t="s">
        <v>112</v>
      </c>
      <c r="I23" t="s">
        <v>30</v>
      </c>
      <c r="J23" t="s">
        <v>123</v>
      </c>
      <c r="K23" t="str">
        <f ca="1">IF(ISBLANK(INDIRECT("d"&amp;ROW())),".",IFERROR(VLOOKUP($D23,INDIRECT("'" &amp; $K$103 &amp; "'!$C$2:$k$90"),8,FALSE),"NTR"))</f>
        <v>.</v>
      </c>
      <c r="L23" s="5" t="s">
        <v>796</v>
      </c>
      <c r="M23" s="5" t="s">
        <v>20</v>
      </c>
      <c r="N23" t="s">
        <v>524</v>
      </c>
      <c r="O23" t="s">
        <v>1383</v>
      </c>
      <c r="P23" t="s">
        <v>1230</v>
      </c>
      <c r="Q23" t="s">
        <v>287</v>
      </c>
      <c r="R23" t="s">
        <v>82</v>
      </c>
      <c r="S23" t="s">
        <v>269</v>
      </c>
      <c r="T23" t="s">
        <v>23</v>
      </c>
      <c r="U23" t="s">
        <v>22</v>
      </c>
      <c r="V23" t="s">
        <v>25</v>
      </c>
      <c r="W23" t="s">
        <v>26</v>
      </c>
      <c r="X23" t="s">
        <v>41</v>
      </c>
      <c r="Y23" t="s">
        <v>20</v>
      </c>
      <c r="Z23" t="s">
        <v>20</v>
      </c>
      <c r="AA23" s="34">
        <v>42614.564895833333</v>
      </c>
      <c r="AB23" s="34">
        <v>42863.823634259257</v>
      </c>
      <c r="AC23" t="s">
        <v>170</v>
      </c>
      <c r="AD23">
        <v>3</v>
      </c>
      <c r="AE23" t="str">
        <f t="shared" ca="1" si="4"/>
        <v>Platform Software</v>
      </c>
      <c r="AF23" t="str">
        <f t="shared" ca="1" si="5"/>
        <v>---</v>
      </c>
      <c r="AG23" t="str">
        <f t="shared" ca="1" si="6"/>
        <v>Waiver Requested</v>
      </c>
      <c r="AH23" t="str">
        <f t="shared" ca="1" si="7"/>
        <v>P1</v>
      </c>
    </row>
    <row r="24" spans="1:34" x14ac:dyDescent="0.3">
      <c r="A24">
        <f t="shared" si="0"/>
        <v>55</v>
      </c>
      <c r="B24">
        <f t="shared" si="1"/>
        <v>3</v>
      </c>
      <c r="C24" s="4">
        <f t="shared" ca="1" si="2"/>
        <v>98555</v>
      </c>
      <c r="D24">
        <v>98555</v>
      </c>
      <c r="E24" t="s">
        <v>760</v>
      </c>
      <c r="F24" t="s">
        <v>28</v>
      </c>
      <c r="G24" t="s">
        <v>481</v>
      </c>
      <c r="H24" t="s">
        <v>184</v>
      </c>
      <c r="I24" t="s">
        <v>81</v>
      </c>
      <c r="J24" t="s">
        <v>123</v>
      </c>
      <c r="K24" t="str">
        <f ca="1">IF(ISBLANK(INDIRECT("d"&amp;ROW())),".",IFERROR(VLOOKUP($D24,INDIRECT("'" &amp; $K$103 &amp; "'!$C$2:$k$90"),8,FALSE),"NTR"))</f>
        <v>.</v>
      </c>
      <c r="L24" s="5" t="s">
        <v>20</v>
      </c>
      <c r="M24" t="s">
        <v>1673</v>
      </c>
      <c r="N24" t="s">
        <v>1328</v>
      </c>
      <c r="O24" t="s">
        <v>123</v>
      </c>
      <c r="P24" t="s">
        <v>123</v>
      </c>
      <c r="Q24" t="s">
        <v>287</v>
      </c>
      <c r="R24" t="s">
        <v>82</v>
      </c>
      <c r="S24" t="s">
        <v>269</v>
      </c>
      <c r="T24" t="s">
        <v>36</v>
      </c>
      <c r="U24" t="s">
        <v>35</v>
      </c>
      <c r="V24" t="s">
        <v>82</v>
      </c>
      <c r="W24" t="s">
        <v>1290</v>
      </c>
      <c r="X24" t="s">
        <v>84</v>
      </c>
      <c r="Y24" t="s">
        <v>20</v>
      </c>
      <c r="Z24" t="s">
        <v>20</v>
      </c>
      <c r="AA24" s="34">
        <v>42845.692384259259</v>
      </c>
      <c r="AB24" s="34">
        <v>42898.706041666665</v>
      </c>
      <c r="AE24" t="str">
        <f t="shared" ca="1" si="4"/>
        <v>Platform Software</v>
      </c>
      <c r="AF24" t="str">
        <f t="shared" ca="1" si="5"/>
        <v>Avitus_1.4.0.75-20170621</v>
      </c>
      <c r="AG24" t="str">
        <f t="shared" ca="1" si="6"/>
        <v>---</v>
      </c>
      <c r="AH24" t="str">
        <f t="shared" ca="1" si="7"/>
        <v>P0</v>
      </c>
    </row>
    <row r="25" spans="1:34" x14ac:dyDescent="0.3">
      <c r="A25">
        <f t="shared" si="0"/>
        <v>43</v>
      </c>
      <c r="B25">
        <f t="shared" si="1"/>
        <v>33</v>
      </c>
      <c r="C25" s="4">
        <f t="shared" ca="1" si="2"/>
        <v>98975</v>
      </c>
      <c r="D25">
        <v>98975</v>
      </c>
      <c r="E25" t="s">
        <v>27</v>
      </c>
      <c r="F25" t="s">
        <v>28</v>
      </c>
      <c r="G25" t="s">
        <v>34</v>
      </c>
      <c r="H25" t="s">
        <v>112</v>
      </c>
      <c r="I25" t="s">
        <v>24</v>
      </c>
      <c r="J25" t="s">
        <v>123</v>
      </c>
      <c r="L25" s="5" t="s">
        <v>796</v>
      </c>
      <c r="M25" s="5" t="s">
        <v>20</v>
      </c>
      <c r="N25" t="s">
        <v>1291</v>
      </c>
      <c r="O25" t="s">
        <v>1394</v>
      </c>
      <c r="P25" t="s">
        <v>1292</v>
      </c>
      <c r="Q25" t="s">
        <v>287</v>
      </c>
      <c r="R25" t="s">
        <v>82</v>
      </c>
      <c r="S25" t="s">
        <v>269</v>
      </c>
      <c r="T25" t="s">
        <v>23</v>
      </c>
      <c r="U25" t="s">
        <v>22</v>
      </c>
      <c r="V25" t="s">
        <v>190</v>
      </c>
      <c r="W25" t="s">
        <v>26</v>
      </c>
      <c r="X25" t="s">
        <v>285</v>
      </c>
      <c r="Y25" t="s">
        <v>20</v>
      </c>
      <c r="Z25" t="s">
        <v>20</v>
      </c>
      <c r="AA25" s="34">
        <v>42857.815833333334</v>
      </c>
      <c r="AB25" s="34">
        <v>42867.497361111113</v>
      </c>
      <c r="AC25" t="s">
        <v>170</v>
      </c>
      <c r="AD25">
        <v>1</v>
      </c>
      <c r="AE25" t="str">
        <f t="shared" ca="1" si="4"/>
        <v>Platform Software</v>
      </c>
      <c r="AF25" t="str">
        <f t="shared" ca="1" si="5"/>
        <v>---</v>
      </c>
      <c r="AG25" t="str">
        <f t="shared" ca="1" si="6"/>
        <v>Waiver Requested</v>
      </c>
      <c r="AH25" t="str">
        <f t="shared" ca="1" si="7"/>
        <v>P1</v>
      </c>
    </row>
    <row r="26" spans="1:34" x14ac:dyDescent="0.3">
      <c r="A26">
        <f t="shared" si="0"/>
        <v>28</v>
      </c>
      <c r="B26">
        <f t="shared" si="1"/>
        <v>14</v>
      </c>
      <c r="C26" s="4">
        <f t="shared" ca="1" si="2"/>
        <v>99634</v>
      </c>
      <c r="D26">
        <v>99634</v>
      </c>
      <c r="E26" t="s">
        <v>480</v>
      </c>
      <c r="F26" t="s">
        <v>28</v>
      </c>
      <c r="G26" t="s">
        <v>481</v>
      </c>
      <c r="H26" t="s">
        <v>94</v>
      </c>
      <c r="I26" t="s">
        <v>24</v>
      </c>
      <c r="J26" t="s">
        <v>123</v>
      </c>
      <c r="K26" t="str">
        <f t="shared" ref="K26:K57" ca="1" si="8">IF(ISBLANK(INDIRECT("d"&amp;ROW())),".",IFERROR(VLOOKUP($D26,INDIRECT("'" &amp; $K$103 &amp; "'!$C$2:$k$90"),8,FALSE),"NTR"))</f>
        <v>.</v>
      </c>
      <c r="L26" s="5" t="s">
        <v>796</v>
      </c>
      <c r="M26" s="5" t="s">
        <v>20</v>
      </c>
      <c r="N26" t="s">
        <v>1336</v>
      </c>
      <c r="O26" t="s">
        <v>123</v>
      </c>
      <c r="P26" t="s">
        <v>1230</v>
      </c>
      <c r="Q26" t="s">
        <v>287</v>
      </c>
      <c r="R26" t="s">
        <v>82</v>
      </c>
      <c r="S26" t="s">
        <v>269</v>
      </c>
      <c r="T26" t="s">
        <v>23</v>
      </c>
      <c r="U26" t="s">
        <v>22</v>
      </c>
      <c r="V26" t="s">
        <v>156</v>
      </c>
      <c r="W26" t="s">
        <v>489</v>
      </c>
      <c r="X26" t="s">
        <v>480</v>
      </c>
      <c r="Y26" t="s">
        <v>20</v>
      </c>
      <c r="Z26" t="s">
        <v>20</v>
      </c>
      <c r="AA26" s="34">
        <v>42872.914305555554</v>
      </c>
      <c r="AB26" s="34">
        <v>42887.690092592595</v>
      </c>
      <c r="AC26" t="s">
        <v>1422</v>
      </c>
      <c r="AD26">
        <v>15</v>
      </c>
      <c r="AE26" t="str">
        <f t="shared" ca="1" si="4"/>
        <v>Platform Software</v>
      </c>
      <c r="AF26" t="str">
        <f t="shared" ca="1" si="5"/>
        <v>---</v>
      </c>
      <c r="AG26" t="str">
        <f t="shared" ca="1" si="6"/>
        <v>Waiver Requested</v>
      </c>
      <c r="AH26" t="str">
        <f t="shared" ca="1" si="7"/>
        <v>P2</v>
      </c>
    </row>
    <row r="27" spans="1:34" x14ac:dyDescent="0.3">
      <c r="A27">
        <f t="shared" si="0"/>
        <v>27</v>
      </c>
      <c r="B27">
        <f t="shared" si="1"/>
        <v>1</v>
      </c>
      <c r="C27" s="4">
        <f t="shared" ca="1" si="2"/>
        <v>99705</v>
      </c>
      <c r="D27">
        <v>99705</v>
      </c>
      <c r="E27" t="s">
        <v>139</v>
      </c>
      <c r="F27" t="s">
        <v>28</v>
      </c>
      <c r="G27" t="s">
        <v>53</v>
      </c>
      <c r="H27" t="s">
        <v>184</v>
      </c>
      <c r="I27" t="s">
        <v>24</v>
      </c>
      <c r="J27" t="s">
        <v>123</v>
      </c>
      <c r="K27" t="str">
        <f t="shared" ca="1" si="8"/>
        <v>.</v>
      </c>
      <c r="L27" t="s">
        <v>20</v>
      </c>
      <c r="M27" t="s">
        <v>20</v>
      </c>
      <c r="N27" t="s">
        <v>1357</v>
      </c>
      <c r="O27" t="s">
        <v>123</v>
      </c>
      <c r="P27" t="s">
        <v>123</v>
      </c>
      <c r="Q27" t="s">
        <v>287</v>
      </c>
      <c r="R27" t="s">
        <v>82</v>
      </c>
      <c r="S27" t="s">
        <v>269</v>
      </c>
      <c r="T27" t="s">
        <v>36</v>
      </c>
      <c r="U27" t="s">
        <v>35</v>
      </c>
      <c r="V27" t="s">
        <v>29</v>
      </c>
      <c r="W27" t="s">
        <v>40</v>
      </c>
      <c r="X27" t="s">
        <v>713</v>
      </c>
      <c r="Y27" t="s">
        <v>20</v>
      </c>
      <c r="Z27" t="s">
        <v>20</v>
      </c>
      <c r="AA27" s="34">
        <v>42873.84134259259</v>
      </c>
      <c r="AB27" s="34">
        <v>42900.898333333331</v>
      </c>
      <c r="AE27" t="str">
        <f t="shared" ca="1" si="4"/>
        <v>Platform Software</v>
      </c>
      <c r="AF27" t="str">
        <f t="shared" ca="1" si="5"/>
        <v>---</v>
      </c>
      <c r="AG27" t="str">
        <f t="shared" ca="1" si="6"/>
        <v>Waiver Requested</v>
      </c>
      <c r="AH27" t="str">
        <f t="shared" ca="1" si="7"/>
        <v>P0</v>
      </c>
    </row>
    <row r="28" spans="1:34" x14ac:dyDescent="0.3">
      <c r="A28">
        <f t="shared" si="0"/>
        <v>22</v>
      </c>
      <c r="B28">
        <f t="shared" si="1"/>
        <v>14</v>
      </c>
      <c r="C28" s="4">
        <f t="shared" ca="1" si="2"/>
        <v>99873</v>
      </c>
      <c r="D28">
        <v>99873</v>
      </c>
      <c r="E28" t="s">
        <v>480</v>
      </c>
      <c r="F28" t="s">
        <v>28</v>
      </c>
      <c r="G28" t="s">
        <v>481</v>
      </c>
      <c r="H28" t="s">
        <v>94</v>
      </c>
      <c r="I28" t="s">
        <v>24</v>
      </c>
      <c r="J28" t="s">
        <v>123</v>
      </c>
      <c r="K28" t="str">
        <f t="shared" ca="1" si="8"/>
        <v>.</v>
      </c>
      <c r="L28" s="5" t="s">
        <v>796</v>
      </c>
      <c r="M28" t="s">
        <v>20</v>
      </c>
      <c r="N28" t="s">
        <v>1448</v>
      </c>
      <c r="O28" t="s">
        <v>123</v>
      </c>
      <c r="P28" t="s">
        <v>1230</v>
      </c>
      <c r="Q28" t="s">
        <v>287</v>
      </c>
      <c r="R28" t="s">
        <v>82</v>
      </c>
      <c r="S28" t="s">
        <v>269</v>
      </c>
      <c r="T28" t="s">
        <v>23</v>
      </c>
      <c r="U28" t="s">
        <v>22</v>
      </c>
      <c r="V28" t="s">
        <v>156</v>
      </c>
      <c r="W28" t="s">
        <v>489</v>
      </c>
      <c r="X28" t="s">
        <v>480</v>
      </c>
      <c r="Y28" t="s">
        <v>20</v>
      </c>
      <c r="Z28" t="s">
        <v>20</v>
      </c>
      <c r="AA28" s="34">
        <v>42878.757476851853</v>
      </c>
      <c r="AB28" s="34">
        <v>42887.689942129633</v>
      </c>
      <c r="AD28">
        <v>14</v>
      </c>
      <c r="AE28" t="str">
        <f t="shared" ca="1" si="4"/>
        <v>Platform Software</v>
      </c>
      <c r="AF28" t="str">
        <f t="shared" ca="1" si="5"/>
        <v>---</v>
      </c>
      <c r="AG28" t="str">
        <f t="shared" ca="1" si="6"/>
        <v>Waiver Requested</v>
      </c>
      <c r="AH28" t="str">
        <f t="shared" ca="1" si="7"/>
        <v>P2</v>
      </c>
    </row>
    <row r="29" spans="1:34" x14ac:dyDescent="0.3">
      <c r="A29">
        <f t="shared" si="0"/>
        <v>22</v>
      </c>
      <c r="B29">
        <f t="shared" si="1"/>
        <v>14</v>
      </c>
      <c r="C29" s="4">
        <f t="shared" ca="1" si="2"/>
        <v>99880</v>
      </c>
      <c r="D29">
        <v>99880</v>
      </c>
      <c r="E29" t="s">
        <v>480</v>
      </c>
      <c r="F29" t="s">
        <v>28</v>
      </c>
      <c r="G29" t="s">
        <v>481</v>
      </c>
      <c r="H29" t="s">
        <v>94</v>
      </c>
      <c r="I29" t="s">
        <v>24</v>
      </c>
      <c r="J29" t="s">
        <v>123</v>
      </c>
      <c r="K29" t="str">
        <f t="shared" ca="1" si="8"/>
        <v>.</v>
      </c>
      <c r="L29" s="5" t="s">
        <v>796</v>
      </c>
      <c r="M29" s="5" t="s">
        <v>20</v>
      </c>
      <c r="N29" t="s">
        <v>1449</v>
      </c>
      <c r="O29" t="s">
        <v>123</v>
      </c>
      <c r="P29" t="s">
        <v>1230</v>
      </c>
      <c r="Q29" t="s">
        <v>287</v>
      </c>
      <c r="R29" t="s">
        <v>82</v>
      </c>
      <c r="S29" t="s">
        <v>269</v>
      </c>
      <c r="T29" t="s">
        <v>23</v>
      </c>
      <c r="U29" t="s">
        <v>22</v>
      </c>
      <c r="V29" t="s">
        <v>156</v>
      </c>
      <c r="W29" t="s">
        <v>489</v>
      </c>
      <c r="X29" t="s">
        <v>480</v>
      </c>
      <c r="Y29" t="s">
        <v>20</v>
      </c>
      <c r="Z29" t="s">
        <v>20</v>
      </c>
      <c r="AA29" s="34">
        <v>42878.762326388889</v>
      </c>
      <c r="AB29" s="34">
        <v>42887.689814814818</v>
      </c>
      <c r="AD29">
        <v>1</v>
      </c>
      <c r="AE29" t="str">
        <f t="shared" ca="1" si="4"/>
        <v>Platform Software</v>
      </c>
      <c r="AF29" t="str">
        <f t="shared" ca="1" si="5"/>
        <v>---</v>
      </c>
      <c r="AG29" t="str">
        <f t="shared" ca="1" si="6"/>
        <v>Waiver Requested</v>
      </c>
      <c r="AH29" t="str">
        <f t="shared" ca="1" si="7"/>
        <v>P2</v>
      </c>
    </row>
    <row r="30" spans="1:34" x14ac:dyDescent="0.3">
      <c r="A30">
        <f t="shared" si="0"/>
        <v>19</v>
      </c>
      <c r="B30">
        <f t="shared" si="1"/>
        <v>10</v>
      </c>
      <c r="C30" s="4">
        <f t="shared" ca="1" si="2"/>
        <v>100066</v>
      </c>
      <c r="D30">
        <v>100066</v>
      </c>
      <c r="E30" t="s">
        <v>27</v>
      </c>
      <c r="F30" t="s">
        <v>28</v>
      </c>
      <c r="G30" t="s">
        <v>34</v>
      </c>
      <c r="H30" t="s">
        <v>112</v>
      </c>
      <c r="I30" t="s">
        <v>24</v>
      </c>
      <c r="J30" t="s">
        <v>123</v>
      </c>
      <c r="K30" t="str">
        <f t="shared" ca="1" si="8"/>
        <v>.</v>
      </c>
      <c r="L30" s="5" t="s">
        <v>796</v>
      </c>
      <c r="M30" t="s">
        <v>20</v>
      </c>
      <c r="N30" t="s">
        <v>1483</v>
      </c>
      <c r="O30" t="s">
        <v>1475</v>
      </c>
      <c r="P30" t="s">
        <v>123</v>
      </c>
      <c r="Q30" t="s">
        <v>287</v>
      </c>
      <c r="R30" t="s">
        <v>82</v>
      </c>
      <c r="S30" t="s">
        <v>269</v>
      </c>
      <c r="T30" t="s">
        <v>23</v>
      </c>
      <c r="U30" t="s">
        <v>39</v>
      </c>
      <c r="V30" t="s">
        <v>190</v>
      </c>
      <c r="W30" t="s">
        <v>26</v>
      </c>
      <c r="X30" t="s">
        <v>108</v>
      </c>
      <c r="Y30" t="s">
        <v>20</v>
      </c>
      <c r="Z30" t="s">
        <v>20</v>
      </c>
      <c r="AA30" s="34">
        <v>42881.8515162037</v>
      </c>
      <c r="AB30" s="34">
        <v>42891.702789351853</v>
      </c>
      <c r="AD30">
        <v>6</v>
      </c>
      <c r="AE30" t="str">
        <f t="shared" ca="1" si="4"/>
        <v>Platform Software</v>
      </c>
      <c r="AF30" t="str">
        <f t="shared" ca="1" si="5"/>
        <v>---</v>
      </c>
      <c r="AG30" t="str">
        <f t="shared" ca="1" si="6"/>
        <v>Waiver Requested</v>
      </c>
      <c r="AH30" t="str">
        <f t="shared" ca="1" si="7"/>
        <v>P1</v>
      </c>
    </row>
    <row r="31" spans="1:34" x14ac:dyDescent="0.3">
      <c r="A31">
        <f t="shared" si="0"/>
        <v>19</v>
      </c>
      <c r="B31">
        <f t="shared" si="1"/>
        <v>10</v>
      </c>
      <c r="C31" s="4">
        <f t="shared" ca="1" si="2"/>
        <v>100068</v>
      </c>
      <c r="D31">
        <v>100068</v>
      </c>
      <c r="E31" t="s">
        <v>27</v>
      </c>
      <c r="F31" t="s">
        <v>28</v>
      </c>
      <c r="G31" t="s">
        <v>34</v>
      </c>
      <c r="H31" t="s">
        <v>112</v>
      </c>
      <c r="I31" t="s">
        <v>24</v>
      </c>
      <c r="J31" t="s">
        <v>123</v>
      </c>
      <c r="K31" t="str">
        <f t="shared" ca="1" si="8"/>
        <v>.</v>
      </c>
      <c r="L31" s="5" t="s">
        <v>796</v>
      </c>
      <c r="M31" t="s">
        <v>20</v>
      </c>
      <c r="N31" t="s">
        <v>1484</v>
      </c>
      <c r="O31" t="s">
        <v>1473</v>
      </c>
      <c r="P31" t="s">
        <v>123</v>
      </c>
      <c r="Q31" t="s">
        <v>287</v>
      </c>
      <c r="R31" t="s">
        <v>82</v>
      </c>
      <c r="S31" t="s">
        <v>269</v>
      </c>
      <c r="T31" t="s">
        <v>23</v>
      </c>
      <c r="U31" t="s">
        <v>39</v>
      </c>
      <c r="V31" t="s">
        <v>190</v>
      </c>
      <c r="W31" t="s">
        <v>26</v>
      </c>
      <c r="X31" t="s">
        <v>108</v>
      </c>
      <c r="Y31" t="s">
        <v>20</v>
      </c>
      <c r="Z31" t="s">
        <v>20</v>
      </c>
      <c r="AA31" s="34">
        <v>42881.852048611108</v>
      </c>
      <c r="AB31" s="34">
        <v>42891.703148148146</v>
      </c>
      <c r="AD31">
        <v>12</v>
      </c>
      <c r="AE31" t="str">
        <f t="shared" ca="1" si="4"/>
        <v>Platform Software</v>
      </c>
      <c r="AF31" t="str">
        <f t="shared" ca="1" si="5"/>
        <v>---</v>
      </c>
      <c r="AG31" t="str">
        <f t="shared" ca="1" si="6"/>
        <v>Waiver Requested</v>
      </c>
      <c r="AH31" t="str">
        <f t="shared" ca="1" si="7"/>
        <v>P1</v>
      </c>
    </row>
    <row r="32" spans="1:34" x14ac:dyDescent="0.3">
      <c r="A32">
        <f t="shared" si="0"/>
        <v>15</v>
      </c>
      <c r="B32">
        <f t="shared" si="1"/>
        <v>14</v>
      </c>
      <c r="C32" s="4">
        <f t="shared" ca="1" si="2"/>
        <v>100243</v>
      </c>
      <c r="D32">
        <v>100243</v>
      </c>
      <c r="E32" t="s">
        <v>480</v>
      </c>
      <c r="F32" t="s">
        <v>28</v>
      </c>
      <c r="G32" t="s">
        <v>481</v>
      </c>
      <c r="H32" t="s">
        <v>94</v>
      </c>
      <c r="I32" t="s">
        <v>24</v>
      </c>
      <c r="J32" t="s">
        <v>123</v>
      </c>
      <c r="K32" t="str">
        <f t="shared" ca="1" si="8"/>
        <v>.</v>
      </c>
      <c r="L32" t="s">
        <v>796</v>
      </c>
      <c r="M32" t="s">
        <v>20</v>
      </c>
      <c r="N32" t="s">
        <v>1524</v>
      </c>
      <c r="O32" t="s">
        <v>123</v>
      </c>
      <c r="P32" t="s">
        <v>1230</v>
      </c>
      <c r="Q32" t="s">
        <v>287</v>
      </c>
      <c r="R32" t="s">
        <v>82</v>
      </c>
      <c r="S32" t="s">
        <v>269</v>
      </c>
      <c r="T32" t="s">
        <v>23</v>
      </c>
      <c r="U32" t="s">
        <v>22</v>
      </c>
      <c r="V32" t="s">
        <v>156</v>
      </c>
      <c r="W32" t="s">
        <v>489</v>
      </c>
      <c r="X32" t="s">
        <v>480</v>
      </c>
      <c r="Y32" t="s">
        <v>20</v>
      </c>
      <c r="Z32" t="s">
        <v>20</v>
      </c>
      <c r="AA32" s="34">
        <v>42886.744016203702</v>
      </c>
      <c r="AB32" s="34">
        <v>42887.725254629629</v>
      </c>
      <c r="AE32" t="str">
        <f t="shared" ca="1" si="4"/>
        <v>Platform Software</v>
      </c>
      <c r="AF32" t="str">
        <f t="shared" ca="1" si="5"/>
        <v>---</v>
      </c>
      <c r="AG32" t="str">
        <f t="shared" ca="1" si="6"/>
        <v>Waiver Requested</v>
      </c>
      <c r="AH32" t="str">
        <f t="shared" ca="1" si="7"/>
        <v>P2</v>
      </c>
    </row>
    <row r="33" spans="1:34" x14ac:dyDescent="0.3">
      <c r="A33">
        <f t="shared" si="0"/>
        <v>160</v>
      </c>
      <c r="B33">
        <f t="shared" si="1"/>
        <v>15</v>
      </c>
      <c r="C33" s="4">
        <f t="shared" ca="1" si="2"/>
        <v>94191</v>
      </c>
      <c r="D33">
        <v>94191</v>
      </c>
      <c r="E33" t="s">
        <v>186</v>
      </c>
      <c r="F33" t="s">
        <v>75</v>
      </c>
      <c r="G33" t="s">
        <v>76</v>
      </c>
      <c r="H33" t="s">
        <v>112</v>
      </c>
      <c r="I33" t="s">
        <v>30</v>
      </c>
      <c r="J33" t="s">
        <v>123</v>
      </c>
      <c r="K33" t="str">
        <f t="shared" ca="1" si="8"/>
        <v>.</v>
      </c>
      <c r="L33" s="5" t="s">
        <v>796</v>
      </c>
      <c r="M33" t="s">
        <v>20</v>
      </c>
      <c r="N33" t="s">
        <v>344</v>
      </c>
      <c r="O33" t="s">
        <v>1384</v>
      </c>
      <c r="P33" t="s">
        <v>123</v>
      </c>
      <c r="Q33" t="s">
        <v>82</v>
      </c>
      <c r="R33" t="s">
        <v>1380</v>
      </c>
      <c r="S33" t="s">
        <v>269</v>
      </c>
      <c r="T33" t="s">
        <v>36</v>
      </c>
      <c r="U33" t="s">
        <v>35</v>
      </c>
      <c r="V33" t="s">
        <v>25</v>
      </c>
      <c r="W33" t="s">
        <v>26</v>
      </c>
      <c r="X33" t="s">
        <v>272</v>
      </c>
      <c r="Y33" t="s">
        <v>103</v>
      </c>
      <c r="Z33" t="s">
        <v>20</v>
      </c>
      <c r="AA33" s="34">
        <v>42740.289351851854</v>
      </c>
      <c r="AB33" s="34">
        <v>42886.756030092591</v>
      </c>
      <c r="AD33">
        <v>6</v>
      </c>
      <c r="AE33" t="str">
        <f t="shared" ca="1" si="4"/>
        <v>Protocols-AAUM</v>
      </c>
      <c r="AF33" t="str">
        <f t="shared" ca="1" si="5"/>
        <v>---</v>
      </c>
      <c r="AG33" t="str">
        <f t="shared" ca="1" si="6"/>
        <v>Waiver Requested</v>
      </c>
      <c r="AH33" t="str">
        <f t="shared" ca="1" si="7"/>
        <v>P1</v>
      </c>
    </row>
    <row r="34" spans="1:34" x14ac:dyDescent="0.3">
      <c r="A34">
        <f t="shared" ref="A34:A65" si="9">DAYS360(AA34,$K$104)</f>
        <v>76</v>
      </c>
      <c r="B34">
        <f t="shared" ref="B34:B65" si="10">DAYS360(AB34,$K$104)</f>
        <v>51</v>
      </c>
      <c r="C34" s="4">
        <f t="shared" ref="C34:C65" ca="1" si="11">HYPERLINK($N$174 &amp; INDIRECT("d" &amp; ROW()),INDIRECT("d" &amp; ROW()))</f>
        <v>97620</v>
      </c>
      <c r="D34">
        <v>97620</v>
      </c>
      <c r="E34" t="s">
        <v>41</v>
      </c>
      <c r="F34" t="s">
        <v>75</v>
      </c>
      <c r="G34" t="s">
        <v>129</v>
      </c>
      <c r="H34" t="s">
        <v>94</v>
      </c>
      <c r="I34" t="s">
        <v>30</v>
      </c>
      <c r="J34" t="s">
        <v>123</v>
      </c>
      <c r="K34" t="str">
        <f t="shared" ca="1" si="8"/>
        <v>.</v>
      </c>
      <c r="L34" s="5" t="s">
        <v>796</v>
      </c>
      <c r="M34" t="s">
        <v>20</v>
      </c>
      <c r="N34" t="s">
        <v>929</v>
      </c>
      <c r="O34" t="s">
        <v>123</v>
      </c>
      <c r="P34" t="s">
        <v>123</v>
      </c>
      <c r="Q34" t="s">
        <v>82</v>
      </c>
      <c r="R34" t="s">
        <v>1380</v>
      </c>
      <c r="S34" t="s">
        <v>269</v>
      </c>
      <c r="T34" t="s">
        <v>36</v>
      </c>
      <c r="U34" t="s">
        <v>35</v>
      </c>
      <c r="V34" t="s">
        <v>29</v>
      </c>
      <c r="W34" t="s">
        <v>44</v>
      </c>
      <c r="X34" t="s">
        <v>405</v>
      </c>
      <c r="Y34" t="s">
        <v>20</v>
      </c>
      <c r="Z34" t="s">
        <v>20</v>
      </c>
      <c r="AA34" s="34">
        <v>42823.748773148145</v>
      </c>
      <c r="AB34" s="34">
        <v>42849.737361111111</v>
      </c>
      <c r="AD34">
        <v>17</v>
      </c>
      <c r="AE34" t="str">
        <f t="shared" ref="AE34:AE65" ca="1" si="12">IFERROR(VLOOKUP($D34,INDIRECT("'" &amp; $K$103 &amp; "'!$C$2:$K$90"),4,FALSE),"NTR")</f>
        <v>Protocols-AAUM</v>
      </c>
      <c r="AF34" t="str">
        <f t="shared" ref="AF34:AF65" ca="1" si="13">IFERROR(VLOOKUP($D34,INDIRECT("'" &amp; $K$103 &amp; "'!$C$2:$T$90"),11,FALSE),"NoTarg")</f>
        <v>---</v>
      </c>
      <c r="AG34" t="str">
        <f t="shared" ref="AG34:AG65" ca="1" si="14">IFERROR(VLOOKUP($D34,INDIRECT("'" &amp; $K$103 &amp; "'!$C$2:$L$90"),10,FALSE),"NoWaive")</f>
        <v>Waiver Requested</v>
      </c>
      <c r="AH34" t="str">
        <f t="shared" ref="AH34:AH65" ca="1" si="15">IFERROR(VLOOKUP($D34,INDIRECT("'" &amp; $K$103 &amp; "'!$C$2:$T$90"),6,FALSE),"NTR")</f>
        <v>P2</v>
      </c>
    </row>
    <row r="35" spans="1:34" x14ac:dyDescent="0.3">
      <c r="A35">
        <f t="shared" si="9"/>
        <v>1</v>
      </c>
      <c r="B35">
        <f t="shared" si="10"/>
        <v>1</v>
      </c>
      <c r="C35" s="4">
        <f t="shared" ca="1" si="11"/>
        <v>100945</v>
      </c>
      <c r="D35">
        <v>100945</v>
      </c>
      <c r="E35" t="s">
        <v>41</v>
      </c>
      <c r="F35" t="s">
        <v>75</v>
      </c>
      <c r="G35" t="s">
        <v>129</v>
      </c>
      <c r="H35" t="s">
        <v>94</v>
      </c>
      <c r="I35" t="s">
        <v>123</v>
      </c>
      <c r="J35" t="s">
        <v>123</v>
      </c>
      <c r="K35" t="str">
        <f t="shared" ca="1" si="8"/>
        <v>NTR</v>
      </c>
      <c r="L35" s="5" t="s">
        <v>20</v>
      </c>
      <c r="M35" t="s">
        <v>20</v>
      </c>
      <c r="N35" t="s">
        <v>1717</v>
      </c>
      <c r="O35" t="s">
        <v>123</v>
      </c>
      <c r="P35" t="s">
        <v>123</v>
      </c>
      <c r="Q35" t="s">
        <v>21</v>
      </c>
      <c r="R35" t="s">
        <v>1380</v>
      </c>
      <c r="S35" t="s">
        <v>269</v>
      </c>
      <c r="T35" t="s">
        <v>36</v>
      </c>
      <c r="U35" t="s">
        <v>35</v>
      </c>
      <c r="V35" t="s">
        <v>82</v>
      </c>
      <c r="W35" t="s">
        <v>54</v>
      </c>
      <c r="X35" t="s">
        <v>47</v>
      </c>
      <c r="Y35" t="s">
        <v>20</v>
      </c>
      <c r="Z35" t="s">
        <v>20</v>
      </c>
      <c r="AA35" s="34">
        <v>42900.939282407409</v>
      </c>
      <c r="AB35" s="34">
        <v>42900.998032407406</v>
      </c>
      <c r="AE35" t="str">
        <f t="shared" ca="1" si="12"/>
        <v>NTR</v>
      </c>
      <c r="AF35" t="str">
        <f t="shared" ca="1" si="13"/>
        <v>NoTarg</v>
      </c>
      <c r="AG35" t="str">
        <f t="shared" ca="1" si="14"/>
        <v>NoWaive</v>
      </c>
      <c r="AH35" t="str">
        <f t="shared" ca="1" si="15"/>
        <v>NTR</v>
      </c>
    </row>
    <row r="36" spans="1:34" x14ac:dyDescent="0.3">
      <c r="A36">
        <f t="shared" si="9"/>
        <v>1</v>
      </c>
      <c r="B36">
        <f t="shared" si="10"/>
        <v>1</v>
      </c>
      <c r="C36" s="4">
        <f t="shared" ca="1" si="11"/>
        <v>100873</v>
      </c>
      <c r="D36">
        <v>100873</v>
      </c>
      <c r="E36" t="s">
        <v>895</v>
      </c>
      <c r="F36" t="s">
        <v>19</v>
      </c>
      <c r="G36" t="s">
        <v>896</v>
      </c>
      <c r="H36" t="s">
        <v>94</v>
      </c>
      <c r="I36" t="s">
        <v>123</v>
      </c>
      <c r="J36" t="s">
        <v>123</v>
      </c>
      <c r="K36" t="str">
        <f t="shared" ca="1" si="8"/>
        <v>NTR</v>
      </c>
      <c r="L36" t="s">
        <v>20</v>
      </c>
      <c r="M36" t="s">
        <v>20</v>
      </c>
      <c r="N36" t="s">
        <v>1713</v>
      </c>
      <c r="O36" t="s">
        <v>123</v>
      </c>
      <c r="P36" t="s">
        <v>123</v>
      </c>
      <c r="Q36" t="s">
        <v>21</v>
      </c>
      <c r="R36" t="s">
        <v>1380</v>
      </c>
      <c r="S36" t="s">
        <v>193</v>
      </c>
      <c r="T36" t="s">
        <v>51</v>
      </c>
      <c r="U36" t="s">
        <v>50</v>
      </c>
      <c r="V36" t="s">
        <v>570</v>
      </c>
      <c r="W36" t="s">
        <v>40</v>
      </c>
      <c r="X36" t="s">
        <v>559</v>
      </c>
      <c r="Y36" t="s">
        <v>20</v>
      </c>
      <c r="Z36" t="s">
        <v>20</v>
      </c>
      <c r="AA36" s="34">
        <v>42900.246446759258</v>
      </c>
      <c r="AB36" s="34">
        <v>42900.653055555558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9"/>
        <v>228</v>
      </c>
      <c r="B37">
        <f t="shared" si="10"/>
        <v>1</v>
      </c>
      <c r="C37" s="4">
        <f t="shared" ca="1" si="11"/>
        <v>91457</v>
      </c>
      <c r="D37">
        <v>91457</v>
      </c>
      <c r="E37" t="s">
        <v>205</v>
      </c>
      <c r="F37" t="s">
        <v>86</v>
      </c>
      <c r="G37" t="s">
        <v>87</v>
      </c>
      <c r="H37" t="s">
        <v>184</v>
      </c>
      <c r="I37" t="s">
        <v>30</v>
      </c>
      <c r="J37" t="s">
        <v>123</v>
      </c>
      <c r="K37" t="str">
        <f t="shared" ca="1" si="8"/>
        <v>NTR</v>
      </c>
      <c r="L37" s="5" t="s">
        <v>20</v>
      </c>
      <c r="M37" s="5" t="s">
        <v>1182</v>
      </c>
      <c r="N37" t="s">
        <v>358</v>
      </c>
      <c r="O37" t="s">
        <v>123</v>
      </c>
      <c r="P37" t="s">
        <v>1285</v>
      </c>
      <c r="Q37" t="s">
        <v>82</v>
      </c>
      <c r="R37" t="s">
        <v>1380</v>
      </c>
      <c r="S37" t="s">
        <v>269</v>
      </c>
      <c r="T37" t="s">
        <v>36</v>
      </c>
      <c r="U37" t="s">
        <v>35</v>
      </c>
      <c r="V37" t="s">
        <v>29</v>
      </c>
      <c r="W37" t="s">
        <v>54</v>
      </c>
      <c r="X37" t="s">
        <v>272</v>
      </c>
      <c r="Y37" t="s">
        <v>100</v>
      </c>
      <c r="Z37" t="s">
        <v>847</v>
      </c>
      <c r="AA37" s="34">
        <v>42670.638807870368</v>
      </c>
      <c r="AB37" s="34">
        <v>42900.803622685184</v>
      </c>
      <c r="AD37">
        <v>19</v>
      </c>
      <c r="AE37" t="str">
        <f t="shared" ca="1" si="12"/>
        <v>NTR</v>
      </c>
      <c r="AF37" t="str">
        <f t="shared" ca="1" si="13"/>
        <v>NoTarg</v>
      </c>
      <c r="AG37" t="str">
        <f t="shared" ca="1" si="14"/>
        <v>NoWaive</v>
      </c>
      <c r="AH37" t="str">
        <f t="shared" ca="1" si="15"/>
        <v>NTR</v>
      </c>
    </row>
    <row r="38" spans="1:34" x14ac:dyDescent="0.3">
      <c r="A38">
        <f t="shared" si="9"/>
        <v>145</v>
      </c>
      <c r="B38">
        <f t="shared" si="10"/>
        <v>1</v>
      </c>
      <c r="C38" s="4">
        <f t="shared" ca="1" si="11"/>
        <v>94835</v>
      </c>
      <c r="D38">
        <v>94835</v>
      </c>
      <c r="E38" t="s">
        <v>561</v>
      </c>
      <c r="F38" t="s">
        <v>86</v>
      </c>
      <c r="G38" t="s">
        <v>87</v>
      </c>
      <c r="H38" t="s">
        <v>112</v>
      </c>
      <c r="I38" t="s">
        <v>30</v>
      </c>
      <c r="J38" t="s">
        <v>123</v>
      </c>
      <c r="K38" t="str">
        <f t="shared" ca="1" si="8"/>
        <v>.</v>
      </c>
      <c r="L38" s="5" t="s">
        <v>796</v>
      </c>
      <c r="M38" s="5" t="s">
        <v>20</v>
      </c>
      <c r="N38" t="s">
        <v>1517</v>
      </c>
      <c r="O38" t="s">
        <v>1518</v>
      </c>
      <c r="P38" t="s">
        <v>213</v>
      </c>
      <c r="Q38" t="s">
        <v>82</v>
      </c>
      <c r="R38" t="s">
        <v>1380</v>
      </c>
      <c r="S38" t="s">
        <v>269</v>
      </c>
      <c r="T38" t="s">
        <v>36</v>
      </c>
      <c r="U38" t="s">
        <v>35</v>
      </c>
      <c r="V38" t="s">
        <v>190</v>
      </c>
      <c r="W38" t="s">
        <v>26</v>
      </c>
      <c r="X38" t="s">
        <v>272</v>
      </c>
      <c r="Y38" t="s">
        <v>103</v>
      </c>
      <c r="Z38" t="s">
        <v>20</v>
      </c>
      <c r="AA38" s="34">
        <v>42755.776539351849</v>
      </c>
      <c r="AB38" s="34">
        <v>42900.691284722219</v>
      </c>
      <c r="AC38" t="s">
        <v>1213</v>
      </c>
      <c r="AD38">
        <v>5</v>
      </c>
      <c r="AE38" t="str">
        <f t="shared" ca="1" si="12"/>
        <v>Protocols-SMB</v>
      </c>
      <c r="AF38" t="str">
        <f t="shared" ca="1" si="13"/>
        <v>---</v>
      </c>
      <c r="AG38" t="str">
        <f t="shared" ca="1" si="14"/>
        <v>Waiver Requested</v>
      </c>
      <c r="AH38" t="str">
        <f t="shared" ca="1" si="15"/>
        <v>P1</v>
      </c>
    </row>
    <row r="39" spans="1:34" x14ac:dyDescent="0.3">
      <c r="A39">
        <f t="shared" si="9"/>
        <v>50</v>
      </c>
      <c r="B39">
        <f t="shared" si="10"/>
        <v>15</v>
      </c>
      <c r="C39" s="4">
        <f t="shared" ca="1" si="11"/>
        <v>98719</v>
      </c>
      <c r="D39">
        <v>98719</v>
      </c>
      <c r="E39" t="s">
        <v>91</v>
      </c>
      <c r="F39" t="s">
        <v>86</v>
      </c>
      <c r="G39" t="s">
        <v>87</v>
      </c>
      <c r="H39" t="s">
        <v>112</v>
      </c>
      <c r="I39" t="s">
        <v>24</v>
      </c>
      <c r="J39" t="s">
        <v>123</v>
      </c>
      <c r="K39" t="str">
        <f t="shared" ca="1" si="8"/>
        <v>.</v>
      </c>
      <c r="L39" s="5" t="s">
        <v>796</v>
      </c>
      <c r="M39" s="5" t="s">
        <v>20</v>
      </c>
      <c r="N39" t="s">
        <v>1145</v>
      </c>
      <c r="O39" t="s">
        <v>1390</v>
      </c>
      <c r="P39" t="s">
        <v>123</v>
      </c>
      <c r="Q39" t="s">
        <v>82</v>
      </c>
      <c r="R39" t="s">
        <v>1380</v>
      </c>
      <c r="S39" t="s">
        <v>269</v>
      </c>
      <c r="T39" t="s">
        <v>36</v>
      </c>
      <c r="U39" t="s">
        <v>35</v>
      </c>
      <c r="V39" t="s">
        <v>190</v>
      </c>
      <c r="W39" t="s">
        <v>26</v>
      </c>
      <c r="X39" t="s">
        <v>742</v>
      </c>
      <c r="Y39" t="s">
        <v>103</v>
      </c>
      <c r="Z39" t="s">
        <v>20</v>
      </c>
      <c r="AA39" s="34">
        <v>42850.847083333334</v>
      </c>
      <c r="AB39" s="34">
        <v>42885.446851851855</v>
      </c>
      <c r="AE39" t="str">
        <f t="shared" ca="1" si="12"/>
        <v>Protocols-SMB</v>
      </c>
      <c r="AF39" t="str">
        <f t="shared" ca="1" si="13"/>
        <v>---</v>
      </c>
      <c r="AG39" t="str">
        <f t="shared" ca="1" si="14"/>
        <v>Waiver Requested</v>
      </c>
      <c r="AH39" t="str">
        <f t="shared" ca="1" si="15"/>
        <v>P1</v>
      </c>
    </row>
    <row r="40" spans="1:34" x14ac:dyDescent="0.3">
      <c r="A40">
        <f t="shared" si="9"/>
        <v>44</v>
      </c>
      <c r="B40">
        <f t="shared" si="10"/>
        <v>2</v>
      </c>
      <c r="C40" s="4">
        <f t="shared" ca="1" si="11"/>
        <v>98910</v>
      </c>
      <c r="D40">
        <v>98910</v>
      </c>
      <c r="E40" t="s">
        <v>89</v>
      </c>
      <c r="F40" t="s">
        <v>86</v>
      </c>
      <c r="G40" t="s">
        <v>87</v>
      </c>
      <c r="H40" t="s">
        <v>94</v>
      </c>
      <c r="I40" t="s">
        <v>24</v>
      </c>
      <c r="J40" t="s">
        <v>123</v>
      </c>
      <c r="K40" t="str">
        <f t="shared" ca="1" si="8"/>
        <v>.</v>
      </c>
      <c r="L40" t="s">
        <v>796</v>
      </c>
      <c r="M40" t="s">
        <v>20</v>
      </c>
      <c r="N40" t="s">
        <v>1178</v>
      </c>
      <c r="O40" t="s">
        <v>123</v>
      </c>
      <c r="P40" t="s">
        <v>1706</v>
      </c>
      <c r="Q40" t="s">
        <v>82</v>
      </c>
      <c r="R40" t="s">
        <v>1380</v>
      </c>
      <c r="S40" t="s">
        <v>269</v>
      </c>
      <c r="T40" t="s">
        <v>23</v>
      </c>
      <c r="U40" t="s">
        <v>22</v>
      </c>
      <c r="V40" t="s">
        <v>570</v>
      </c>
      <c r="W40" t="s">
        <v>683</v>
      </c>
      <c r="X40" t="s">
        <v>108</v>
      </c>
      <c r="Y40" t="s">
        <v>20</v>
      </c>
      <c r="Z40" t="s">
        <v>20</v>
      </c>
      <c r="AA40" s="34">
        <v>42856.738692129627</v>
      </c>
      <c r="AB40" s="34">
        <v>42899.626805555556</v>
      </c>
      <c r="AE40" t="str">
        <f t="shared" ca="1" si="12"/>
        <v>Protocols-SMB</v>
      </c>
      <c r="AF40" t="str">
        <f t="shared" ca="1" si="13"/>
        <v>---</v>
      </c>
      <c r="AG40" t="str">
        <f t="shared" ca="1" si="14"/>
        <v>Waiver Requested</v>
      </c>
      <c r="AH40" t="str">
        <f t="shared" ca="1" si="15"/>
        <v>P2</v>
      </c>
    </row>
    <row r="41" spans="1:34" x14ac:dyDescent="0.3">
      <c r="A41">
        <f t="shared" si="9"/>
        <v>43</v>
      </c>
      <c r="B41">
        <f t="shared" si="10"/>
        <v>20</v>
      </c>
      <c r="C41" s="4">
        <f t="shared" ca="1" si="11"/>
        <v>98940</v>
      </c>
      <c r="D41">
        <v>98940</v>
      </c>
      <c r="E41" t="s">
        <v>399</v>
      </c>
      <c r="F41" t="s">
        <v>86</v>
      </c>
      <c r="G41" t="s">
        <v>87</v>
      </c>
      <c r="H41" t="s">
        <v>112</v>
      </c>
      <c r="I41" t="s">
        <v>24</v>
      </c>
      <c r="J41" t="s">
        <v>123</v>
      </c>
      <c r="K41" t="str">
        <f t="shared" ca="1" si="8"/>
        <v>.</v>
      </c>
      <c r="L41" s="5" t="s">
        <v>796</v>
      </c>
      <c r="M41" s="5" t="s">
        <v>20</v>
      </c>
      <c r="N41" t="s">
        <v>1183</v>
      </c>
      <c r="O41" t="s">
        <v>1393</v>
      </c>
      <c r="P41" t="s">
        <v>123</v>
      </c>
      <c r="Q41" t="s">
        <v>82</v>
      </c>
      <c r="R41" t="s">
        <v>1380</v>
      </c>
      <c r="S41" t="s">
        <v>269</v>
      </c>
      <c r="T41" t="s">
        <v>36</v>
      </c>
      <c r="U41" t="s">
        <v>35</v>
      </c>
      <c r="V41" t="s">
        <v>190</v>
      </c>
      <c r="W41" t="s">
        <v>26</v>
      </c>
      <c r="X41" t="s">
        <v>405</v>
      </c>
      <c r="Y41" t="s">
        <v>103</v>
      </c>
      <c r="Z41" t="s">
        <v>20</v>
      </c>
      <c r="AA41" s="34">
        <v>42857.441631944443</v>
      </c>
      <c r="AB41" s="34">
        <v>42880.861111111109</v>
      </c>
      <c r="AD41">
        <v>5</v>
      </c>
      <c r="AE41" t="str">
        <f t="shared" ca="1" si="12"/>
        <v>Protocols-SMB</v>
      </c>
      <c r="AF41" t="str">
        <f t="shared" ca="1" si="13"/>
        <v>---</v>
      </c>
      <c r="AG41" t="str">
        <f t="shared" ca="1" si="14"/>
        <v>Waiver Requested</v>
      </c>
      <c r="AH41" t="str">
        <f t="shared" ca="1" si="15"/>
        <v>P1</v>
      </c>
    </row>
    <row r="42" spans="1:34" x14ac:dyDescent="0.3">
      <c r="A42">
        <f t="shared" si="9"/>
        <v>43</v>
      </c>
      <c r="B42">
        <f t="shared" si="10"/>
        <v>2</v>
      </c>
      <c r="C42" s="4">
        <f t="shared" ca="1" si="11"/>
        <v>98941</v>
      </c>
      <c r="D42">
        <v>98941</v>
      </c>
      <c r="E42" t="s">
        <v>118</v>
      </c>
      <c r="F42" t="s">
        <v>86</v>
      </c>
      <c r="G42" t="s">
        <v>87</v>
      </c>
      <c r="H42" t="s">
        <v>112</v>
      </c>
      <c r="I42" t="s">
        <v>24</v>
      </c>
      <c r="J42" t="s">
        <v>123</v>
      </c>
      <c r="K42" t="str">
        <f t="shared" ca="1" si="8"/>
        <v>.</v>
      </c>
      <c r="L42" s="5" t="s">
        <v>796</v>
      </c>
      <c r="M42" t="s">
        <v>20</v>
      </c>
      <c r="N42" t="s">
        <v>1184</v>
      </c>
      <c r="O42" t="s">
        <v>1480</v>
      </c>
      <c r="P42" t="s">
        <v>123</v>
      </c>
      <c r="Q42" t="s">
        <v>82</v>
      </c>
      <c r="R42" t="s">
        <v>1380</v>
      </c>
      <c r="S42" t="s">
        <v>269</v>
      </c>
      <c r="T42" t="s">
        <v>36</v>
      </c>
      <c r="U42" t="s">
        <v>35</v>
      </c>
      <c r="V42" t="s">
        <v>190</v>
      </c>
      <c r="W42" t="s">
        <v>26</v>
      </c>
      <c r="X42" t="s">
        <v>405</v>
      </c>
      <c r="Y42" t="s">
        <v>103</v>
      </c>
      <c r="Z42" t="s">
        <v>20</v>
      </c>
      <c r="AA42" s="34">
        <v>42857.443495370368</v>
      </c>
      <c r="AB42" s="34">
        <v>42899.990254629629</v>
      </c>
      <c r="AD42">
        <v>15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Waiver Requested</v>
      </c>
      <c r="AH42" t="str">
        <f t="shared" ca="1" si="15"/>
        <v>P1</v>
      </c>
    </row>
    <row r="43" spans="1:34" x14ac:dyDescent="0.3">
      <c r="A43">
        <f t="shared" si="9"/>
        <v>29</v>
      </c>
      <c r="B43">
        <f t="shared" si="10"/>
        <v>2</v>
      </c>
      <c r="C43" s="4">
        <f t="shared" ca="1" si="11"/>
        <v>99537</v>
      </c>
      <c r="D43">
        <v>99537</v>
      </c>
      <c r="E43" t="s">
        <v>84</v>
      </c>
      <c r="F43" t="s">
        <v>86</v>
      </c>
      <c r="G43" t="s">
        <v>92</v>
      </c>
      <c r="H43" t="s">
        <v>94</v>
      </c>
      <c r="I43" t="s">
        <v>24</v>
      </c>
      <c r="J43" t="s">
        <v>123</v>
      </c>
      <c r="K43" t="str">
        <f t="shared" ca="1" si="8"/>
        <v>.</v>
      </c>
      <c r="L43" s="5" t="s">
        <v>796</v>
      </c>
      <c r="M43" s="5" t="s">
        <v>20</v>
      </c>
      <c r="N43" t="s">
        <v>1599</v>
      </c>
      <c r="O43" t="s">
        <v>123</v>
      </c>
      <c r="P43" t="s">
        <v>1707</v>
      </c>
      <c r="Q43" t="s">
        <v>82</v>
      </c>
      <c r="R43" t="s">
        <v>1380</v>
      </c>
      <c r="S43" t="s">
        <v>269</v>
      </c>
      <c r="T43" t="s">
        <v>36</v>
      </c>
      <c r="U43" t="s">
        <v>35</v>
      </c>
      <c r="V43" t="s">
        <v>82</v>
      </c>
      <c r="W43" t="s">
        <v>54</v>
      </c>
      <c r="X43" t="s">
        <v>405</v>
      </c>
      <c r="Y43" t="s">
        <v>20</v>
      </c>
      <c r="Z43" t="s">
        <v>20</v>
      </c>
      <c r="AA43" s="34">
        <v>42871.465324074074</v>
      </c>
      <c r="AB43" s="34">
        <v>42899.67019675926</v>
      </c>
      <c r="AC43" t="s">
        <v>830</v>
      </c>
      <c r="AD43">
        <v>2</v>
      </c>
      <c r="AE43" t="str">
        <f t="shared" ca="1" si="12"/>
        <v>Protocols-SMB</v>
      </c>
      <c r="AF43" t="str">
        <f t="shared" ca="1" si="13"/>
        <v>---</v>
      </c>
      <c r="AG43" t="str">
        <f t="shared" ca="1" si="14"/>
        <v>Waiver Requested</v>
      </c>
      <c r="AH43" t="str">
        <f t="shared" ca="1" si="15"/>
        <v>P2</v>
      </c>
    </row>
    <row r="44" spans="1:34" x14ac:dyDescent="0.3">
      <c r="A44">
        <f t="shared" si="9"/>
        <v>23</v>
      </c>
      <c r="B44">
        <f t="shared" si="10"/>
        <v>1</v>
      </c>
      <c r="C44" s="4">
        <f t="shared" ca="1" si="11"/>
        <v>99809</v>
      </c>
      <c r="D44">
        <v>99809</v>
      </c>
      <c r="E44" t="s">
        <v>74</v>
      </c>
      <c r="F44" t="s">
        <v>86</v>
      </c>
      <c r="G44" t="s">
        <v>87</v>
      </c>
      <c r="H44" t="s">
        <v>112</v>
      </c>
      <c r="I44" t="s">
        <v>24</v>
      </c>
      <c r="J44" t="s">
        <v>1721</v>
      </c>
      <c r="K44" t="str">
        <f t="shared" ca="1" si="8"/>
        <v>NTR</v>
      </c>
      <c r="L44" s="5" t="s">
        <v>20</v>
      </c>
      <c r="M44" t="s">
        <v>20</v>
      </c>
      <c r="N44" t="s">
        <v>1708</v>
      </c>
      <c r="O44" t="s">
        <v>123</v>
      </c>
      <c r="P44" t="s">
        <v>123</v>
      </c>
      <c r="Q44" t="s">
        <v>21</v>
      </c>
      <c r="R44" t="s">
        <v>1380</v>
      </c>
      <c r="S44" t="s">
        <v>269</v>
      </c>
      <c r="T44" t="s">
        <v>23</v>
      </c>
      <c r="U44" t="s">
        <v>22</v>
      </c>
      <c r="V44" t="s">
        <v>1682</v>
      </c>
      <c r="W44" t="s">
        <v>26</v>
      </c>
      <c r="X44" t="s">
        <v>1709</v>
      </c>
      <c r="Y44" t="s">
        <v>20</v>
      </c>
      <c r="Z44" t="s">
        <v>20</v>
      </c>
      <c r="AA44" s="34">
        <v>42877.554768518516</v>
      </c>
      <c r="AB44" s="34">
        <v>42900.794861111113</v>
      </c>
      <c r="AD44">
        <v>7</v>
      </c>
      <c r="AE44" t="str">
        <f t="shared" ca="1" si="12"/>
        <v>NTR</v>
      </c>
      <c r="AF44" t="str">
        <f t="shared" ca="1" si="13"/>
        <v>NoTarg</v>
      </c>
      <c r="AG44" t="str">
        <f t="shared" ca="1" si="14"/>
        <v>NoWaive</v>
      </c>
      <c r="AH44" t="str">
        <f t="shared" ca="1" si="15"/>
        <v>NTR</v>
      </c>
    </row>
    <row r="45" spans="1:34" x14ac:dyDescent="0.3">
      <c r="A45">
        <f t="shared" si="9"/>
        <v>15</v>
      </c>
      <c r="B45">
        <f t="shared" si="10"/>
        <v>15</v>
      </c>
      <c r="C45" s="4">
        <f t="shared" ca="1" si="11"/>
        <v>100123</v>
      </c>
      <c r="D45">
        <v>100123</v>
      </c>
      <c r="E45" t="s">
        <v>18</v>
      </c>
      <c r="F45" t="s">
        <v>86</v>
      </c>
      <c r="G45" t="s">
        <v>554</v>
      </c>
      <c r="H45" t="s">
        <v>112</v>
      </c>
      <c r="I45" t="s">
        <v>24</v>
      </c>
      <c r="J45" t="s">
        <v>123</v>
      </c>
      <c r="K45" t="str">
        <f t="shared" ca="1" si="8"/>
        <v>.</v>
      </c>
      <c r="L45" s="5" t="s">
        <v>796</v>
      </c>
      <c r="M45" s="5" t="s">
        <v>20</v>
      </c>
      <c r="N45" t="s">
        <v>1488</v>
      </c>
      <c r="O45" t="s">
        <v>1481</v>
      </c>
      <c r="P45" t="s">
        <v>123</v>
      </c>
      <c r="Q45" t="s">
        <v>82</v>
      </c>
      <c r="R45" t="s">
        <v>1380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405</v>
      </c>
      <c r="Y45" t="s">
        <v>103</v>
      </c>
      <c r="Z45" t="s">
        <v>20</v>
      </c>
      <c r="AA45" s="34">
        <v>42885.440057870372</v>
      </c>
      <c r="AB45" s="34">
        <v>42885.486493055556</v>
      </c>
      <c r="AE45" t="str">
        <f t="shared" ca="1" si="12"/>
        <v>Protocols-SMB</v>
      </c>
      <c r="AF45" t="str">
        <f t="shared" ca="1" si="13"/>
        <v>---</v>
      </c>
      <c r="AG45" t="str">
        <f t="shared" ca="1" si="14"/>
        <v>Waiver Requested</v>
      </c>
      <c r="AH45" t="str">
        <f t="shared" ca="1" si="15"/>
        <v>P1</v>
      </c>
    </row>
    <row r="46" spans="1:34" x14ac:dyDescent="0.3">
      <c r="A46">
        <f t="shared" si="9"/>
        <v>3</v>
      </c>
      <c r="B46">
        <f t="shared" si="10"/>
        <v>2</v>
      </c>
      <c r="C46" s="4">
        <f t="shared" ca="1" si="11"/>
        <v>100754</v>
      </c>
      <c r="D46">
        <v>100754</v>
      </c>
      <c r="E46" t="s">
        <v>85</v>
      </c>
      <c r="F46" t="s">
        <v>86</v>
      </c>
      <c r="G46" t="s">
        <v>87</v>
      </c>
      <c r="H46" t="s">
        <v>112</v>
      </c>
      <c r="I46" t="s">
        <v>24</v>
      </c>
      <c r="J46" t="s">
        <v>123</v>
      </c>
      <c r="K46" t="str">
        <f t="shared" ca="1" si="8"/>
        <v>.</v>
      </c>
      <c r="L46" s="5" t="s">
        <v>20</v>
      </c>
      <c r="M46" t="s">
        <v>1673</v>
      </c>
      <c r="N46" t="s">
        <v>1681</v>
      </c>
      <c r="O46" t="s">
        <v>123</v>
      </c>
      <c r="P46" t="s">
        <v>123</v>
      </c>
      <c r="Q46" t="s">
        <v>82</v>
      </c>
      <c r="R46" t="s">
        <v>1380</v>
      </c>
      <c r="S46" t="s">
        <v>269</v>
      </c>
      <c r="T46" t="s">
        <v>36</v>
      </c>
      <c r="U46" t="s">
        <v>39</v>
      </c>
      <c r="V46" t="s">
        <v>1682</v>
      </c>
      <c r="W46" t="s">
        <v>26</v>
      </c>
      <c r="X46" t="s">
        <v>85</v>
      </c>
      <c r="Y46" t="s">
        <v>20</v>
      </c>
      <c r="Z46" t="s">
        <v>20</v>
      </c>
      <c r="AA46" s="34">
        <v>42898.435810185183</v>
      </c>
      <c r="AB46" s="34">
        <v>42899.74009259259</v>
      </c>
      <c r="AC46" t="s">
        <v>1683</v>
      </c>
      <c r="AD46">
        <v>14</v>
      </c>
      <c r="AE46" t="str">
        <f t="shared" ca="1" si="12"/>
        <v>Protocols-SMB</v>
      </c>
      <c r="AF46" t="str">
        <f t="shared" ca="1" si="13"/>
        <v>Avitus_1.4.0.75-20170621</v>
      </c>
      <c r="AG46" t="str">
        <f t="shared" ca="1" si="14"/>
        <v>---</v>
      </c>
      <c r="AH46" t="str">
        <f t="shared" ca="1" si="15"/>
        <v>P1</v>
      </c>
    </row>
    <row r="47" spans="1:34" x14ac:dyDescent="0.3">
      <c r="A47">
        <f t="shared" si="9"/>
        <v>2</v>
      </c>
      <c r="B47">
        <f t="shared" si="10"/>
        <v>2</v>
      </c>
      <c r="C47" s="4">
        <f t="shared" ca="1" si="11"/>
        <v>100789</v>
      </c>
      <c r="D47">
        <v>100789</v>
      </c>
      <c r="E47" t="s">
        <v>1056</v>
      </c>
      <c r="F47" t="s">
        <v>86</v>
      </c>
      <c r="G47" t="s">
        <v>87</v>
      </c>
      <c r="H47" t="s">
        <v>112</v>
      </c>
      <c r="I47" t="s">
        <v>24</v>
      </c>
      <c r="J47" t="s">
        <v>123</v>
      </c>
      <c r="K47" t="str">
        <f t="shared" ca="1" si="8"/>
        <v>.</v>
      </c>
      <c r="L47" s="5" t="s">
        <v>796</v>
      </c>
      <c r="M47" s="5" t="s">
        <v>20</v>
      </c>
      <c r="N47" t="s">
        <v>1685</v>
      </c>
      <c r="O47" t="s">
        <v>123</v>
      </c>
      <c r="P47" t="s">
        <v>123</v>
      </c>
      <c r="Q47" t="s">
        <v>82</v>
      </c>
      <c r="R47" t="s">
        <v>1380</v>
      </c>
      <c r="S47" t="s">
        <v>269</v>
      </c>
      <c r="T47" t="s">
        <v>36</v>
      </c>
      <c r="U47" t="s">
        <v>22</v>
      </c>
      <c r="V47" t="s">
        <v>25</v>
      </c>
      <c r="W47" t="s">
        <v>26</v>
      </c>
      <c r="X47" t="s">
        <v>405</v>
      </c>
      <c r="Y47" t="s">
        <v>20</v>
      </c>
      <c r="Z47" t="s">
        <v>20</v>
      </c>
      <c r="AA47" s="34">
        <v>42899.147847222222</v>
      </c>
      <c r="AB47" s="34">
        <v>42899.461458333331</v>
      </c>
      <c r="AD47">
        <v>1</v>
      </c>
      <c r="AE47" t="str">
        <f t="shared" ca="1" si="12"/>
        <v>Protocols-SMB</v>
      </c>
      <c r="AF47" t="str">
        <f t="shared" ca="1" si="13"/>
        <v>---</v>
      </c>
      <c r="AG47" t="str">
        <f t="shared" ca="1" si="14"/>
        <v>Waiver Requested</v>
      </c>
      <c r="AH47" t="str">
        <f t="shared" ca="1" si="15"/>
        <v>P1</v>
      </c>
    </row>
    <row r="48" spans="1:34" x14ac:dyDescent="0.3">
      <c r="A48">
        <f t="shared" si="9"/>
        <v>2</v>
      </c>
      <c r="B48">
        <f t="shared" si="10"/>
        <v>2</v>
      </c>
      <c r="C48" s="4">
        <f t="shared" ca="1" si="11"/>
        <v>100833</v>
      </c>
      <c r="D48">
        <v>100833</v>
      </c>
      <c r="E48" t="s">
        <v>265</v>
      </c>
      <c r="F48" t="s">
        <v>86</v>
      </c>
      <c r="G48" t="s">
        <v>92</v>
      </c>
      <c r="H48" t="s">
        <v>94</v>
      </c>
      <c r="I48" t="s">
        <v>24</v>
      </c>
      <c r="J48" t="s">
        <v>123</v>
      </c>
      <c r="K48" t="str">
        <f t="shared" ca="1" si="8"/>
        <v>.</v>
      </c>
      <c r="L48" t="s">
        <v>796</v>
      </c>
      <c r="M48" t="s">
        <v>20</v>
      </c>
      <c r="N48" t="s">
        <v>1690</v>
      </c>
      <c r="O48" t="s">
        <v>123</v>
      </c>
      <c r="P48" t="s">
        <v>123</v>
      </c>
      <c r="Q48" t="s">
        <v>82</v>
      </c>
      <c r="R48" t="s">
        <v>1380</v>
      </c>
      <c r="S48" t="s">
        <v>269</v>
      </c>
      <c r="T48" t="s">
        <v>23</v>
      </c>
      <c r="U48" t="s">
        <v>39</v>
      </c>
      <c r="V48" t="s">
        <v>720</v>
      </c>
      <c r="W48" t="s">
        <v>1688</v>
      </c>
      <c r="X48" t="s">
        <v>405</v>
      </c>
      <c r="Y48" t="s">
        <v>20</v>
      </c>
      <c r="Z48" t="s">
        <v>20</v>
      </c>
      <c r="AA48" s="34">
        <v>42899.440057870372</v>
      </c>
      <c r="AB48" s="34">
        <v>42899.452673611115</v>
      </c>
      <c r="AE48" t="str">
        <f t="shared" ca="1" si="12"/>
        <v>Protocols-SMB</v>
      </c>
      <c r="AF48" t="str">
        <f t="shared" ca="1" si="13"/>
        <v>---</v>
      </c>
      <c r="AG48" t="str">
        <f t="shared" ca="1" si="14"/>
        <v>Waiver Requested</v>
      </c>
      <c r="AH48" t="str">
        <f t="shared" ca="1" si="15"/>
        <v>P2</v>
      </c>
    </row>
    <row r="49" spans="1:34" x14ac:dyDescent="0.3">
      <c r="A49">
        <f t="shared" si="9"/>
        <v>2</v>
      </c>
      <c r="B49">
        <f t="shared" si="10"/>
        <v>2</v>
      </c>
      <c r="C49" s="4">
        <f t="shared" ca="1" si="11"/>
        <v>100835</v>
      </c>
      <c r="D49">
        <v>100835</v>
      </c>
      <c r="E49" t="s">
        <v>91</v>
      </c>
      <c r="F49" t="s">
        <v>86</v>
      </c>
      <c r="G49" t="s">
        <v>92</v>
      </c>
      <c r="H49" t="s">
        <v>94</v>
      </c>
      <c r="I49" t="s">
        <v>24</v>
      </c>
      <c r="J49" t="s">
        <v>123</v>
      </c>
      <c r="K49" t="str">
        <f t="shared" ca="1" si="8"/>
        <v>.</v>
      </c>
      <c r="L49" s="5" t="s">
        <v>796</v>
      </c>
      <c r="M49" t="s">
        <v>20</v>
      </c>
      <c r="N49" t="s">
        <v>1692</v>
      </c>
      <c r="O49" t="s">
        <v>123</v>
      </c>
      <c r="P49" t="s">
        <v>123</v>
      </c>
      <c r="Q49" t="s">
        <v>82</v>
      </c>
      <c r="R49" t="s">
        <v>1380</v>
      </c>
      <c r="S49" t="s">
        <v>269</v>
      </c>
      <c r="T49" t="s">
        <v>23</v>
      </c>
      <c r="U49" t="s">
        <v>22</v>
      </c>
      <c r="V49" t="s">
        <v>720</v>
      </c>
      <c r="W49" t="s">
        <v>1688</v>
      </c>
      <c r="X49" t="s">
        <v>405</v>
      </c>
      <c r="Y49" t="s">
        <v>20</v>
      </c>
      <c r="Z49" t="s">
        <v>20</v>
      </c>
      <c r="AA49" s="34">
        <v>42899.44327546296</v>
      </c>
      <c r="AB49" s="34">
        <v>42899.462511574071</v>
      </c>
      <c r="AE49" t="str">
        <f t="shared" ca="1" si="12"/>
        <v>Protocols-SMB</v>
      </c>
      <c r="AF49" t="str">
        <f t="shared" ca="1" si="13"/>
        <v>---</v>
      </c>
      <c r="AG49" t="str">
        <f t="shared" ca="1" si="14"/>
        <v>Waiver Requested</v>
      </c>
      <c r="AH49" t="str">
        <f t="shared" ca="1" si="15"/>
        <v>P2</v>
      </c>
    </row>
    <row r="50" spans="1:34" x14ac:dyDescent="0.3">
      <c r="A50">
        <f t="shared" si="9"/>
        <v>1</v>
      </c>
      <c r="B50">
        <f t="shared" si="10"/>
        <v>0</v>
      </c>
      <c r="C50" s="4">
        <f t="shared" ca="1" si="11"/>
        <v>100879</v>
      </c>
      <c r="D50">
        <v>100879</v>
      </c>
      <c r="E50" t="s">
        <v>179</v>
      </c>
      <c r="F50" t="s">
        <v>86</v>
      </c>
      <c r="G50" t="s">
        <v>704</v>
      </c>
      <c r="H50" t="s">
        <v>112</v>
      </c>
      <c r="I50" t="s">
        <v>24</v>
      </c>
      <c r="J50" t="s">
        <v>123</v>
      </c>
      <c r="K50" t="str">
        <f t="shared" ca="1" si="8"/>
        <v>NTR</v>
      </c>
      <c r="L50" t="s">
        <v>20</v>
      </c>
      <c r="M50" s="5" t="s">
        <v>20</v>
      </c>
      <c r="N50" t="s">
        <v>1719</v>
      </c>
      <c r="O50" t="s">
        <v>123</v>
      </c>
      <c r="P50" t="s">
        <v>123</v>
      </c>
      <c r="Q50" t="s">
        <v>21</v>
      </c>
      <c r="R50" t="s">
        <v>1380</v>
      </c>
      <c r="S50" t="s">
        <v>269</v>
      </c>
      <c r="T50" t="s">
        <v>23</v>
      </c>
      <c r="U50" t="s">
        <v>22</v>
      </c>
      <c r="V50" t="s">
        <v>720</v>
      </c>
      <c r="W50" t="s">
        <v>26</v>
      </c>
      <c r="X50" t="s">
        <v>1714</v>
      </c>
      <c r="Y50" t="s">
        <v>20</v>
      </c>
      <c r="Z50" t="s">
        <v>20</v>
      </c>
      <c r="AA50" s="34">
        <v>42900.296053240738</v>
      </c>
      <c r="AB50" s="34">
        <v>42901.465486111112</v>
      </c>
      <c r="AD50">
        <v>9</v>
      </c>
      <c r="AE50" t="str">
        <f t="shared" ca="1" si="12"/>
        <v>NTR</v>
      </c>
      <c r="AF50" t="str">
        <f t="shared" ca="1" si="13"/>
        <v>NoTarg</v>
      </c>
      <c r="AG50" t="str">
        <f t="shared" ca="1" si="14"/>
        <v>NoWaive</v>
      </c>
      <c r="AH50" t="str">
        <f t="shared" ca="1" si="15"/>
        <v>NTR</v>
      </c>
    </row>
    <row r="51" spans="1:34" x14ac:dyDescent="0.3">
      <c r="A51">
        <f t="shared" si="9"/>
        <v>1</v>
      </c>
      <c r="B51">
        <f t="shared" si="10"/>
        <v>0</v>
      </c>
      <c r="C51" s="4">
        <f t="shared" ca="1" si="11"/>
        <v>100977</v>
      </c>
      <c r="D51">
        <v>100977</v>
      </c>
      <c r="E51" t="s">
        <v>91</v>
      </c>
      <c r="F51" t="s">
        <v>86</v>
      </c>
      <c r="G51" t="s">
        <v>87</v>
      </c>
      <c r="H51" t="s">
        <v>94</v>
      </c>
      <c r="I51" t="s">
        <v>24</v>
      </c>
      <c r="J51" t="s">
        <v>123</v>
      </c>
      <c r="K51" t="str">
        <f t="shared" ca="1" si="8"/>
        <v>NTR</v>
      </c>
      <c r="L51" s="5" t="s">
        <v>796</v>
      </c>
      <c r="M51" t="s">
        <v>20</v>
      </c>
      <c r="N51" t="s">
        <v>1720</v>
      </c>
      <c r="O51" t="s">
        <v>123</v>
      </c>
      <c r="P51" t="s">
        <v>123</v>
      </c>
      <c r="Q51" t="s">
        <v>82</v>
      </c>
      <c r="R51" t="s">
        <v>1380</v>
      </c>
      <c r="S51" t="s">
        <v>269</v>
      </c>
      <c r="T51" t="s">
        <v>23</v>
      </c>
      <c r="U51" t="s">
        <v>39</v>
      </c>
      <c r="V51" t="s">
        <v>82</v>
      </c>
      <c r="W51" t="s">
        <v>54</v>
      </c>
      <c r="X51" t="s">
        <v>870</v>
      </c>
      <c r="Y51" t="s">
        <v>20</v>
      </c>
      <c r="Z51" t="s">
        <v>20</v>
      </c>
      <c r="AA51" s="34">
        <v>42900.727025462962</v>
      </c>
      <c r="AB51" s="34">
        <v>42901.473796296297</v>
      </c>
      <c r="AD51">
        <v>2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x14ac:dyDescent="0.3">
      <c r="A52">
        <f t="shared" si="9"/>
        <v>0</v>
      </c>
      <c r="B52">
        <f t="shared" si="10"/>
        <v>0</v>
      </c>
      <c r="C52" s="4">
        <f t="shared" ca="1" si="11"/>
        <v>100977</v>
      </c>
      <c r="D52">
        <v>100977</v>
      </c>
      <c r="E52" t="s">
        <v>265</v>
      </c>
      <c r="F52" t="s">
        <v>86</v>
      </c>
      <c r="G52" t="s">
        <v>87</v>
      </c>
      <c r="H52" t="s">
        <v>94</v>
      </c>
      <c r="I52" t="s">
        <v>24</v>
      </c>
      <c r="J52" t="s">
        <v>123</v>
      </c>
      <c r="K52" t="str">
        <f t="shared" ca="1" si="8"/>
        <v>NTR</v>
      </c>
      <c r="L52" s="5" t="s">
        <v>796</v>
      </c>
      <c r="M52" t="s">
        <v>20</v>
      </c>
      <c r="N52" t="s">
        <v>1720</v>
      </c>
      <c r="O52" t="s">
        <v>123</v>
      </c>
      <c r="P52" t="s">
        <v>123</v>
      </c>
      <c r="Q52" t="s">
        <v>82</v>
      </c>
      <c r="R52" t="s">
        <v>1380</v>
      </c>
      <c r="S52" t="s">
        <v>269</v>
      </c>
      <c r="T52" t="s">
        <v>23</v>
      </c>
      <c r="U52" t="s">
        <v>39</v>
      </c>
      <c r="V52" t="s">
        <v>82</v>
      </c>
      <c r="W52" t="s">
        <v>54</v>
      </c>
      <c r="X52" t="s">
        <v>405</v>
      </c>
      <c r="Y52" t="s">
        <v>20</v>
      </c>
      <c r="Z52" t="s">
        <v>20</v>
      </c>
      <c r="AA52" s="34">
        <v>42901.473796296297</v>
      </c>
      <c r="AB52" s="34">
        <v>42901.473796296297</v>
      </c>
      <c r="AD52">
        <v>6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9"/>
        <v>75</v>
      </c>
      <c r="B53">
        <f t="shared" si="10"/>
        <v>1</v>
      </c>
      <c r="C53" s="4">
        <f t="shared" ca="1" si="11"/>
        <v>97664</v>
      </c>
      <c r="D53">
        <v>97664</v>
      </c>
      <c r="E53" t="s">
        <v>218</v>
      </c>
      <c r="F53" t="s">
        <v>55</v>
      </c>
      <c r="G53" t="s">
        <v>784</v>
      </c>
      <c r="H53" t="s">
        <v>94</v>
      </c>
      <c r="I53" t="s">
        <v>30</v>
      </c>
      <c r="J53" t="s">
        <v>123</v>
      </c>
      <c r="K53" t="str">
        <f t="shared" ca="1" si="8"/>
        <v>Set RedZone review flag and target build for 21-June build</v>
      </c>
      <c r="L53" t="s">
        <v>20</v>
      </c>
      <c r="M53" t="s">
        <v>1673</v>
      </c>
      <c r="N53" t="s">
        <v>1598</v>
      </c>
      <c r="O53" t="s">
        <v>123</v>
      </c>
      <c r="P53" t="s">
        <v>123</v>
      </c>
      <c r="Q53" t="s">
        <v>82</v>
      </c>
      <c r="R53" t="s">
        <v>1380</v>
      </c>
      <c r="S53" t="s">
        <v>269</v>
      </c>
      <c r="T53" t="s">
        <v>36</v>
      </c>
      <c r="U53" t="s">
        <v>22</v>
      </c>
      <c r="V53" t="s">
        <v>29</v>
      </c>
      <c r="W53" t="s">
        <v>54</v>
      </c>
      <c r="X53" t="s">
        <v>932</v>
      </c>
      <c r="Y53" t="s">
        <v>20</v>
      </c>
      <c r="Z53" t="s">
        <v>20</v>
      </c>
      <c r="AA53" s="34">
        <v>42824.346377314818</v>
      </c>
      <c r="AB53" s="34">
        <v>42900.534722222219</v>
      </c>
      <c r="AE53" t="str">
        <f t="shared" ca="1" si="12"/>
        <v>Snapshots</v>
      </c>
      <c r="AF53" t="str">
        <f t="shared" ca="1" si="13"/>
        <v>---</v>
      </c>
      <c r="AG53" t="str">
        <f t="shared" ca="1" si="14"/>
        <v>---</v>
      </c>
      <c r="AH53" t="str">
        <f t="shared" ca="1" si="15"/>
        <v>P2</v>
      </c>
    </row>
    <row r="54" spans="1:34" x14ac:dyDescent="0.3">
      <c r="A54">
        <f t="shared" si="9"/>
        <v>2</v>
      </c>
      <c r="B54">
        <f t="shared" si="10"/>
        <v>1</v>
      </c>
      <c r="C54" s="4">
        <f t="shared" ca="1" si="11"/>
        <v>100848</v>
      </c>
      <c r="D54">
        <v>100848</v>
      </c>
      <c r="E54" t="s">
        <v>217</v>
      </c>
      <c r="F54" t="s">
        <v>55</v>
      </c>
      <c r="G54" t="s">
        <v>784</v>
      </c>
      <c r="H54" t="s">
        <v>156</v>
      </c>
      <c r="I54" t="s">
        <v>24</v>
      </c>
      <c r="J54" t="s">
        <v>123</v>
      </c>
      <c r="K54" t="str">
        <f t="shared" ca="1" si="8"/>
        <v>NTR</v>
      </c>
      <c r="L54" s="5" t="s">
        <v>20</v>
      </c>
      <c r="M54" s="5" t="s">
        <v>20</v>
      </c>
      <c r="N54" t="s">
        <v>1712</v>
      </c>
      <c r="O54" t="s">
        <v>123</v>
      </c>
      <c r="P54" t="s">
        <v>123</v>
      </c>
      <c r="Q54" t="s">
        <v>21</v>
      </c>
      <c r="R54" t="s">
        <v>1380</v>
      </c>
      <c r="S54" t="s">
        <v>269</v>
      </c>
      <c r="T54" t="s">
        <v>36</v>
      </c>
      <c r="U54" t="s">
        <v>35</v>
      </c>
      <c r="V54" t="s">
        <v>720</v>
      </c>
      <c r="W54" t="s">
        <v>1688</v>
      </c>
      <c r="X54" t="s">
        <v>735</v>
      </c>
      <c r="Y54" t="s">
        <v>103</v>
      </c>
      <c r="Z54" t="s">
        <v>20</v>
      </c>
      <c r="AA54" s="34">
        <v>42899.525949074072</v>
      </c>
      <c r="AB54" s="34">
        <v>42900.515381944446</v>
      </c>
      <c r="AD54">
        <v>8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x14ac:dyDescent="0.3">
      <c r="A55">
        <f t="shared" si="9"/>
        <v>42285</v>
      </c>
      <c r="B55">
        <f t="shared" si="10"/>
        <v>42285</v>
      </c>
      <c r="C55" s="4">
        <f t="shared" ca="1" si="11"/>
        <v>0</v>
      </c>
      <c r="I55" t="s">
        <v>123</v>
      </c>
      <c r="J55" t="s">
        <v>123</v>
      </c>
      <c r="K55" t="str">
        <f t="shared" ca="1" si="8"/>
        <v>.</v>
      </c>
      <c r="L55" s="5"/>
      <c r="M55" s="5"/>
      <c r="O55" t="s">
        <v>123</v>
      </c>
      <c r="P55" t="s">
        <v>123</v>
      </c>
      <c r="AD55">
        <v>3</v>
      </c>
      <c r="AE55">
        <f t="shared" ca="1" si="12"/>
        <v>0</v>
      </c>
      <c r="AF55">
        <f t="shared" ca="1" si="13"/>
        <v>0</v>
      </c>
      <c r="AG55">
        <f t="shared" ca="1" si="14"/>
        <v>0</v>
      </c>
      <c r="AH55">
        <f t="shared" ca="1" si="15"/>
        <v>0</v>
      </c>
    </row>
    <row r="56" spans="1:34" x14ac:dyDescent="0.3">
      <c r="A56">
        <f t="shared" si="9"/>
        <v>42285</v>
      </c>
      <c r="B56">
        <f t="shared" si="10"/>
        <v>42285</v>
      </c>
      <c r="C56" s="4">
        <f t="shared" ca="1" si="11"/>
        <v>0</v>
      </c>
      <c r="I56" t="s">
        <v>123</v>
      </c>
      <c r="J56" t="s">
        <v>123</v>
      </c>
      <c r="K56" t="str">
        <f t="shared" ca="1" si="8"/>
        <v>.</v>
      </c>
      <c r="L56" s="5"/>
      <c r="O56" t="s">
        <v>123</v>
      </c>
      <c r="P56" t="s">
        <v>123</v>
      </c>
      <c r="AE56">
        <f t="shared" ca="1" si="12"/>
        <v>0</v>
      </c>
      <c r="AF56">
        <f t="shared" ca="1" si="13"/>
        <v>0</v>
      </c>
      <c r="AG56">
        <f t="shared" ca="1" si="14"/>
        <v>0</v>
      </c>
      <c r="AH56">
        <f t="shared" ca="1" si="15"/>
        <v>0</v>
      </c>
    </row>
    <row r="57" spans="1:34" x14ac:dyDescent="0.3">
      <c r="A57">
        <f t="shared" si="9"/>
        <v>42285</v>
      </c>
      <c r="B57">
        <f t="shared" si="10"/>
        <v>42285</v>
      </c>
      <c r="C57" s="4">
        <f t="shared" ca="1" si="11"/>
        <v>0</v>
      </c>
      <c r="I57" t="s">
        <v>123</v>
      </c>
      <c r="J57" t="s">
        <v>123</v>
      </c>
      <c r="K57" t="str">
        <f t="shared" ca="1" si="8"/>
        <v>.</v>
      </c>
      <c r="L57" s="5"/>
      <c r="O57" t="s">
        <v>123</v>
      </c>
      <c r="P57" t="s">
        <v>123</v>
      </c>
      <c r="AD57">
        <v>11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x14ac:dyDescent="0.3">
      <c r="A58">
        <f t="shared" si="9"/>
        <v>42285</v>
      </c>
      <c r="B58">
        <f t="shared" si="10"/>
        <v>42285</v>
      </c>
      <c r="C58" s="4">
        <f t="shared" ca="1" si="11"/>
        <v>0</v>
      </c>
      <c r="I58" t="s">
        <v>123</v>
      </c>
      <c r="J58" t="s">
        <v>123</v>
      </c>
      <c r="K58" t="str">
        <f t="shared" ref="K58:K89" ca="1" si="16">IF(ISBLANK(INDIRECT("d"&amp;ROW())),".",IFERROR(VLOOKUP($D58,INDIRECT("'" &amp; $K$103 &amp; "'!$C$2:$k$90"),8,FALSE),"NTR"))</f>
        <v>.</v>
      </c>
      <c r="L58" s="5"/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9"/>
        <v>42285</v>
      </c>
      <c r="B59">
        <f t="shared" si="10"/>
        <v>42285</v>
      </c>
      <c r="C59" s="4">
        <f t="shared" ca="1" si="11"/>
        <v>0</v>
      </c>
      <c r="I59" t="s">
        <v>123</v>
      </c>
      <c r="J59" t="s">
        <v>123</v>
      </c>
      <c r="K59" t="str">
        <f t="shared" ca="1" si="16"/>
        <v>.</v>
      </c>
      <c r="L59" s="5"/>
      <c r="M59" s="5"/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9"/>
        <v>42285</v>
      </c>
      <c r="B60">
        <f t="shared" si="10"/>
        <v>42285</v>
      </c>
      <c r="C60" s="4">
        <f t="shared" ca="1" si="11"/>
        <v>0</v>
      </c>
      <c r="I60" t="s">
        <v>123</v>
      </c>
      <c r="J60" t="s">
        <v>123</v>
      </c>
      <c r="K60" t="str">
        <f t="shared" ca="1" si="16"/>
        <v>.</v>
      </c>
      <c r="M60" s="5"/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9"/>
        <v>42285</v>
      </c>
      <c r="B61">
        <f t="shared" si="10"/>
        <v>42285</v>
      </c>
      <c r="C61" s="4">
        <f t="shared" ca="1" si="11"/>
        <v>0</v>
      </c>
      <c r="I61" t="s">
        <v>123</v>
      </c>
      <c r="J61" t="s">
        <v>123</v>
      </c>
      <c r="K61" t="str">
        <f t="shared" ca="1" si="16"/>
        <v>.</v>
      </c>
      <c r="M61" s="5"/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9"/>
        <v>42285</v>
      </c>
      <c r="B62">
        <f t="shared" si="10"/>
        <v>42285</v>
      </c>
      <c r="C62" s="4">
        <f t="shared" ca="1" si="11"/>
        <v>0</v>
      </c>
      <c r="I62" t="s">
        <v>123</v>
      </c>
      <c r="J62" t="s">
        <v>123</v>
      </c>
      <c r="K62" t="str">
        <f t="shared" ca="1" si="16"/>
        <v>.</v>
      </c>
      <c r="L62" s="5"/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9"/>
        <v>42285</v>
      </c>
      <c r="B63">
        <f t="shared" si="10"/>
        <v>42285</v>
      </c>
      <c r="C63" s="4">
        <f t="shared" ca="1" si="11"/>
        <v>0</v>
      </c>
      <c r="I63" t="s">
        <v>123</v>
      </c>
      <c r="J63" t="s">
        <v>123</v>
      </c>
      <c r="K63" t="str">
        <f t="shared" ca="1" si="16"/>
        <v>.</v>
      </c>
      <c r="L63" s="5"/>
      <c r="M63" s="5"/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9"/>
        <v>42285</v>
      </c>
      <c r="B64">
        <f t="shared" si="10"/>
        <v>42285</v>
      </c>
      <c r="C64" s="4">
        <f t="shared" ca="1" si="11"/>
        <v>0</v>
      </c>
      <c r="I64" t="s">
        <v>123</v>
      </c>
      <c r="J64" t="s">
        <v>123</v>
      </c>
      <c r="K64" t="str">
        <f t="shared" ca="1" si="16"/>
        <v>.</v>
      </c>
      <c r="L64" s="5"/>
      <c r="M64" s="5"/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9"/>
        <v>42285</v>
      </c>
      <c r="B65">
        <f t="shared" si="10"/>
        <v>42285</v>
      </c>
      <c r="C65" s="4">
        <f t="shared" ca="1" si="11"/>
        <v>0</v>
      </c>
      <c r="I65" t="s">
        <v>123</v>
      </c>
      <c r="J65" t="s">
        <v>123</v>
      </c>
      <c r="K65" t="str">
        <f t="shared" ca="1" si="16"/>
        <v>.</v>
      </c>
      <c r="M65" s="5"/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7">DAYS360(AA66,$K$104)</f>
        <v>42285</v>
      </c>
      <c r="B66">
        <f t="shared" ref="B66:B100" si="18">DAYS360(AB66,$K$104)</f>
        <v>42285</v>
      </c>
      <c r="C66" s="4">
        <f t="shared" ref="C66:C100" ca="1" si="19">HYPERLINK($N$174 &amp; INDIRECT("d" &amp; ROW()),INDIRECT("d" &amp; ROW()))</f>
        <v>0</v>
      </c>
      <c r="I66" t="s">
        <v>123</v>
      </c>
      <c r="J66" t="s">
        <v>123</v>
      </c>
      <c r="K66" t="str">
        <f t="shared" ca="1" si="16"/>
        <v>.</v>
      </c>
      <c r="L66" s="5"/>
      <c r="M66" s="5"/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7"/>
        <v>42285</v>
      </c>
      <c r="B67">
        <f t="shared" si="18"/>
        <v>42285</v>
      </c>
      <c r="C67" s="4">
        <f t="shared" ca="1" si="19"/>
        <v>0</v>
      </c>
      <c r="I67" t="s">
        <v>123</v>
      </c>
      <c r="J67" t="s">
        <v>123</v>
      </c>
      <c r="K67" t="str">
        <f t="shared" ca="1" si="16"/>
        <v>.</v>
      </c>
      <c r="L67" s="5"/>
      <c r="M67" s="5"/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7"/>
        <v>42285</v>
      </c>
      <c r="B68">
        <f t="shared" si="18"/>
        <v>42285</v>
      </c>
      <c r="C68" s="4">
        <f t="shared" ca="1" si="19"/>
        <v>0</v>
      </c>
      <c r="I68" t="s">
        <v>123</v>
      </c>
      <c r="J68" t="s">
        <v>123</v>
      </c>
      <c r="K68" t="str">
        <f t="shared" ca="1" si="16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7"/>
        <v>42285</v>
      </c>
      <c r="B69">
        <f t="shared" si="18"/>
        <v>42285</v>
      </c>
      <c r="C69" s="4">
        <f t="shared" ca="1" si="19"/>
        <v>0</v>
      </c>
      <c r="I69" t="s">
        <v>123</v>
      </c>
      <c r="J69" t="s">
        <v>123</v>
      </c>
      <c r="K69" t="str">
        <f t="shared" ca="1" si="16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7"/>
        <v>42285</v>
      </c>
      <c r="B70">
        <f t="shared" si="18"/>
        <v>42285</v>
      </c>
      <c r="C70" s="4">
        <f t="shared" ca="1" si="19"/>
        <v>0</v>
      </c>
      <c r="I70" t="s">
        <v>123</v>
      </c>
      <c r="J70" t="s">
        <v>123</v>
      </c>
      <c r="K70" t="str">
        <f t="shared" ca="1" si="16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7"/>
        <v>42285</v>
      </c>
      <c r="B71">
        <f t="shared" si="18"/>
        <v>42285</v>
      </c>
      <c r="C71" s="4">
        <f t="shared" ca="1" si="19"/>
        <v>0</v>
      </c>
      <c r="I71" t="s">
        <v>123</v>
      </c>
      <c r="J71" t="s">
        <v>123</v>
      </c>
      <c r="K71" t="str">
        <f t="shared" ca="1" si="16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7"/>
        <v>42285</v>
      </c>
      <c r="B72">
        <f t="shared" si="18"/>
        <v>42285</v>
      </c>
      <c r="C72" s="4">
        <f t="shared" ca="1" si="19"/>
        <v>0</v>
      </c>
      <c r="I72" t="s">
        <v>123</v>
      </c>
      <c r="J72" t="s">
        <v>123</v>
      </c>
      <c r="K72" t="str">
        <f t="shared" ca="1" si="16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7"/>
        <v>42285</v>
      </c>
      <c r="B73">
        <f t="shared" si="18"/>
        <v>42285</v>
      </c>
      <c r="C73" s="4">
        <f t="shared" ca="1" si="19"/>
        <v>0</v>
      </c>
      <c r="I73" t="s">
        <v>123</v>
      </c>
      <c r="J73" t="s">
        <v>123</v>
      </c>
      <c r="K73" t="str">
        <f t="shared" ca="1" si="16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7"/>
        <v>42285</v>
      </c>
      <c r="B74">
        <f t="shared" si="18"/>
        <v>42285</v>
      </c>
      <c r="C74" s="4">
        <f t="shared" ca="1" si="19"/>
        <v>0</v>
      </c>
      <c r="I74" t="s">
        <v>123</v>
      </c>
      <c r="J74" t="s">
        <v>123</v>
      </c>
      <c r="K74" t="str">
        <f t="shared" ca="1" si="16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7"/>
        <v>42285</v>
      </c>
      <c r="B75">
        <f t="shared" si="18"/>
        <v>42285</v>
      </c>
      <c r="C75" s="4">
        <f t="shared" ca="1" si="19"/>
        <v>0</v>
      </c>
      <c r="I75" t="s">
        <v>123</v>
      </c>
      <c r="J75" t="s">
        <v>123</v>
      </c>
      <c r="K75" t="str">
        <f t="shared" ca="1" si="16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7"/>
        <v>42285</v>
      </c>
      <c r="B76">
        <f t="shared" si="18"/>
        <v>42285</v>
      </c>
      <c r="C76" s="4">
        <f t="shared" ca="1" si="19"/>
        <v>0</v>
      </c>
      <c r="I76" t="s">
        <v>123</v>
      </c>
      <c r="J76" t="s">
        <v>123</v>
      </c>
      <c r="K76" t="str">
        <f t="shared" ca="1" si="16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7"/>
        <v>42285</v>
      </c>
      <c r="B77">
        <f t="shared" si="18"/>
        <v>42285</v>
      </c>
      <c r="C77" s="4">
        <f t="shared" ca="1" si="19"/>
        <v>0</v>
      </c>
      <c r="I77" t="s">
        <v>123</v>
      </c>
      <c r="J77" t="s">
        <v>123</v>
      </c>
      <c r="K77" t="str">
        <f t="shared" ca="1" si="16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7"/>
        <v>42285</v>
      </c>
      <c r="B78">
        <f t="shared" si="18"/>
        <v>42285</v>
      </c>
      <c r="C78" s="4">
        <f t="shared" ca="1" si="19"/>
        <v>0</v>
      </c>
      <c r="I78" t="s">
        <v>123</v>
      </c>
      <c r="J78" t="s">
        <v>123</v>
      </c>
      <c r="K78" t="str">
        <f t="shared" ca="1" si="16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7"/>
        <v>42285</v>
      </c>
      <c r="B79">
        <f t="shared" si="18"/>
        <v>42285</v>
      </c>
      <c r="C79" s="4">
        <f t="shared" ca="1" si="19"/>
        <v>0</v>
      </c>
      <c r="I79" t="s">
        <v>123</v>
      </c>
      <c r="J79" t="s">
        <v>123</v>
      </c>
      <c r="K79" t="str">
        <f t="shared" ca="1" si="16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7"/>
        <v>42285</v>
      </c>
      <c r="B80">
        <f t="shared" si="18"/>
        <v>42285</v>
      </c>
      <c r="C80" s="4">
        <f t="shared" ca="1" si="19"/>
        <v>0</v>
      </c>
      <c r="I80" t="s">
        <v>123</v>
      </c>
      <c r="J80" t="s">
        <v>123</v>
      </c>
      <c r="K80" t="str">
        <f t="shared" ca="1" si="16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7"/>
        <v>42285</v>
      </c>
      <c r="B81">
        <f t="shared" si="18"/>
        <v>42285</v>
      </c>
      <c r="C81" s="4">
        <f t="shared" ca="1" si="19"/>
        <v>0</v>
      </c>
      <c r="I81" t="s">
        <v>123</v>
      </c>
      <c r="J81" t="s">
        <v>123</v>
      </c>
      <c r="K81" t="str">
        <f t="shared" ca="1" si="16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7"/>
        <v>42285</v>
      </c>
      <c r="B82">
        <f t="shared" si="18"/>
        <v>42285</v>
      </c>
      <c r="C82" s="4">
        <f t="shared" ca="1" si="19"/>
        <v>0</v>
      </c>
      <c r="I82" t="s">
        <v>123</v>
      </c>
      <c r="J82" t="s">
        <v>123</v>
      </c>
      <c r="K82" t="str">
        <f t="shared" ca="1" si="16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7"/>
        <v>42285</v>
      </c>
      <c r="B83">
        <f t="shared" si="18"/>
        <v>42285</v>
      </c>
      <c r="C83" s="4">
        <f t="shared" ca="1" si="19"/>
        <v>0</v>
      </c>
      <c r="I83" t="s">
        <v>123</v>
      </c>
      <c r="J83" t="s">
        <v>123</v>
      </c>
      <c r="K83" t="str">
        <f t="shared" ca="1" si="16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7"/>
        <v>42285</v>
      </c>
      <c r="B84">
        <f t="shared" si="18"/>
        <v>42285</v>
      </c>
      <c r="C84" s="4">
        <f t="shared" ca="1" si="19"/>
        <v>0</v>
      </c>
      <c r="I84" t="s">
        <v>123</v>
      </c>
      <c r="J84" t="s">
        <v>123</v>
      </c>
      <c r="K84" t="str">
        <f t="shared" ca="1" si="16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7"/>
        <v>42285</v>
      </c>
      <c r="B85">
        <f t="shared" si="18"/>
        <v>42285</v>
      </c>
      <c r="C85" s="4">
        <f t="shared" ca="1" si="19"/>
        <v>0</v>
      </c>
      <c r="I85" t="s">
        <v>123</v>
      </c>
      <c r="J85" t="s">
        <v>123</v>
      </c>
      <c r="K85" t="str">
        <f t="shared" ca="1" si="16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7"/>
        <v>42285</v>
      </c>
      <c r="B86">
        <f t="shared" si="18"/>
        <v>42285</v>
      </c>
      <c r="C86" s="4">
        <f t="shared" ca="1" si="19"/>
        <v>0</v>
      </c>
      <c r="I86" t="s">
        <v>123</v>
      </c>
      <c r="J86" t="s">
        <v>123</v>
      </c>
      <c r="K86" t="str">
        <f t="shared" ca="1" si="16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7"/>
        <v>42285</v>
      </c>
      <c r="B87">
        <f t="shared" si="18"/>
        <v>42285</v>
      </c>
      <c r="C87" s="4">
        <f t="shared" ca="1" si="19"/>
        <v>0</v>
      </c>
      <c r="I87" t="s">
        <v>123</v>
      </c>
      <c r="J87" t="s">
        <v>123</v>
      </c>
      <c r="K87" t="str">
        <f t="shared" ca="1" si="16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7"/>
        <v>42285</v>
      </c>
      <c r="B88">
        <f t="shared" si="18"/>
        <v>42285</v>
      </c>
      <c r="C88" s="4">
        <f t="shared" ca="1" si="19"/>
        <v>0</v>
      </c>
      <c r="I88" t="s">
        <v>123</v>
      </c>
      <c r="J88" t="s">
        <v>123</v>
      </c>
      <c r="K88" t="str">
        <f t="shared" ca="1" si="16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7"/>
        <v>42285</v>
      </c>
      <c r="B89">
        <f t="shared" si="18"/>
        <v>42285</v>
      </c>
      <c r="C89" s="4">
        <f t="shared" ca="1" si="19"/>
        <v>0</v>
      </c>
      <c r="I89" t="s">
        <v>123</v>
      </c>
      <c r="J89" t="s">
        <v>123</v>
      </c>
      <c r="K89" t="str">
        <f t="shared" ca="1" si="16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7"/>
        <v>42285</v>
      </c>
      <c r="B90">
        <f t="shared" si="18"/>
        <v>42285</v>
      </c>
      <c r="C90" s="4">
        <f t="shared" ca="1" si="19"/>
        <v>0</v>
      </c>
      <c r="I90" t="s">
        <v>123</v>
      </c>
      <c r="J90" t="s">
        <v>123</v>
      </c>
      <c r="K90" t="str">
        <f t="shared" ref="K90:K100" ca="1" si="24">IF(ISBLANK(INDIRECT("d"&amp;ROW())),".",IFERROR(VLOOKUP($D90,INDIRECT("'" &amp; $K$103 &amp; "'!$C$2:$k$90"),8,FALSE),"NTR"))</f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7"/>
        <v>42285</v>
      </c>
      <c r="B91">
        <f t="shared" si="18"/>
        <v>42285</v>
      </c>
      <c r="C91" s="4">
        <f t="shared" ca="1" si="19"/>
        <v>0</v>
      </c>
      <c r="I91" t="s">
        <v>123</v>
      </c>
      <c r="J91" t="s">
        <v>123</v>
      </c>
      <c r="K91" t="str">
        <f t="shared" ca="1" si="24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7"/>
        <v>42285</v>
      </c>
      <c r="B92">
        <f t="shared" si="18"/>
        <v>42285</v>
      </c>
      <c r="C92" s="4">
        <f t="shared" ca="1" si="19"/>
        <v>0</v>
      </c>
      <c r="I92" t="s">
        <v>123</v>
      </c>
      <c r="J92" t="s">
        <v>123</v>
      </c>
      <c r="K92" t="str">
        <f t="shared" ca="1" si="24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7"/>
        <v>42285</v>
      </c>
      <c r="B93">
        <f t="shared" si="18"/>
        <v>42285</v>
      </c>
      <c r="C93" s="4">
        <f t="shared" ca="1" si="19"/>
        <v>0</v>
      </c>
      <c r="I93" t="s">
        <v>123</v>
      </c>
      <c r="J93" t="s">
        <v>123</v>
      </c>
      <c r="K93" t="str">
        <f t="shared" ca="1" si="24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7"/>
        <v>42285</v>
      </c>
      <c r="B94">
        <f t="shared" si="18"/>
        <v>42285</v>
      </c>
      <c r="C94" s="4">
        <f t="shared" ca="1" si="19"/>
        <v>0</v>
      </c>
      <c r="I94" t="s">
        <v>123</v>
      </c>
      <c r="J94" t="s">
        <v>123</v>
      </c>
      <c r="K94" t="str">
        <f t="shared" ca="1" si="24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7"/>
        <v>42285</v>
      </c>
      <c r="B95">
        <f t="shared" si="18"/>
        <v>42285</v>
      </c>
      <c r="C95" s="4">
        <f t="shared" ca="1" si="19"/>
        <v>0</v>
      </c>
      <c r="I95" t="s">
        <v>123</v>
      </c>
      <c r="J95" t="s">
        <v>123</v>
      </c>
      <c r="K95" t="str">
        <f t="shared" ca="1" si="24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7"/>
        <v>42285</v>
      </c>
      <c r="B96">
        <f t="shared" si="18"/>
        <v>42285</v>
      </c>
      <c r="C96" s="4">
        <f t="shared" ca="1" si="19"/>
        <v>0</v>
      </c>
      <c r="I96" t="s">
        <v>123</v>
      </c>
      <c r="J96" t="s">
        <v>123</v>
      </c>
      <c r="K96" t="str">
        <f t="shared" ca="1" si="24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7"/>
        <v>42285</v>
      </c>
      <c r="B97">
        <f t="shared" si="18"/>
        <v>42285</v>
      </c>
      <c r="C97" s="4">
        <f t="shared" ca="1" si="19"/>
        <v>0</v>
      </c>
      <c r="I97" t="s">
        <v>123</v>
      </c>
      <c r="J97" t="s">
        <v>123</v>
      </c>
      <c r="K97" t="str">
        <f t="shared" ca="1" si="24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7"/>
        <v>42285</v>
      </c>
      <c r="B98">
        <f t="shared" si="18"/>
        <v>42285</v>
      </c>
      <c r="C98" s="4">
        <f t="shared" ca="1" si="19"/>
        <v>0</v>
      </c>
      <c r="I98" t="s">
        <v>123</v>
      </c>
      <c r="J98" t="s">
        <v>123</v>
      </c>
      <c r="K98" t="str">
        <f t="shared" ca="1" si="24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7"/>
        <v>42285</v>
      </c>
      <c r="B99">
        <f t="shared" si="18"/>
        <v>42285</v>
      </c>
      <c r="C99" s="4">
        <f t="shared" ca="1" si="19"/>
        <v>0</v>
      </c>
      <c r="I99" t="s">
        <v>123</v>
      </c>
      <c r="J99" t="s">
        <v>123</v>
      </c>
      <c r="K99" t="str">
        <f t="shared" ca="1" si="24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7"/>
        <v>42285</v>
      </c>
      <c r="B100">
        <f t="shared" si="18"/>
        <v>42285</v>
      </c>
      <c r="C100" s="4">
        <f t="shared" ca="1" si="19"/>
        <v>0</v>
      </c>
      <c r="I100" t="s">
        <v>123</v>
      </c>
      <c r="J100" t="s">
        <v>123</v>
      </c>
      <c r="K100" t="str">
        <f t="shared" ca="1" si="24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53</v>
      </c>
      <c r="K103" t="s">
        <v>1718</v>
      </c>
    </row>
    <row r="104" spans="1:34" x14ac:dyDescent="0.3">
      <c r="G104" t="s">
        <v>153</v>
      </c>
      <c r="I104" t="str">
        <f>CONCATENATE(MID($K$103,11,5), " Report")</f>
        <v>06-13 Report</v>
      </c>
      <c r="K104" s="6">
        <v>42901</v>
      </c>
    </row>
    <row r="105" spans="1:34" x14ac:dyDescent="0.3">
      <c r="F105" t="s">
        <v>150</v>
      </c>
      <c r="G105">
        <f ca="1">COUNTIFS(K2:K100,"=NTR")</f>
        <v>11</v>
      </c>
      <c r="I105">
        <f ca="1">INDIRECT("'" &amp; $K$103 &amp; "'!$g" &amp; ROW())</f>
        <v>18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13</v>
      </c>
      <c r="I106">
        <f t="shared" ref="I106:I111" ca="1" si="25">INDIRECT("'" &amp; $K$103 &amp; "'!$g" &amp; ROW())</f>
        <v>5</v>
      </c>
      <c r="K106" s="7"/>
    </row>
    <row r="107" spans="1:34" x14ac:dyDescent="0.3">
      <c r="F107" t="s">
        <v>157</v>
      </c>
      <c r="G107">
        <f>COUNTIFS(B2:B81,"&gt;7",B2:B81,"&lt;400")</f>
        <v>13</v>
      </c>
      <c r="I107">
        <f t="shared" ca="1" si="25"/>
        <v>16</v>
      </c>
    </row>
    <row r="108" spans="1:34" x14ac:dyDescent="0.3">
      <c r="F108" t="s">
        <v>152</v>
      </c>
      <c r="G108">
        <f>COUNTIFS(L2:L81,"=Waiver*")</f>
        <v>27</v>
      </c>
      <c r="I108">
        <f t="shared" ca="1" si="25"/>
        <v>25</v>
      </c>
    </row>
    <row r="109" spans="1:34" x14ac:dyDescent="0.3">
      <c r="F109" t="s">
        <v>158</v>
      </c>
      <c r="G109">
        <f>COUNTA(D2:D104)</f>
        <v>53</v>
      </c>
      <c r="I109">
        <f t="shared" ca="1" si="25"/>
        <v>51</v>
      </c>
    </row>
    <row r="110" spans="1:34" x14ac:dyDescent="0.3">
      <c r="F110" t="s">
        <v>159</v>
      </c>
      <c r="G110">
        <v>13</v>
      </c>
      <c r="I110">
        <f t="shared" ca="1" si="25"/>
        <v>13</v>
      </c>
    </row>
    <row r="111" spans="1:34" s="1" customFormat="1" x14ac:dyDescent="0.3">
      <c r="F111" s="1" t="s">
        <v>21</v>
      </c>
      <c r="G111" s="1">
        <f>COUNTIFS(Q2:Q95,$F111)</f>
        <v>11</v>
      </c>
      <c r="I111">
        <f t="shared" ca="1" si="25"/>
        <v>5</v>
      </c>
      <c r="N111" s="10" t="s">
        <v>160</v>
      </c>
      <c r="AA111" s="35"/>
      <c r="AB111" s="35"/>
    </row>
    <row r="113" spans="5:28" s="1" customFormat="1" x14ac:dyDescent="0.3">
      <c r="H113" s="1" t="s">
        <v>184</v>
      </c>
      <c r="AA113" s="35"/>
      <c r="AB113" s="35"/>
    </row>
    <row r="114" spans="5:28" x14ac:dyDescent="0.3">
      <c r="F114" t="s">
        <v>1347</v>
      </c>
      <c r="G114" s="1">
        <f>COUNTIFS($F$2:$F$95,F114 &amp; "*")</f>
        <v>1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28" s="1" customFormat="1" x14ac:dyDescent="0.3">
      <c r="E115" s="1" t="s">
        <v>3</v>
      </c>
      <c r="F115" t="s">
        <v>45</v>
      </c>
      <c r="G115" s="1">
        <f>COUNTIFS($F$2:$F$95,F115 &amp; "*")</f>
        <v>7</v>
      </c>
      <c r="H115" s="1">
        <f>COUNTIFS($F$2:$F$95,F115 &amp; "*",$H$2:$H$95,"P0")</f>
        <v>2</v>
      </c>
      <c r="I115" s="1">
        <f ca="1">INDIRECT("'" &amp; $K$103 &amp; "'!$g" &amp; ROW())</f>
        <v>6</v>
      </c>
      <c r="K115" s="10" t="s">
        <v>239</v>
      </c>
      <c r="AA115" s="35"/>
      <c r="AB115" s="35"/>
    </row>
    <row r="116" spans="5:28" x14ac:dyDescent="0.3">
      <c r="F116" t="s">
        <v>61</v>
      </c>
      <c r="G116" s="1">
        <f t="shared" ref="G116:G131" si="26">COUNTIFS($F$2:$F$95,F116 &amp; "*")</f>
        <v>0</v>
      </c>
      <c r="H116" s="1">
        <f t="shared" ref="H116:H131" si="27">COUNTIFS($F$2:$F$95,F116 &amp; "*",$H$2:$H$95,"P0")</f>
        <v>0</v>
      </c>
      <c r="I116" s="1">
        <f t="shared" ref="I116:I133" ca="1" si="28">INDIRECT("'" &amp; $K$103 &amp; "'!$g" &amp; ROW())</f>
        <v>0</v>
      </c>
      <c r="K116" s="4"/>
    </row>
    <row r="117" spans="5:28" x14ac:dyDescent="0.3">
      <c r="F117" t="s">
        <v>63</v>
      </c>
      <c r="G117" s="1">
        <f t="shared" si="26"/>
        <v>5</v>
      </c>
      <c r="H117" s="1">
        <f t="shared" si="27"/>
        <v>2</v>
      </c>
      <c r="I117" s="1">
        <f t="shared" ca="1" si="28"/>
        <v>6</v>
      </c>
    </row>
    <row r="118" spans="5:28" x14ac:dyDescent="0.3">
      <c r="F118" t="s">
        <v>70</v>
      </c>
      <c r="G118" s="1">
        <f t="shared" si="26"/>
        <v>4</v>
      </c>
      <c r="H118" s="1">
        <f t="shared" si="27"/>
        <v>3</v>
      </c>
      <c r="I118" s="1">
        <f t="shared" ca="1" si="28"/>
        <v>4</v>
      </c>
    </row>
    <row r="119" spans="5:28" x14ac:dyDescent="0.3">
      <c r="F119" t="s">
        <v>253</v>
      </c>
      <c r="G119" s="1">
        <f t="shared" si="26"/>
        <v>2</v>
      </c>
      <c r="H119" s="1">
        <f t="shared" si="27"/>
        <v>2</v>
      </c>
      <c r="I119" s="1">
        <f t="shared" ca="1" si="28"/>
        <v>3</v>
      </c>
      <c r="K119" t="s">
        <v>1525</v>
      </c>
    </row>
    <row r="120" spans="5:28" x14ac:dyDescent="0.3">
      <c r="F120" t="s">
        <v>48</v>
      </c>
      <c r="G120" s="1">
        <f t="shared" si="26"/>
        <v>1</v>
      </c>
      <c r="H120" s="1">
        <f t="shared" si="27"/>
        <v>0</v>
      </c>
      <c r="I120" s="1">
        <f t="shared" ca="1" si="28"/>
        <v>0</v>
      </c>
      <c r="K120" t="s">
        <v>162</v>
      </c>
    </row>
    <row r="121" spans="5:28" x14ac:dyDescent="0.3">
      <c r="F121" t="s">
        <v>215</v>
      </c>
      <c r="G121" s="1">
        <f t="shared" si="26"/>
        <v>0</v>
      </c>
      <c r="H121" s="1">
        <f t="shared" si="27"/>
        <v>0</v>
      </c>
      <c r="I121" s="1">
        <f t="shared" ca="1" si="28"/>
        <v>0</v>
      </c>
      <c r="K121" t="s">
        <v>163</v>
      </c>
    </row>
    <row r="122" spans="5:28" x14ac:dyDescent="0.3">
      <c r="F122" t="s">
        <v>28</v>
      </c>
      <c r="G122" s="1">
        <f t="shared" si="26"/>
        <v>10</v>
      </c>
      <c r="H122" s="1">
        <f t="shared" si="27"/>
        <v>2</v>
      </c>
      <c r="I122" s="1">
        <f t="shared" ca="1" si="28"/>
        <v>13</v>
      </c>
      <c r="K122" t="s">
        <v>164</v>
      </c>
    </row>
    <row r="123" spans="5:28" x14ac:dyDescent="0.3">
      <c r="F123" t="s">
        <v>260</v>
      </c>
      <c r="G123" s="1">
        <f t="shared" si="26"/>
        <v>0</v>
      </c>
      <c r="H123" s="1">
        <f t="shared" si="27"/>
        <v>0</v>
      </c>
      <c r="I123" s="1">
        <f t="shared" ca="1" si="28"/>
        <v>0</v>
      </c>
    </row>
    <row r="124" spans="5:28" x14ac:dyDescent="0.3">
      <c r="F124" t="s">
        <v>42</v>
      </c>
      <c r="G124" s="1">
        <f t="shared" si="26"/>
        <v>0</v>
      </c>
      <c r="H124" s="1">
        <f t="shared" si="27"/>
        <v>0</v>
      </c>
      <c r="I124" s="1">
        <f t="shared" ca="1" si="28"/>
        <v>0</v>
      </c>
    </row>
    <row r="125" spans="5:28" x14ac:dyDescent="0.3">
      <c r="F125" t="s">
        <v>75</v>
      </c>
      <c r="G125" s="1">
        <f t="shared" si="26"/>
        <v>3</v>
      </c>
      <c r="H125" s="1">
        <f t="shared" si="27"/>
        <v>0</v>
      </c>
      <c r="I125" s="1">
        <f t="shared" ca="1" si="28"/>
        <v>2</v>
      </c>
      <c r="M125" t="str">
        <f>CONCATENATE("Prev Rpt= ",$K$103)</f>
        <v>Prev Rpt= bugs-2017-06-13</v>
      </c>
    </row>
    <row r="126" spans="5:28" x14ac:dyDescent="0.3">
      <c r="F126" t="s">
        <v>443</v>
      </c>
      <c r="G126" s="1">
        <f t="shared" si="26"/>
        <v>0</v>
      </c>
      <c r="H126" s="1">
        <f t="shared" si="27"/>
        <v>0</v>
      </c>
      <c r="I126" s="1">
        <f t="shared" ca="1" si="28"/>
        <v>0</v>
      </c>
      <c r="K126" t="s">
        <v>204</v>
      </c>
      <c r="L126">
        <f>COUNTIFS(H2:H95, "p0")</f>
        <v>12</v>
      </c>
      <c r="M126">
        <f ca="1">INDIRECT("'" &amp; $K$103 &amp; "'!$l" &amp; ROW())</f>
        <v>14</v>
      </c>
    </row>
    <row r="127" spans="5:28" x14ac:dyDescent="0.3">
      <c r="F127" t="s">
        <v>97</v>
      </c>
      <c r="G127" s="1">
        <f t="shared" si="26"/>
        <v>0</v>
      </c>
      <c r="H127" s="1">
        <f t="shared" si="27"/>
        <v>0</v>
      </c>
      <c r="I127" s="1">
        <f t="shared" ca="1" si="28"/>
        <v>0</v>
      </c>
      <c r="K127" t="s">
        <v>199</v>
      </c>
      <c r="L127">
        <f>COUNTIFS(H2:H95, "p1")</f>
        <v>16</v>
      </c>
      <c r="M127">
        <f ca="1">INDIRECT("'" &amp; $K$103 &amp; "'!$l" &amp; ROW())</f>
        <v>14</v>
      </c>
    </row>
    <row r="128" spans="5:28" x14ac:dyDescent="0.3">
      <c r="F128" t="s">
        <v>230</v>
      </c>
      <c r="G128" s="1">
        <f t="shared" si="26"/>
        <v>0</v>
      </c>
      <c r="H128" s="1">
        <f t="shared" si="27"/>
        <v>0</v>
      </c>
      <c r="I128" s="1">
        <f t="shared" ca="1" si="28"/>
        <v>0</v>
      </c>
      <c r="K128" t="s">
        <v>200</v>
      </c>
      <c r="L128">
        <f>COUNTIFS(H2:H95, "p2")</f>
        <v>23</v>
      </c>
      <c r="M128">
        <f ca="1">INDIRECT("'" &amp; $K$103 &amp; "'!$l" &amp; ROW())</f>
        <v>22</v>
      </c>
    </row>
    <row r="129" spans="5:28" x14ac:dyDescent="0.3">
      <c r="F129" t="s">
        <v>19</v>
      </c>
      <c r="G129" s="1">
        <f t="shared" si="26"/>
        <v>1</v>
      </c>
      <c r="H129" s="1">
        <f t="shared" si="27"/>
        <v>0</v>
      </c>
      <c r="I129" s="1">
        <f t="shared" ca="1" si="28"/>
        <v>0</v>
      </c>
      <c r="K129" t="s">
        <v>203</v>
      </c>
      <c r="L129">
        <f>COUNTIFS(H2:H95, "unspecified")</f>
        <v>2</v>
      </c>
      <c r="M129">
        <f ca="1">INDIRECT("'" &amp; $K$103 &amp; "'!$l" &amp; ROW())</f>
        <v>1</v>
      </c>
    </row>
    <row r="130" spans="5:28" x14ac:dyDescent="0.3">
      <c r="F130" t="s">
        <v>86</v>
      </c>
      <c r="G130" s="1">
        <f t="shared" si="26"/>
        <v>16</v>
      </c>
      <c r="H130" s="1">
        <f t="shared" si="27"/>
        <v>1</v>
      </c>
      <c r="I130" s="1">
        <f t="shared" ca="1" si="28"/>
        <v>15</v>
      </c>
    </row>
    <row r="131" spans="5:28" s="1" customFormat="1" x14ac:dyDescent="0.3">
      <c r="F131" s="1" t="s">
        <v>482</v>
      </c>
      <c r="G131" s="1">
        <f t="shared" si="26"/>
        <v>0</v>
      </c>
      <c r="H131" s="1">
        <f t="shared" si="27"/>
        <v>0</v>
      </c>
      <c r="I131" s="1">
        <f t="shared" ca="1" si="28"/>
        <v>0</v>
      </c>
      <c r="L131" s="1">
        <f>SUM(L126:L129)</f>
        <v>53</v>
      </c>
      <c r="M131" s="1">
        <f ca="1">SUM(M126:M129)</f>
        <v>51</v>
      </c>
      <c r="AA131" s="35"/>
      <c r="AB131" s="35"/>
    </row>
    <row r="132" spans="5:28" s="1" customFormat="1" x14ac:dyDescent="0.3">
      <c r="F132" s="1" t="s">
        <v>55</v>
      </c>
      <c r="G132" s="1">
        <f>COUNTIFS($F$2:$F$95,F132 &amp; "*")</f>
        <v>2</v>
      </c>
      <c r="H132" s="1">
        <f>COUNTIFS($F$2:$F$95,F132 &amp; "*",$H$2:$H$95,"P0")</f>
        <v>0</v>
      </c>
      <c r="I132" s="1">
        <f t="shared" ca="1" si="28"/>
        <v>1</v>
      </c>
      <c r="AA132" s="35"/>
      <c r="AB132" s="35"/>
    </row>
    <row r="133" spans="5:28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8"/>
        <v>0</v>
      </c>
      <c r="K133" s="13" t="str">
        <f>CONCATENATE("98 to be verified/closed, ",SUM(24,11)," non-QA submitter.")</f>
        <v>98 to be verified/closed, 35 non-QA submitter.</v>
      </c>
      <c r="L133" s="13" t="str">
        <f>CONCATENATE("Older than 14 days: ", SUM(14,9))</f>
        <v>Older than 14 days: 23</v>
      </c>
      <c r="AA133" s="35"/>
      <c r="AB133" s="35"/>
    </row>
    <row r="134" spans="5:28" x14ac:dyDescent="0.3">
      <c r="G134" s="1">
        <f>SUM(G114:G133)</f>
        <v>52</v>
      </c>
      <c r="H134" s="1">
        <f>SUM(H114:H133)</f>
        <v>12</v>
      </c>
      <c r="I134" s="1">
        <f ca="1">SUM(I114:I133)</f>
        <v>50</v>
      </c>
      <c r="K134" s="4" t="s">
        <v>393</v>
      </c>
    </row>
    <row r="135" spans="5:28" s="1" customFormat="1" x14ac:dyDescent="0.3">
      <c r="E135" t="s">
        <v>11</v>
      </c>
      <c r="F135"/>
      <c r="G135"/>
      <c r="I135"/>
      <c r="K135" s="10" t="s">
        <v>1186</v>
      </c>
      <c r="AA135" s="35"/>
      <c r="AB135" s="35"/>
    </row>
    <row r="136" spans="5:28" x14ac:dyDescent="0.3">
      <c r="E136" s="1"/>
      <c r="F136" s="1" t="s">
        <v>193</v>
      </c>
      <c r="G136" s="1">
        <f>COUNTIFS($T$2:$T$95,$F136)</f>
        <v>4</v>
      </c>
      <c r="I136" s="1">
        <f ca="1">INDIRECT("'" &amp; $K$103 &amp; "'!$g" &amp; ROW())</f>
        <v>4</v>
      </c>
    </row>
    <row r="137" spans="5:28" x14ac:dyDescent="0.3">
      <c r="E137" s="1"/>
      <c r="F137" s="1" t="s">
        <v>194</v>
      </c>
      <c r="G137" s="1">
        <f>COUNTIFS($T$2:$T$95,$F137)</f>
        <v>29</v>
      </c>
      <c r="I137" s="1">
        <f ca="1">INDIRECT("'" &amp; $K$103 &amp; "'!$g" &amp; ROW())</f>
        <v>29</v>
      </c>
      <c r="K137" s="4" t="s">
        <v>216</v>
      </c>
    </row>
    <row r="138" spans="5:28" x14ac:dyDescent="0.3">
      <c r="E138" s="1"/>
      <c r="F138" s="1" t="s">
        <v>195</v>
      </c>
      <c r="G138" s="1">
        <f>COUNTIFS($T$2:$T$95,$F138)</f>
        <v>20</v>
      </c>
      <c r="I138" s="1">
        <f ca="1">INDIRECT("'" &amp; $K$103 &amp; "'!$g" &amp; ROW())</f>
        <v>18</v>
      </c>
      <c r="K138" s="4" t="s">
        <v>968</v>
      </c>
    </row>
    <row r="139" spans="5:28" x14ac:dyDescent="0.3">
      <c r="G139">
        <f>SUM(G136:G138)</f>
        <v>53</v>
      </c>
      <c r="I139">
        <f ca="1">INDIRECT("'" &amp; $K$103 &amp; "'!$g" &amp; ROW())</f>
        <v>51</v>
      </c>
    </row>
    <row r="140" spans="5:28" x14ac:dyDescent="0.3">
      <c r="E140" s="1"/>
      <c r="F140" s="1" t="s">
        <v>1427</v>
      </c>
      <c r="G140">
        <f t="shared" ref="G140:G146" si="29">COUNTIFS($V$2:$V$95,$F140 &amp; "*")</f>
        <v>0</v>
      </c>
      <c r="I140">
        <f ca="1">INDIRECT("'" &amp; $K$103 &amp; "'!$g" &amp;ROW())</f>
        <v>0</v>
      </c>
    </row>
    <row r="141" spans="5:28" x14ac:dyDescent="0.3">
      <c r="E141" t="s">
        <v>173</v>
      </c>
      <c r="F141" t="s">
        <v>82</v>
      </c>
      <c r="G141">
        <f t="shared" si="29"/>
        <v>22</v>
      </c>
      <c r="I141">
        <f ca="1">INDIRECT("'" &amp; $K$103 &amp; "'!$g" &amp;ROW())</f>
        <v>24</v>
      </c>
    </row>
    <row r="142" spans="5:28" s="1" customFormat="1" x14ac:dyDescent="0.3">
      <c r="E142"/>
      <c r="F142" t="s">
        <v>570</v>
      </c>
      <c r="G142">
        <f t="shared" si="29"/>
        <v>2</v>
      </c>
      <c r="I142">
        <f t="shared" ref="I142:I149" ca="1" si="30">INDIRECT("'" &amp; $K$103 &amp; "'!$g" &amp;ROW())</f>
        <v>1</v>
      </c>
      <c r="AA142" s="35"/>
      <c r="AB142" s="35"/>
    </row>
    <row r="143" spans="5:28" x14ac:dyDescent="0.3">
      <c r="F143" t="s">
        <v>43</v>
      </c>
      <c r="G143">
        <f t="shared" si="29"/>
        <v>17</v>
      </c>
      <c r="I143">
        <f t="shared" ca="1" si="30"/>
        <v>15</v>
      </c>
    </row>
    <row r="144" spans="5:28" s="1" customFormat="1" x14ac:dyDescent="0.3">
      <c r="E144"/>
      <c r="F144" t="s">
        <v>29</v>
      </c>
      <c r="G144">
        <f t="shared" si="29"/>
        <v>6</v>
      </c>
      <c r="I144">
        <f t="shared" ca="1" si="30"/>
        <v>6</v>
      </c>
      <c r="AA144" s="35"/>
      <c r="AB144" s="35"/>
    </row>
    <row r="145" spans="5:28" x14ac:dyDescent="0.3">
      <c r="F145" t="s">
        <v>476</v>
      </c>
      <c r="G145">
        <f t="shared" si="29"/>
        <v>0</v>
      </c>
      <c r="I145">
        <f t="shared" ca="1" si="30"/>
        <v>0</v>
      </c>
    </row>
    <row r="146" spans="5:28" x14ac:dyDescent="0.3">
      <c r="F146" t="s">
        <v>1426</v>
      </c>
      <c r="G146">
        <f t="shared" si="29"/>
        <v>0</v>
      </c>
      <c r="I146">
        <f t="shared" ca="1" si="30"/>
        <v>0</v>
      </c>
    </row>
    <row r="147" spans="5:28" x14ac:dyDescent="0.3">
      <c r="F147" t="s">
        <v>156</v>
      </c>
      <c r="G147">
        <f>COUNTIFS($V$2:$V$81,$F147)</f>
        <v>4</v>
      </c>
      <c r="I147">
        <f t="shared" ca="1" si="30"/>
        <v>4</v>
      </c>
    </row>
    <row r="148" spans="5:28" x14ac:dyDescent="0.3">
      <c r="F148" t="s">
        <v>1063</v>
      </c>
      <c r="G148">
        <f>COUNTIFS($V$2:$V$81,$F148)</f>
        <v>0</v>
      </c>
      <c r="I148">
        <f t="shared" ca="1" si="30"/>
        <v>0</v>
      </c>
    </row>
    <row r="149" spans="5:28" s="1" customFormat="1" x14ac:dyDescent="0.3">
      <c r="E149"/>
      <c r="F149" s="32" t="s">
        <v>1428</v>
      </c>
      <c r="G149">
        <f>COUNTIFS($V$2:$V$81,$F149 &amp; "*")</f>
        <v>2</v>
      </c>
      <c r="H149"/>
      <c r="I149">
        <f t="shared" ca="1" si="30"/>
        <v>1</v>
      </c>
      <c r="AA149" s="35"/>
      <c r="AB149" s="35"/>
    </row>
    <row r="150" spans="5:28" x14ac:dyDescent="0.3">
      <c r="E150" s="1"/>
      <c r="F150" s="1"/>
      <c r="G150" s="1">
        <f>SUM(G140:G149)</f>
        <v>53</v>
      </c>
      <c r="H150" s="1"/>
      <c r="I150" s="1">
        <f ca="1">SUM(I141:I149)</f>
        <v>51</v>
      </c>
    </row>
    <row r="151" spans="5:28" x14ac:dyDescent="0.3">
      <c r="E151" t="s">
        <v>174</v>
      </c>
    </row>
    <row r="152" spans="5:28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28" x14ac:dyDescent="0.3">
      <c r="F153" t="s">
        <v>1086</v>
      </c>
      <c r="G153">
        <f>COUNTIFS($M$2:$M$95,$F153)</f>
        <v>0</v>
      </c>
      <c r="I153">
        <f t="shared" ref="I153:I165" ca="1" si="31">IFERROR(VLOOKUP($F153,INDIRECT("'"&amp;$K$103&amp;"'!$f$152:$i$164"),2,FALSE)," None Targeted")</f>
        <v>0</v>
      </c>
    </row>
    <row r="154" spans="5:28" x14ac:dyDescent="0.3">
      <c r="F154" t="s">
        <v>1087</v>
      </c>
      <c r="G154">
        <f t="shared" ref="G154:G165" si="32">COUNTIFS($M$2:$M$81,$F154)</f>
        <v>0</v>
      </c>
      <c r="I154">
        <f t="shared" ca="1" si="31"/>
        <v>0</v>
      </c>
    </row>
    <row r="155" spans="5:28" x14ac:dyDescent="0.3">
      <c r="F155" t="s">
        <v>1088</v>
      </c>
      <c r="G155">
        <f t="shared" si="32"/>
        <v>0</v>
      </c>
      <c r="I155">
        <f t="shared" ca="1" si="31"/>
        <v>0</v>
      </c>
    </row>
    <row r="156" spans="5:28" x14ac:dyDescent="0.3">
      <c r="F156" t="s">
        <v>1100</v>
      </c>
      <c r="G156">
        <f t="shared" si="32"/>
        <v>0</v>
      </c>
      <c r="I156">
        <f t="shared" ca="1" si="31"/>
        <v>0</v>
      </c>
    </row>
    <row r="157" spans="5:28" x14ac:dyDescent="0.3">
      <c r="F157" t="s">
        <v>1089</v>
      </c>
      <c r="G157">
        <f t="shared" si="32"/>
        <v>0</v>
      </c>
      <c r="I157">
        <f t="shared" ca="1" si="31"/>
        <v>0</v>
      </c>
    </row>
    <row r="158" spans="5:28" x14ac:dyDescent="0.3">
      <c r="F158" t="s">
        <v>1182</v>
      </c>
      <c r="G158">
        <f t="shared" si="32"/>
        <v>1</v>
      </c>
      <c r="I158">
        <f t="shared" ca="1" si="31"/>
        <v>0</v>
      </c>
    </row>
    <row r="159" spans="5:28" x14ac:dyDescent="0.3">
      <c r="F159" t="s">
        <v>1105</v>
      </c>
      <c r="G159">
        <f t="shared" si="32"/>
        <v>0</v>
      </c>
      <c r="I159">
        <f t="shared" ca="1" si="31"/>
        <v>0</v>
      </c>
    </row>
    <row r="160" spans="5:28" x14ac:dyDescent="0.3">
      <c r="F160" t="s">
        <v>1360</v>
      </c>
      <c r="G160">
        <f t="shared" si="32"/>
        <v>0</v>
      </c>
      <c r="I160">
        <f t="shared" ca="1" si="31"/>
        <v>0</v>
      </c>
    </row>
    <row r="161" spans="6:14" x14ac:dyDescent="0.3">
      <c r="F161" t="s">
        <v>1647</v>
      </c>
      <c r="G161">
        <f t="shared" si="32"/>
        <v>1</v>
      </c>
      <c r="I161">
        <f t="shared" ca="1" si="31"/>
        <v>8</v>
      </c>
    </row>
    <row r="162" spans="6:14" x14ac:dyDescent="0.3">
      <c r="F162" t="s">
        <v>1673</v>
      </c>
      <c r="G162">
        <f t="shared" si="32"/>
        <v>6</v>
      </c>
      <c r="I162">
        <f t="shared" ca="1" si="31"/>
        <v>4</v>
      </c>
    </row>
    <row r="163" spans="6:14" x14ac:dyDescent="0.3">
      <c r="F163" t="s">
        <v>1646</v>
      </c>
      <c r="G163">
        <f t="shared" si="32"/>
        <v>3</v>
      </c>
      <c r="I163">
        <f t="shared" ca="1" si="31"/>
        <v>3</v>
      </c>
    </row>
    <row r="164" spans="6:14" x14ac:dyDescent="0.3">
      <c r="G164">
        <f t="shared" si="32"/>
        <v>0</v>
      </c>
      <c r="I164" t="str">
        <f t="shared" ca="1" si="31"/>
        <v xml:space="preserve"> None Targeted</v>
      </c>
    </row>
    <row r="165" spans="6:14" x14ac:dyDescent="0.3">
      <c r="G165">
        <f t="shared" si="32"/>
        <v>0</v>
      </c>
      <c r="I165" t="str">
        <f t="shared" ca="1" si="31"/>
        <v xml:space="preserve"> None Targeted</v>
      </c>
    </row>
    <row r="168" spans="6:14" x14ac:dyDescent="0.3">
      <c r="G168">
        <f>SUM(G152:G165)</f>
        <v>11</v>
      </c>
    </row>
    <row r="174" spans="6:14" x14ac:dyDescent="0.3">
      <c r="N174" t="s">
        <v>478</v>
      </c>
    </row>
  </sheetData>
  <autoFilter ref="A1:AH101"/>
  <conditionalFormatting sqref="F2:F100">
    <cfRule type="expression" dxfId="380" priority="7">
      <formula>IF(AND(F2 &lt;&gt; AE2, AE2 &lt;&gt; "NTR"), 1,0)</formula>
    </cfRule>
  </conditionalFormatting>
  <conditionalFormatting sqref="M2:M44 M46:M100">
    <cfRule type="expression" dxfId="379" priority="6">
      <formula>IF(AND(M2&lt;&gt;AF2,AF2 &lt;&gt; "---"),IF(AF2 &lt;&gt; "NoTarg",1,0),0)</formula>
    </cfRule>
  </conditionalFormatting>
  <conditionalFormatting sqref="L2:L100">
    <cfRule type="expression" dxfId="378" priority="5">
      <formula>IF(AND(L2 &lt;&gt; AG2, AG2 &lt;&gt; "NoWaive"), 1,0)</formula>
    </cfRule>
  </conditionalFormatting>
  <conditionalFormatting sqref="H2:H100">
    <cfRule type="expression" dxfId="377" priority="4">
      <formula>IF(AND(H2 &lt;&gt; AH2, AH2 &lt;&gt; "NTR"), 1,0)</formula>
    </cfRule>
  </conditionalFormatting>
  <conditionalFormatting sqref="A131:E133 G131:H131 A116:H130 F132:H132 I116:I132 J116:BA133 F133:I133 A134:BA157 A158:E160 G158:BA160 A2:BA2 A101:BA115 N45:BA45 K45:L45 K46:BA50 K3:BA44 A161:BA500 A3:J100 K52:BA100 K51:M51 O51:BA51">
    <cfRule type="expression" dxfId="376" priority="8">
      <formula>MOD(ROW(),2)=0</formula>
    </cfRule>
  </conditionalFormatting>
  <conditionalFormatting sqref="F158:F159">
    <cfRule type="expression" dxfId="375" priority="3">
      <formula>MOD(ROW(),2)=0</formula>
    </cfRule>
  </conditionalFormatting>
  <conditionalFormatting sqref="F160">
    <cfRule type="expression" dxfId="374" priority="2">
      <formula>MOD(ROW(),2)=0</formula>
    </cfRule>
  </conditionalFormatting>
  <conditionalFormatting sqref="M45">
    <cfRule type="expression" dxfId="373" priority="1">
      <formula>MOD(ROW(),2)=0</formula>
    </cfRule>
  </conditionalFormatting>
  <hyperlinks>
    <hyperlink ref="K115" r:id="rId1"/>
    <hyperlink ref="K1" location="'bugs-2017-06-15'!K118" display="Prev Notes"/>
    <hyperlink ref="N111" location="'bugs-2017-06-15'!A2" display="Top"/>
    <hyperlink ref="E31" r:id="rId2" display="moorthy.mm@hpe.com"/>
    <hyperlink ref="E26" r:id="rId3" display="gabriel.vicoveanu@hpe.com"/>
    <hyperlink ref="E84" r:id="rId4" display="akshay.ballal@hpe.com"/>
    <hyperlink ref="K137" r:id="rId5"/>
    <hyperlink ref="K134" r:id="rId6"/>
    <hyperlink ref="E8" r:id="rId7" display="matt.dumm@hpe.com"/>
    <hyperlink ref="K138" r:id="rId8"/>
    <hyperlink ref="K135" r:id="rId9"/>
  </hyperlinks>
  <pageMargins left="0.7" right="0.7" top="0.75" bottom="0.75" header="0.3" footer="0.3"/>
  <pageSetup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7457" r:id="rId13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58" r:id="rId14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59" r:id="rId15" name="Button 3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60" r:id="rId16" name="Button 4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61" r:id="rId17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62" r:id="rId18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63" r:id="rId19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64" r:id="rId20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65" r:id="rId21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66" r:id="rId22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67" r:id="rId23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68" r:id="rId24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69" r:id="rId25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470" r:id="rId26" name="Button 14">
              <controlPr defaultSize="0" autoFill="0" autoPict="0" macro="[0]!NoDisposition">
                <anchor moveWithCells="1" sizeWithCells="1">
                  <from>
                    <xdr:col>13</xdr:col>
                    <xdr:colOff>2141220</xdr:colOff>
                    <xdr:row>115</xdr:row>
                    <xdr:rowOff>175260</xdr:rowOff>
                  </from>
                  <to>
                    <xdr:col>13</xdr:col>
                    <xdr:colOff>3429000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H174"/>
  <sheetViews>
    <sheetView zoomScale="62" zoomScaleNormal="62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14.77734375" hidden="1" customWidth="1"/>
    <col min="5" max="5" width="21.44140625" customWidth="1"/>
    <col min="6" max="6" width="33" customWidth="1"/>
    <col min="7" max="7" width="18.6640625" customWidth="1"/>
    <col min="8" max="8" width="5.109375" customWidth="1"/>
    <col min="9" max="9" width="13.21875" customWidth="1"/>
    <col min="10" max="10" width="82.21875" customWidth="1"/>
    <col min="11" max="11" width="22.664062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style="34" bestFit="1" customWidth="1"/>
    <col min="28" max="28" width="16.21875" style="34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51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13-Jun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3" t="s">
        <v>12</v>
      </c>
      <c r="AB1" s="3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145</v>
      </c>
      <c r="B2">
        <f t="shared" ref="B2:B33" si="1">DAYS360(AB2,$K$104)</f>
        <v>6</v>
      </c>
      <c r="C2" s="4">
        <f t="shared" ref="C2:C33" ca="1" si="2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t="shared" ref="K2:K17" ca="1" si="3">IF(ISBLANK(INDIRECT("d"&amp;ROW())),".",IFERROR(VLOOKUP($D2,INDIRECT("'" &amp; $K$103 &amp; "'!$C$2:$k$90"),8,FALSE),"NTR"))</f>
        <v>.</v>
      </c>
      <c r="L2" t="s">
        <v>20</v>
      </c>
      <c r="M2" t="s">
        <v>1647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847</v>
      </c>
      <c r="AA2" s="34">
        <v>42753.233958333331</v>
      </c>
      <c r="AB2" s="34">
        <v>42893.452719907407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Avitus_1.4.0.73-20170607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28</v>
      </c>
      <c r="B3">
        <f t="shared" si="1"/>
        <v>4</v>
      </c>
      <c r="C3" s="4">
        <f t="shared" ca="1" si="2"/>
        <v>99462</v>
      </c>
      <c r="D3">
        <v>99462</v>
      </c>
      <c r="E3" t="s">
        <v>867</v>
      </c>
      <c r="F3" t="s">
        <v>45</v>
      </c>
      <c r="G3" t="s">
        <v>1267</v>
      </c>
      <c r="H3" t="s">
        <v>94</v>
      </c>
      <c r="I3" t="s">
        <v>24</v>
      </c>
      <c r="J3" t="s">
        <v>123</v>
      </c>
      <c r="K3" t="str">
        <f t="shared" ca="1" si="3"/>
        <v>.</v>
      </c>
      <c r="L3" s="5" t="s">
        <v>20</v>
      </c>
      <c r="M3" s="5" t="s">
        <v>1673</v>
      </c>
      <c r="N3" t="s">
        <v>1649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36</v>
      </c>
      <c r="U3" t="s">
        <v>22</v>
      </c>
      <c r="V3" t="s">
        <v>82</v>
      </c>
      <c r="W3" t="s">
        <v>54</v>
      </c>
      <c r="X3" t="s">
        <v>433</v>
      </c>
      <c r="Y3" t="s">
        <v>20</v>
      </c>
      <c r="Z3" t="s">
        <v>20</v>
      </c>
      <c r="AA3" s="34">
        <v>42870.45040509259</v>
      </c>
      <c r="AB3" s="34">
        <v>42895.293819444443</v>
      </c>
      <c r="AD3">
        <v>3</v>
      </c>
      <c r="AE3" t="str">
        <f t="shared" ca="1" si="4"/>
        <v>ADE</v>
      </c>
      <c r="AF3" t="str">
        <f t="shared" ca="1" si="5"/>
        <v>---</v>
      </c>
      <c r="AG3" t="str">
        <f t="shared" ca="1" si="6"/>
        <v>Waiver Requested</v>
      </c>
      <c r="AH3" t="str">
        <f t="shared" ca="1" si="7"/>
        <v>P2</v>
      </c>
    </row>
    <row r="4" spans="1:34" x14ac:dyDescent="0.3">
      <c r="A4">
        <f t="shared" si="0"/>
        <v>13</v>
      </c>
      <c r="B4">
        <f t="shared" si="1"/>
        <v>4</v>
      </c>
      <c r="C4" s="4">
        <f t="shared" ca="1" si="2"/>
        <v>100183</v>
      </c>
      <c r="D4">
        <v>100183</v>
      </c>
      <c r="E4" t="s">
        <v>1674</v>
      </c>
      <c r="F4" t="s">
        <v>45</v>
      </c>
      <c r="G4" t="s">
        <v>46</v>
      </c>
      <c r="H4" t="s">
        <v>112</v>
      </c>
      <c r="I4" t="s">
        <v>24</v>
      </c>
      <c r="J4" t="s">
        <v>123</v>
      </c>
      <c r="K4" t="str">
        <f t="shared" ca="1" si="3"/>
        <v>.</v>
      </c>
      <c r="L4" s="5" t="s">
        <v>796</v>
      </c>
      <c r="M4" t="s">
        <v>20</v>
      </c>
      <c r="N4" t="s">
        <v>1515</v>
      </c>
      <c r="O4" t="s">
        <v>1469</v>
      </c>
      <c r="P4" t="s">
        <v>1516</v>
      </c>
      <c r="Q4" t="s">
        <v>82</v>
      </c>
      <c r="R4" t="s">
        <v>1380</v>
      </c>
      <c r="S4" t="s">
        <v>269</v>
      </c>
      <c r="T4" t="s">
        <v>36</v>
      </c>
      <c r="U4" t="s">
        <v>35</v>
      </c>
      <c r="V4" t="s">
        <v>60</v>
      </c>
      <c r="W4" t="s">
        <v>26</v>
      </c>
      <c r="X4" t="s">
        <v>405</v>
      </c>
      <c r="Y4" t="s">
        <v>103</v>
      </c>
      <c r="Z4" t="s">
        <v>20</v>
      </c>
      <c r="AA4" s="34">
        <v>42886.499641203707</v>
      </c>
      <c r="AB4" s="34">
        <v>42895.24796296296</v>
      </c>
      <c r="AD4">
        <v>1</v>
      </c>
      <c r="AE4" t="str">
        <f t="shared" ca="1" si="4"/>
        <v>Protocols-SMB</v>
      </c>
      <c r="AF4" t="str">
        <f t="shared" ca="1" si="5"/>
        <v>---</v>
      </c>
      <c r="AG4" t="str">
        <f t="shared" ca="1" si="6"/>
        <v>Waiver Requested</v>
      </c>
      <c r="AH4" t="str">
        <f t="shared" ca="1" si="7"/>
        <v>P1</v>
      </c>
    </row>
    <row r="5" spans="1:34" x14ac:dyDescent="0.3">
      <c r="A5">
        <f t="shared" si="0"/>
        <v>8</v>
      </c>
      <c r="B5">
        <f t="shared" si="1"/>
        <v>0</v>
      </c>
      <c r="C5" s="4">
        <f t="shared" ca="1" si="2"/>
        <v>100389</v>
      </c>
      <c r="D5">
        <v>100389</v>
      </c>
      <c r="E5" t="s">
        <v>1657</v>
      </c>
      <c r="F5" t="s">
        <v>45</v>
      </c>
      <c r="G5" t="s">
        <v>55</v>
      </c>
      <c r="H5" t="s">
        <v>184</v>
      </c>
      <c r="I5" t="s">
        <v>81</v>
      </c>
      <c r="J5" t="s">
        <v>1697</v>
      </c>
      <c r="K5" t="str">
        <f t="shared" ca="1" si="3"/>
        <v>NTR</v>
      </c>
      <c r="L5" s="5" t="s">
        <v>20</v>
      </c>
      <c r="M5" s="5" t="s">
        <v>20</v>
      </c>
      <c r="N5" t="s">
        <v>1658</v>
      </c>
      <c r="O5" t="s">
        <v>123</v>
      </c>
      <c r="P5" t="s">
        <v>123</v>
      </c>
      <c r="Q5" t="s">
        <v>21</v>
      </c>
      <c r="R5" t="s">
        <v>1380</v>
      </c>
      <c r="S5" t="s">
        <v>269</v>
      </c>
      <c r="T5" t="s">
        <v>23</v>
      </c>
      <c r="U5" t="s">
        <v>22</v>
      </c>
      <c r="V5" t="s">
        <v>82</v>
      </c>
      <c r="W5" t="s">
        <v>95</v>
      </c>
      <c r="X5" t="s">
        <v>145</v>
      </c>
      <c r="Y5" t="s">
        <v>20</v>
      </c>
      <c r="Z5" t="s">
        <v>20</v>
      </c>
      <c r="AA5" s="34">
        <v>42891.263784722221</v>
      </c>
      <c r="AB5" s="34">
        <v>42899.401238425926</v>
      </c>
      <c r="AD5">
        <v>19</v>
      </c>
      <c r="AE5" t="str">
        <f t="shared" ca="1" si="4"/>
        <v>NTR</v>
      </c>
      <c r="AF5" t="str">
        <f t="shared" ca="1" si="5"/>
        <v>NoTarg</v>
      </c>
      <c r="AG5" t="str">
        <f t="shared" ca="1" si="6"/>
        <v>NoWaive</v>
      </c>
      <c r="AH5" t="str">
        <f t="shared" ca="1" si="7"/>
        <v>NTR</v>
      </c>
    </row>
    <row r="6" spans="1:34" x14ac:dyDescent="0.3">
      <c r="A6">
        <f t="shared" si="0"/>
        <v>6</v>
      </c>
      <c r="B6">
        <f t="shared" si="1"/>
        <v>0</v>
      </c>
      <c r="C6" s="4">
        <f t="shared" ca="1" si="2"/>
        <v>100586</v>
      </c>
      <c r="D6">
        <v>100586</v>
      </c>
      <c r="E6" t="s">
        <v>412</v>
      </c>
      <c r="F6" t="s">
        <v>45</v>
      </c>
      <c r="G6" t="s">
        <v>46</v>
      </c>
      <c r="H6" t="s">
        <v>184</v>
      </c>
      <c r="I6" t="s">
        <v>81</v>
      </c>
      <c r="J6" t="s">
        <v>1698</v>
      </c>
      <c r="K6" t="str">
        <f t="shared" ca="1" si="3"/>
        <v>NTR</v>
      </c>
      <c r="L6" s="5" t="s">
        <v>20</v>
      </c>
      <c r="M6" t="s">
        <v>20</v>
      </c>
      <c r="N6" t="s">
        <v>1664</v>
      </c>
      <c r="O6" t="s">
        <v>123</v>
      </c>
      <c r="P6" t="s">
        <v>123</v>
      </c>
      <c r="Q6" t="s">
        <v>21</v>
      </c>
      <c r="R6" t="s">
        <v>1380</v>
      </c>
      <c r="S6" t="s">
        <v>269</v>
      </c>
      <c r="T6" t="s">
        <v>36</v>
      </c>
      <c r="U6" t="s">
        <v>22</v>
      </c>
      <c r="V6" t="s">
        <v>82</v>
      </c>
      <c r="W6" t="s">
        <v>90</v>
      </c>
      <c r="X6" t="s">
        <v>430</v>
      </c>
      <c r="Y6" t="s">
        <v>103</v>
      </c>
      <c r="Z6" t="s">
        <v>20</v>
      </c>
      <c r="AA6" s="34">
        <v>42893.64025462963</v>
      </c>
      <c r="AB6" s="34">
        <v>42899.458032407405</v>
      </c>
      <c r="AD6">
        <v>6</v>
      </c>
      <c r="AE6" t="str">
        <f t="shared" ca="1" si="4"/>
        <v>NTR</v>
      </c>
      <c r="AF6" t="str">
        <f t="shared" ca="1" si="5"/>
        <v>NoTarg</v>
      </c>
      <c r="AG6" t="str">
        <f t="shared" ca="1" si="6"/>
        <v>NoWaive</v>
      </c>
      <c r="AH6" t="str">
        <f t="shared" ca="1" si="7"/>
        <v>NTR</v>
      </c>
    </row>
    <row r="7" spans="1:34" x14ac:dyDescent="0.3">
      <c r="A7">
        <f t="shared" si="0"/>
        <v>6</v>
      </c>
      <c r="B7">
        <f t="shared" si="1"/>
        <v>0</v>
      </c>
      <c r="C7" s="4">
        <f t="shared" ca="1" si="2"/>
        <v>100601</v>
      </c>
      <c r="D7">
        <v>100601</v>
      </c>
      <c r="E7" t="s">
        <v>1666</v>
      </c>
      <c r="F7" t="s">
        <v>45</v>
      </c>
      <c r="G7" t="s">
        <v>46</v>
      </c>
      <c r="H7" t="s">
        <v>94</v>
      </c>
      <c r="I7" t="s">
        <v>24</v>
      </c>
      <c r="J7" t="s">
        <v>1701</v>
      </c>
      <c r="K7" t="str">
        <f t="shared" ca="1" si="3"/>
        <v>NTR</v>
      </c>
      <c r="L7" s="5" t="s">
        <v>20</v>
      </c>
      <c r="M7" t="s">
        <v>20</v>
      </c>
      <c r="N7" t="s">
        <v>1667</v>
      </c>
      <c r="O7" t="s">
        <v>123</v>
      </c>
      <c r="P7" t="s">
        <v>123</v>
      </c>
      <c r="Q7" t="s">
        <v>82</v>
      </c>
      <c r="R7" t="s">
        <v>1380</v>
      </c>
      <c r="S7" t="s">
        <v>269</v>
      </c>
      <c r="T7" t="s">
        <v>36</v>
      </c>
      <c r="U7" t="s">
        <v>22</v>
      </c>
      <c r="V7" t="s">
        <v>82</v>
      </c>
      <c r="W7" t="s">
        <v>54</v>
      </c>
      <c r="X7" t="s">
        <v>47</v>
      </c>
      <c r="Y7" t="s">
        <v>20</v>
      </c>
      <c r="Z7" t="s">
        <v>20</v>
      </c>
      <c r="AA7" s="34">
        <v>42893.900775462964</v>
      </c>
      <c r="AB7" s="34">
        <v>42899.448692129627</v>
      </c>
      <c r="AD7">
        <v>19</v>
      </c>
      <c r="AE7" t="str">
        <f t="shared" ca="1" si="4"/>
        <v>NTR</v>
      </c>
      <c r="AF7" t="str">
        <f t="shared" ca="1" si="5"/>
        <v>NoTarg</v>
      </c>
      <c r="AG7" t="str">
        <f t="shared" ca="1" si="6"/>
        <v>NoWaive</v>
      </c>
      <c r="AH7" t="str">
        <f t="shared" ca="1" si="7"/>
        <v>NTR</v>
      </c>
    </row>
    <row r="8" spans="1:34" x14ac:dyDescent="0.3">
      <c r="A8">
        <f t="shared" si="0"/>
        <v>56</v>
      </c>
      <c r="B8">
        <f t="shared" si="1"/>
        <v>0</v>
      </c>
      <c r="C8" s="4">
        <f t="shared" ca="1" si="2"/>
        <v>98359</v>
      </c>
      <c r="D8">
        <v>98359</v>
      </c>
      <c r="E8" t="s">
        <v>1000</v>
      </c>
      <c r="F8" t="s">
        <v>63</v>
      </c>
      <c r="G8" t="s">
        <v>446</v>
      </c>
      <c r="H8" t="s">
        <v>112</v>
      </c>
      <c r="I8" t="s">
        <v>24</v>
      </c>
      <c r="J8" t="s">
        <v>123</v>
      </c>
      <c r="K8" t="str">
        <f t="shared" ca="1" si="3"/>
        <v>.</v>
      </c>
      <c r="L8" s="5" t="s">
        <v>796</v>
      </c>
      <c r="M8" s="5" t="s">
        <v>20</v>
      </c>
      <c r="N8" t="s">
        <v>1686</v>
      </c>
      <c r="O8" t="s">
        <v>1388</v>
      </c>
      <c r="P8" t="s">
        <v>1648</v>
      </c>
      <c r="Q8" t="s">
        <v>82</v>
      </c>
      <c r="R8" t="s">
        <v>1380</v>
      </c>
      <c r="S8" t="s">
        <v>269</v>
      </c>
      <c r="T8" t="s">
        <v>36</v>
      </c>
      <c r="U8" t="s">
        <v>35</v>
      </c>
      <c r="V8" t="s">
        <v>190</v>
      </c>
      <c r="W8" t="s">
        <v>26</v>
      </c>
      <c r="X8" t="s">
        <v>742</v>
      </c>
      <c r="Y8" t="s">
        <v>103</v>
      </c>
      <c r="Z8" t="s">
        <v>20</v>
      </c>
      <c r="AA8" s="34">
        <v>42842.912604166668</v>
      </c>
      <c r="AB8" s="34">
        <v>42899.356666666667</v>
      </c>
      <c r="AD8">
        <v>5</v>
      </c>
      <c r="AE8" t="str">
        <f t="shared" ca="1" si="4"/>
        <v>AvatarFS</v>
      </c>
      <c r="AF8" t="str">
        <f t="shared" ca="1" si="5"/>
        <v>---</v>
      </c>
      <c r="AG8" t="str">
        <f t="shared" ca="1" si="6"/>
        <v>Waiver Requested</v>
      </c>
      <c r="AH8" t="str">
        <f t="shared" ca="1" si="7"/>
        <v>P1</v>
      </c>
    </row>
    <row r="9" spans="1:34" x14ac:dyDescent="0.3">
      <c r="A9">
        <f t="shared" si="0"/>
        <v>6</v>
      </c>
      <c r="B9">
        <f t="shared" si="1"/>
        <v>0</v>
      </c>
      <c r="C9" s="4">
        <f t="shared" ca="1" si="2"/>
        <v>100599</v>
      </c>
      <c r="D9">
        <v>100599</v>
      </c>
      <c r="E9" t="s">
        <v>146</v>
      </c>
      <c r="F9" t="s">
        <v>63</v>
      </c>
      <c r="G9" t="s">
        <v>555</v>
      </c>
      <c r="H9" t="s">
        <v>94</v>
      </c>
      <c r="I9" t="s">
        <v>81</v>
      </c>
      <c r="J9" t="s">
        <v>1695</v>
      </c>
      <c r="K9" t="str">
        <f t="shared" ca="1" si="3"/>
        <v>NTR</v>
      </c>
      <c r="L9" s="5" t="s">
        <v>20</v>
      </c>
      <c r="M9" t="s">
        <v>20</v>
      </c>
      <c r="N9" t="s">
        <v>1665</v>
      </c>
      <c r="O9" t="s">
        <v>123</v>
      </c>
      <c r="P9" t="s">
        <v>123</v>
      </c>
      <c r="Q9" t="s">
        <v>21</v>
      </c>
      <c r="R9" t="s">
        <v>1380</v>
      </c>
      <c r="S9" t="s">
        <v>193</v>
      </c>
      <c r="T9" t="s">
        <v>51</v>
      </c>
      <c r="U9" t="s">
        <v>22</v>
      </c>
      <c r="V9" t="s">
        <v>82</v>
      </c>
      <c r="W9" t="s">
        <v>54</v>
      </c>
      <c r="X9" t="s">
        <v>870</v>
      </c>
      <c r="Y9" t="s">
        <v>20</v>
      </c>
      <c r="Z9" t="s">
        <v>20</v>
      </c>
      <c r="AA9" s="34">
        <v>42893.800439814811</v>
      </c>
      <c r="AB9" s="34">
        <v>42899.390775462962</v>
      </c>
      <c r="AD9">
        <v>4</v>
      </c>
      <c r="AE9" t="str">
        <f t="shared" ca="1" si="4"/>
        <v>NTR</v>
      </c>
      <c r="AF9" t="str">
        <f t="shared" ca="1" si="5"/>
        <v>NoTarg</v>
      </c>
      <c r="AG9" t="str">
        <f t="shared" ca="1" si="6"/>
        <v>NoWaive</v>
      </c>
      <c r="AH9" t="str">
        <f t="shared" ca="1" si="7"/>
        <v>NTR</v>
      </c>
    </row>
    <row r="10" spans="1:34" x14ac:dyDescent="0.3">
      <c r="A10">
        <f t="shared" si="0"/>
        <v>5</v>
      </c>
      <c r="B10">
        <f t="shared" si="1"/>
        <v>1</v>
      </c>
      <c r="C10" s="4">
        <f t="shared" ca="1" si="2"/>
        <v>100657</v>
      </c>
      <c r="D10">
        <v>100657</v>
      </c>
      <c r="E10" t="s">
        <v>62</v>
      </c>
      <c r="F10" t="s">
        <v>63</v>
      </c>
      <c r="G10" t="s">
        <v>120</v>
      </c>
      <c r="H10" t="s">
        <v>94</v>
      </c>
      <c r="I10" t="s">
        <v>24</v>
      </c>
      <c r="J10" t="s">
        <v>1699</v>
      </c>
      <c r="K10" t="str">
        <f t="shared" ca="1" si="3"/>
        <v>NTR</v>
      </c>
      <c r="L10" s="5" t="s">
        <v>20</v>
      </c>
      <c r="M10" t="s">
        <v>20</v>
      </c>
      <c r="N10" t="s">
        <v>1669</v>
      </c>
      <c r="O10" t="s">
        <v>123</v>
      </c>
      <c r="P10" t="s">
        <v>123</v>
      </c>
      <c r="Q10" t="s">
        <v>21</v>
      </c>
      <c r="R10" t="s">
        <v>1380</v>
      </c>
      <c r="S10" t="s">
        <v>269</v>
      </c>
      <c r="T10" t="s">
        <v>36</v>
      </c>
      <c r="U10" t="s">
        <v>39</v>
      </c>
      <c r="V10" t="s">
        <v>82</v>
      </c>
      <c r="W10" t="s">
        <v>67</v>
      </c>
      <c r="X10" t="s">
        <v>1670</v>
      </c>
      <c r="Y10" t="s">
        <v>20</v>
      </c>
      <c r="Z10" t="s">
        <v>20</v>
      </c>
      <c r="AA10" s="34">
        <v>42894.608888888892</v>
      </c>
      <c r="AB10" s="34">
        <v>42898.930868055555</v>
      </c>
      <c r="AD10">
        <v>17</v>
      </c>
      <c r="AE10" t="str">
        <f t="shared" ca="1" si="4"/>
        <v>NTR</v>
      </c>
      <c r="AF10" t="str">
        <f t="shared" ca="1" si="5"/>
        <v>NoTarg</v>
      </c>
      <c r="AG10" t="str">
        <f t="shared" ca="1" si="6"/>
        <v>NoWaive</v>
      </c>
      <c r="AH10" t="str">
        <f t="shared" ca="1" si="7"/>
        <v>NTR</v>
      </c>
    </row>
    <row r="11" spans="1:34" x14ac:dyDescent="0.3">
      <c r="A11">
        <f t="shared" si="0"/>
        <v>4</v>
      </c>
      <c r="B11">
        <f t="shared" si="1"/>
        <v>0</v>
      </c>
      <c r="C11" s="4">
        <f t="shared" ca="1" si="2"/>
        <v>100689</v>
      </c>
      <c r="D11">
        <v>100689</v>
      </c>
      <c r="E11" t="s">
        <v>801</v>
      </c>
      <c r="F11" t="s">
        <v>63</v>
      </c>
      <c r="G11" t="s">
        <v>989</v>
      </c>
      <c r="H11" t="s">
        <v>94</v>
      </c>
      <c r="I11" t="s">
        <v>24</v>
      </c>
      <c r="J11" t="s">
        <v>123</v>
      </c>
      <c r="K11" t="str">
        <f t="shared" ca="1" si="3"/>
        <v>NTR</v>
      </c>
      <c r="L11" t="s">
        <v>20</v>
      </c>
      <c r="M11" t="s">
        <v>1647</v>
      </c>
      <c r="N11" t="s">
        <v>1675</v>
      </c>
      <c r="O11" t="s">
        <v>123</v>
      </c>
      <c r="P11" t="s">
        <v>123</v>
      </c>
      <c r="Q11" t="s">
        <v>82</v>
      </c>
      <c r="R11" t="s">
        <v>1380</v>
      </c>
      <c r="S11" t="s">
        <v>269</v>
      </c>
      <c r="T11" t="s">
        <v>23</v>
      </c>
      <c r="U11" t="s">
        <v>22</v>
      </c>
      <c r="V11" t="s">
        <v>82</v>
      </c>
      <c r="W11" t="s">
        <v>90</v>
      </c>
      <c r="X11" t="s">
        <v>997</v>
      </c>
      <c r="Y11" t="s">
        <v>20</v>
      </c>
      <c r="Z11" t="s">
        <v>851</v>
      </c>
      <c r="AA11" s="34">
        <v>42895.411770833336</v>
      </c>
      <c r="AB11" s="34">
        <v>42899.198460648149</v>
      </c>
      <c r="AE11" t="str">
        <f t="shared" ca="1" si="4"/>
        <v>NTR</v>
      </c>
      <c r="AF11" t="str">
        <f t="shared" ca="1" si="5"/>
        <v>NoTarg</v>
      </c>
      <c r="AG11" t="str">
        <f t="shared" ca="1" si="6"/>
        <v>NoWaive</v>
      </c>
      <c r="AH11" t="str">
        <f t="shared" ca="1" si="7"/>
        <v>NTR</v>
      </c>
    </row>
    <row r="12" spans="1:34" x14ac:dyDescent="0.3">
      <c r="A12">
        <f t="shared" si="0"/>
        <v>4</v>
      </c>
      <c r="B12">
        <f t="shared" si="1"/>
        <v>1</v>
      </c>
      <c r="C12" s="4">
        <f t="shared" ca="1" si="2"/>
        <v>100691</v>
      </c>
      <c r="D12">
        <v>100691</v>
      </c>
      <c r="E12" t="s">
        <v>801</v>
      </c>
      <c r="F12" t="s">
        <v>63</v>
      </c>
      <c r="G12" t="s">
        <v>989</v>
      </c>
      <c r="H12" t="s">
        <v>184</v>
      </c>
      <c r="I12" t="s">
        <v>1676</v>
      </c>
      <c r="J12" t="s">
        <v>123</v>
      </c>
      <c r="K12" t="str">
        <f t="shared" ca="1" si="3"/>
        <v>NTR</v>
      </c>
      <c r="L12" s="5" t="s">
        <v>20</v>
      </c>
      <c r="M12" s="5" t="s">
        <v>1647</v>
      </c>
      <c r="N12" t="s">
        <v>1677</v>
      </c>
      <c r="O12" t="s">
        <v>123</v>
      </c>
      <c r="P12" t="s">
        <v>123</v>
      </c>
      <c r="Q12" t="s">
        <v>82</v>
      </c>
      <c r="R12" t="s">
        <v>1380</v>
      </c>
      <c r="S12" t="s">
        <v>269</v>
      </c>
      <c r="T12" t="s">
        <v>36</v>
      </c>
      <c r="U12" t="s">
        <v>22</v>
      </c>
      <c r="V12" t="s">
        <v>82</v>
      </c>
      <c r="W12" t="s">
        <v>95</v>
      </c>
      <c r="X12" t="s">
        <v>1223</v>
      </c>
      <c r="Y12" t="s">
        <v>100</v>
      </c>
      <c r="Z12" t="s">
        <v>851</v>
      </c>
      <c r="AA12" s="34">
        <v>42895.415312500001</v>
      </c>
      <c r="AB12" s="34">
        <v>42898.67355324074</v>
      </c>
      <c r="AD12">
        <v>1</v>
      </c>
      <c r="AE12" t="str">
        <f t="shared" ca="1" si="4"/>
        <v>NTR</v>
      </c>
      <c r="AF12" t="str">
        <f t="shared" ca="1" si="5"/>
        <v>NoTarg</v>
      </c>
      <c r="AG12" t="str">
        <f t="shared" ca="1" si="6"/>
        <v>NoWaive</v>
      </c>
      <c r="AH12" t="str">
        <f t="shared" ca="1" si="7"/>
        <v>NTR</v>
      </c>
    </row>
    <row r="13" spans="1:34" x14ac:dyDescent="0.3">
      <c r="A13">
        <f t="shared" si="0"/>
        <v>0</v>
      </c>
      <c r="B13">
        <f t="shared" si="1"/>
        <v>0</v>
      </c>
      <c r="C13" s="4">
        <f t="shared" ca="1" si="2"/>
        <v>100798</v>
      </c>
      <c r="D13">
        <v>100798</v>
      </c>
      <c r="E13" t="s">
        <v>1000</v>
      </c>
      <c r="F13" t="s">
        <v>63</v>
      </c>
      <c r="G13" t="s">
        <v>446</v>
      </c>
      <c r="H13" t="s">
        <v>184</v>
      </c>
      <c r="I13" t="s">
        <v>81</v>
      </c>
      <c r="J13" t="s">
        <v>123</v>
      </c>
      <c r="K13" t="str">
        <f t="shared" ca="1" si="3"/>
        <v>NTR</v>
      </c>
      <c r="L13" s="5" t="s">
        <v>20</v>
      </c>
      <c r="M13" t="s">
        <v>1673</v>
      </c>
      <c r="N13" t="s">
        <v>1689</v>
      </c>
      <c r="O13" t="s">
        <v>123</v>
      </c>
      <c r="P13" t="s">
        <v>123</v>
      </c>
      <c r="Q13" t="s">
        <v>82</v>
      </c>
      <c r="R13" t="s">
        <v>1380</v>
      </c>
      <c r="S13" t="s">
        <v>269</v>
      </c>
      <c r="T13" t="s">
        <v>23</v>
      </c>
      <c r="U13" t="s">
        <v>22</v>
      </c>
      <c r="V13" t="s">
        <v>82</v>
      </c>
      <c r="W13" t="s">
        <v>90</v>
      </c>
      <c r="X13" t="s">
        <v>997</v>
      </c>
      <c r="Y13" t="s">
        <v>20</v>
      </c>
      <c r="Z13" t="s">
        <v>20</v>
      </c>
      <c r="AA13" s="34">
        <v>42899.276759259257</v>
      </c>
      <c r="AB13" s="34">
        <v>42899.395127314812</v>
      </c>
      <c r="AE13" t="str">
        <f t="shared" ca="1" si="4"/>
        <v>NTR</v>
      </c>
      <c r="AF13" t="str">
        <f t="shared" ca="1" si="5"/>
        <v>NoTarg</v>
      </c>
      <c r="AG13" t="str">
        <f t="shared" ca="1" si="6"/>
        <v>NoWaive</v>
      </c>
      <c r="AH13" t="str">
        <f t="shared" ca="1" si="7"/>
        <v>NTR</v>
      </c>
    </row>
    <row r="14" spans="1:34" x14ac:dyDescent="0.3">
      <c r="A14">
        <f t="shared" si="0"/>
        <v>284</v>
      </c>
      <c r="B14">
        <f t="shared" si="1"/>
        <v>6</v>
      </c>
      <c r="C14" s="4">
        <f t="shared" ca="1" si="2"/>
        <v>88250</v>
      </c>
      <c r="D14">
        <v>88250</v>
      </c>
      <c r="E14" t="s">
        <v>72</v>
      </c>
      <c r="F14" t="s">
        <v>70</v>
      </c>
      <c r="G14" t="s">
        <v>71</v>
      </c>
      <c r="H14" t="s">
        <v>184</v>
      </c>
      <c r="I14" t="s">
        <v>68</v>
      </c>
      <c r="J14" t="s">
        <v>1702</v>
      </c>
      <c r="K14" t="str">
        <f t="shared" ca="1" si="3"/>
        <v>NTR</v>
      </c>
      <c r="L14" s="5" t="s">
        <v>20</v>
      </c>
      <c r="M14" s="5" t="s">
        <v>20</v>
      </c>
      <c r="N14" t="s">
        <v>314</v>
      </c>
      <c r="O14" t="s">
        <v>123</v>
      </c>
      <c r="P14" t="s">
        <v>123</v>
      </c>
      <c r="Q14" t="s">
        <v>82</v>
      </c>
      <c r="R14" t="s">
        <v>1380</v>
      </c>
      <c r="S14" t="s">
        <v>269</v>
      </c>
      <c r="T14" t="s">
        <v>23</v>
      </c>
      <c r="U14" t="s">
        <v>39</v>
      </c>
      <c r="V14" t="s">
        <v>82</v>
      </c>
      <c r="W14" t="s">
        <v>105</v>
      </c>
      <c r="X14" t="s">
        <v>315</v>
      </c>
      <c r="Y14" t="s">
        <v>20</v>
      </c>
      <c r="Z14" t="s">
        <v>20</v>
      </c>
      <c r="AA14" s="34">
        <v>42611.600347222222</v>
      </c>
      <c r="AB14" s="34">
        <v>42893.977141203701</v>
      </c>
      <c r="AC14" t="s">
        <v>1645</v>
      </c>
      <c r="AE14" t="str">
        <f t="shared" ca="1" si="4"/>
        <v>NTR</v>
      </c>
      <c r="AF14" t="str">
        <f t="shared" ca="1" si="5"/>
        <v>NoTarg</v>
      </c>
      <c r="AG14" t="str">
        <f t="shared" ca="1" si="6"/>
        <v>NoWaive</v>
      </c>
      <c r="AH14" t="str">
        <f t="shared" ca="1" si="7"/>
        <v>NTR</v>
      </c>
    </row>
    <row r="15" spans="1:34" x14ac:dyDescent="0.3">
      <c r="A15">
        <f t="shared" si="0"/>
        <v>275</v>
      </c>
      <c r="B15">
        <f t="shared" si="1"/>
        <v>5</v>
      </c>
      <c r="C15" s="4">
        <f t="shared" ca="1" si="2"/>
        <v>88763</v>
      </c>
      <c r="D15">
        <v>88763</v>
      </c>
      <c r="E15" t="s">
        <v>69</v>
      </c>
      <c r="F15" t="s">
        <v>70</v>
      </c>
      <c r="G15" t="s">
        <v>71</v>
      </c>
      <c r="H15" t="s">
        <v>94</v>
      </c>
      <c r="I15" t="s">
        <v>30</v>
      </c>
      <c r="J15" t="s">
        <v>123</v>
      </c>
      <c r="K15" t="str">
        <f t="shared" ca="1" si="3"/>
        <v>Olga to make sure documentaton info is provided</v>
      </c>
      <c r="L15" t="s">
        <v>20</v>
      </c>
      <c r="M15" t="s">
        <v>1646</v>
      </c>
      <c r="N15" t="s">
        <v>339</v>
      </c>
      <c r="O15" t="s">
        <v>123</v>
      </c>
      <c r="P15" t="s">
        <v>123</v>
      </c>
      <c r="Q15" t="s">
        <v>82</v>
      </c>
      <c r="R15" t="s">
        <v>1380</v>
      </c>
      <c r="S15" t="s">
        <v>269</v>
      </c>
      <c r="T15" t="s">
        <v>36</v>
      </c>
      <c r="U15" t="s">
        <v>35</v>
      </c>
      <c r="V15" t="s">
        <v>29</v>
      </c>
      <c r="W15" t="s">
        <v>44</v>
      </c>
      <c r="X15" t="s">
        <v>272</v>
      </c>
      <c r="Y15" t="s">
        <v>103</v>
      </c>
      <c r="Z15" t="s">
        <v>20</v>
      </c>
      <c r="AA15" s="34">
        <v>42621.723240740743</v>
      </c>
      <c r="AB15" s="34">
        <v>42894.759351851855</v>
      </c>
      <c r="AC15" t="s">
        <v>593</v>
      </c>
      <c r="AE15" t="str">
        <f t="shared" ca="1" si="4"/>
        <v>Documentation</v>
      </c>
      <c r="AF15" t="str">
        <f t="shared" ca="1" si="5"/>
        <v>Avitus_1.4.0.72-20170531</v>
      </c>
      <c r="AG15" t="str">
        <f t="shared" ca="1" si="6"/>
        <v>---</v>
      </c>
      <c r="AH15" t="str">
        <f t="shared" ca="1" si="7"/>
        <v>P2</v>
      </c>
    </row>
    <row r="16" spans="1:34" x14ac:dyDescent="0.3">
      <c r="A16">
        <f t="shared" si="0"/>
        <v>82</v>
      </c>
      <c r="B16">
        <f t="shared" si="1"/>
        <v>1</v>
      </c>
      <c r="C16" s="4">
        <f t="shared" ca="1" si="2"/>
        <v>97340</v>
      </c>
      <c r="D16">
        <v>97340</v>
      </c>
      <c r="E16" t="s">
        <v>69</v>
      </c>
      <c r="F16" t="s">
        <v>70</v>
      </c>
      <c r="G16" t="s">
        <v>71</v>
      </c>
      <c r="H16" t="s">
        <v>184</v>
      </c>
      <c r="I16" t="s">
        <v>68</v>
      </c>
      <c r="J16" t="s">
        <v>123</v>
      </c>
      <c r="K16" t="str">
        <f t="shared" ca="1" si="3"/>
        <v>NTR</v>
      </c>
      <c r="L16" s="5" t="s">
        <v>20</v>
      </c>
      <c r="M16" s="5" t="s">
        <v>1646</v>
      </c>
      <c r="N16" t="s">
        <v>852</v>
      </c>
      <c r="O16" t="s">
        <v>123</v>
      </c>
      <c r="P16" t="s">
        <v>123</v>
      </c>
      <c r="Q16" t="s">
        <v>82</v>
      </c>
      <c r="R16" t="s">
        <v>1380</v>
      </c>
      <c r="S16" t="s">
        <v>269</v>
      </c>
      <c r="T16" t="s">
        <v>23</v>
      </c>
      <c r="U16" t="s">
        <v>39</v>
      </c>
      <c r="V16" t="s">
        <v>82</v>
      </c>
      <c r="W16" t="s">
        <v>54</v>
      </c>
      <c r="X16" t="s">
        <v>389</v>
      </c>
      <c r="Y16" t="s">
        <v>20</v>
      </c>
      <c r="Z16" t="s">
        <v>20</v>
      </c>
      <c r="AA16" s="34">
        <v>42815.864641203705</v>
      </c>
      <c r="AB16" s="34">
        <v>42898.957951388889</v>
      </c>
      <c r="AC16" t="s">
        <v>1672</v>
      </c>
      <c r="AD16">
        <v>5</v>
      </c>
      <c r="AE16" t="str">
        <f t="shared" ca="1" si="4"/>
        <v>NTR</v>
      </c>
      <c r="AF16" t="str">
        <f t="shared" ca="1" si="5"/>
        <v>NoTarg</v>
      </c>
      <c r="AG16" t="str">
        <f t="shared" ca="1" si="6"/>
        <v>NoWaive</v>
      </c>
      <c r="AH16" t="str">
        <f t="shared" ca="1" si="7"/>
        <v>NTR</v>
      </c>
    </row>
    <row r="17" spans="1:34" x14ac:dyDescent="0.3">
      <c r="A17">
        <f t="shared" si="0"/>
        <v>20</v>
      </c>
      <c r="B17">
        <f t="shared" si="1"/>
        <v>7</v>
      </c>
      <c r="C17" s="4">
        <f t="shared" ca="1" si="2"/>
        <v>99885</v>
      </c>
      <c r="D17">
        <v>99885</v>
      </c>
      <c r="E17" t="s">
        <v>69</v>
      </c>
      <c r="F17" t="s">
        <v>70</v>
      </c>
      <c r="G17" t="s">
        <v>71</v>
      </c>
      <c r="H17" t="s">
        <v>184</v>
      </c>
      <c r="I17" t="s">
        <v>68</v>
      </c>
      <c r="J17" t="s">
        <v>123</v>
      </c>
      <c r="K17" t="str">
        <f t="shared" ca="1" si="3"/>
        <v>Is it in today's draft? Pete to follow up</v>
      </c>
      <c r="L17" s="5" t="s">
        <v>20</v>
      </c>
      <c r="M17" t="s">
        <v>1646</v>
      </c>
      <c r="N17" t="s">
        <v>1451</v>
      </c>
      <c r="O17" t="s">
        <v>123</v>
      </c>
      <c r="P17" t="s">
        <v>123</v>
      </c>
      <c r="Q17" t="s">
        <v>82</v>
      </c>
      <c r="R17" t="s">
        <v>1380</v>
      </c>
      <c r="S17" t="s">
        <v>269</v>
      </c>
      <c r="T17" t="s">
        <v>36</v>
      </c>
      <c r="U17" t="s">
        <v>39</v>
      </c>
      <c r="V17" t="s">
        <v>82</v>
      </c>
      <c r="W17" t="s">
        <v>93</v>
      </c>
      <c r="X17" t="s">
        <v>325</v>
      </c>
      <c r="Y17" t="s">
        <v>20</v>
      </c>
      <c r="Z17" t="s">
        <v>20</v>
      </c>
      <c r="AA17" s="34">
        <v>42878.802384259259</v>
      </c>
      <c r="AB17" s="34">
        <v>42892.972291666665</v>
      </c>
      <c r="AC17" t="s">
        <v>1530</v>
      </c>
      <c r="AD17">
        <v>15</v>
      </c>
      <c r="AE17" t="str">
        <f t="shared" ca="1" si="4"/>
        <v>Documentation</v>
      </c>
      <c r="AF17" t="str">
        <f t="shared" ca="1" si="5"/>
        <v>Avitus_1.4.0.72-20170531</v>
      </c>
      <c r="AG17" t="str">
        <f t="shared" ca="1" si="6"/>
        <v>---</v>
      </c>
      <c r="AH17" t="str">
        <f t="shared" ca="1" si="7"/>
        <v>P0</v>
      </c>
    </row>
    <row r="18" spans="1:34" x14ac:dyDescent="0.3">
      <c r="A18">
        <f t="shared" si="0"/>
        <v>4</v>
      </c>
      <c r="B18">
        <f t="shared" si="1"/>
        <v>1</v>
      </c>
      <c r="C18" s="4">
        <f t="shared" ca="1" si="2"/>
        <v>100694</v>
      </c>
      <c r="D18">
        <v>100694</v>
      </c>
      <c r="E18" t="s">
        <v>1678</v>
      </c>
      <c r="F18" t="s">
        <v>132</v>
      </c>
      <c r="G18" t="s">
        <v>40</v>
      </c>
      <c r="H18" t="s">
        <v>94</v>
      </c>
      <c r="I18" t="s">
        <v>24</v>
      </c>
      <c r="J18" t="s">
        <v>1691</v>
      </c>
      <c r="L18" s="5"/>
      <c r="M18" s="5" t="s">
        <v>20</v>
      </c>
      <c r="N18" t="s">
        <v>1679</v>
      </c>
      <c r="O18" t="s">
        <v>123</v>
      </c>
      <c r="P18" t="s">
        <v>123</v>
      </c>
      <c r="Q18" t="s">
        <v>82</v>
      </c>
      <c r="R18" t="s">
        <v>1380</v>
      </c>
      <c r="S18" t="s">
        <v>269</v>
      </c>
      <c r="T18" t="s">
        <v>36</v>
      </c>
      <c r="U18" t="s">
        <v>50</v>
      </c>
      <c r="V18" t="s">
        <v>29</v>
      </c>
      <c r="W18" t="s">
        <v>680</v>
      </c>
      <c r="X18" t="s">
        <v>1678</v>
      </c>
      <c r="Y18" t="s">
        <v>20</v>
      </c>
      <c r="Z18" t="s">
        <v>20</v>
      </c>
      <c r="AA18" s="34">
        <v>42895.430335648147</v>
      </c>
      <c r="AB18" s="34">
        <v>42898.624837962961</v>
      </c>
      <c r="AD18">
        <v>1</v>
      </c>
      <c r="AE18" t="str">
        <f t="shared" ca="1" si="4"/>
        <v>NTR</v>
      </c>
      <c r="AF18" t="str">
        <f t="shared" ca="1" si="5"/>
        <v>NoTarg</v>
      </c>
      <c r="AG18" t="str">
        <f t="shared" ca="1" si="6"/>
        <v>NoWaive</v>
      </c>
      <c r="AH18" t="str">
        <f t="shared" ca="1" si="7"/>
        <v>NTR</v>
      </c>
    </row>
    <row r="19" spans="1:34" x14ac:dyDescent="0.3">
      <c r="A19">
        <f t="shared" si="0"/>
        <v>39</v>
      </c>
      <c r="B19">
        <f t="shared" si="1"/>
        <v>0</v>
      </c>
      <c r="C19" s="4">
        <f t="shared" ca="1" si="2"/>
        <v>99073</v>
      </c>
      <c r="D19">
        <v>99073</v>
      </c>
      <c r="E19" t="s">
        <v>413</v>
      </c>
      <c r="F19" t="s">
        <v>253</v>
      </c>
      <c r="G19" t="s">
        <v>702</v>
      </c>
      <c r="H19" t="s">
        <v>184</v>
      </c>
      <c r="I19" t="s">
        <v>68</v>
      </c>
      <c r="J19" t="s">
        <v>1696</v>
      </c>
      <c r="K19" t="s">
        <v>123</v>
      </c>
      <c r="L19" s="5" t="s">
        <v>20</v>
      </c>
      <c r="M19" t="s">
        <v>20</v>
      </c>
      <c r="N19" t="s">
        <v>1293</v>
      </c>
      <c r="O19" t="s">
        <v>123</v>
      </c>
      <c r="P19" t="s">
        <v>1687</v>
      </c>
      <c r="Q19" t="s">
        <v>82</v>
      </c>
      <c r="R19" t="s">
        <v>1380</v>
      </c>
      <c r="S19" t="s">
        <v>193</v>
      </c>
      <c r="T19" t="s">
        <v>51</v>
      </c>
      <c r="U19" t="s">
        <v>39</v>
      </c>
      <c r="V19" t="s">
        <v>82</v>
      </c>
      <c r="W19" t="s">
        <v>54</v>
      </c>
      <c r="X19" t="s">
        <v>456</v>
      </c>
      <c r="Y19" t="s">
        <v>20</v>
      </c>
      <c r="Z19" t="s">
        <v>20</v>
      </c>
      <c r="AA19" s="34">
        <v>42859.8746875</v>
      </c>
      <c r="AB19" s="34">
        <v>42899.319189814814</v>
      </c>
      <c r="AE19" t="str">
        <f t="shared" ca="1" si="4"/>
        <v>NTR</v>
      </c>
      <c r="AF19" t="str">
        <f t="shared" ca="1" si="5"/>
        <v>NoTarg</v>
      </c>
      <c r="AG19" t="str">
        <f t="shared" ca="1" si="6"/>
        <v>NoWaive</v>
      </c>
      <c r="AH19" t="str">
        <f t="shared" ca="1" si="7"/>
        <v>NTR</v>
      </c>
    </row>
    <row r="20" spans="1:34" x14ac:dyDescent="0.3">
      <c r="A20">
        <f t="shared" si="0"/>
        <v>17</v>
      </c>
      <c r="B20">
        <f t="shared" si="1"/>
        <v>1</v>
      </c>
      <c r="C20" s="4">
        <f t="shared" ca="1" si="2"/>
        <v>100064</v>
      </c>
      <c r="D20">
        <v>100064</v>
      </c>
      <c r="E20" t="s">
        <v>456</v>
      </c>
      <c r="F20" t="s">
        <v>253</v>
      </c>
      <c r="G20" t="s">
        <v>254</v>
      </c>
      <c r="H20" t="s">
        <v>184</v>
      </c>
      <c r="I20" t="s">
        <v>68</v>
      </c>
      <c r="J20" t="s">
        <v>1703</v>
      </c>
      <c r="K20" t="str">
        <f t="shared" ref="K20:K51" ca="1" si="8">IF(ISBLANK(INDIRECT("d"&amp;ROW())),".",IFERROR(VLOOKUP($D20,INDIRECT("'" &amp; $K$103 &amp; "'!$C$2:$k$90"),8,FALSE),"NTR"))</f>
        <v>Already fixed as part of another bug, Steve verifying</v>
      </c>
      <c r="L20" s="5" t="s">
        <v>20</v>
      </c>
      <c r="M20" t="s">
        <v>20</v>
      </c>
      <c r="N20" t="s">
        <v>1602</v>
      </c>
      <c r="O20" t="s">
        <v>123</v>
      </c>
      <c r="P20" t="s">
        <v>1603</v>
      </c>
      <c r="Q20" t="s">
        <v>82</v>
      </c>
      <c r="R20" t="s">
        <v>1380</v>
      </c>
      <c r="S20" t="s">
        <v>269</v>
      </c>
      <c r="T20" t="s">
        <v>23</v>
      </c>
      <c r="U20" t="s">
        <v>22</v>
      </c>
      <c r="V20" t="s">
        <v>82</v>
      </c>
      <c r="W20" t="s">
        <v>54</v>
      </c>
      <c r="X20" t="s">
        <v>456</v>
      </c>
      <c r="Y20" t="s">
        <v>20</v>
      </c>
      <c r="Z20" t="s">
        <v>20</v>
      </c>
      <c r="AA20" s="34">
        <v>42881.808553240742</v>
      </c>
      <c r="AB20" s="34">
        <v>42898.972280092596</v>
      </c>
      <c r="AD20">
        <v>1</v>
      </c>
      <c r="AE20" t="str">
        <f t="shared" ca="1" si="4"/>
        <v>File Access Auditing</v>
      </c>
      <c r="AF20" t="str">
        <f t="shared" ca="1" si="5"/>
        <v>---</v>
      </c>
      <c r="AG20" t="str">
        <f t="shared" ca="1" si="6"/>
        <v>---</v>
      </c>
      <c r="AH20" t="str">
        <f t="shared" ca="1" si="7"/>
        <v>P0</v>
      </c>
    </row>
    <row r="21" spans="1:34" x14ac:dyDescent="0.3">
      <c r="A21">
        <f t="shared" si="0"/>
        <v>13</v>
      </c>
      <c r="B21">
        <f t="shared" si="1"/>
        <v>0</v>
      </c>
      <c r="C21" s="4">
        <f t="shared" ca="1" si="2"/>
        <v>100148</v>
      </c>
      <c r="D21">
        <v>100148</v>
      </c>
      <c r="E21" t="s">
        <v>413</v>
      </c>
      <c r="F21" t="s">
        <v>253</v>
      </c>
      <c r="G21" t="s">
        <v>254</v>
      </c>
      <c r="H21" t="s">
        <v>94</v>
      </c>
      <c r="I21" t="s">
        <v>123</v>
      </c>
      <c r="J21" t="s">
        <v>1694</v>
      </c>
      <c r="K21" t="str">
        <f t="shared" ca="1" si="8"/>
        <v>NTR</v>
      </c>
      <c r="L21" s="5" t="s">
        <v>20</v>
      </c>
      <c r="M21" s="5" t="s">
        <v>1647</v>
      </c>
      <c r="N21" t="s">
        <v>1684</v>
      </c>
      <c r="O21" t="s">
        <v>123</v>
      </c>
      <c r="P21" t="s">
        <v>123</v>
      </c>
      <c r="Q21" t="s">
        <v>82</v>
      </c>
      <c r="R21" t="s">
        <v>1380</v>
      </c>
      <c r="S21" t="s">
        <v>193</v>
      </c>
      <c r="T21" t="s">
        <v>51</v>
      </c>
      <c r="U21" t="s">
        <v>35</v>
      </c>
      <c r="V21" t="s">
        <v>82</v>
      </c>
      <c r="W21" t="s">
        <v>54</v>
      </c>
      <c r="X21" t="s">
        <v>277</v>
      </c>
      <c r="Y21" t="s">
        <v>20</v>
      </c>
      <c r="Z21" t="s">
        <v>20</v>
      </c>
      <c r="AA21" s="34">
        <v>42885.897210648145</v>
      </c>
      <c r="AB21" s="34">
        <v>42899.321655092594</v>
      </c>
      <c r="AD21">
        <v>2</v>
      </c>
      <c r="AE21" t="str">
        <f t="shared" ca="1" si="4"/>
        <v>NTR</v>
      </c>
      <c r="AF21" t="str">
        <f t="shared" ca="1" si="5"/>
        <v>NoTarg</v>
      </c>
      <c r="AG21" t="str">
        <f t="shared" ca="1" si="6"/>
        <v>NoWaive</v>
      </c>
      <c r="AH21" t="str">
        <f t="shared" ca="1" si="7"/>
        <v>NTR</v>
      </c>
    </row>
    <row r="22" spans="1:34" x14ac:dyDescent="0.3">
      <c r="A22">
        <f t="shared" si="0"/>
        <v>282</v>
      </c>
      <c r="B22">
        <f t="shared" si="1"/>
        <v>35</v>
      </c>
      <c r="C22" s="4">
        <f t="shared" ca="1" si="2"/>
        <v>88457</v>
      </c>
      <c r="D22">
        <v>88457</v>
      </c>
      <c r="E22" t="s">
        <v>408</v>
      </c>
      <c r="F22" t="s">
        <v>28</v>
      </c>
      <c r="G22" t="s">
        <v>407</v>
      </c>
      <c r="H22" t="s">
        <v>112</v>
      </c>
      <c r="I22" t="s">
        <v>30</v>
      </c>
      <c r="J22" t="s">
        <v>123</v>
      </c>
      <c r="K22" t="str">
        <f t="shared" ca="1" si="8"/>
        <v>.</v>
      </c>
      <c r="L22" s="5" t="s">
        <v>796</v>
      </c>
      <c r="M22" s="5" t="s">
        <v>20</v>
      </c>
      <c r="N22" t="s">
        <v>524</v>
      </c>
      <c r="O22" t="s">
        <v>1383</v>
      </c>
      <c r="P22" t="s">
        <v>1230</v>
      </c>
      <c r="Q22" t="s">
        <v>287</v>
      </c>
      <c r="R22" t="s">
        <v>82</v>
      </c>
      <c r="S22" t="s">
        <v>269</v>
      </c>
      <c r="T22" t="s">
        <v>23</v>
      </c>
      <c r="U22" t="s">
        <v>22</v>
      </c>
      <c r="V22" t="s">
        <v>25</v>
      </c>
      <c r="W22" t="s">
        <v>26</v>
      </c>
      <c r="X22" t="s">
        <v>41</v>
      </c>
      <c r="Y22" t="s">
        <v>20</v>
      </c>
      <c r="Z22" t="s">
        <v>20</v>
      </c>
      <c r="AA22" s="34">
        <v>42614.564895833333</v>
      </c>
      <c r="AB22" s="34">
        <v>42863.823634259257</v>
      </c>
      <c r="AC22" t="s">
        <v>170</v>
      </c>
      <c r="AD22">
        <v>15</v>
      </c>
      <c r="AE22" t="str">
        <f t="shared" ca="1" si="4"/>
        <v>Platform Software</v>
      </c>
      <c r="AF22" t="str">
        <f t="shared" ca="1" si="5"/>
        <v>---</v>
      </c>
      <c r="AG22" t="str">
        <f t="shared" ca="1" si="6"/>
        <v>Waiver Requested</v>
      </c>
      <c r="AH22" t="str">
        <f t="shared" ca="1" si="7"/>
        <v>P1</v>
      </c>
    </row>
    <row r="23" spans="1:34" x14ac:dyDescent="0.3">
      <c r="A23">
        <f t="shared" si="0"/>
        <v>53</v>
      </c>
      <c r="B23">
        <f t="shared" si="1"/>
        <v>1</v>
      </c>
      <c r="C23" s="4">
        <f t="shared" ca="1" si="2"/>
        <v>98555</v>
      </c>
      <c r="D23">
        <v>98555</v>
      </c>
      <c r="E23" t="s">
        <v>760</v>
      </c>
      <c r="F23" t="s">
        <v>28</v>
      </c>
      <c r="G23" t="s">
        <v>481</v>
      </c>
      <c r="H23" t="s">
        <v>184</v>
      </c>
      <c r="I23" t="s">
        <v>81</v>
      </c>
      <c r="J23" t="s">
        <v>123</v>
      </c>
      <c r="K23" t="str">
        <f t="shared" ca="1" si="8"/>
        <v>Still being investigated</v>
      </c>
      <c r="L23" t="s">
        <v>20</v>
      </c>
      <c r="M23" t="s">
        <v>1673</v>
      </c>
      <c r="N23" t="s">
        <v>1328</v>
      </c>
      <c r="O23" t="s">
        <v>123</v>
      </c>
      <c r="P23" t="s">
        <v>123</v>
      </c>
      <c r="Q23" t="s">
        <v>287</v>
      </c>
      <c r="R23" t="s">
        <v>82</v>
      </c>
      <c r="S23" t="s">
        <v>269</v>
      </c>
      <c r="T23" t="s">
        <v>36</v>
      </c>
      <c r="U23" t="s">
        <v>35</v>
      </c>
      <c r="V23" t="s">
        <v>82</v>
      </c>
      <c r="W23" t="s">
        <v>1290</v>
      </c>
      <c r="X23" t="s">
        <v>84</v>
      </c>
      <c r="Y23" t="s">
        <v>20</v>
      </c>
      <c r="Z23" t="s">
        <v>20</v>
      </c>
      <c r="AA23" s="34">
        <v>42845.692384259259</v>
      </c>
      <c r="AB23" s="34">
        <v>42898.706041666665</v>
      </c>
      <c r="AE23" t="str">
        <f t="shared" ca="1" si="4"/>
        <v>Platform Software</v>
      </c>
      <c r="AF23" t="str">
        <f t="shared" ca="1" si="5"/>
        <v>---</v>
      </c>
      <c r="AG23" t="str">
        <f t="shared" ca="1" si="6"/>
        <v>---</v>
      </c>
      <c r="AH23" t="str">
        <f t="shared" ca="1" si="7"/>
        <v>P0</v>
      </c>
    </row>
    <row r="24" spans="1:34" x14ac:dyDescent="0.3">
      <c r="A24">
        <f t="shared" si="0"/>
        <v>41</v>
      </c>
      <c r="B24">
        <f t="shared" si="1"/>
        <v>31</v>
      </c>
      <c r="C24" s="4">
        <f t="shared" ca="1" si="2"/>
        <v>98975</v>
      </c>
      <c r="D24">
        <v>98975</v>
      </c>
      <c r="E24" t="s">
        <v>27</v>
      </c>
      <c r="F24" t="s">
        <v>28</v>
      </c>
      <c r="G24" t="s">
        <v>34</v>
      </c>
      <c r="H24" t="s">
        <v>112</v>
      </c>
      <c r="I24" t="s">
        <v>24</v>
      </c>
      <c r="J24" t="s">
        <v>123</v>
      </c>
      <c r="K24" t="str">
        <f t="shared" ca="1" si="8"/>
        <v>.</v>
      </c>
      <c r="L24" s="5" t="s">
        <v>796</v>
      </c>
      <c r="M24" t="s">
        <v>20</v>
      </c>
      <c r="N24" t="s">
        <v>1291</v>
      </c>
      <c r="O24" t="s">
        <v>1394</v>
      </c>
      <c r="P24" t="s">
        <v>1292</v>
      </c>
      <c r="Q24" t="s">
        <v>287</v>
      </c>
      <c r="R24" t="s">
        <v>82</v>
      </c>
      <c r="S24" t="s">
        <v>269</v>
      </c>
      <c r="T24" t="s">
        <v>23</v>
      </c>
      <c r="U24" t="s">
        <v>22</v>
      </c>
      <c r="V24" t="s">
        <v>190</v>
      </c>
      <c r="W24" t="s">
        <v>26</v>
      </c>
      <c r="X24" t="s">
        <v>285</v>
      </c>
      <c r="Y24" t="s">
        <v>20</v>
      </c>
      <c r="Z24" t="s">
        <v>20</v>
      </c>
      <c r="AA24" s="34">
        <v>42857.815833333334</v>
      </c>
      <c r="AB24" s="34">
        <v>42867.497361111113</v>
      </c>
      <c r="AC24" t="s">
        <v>170</v>
      </c>
      <c r="AD24">
        <v>7</v>
      </c>
      <c r="AE24" t="str">
        <f t="shared" ca="1" si="4"/>
        <v>Platform Software</v>
      </c>
      <c r="AF24" t="str">
        <f t="shared" ca="1" si="5"/>
        <v>---</v>
      </c>
      <c r="AG24" t="str">
        <f t="shared" ca="1" si="6"/>
        <v>Waiver Requested</v>
      </c>
      <c r="AH24" t="str">
        <f t="shared" ca="1" si="7"/>
        <v>P1</v>
      </c>
    </row>
    <row r="25" spans="1:34" x14ac:dyDescent="0.3">
      <c r="A25">
        <f t="shared" si="0"/>
        <v>26</v>
      </c>
      <c r="B25">
        <f t="shared" si="1"/>
        <v>12</v>
      </c>
      <c r="C25" s="4">
        <f t="shared" ca="1" si="2"/>
        <v>99634</v>
      </c>
      <c r="D25">
        <v>99634</v>
      </c>
      <c r="E25" t="s">
        <v>480</v>
      </c>
      <c r="F25" t="s">
        <v>28</v>
      </c>
      <c r="G25" t="s">
        <v>481</v>
      </c>
      <c r="H25" t="s">
        <v>94</v>
      </c>
      <c r="I25" t="s">
        <v>24</v>
      </c>
      <c r="J25" t="s">
        <v>123</v>
      </c>
      <c r="K25" t="str">
        <f t="shared" ca="1" si="8"/>
        <v>.</v>
      </c>
      <c r="L25" s="5" t="s">
        <v>796</v>
      </c>
      <c r="M25" t="s">
        <v>20</v>
      </c>
      <c r="N25" t="s">
        <v>1336</v>
      </c>
      <c r="O25" t="s">
        <v>123</v>
      </c>
      <c r="P25" t="s">
        <v>1230</v>
      </c>
      <c r="Q25" t="s">
        <v>287</v>
      </c>
      <c r="R25" t="s">
        <v>82</v>
      </c>
      <c r="S25" t="s">
        <v>269</v>
      </c>
      <c r="T25" t="s">
        <v>23</v>
      </c>
      <c r="U25" t="s">
        <v>22</v>
      </c>
      <c r="V25" t="s">
        <v>156</v>
      </c>
      <c r="W25" t="s">
        <v>489</v>
      </c>
      <c r="X25" t="s">
        <v>480</v>
      </c>
      <c r="Y25" t="s">
        <v>20</v>
      </c>
      <c r="Z25" t="s">
        <v>20</v>
      </c>
      <c r="AA25" s="34">
        <v>42872.914305555554</v>
      </c>
      <c r="AB25" s="34">
        <v>42887.690092592595</v>
      </c>
      <c r="AC25" t="s">
        <v>1422</v>
      </c>
      <c r="AD25">
        <v>14</v>
      </c>
      <c r="AE25" t="str">
        <f t="shared" ca="1" si="4"/>
        <v>Platform Software</v>
      </c>
      <c r="AF25" t="str">
        <f t="shared" ca="1" si="5"/>
        <v>---</v>
      </c>
      <c r="AG25" t="str">
        <f t="shared" ca="1" si="6"/>
        <v>Waiver Requested</v>
      </c>
      <c r="AH25" t="str">
        <f t="shared" ca="1" si="7"/>
        <v>P2</v>
      </c>
    </row>
    <row r="26" spans="1:34" x14ac:dyDescent="0.3">
      <c r="A26">
        <f t="shared" si="0"/>
        <v>25</v>
      </c>
      <c r="B26">
        <f t="shared" si="1"/>
        <v>5</v>
      </c>
      <c r="C26" s="4">
        <f t="shared" ca="1" si="2"/>
        <v>99705</v>
      </c>
      <c r="D26">
        <v>99705</v>
      </c>
      <c r="E26" t="s">
        <v>139</v>
      </c>
      <c r="F26" t="s">
        <v>28</v>
      </c>
      <c r="G26" t="s">
        <v>53</v>
      </c>
      <c r="H26" t="s">
        <v>184</v>
      </c>
      <c r="I26" t="s">
        <v>24</v>
      </c>
      <c r="J26" t="s">
        <v>123</v>
      </c>
      <c r="K26" t="str">
        <f t="shared" ca="1" si="8"/>
        <v>.</v>
      </c>
      <c r="L26" s="5" t="s">
        <v>796</v>
      </c>
      <c r="M26" s="5" t="s">
        <v>20</v>
      </c>
      <c r="N26" t="s">
        <v>1357</v>
      </c>
      <c r="O26" t="s">
        <v>123</v>
      </c>
      <c r="P26" t="s">
        <v>123</v>
      </c>
      <c r="Q26" t="s">
        <v>287</v>
      </c>
      <c r="R26" t="s">
        <v>82</v>
      </c>
      <c r="S26" t="s">
        <v>269</v>
      </c>
      <c r="T26" t="s">
        <v>36</v>
      </c>
      <c r="U26" t="s">
        <v>35</v>
      </c>
      <c r="V26" t="s">
        <v>29</v>
      </c>
      <c r="W26" t="s">
        <v>40</v>
      </c>
      <c r="X26" t="s">
        <v>713</v>
      </c>
      <c r="Y26" t="s">
        <v>20</v>
      </c>
      <c r="Z26" t="s">
        <v>20</v>
      </c>
      <c r="AA26" s="34">
        <v>42873.84134259259</v>
      </c>
      <c r="AB26" s="34">
        <v>42894.261203703703</v>
      </c>
      <c r="AD26">
        <v>1</v>
      </c>
      <c r="AE26" t="str">
        <f t="shared" ca="1" si="4"/>
        <v>Platform Software</v>
      </c>
      <c r="AF26" t="str">
        <f t="shared" ca="1" si="5"/>
        <v>---</v>
      </c>
      <c r="AG26" t="str">
        <f t="shared" ca="1" si="6"/>
        <v>Waiver Requested</v>
      </c>
      <c r="AH26" t="str">
        <f t="shared" ca="1" si="7"/>
        <v>P0</v>
      </c>
    </row>
    <row r="27" spans="1:34" x14ac:dyDescent="0.3">
      <c r="A27">
        <f t="shared" si="0"/>
        <v>20</v>
      </c>
      <c r="B27">
        <f t="shared" si="1"/>
        <v>12</v>
      </c>
      <c r="C27" s="4">
        <f t="shared" ca="1" si="2"/>
        <v>99873</v>
      </c>
      <c r="D27">
        <v>99873</v>
      </c>
      <c r="E27" t="s">
        <v>480</v>
      </c>
      <c r="F27" t="s">
        <v>28</v>
      </c>
      <c r="G27" t="s">
        <v>481</v>
      </c>
      <c r="H27" t="s">
        <v>94</v>
      </c>
      <c r="I27" t="s">
        <v>24</v>
      </c>
      <c r="J27" t="s">
        <v>123</v>
      </c>
      <c r="K27" t="str">
        <f t="shared" ca="1" si="8"/>
        <v>.</v>
      </c>
      <c r="L27" s="5" t="s">
        <v>796</v>
      </c>
      <c r="M27" s="5" t="s">
        <v>20</v>
      </c>
      <c r="N27" t="s">
        <v>1448</v>
      </c>
      <c r="O27" t="s">
        <v>123</v>
      </c>
      <c r="P27" t="s">
        <v>1230</v>
      </c>
      <c r="Q27" t="s">
        <v>287</v>
      </c>
      <c r="R27" t="s">
        <v>82</v>
      </c>
      <c r="S27" t="s">
        <v>269</v>
      </c>
      <c r="T27" t="s">
        <v>23</v>
      </c>
      <c r="U27" t="s">
        <v>22</v>
      </c>
      <c r="V27" t="s">
        <v>156</v>
      </c>
      <c r="W27" t="s">
        <v>489</v>
      </c>
      <c r="X27" t="s">
        <v>480</v>
      </c>
      <c r="Y27" t="s">
        <v>20</v>
      </c>
      <c r="Z27" t="s">
        <v>20</v>
      </c>
      <c r="AA27" s="34">
        <v>42878.757476851853</v>
      </c>
      <c r="AB27" s="34">
        <v>42887.689942129633</v>
      </c>
      <c r="AE27" t="str">
        <f t="shared" ca="1" si="4"/>
        <v>Platform Software</v>
      </c>
      <c r="AF27" t="str">
        <f t="shared" ca="1" si="5"/>
        <v>---</v>
      </c>
      <c r="AG27" t="str">
        <f t="shared" ca="1" si="6"/>
        <v>Waiver Requested</v>
      </c>
      <c r="AH27" t="str">
        <f t="shared" ca="1" si="7"/>
        <v>P2</v>
      </c>
    </row>
    <row r="28" spans="1:34" x14ac:dyDescent="0.3">
      <c r="A28">
        <f t="shared" si="0"/>
        <v>20</v>
      </c>
      <c r="B28">
        <f t="shared" si="1"/>
        <v>12</v>
      </c>
      <c r="C28" s="4">
        <f t="shared" ca="1" si="2"/>
        <v>99880</v>
      </c>
      <c r="D28">
        <v>99880</v>
      </c>
      <c r="E28" t="s">
        <v>480</v>
      </c>
      <c r="F28" t="s">
        <v>28</v>
      </c>
      <c r="G28" t="s">
        <v>481</v>
      </c>
      <c r="H28" t="s">
        <v>94</v>
      </c>
      <c r="I28" t="s">
        <v>24</v>
      </c>
      <c r="J28" t="s">
        <v>123</v>
      </c>
      <c r="K28" t="str">
        <f t="shared" ca="1" si="8"/>
        <v>.</v>
      </c>
      <c r="L28" s="5" t="s">
        <v>796</v>
      </c>
      <c r="M28" t="s">
        <v>20</v>
      </c>
      <c r="N28" t="s">
        <v>1449</v>
      </c>
      <c r="O28" t="s">
        <v>123</v>
      </c>
      <c r="P28" t="s">
        <v>1230</v>
      </c>
      <c r="Q28" t="s">
        <v>287</v>
      </c>
      <c r="R28" t="s">
        <v>82</v>
      </c>
      <c r="S28" t="s">
        <v>269</v>
      </c>
      <c r="T28" t="s">
        <v>23</v>
      </c>
      <c r="U28" t="s">
        <v>22</v>
      </c>
      <c r="V28" t="s">
        <v>156</v>
      </c>
      <c r="W28" t="s">
        <v>489</v>
      </c>
      <c r="X28" t="s">
        <v>480</v>
      </c>
      <c r="Y28" t="s">
        <v>20</v>
      </c>
      <c r="Z28" t="s">
        <v>20</v>
      </c>
      <c r="AA28" s="34">
        <v>42878.762326388889</v>
      </c>
      <c r="AB28" s="34">
        <v>42887.689814814818</v>
      </c>
      <c r="AD28">
        <v>6</v>
      </c>
      <c r="AE28" t="str">
        <f t="shared" ca="1" si="4"/>
        <v>Platform Software</v>
      </c>
      <c r="AF28" t="str">
        <f t="shared" ca="1" si="5"/>
        <v>---</v>
      </c>
      <c r="AG28" t="str">
        <f t="shared" ca="1" si="6"/>
        <v>Waiver Requested</v>
      </c>
      <c r="AH28" t="str">
        <f t="shared" ca="1" si="7"/>
        <v>P2</v>
      </c>
    </row>
    <row r="29" spans="1:34" x14ac:dyDescent="0.3">
      <c r="A29">
        <f t="shared" si="0"/>
        <v>17</v>
      </c>
      <c r="B29">
        <f t="shared" si="1"/>
        <v>8</v>
      </c>
      <c r="C29" s="4">
        <f t="shared" ca="1" si="2"/>
        <v>100066</v>
      </c>
      <c r="D29">
        <v>100066</v>
      </c>
      <c r="E29" t="s">
        <v>27</v>
      </c>
      <c r="F29" t="s">
        <v>28</v>
      </c>
      <c r="G29" t="s">
        <v>34</v>
      </c>
      <c r="H29" t="s">
        <v>112</v>
      </c>
      <c r="I29" t="s">
        <v>24</v>
      </c>
      <c r="J29" t="s">
        <v>123</v>
      </c>
      <c r="K29" t="str">
        <f t="shared" ca="1" si="8"/>
        <v>Waiver requested</v>
      </c>
      <c r="L29" s="5" t="s">
        <v>796</v>
      </c>
      <c r="M29" t="s">
        <v>20</v>
      </c>
      <c r="N29" t="s">
        <v>1483</v>
      </c>
      <c r="O29" t="s">
        <v>1475</v>
      </c>
      <c r="P29" t="s">
        <v>123</v>
      </c>
      <c r="Q29" t="s">
        <v>287</v>
      </c>
      <c r="R29" t="s">
        <v>82</v>
      </c>
      <c r="S29" t="s">
        <v>269</v>
      </c>
      <c r="T29" t="s">
        <v>23</v>
      </c>
      <c r="U29" t="s">
        <v>39</v>
      </c>
      <c r="V29" t="s">
        <v>190</v>
      </c>
      <c r="W29" t="s">
        <v>26</v>
      </c>
      <c r="X29" t="s">
        <v>108</v>
      </c>
      <c r="Y29" t="s">
        <v>20</v>
      </c>
      <c r="Z29" t="s">
        <v>20</v>
      </c>
      <c r="AA29" s="34">
        <v>42881.8515162037</v>
      </c>
      <c r="AB29" s="34">
        <v>42891.702789351853</v>
      </c>
      <c r="AD29">
        <v>12</v>
      </c>
      <c r="AE29" t="str">
        <f t="shared" ca="1" si="4"/>
        <v>Platform Software</v>
      </c>
      <c r="AF29" t="str">
        <f t="shared" ca="1" si="5"/>
        <v>---</v>
      </c>
      <c r="AG29" t="str">
        <f t="shared" ca="1" si="6"/>
        <v>---</v>
      </c>
      <c r="AH29" t="str">
        <f t="shared" ca="1" si="7"/>
        <v>P1</v>
      </c>
    </row>
    <row r="30" spans="1:34" x14ac:dyDescent="0.3">
      <c r="A30">
        <f t="shared" si="0"/>
        <v>17</v>
      </c>
      <c r="B30">
        <f t="shared" si="1"/>
        <v>8</v>
      </c>
      <c r="C30" s="4">
        <f t="shared" ca="1" si="2"/>
        <v>100068</v>
      </c>
      <c r="D30">
        <v>100068</v>
      </c>
      <c r="E30" t="s">
        <v>27</v>
      </c>
      <c r="F30" t="s">
        <v>28</v>
      </c>
      <c r="G30" t="s">
        <v>34</v>
      </c>
      <c r="H30" t="s">
        <v>112</v>
      </c>
      <c r="I30" t="s">
        <v>24</v>
      </c>
      <c r="J30" t="s">
        <v>123</v>
      </c>
      <c r="K30" t="str">
        <f t="shared" ca="1" si="8"/>
        <v>Waiver requested</v>
      </c>
      <c r="L30" s="5" t="s">
        <v>796</v>
      </c>
      <c r="M30" s="5" t="s">
        <v>20</v>
      </c>
      <c r="N30" t="s">
        <v>1484</v>
      </c>
      <c r="O30" t="s">
        <v>1473</v>
      </c>
      <c r="P30" t="s">
        <v>123</v>
      </c>
      <c r="Q30" t="s">
        <v>287</v>
      </c>
      <c r="R30" t="s">
        <v>82</v>
      </c>
      <c r="S30" t="s">
        <v>269</v>
      </c>
      <c r="T30" t="s">
        <v>23</v>
      </c>
      <c r="U30" t="s">
        <v>39</v>
      </c>
      <c r="V30" t="s">
        <v>190</v>
      </c>
      <c r="W30" t="s">
        <v>26</v>
      </c>
      <c r="X30" t="s">
        <v>108</v>
      </c>
      <c r="Y30" t="s">
        <v>20</v>
      </c>
      <c r="Z30" t="s">
        <v>20</v>
      </c>
      <c r="AA30" s="34">
        <v>42881.852048611108</v>
      </c>
      <c r="AB30" s="34">
        <v>42891.703148148146</v>
      </c>
      <c r="AE30" t="str">
        <f t="shared" ca="1" si="4"/>
        <v>Platform Software</v>
      </c>
      <c r="AF30" t="str">
        <f t="shared" ca="1" si="5"/>
        <v>---</v>
      </c>
      <c r="AG30" t="str">
        <f t="shared" ca="1" si="6"/>
        <v>---</v>
      </c>
      <c r="AH30" t="str">
        <f t="shared" ca="1" si="7"/>
        <v>P1</v>
      </c>
    </row>
    <row r="31" spans="1:34" x14ac:dyDescent="0.3">
      <c r="A31">
        <f t="shared" si="0"/>
        <v>13</v>
      </c>
      <c r="B31">
        <f t="shared" si="1"/>
        <v>1</v>
      </c>
      <c r="C31" s="4">
        <f t="shared" ca="1" si="2"/>
        <v>100110</v>
      </c>
      <c r="D31">
        <v>100110</v>
      </c>
      <c r="E31" t="s">
        <v>395</v>
      </c>
      <c r="F31" t="s">
        <v>28</v>
      </c>
      <c r="G31" t="s">
        <v>912</v>
      </c>
      <c r="H31" t="s">
        <v>184</v>
      </c>
      <c r="I31" t="s">
        <v>81</v>
      </c>
      <c r="J31" t="s">
        <v>123</v>
      </c>
      <c r="K31" t="str">
        <f t="shared" ca="1" si="8"/>
        <v>Still being investigated</v>
      </c>
      <c r="L31" s="5" t="s">
        <v>20</v>
      </c>
      <c r="M31" s="5" t="s">
        <v>1647</v>
      </c>
      <c r="N31" t="s">
        <v>1651</v>
      </c>
      <c r="O31" t="s">
        <v>123</v>
      </c>
      <c r="P31" t="s">
        <v>123</v>
      </c>
      <c r="Q31" t="s">
        <v>287</v>
      </c>
      <c r="R31" t="s">
        <v>82</v>
      </c>
      <c r="S31" t="s">
        <v>269</v>
      </c>
      <c r="T31" t="s">
        <v>36</v>
      </c>
      <c r="U31" t="s">
        <v>22</v>
      </c>
      <c r="V31" t="s">
        <v>82</v>
      </c>
      <c r="W31" t="s">
        <v>93</v>
      </c>
      <c r="X31" t="s">
        <v>283</v>
      </c>
      <c r="Y31" t="s">
        <v>20</v>
      </c>
      <c r="Z31" t="s">
        <v>851</v>
      </c>
      <c r="AA31" s="34">
        <v>42885.249386574076</v>
      </c>
      <c r="AB31" s="34">
        <v>42898.900104166663</v>
      </c>
      <c r="AC31" t="s">
        <v>1652</v>
      </c>
      <c r="AE31" t="str">
        <f t="shared" ca="1" si="4"/>
        <v>Platform Software</v>
      </c>
      <c r="AF31" t="str">
        <f t="shared" ca="1" si="5"/>
        <v>---</v>
      </c>
      <c r="AG31" t="str">
        <f t="shared" ca="1" si="6"/>
        <v>---</v>
      </c>
      <c r="AH31" t="str">
        <f t="shared" ca="1" si="7"/>
        <v>unspecified</v>
      </c>
    </row>
    <row r="32" spans="1:34" x14ac:dyDescent="0.3">
      <c r="A32">
        <f t="shared" si="0"/>
        <v>13</v>
      </c>
      <c r="B32">
        <f t="shared" si="1"/>
        <v>12</v>
      </c>
      <c r="C32" s="4">
        <f t="shared" ca="1" si="2"/>
        <v>100243</v>
      </c>
      <c r="D32">
        <v>100243</v>
      </c>
      <c r="E32" t="s">
        <v>480</v>
      </c>
      <c r="F32" t="s">
        <v>28</v>
      </c>
      <c r="G32" t="s">
        <v>481</v>
      </c>
      <c r="H32" t="s">
        <v>94</v>
      </c>
      <c r="I32" t="s">
        <v>24</v>
      </c>
      <c r="J32" t="s">
        <v>123</v>
      </c>
      <c r="K32" t="str">
        <f t="shared" ca="1" si="8"/>
        <v>.</v>
      </c>
      <c r="L32" s="5" t="s">
        <v>796</v>
      </c>
      <c r="M32" s="5" t="s">
        <v>20</v>
      </c>
      <c r="N32" t="s">
        <v>1524</v>
      </c>
      <c r="O32" t="s">
        <v>123</v>
      </c>
      <c r="P32" t="s">
        <v>1230</v>
      </c>
      <c r="Q32" t="s">
        <v>287</v>
      </c>
      <c r="R32" t="s">
        <v>82</v>
      </c>
      <c r="S32" t="s">
        <v>269</v>
      </c>
      <c r="T32" t="s">
        <v>23</v>
      </c>
      <c r="U32" t="s">
        <v>22</v>
      </c>
      <c r="V32" t="s">
        <v>156</v>
      </c>
      <c r="W32" t="s">
        <v>489</v>
      </c>
      <c r="X32" t="s">
        <v>480</v>
      </c>
      <c r="Y32" t="s">
        <v>20</v>
      </c>
      <c r="Z32" t="s">
        <v>20</v>
      </c>
      <c r="AA32" s="34">
        <v>42886.744016203702</v>
      </c>
      <c r="AB32" s="34">
        <v>42887.725254629629</v>
      </c>
      <c r="AD32">
        <v>1</v>
      </c>
      <c r="AE32" t="str">
        <f t="shared" ca="1" si="4"/>
        <v>Platform Software</v>
      </c>
      <c r="AF32" t="str">
        <f t="shared" ca="1" si="5"/>
        <v>---</v>
      </c>
      <c r="AG32" t="str">
        <f t="shared" ca="1" si="6"/>
        <v>Waiver Requested</v>
      </c>
      <c r="AH32" t="str">
        <f t="shared" ca="1" si="7"/>
        <v>P2</v>
      </c>
    </row>
    <row r="33" spans="1:34" x14ac:dyDescent="0.3">
      <c r="A33">
        <f t="shared" si="0"/>
        <v>8</v>
      </c>
      <c r="B33">
        <f t="shared" si="1"/>
        <v>1</v>
      </c>
      <c r="C33" s="4">
        <f t="shared" ca="1" si="2"/>
        <v>100449</v>
      </c>
      <c r="D33">
        <v>100449</v>
      </c>
      <c r="E33" t="s">
        <v>760</v>
      </c>
      <c r="F33" t="s">
        <v>28</v>
      </c>
      <c r="G33" t="s">
        <v>481</v>
      </c>
      <c r="H33" t="s">
        <v>184</v>
      </c>
      <c r="I33" t="s">
        <v>81</v>
      </c>
      <c r="J33" t="s">
        <v>1693</v>
      </c>
      <c r="K33" t="str">
        <f t="shared" ca="1" si="8"/>
        <v>NTR</v>
      </c>
      <c r="L33" t="s">
        <v>20</v>
      </c>
      <c r="M33" t="s">
        <v>1647</v>
      </c>
      <c r="N33" t="s">
        <v>1659</v>
      </c>
      <c r="O33" t="s">
        <v>123</v>
      </c>
      <c r="P33" t="s">
        <v>123</v>
      </c>
      <c r="Q33" t="s">
        <v>287</v>
      </c>
      <c r="R33" t="s">
        <v>82</v>
      </c>
      <c r="S33" t="s">
        <v>269</v>
      </c>
      <c r="T33" t="s">
        <v>51</v>
      </c>
      <c r="U33" t="s">
        <v>39</v>
      </c>
      <c r="V33" t="s">
        <v>82</v>
      </c>
      <c r="W33" t="s">
        <v>52</v>
      </c>
      <c r="X33" t="s">
        <v>881</v>
      </c>
      <c r="Y33" t="s">
        <v>20</v>
      </c>
      <c r="Z33" t="s">
        <v>851</v>
      </c>
      <c r="AA33" s="34">
        <v>42891.650046296294</v>
      </c>
      <c r="AB33" s="34">
        <v>42898.883067129631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9">DAYS360(AA34,$K$104)</f>
        <v>6</v>
      </c>
      <c r="B34">
        <f t="shared" ref="B34:B65" si="10">DAYS360(AB34,$K$104)</f>
        <v>4</v>
      </c>
      <c r="C34" s="4">
        <f t="shared" ref="C34:C65" ca="1" si="11">HYPERLINK($N$174 &amp; INDIRECT("d" &amp; ROW()),INDIRECT("d" &amp; ROW()))</f>
        <v>100603</v>
      </c>
      <c r="D34">
        <v>100603</v>
      </c>
      <c r="E34" t="s">
        <v>760</v>
      </c>
      <c r="F34" t="s">
        <v>28</v>
      </c>
      <c r="G34" t="s">
        <v>481</v>
      </c>
      <c r="H34" t="s">
        <v>184</v>
      </c>
      <c r="I34" t="s">
        <v>81</v>
      </c>
      <c r="J34" t="s">
        <v>123</v>
      </c>
      <c r="K34" t="str">
        <f t="shared" ca="1" si="8"/>
        <v>NTR</v>
      </c>
      <c r="L34" s="5" t="s">
        <v>20</v>
      </c>
      <c r="M34" t="s">
        <v>1647</v>
      </c>
      <c r="N34" t="s">
        <v>1668</v>
      </c>
      <c r="O34" t="s">
        <v>123</v>
      </c>
      <c r="P34" t="s">
        <v>123</v>
      </c>
      <c r="Q34" t="s">
        <v>287</v>
      </c>
      <c r="R34" t="s">
        <v>82</v>
      </c>
      <c r="S34" t="s">
        <v>269</v>
      </c>
      <c r="T34" t="s">
        <v>36</v>
      </c>
      <c r="U34" t="s">
        <v>39</v>
      </c>
      <c r="V34" t="s">
        <v>82</v>
      </c>
      <c r="W34" t="s">
        <v>739</v>
      </c>
      <c r="X34" t="s">
        <v>108</v>
      </c>
      <c r="Y34" t="s">
        <v>20</v>
      </c>
      <c r="Z34" t="s">
        <v>20</v>
      </c>
      <c r="AA34" s="34">
        <v>42893.972881944443</v>
      </c>
      <c r="AB34" s="34">
        <v>42895.607094907406</v>
      </c>
      <c r="AD34">
        <v>2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9"/>
        <v>158</v>
      </c>
      <c r="B35">
        <f t="shared" si="10"/>
        <v>13</v>
      </c>
      <c r="C35" s="4">
        <f t="shared" ca="1" si="11"/>
        <v>94191</v>
      </c>
      <c r="D35">
        <v>94191</v>
      </c>
      <c r="E35" t="s">
        <v>186</v>
      </c>
      <c r="F35" t="s">
        <v>75</v>
      </c>
      <c r="G35" t="s">
        <v>76</v>
      </c>
      <c r="H35" t="s">
        <v>112</v>
      </c>
      <c r="I35" t="s">
        <v>30</v>
      </c>
      <c r="J35" t="s">
        <v>123</v>
      </c>
      <c r="K35" t="str">
        <f t="shared" ca="1" si="8"/>
        <v>.</v>
      </c>
      <c r="L35" s="5" t="s">
        <v>796</v>
      </c>
      <c r="M35" t="s">
        <v>20</v>
      </c>
      <c r="N35" t="s">
        <v>344</v>
      </c>
      <c r="O35" t="s">
        <v>1384</v>
      </c>
      <c r="P35" t="s">
        <v>123</v>
      </c>
      <c r="Q35" t="s">
        <v>82</v>
      </c>
      <c r="R35" t="s">
        <v>1380</v>
      </c>
      <c r="S35" t="s">
        <v>269</v>
      </c>
      <c r="T35" t="s">
        <v>36</v>
      </c>
      <c r="U35" t="s">
        <v>35</v>
      </c>
      <c r="V35" t="s">
        <v>25</v>
      </c>
      <c r="W35" t="s">
        <v>26</v>
      </c>
      <c r="X35" t="s">
        <v>272</v>
      </c>
      <c r="Y35" t="s">
        <v>103</v>
      </c>
      <c r="Z35" t="s">
        <v>20</v>
      </c>
      <c r="AA35" s="34">
        <v>42740.289351851854</v>
      </c>
      <c r="AB35" s="34">
        <v>42886.756030092591</v>
      </c>
      <c r="AE35" t="str">
        <f t="shared" ca="1" si="12"/>
        <v>Protocols-AAUM</v>
      </c>
      <c r="AF35" t="str">
        <f t="shared" ca="1" si="13"/>
        <v>---</v>
      </c>
      <c r="AG35" t="str">
        <f t="shared" ca="1" si="14"/>
        <v>Waiver Requested</v>
      </c>
      <c r="AH35" t="str">
        <f t="shared" ca="1" si="15"/>
        <v>P1</v>
      </c>
    </row>
    <row r="36" spans="1:34" x14ac:dyDescent="0.3">
      <c r="A36">
        <f t="shared" si="9"/>
        <v>74</v>
      </c>
      <c r="B36">
        <f t="shared" si="10"/>
        <v>49</v>
      </c>
      <c r="C36" s="4">
        <f t="shared" ca="1" si="11"/>
        <v>97620</v>
      </c>
      <c r="D36">
        <v>97620</v>
      </c>
      <c r="E36" t="s">
        <v>41</v>
      </c>
      <c r="F36" t="s">
        <v>75</v>
      </c>
      <c r="G36" t="s">
        <v>129</v>
      </c>
      <c r="H36" t="s">
        <v>94</v>
      </c>
      <c r="I36" t="s">
        <v>30</v>
      </c>
      <c r="J36" t="s">
        <v>123</v>
      </c>
      <c r="K36" t="str">
        <f t="shared" ca="1" si="8"/>
        <v>.</v>
      </c>
      <c r="L36" t="s">
        <v>796</v>
      </c>
      <c r="M36" s="5" t="s">
        <v>20</v>
      </c>
      <c r="N36" t="s">
        <v>929</v>
      </c>
      <c r="O36" t="s">
        <v>123</v>
      </c>
      <c r="P36" t="s">
        <v>123</v>
      </c>
      <c r="Q36" t="s">
        <v>82</v>
      </c>
      <c r="R36" t="s">
        <v>1380</v>
      </c>
      <c r="S36" t="s">
        <v>269</v>
      </c>
      <c r="T36" t="s">
        <v>36</v>
      </c>
      <c r="U36" t="s">
        <v>35</v>
      </c>
      <c r="V36" t="s">
        <v>29</v>
      </c>
      <c r="W36" t="s">
        <v>44</v>
      </c>
      <c r="X36" t="s">
        <v>405</v>
      </c>
      <c r="Y36" t="s">
        <v>20</v>
      </c>
      <c r="Z36" t="s">
        <v>20</v>
      </c>
      <c r="AA36" s="34">
        <v>42823.748773148145</v>
      </c>
      <c r="AB36" s="34">
        <v>42849.737361111111</v>
      </c>
      <c r="AD36">
        <v>23</v>
      </c>
      <c r="AE36" t="str">
        <f t="shared" ca="1" si="12"/>
        <v>Protocols-AAUM</v>
      </c>
      <c r="AF36" t="str">
        <f t="shared" ca="1" si="13"/>
        <v>---</v>
      </c>
      <c r="AG36" t="str">
        <f t="shared" ca="1" si="14"/>
        <v>Waiver Requested</v>
      </c>
      <c r="AH36" t="str">
        <f t="shared" ca="1" si="15"/>
        <v>P2</v>
      </c>
    </row>
    <row r="37" spans="1:34" x14ac:dyDescent="0.3">
      <c r="A37">
        <f t="shared" si="9"/>
        <v>143</v>
      </c>
      <c r="B37">
        <f t="shared" si="10"/>
        <v>13</v>
      </c>
      <c r="C37" s="4">
        <f t="shared" ca="1" si="11"/>
        <v>94835</v>
      </c>
      <c r="D37">
        <v>94835</v>
      </c>
      <c r="E37" t="s">
        <v>561</v>
      </c>
      <c r="F37" t="s">
        <v>86</v>
      </c>
      <c r="G37" t="s">
        <v>87</v>
      </c>
      <c r="H37" t="s">
        <v>112</v>
      </c>
      <c r="I37" t="s">
        <v>30</v>
      </c>
      <c r="J37" t="s">
        <v>123</v>
      </c>
      <c r="K37" t="str">
        <f t="shared" ca="1" si="8"/>
        <v>.</v>
      </c>
      <c r="L37" t="s">
        <v>796</v>
      </c>
      <c r="M37" t="s">
        <v>20</v>
      </c>
      <c r="N37" t="s">
        <v>1517</v>
      </c>
      <c r="O37" t="s">
        <v>1518</v>
      </c>
      <c r="P37" t="s">
        <v>213</v>
      </c>
      <c r="Q37" t="s">
        <v>82</v>
      </c>
      <c r="R37" t="s">
        <v>1380</v>
      </c>
      <c r="S37" t="s">
        <v>269</v>
      </c>
      <c r="T37" t="s">
        <v>36</v>
      </c>
      <c r="U37" t="s">
        <v>35</v>
      </c>
      <c r="V37" t="s">
        <v>190</v>
      </c>
      <c r="W37" t="s">
        <v>26</v>
      </c>
      <c r="X37" t="s">
        <v>272</v>
      </c>
      <c r="Y37" t="s">
        <v>103</v>
      </c>
      <c r="Z37" t="s">
        <v>20</v>
      </c>
      <c r="AA37" s="34">
        <v>42755.776539351849</v>
      </c>
      <c r="AB37" s="34">
        <v>42886.760960648149</v>
      </c>
      <c r="AC37" t="s">
        <v>1213</v>
      </c>
      <c r="AE37" t="str">
        <f t="shared" ca="1" si="12"/>
        <v>Protocols-SMB</v>
      </c>
      <c r="AF37" t="str">
        <f t="shared" ca="1" si="13"/>
        <v>---</v>
      </c>
      <c r="AG37" t="str">
        <f t="shared" ca="1" si="14"/>
        <v>Waiver Requested</v>
      </c>
      <c r="AH37" t="str">
        <f t="shared" ca="1" si="15"/>
        <v>P1</v>
      </c>
    </row>
    <row r="38" spans="1:34" x14ac:dyDescent="0.3">
      <c r="A38">
        <f t="shared" si="9"/>
        <v>48</v>
      </c>
      <c r="B38">
        <f t="shared" si="10"/>
        <v>13</v>
      </c>
      <c r="C38" s="4">
        <f t="shared" ca="1" si="11"/>
        <v>98719</v>
      </c>
      <c r="D38">
        <v>98719</v>
      </c>
      <c r="E38" t="s">
        <v>91</v>
      </c>
      <c r="F38" t="s">
        <v>86</v>
      </c>
      <c r="G38" t="s">
        <v>87</v>
      </c>
      <c r="H38" t="s">
        <v>112</v>
      </c>
      <c r="I38" t="s">
        <v>24</v>
      </c>
      <c r="J38" t="s">
        <v>123</v>
      </c>
      <c r="K38" t="str">
        <f t="shared" ca="1" si="8"/>
        <v>.</v>
      </c>
      <c r="L38" s="5" t="s">
        <v>796</v>
      </c>
      <c r="M38" s="5" t="s">
        <v>20</v>
      </c>
      <c r="N38" t="s">
        <v>1145</v>
      </c>
      <c r="O38" t="s">
        <v>1390</v>
      </c>
      <c r="P38" t="s">
        <v>123</v>
      </c>
      <c r="Q38" t="s">
        <v>82</v>
      </c>
      <c r="R38" t="s">
        <v>1380</v>
      </c>
      <c r="S38" t="s">
        <v>269</v>
      </c>
      <c r="T38" t="s">
        <v>36</v>
      </c>
      <c r="U38" t="s">
        <v>35</v>
      </c>
      <c r="V38" t="s">
        <v>190</v>
      </c>
      <c r="W38" t="s">
        <v>26</v>
      </c>
      <c r="X38" t="s">
        <v>742</v>
      </c>
      <c r="Y38" t="s">
        <v>103</v>
      </c>
      <c r="Z38" t="s">
        <v>20</v>
      </c>
      <c r="AA38" s="34">
        <v>42850.847083333334</v>
      </c>
      <c r="AB38" s="34">
        <v>42885.446851851855</v>
      </c>
      <c r="AD38">
        <v>1</v>
      </c>
      <c r="AE38" t="str">
        <f t="shared" ca="1" si="12"/>
        <v>Protocols-SMB</v>
      </c>
      <c r="AF38" t="str">
        <f t="shared" ca="1" si="13"/>
        <v>---</v>
      </c>
      <c r="AG38" t="str">
        <f t="shared" ca="1" si="14"/>
        <v>Waiver Requested</v>
      </c>
      <c r="AH38" t="str">
        <f t="shared" ca="1" si="15"/>
        <v>P1</v>
      </c>
    </row>
    <row r="39" spans="1:34" x14ac:dyDescent="0.3">
      <c r="A39">
        <f t="shared" si="9"/>
        <v>46</v>
      </c>
      <c r="B39">
        <f t="shared" si="10"/>
        <v>5</v>
      </c>
      <c r="C39" s="4">
        <f t="shared" ca="1" si="11"/>
        <v>98839</v>
      </c>
      <c r="D39">
        <v>98839</v>
      </c>
      <c r="E39" t="s">
        <v>416</v>
      </c>
      <c r="F39" t="s">
        <v>86</v>
      </c>
      <c r="G39" t="s">
        <v>266</v>
      </c>
      <c r="H39" t="s">
        <v>94</v>
      </c>
      <c r="I39" t="s">
        <v>24</v>
      </c>
      <c r="J39" t="s">
        <v>123</v>
      </c>
      <c r="K39" t="str">
        <f t="shared" ca="1" si="8"/>
        <v>Target build is re-targeted</v>
      </c>
      <c r="L39" s="5" t="s">
        <v>20</v>
      </c>
      <c r="M39" s="5" t="s">
        <v>1647</v>
      </c>
      <c r="N39" t="s">
        <v>1161</v>
      </c>
      <c r="O39" t="s">
        <v>123</v>
      </c>
      <c r="P39" t="s">
        <v>1273</v>
      </c>
      <c r="Q39" t="s">
        <v>82</v>
      </c>
      <c r="R39" t="s">
        <v>1380</v>
      </c>
      <c r="S39" t="s">
        <v>269</v>
      </c>
      <c r="T39" t="s">
        <v>23</v>
      </c>
      <c r="U39" t="s">
        <v>39</v>
      </c>
      <c r="V39" t="s">
        <v>29</v>
      </c>
      <c r="W39" t="s">
        <v>54</v>
      </c>
      <c r="X39" t="s">
        <v>405</v>
      </c>
      <c r="Y39" t="s">
        <v>20</v>
      </c>
      <c r="Z39" t="s">
        <v>20</v>
      </c>
      <c r="AA39" s="34">
        <v>42852.838067129633</v>
      </c>
      <c r="AB39" s="34">
        <v>42894.966539351852</v>
      </c>
      <c r="AD39">
        <v>6</v>
      </c>
      <c r="AE39" t="str">
        <f t="shared" ca="1" si="12"/>
        <v>Protocols-SMB</v>
      </c>
      <c r="AF39" t="str">
        <f t="shared" ca="1" si="13"/>
        <v>Avitus_1.4.0.73-20170607</v>
      </c>
      <c r="AG39" t="str">
        <f t="shared" ca="1" si="14"/>
        <v>---</v>
      </c>
      <c r="AH39" t="str">
        <f t="shared" ca="1" si="15"/>
        <v>P2</v>
      </c>
    </row>
    <row r="40" spans="1:34" x14ac:dyDescent="0.3">
      <c r="A40">
        <f t="shared" si="9"/>
        <v>42</v>
      </c>
      <c r="B40">
        <f t="shared" si="10"/>
        <v>5</v>
      </c>
      <c r="C40" s="4">
        <f t="shared" ca="1" si="11"/>
        <v>98910</v>
      </c>
      <c r="D40">
        <v>98910</v>
      </c>
      <c r="E40" t="s">
        <v>89</v>
      </c>
      <c r="F40" t="s">
        <v>86</v>
      </c>
      <c r="G40" t="s">
        <v>87</v>
      </c>
      <c r="H40" t="s">
        <v>94</v>
      </c>
      <c r="I40" t="s">
        <v>24</v>
      </c>
      <c r="J40" t="s">
        <v>123</v>
      </c>
      <c r="K40" t="str">
        <f t="shared" ca="1" si="8"/>
        <v>.</v>
      </c>
      <c r="L40" s="5" t="s">
        <v>796</v>
      </c>
      <c r="M40" s="5" t="s">
        <v>20</v>
      </c>
      <c r="N40" t="s">
        <v>1178</v>
      </c>
      <c r="O40" t="s">
        <v>123</v>
      </c>
      <c r="P40" t="s">
        <v>123</v>
      </c>
      <c r="Q40" t="s">
        <v>82</v>
      </c>
      <c r="R40" t="s">
        <v>1380</v>
      </c>
      <c r="S40" t="s">
        <v>269</v>
      </c>
      <c r="T40" t="s">
        <v>23</v>
      </c>
      <c r="U40" t="s">
        <v>22</v>
      </c>
      <c r="V40" t="s">
        <v>570</v>
      </c>
      <c r="W40" t="s">
        <v>683</v>
      </c>
      <c r="X40" t="s">
        <v>108</v>
      </c>
      <c r="Y40" t="s">
        <v>20</v>
      </c>
      <c r="Z40" t="s">
        <v>20</v>
      </c>
      <c r="AA40" s="34">
        <v>42856.738692129627</v>
      </c>
      <c r="AB40" s="34">
        <v>42894.32912037037</v>
      </c>
      <c r="AD40">
        <v>12</v>
      </c>
      <c r="AE40" t="str">
        <f t="shared" ca="1" si="12"/>
        <v>Protocols-SMB</v>
      </c>
      <c r="AF40" t="str">
        <f t="shared" ca="1" si="13"/>
        <v>---</v>
      </c>
      <c r="AG40" t="str">
        <f t="shared" ca="1" si="14"/>
        <v>Waiver Requested</v>
      </c>
      <c r="AH40" t="str">
        <f t="shared" ca="1" si="15"/>
        <v>P2</v>
      </c>
    </row>
    <row r="41" spans="1:34" x14ac:dyDescent="0.3">
      <c r="A41">
        <f t="shared" si="9"/>
        <v>41</v>
      </c>
      <c r="B41">
        <f t="shared" si="10"/>
        <v>18</v>
      </c>
      <c r="C41" s="4">
        <f t="shared" ca="1" si="11"/>
        <v>98940</v>
      </c>
      <c r="D41">
        <v>98940</v>
      </c>
      <c r="E41" t="s">
        <v>399</v>
      </c>
      <c r="F41" t="s">
        <v>86</v>
      </c>
      <c r="G41" t="s">
        <v>87</v>
      </c>
      <c r="H41" t="s">
        <v>112</v>
      </c>
      <c r="I41" t="s">
        <v>24</v>
      </c>
      <c r="J41" t="s">
        <v>123</v>
      </c>
      <c r="K41" t="str">
        <f t="shared" ca="1" si="8"/>
        <v>.</v>
      </c>
      <c r="L41" s="5" t="s">
        <v>796</v>
      </c>
      <c r="M41" t="s">
        <v>20</v>
      </c>
      <c r="N41" t="s">
        <v>1183</v>
      </c>
      <c r="O41" t="s">
        <v>1393</v>
      </c>
      <c r="P41" t="s">
        <v>123</v>
      </c>
      <c r="Q41" t="s">
        <v>82</v>
      </c>
      <c r="R41" t="s">
        <v>1380</v>
      </c>
      <c r="S41" t="s">
        <v>269</v>
      </c>
      <c r="T41" t="s">
        <v>36</v>
      </c>
      <c r="U41" t="s">
        <v>35</v>
      </c>
      <c r="V41" t="s">
        <v>190</v>
      </c>
      <c r="W41" t="s">
        <v>26</v>
      </c>
      <c r="X41" t="s">
        <v>405</v>
      </c>
      <c r="Y41" t="s">
        <v>103</v>
      </c>
      <c r="Z41" t="s">
        <v>20</v>
      </c>
      <c r="AA41" s="34">
        <v>42857.441631944443</v>
      </c>
      <c r="AB41" s="34">
        <v>42880.861111111109</v>
      </c>
      <c r="AD41">
        <v>14</v>
      </c>
      <c r="AE41" t="str">
        <f t="shared" ca="1" si="12"/>
        <v>Protocols-SMB</v>
      </c>
      <c r="AF41" t="str">
        <f t="shared" ca="1" si="13"/>
        <v>---</v>
      </c>
      <c r="AG41" t="str">
        <f t="shared" ca="1" si="14"/>
        <v>Waiver Requested</v>
      </c>
      <c r="AH41" t="str">
        <f t="shared" ca="1" si="15"/>
        <v>P1</v>
      </c>
    </row>
    <row r="42" spans="1:34" x14ac:dyDescent="0.3">
      <c r="A42">
        <f t="shared" si="9"/>
        <v>41</v>
      </c>
      <c r="B42">
        <f t="shared" si="10"/>
        <v>13</v>
      </c>
      <c r="C42" s="4">
        <f t="shared" ca="1" si="11"/>
        <v>98941</v>
      </c>
      <c r="D42">
        <v>98941</v>
      </c>
      <c r="E42" t="s">
        <v>118</v>
      </c>
      <c r="F42" t="s">
        <v>86</v>
      </c>
      <c r="G42" t="s">
        <v>87</v>
      </c>
      <c r="H42" t="s">
        <v>112</v>
      </c>
      <c r="I42" t="s">
        <v>24</v>
      </c>
      <c r="J42" t="s">
        <v>123</v>
      </c>
      <c r="K42" t="str">
        <f t="shared" ca="1" si="8"/>
        <v>.</v>
      </c>
      <c r="L42" s="5" t="s">
        <v>796</v>
      </c>
      <c r="M42" s="5" t="s">
        <v>20</v>
      </c>
      <c r="N42" t="s">
        <v>1184</v>
      </c>
      <c r="O42" t="s">
        <v>1480</v>
      </c>
      <c r="P42" t="s">
        <v>123</v>
      </c>
      <c r="Q42" t="s">
        <v>82</v>
      </c>
      <c r="R42" t="s">
        <v>1380</v>
      </c>
      <c r="S42" t="s">
        <v>269</v>
      </c>
      <c r="T42" t="s">
        <v>36</v>
      </c>
      <c r="U42" t="s">
        <v>35</v>
      </c>
      <c r="V42" t="s">
        <v>190</v>
      </c>
      <c r="W42" t="s">
        <v>26</v>
      </c>
      <c r="X42" t="s">
        <v>405</v>
      </c>
      <c r="Y42" t="s">
        <v>103</v>
      </c>
      <c r="Z42" t="s">
        <v>20</v>
      </c>
      <c r="AA42" s="34">
        <v>42857.443495370368</v>
      </c>
      <c r="AB42" s="34">
        <v>42885.446840277778</v>
      </c>
      <c r="AD42">
        <v>1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Waiver Requested</v>
      </c>
      <c r="AH42" t="str">
        <f t="shared" ca="1" si="15"/>
        <v>P1</v>
      </c>
    </row>
    <row r="43" spans="1:34" x14ac:dyDescent="0.3">
      <c r="A43">
        <f t="shared" si="9"/>
        <v>27</v>
      </c>
      <c r="B43">
        <f t="shared" si="10"/>
        <v>12</v>
      </c>
      <c r="C43" s="4">
        <f t="shared" ca="1" si="11"/>
        <v>99537</v>
      </c>
      <c r="D43">
        <v>99537</v>
      </c>
      <c r="E43" t="s">
        <v>84</v>
      </c>
      <c r="F43" t="s">
        <v>86</v>
      </c>
      <c r="G43" t="s">
        <v>92</v>
      </c>
      <c r="H43" t="s">
        <v>94</v>
      </c>
      <c r="I43" t="s">
        <v>24</v>
      </c>
      <c r="J43" t="s">
        <v>123</v>
      </c>
      <c r="K43" t="str">
        <f t="shared" ca="1" si="8"/>
        <v>.</v>
      </c>
      <c r="L43" s="5" t="s">
        <v>796</v>
      </c>
      <c r="M43" t="s">
        <v>20</v>
      </c>
      <c r="N43" t="s">
        <v>1599</v>
      </c>
      <c r="O43" t="s">
        <v>123</v>
      </c>
      <c r="P43" t="s">
        <v>1424</v>
      </c>
      <c r="Q43" t="s">
        <v>82</v>
      </c>
      <c r="R43" t="s">
        <v>1380</v>
      </c>
      <c r="S43" t="s">
        <v>269</v>
      </c>
      <c r="T43" t="s">
        <v>36</v>
      </c>
      <c r="U43" t="s">
        <v>35</v>
      </c>
      <c r="V43" t="s">
        <v>82</v>
      </c>
      <c r="W43" t="s">
        <v>54</v>
      </c>
      <c r="X43" t="s">
        <v>405</v>
      </c>
      <c r="Y43" t="s">
        <v>20</v>
      </c>
      <c r="Z43" t="s">
        <v>20</v>
      </c>
      <c r="AA43" s="34">
        <v>42871.465324074074</v>
      </c>
      <c r="AB43" s="34">
        <v>42887.750787037039</v>
      </c>
      <c r="AC43" t="s">
        <v>830</v>
      </c>
      <c r="AD43">
        <v>10</v>
      </c>
      <c r="AE43" t="str">
        <f t="shared" ca="1" si="12"/>
        <v>Protocols-SMB</v>
      </c>
      <c r="AF43" t="str">
        <f t="shared" ca="1" si="13"/>
        <v>---</v>
      </c>
      <c r="AG43" t="str">
        <f t="shared" ca="1" si="14"/>
        <v>Waiver Requested</v>
      </c>
      <c r="AH43" t="str">
        <f t="shared" ca="1" si="15"/>
        <v>P2</v>
      </c>
    </row>
    <row r="44" spans="1:34" x14ac:dyDescent="0.3">
      <c r="A44">
        <f t="shared" si="9"/>
        <v>26</v>
      </c>
      <c r="B44">
        <f t="shared" si="10"/>
        <v>4</v>
      </c>
      <c r="C44" s="4">
        <f t="shared" ca="1" si="11"/>
        <v>99620</v>
      </c>
      <c r="D44">
        <v>99620</v>
      </c>
      <c r="E44" t="s">
        <v>134</v>
      </c>
      <c r="F44" t="s">
        <v>86</v>
      </c>
      <c r="G44" t="s">
        <v>92</v>
      </c>
      <c r="H44" t="s">
        <v>94</v>
      </c>
      <c r="I44" t="s">
        <v>24</v>
      </c>
      <c r="J44" t="s">
        <v>123</v>
      </c>
      <c r="K44" t="str">
        <f t="shared" ca="1" si="8"/>
        <v>.</v>
      </c>
      <c r="L44" t="s">
        <v>796</v>
      </c>
      <c r="M44" t="s">
        <v>20</v>
      </c>
      <c r="N44" t="s">
        <v>1335</v>
      </c>
      <c r="O44" t="s">
        <v>123</v>
      </c>
      <c r="P44" t="s">
        <v>123</v>
      </c>
      <c r="Q44" t="s">
        <v>82</v>
      </c>
      <c r="R44" t="s">
        <v>1380</v>
      </c>
      <c r="S44" t="s">
        <v>269</v>
      </c>
      <c r="T44" t="s">
        <v>36</v>
      </c>
      <c r="U44" t="s">
        <v>22</v>
      </c>
      <c r="V44" t="s">
        <v>82</v>
      </c>
      <c r="W44" t="s">
        <v>54</v>
      </c>
      <c r="X44" t="s">
        <v>405</v>
      </c>
      <c r="Y44" t="s">
        <v>20</v>
      </c>
      <c r="Z44" t="s">
        <v>20</v>
      </c>
      <c r="AA44" s="34">
        <v>42872.828923611109</v>
      </c>
      <c r="AB44" s="34">
        <v>42895.240439814814</v>
      </c>
      <c r="AC44" t="s">
        <v>1425</v>
      </c>
      <c r="AE44" t="str">
        <f t="shared" ca="1" si="12"/>
        <v>Protocols-SMB</v>
      </c>
      <c r="AF44" t="str">
        <f t="shared" ca="1" si="13"/>
        <v>---</v>
      </c>
      <c r="AG44" t="str">
        <f t="shared" ca="1" si="14"/>
        <v>Waiver Requested</v>
      </c>
      <c r="AH44" t="str">
        <f t="shared" ca="1" si="15"/>
        <v>P2</v>
      </c>
    </row>
    <row r="45" spans="1:34" x14ac:dyDescent="0.3">
      <c r="A45">
        <f t="shared" si="9"/>
        <v>13</v>
      </c>
      <c r="B45">
        <f t="shared" si="10"/>
        <v>13</v>
      </c>
      <c r="C45" s="4">
        <f t="shared" ca="1" si="11"/>
        <v>100123</v>
      </c>
      <c r="D45">
        <v>100123</v>
      </c>
      <c r="E45" t="s">
        <v>18</v>
      </c>
      <c r="F45" t="s">
        <v>86</v>
      </c>
      <c r="G45" t="s">
        <v>554</v>
      </c>
      <c r="H45" t="s">
        <v>112</v>
      </c>
      <c r="I45" t="s">
        <v>24</v>
      </c>
      <c r="J45" t="s">
        <v>123</v>
      </c>
      <c r="K45" t="str">
        <f t="shared" ca="1" si="8"/>
        <v>.</v>
      </c>
      <c r="L45" t="s">
        <v>796</v>
      </c>
      <c r="M45" t="s">
        <v>20</v>
      </c>
      <c r="N45" t="s">
        <v>1488</v>
      </c>
      <c r="O45" t="s">
        <v>1481</v>
      </c>
      <c r="P45" t="s">
        <v>123</v>
      </c>
      <c r="Q45" t="s">
        <v>82</v>
      </c>
      <c r="R45" t="s">
        <v>1380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405</v>
      </c>
      <c r="Y45" t="s">
        <v>103</v>
      </c>
      <c r="Z45" t="s">
        <v>20</v>
      </c>
      <c r="AA45" s="34">
        <v>42885.440057870372</v>
      </c>
      <c r="AB45" s="34">
        <v>42885.486493055556</v>
      </c>
      <c r="AE45" t="str">
        <f t="shared" ca="1" si="12"/>
        <v>Protocols-SMB</v>
      </c>
      <c r="AF45" t="str">
        <f t="shared" ca="1" si="13"/>
        <v>---</v>
      </c>
      <c r="AG45" t="str">
        <f t="shared" ca="1" si="14"/>
        <v>Waiver Requested</v>
      </c>
      <c r="AH45" t="str">
        <f t="shared" ca="1" si="15"/>
        <v>P1</v>
      </c>
    </row>
    <row r="46" spans="1:34" x14ac:dyDescent="0.3">
      <c r="A46">
        <f t="shared" si="9"/>
        <v>12</v>
      </c>
      <c r="B46">
        <f t="shared" si="10"/>
        <v>6</v>
      </c>
      <c r="C46" s="4">
        <f t="shared" ca="1" si="11"/>
        <v>100292</v>
      </c>
      <c r="D46">
        <v>100292</v>
      </c>
      <c r="E46" t="s">
        <v>881</v>
      </c>
      <c r="F46" t="s">
        <v>86</v>
      </c>
      <c r="G46" t="s">
        <v>92</v>
      </c>
      <c r="H46" t="s">
        <v>94</v>
      </c>
      <c r="I46" t="s">
        <v>24</v>
      </c>
      <c r="J46" t="s">
        <v>1705</v>
      </c>
      <c r="K46" t="str">
        <f t="shared" ca="1" si="8"/>
        <v>.</v>
      </c>
      <c r="L46" s="5" t="s">
        <v>796</v>
      </c>
      <c r="M46" t="s">
        <v>20</v>
      </c>
      <c r="N46" t="s">
        <v>1529</v>
      </c>
      <c r="O46" t="s">
        <v>123</v>
      </c>
      <c r="P46" t="s">
        <v>123</v>
      </c>
      <c r="Q46" t="s">
        <v>82</v>
      </c>
      <c r="R46" t="s">
        <v>1380</v>
      </c>
      <c r="S46" t="s">
        <v>269</v>
      </c>
      <c r="T46" t="s">
        <v>36</v>
      </c>
      <c r="U46" t="s">
        <v>35</v>
      </c>
      <c r="V46" t="s">
        <v>82</v>
      </c>
      <c r="W46" t="s">
        <v>54</v>
      </c>
      <c r="X46" t="s">
        <v>405</v>
      </c>
      <c r="Y46" t="s">
        <v>20</v>
      </c>
      <c r="Z46" t="s">
        <v>20</v>
      </c>
      <c r="AA46" s="34">
        <v>42887.452141203707</v>
      </c>
      <c r="AB46" s="34">
        <v>42893.333171296297</v>
      </c>
      <c r="AE46" t="str">
        <f t="shared" ca="1" si="12"/>
        <v>Protocols-SMB</v>
      </c>
      <c r="AF46" t="str">
        <f t="shared" ca="1" si="13"/>
        <v>---</v>
      </c>
      <c r="AG46" t="str">
        <f t="shared" ca="1" si="14"/>
        <v>Waiver Requested</v>
      </c>
      <c r="AH46" t="str">
        <f t="shared" ca="1" si="15"/>
        <v>P2</v>
      </c>
    </row>
    <row r="47" spans="1:34" x14ac:dyDescent="0.3">
      <c r="A47">
        <f t="shared" si="9"/>
        <v>4</v>
      </c>
      <c r="B47">
        <f t="shared" si="10"/>
        <v>1</v>
      </c>
      <c r="C47" s="4">
        <f t="shared" ca="1" si="11"/>
        <v>100709</v>
      </c>
      <c r="D47">
        <v>100709</v>
      </c>
      <c r="E47" t="s">
        <v>465</v>
      </c>
      <c r="F47" t="s">
        <v>86</v>
      </c>
      <c r="G47" t="s">
        <v>92</v>
      </c>
      <c r="H47" t="s">
        <v>156</v>
      </c>
      <c r="I47" t="s">
        <v>123</v>
      </c>
      <c r="J47" t="s">
        <v>1700</v>
      </c>
      <c r="K47" t="str">
        <f t="shared" ca="1" si="8"/>
        <v>NTR</v>
      </c>
      <c r="L47" s="5" t="s">
        <v>20</v>
      </c>
      <c r="M47" s="5" t="s">
        <v>20</v>
      </c>
      <c r="N47" t="s">
        <v>1680</v>
      </c>
      <c r="O47" t="s">
        <v>123</v>
      </c>
      <c r="P47" t="s">
        <v>123</v>
      </c>
      <c r="Q47" t="s">
        <v>21</v>
      </c>
      <c r="R47" t="s">
        <v>1380</v>
      </c>
      <c r="S47" t="s">
        <v>269</v>
      </c>
      <c r="T47" t="s">
        <v>36</v>
      </c>
      <c r="U47" t="s">
        <v>35</v>
      </c>
      <c r="V47" t="s">
        <v>82</v>
      </c>
      <c r="W47" t="s">
        <v>54</v>
      </c>
      <c r="X47" t="s">
        <v>47</v>
      </c>
      <c r="Y47" t="s">
        <v>20</v>
      </c>
      <c r="Z47" t="s">
        <v>20</v>
      </c>
      <c r="AA47" s="34">
        <v>42895.635625000003</v>
      </c>
      <c r="AB47" s="34">
        <v>42898.970150462963</v>
      </c>
      <c r="AC47" t="s">
        <v>830</v>
      </c>
      <c r="AD47">
        <v>8</v>
      </c>
      <c r="AE47" t="str">
        <f t="shared" ca="1" si="12"/>
        <v>NTR</v>
      </c>
      <c r="AF47" t="str">
        <f t="shared" ca="1" si="13"/>
        <v>NoTarg</v>
      </c>
      <c r="AG47" t="str">
        <f t="shared" ca="1" si="14"/>
        <v>NoWaive</v>
      </c>
      <c r="AH47" t="str">
        <f t="shared" ca="1" si="15"/>
        <v>NTR</v>
      </c>
    </row>
    <row r="48" spans="1:34" x14ac:dyDescent="0.3">
      <c r="A48">
        <f t="shared" si="9"/>
        <v>1</v>
      </c>
      <c r="B48">
        <f t="shared" si="10"/>
        <v>0</v>
      </c>
      <c r="C48" s="4">
        <f t="shared" ca="1" si="11"/>
        <v>100754</v>
      </c>
      <c r="D48">
        <v>100754</v>
      </c>
      <c r="E48" t="s">
        <v>85</v>
      </c>
      <c r="F48" t="s">
        <v>86</v>
      </c>
      <c r="G48" t="s">
        <v>87</v>
      </c>
      <c r="H48" t="s">
        <v>112</v>
      </c>
      <c r="I48" t="s">
        <v>24</v>
      </c>
      <c r="J48" t="s">
        <v>123</v>
      </c>
      <c r="K48" t="str">
        <f t="shared" ca="1" si="8"/>
        <v>NTR</v>
      </c>
      <c r="L48" t="s">
        <v>20</v>
      </c>
      <c r="M48" t="s">
        <v>1673</v>
      </c>
      <c r="N48" t="s">
        <v>1681</v>
      </c>
      <c r="O48" t="s">
        <v>123</v>
      </c>
      <c r="P48" t="s">
        <v>123</v>
      </c>
      <c r="Q48" t="s">
        <v>82</v>
      </c>
      <c r="R48" t="s">
        <v>1380</v>
      </c>
      <c r="S48" t="s">
        <v>269</v>
      </c>
      <c r="T48" t="s">
        <v>36</v>
      </c>
      <c r="U48" t="s">
        <v>39</v>
      </c>
      <c r="V48" t="s">
        <v>1682</v>
      </c>
      <c r="W48" t="s">
        <v>26</v>
      </c>
      <c r="X48" t="s">
        <v>85</v>
      </c>
      <c r="Y48" t="s">
        <v>20</v>
      </c>
      <c r="Z48" t="s">
        <v>20</v>
      </c>
      <c r="AA48" s="34">
        <v>42898.435810185183</v>
      </c>
      <c r="AB48" s="34">
        <v>42899.460335648146</v>
      </c>
      <c r="AC48" t="s">
        <v>1683</v>
      </c>
      <c r="AE48" t="str">
        <f t="shared" ca="1" si="12"/>
        <v>NTR</v>
      </c>
      <c r="AF48" t="str">
        <f t="shared" ca="1" si="13"/>
        <v>NoTarg</v>
      </c>
      <c r="AG48" t="str">
        <f t="shared" ca="1" si="14"/>
        <v>NoWaive</v>
      </c>
      <c r="AH48" t="str">
        <f t="shared" ca="1" si="15"/>
        <v>NTR</v>
      </c>
    </row>
    <row r="49" spans="1:34" x14ac:dyDescent="0.3">
      <c r="A49">
        <f t="shared" si="9"/>
        <v>0</v>
      </c>
      <c r="B49">
        <f t="shared" si="10"/>
        <v>0</v>
      </c>
      <c r="C49" s="4">
        <f t="shared" ca="1" si="11"/>
        <v>100789</v>
      </c>
      <c r="D49">
        <v>100789</v>
      </c>
      <c r="E49" t="s">
        <v>1056</v>
      </c>
      <c r="F49" t="s">
        <v>86</v>
      </c>
      <c r="G49" t="s">
        <v>87</v>
      </c>
      <c r="H49" t="s">
        <v>112</v>
      </c>
      <c r="I49" t="s">
        <v>24</v>
      </c>
      <c r="J49" t="s">
        <v>123</v>
      </c>
      <c r="K49" t="str">
        <f t="shared" ca="1" si="8"/>
        <v>NTR</v>
      </c>
      <c r="L49" t="s">
        <v>796</v>
      </c>
      <c r="M49" s="5" t="s">
        <v>20</v>
      </c>
      <c r="N49" t="s">
        <v>1685</v>
      </c>
      <c r="O49" t="s">
        <v>123</v>
      </c>
      <c r="P49" t="s">
        <v>123</v>
      </c>
      <c r="Q49" t="s">
        <v>82</v>
      </c>
      <c r="R49" t="s">
        <v>1380</v>
      </c>
      <c r="S49" t="s">
        <v>269</v>
      </c>
      <c r="T49" t="s">
        <v>36</v>
      </c>
      <c r="U49" t="s">
        <v>22</v>
      </c>
      <c r="V49" t="s">
        <v>25</v>
      </c>
      <c r="W49" t="s">
        <v>26</v>
      </c>
      <c r="X49" t="s">
        <v>405</v>
      </c>
      <c r="Y49" t="s">
        <v>20</v>
      </c>
      <c r="Z49" t="s">
        <v>20</v>
      </c>
      <c r="AA49" s="34">
        <v>42899.147847222222</v>
      </c>
      <c r="AB49" s="34">
        <v>42899.461458333331</v>
      </c>
      <c r="AD49">
        <v>9</v>
      </c>
      <c r="AE49" t="str">
        <f t="shared" ca="1" si="12"/>
        <v>NTR</v>
      </c>
      <c r="AF49" t="str">
        <f t="shared" ca="1" si="13"/>
        <v>NoTarg</v>
      </c>
      <c r="AG49" t="str">
        <f t="shared" ca="1" si="14"/>
        <v>NoWaive</v>
      </c>
      <c r="AH49" t="str">
        <f t="shared" ca="1" si="15"/>
        <v>NTR</v>
      </c>
    </row>
    <row r="50" spans="1:34" x14ac:dyDescent="0.3">
      <c r="A50">
        <f t="shared" si="9"/>
        <v>0</v>
      </c>
      <c r="B50">
        <f t="shared" si="10"/>
        <v>0</v>
      </c>
      <c r="C50" s="4">
        <f t="shared" ca="1" si="11"/>
        <v>100833</v>
      </c>
      <c r="D50">
        <v>100833</v>
      </c>
      <c r="E50" t="s">
        <v>265</v>
      </c>
      <c r="F50" t="s">
        <v>86</v>
      </c>
      <c r="G50" t="s">
        <v>92</v>
      </c>
      <c r="H50" t="s">
        <v>94</v>
      </c>
      <c r="I50" t="s">
        <v>24</v>
      </c>
      <c r="J50" t="s">
        <v>123</v>
      </c>
      <c r="K50" t="str">
        <f t="shared" ca="1" si="8"/>
        <v>NTR</v>
      </c>
      <c r="L50" t="s">
        <v>796</v>
      </c>
      <c r="M50" t="s">
        <v>20</v>
      </c>
      <c r="N50" t="s">
        <v>1690</v>
      </c>
      <c r="O50" t="s">
        <v>123</v>
      </c>
      <c r="P50" t="s">
        <v>123</v>
      </c>
      <c r="Q50" t="s">
        <v>82</v>
      </c>
      <c r="R50" t="s">
        <v>1380</v>
      </c>
      <c r="S50" t="s">
        <v>269</v>
      </c>
      <c r="T50" t="s">
        <v>23</v>
      </c>
      <c r="U50" t="s">
        <v>39</v>
      </c>
      <c r="V50" t="s">
        <v>720</v>
      </c>
      <c r="W50" t="s">
        <v>1688</v>
      </c>
      <c r="X50" t="s">
        <v>405</v>
      </c>
      <c r="Y50" t="s">
        <v>20</v>
      </c>
      <c r="Z50" t="s">
        <v>20</v>
      </c>
      <c r="AA50" s="34">
        <v>42899.440057870372</v>
      </c>
      <c r="AB50" s="34">
        <v>42899.452673611115</v>
      </c>
      <c r="AE50" t="str">
        <f t="shared" ca="1" si="12"/>
        <v>NTR</v>
      </c>
      <c r="AF50" t="str">
        <f t="shared" ca="1" si="13"/>
        <v>NoTarg</v>
      </c>
      <c r="AG50" t="str">
        <f t="shared" ca="1" si="14"/>
        <v>NoWaive</v>
      </c>
      <c r="AH50" t="str">
        <f t="shared" ca="1" si="15"/>
        <v>NTR</v>
      </c>
    </row>
    <row r="51" spans="1:34" x14ac:dyDescent="0.3">
      <c r="A51">
        <f t="shared" si="9"/>
        <v>0</v>
      </c>
      <c r="B51">
        <f t="shared" si="10"/>
        <v>0</v>
      </c>
      <c r="C51" s="4">
        <f t="shared" ca="1" si="11"/>
        <v>100835</v>
      </c>
      <c r="D51">
        <v>100835</v>
      </c>
      <c r="E51" t="s">
        <v>91</v>
      </c>
      <c r="F51" t="s">
        <v>86</v>
      </c>
      <c r="G51" t="s">
        <v>92</v>
      </c>
      <c r="H51" t="s">
        <v>94</v>
      </c>
      <c r="I51" t="s">
        <v>24</v>
      </c>
      <c r="J51" t="s">
        <v>123</v>
      </c>
      <c r="K51" t="str">
        <f t="shared" ca="1" si="8"/>
        <v>NTR</v>
      </c>
      <c r="L51" s="5" t="s">
        <v>796</v>
      </c>
      <c r="M51" t="s">
        <v>20</v>
      </c>
      <c r="N51" t="s">
        <v>1692</v>
      </c>
      <c r="O51" t="s">
        <v>123</v>
      </c>
      <c r="P51" t="s">
        <v>123</v>
      </c>
      <c r="Q51" t="s">
        <v>82</v>
      </c>
      <c r="R51" t="s">
        <v>1380</v>
      </c>
      <c r="S51" t="s">
        <v>269</v>
      </c>
      <c r="T51" t="s">
        <v>23</v>
      </c>
      <c r="U51" t="s">
        <v>22</v>
      </c>
      <c r="V51" t="s">
        <v>720</v>
      </c>
      <c r="W51" t="s">
        <v>1688</v>
      </c>
      <c r="X51" t="s">
        <v>405</v>
      </c>
      <c r="Y51" t="s">
        <v>20</v>
      </c>
      <c r="Z51" t="s">
        <v>20</v>
      </c>
      <c r="AA51" s="34">
        <v>42899.44327546296</v>
      </c>
      <c r="AB51" s="34">
        <v>42899.462511574071</v>
      </c>
      <c r="AD51">
        <v>2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x14ac:dyDescent="0.3">
      <c r="A52">
        <f t="shared" si="9"/>
        <v>73</v>
      </c>
      <c r="B52">
        <f t="shared" si="10"/>
        <v>0</v>
      </c>
      <c r="C52" s="4">
        <f t="shared" ca="1" si="11"/>
        <v>97664</v>
      </c>
      <c r="D52">
        <v>97664</v>
      </c>
      <c r="E52" t="s">
        <v>217</v>
      </c>
      <c r="F52" t="s">
        <v>55</v>
      </c>
      <c r="G52" t="s">
        <v>784</v>
      </c>
      <c r="H52" t="s">
        <v>94</v>
      </c>
      <c r="I52" t="s">
        <v>30</v>
      </c>
      <c r="J52" t="s">
        <v>1704</v>
      </c>
      <c r="K52" t="str">
        <f t="shared" ref="K52:K83" ca="1" si="16">IF(ISBLANK(INDIRECT("d"&amp;ROW())),".",IFERROR(VLOOKUP($D52,INDIRECT("'" &amp; $K$103 &amp; "'!$C$2:$k$90"),8,FALSE),"NTR"))</f>
        <v>No smoking gun, reduce unmap load? Sanjaya to setup a meeting</v>
      </c>
      <c r="L52" t="s">
        <v>20</v>
      </c>
      <c r="M52" t="s">
        <v>20</v>
      </c>
      <c r="N52" t="s">
        <v>1598</v>
      </c>
      <c r="O52" t="s">
        <v>123</v>
      </c>
      <c r="P52" t="s">
        <v>123</v>
      </c>
      <c r="Q52" t="s">
        <v>82</v>
      </c>
      <c r="R52" t="s">
        <v>1380</v>
      </c>
      <c r="S52" t="s">
        <v>269</v>
      </c>
      <c r="T52" t="s">
        <v>36</v>
      </c>
      <c r="U52" t="s">
        <v>22</v>
      </c>
      <c r="V52" t="s">
        <v>29</v>
      </c>
      <c r="W52" t="s">
        <v>54</v>
      </c>
      <c r="X52" t="s">
        <v>932</v>
      </c>
      <c r="Y52" t="s">
        <v>20</v>
      </c>
      <c r="Z52" t="s">
        <v>20</v>
      </c>
      <c r="AA52" s="34">
        <v>42824.346377314818</v>
      </c>
      <c r="AB52" s="34">
        <v>42899.004999999997</v>
      </c>
      <c r="AE52" t="str">
        <f t="shared" ca="1" si="12"/>
        <v>ADE</v>
      </c>
      <c r="AF52" t="str">
        <f t="shared" ca="1" si="13"/>
        <v>---</v>
      </c>
      <c r="AG52" t="str">
        <f t="shared" ca="1" si="14"/>
        <v>---</v>
      </c>
      <c r="AH52" t="str">
        <f t="shared" ca="1" si="15"/>
        <v>P0</v>
      </c>
    </row>
    <row r="53" spans="1:34" x14ac:dyDescent="0.3">
      <c r="A53">
        <f t="shared" si="9"/>
        <v>42283</v>
      </c>
      <c r="B53">
        <f t="shared" si="10"/>
        <v>42283</v>
      </c>
      <c r="C53" s="4">
        <f t="shared" ca="1" si="11"/>
        <v>0</v>
      </c>
      <c r="J53" t="s">
        <v>123</v>
      </c>
      <c r="K53" t="str">
        <f t="shared" ca="1" si="16"/>
        <v>.</v>
      </c>
      <c r="L53" s="5"/>
      <c r="AE53">
        <f t="shared" ca="1" si="12"/>
        <v>0</v>
      </c>
      <c r="AF53">
        <f t="shared" ca="1" si="13"/>
        <v>0</v>
      </c>
      <c r="AG53">
        <f t="shared" ca="1" si="14"/>
        <v>0</v>
      </c>
      <c r="AH53">
        <f t="shared" ca="1" si="15"/>
        <v>0</v>
      </c>
    </row>
    <row r="54" spans="1:34" x14ac:dyDescent="0.3">
      <c r="A54">
        <f t="shared" si="9"/>
        <v>42283</v>
      </c>
      <c r="B54">
        <f t="shared" si="10"/>
        <v>42283</v>
      </c>
      <c r="C54" s="4">
        <f t="shared" ca="1" si="11"/>
        <v>0</v>
      </c>
      <c r="I54" t="s">
        <v>123</v>
      </c>
      <c r="J54" t="s">
        <v>123</v>
      </c>
      <c r="K54" t="str">
        <f t="shared" ca="1" si="16"/>
        <v>.</v>
      </c>
      <c r="L54" s="5"/>
      <c r="O54" t="s">
        <v>123</v>
      </c>
      <c r="P54" t="s">
        <v>123</v>
      </c>
      <c r="AD54">
        <v>6</v>
      </c>
      <c r="AE54">
        <f t="shared" ca="1" si="12"/>
        <v>0</v>
      </c>
      <c r="AF54">
        <f t="shared" ca="1" si="13"/>
        <v>0</v>
      </c>
      <c r="AG54">
        <f t="shared" ca="1" si="14"/>
        <v>0</v>
      </c>
      <c r="AH54">
        <f t="shared" ca="1" si="15"/>
        <v>0</v>
      </c>
    </row>
    <row r="55" spans="1:34" x14ac:dyDescent="0.3">
      <c r="A55">
        <f t="shared" si="9"/>
        <v>42283</v>
      </c>
      <c r="B55">
        <f t="shared" si="10"/>
        <v>42283</v>
      </c>
      <c r="C55" s="4">
        <f t="shared" ca="1" si="11"/>
        <v>0</v>
      </c>
      <c r="I55" t="s">
        <v>123</v>
      </c>
      <c r="J55" t="s">
        <v>123</v>
      </c>
      <c r="K55" t="str">
        <f t="shared" ca="1" si="16"/>
        <v>.</v>
      </c>
      <c r="L55" s="5"/>
      <c r="M55" s="5"/>
      <c r="O55" t="s">
        <v>123</v>
      </c>
      <c r="P55" t="s">
        <v>123</v>
      </c>
      <c r="AD55">
        <v>3</v>
      </c>
      <c r="AE55">
        <f t="shared" ca="1" si="12"/>
        <v>0</v>
      </c>
      <c r="AF55">
        <f t="shared" ca="1" si="13"/>
        <v>0</v>
      </c>
      <c r="AG55">
        <f t="shared" ca="1" si="14"/>
        <v>0</v>
      </c>
      <c r="AH55">
        <f t="shared" ca="1" si="15"/>
        <v>0</v>
      </c>
    </row>
    <row r="56" spans="1:34" x14ac:dyDescent="0.3">
      <c r="A56">
        <f t="shared" si="9"/>
        <v>42283</v>
      </c>
      <c r="B56">
        <f t="shared" si="10"/>
        <v>42283</v>
      </c>
      <c r="C56" s="4">
        <f t="shared" ca="1" si="11"/>
        <v>0</v>
      </c>
      <c r="I56" t="s">
        <v>123</v>
      </c>
      <c r="J56" t="s">
        <v>123</v>
      </c>
      <c r="K56" t="str">
        <f t="shared" ca="1" si="16"/>
        <v>.</v>
      </c>
      <c r="L56" s="5"/>
      <c r="O56" t="s">
        <v>123</v>
      </c>
      <c r="P56" t="s">
        <v>123</v>
      </c>
      <c r="AE56">
        <f t="shared" ca="1" si="12"/>
        <v>0</v>
      </c>
      <c r="AF56">
        <f t="shared" ca="1" si="13"/>
        <v>0</v>
      </c>
      <c r="AG56">
        <f t="shared" ca="1" si="14"/>
        <v>0</v>
      </c>
      <c r="AH56">
        <f t="shared" ca="1" si="15"/>
        <v>0</v>
      </c>
    </row>
    <row r="57" spans="1:34" x14ac:dyDescent="0.3">
      <c r="A57">
        <f t="shared" si="9"/>
        <v>42283</v>
      </c>
      <c r="B57">
        <f t="shared" si="10"/>
        <v>42283</v>
      </c>
      <c r="C57" s="4">
        <f t="shared" ca="1" si="11"/>
        <v>0</v>
      </c>
      <c r="I57" t="s">
        <v>123</v>
      </c>
      <c r="J57" t="s">
        <v>123</v>
      </c>
      <c r="K57" t="str">
        <f t="shared" ca="1" si="16"/>
        <v>.</v>
      </c>
      <c r="L57" s="5"/>
      <c r="O57" t="s">
        <v>123</v>
      </c>
      <c r="P57" t="s">
        <v>123</v>
      </c>
      <c r="AD57">
        <v>11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x14ac:dyDescent="0.3">
      <c r="A58">
        <f t="shared" si="9"/>
        <v>42283</v>
      </c>
      <c r="B58">
        <f t="shared" si="10"/>
        <v>42283</v>
      </c>
      <c r="C58" s="4">
        <f t="shared" ca="1" si="11"/>
        <v>0</v>
      </c>
      <c r="I58" t="s">
        <v>123</v>
      </c>
      <c r="J58" t="s">
        <v>123</v>
      </c>
      <c r="K58" t="str">
        <f t="shared" ca="1" si="16"/>
        <v>.</v>
      </c>
      <c r="L58" s="5"/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9"/>
        <v>42283</v>
      </c>
      <c r="B59">
        <f t="shared" si="10"/>
        <v>42283</v>
      </c>
      <c r="C59" s="4">
        <f t="shared" ca="1" si="11"/>
        <v>0</v>
      </c>
      <c r="I59" t="s">
        <v>123</v>
      </c>
      <c r="J59" t="s">
        <v>123</v>
      </c>
      <c r="K59" t="str">
        <f t="shared" ca="1" si="16"/>
        <v>.</v>
      </c>
      <c r="L59" s="5"/>
      <c r="M59" s="5"/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9"/>
        <v>42283</v>
      </c>
      <c r="B60">
        <f t="shared" si="10"/>
        <v>42283</v>
      </c>
      <c r="C60" s="4">
        <f t="shared" ca="1" si="11"/>
        <v>0</v>
      </c>
      <c r="I60" t="s">
        <v>123</v>
      </c>
      <c r="J60" t="s">
        <v>123</v>
      </c>
      <c r="K60" t="str">
        <f t="shared" ca="1" si="16"/>
        <v>.</v>
      </c>
      <c r="M60" s="5"/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9"/>
        <v>42283</v>
      </c>
      <c r="B61">
        <f t="shared" si="10"/>
        <v>42283</v>
      </c>
      <c r="C61" s="4">
        <f t="shared" ca="1" si="11"/>
        <v>0</v>
      </c>
      <c r="I61" t="s">
        <v>123</v>
      </c>
      <c r="J61" t="s">
        <v>123</v>
      </c>
      <c r="K61" t="str">
        <f t="shared" ca="1" si="16"/>
        <v>.</v>
      </c>
      <c r="M61" s="5"/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9"/>
        <v>42283</v>
      </c>
      <c r="B62">
        <f t="shared" si="10"/>
        <v>42283</v>
      </c>
      <c r="C62" s="4">
        <f t="shared" ca="1" si="11"/>
        <v>0</v>
      </c>
      <c r="I62" t="s">
        <v>123</v>
      </c>
      <c r="J62" t="s">
        <v>123</v>
      </c>
      <c r="K62" t="str">
        <f t="shared" ca="1" si="16"/>
        <v>.</v>
      </c>
      <c r="L62" s="5"/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9"/>
        <v>42283</v>
      </c>
      <c r="B63">
        <f t="shared" si="10"/>
        <v>42283</v>
      </c>
      <c r="C63" s="4">
        <f t="shared" ca="1" si="11"/>
        <v>0</v>
      </c>
      <c r="I63" t="s">
        <v>123</v>
      </c>
      <c r="J63" t="s">
        <v>123</v>
      </c>
      <c r="K63" t="str">
        <f t="shared" ca="1" si="16"/>
        <v>.</v>
      </c>
      <c r="L63" s="5"/>
      <c r="M63" s="5"/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9"/>
        <v>42283</v>
      </c>
      <c r="B64">
        <f t="shared" si="10"/>
        <v>42283</v>
      </c>
      <c r="C64" s="4">
        <f t="shared" ca="1" si="11"/>
        <v>0</v>
      </c>
      <c r="I64" t="s">
        <v>123</v>
      </c>
      <c r="J64" t="s">
        <v>123</v>
      </c>
      <c r="K64" t="str">
        <f t="shared" ca="1" si="16"/>
        <v>.</v>
      </c>
      <c r="L64" s="5"/>
      <c r="M64" s="5"/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9"/>
        <v>42283</v>
      </c>
      <c r="B65">
        <f t="shared" si="10"/>
        <v>42283</v>
      </c>
      <c r="C65" s="4">
        <f t="shared" ca="1" si="11"/>
        <v>0</v>
      </c>
      <c r="I65" t="s">
        <v>123</v>
      </c>
      <c r="J65" t="s">
        <v>123</v>
      </c>
      <c r="K65" t="str">
        <f t="shared" ca="1" si="16"/>
        <v>.</v>
      </c>
      <c r="M65" s="5"/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7">DAYS360(AA66,$K$104)</f>
        <v>42283</v>
      </c>
      <c r="B66">
        <f t="shared" ref="B66:B100" si="18">DAYS360(AB66,$K$104)</f>
        <v>42283</v>
      </c>
      <c r="C66" s="4">
        <f t="shared" ref="C66:C100" ca="1" si="19">HYPERLINK($N$174 &amp; INDIRECT("d" &amp; ROW()),INDIRECT("d" &amp; ROW()))</f>
        <v>0</v>
      </c>
      <c r="I66" t="s">
        <v>123</v>
      </c>
      <c r="J66" t="s">
        <v>123</v>
      </c>
      <c r="K66" t="str">
        <f t="shared" ca="1" si="16"/>
        <v>.</v>
      </c>
      <c r="L66" s="5"/>
      <c r="M66" s="5"/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7"/>
        <v>42283</v>
      </c>
      <c r="B67">
        <f t="shared" si="18"/>
        <v>42283</v>
      </c>
      <c r="C67" s="4">
        <f t="shared" ca="1" si="19"/>
        <v>0</v>
      </c>
      <c r="I67" t="s">
        <v>123</v>
      </c>
      <c r="J67" t="s">
        <v>123</v>
      </c>
      <c r="K67" t="str">
        <f t="shared" ca="1" si="16"/>
        <v>.</v>
      </c>
      <c r="L67" s="5"/>
      <c r="M67" s="5"/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7"/>
        <v>42283</v>
      </c>
      <c r="B68">
        <f t="shared" si="18"/>
        <v>42283</v>
      </c>
      <c r="C68" s="4">
        <f t="shared" ca="1" si="19"/>
        <v>0</v>
      </c>
      <c r="I68" t="s">
        <v>123</v>
      </c>
      <c r="J68" t="s">
        <v>123</v>
      </c>
      <c r="K68" t="str">
        <f t="shared" ca="1" si="16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7"/>
        <v>42283</v>
      </c>
      <c r="B69">
        <f t="shared" si="18"/>
        <v>42283</v>
      </c>
      <c r="C69" s="4">
        <f t="shared" ca="1" si="19"/>
        <v>0</v>
      </c>
      <c r="I69" t="s">
        <v>123</v>
      </c>
      <c r="J69" t="s">
        <v>123</v>
      </c>
      <c r="K69" t="str">
        <f t="shared" ca="1" si="16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7"/>
        <v>42283</v>
      </c>
      <c r="B70">
        <f t="shared" si="18"/>
        <v>42283</v>
      </c>
      <c r="C70" s="4">
        <f t="shared" ca="1" si="19"/>
        <v>0</v>
      </c>
      <c r="I70" t="s">
        <v>123</v>
      </c>
      <c r="J70" t="s">
        <v>123</v>
      </c>
      <c r="K70" t="str">
        <f t="shared" ca="1" si="16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7"/>
        <v>42283</v>
      </c>
      <c r="B71">
        <f t="shared" si="18"/>
        <v>42283</v>
      </c>
      <c r="C71" s="4">
        <f t="shared" ca="1" si="19"/>
        <v>0</v>
      </c>
      <c r="I71" t="s">
        <v>123</v>
      </c>
      <c r="J71" t="s">
        <v>123</v>
      </c>
      <c r="K71" t="str">
        <f t="shared" ca="1" si="16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7"/>
        <v>42283</v>
      </c>
      <c r="B72">
        <f t="shared" si="18"/>
        <v>42283</v>
      </c>
      <c r="C72" s="4">
        <f t="shared" ca="1" si="19"/>
        <v>0</v>
      </c>
      <c r="I72" t="s">
        <v>123</v>
      </c>
      <c r="J72" t="s">
        <v>123</v>
      </c>
      <c r="K72" t="str">
        <f t="shared" ca="1" si="16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7"/>
        <v>42283</v>
      </c>
      <c r="B73">
        <f t="shared" si="18"/>
        <v>42283</v>
      </c>
      <c r="C73" s="4">
        <f t="shared" ca="1" si="19"/>
        <v>0</v>
      </c>
      <c r="I73" t="s">
        <v>123</v>
      </c>
      <c r="J73" t="s">
        <v>123</v>
      </c>
      <c r="K73" t="str">
        <f t="shared" ca="1" si="16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7"/>
        <v>42283</v>
      </c>
      <c r="B74">
        <f t="shared" si="18"/>
        <v>42283</v>
      </c>
      <c r="C74" s="4">
        <f t="shared" ca="1" si="19"/>
        <v>0</v>
      </c>
      <c r="I74" t="s">
        <v>123</v>
      </c>
      <c r="J74" t="s">
        <v>123</v>
      </c>
      <c r="K74" t="str">
        <f t="shared" ca="1" si="16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7"/>
        <v>42283</v>
      </c>
      <c r="B75">
        <f t="shared" si="18"/>
        <v>42283</v>
      </c>
      <c r="C75" s="4">
        <f t="shared" ca="1" si="19"/>
        <v>0</v>
      </c>
      <c r="I75" t="s">
        <v>123</v>
      </c>
      <c r="J75" t="s">
        <v>123</v>
      </c>
      <c r="K75" t="str">
        <f t="shared" ca="1" si="16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7"/>
        <v>42283</v>
      </c>
      <c r="B76">
        <f t="shared" si="18"/>
        <v>42283</v>
      </c>
      <c r="C76" s="4">
        <f t="shared" ca="1" si="19"/>
        <v>0</v>
      </c>
      <c r="I76" t="s">
        <v>123</v>
      </c>
      <c r="J76" t="s">
        <v>123</v>
      </c>
      <c r="K76" t="str">
        <f t="shared" ca="1" si="16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7"/>
        <v>42283</v>
      </c>
      <c r="B77">
        <f t="shared" si="18"/>
        <v>42283</v>
      </c>
      <c r="C77" s="4">
        <f t="shared" ca="1" si="19"/>
        <v>0</v>
      </c>
      <c r="I77" t="s">
        <v>123</v>
      </c>
      <c r="J77" t="s">
        <v>123</v>
      </c>
      <c r="K77" t="str">
        <f t="shared" ca="1" si="16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7"/>
        <v>42283</v>
      </c>
      <c r="B78">
        <f t="shared" si="18"/>
        <v>42283</v>
      </c>
      <c r="C78" s="4">
        <f t="shared" ca="1" si="19"/>
        <v>0</v>
      </c>
      <c r="I78" t="s">
        <v>123</v>
      </c>
      <c r="J78" t="s">
        <v>123</v>
      </c>
      <c r="K78" t="str">
        <f t="shared" ca="1" si="16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7"/>
        <v>42283</v>
      </c>
      <c r="B79">
        <f t="shared" si="18"/>
        <v>42283</v>
      </c>
      <c r="C79" s="4">
        <f t="shared" ca="1" si="19"/>
        <v>0</v>
      </c>
      <c r="I79" t="s">
        <v>123</v>
      </c>
      <c r="J79" t="s">
        <v>123</v>
      </c>
      <c r="K79" t="str">
        <f t="shared" ca="1" si="16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7"/>
        <v>42283</v>
      </c>
      <c r="B80">
        <f t="shared" si="18"/>
        <v>42283</v>
      </c>
      <c r="C80" s="4">
        <f t="shared" ca="1" si="19"/>
        <v>0</v>
      </c>
      <c r="I80" t="s">
        <v>123</v>
      </c>
      <c r="J80" t="s">
        <v>123</v>
      </c>
      <c r="K80" t="str">
        <f t="shared" ca="1" si="16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7"/>
        <v>42283</v>
      </c>
      <c r="B81">
        <f t="shared" si="18"/>
        <v>42283</v>
      </c>
      <c r="C81" s="4">
        <f t="shared" ca="1" si="19"/>
        <v>0</v>
      </c>
      <c r="I81" t="s">
        <v>123</v>
      </c>
      <c r="J81" t="s">
        <v>123</v>
      </c>
      <c r="K81" t="str">
        <f t="shared" ca="1" si="16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7"/>
        <v>42283</v>
      </c>
      <c r="B82">
        <f t="shared" si="18"/>
        <v>42283</v>
      </c>
      <c r="C82" s="4">
        <f t="shared" ca="1" si="19"/>
        <v>0</v>
      </c>
      <c r="I82" t="s">
        <v>123</v>
      </c>
      <c r="J82" t="s">
        <v>123</v>
      </c>
      <c r="K82" t="str">
        <f t="shared" ca="1" si="16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7"/>
        <v>42283</v>
      </c>
      <c r="B83">
        <f t="shared" si="18"/>
        <v>42283</v>
      </c>
      <c r="C83" s="4">
        <f t="shared" ca="1" si="19"/>
        <v>0</v>
      </c>
      <c r="I83" t="s">
        <v>123</v>
      </c>
      <c r="J83" t="s">
        <v>123</v>
      </c>
      <c r="K83" t="str">
        <f t="shared" ca="1" si="16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7"/>
        <v>42283</v>
      </c>
      <c r="B84">
        <f t="shared" si="18"/>
        <v>42283</v>
      </c>
      <c r="C84" s="4">
        <f t="shared" ca="1" si="19"/>
        <v>0</v>
      </c>
      <c r="I84" t="s">
        <v>123</v>
      </c>
      <c r="J84" t="s">
        <v>123</v>
      </c>
      <c r="K84" t="str">
        <f t="shared" ref="K84:K100" ca="1" si="24">IF(ISBLANK(INDIRECT("d"&amp;ROW())),".",IFERROR(VLOOKUP($D84,INDIRECT("'" &amp; $K$103 &amp; "'!$C$2:$k$90"),8,FALSE),"NTR"))</f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7"/>
        <v>42283</v>
      </c>
      <c r="B85">
        <f t="shared" si="18"/>
        <v>42283</v>
      </c>
      <c r="C85" s="4">
        <f t="shared" ca="1" si="19"/>
        <v>0</v>
      </c>
      <c r="I85" t="s">
        <v>123</v>
      </c>
      <c r="J85" t="s">
        <v>123</v>
      </c>
      <c r="K85" t="str">
        <f t="shared" ca="1" si="24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7"/>
        <v>42283</v>
      </c>
      <c r="B86">
        <f t="shared" si="18"/>
        <v>42283</v>
      </c>
      <c r="C86" s="4">
        <f t="shared" ca="1" si="19"/>
        <v>0</v>
      </c>
      <c r="I86" t="s">
        <v>123</v>
      </c>
      <c r="J86" t="s">
        <v>123</v>
      </c>
      <c r="K86" t="str">
        <f t="shared" ca="1" si="24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7"/>
        <v>42283</v>
      </c>
      <c r="B87">
        <f t="shared" si="18"/>
        <v>42283</v>
      </c>
      <c r="C87" s="4">
        <f t="shared" ca="1" si="19"/>
        <v>0</v>
      </c>
      <c r="I87" t="s">
        <v>123</v>
      </c>
      <c r="J87" t="s">
        <v>123</v>
      </c>
      <c r="K87" t="str">
        <f t="shared" ca="1" si="24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7"/>
        <v>42283</v>
      </c>
      <c r="B88">
        <f t="shared" si="18"/>
        <v>42283</v>
      </c>
      <c r="C88" s="4">
        <f t="shared" ca="1" si="19"/>
        <v>0</v>
      </c>
      <c r="I88" t="s">
        <v>123</v>
      </c>
      <c r="J88" t="s">
        <v>123</v>
      </c>
      <c r="K88" t="str">
        <f t="shared" ca="1" si="24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7"/>
        <v>42283</v>
      </c>
      <c r="B89">
        <f t="shared" si="18"/>
        <v>42283</v>
      </c>
      <c r="C89" s="4">
        <f t="shared" ca="1" si="19"/>
        <v>0</v>
      </c>
      <c r="I89" t="s">
        <v>123</v>
      </c>
      <c r="J89" t="s">
        <v>123</v>
      </c>
      <c r="K89" t="str">
        <f t="shared" ca="1" si="24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7"/>
        <v>42283</v>
      </c>
      <c r="B90">
        <f t="shared" si="18"/>
        <v>42283</v>
      </c>
      <c r="C90" s="4">
        <f t="shared" ca="1" si="19"/>
        <v>0</v>
      </c>
      <c r="I90" t="s">
        <v>123</v>
      </c>
      <c r="J90" t="s">
        <v>123</v>
      </c>
      <c r="K90" t="str">
        <f t="shared" ca="1" si="24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7"/>
        <v>42283</v>
      </c>
      <c r="B91">
        <f t="shared" si="18"/>
        <v>42283</v>
      </c>
      <c r="C91" s="4">
        <f t="shared" ca="1" si="19"/>
        <v>0</v>
      </c>
      <c r="I91" t="s">
        <v>123</v>
      </c>
      <c r="J91" t="s">
        <v>123</v>
      </c>
      <c r="K91" t="str">
        <f t="shared" ca="1" si="24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7"/>
        <v>42283</v>
      </c>
      <c r="B92">
        <f t="shared" si="18"/>
        <v>42283</v>
      </c>
      <c r="C92" s="4">
        <f t="shared" ca="1" si="19"/>
        <v>0</v>
      </c>
      <c r="I92" t="s">
        <v>123</v>
      </c>
      <c r="J92" t="s">
        <v>123</v>
      </c>
      <c r="K92" t="str">
        <f t="shared" ca="1" si="24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7"/>
        <v>42283</v>
      </c>
      <c r="B93">
        <f t="shared" si="18"/>
        <v>42283</v>
      </c>
      <c r="C93" s="4">
        <f t="shared" ca="1" si="19"/>
        <v>0</v>
      </c>
      <c r="I93" t="s">
        <v>123</v>
      </c>
      <c r="J93" t="s">
        <v>123</v>
      </c>
      <c r="K93" t="str">
        <f t="shared" ca="1" si="24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7"/>
        <v>42283</v>
      </c>
      <c r="B94">
        <f t="shared" si="18"/>
        <v>42283</v>
      </c>
      <c r="C94" s="4">
        <f t="shared" ca="1" si="19"/>
        <v>0</v>
      </c>
      <c r="I94" t="s">
        <v>123</v>
      </c>
      <c r="J94" t="s">
        <v>123</v>
      </c>
      <c r="K94" t="str">
        <f t="shared" ca="1" si="24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7"/>
        <v>42283</v>
      </c>
      <c r="B95">
        <f t="shared" si="18"/>
        <v>42283</v>
      </c>
      <c r="C95" s="4">
        <f t="shared" ca="1" si="19"/>
        <v>0</v>
      </c>
      <c r="I95" t="s">
        <v>123</v>
      </c>
      <c r="J95" t="s">
        <v>123</v>
      </c>
      <c r="K95" t="str">
        <f t="shared" ca="1" si="24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7"/>
        <v>42283</v>
      </c>
      <c r="B96">
        <f t="shared" si="18"/>
        <v>42283</v>
      </c>
      <c r="C96" s="4">
        <f t="shared" ca="1" si="19"/>
        <v>0</v>
      </c>
      <c r="I96" t="s">
        <v>123</v>
      </c>
      <c r="J96" t="s">
        <v>123</v>
      </c>
      <c r="K96" t="str">
        <f t="shared" ca="1" si="24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7"/>
        <v>42283</v>
      </c>
      <c r="B97">
        <f t="shared" si="18"/>
        <v>42283</v>
      </c>
      <c r="C97" s="4">
        <f t="shared" ca="1" si="19"/>
        <v>0</v>
      </c>
      <c r="I97" t="s">
        <v>123</v>
      </c>
      <c r="J97" t="s">
        <v>123</v>
      </c>
      <c r="K97" t="str">
        <f t="shared" ca="1" si="24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7"/>
        <v>42283</v>
      </c>
      <c r="B98">
        <f t="shared" si="18"/>
        <v>42283</v>
      </c>
      <c r="C98" s="4">
        <f t="shared" ca="1" si="19"/>
        <v>0</v>
      </c>
      <c r="I98" t="s">
        <v>123</v>
      </c>
      <c r="J98" t="s">
        <v>123</v>
      </c>
      <c r="K98" t="str">
        <f t="shared" ca="1" si="24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7"/>
        <v>42283</v>
      </c>
      <c r="B99">
        <f t="shared" si="18"/>
        <v>42283</v>
      </c>
      <c r="C99" s="4">
        <f t="shared" ca="1" si="19"/>
        <v>0</v>
      </c>
      <c r="I99" t="s">
        <v>123</v>
      </c>
      <c r="J99" t="s">
        <v>123</v>
      </c>
      <c r="K99" t="str">
        <f t="shared" ca="1" si="24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7"/>
        <v>42283</v>
      </c>
      <c r="B100">
        <f t="shared" si="18"/>
        <v>42283</v>
      </c>
      <c r="C100" s="4">
        <f t="shared" ca="1" si="19"/>
        <v>0</v>
      </c>
      <c r="I100" t="s">
        <v>123</v>
      </c>
      <c r="J100" t="s">
        <v>123</v>
      </c>
      <c r="K100" t="str">
        <f t="shared" ca="1" si="24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51</v>
      </c>
      <c r="K103" t="s">
        <v>1671</v>
      </c>
    </row>
    <row r="104" spans="1:34" x14ac:dyDescent="0.3">
      <c r="G104" t="s">
        <v>153</v>
      </c>
      <c r="I104" t="str">
        <f>CONCATENATE(MID($K$103,11,5), " Report")</f>
        <v>06-06 Report</v>
      </c>
      <c r="K104" s="6">
        <v>42899</v>
      </c>
    </row>
    <row r="105" spans="1:34" x14ac:dyDescent="0.3">
      <c r="F105" t="s">
        <v>150</v>
      </c>
      <c r="G105">
        <f ca="1">COUNTIFS(K2:K100,"=NTR")</f>
        <v>18</v>
      </c>
      <c r="I105">
        <f ca="1">INDIRECT("'" &amp; $K$103 &amp; "'!$g" &amp; ROW())</f>
        <v>6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5</v>
      </c>
      <c r="I106">
        <f t="shared" ref="I106:I111" ca="1" si="25">INDIRECT("'" &amp; $K$103 &amp; "'!$g" &amp; ROW())</f>
        <v>0</v>
      </c>
      <c r="K106" s="7"/>
    </row>
    <row r="107" spans="1:34" x14ac:dyDescent="0.3">
      <c r="F107" t="s">
        <v>157</v>
      </c>
      <c r="G107">
        <f>COUNTIFS(B2:B81,"&gt;7",B2:B81,"&lt;400")</f>
        <v>16</v>
      </c>
      <c r="I107">
        <f t="shared" ca="1" si="25"/>
        <v>11</v>
      </c>
    </row>
    <row r="108" spans="1:34" x14ac:dyDescent="0.3">
      <c r="F108" t="s">
        <v>152</v>
      </c>
      <c r="G108">
        <f>COUNTIFS(L2:L81,"=Waiver*")</f>
        <v>25</v>
      </c>
      <c r="I108">
        <f t="shared" ca="1" si="25"/>
        <v>23</v>
      </c>
    </row>
    <row r="109" spans="1:34" x14ac:dyDescent="0.3">
      <c r="F109" t="s">
        <v>158</v>
      </c>
      <c r="G109">
        <f>COUNTA(D2:D104)</f>
        <v>51</v>
      </c>
      <c r="I109">
        <f t="shared" ca="1" si="25"/>
        <v>54</v>
      </c>
    </row>
    <row r="110" spans="1:34" x14ac:dyDescent="0.3">
      <c r="F110" t="s">
        <v>159</v>
      </c>
      <c r="G110">
        <v>13</v>
      </c>
      <c r="I110">
        <f t="shared" ca="1" si="25"/>
        <v>13</v>
      </c>
    </row>
    <row r="111" spans="1:34" s="1" customFormat="1" x14ac:dyDescent="0.3">
      <c r="F111" s="1" t="s">
        <v>21</v>
      </c>
      <c r="G111" s="1">
        <f>COUNTIFS(Q2:Q95,$F111)</f>
        <v>5</v>
      </c>
      <c r="I111">
        <f t="shared" ca="1" si="25"/>
        <v>9</v>
      </c>
      <c r="N111" s="10" t="s">
        <v>160</v>
      </c>
      <c r="AA111" s="35"/>
      <c r="AB111" s="35"/>
    </row>
    <row r="113" spans="5:28" s="1" customFormat="1" x14ac:dyDescent="0.3">
      <c r="H113" s="1" t="s">
        <v>184</v>
      </c>
      <c r="AA113" s="35"/>
      <c r="AB113" s="35"/>
    </row>
    <row r="114" spans="5:28" x14ac:dyDescent="0.3">
      <c r="F114" t="s">
        <v>1347</v>
      </c>
      <c r="G114" s="1">
        <f>COUNTIFS($F$2:$F$95,F114 &amp; "*")</f>
        <v>0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28" s="1" customFormat="1" x14ac:dyDescent="0.3">
      <c r="E115" s="1" t="s">
        <v>3</v>
      </c>
      <c r="F115" t="s">
        <v>45</v>
      </c>
      <c r="G115" s="1">
        <f>COUNTIFS($F$2:$F$95,F115 &amp; "*")</f>
        <v>6</v>
      </c>
      <c r="H115" s="1">
        <f>COUNTIFS($F$2:$F$95,F115 &amp; "*",$H$2:$H$95,"P0")</f>
        <v>2</v>
      </c>
      <c r="I115" s="1">
        <f ca="1">INDIRECT("'" &amp; $K$103 &amp; "'!$g" &amp; ROW())</f>
        <v>4</v>
      </c>
      <c r="K115" s="10" t="s">
        <v>239</v>
      </c>
      <c r="AA115" s="35"/>
      <c r="AB115" s="35"/>
    </row>
    <row r="116" spans="5:28" x14ac:dyDescent="0.3">
      <c r="F116" t="s">
        <v>61</v>
      </c>
      <c r="G116" s="1">
        <f t="shared" ref="G116:G131" si="26">COUNTIFS($F$2:$F$95,F116 &amp; "*")</f>
        <v>0</v>
      </c>
      <c r="H116" s="1">
        <f t="shared" ref="H116:H131" si="27">COUNTIFS($F$2:$F$95,F116 &amp; "*",$H$2:$H$95,"P0")</f>
        <v>0</v>
      </c>
      <c r="I116" s="1">
        <f t="shared" ref="I116:I133" ca="1" si="28">INDIRECT("'" &amp; $K$103 &amp; "'!$g" &amp; ROW())</f>
        <v>0</v>
      </c>
      <c r="K116" s="4"/>
    </row>
    <row r="117" spans="5:28" x14ac:dyDescent="0.3">
      <c r="F117" t="s">
        <v>63</v>
      </c>
      <c r="G117" s="1">
        <f t="shared" si="26"/>
        <v>6</v>
      </c>
      <c r="H117" s="1">
        <f t="shared" si="27"/>
        <v>2</v>
      </c>
      <c r="I117" s="1">
        <f t="shared" ca="1" si="28"/>
        <v>2</v>
      </c>
    </row>
    <row r="118" spans="5:28" x14ac:dyDescent="0.3">
      <c r="F118" t="s">
        <v>70</v>
      </c>
      <c r="G118" s="1">
        <f t="shared" si="26"/>
        <v>4</v>
      </c>
      <c r="H118" s="1">
        <f t="shared" si="27"/>
        <v>3</v>
      </c>
      <c r="I118" s="1">
        <f t="shared" ca="1" si="28"/>
        <v>3</v>
      </c>
    </row>
    <row r="119" spans="5:28" x14ac:dyDescent="0.3">
      <c r="F119" t="s">
        <v>253</v>
      </c>
      <c r="G119" s="1">
        <f t="shared" si="26"/>
        <v>3</v>
      </c>
      <c r="H119" s="1">
        <f t="shared" si="27"/>
        <v>2</v>
      </c>
      <c r="I119" s="1">
        <f t="shared" ca="1" si="28"/>
        <v>3</v>
      </c>
      <c r="K119" t="s">
        <v>1525</v>
      </c>
    </row>
    <row r="120" spans="5:28" x14ac:dyDescent="0.3">
      <c r="F120" t="s">
        <v>48</v>
      </c>
      <c r="G120" s="1">
        <f t="shared" si="26"/>
        <v>0</v>
      </c>
      <c r="H120" s="1">
        <f t="shared" si="27"/>
        <v>0</v>
      </c>
      <c r="I120" s="1">
        <f t="shared" ca="1" si="28"/>
        <v>0</v>
      </c>
      <c r="K120" t="s">
        <v>162</v>
      </c>
    </row>
    <row r="121" spans="5:28" x14ac:dyDescent="0.3">
      <c r="F121" t="s">
        <v>215</v>
      </c>
      <c r="G121" s="1">
        <f t="shared" si="26"/>
        <v>0</v>
      </c>
      <c r="H121" s="1">
        <f t="shared" si="27"/>
        <v>0</v>
      </c>
      <c r="I121" s="1">
        <f t="shared" ca="1" si="28"/>
        <v>0</v>
      </c>
      <c r="K121" t="s">
        <v>163</v>
      </c>
    </row>
    <row r="122" spans="5:28" x14ac:dyDescent="0.3">
      <c r="F122" t="s">
        <v>28</v>
      </c>
      <c r="G122" s="1">
        <f t="shared" si="26"/>
        <v>13</v>
      </c>
      <c r="H122" s="1">
        <f t="shared" si="27"/>
        <v>5</v>
      </c>
      <c r="I122" s="1">
        <f t="shared" ca="1" si="28"/>
        <v>19</v>
      </c>
      <c r="K122" t="s">
        <v>164</v>
      </c>
    </row>
    <row r="123" spans="5:28" x14ac:dyDescent="0.3">
      <c r="F123" t="s">
        <v>260</v>
      </c>
      <c r="G123" s="1">
        <f t="shared" si="26"/>
        <v>0</v>
      </c>
      <c r="H123" s="1">
        <f t="shared" si="27"/>
        <v>0</v>
      </c>
      <c r="I123" s="1">
        <f t="shared" ca="1" si="28"/>
        <v>0</v>
      </c>
    </row>
    <row r="124" spans="5:28" x14ac:dyDescent="0.3">
      <c r="F124" t="s">
        <v>42</v>
      </c>
      <c r="G124" s="1">
        <f t="shared" si="26"/>
        <v>0</v>
      </c>
      <c r="H124" s="1">
        <f t="shared" si="27"/>
        <v>0</v>
      </c>
      <c r="I124" s="1">
        <f t="shared" ca="1" si="28"/>
        <v>0</v>
      </c>
    </row>
    <row r="125" spans="5:28" x14ac:dyDescent="0.3">
      <c r="F125" t="s">
        <v>75</v>
      </c>
      <c r="G125" s="1">
        <f t="shared" si="26"/>
        <v>2</v>
      </c>
      <c r="H125" s="1">
        <f t="shared" si="27"/>
        <v>0</v>
      </c>
      <c r="I125" s="1">
        <f t="shared" ca="1" si="28"/>
        <v>3</v>
      </c>
      <c r="M125" t="str">
        <f>CONCATENATE("Prev Rpt= ",$K$103)</f>
        <v>Prev Rpt= bugs-2017-06-06</v>
      </c>
    </row>
    <row r="126" spans="5:28" x14ac:dyDescent="0.3">
      <c r="F126" t="s">
        <v>443</v>
      </c>
      <c r="G126" s="1">
        <f t="shared" si="26"/>
        <v>0</v>
      </c>
      <c r="H126" s="1">
        <f t="shared" si="27"/>
        <v>0</v>
      </c>
      <c r="I126" s="1">
        <f t="shared" ca="1" si="28"/>
        <v>0</v>
      </c>
      <c r="K126" t="s">
        <v>204</v>
      </c>
      <c r="L126">
        <f>COUNTIFS(H2:H95, "p0")</f>
        <v>14</v>
      </c>
      <c r="M126">
        <f ca="1">INDIRECT("'" &amp; $K$103 &amp; "'!$l" &amp; ROW())</f>
        <v>11</v>
      </c>
    </row>
    <row r="127" spans="5:28" x14ac:dyDescent="0.3">
      <c r="F127" t="s">
        <v>97</v>
      </c>
      <c r="G127" s="1">
        <f t="shared" si="26"/>
        <v>0</v>
      </c>
      <c r="H127" s="1">
        <f t="shared" si="27"/>
        <v>0</v>
      </c>
      <c r="I127" s="1">
        <f t="shared" ca="1" si="28"/>
        <v>0</v>
      </c>
      <c r="K127" t="s">
        <v>199</v>
      </c>
      <c r="L127">
        <f>COUNTIFS(H2:H95, "p1")</f>
        <v>14</v>
      </c>
      <c r="M127">
        <f ca="1">INDIRECT("'" &amp; $K$103 &amp; "'!$l" &amp; ROW())</f>
        <v>16</v>
      </c>
    </row>
    <row r="128" spans="5:28" x14ac:dyDescent="0.3">
      <c r="F128" t="s">
        <v>230</v>
      </c>
      <c r="G128" s="1">
        <f t="shared" si="26"/>
        <v>0</v>
      </c>
      <c r="H128" s="1">
        <f t="shared" si="27"/>
        <v>0</v>
      </c>
      <c r="I128" s="1">
        <f t="shared" ca="1" si="28"/>
        <v>0</v>
      </c>
      <c r="K128" t="s">
        <v>200</v>
      </c>
      <c r="L128">
        <f>COUNTIFS(H2:H95, "p2")</f>
        <v>22</v>
      </c>
      <c r="M128">
        <f ca="1">INDIRECT("'" &amp; $K$103 &amp; "'!$l" &amp; ROW())</f>
        <v>21</v>
      </c>
    </row>
    <row r="129" spans="5:28" x14ac:dyDescent="0.3">
      <c r="F129" t="s">
        <v>19</v>
      </c>
      <c r="G129" s="1">
        <f t="shared" si="26"/>
        <v>0</v>
      </c>
      <c r="H129" s="1">
        <f t="shared" si="27"/>
        <v>0</v>
      </c>
      <c r="I129" s="1">
        <f t="shared" ca="1" si="28"/>
        <v>0</v>
      </c>
      <c r="K129" t="s">
        <v>203</v>
      </c>
      <c r="L129">
        <f>COUNTIFS(H2:H95, "unspecified")</f>
        <v>1</v>
      </c>
      <c r="M129">
        <f ca="1">INDIRECT("'" &amp; $K$103 &amp; "'!$l" &amp; ROW())</f>
        <v>6</v>
      </c>
    </row>
    <row r="130" spans="5:28" x14ac:dyDescent="0.3">
      <c r="F130" t="s">
        <v>86</v>
      </c>
      <c r="G130" s="1">
        <f t="shared" si="26"/>
        <v>15</v>
      </c>
      <c r="H130" s="1">
        <f t="shared" si="27"/>
        <v>0</v>
      </c>
      <c r="I130" s="1">
        <f t="shared" ca="1" si="28"/>
        <v>17</v>
      </c>
    </row>
    <row r="131" spans="5:28" s="1" customFormat="1" x14ac:dyDescent="0.3">
      <c r="F131" s="1" t="s">
        <v>482</v>
      </c>
      <c r="G131" s="1">
        <f t="shared" si="26"/>
        <v>0</v>
      </c>
      <c r="H131" s="1">
        <f t="shared" si="27"/>
        <v>0</v>
      </c>
      <c r="I131" s="1">
        <f t="shared" ca="1" si="28"/>
        <v>0</v>
      </c>
      <c r="L131" s="1">
        <f>SUM(L126:L129)</f>
        <v>51</v>
      </c>
      <c r="M131" s="1">
        <f ca="1">SUM(M126:M129)</f>
        <v>54</v>
      </c>
      <c r="AA131" s="35"/>
      <c r="AB131" s="35"/>
    </row>
    <row r="132" spans="5:28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8"/>
        <v>1</v>
      </c>
      <c r="AA132" s="35"/>
      <c r="AB132" s="35"/>
    </row>
    <row r="133" spans="5:28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8"/>
        <v>0</v>
      </c>
      <c r="K133" s="13" t="str">
        <f>CONCATENATE("98 to be verified/closed, ",SUM(24,11)," non-QA submitter.")</f>
        <v>98 to be verified/closed, 35 non-QA submitter.</v>
      </c>
      <c r="L133" s="13" t="str">
        <f>CONCATENATE("Older than 14 days: ", SUM(14,9))</f>
        <v>Older than 14 days: 23</v>
      </c>
      <c r="AA133" s="35"/>
      <c r="AB133" s="35"/>
    </row>
    <row r="134" spans="5:28" x14ac:dyDescent="0.3">
      <c r="G134" s="1">
        <f>SUM(G114:G133)</f>
        <v>50</v>
      </c>
      <c r="H134" s="1">
        <f>SUM(H114:H133)</f>
        <v>14</v>
      </c>
      <c r="I134" s="1">
        <f ca="1">SUM(I114:I133)</f>
        <v>52</v>
      </c>
      <c r="K134" s="4" t="s">
        <v>393</v>
      </c>
    </row>
    <row r="135" spans="5:28" s="1" customFormat="1" x14ac:dyDescent="0.3">
      <c r="E135" t="s">
        <v>11</v>
      </c>
      <c r="F135"/>
      <c r="G135"/>
      <c r="I135"/>
      <c r="K135" s="10" t="s">
        <v>1186</v>
      </c>
      <c r="AA135" s="35"/>
      <c r="AB135" s="35"/>
    </row>
    <row r="136" spans="5:28" x14ac:dyDescent="0.3">
      <c r="E136" s="1"/>
      <c r="F136" s="1" t="s">
        <v>193</v>
      </c>
      <c r="G136" s="1">
        <f>COUNTIFS($T$2:$T$95,$F136)</f>
        <v>4</v>
      </c>
      <c r="I136" s="1">
        <f ca="1">INDIRECT("'" &amp; $K$103 &amp; "'!$g" &amp; ROW())</f>
        <v>4</v>
      </c>
    </row>
    <row r="137" spans="5:28" x14ac:dyDescent="0.3">
      <c r="E137" s="1"/>
      <c r="F137" s="1" t="s">
        <v>194</v>
      </c>
      <c r="G137" s="1">
        <f>COUNTIFS($T$2:$T$95,$F137)</f>
        <v>29</v>
      </c>
      <c r="I137" s="1">
        <f ca="1">INDIRECT("'" &amp; $K$103 &amp; "'!$g" &amp; ROW())</f>
        <v>28</v>
      </c>
      <c r="K137" s="4" t="s">
        <v>216</v>
      </c>
    </row>
    <row r="138" spans="5:28" x14ac:dyDescent="0.3">
      <c r="E138" s="1"/>
      <c r="F138" s="1" t="s">
        <v>195</v>
      </c>
      <c r="G138" s="1">
        <f>COUNTIFS($T$2:$T$95,$F138)</f>
        <v>18</v>
      </c>
      <c r="I138" s="1">
        <f ca="1">INDIRECT("'" &amp; $K$103 &amp; "'!$g" &amp; ROW())</f>
        <v>22</v>
      </c>
      <c r="K138" s="4" t="s">
        <v>968</v>
      </c>
    </row>
    <row r="139" spans="5:28" x14ac:dyDescent="0.3">
      <c r="G139">
        <f>SUM(G136:G138)</f>
        <v>51</v>
      </c>
      <c r="I139">
        <f ca="1">INDIRECT("'" &amp; $K$103 &amp; "'!$g" &amp; ROW())</f>
        <v>54</v>
      </c>
    </row>
    <row r="140" spans="5:28" x14ac:dyDescent="0.3">
      <c r="E140" s="1"/>
      <c r="F140" s="1" t="s">
        <v>1427</v>
      </c>
      <c r="G140">
        <f t="shared" ref="G140:G146" si="29">COUNTIFS($V$2:$V$95,$F140 &amp; "*")</f>
        <v>0</v>
      </c>
      <c r="I140">
        <f ca="1">INDIRECT("'" &amp; $K$103 &amp; "'!$g" &amp;ROW())</f>
        <v>0</v>
      </c>
    </row>
    <row r="141" spans="5:28" x14ac:dyDescent="0.3">
      <c r="E141" t="s">
        <v>173</v>
      </c>
      <c r="F141" t="s">
        <v>82</v>
      </c>
      <c r="G141">
        <f t="shared" si="29"/>
        <v>24</v>
      </c>
      <c r="I141">
        <f ca="1">INDIRECT("'" &amp; $K$103 &amp; "'!$g" &amp;ROW())</f>
        <v>23</v>
      </c>
    </row>
    <row r="142" spans="5:28" s="1" customFormat="1" x14ac:dyDescent="0.3">
      <c r="E142"/>
      <c r="F142" t="s">
        <v>570</v>
      </c>
      <c r="G142">
        <f t="shared" si="29"/>
        <v>1</v>
      </c>
      <c r="I142">
        <f t="shared" ref="I142:I149" ca="1" si="30">INDIRECT("'" &amp; $K$103 &amp; "'!$g" &amp;ROW())</f>
        <v>2</v>
      </c>
      <c r="AA142" s="35"/>
      <c r="AB142" s="35"/>
    </row>
    <row r="143" spans="5:28" x14ac:dyDescent="0.3">
      <c r="F143" t="s">
        <v>43</v>
      </c>
      <c r="G143">
        <f t="shared" si="29"/>
        <v>15</v>
      </c>
      <c r="I143">
        <f t="shared" ca="1" si="30"/>
        <v>14</v>
      </c>
    </row>
    <row r="144" spans="5:28" s="1" customFormat="1" x14ac:dyDescent="0.3">
      <c r="E144"/>
      <c r="F144" t="s">
        <v>29</v>
      </c>
      <c r="G144">
        <f t="shared" si="29"/>
        <v>6</v>
      </c>
      <c r="I144">
        <f t="shared" ca="1" si="30"/>
        <v>7</v>
      </c>
      <c r="AA144" s="35"/>
      <c r="AB144" s="35"/>
    </row>
    <row r="145" spans="5:28" x14ac:dyDescent="0.3">
      <c r="F145" t="s">
        <v>476</v>
      </c>
      <c r="G145">
        <f t="shared" si="29"/>
        <v>0</v>
      </c>
      <c r="I145">
        <f t="shared" ca="1" si="30"/>
        <v>2</v>
      </c>
    </row>
    <row r="146" spans="5:28" x14ac:dyDescent="0.3">
      <c r="F146" t="s">
        <v>1426</v>
      </c>
      <c r="G146">
        <f t="shared" si="29"/>
        <v>0</v>
      </c>
      <c r="I146">
        <f t="shared" ca="1" si="30"/>
        <v>0</v>
      </c>
    </row>
    <row r="147" spans="5:28" x14ac:dyDescent="0.3">
      <c r="F147" t="s">
        <v>156</v>
      </c>
      <c r="G147">
        <f>COUNTIFS($V$2:$V$81,$F147)</f>
        <v>4</v>
      </c>
      <c r="I147">
        <f t="shared" ca="1" si="30"/>
        <v>5</v>
      </c>
    </row>
    <row r="148" spans="5:28" x14ac:dyDescent="0.3">
      <c r="F148" t="s">
        <v>1063</v>
      </c>
      <c r="G148">
        <f>COUNTIFS($V$2:$V$81,$F148)</f>
        <v>0</v>
      </c>
      <c r="I148">
        <f t="shared" ca="1" si="30"/>
        <v>0</v>
      </c>
    </row>
    <row r="149" spans="5:28" s="1" customFormat="1" x14ac:dyDescent="0.3">
      <c r="E149"/>
      <c r="F149" s="32" t="s">
        <v>1428</v>
      </c>
      <c r="G149">
        <f>COUNTIFS($V$2:$V$81,$F149 &amp; "*")</f>
        <v>1</v>
      </c>
      <c r="H149"/>
      <c r="I149">
        <f t="shared" ca="1" si="30"/>
        <v>1</v>
      </c>
      <c r="AA149" s="35"/>
      <c r="AB149" s="35"/>
    </row>
    <row r="150" spans="5:28" x14ac:dyDescent="0.3">
      <c r="E150" s="1"/>
      <c r="F150" s="1"/>
      <c r="G150" s="1">
        <f>SUM(G140:G149)</f>
        <v>51</v>
      </c>
      <c r="H150" s="1"/>
      <c r="I150" s="1">
        <f ca="1">SUM(I141:I149)</f>
        <v>54</v>
      </c>
    </row>
    <row r="151" spans="5:28" x14ac:dyDescent="0.3">
      <c r="E151" t="s">
        <v>174</v>
      </c>
    </row>
    <row r="152" spans="5:28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28" x14ac:dyDescent="0.3">
      <c r="F153" t="s">
        <v>1086</v>
      </c>
      <c r="G153">
        <f>COUNTIFS($M$2:$M$95,$F153)</f>
        <v>0</v>
      </c>
      <c r="I153">
        <f t="shared" ref="I153:I165" ca="1" si="31">IFERROR(VLOOKUP($F153,INDIRECT("'"&amp;$K$103&amp;"'!$f$152:$i$164"),2,FALSE)," None Targeted")</f>
        <v>0</v>
      </c>
    </row>
    <row r="154" spans="5:28" x14ac:dyDescent="0.3">
      <c r="F154" t="s">
        <v>1087</v>
      </c>
      <c r="G154">
        <f t="shared" ref="G154:G165" si="32">COUNTIFS($M$2:$M$81,$F154)</f>
        <v>0</v>
      </c>
      <c r="I154">
        <f t="shared" ca="1" si="31"/>
        <v>0</v>
      </c>
    </row>
    <row r="155" spans="5:28" x14ac:dyDescent="0.3">
      <c r="F155" t="s">
        <v>1088</v>
      </c>
      <c r="G155">
        <f t="shared" si="32"/>
        <v>0</v>
      </c>
      <c r="I155">
        <f t="shared" ca="1" si="31"/>
        <v>0</v>
      </c>
    </row>
    <row r="156" spans="5:28" x14ac:dyDescent="0.3">
      <c r="F156" t="s">
        <v>1100</v>
      </c>
      <c r="G156">
        <f t="shared" si="32"/>
        <v>0</v>
      </c>
      <c r="I156">
        <f t="shared" ca="1" si="31"/>
        <v>0</v>
      </c>
    </row>
    <row r="157" spans="5:28" x14ac:dyDescent="0.3">
      <c r="F157" t="s">
        <v>1089</v>
      </c>
      <c r="G157">
        <f t="shared" si="32"/>
        <v>0</v>
      </c>
      <c r="I157">
        <f t="shared" ca="1" si="31"/>
        <v>0</v>
      </c>
    </row>
    <row r="158" spans="5:28" x14ac:dyDescent="0.3">
      <c r="F158" t="s">
        <v>1182</v>
      </c>
      <c r="G158">
        <f t="shared" si="32"/>
        <v>0</v>
      </c>
      <c r="I158">
        <f t="shared" ca="1" si="31"/>
        <v>0</v>
      </c>
    </row>
    <row r="159" spans="5:28" x14ac:dyDescent="0.3">
      <c r="F159" t="s">
        <v>1105</v>
      </c>
      <c r="G159">
        <f t="shared" si="32"/>
        <v>0</v>
      </c>
      <c r="I159">
        <f t="shared" ca="1" si="31"/>
        <v>0</v>
      </c>
    </row>
    <row r="160" spans="5:28" x14ac:dyDescent="0.3">
      <c r="F160" t="s">
        <v>1360</v>
      </c>
      <c r="G160">
        <f t="shared" si="32"/>
        <v>0</v>
      </c>
      <c r="I160">
        <f t="shared" ca="1" si="31"/>
        <v>0</v>
      </c>
    </row>
    <row r="161" spans="6:14" x14ac:dyDescent="0.3">
      <c r="F161" t="s">
        <v>1647</v>
      </c>
      <c r="G161">
        <f t="shared" si="32"/>
        <v>8</v>
      </c>
      <c r="I161" t="str">
        <f t="shared" ca="1" si="31"/>
        <v xml:space="preserve"> None Targeted</v>
      </c>
    </row>
    <row r="162" spans="6:14" x14ac:dyDescent="0.3">
      <c r="F162" t="s">
        <v>1673</v>
      </c>
      <c r="G162">
        <f t="shared" si="32"/>
        <v>4</v>
      </c>
      <c r="I162" t="str">
        <f t="shared" ca="1" si="31"/>
        <v xml:space="preserve"> None Targeted</v>
      </c>
    </row>
    <row r="163" spans="6:14" x14ac:dyDescent="0.3">
      <c r="F163" t="s">
        <v>1646</v>
      </c>
      <c r="G163">
        <f t="shared" si="32"/>
        <v>3</v>
      </c>
      <c r="I163" t="str">
        <f t="shared" ca="1" si="31"/>
        <v xml:space="preserve"> None Targeted</v>
      </c>
    </row>
    <row r="164" spans="6:14" x14ac:dyDescent="0.3">
      <c r="G164">
        <f t="shared" si="32"/>
        <v>0</v>
      </c>
      <c r="I164" t="str">
        <f t="shared" ca="1" si="31"/>
        <v xml:space="preserve"> None Targeted</v>
      </c>
    </row>
    <row r="165" spans="6:14" x14ac:dyDescent="0.3">
      <c r="G165">
        <f t="shared" si="32"/>
        <v>0</v>
      </c>
      <c r="I165" t="str">
        <f t="shared" ca="1" si="31"/>
        <v xml:space="preserve"> None Targeted</v>
      </c>
    </row>
    <row r="168" spans="6:14" x14ac:dyDescent="0.3">
      <c r="G168">
        <f>SUM(G152:G165)</f>
        <v>15</v>
      </c>
    </row>
    <row r="174" spans="6:14" x14ac:dyDescent="0.3">
      <c r="N174" t="s">
        <v>478</v>
      </c>
    </row>
  </sheetData>
  <autoFilter ref="A1:AH101"/>
  <conditionalFormatting sqref="F2:F100">
    <cfRule type="expression" dxfId="372" priority="7">
      <formula>IF(AND(F2 &lt;&gt; AE2, AE2 &lt;&gt; "NTR"), 1,0)</formula>
    </cfRule>
  </conditionalFormatting>
  <conditionalFormatting sqref="M2:M44 M46:M100">
    <cfRule type="expression" dxfId="371" priority="6">
      <formula>IF(AND(M2&lt;&gt;AF2,AF2 &lt;&gt; "---"),IF(AF2 &lt;&gt; "NoTarg",1,0),0)</formula>
    </cfRule>
  </conditionalFormatting>
  <conditionalFormatting sqref="L2:L100">
    <cfRule type="expression" dxfId="370" priority="5">
      <formula>IF(AND(L2 &lt;&gt; AG2, AG2 &lt;&gt; "NoWaive"), 1,0)</formula>
    </cfRule>
  </conditionalFormatting>
  <conditionalFormatting sqref="H2:H100">
    <cfRule type="expression" dxfId="369" priority="4">
      <formula>IF(AND(H2 &lt;&gt; AH2, AH2 &lt;&gt; "NTR"), 1,0)</formula>
    </cfRule>
  </conditionalFormatting>
  <conditionalFormatting sqref="A131:E133 G131:H131 A116:H130 F132:H132 I116:I132 J116:BA133 F133:I133 A134:BA157 A158:E160 G158:BA160 A2:BA2 A101:BA115 N45:BA45 K45:L45 K46:BA100 A3:J100 K3:BA44 A161:BA500">
    <cfRule type="expression" dxfId="368" priority="8">
      <formula>MOD(ROW(),2)=0</formula>
    </cfRule>
  </conditionalFormatting>
  <conditionalFormatting sqref="F158:F159">
    <cfRule type="expression" dxfId="367" priority="3">
      <formula>MOD(ROW(),2)=0</formula>
    </cfRule>
  </conditionalFormatting>
  <conditionalFormatting sqref="F160">
    <cfRule type="expression" dxfId="366" priority="2">
      <formula>MOD(ROW(),2)=0</formula>
    </cfRule>
  </conditionalFormatting>
  <conditionalFormatting sqref="M45">
    <cfRule type="expression" dxfId="365" priority="1">
      <formula>MOD(ROW(),2)=0</formula>
    </cfRule>
  </conditionalFormatting>
  <hyperlinks>
    <hyperlink ref="K115" r:id="rId1"/>
    <hyperlink ref="K1" location="'bugs-2017-06-13'!K118" display="Prev Notes"/>
    <hyperlink ref="N111" location="'bugs-2017-06-13'!A2" display="Top"/>
    <hyperlink ref="E29" r:id="rId2" display="moorthy.mm@hpe.com"/>
    <hyperlink ref="E22" r:id="rId3" display="gabriel.vicoveanu@hpe.com"/>
    <hyperlink ref="E84" r:id="rId4" display="akshay.ballal@hpe.com"/>
    <hyperlink ref="K137" r:id="rId5"/>
    <hyperlink ref="K134" r:id="rId6"/>
    <hyperlink ref="E40" r:id="rId7" display="matt.dumm@hpe.com"/>
    <hyperlink ref="K138" r:id="rId8"/>
    <hyperlink ref="K135" r:id="rId9"/>
  </hyperlinks>
  <pageMargins left="0.7" right="0.7" top="0.75" bottom="0.75" header="0.3" footer="0.3"/>
  <pageSetup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801" r:id="rId13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02" r:id="rId14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03" r:id="rId15" name="Button 3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04" r:id="rId16" name="Button 4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05" r:id="rId17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06" r:id="rId18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07" r:id="rId19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08" r:id="rId20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09" r:id="rId21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10" r:id="rId22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11" r:id="rId23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12" r:id="rId24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13" r:id="rId25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814" r:id="rId26" name="Button 14">
              <controlPr defaultSize="0" autoFill="0" autoPict="0" macro="[0]!NoDisposition">
                <anchor moveWithCells="1" sizeWithCells="1">
                  <from>
                    <xdr:col>13</xdr:col>
                    <xdr:colOff>2141220</xdr:colOff>
                    <xdr:row>115</xdr:row>
                    <xdr:rowOff>175260</xdr:rowOff>
                  </from>
                  <to>
                    <xdr:col>13</xdr:col>
                    <xdr:colOff>3429000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H174"/>
  <sheetViews>
    <sheetView zoomScale="62" zoomScaleNormal="62" workbookViewId="0">
      <pane ySplit="1" topLeftCell="A102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14.77734375" hidden="1" customWidth="1"/>
    <col min="5" max="5" width="21.44140625" customWidth="1"/>
    <col min="6" max="6" width="33" customWidth="1"/>
    <col min="7" max="7" width="18.6640625" customWidth="1"/>
    <col min="8" max="8" width="5.109375" customWidth="1"/>
    <col min="9" max="9" width="18.77734375" customWidth="1"/>
    <col min="10" max="10" width="82.21875" customWidth="1"/>
    <col min="11" max="11" width="51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style="34" bestFit="1" customWidth="1"/>
    <col min="28" max="28" width="16.21875" style="34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47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08-Jun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3" t="s">
        <v>12</v>
      </c>
      <c r="AB1" s="3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140</v>
      </c>
      <c r="B2">
        <f t="shared" ref="B2:B33" si="1">DAYS360(AB2,$K$104)</f>
        <v>1</v>
      </c>
      <c r="C2" s="4">
        <f t="shared" ref="C2:C33" ca="1" si="2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s="5" t="s">
        <v>1647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847</v>
      </c>
      <c r="AA2" s="34">
        <v>42753.233958333331</v>
      </c>
      <c r="AB2" s="34">
        <v>42893.452719907407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Avitus_1.4.0.73-20170607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23</v>
      </c>
      <c r="B3">
        <f t="shared" si="1"/>
        <v>0</v>
      </c>
      <c r="C3" s="4">
        <f t="shared" ca="1" si="2"/>
        <v>99462</v>
      </c>
      <c r="D3">
        <v>99462</v>
      </c>
      <c r="E3" t="s">
        <v>867</v>
      </c>
      <c r="F3" t="s">
        <v>45</v>
      </c>
      <c r="G3" t="s">
        <v>1267</v>
      </c>
      <c r="H3" t="s">
        <v>94</v>
      </c>
      <c r="I3" t="s">
        <v>24</v>
      </c>
      <c r="J3" t="s">
        <v>123</v>
      </c>
      <c r="K3" t="str">
        <f t="shared" ca="1" si="3"/>
        <v>.</v>
      </c>
      <c r="L3" s="5" t="s">
        <v>796</v>
      </c>
      <c r="M3" s="5" t="s">
        <v>20</v>
      </c>
      <c r="N3" t="s">
        <v>1649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36</v>
      </c>
      <c r="U3" t="s">
        <v>22</v>
      </c>
      <c r="V3" t="s">
        <v>82</v>
      </c>
      <c r="W3" t="s">
        <v>54</v>
      </c>
      <c r="X3" t="s">
        <v>433</v>
      </c>
      <c r="Y3" t="s">
        <v>20</v>
      </c>
      <c r="Z3" t="s">
        <v>20</v>
      </c>
      <c r="AA3" s="34">
        <v>42870.45040509259</v>
      </c>
      <c r="AB3" s="34">
        <v>42894.575983796298</v>
      </c>
      <c r="AD3">
        <v>15</v>
      </c>
      <c r="AE3" t="str">
        <f t="shared" ca="1" si="4"/>
        <v>ADE</v>
      </c>
      <c r="AF3" t="str">
        <f t="shared" ca="1" si="5"/>
        <v>---</v>
      </c>
      <c r="AG3" t="str">
        <f t="shared" ca="1" si="6"/>
        <v>Waiver Requested</v>
      </c>
      <c r="AH3" t="str">
        <f t="shared" ca="1" si="7"/>
        <v>P2</v>
      </c>
    </row>
    <row r="4" spans="1:34" x14ac:dyDescent="0.3">
      <c r="A4">
        <f t="shared" si="0"/>
        <v>20</v>
      </c>
      <c r="B4">
        <f t="shared" si="1"/>
        <v>2</v>
      </c>
      <c r="C4" s="4">
        <f t="shared" ca="1" si="2"/>
        <v>99703</v>
      </c>
      <c r="D4">
        <v>99703</v>
      </c>
      <c r="E4" t="s">
        <v>412</v>
      </c>
      <c r="F4" t="s">
        <v>45</v>
      </c>
      <c r="G4" t="s">
        <v>46</v>
      </c>
      <c r="H4" t="s">
        <v>184</v>
      </c>
      <c r="I4" t="s">
        <v>24</v>
      </c>
      <c r="J4" t="s">
        <v>123</v>
      </c>
      <c r="K4" t="str">
        <f t="shared" ca="1" si="3"/>
        <v>Matt to direct it to someone else</v>
      </c>
      <c r="L4" t="s">
        <v>20</v>
      </c>
      <c r="M4" t="s">
        <v>20</v>
      </c>
      <c r="N4" t="s">
        <v>1459</v>
      </c>
      <c r="O4" t="s">
        <v>123</v>
      </c>
      <c r="P4" t="s">
        <v>123</v>
      </c>
      <c r="Q4" t="s">
        <v>21</v>
      </c>
      <c r="R4" t="s">
        <v>1380</v>
      </c>
      <c r="S4" t="s">
        <v>269</v>
      </c>
      <c r="T4" t="s">
        <v>36</v>
      </c>
      <c r="U4" t="s">
        <v>22</v>
      </c>
      <c r="V4" t="s">
        <v>29</v>
      </c>
      <c r="W4" t="s">
        <v>40</v>
      </c>
      <c r="X4" t="s">
        <v>660</v>
      </c>
      <c r="Y4" t="s">
        <v>20</v>
      </c>
      <c r="Z4" t="s">
        <v>20</v>
      </c>
      <c r="AA4" s="34">
        <v>42873.761076388888</v>
      </c>
      <c r="AB4" s="34">
        <v>42892.714606481481</v>
      </c>
      <c r="AC4" t="s">
        <v>1650</v>
      </c>
      <c r="AE4" t="str">
        <f t="shared" ca="1" si="4"/>
        <v>Platform Software</v>
      </c>
      <c r="AF4" t="str">
        <f t="shared" ca="1" si="5"/>
        <v>---</v>
      </c>
      <c r="AG4" t="str">
        <f t="shared" ca="1" si="6"/>
        <v>---</v>
      </c>
      <c r="AH4" t="str">
        <f t="shared" ca="1" si="7"/>
        <v>P0</v>
      </c>
    </row>
    <row r="5" spans="1:34" x14ac:dyDescent="0.3">
      <c r="A5">
        <f t="shared" si="0"/>
        <v>8</v>
      </c>
      <c r="B5">
        <f t="shared" si="1"/>
        <v>3</v>
      </c>
      <c r="C5" s="4">
        <f t="shared" ca="1" si="2"/>
        <v>100183</v>
      </c>
      <c r="D5">
        <v>100183</v>
      </c>
      <c r="E5" t="s">
        <v>412</v>
      </c>
      <c r="F5" t="s">
        <v>45</v>
      </c>
      <c r="G5" t="s">
        <v>46</v>
      </c>
      <c r="H5" t="s">
        <v>112</v>
      </c>
      <c r="I5" t="s">
        <v>24</v>
      </c>
      <c r="J5" t="s">
        <v>123</v>
      </c>
      <c r="K5" t="str">
        <f t="shared" ca="1" si="3"/>
        <v>.</v>
      </c>
      <c r="L5" s="5" t="s">
        <v>796</v>
      </c>
      <c r="M5" t="s">
        <v>20</v>
      </c>
      <c r="N5" t="s">
        <v>1515</v>
      </c>
      <c r="O5" t="s">
        <v>1469</v>
      </c>
      <c r="P5" t="s">
        <v>1516</v>
      </c>
      <c r="Q5" t="s">
        <v>82</v>
      </c>
      <c r="R5" t="s">
        <v>1380</v>
      </c>
      <c r="S5" t="s">
        <v>269</v>
      </c>
      <c r="T5" t="s">
        <v>36</v>
      </c>
      <c r="U5" t="s">
        <v>35</v>
      </c>
      <c r="V5" t="s">
        <v>60</v>
      </c>
      <c r="W5" t="s">
        <v>26</v>
      </c>
      <c r="X5" t="s">
        <v>405</v>
      </c>
      <c r="Y5" t="s">
        <v>103</v>
      </c>
      <c r="Z5" t="s">
        <v>20</v>
      </c>
      <c r="AA5" s="34">
        <v>42886.499641203707</v>
      </c>
      <c r="AB5" s="34">
        <v>42891.631805555553</v>
      </c>
      <c r="AE5" t="str">
        <f t="shared" ca="1" si="4"/>
        <v>Protocols-SMB</v>
      </c>
      <c r="AF5" t="str">
        <f t="shared" ca="1" si="5"/>
        <v>---</v>
      </c>
      <c r="AG5" t="str">
        <f t="shared" ca="1" si="6"/>
        <v>Waiver Requested</v>
      </c>
      <c r="AH5" t="str">
        <f t="shared" ca="1" si="7"/>
        <v>P1</v>
      </c>
    </row>
    <row r="6" spans="1:34" x14ac:dyDescent="0.3">
      <c r="A6">
        <f t="shared" si="0"/>
        <v>3</v>
      </c>
      <c r="B6">
        <f t="shared" si="1"/>
        <v>0</v>
      </c>
      <c r="C6" s="4">
        <f t="shared" ca="1" si="2"/>
        <v>100389</v>
      </c>
      <c r="D6">
        <v>100389</v>
      </c>
      <c r="E6" t="s">
        <v>1657</v>
      </c>
      <c r="F6" t="s">
        <v>45</v>
      </c>
      <c r="G6" t="s">
        <v>55</v>
      </c>
      <c r="H6" t="s">
        <v>156</v>
      </c>
      <c r="I6" t="s">
        <v>123</v>
      </c>
      <c r="J6" t="s">
        <v>123</v>
      </c>
      <c r="K6" t="str">
        <f t="shared" ca="1" si="3"/>
        <v>NTR</v>
      </c>
      <c r="L6" t="s">
        <v>20</v>
      </c>
      <c r="M6" t="s">
        <v>20</v>
      </c>
      <c r="N6" t="s">
        <v>1658</v>
      </c>
      <c r="O6" t="s">
        <v>123</v>
      </c>
      <c r="P6" t="s">
        <v>123</v>
      </c>
      <c r="Q6" t="s">
        <v>21</v>
      </c>
      <c r="R6" t="s">
        <v>1380</v>
      </c>
      <c r="S6" t="s">
        <v>269</v>
      </c>
      <c r="T6" t="s">
        <v>23</v>
      </c>
      <c r="U6" t="s">
        <v>22</v>
      </c>
      <c r="V6" t="s">
        <v>82</v>
      </c>
      <c r="W6" t="s">
        <v>95</v>
      </c>
      <c r="X6" t="s">
        <v>145</v>
      </c>
      <c r="Y6" t="s">
        <v>20</v>
      </c>
      <c r="Z6" t="s">
        <v>20</v>
      </c>
      <c r="AA6" s="34">
        <v>42891.263784722221</v>
      </c>
      <c r="AB6" s="34">
        <v>42894.38354166667</v>
      </c>
      <c r="AE6" t="str">
        <f t="shared" ca="1" si="4"/>
        <v>NTR</v>
      </c>
      <c r="AF6" t="str">
        <f t="shared" ca="1" si="5"/>
        <v>NoTarg</v>
      </c>
      <c r="AG6" t="str">
        <f t="shared" ca="1" si="6"/>
        <v>NoWaive</v>
      </c>
      <c r="AH6" t="str">
        <f t="shared" ca="1" si="7"/>
        <v>NTR</v>
      </c>
    </row>
    <row r="7" spans="1:34" x14ac:dyDescent="0.3">
      <c r="A7">
        <f t="shared" si="0"/>
        <v>1</v>
      </c>
      <c r="B7">
        <f t="shared" si="1"/>
        <v>0</v>
      </c>
      <c r="C7" s="4">
        <f t="shared" ca="1" si="2"/>
        <v>100531</v>
      </c>
      <c r="D7">
        <v>100531</v>
      </c>
      <c r="E7" t="s">
        <v>62</v>
      </c>
      <c r="F7" t="s">
        <v>45</v>
      </c>
      <c r="G7" t="s">
        <v>55</v>
      </c>
      <c r="H7" t="s">
        <v>94</v>
      </c>
      <c r="I7" t="s">
        <v>123</v>
      </c>
      <c r="J7" t="s">
        <v>123</v>
      </c>
      <c r="K7" t="str">
        <f t="shared" ca="1" si="3"/>
        <v>NTR</v>
      </c>
      <c r="L7" t="s">
        <v>20</v>
      </c>
      <c r="M7" t="s">
        <v>20</v>
      </c>
      <c r="N7" t="s">
        <v>1663</v>
      </c>
      <c r="O7" t="s">
        <v>123</v>
      </c>
      <c r="P7" t="s">
        <v>123</v>
      </c>
      <c r="Q7" t="s">
        <v>21</v>
      </c>
      <c r="R7" t="s">
        <v>1380</v>
      </c>
      <c r="S7" t="s">
        <v>269</v>
      </c>
      <c r="T7" t="s">
        <v>36</v>
      </c>
      <c r="U7" t="s">
        <v>35</v>
      </c>
      <c r="V7" t="s">
        <v>1405</v>
      </c>
      <c r="W7" t="s">
        <v>90</v>
      </c>
      <c r="X7" t="s">
        <v>1008</v>
      </c>
      <c r="Y7" t="s">
        <v>20</v>
      </c>
      <c r="Z7" t="s">
        <v>20</v>
      </c>
      <c r="AA7" s="34">
        <v>42893.287418981483</v>
      </c>
      <c r="AB7" s="34">
        <v>42894.293946759259</v>
      </c>
      <c r="AE7" t="str">
        <f t="shared" ca="1" si="4"/>
        <v>NTR</v>
      </c>
      <c r="AF7" t="str">
        <f t="shared" ca="1" si="5"/>
        <v>NoTarg</v>
      </c>
      <c r="AG7" t="str">
        <f t="shared" ca="1" si="6"/>
        <v>NoWaive</v>
      </c>
      <c r="AH7" t="str">
        <f t="shared" ca="1" si="7"/>
        <v>NTR</v>
      </c>
    </row>
    <row r="8" spans="1:34" x14ac:dyDescent="0.3">
      <c r="A8">
        <f t="shared" si="0"/>
        <v>1</v>
      </c>
      <c r="B8">
        <f t="shared" si="1"/>
        <v>0</v>
      </c>
      <c r="C8" s="4">
        <f t="shared" ca="1" si="2"/>
        <v>100601</v>
      </c>
      <c r="D8">
        <v>100601</v>
      </c>
      <c r="E8" t="s">
        <v>1666</v>
      </c>
      <c r="F8" t="s">
        <v>45</v>
      </c>
      <c r="G8" t="s">
        <v>46</v>
      </c>
      <c r="H8" t="s">
        <v>94</v>
      </c>
      <c r="I8" t="s">
        <v>123</v>
      </c>
      <c r="J8" t="s">
        <v>123</v>
      </c>
      <c r="K8" t="str">
        <f t="shared" ca="1" si="3"/>
        <v>NTR</v>
      </c>
      <c r="L8" s="5" t="s">
        <v>20</v>
      </c>
      <c r="M8" s="5" t="s">
        <v>20</v>
      </c>
      <c r="N8" t="s">
        <v>1667</v>
      </c>
      <c r="O8" t="s">
        <v>123</v>
      </c>
      <c r="P8" t="s">
        <v>123</v>
      </c>
      <c r="Q8" t="s">
        <v>21</v>
      </c>
      <c r="R8" t="s">
        <v>1380</v>
      </c>
      <c r="S8" t="s">
        <v>269</v>
      </c>
      <c r="T8" t="s">
        <v>36</v>
      </c>
      <c r="U8" t="s">
        <v>22</v>
      </c>
      <c r="V8" t="s">
        <v>156</v>
      </c>
      <c r="W8" t="s">
        <v>54</v>
      </c>
      <c r="X8" t="s">
        <v>47</v>
      </c>
      <c r="Y8" t="s">
        <v>20</v>
      </c>
      <c r="Z8" t="s">
        <v>20</v>
      </c>
      <c r="AA8" s="34">
        <v>42893.900775462964</v>
      </c>
      <c r="AB8" s="34">
        <v>42894.291481481479</v>
      </c>
      <c r="AD8">
        <v>5</v>
      </c>
      <c r="AE8" t="str">
        <f t="shared" ca="1" si="4"/>
        <v>NTR</v>
      </c>
      <c r="AF8" t="str">
        <f t="shared" ca="1" si="5"/>
        <v>NoTarg</v>
      </c>
      <c r="AG8" t="str">
        <f t="shared" ca="1" si="6"/>
        <v>NoWaive</v>
      </c>
      <c r="AH8" t="str">
        <f t="shared" ca="1" si="7"/>
        <v>NTR</v>
      </c>
    </row>
    <row r="9" spans="1:34" x14ac:dyDescent="0.3">
      <c r="A9">
        <f t="shared" si="0"/>
        <v>51</v>
      </c>
      <c r="B9">
        <f t="shared" si="1"/>
        <v>0</v>
      </c>
      <c r="C9" s="4">
        <f t="shared" ca="1" si="2"/>
        <v>98359</v>
      </c>
      <c r="D9">
        <v>98359</v>
      </c>
      <c r="E9" t="s">
        <v>1000</v>
      </c>
      <c r="F9" t="s">
        <v>63</v>
      </c>
      <c r="G9" t="s">
        <v>446</v>
      </c>
      <c r="H9" t="s">
        <v>112</v>
      </c>
      <c r="I9" t="s">
        <v>24</v>
      </c>
      <c r="J9" t="s">
        <v>123</v>
      </c>
      <c r="K9" t="str">
        <f t="shared" ca="1" si="3"/>
        <v>.</v>
      </c>
      <c r="L9" t="s">
        <v>796</v>
      </c>
      <c r="M9" s="5" t="s">
        <v>20</v>
      </c>
      <c r="N9" t="s">
        <v>1061</v>
      </c>
      <c r="O9" t="s">
        <v>1388</v>
      </c>
      <c r="P9" t="s">
        <v>1648</v>
      </c>
      <c r="Q9" t="s">
        <v>82</v>
      </c>
      <c r="R9" t="s">
        <v>1380</v>
      </c>
      <c r="S9" t="s">
        <v>269</v>
      </c>
      <c r="T9" t="s">
        <v>36</v>
      </c>
      <c r="U9" t="s">
        <v>35</v>
      </c>
      <c r="V9" t="s">
        <v>190</v>
      </c>
      <c r="W9" t="s">
        <v>26</v>
      </c>
      <c r="X9" t="s">
        <v>742</v>
      </c>
      <c r="Y9" t="s">
        <v>103</v>
      </c>
      <c r="Z9" t="s">
        <v>20</v>
      </c>
      <c r="AA9" s="34">
        <v>42842.912604166668</v>
      </c>
      <c r="AB9" s="34">
        <v>42894.700381944444</v>
      </c>
      <c r="AD9">
        <v>23</v>
      </c>
      <c r="AE9" t="str">
        <f t="shared" ca="1" si="4"/>
        <v>AvatarFS</v>
      </c>
      <c r="AF9" t="str">
        <f t="shared" ca="1" si="5"/>
        <v>---</v>
      </c>
      <c r="AG9" t="str">
        <f t="shared" ca="1" si="6"/>
        <v>Waiver Requested</v>
      </c>
      <c r="AH9" t="str">
        <f t="shared" ca="1" si="7"/>
        <v>P1</v>
      </c>
    </row>
    <row r="10" spans="1:34" x14ac:dyDescent="0.3">
      <c r="A10">
        <f t="shared" si="0"/>
        <v>1</v>
      </c>
      <c r="B10">
        <f t="shared" si="1"/>
        <v>0</v>
      </c>
      <c r="C10" s="4">
        <f t="shared" ca="1" si="2"/>
        <v>100599</v>
      </c>
      <c r="D10">
        <v>100599</v>
      </c>
      <c r="E10" t="s">
        <v>62</v>
      </c>
      <c r="F10" t="s">
        <v>63</v>
      </c>
      <c r="G10" t="s">
        <v>555</v>
      </c>
      <c r="H10" t="s">
        <v>94</v>
      </c>
      <c r="I10" t="s">
        <v>123</v>
      </c>
      <c r="J10" t="s">
        <v>123</v>
      </c>
      <c r="K10" t="str">
        <f t="shared" ca="1" si="3"/>
        <v>NTR</v>
      </c>
      <c r="L10" t="s">
        <v>20</v>
      </c>
      <c r="M10" t="s">
        <v>20</v>
      </c>
      <c r="N10" t="s">
        <v>1665</v>
      </c>
      <c r="O10" t="s">
        <v>123</v>
      </c>
      <c r="P10" t="s">
        <v>123</v>
      </c>
      <c r="Q10" t="s">
        <v>21</v>
      </c>
      <c r="R10" t="s">
        <v>1380</v>
      </c>
      <c r="S10" t="s">
        <v>193</v>
      </c>
      <c r="T10" t="s">
        <v>51</v>
      </c>
      <c r="U10" t="s">
        <v>22</v>
      </c>
      <c r="V10" t="s">
        <v>82</v>
      </c>
      <c r="W10" t="s">
        <v>54</v>
      </c>
      <c r="X10" t="s">
        <v>870</v>
      </c>
      <c r="Y10" t="s">
        <v>20</v>
      </c>
      <c r="Z10" t="s">
        <v>20</v>
      </c>
      <c r="AA10" s="34">
        <v>42893.800439814811</v>
      </c>
      <c r="AB10" s="34">
        <v>42894.482592592591</v>
      </c>
      <c r="AE10" t="str">
        <f t="shared" ca="1" si="4"/>
        <v>NTR</v>
      </c>
      <c r="AF10" t="str">
        <f t="shared" ca="1" si="5"/>
        <v>NoTarg</v>
      </c>
      <c r="AG10" t="str">
        <f t="shared" ca="1" si="6"/>
        <v>NoWaive</v>
      </c>
      <c r="AH10" t="str">
        <f t="shared" ca="1" si="7"/>
        <v>NTR</v>
      </c>
    </row>
    <row r="11" spans="1:34" x14ac:dyDescent="0.3">
      <c r="A11">
        <f t="shared" si="0"/>
        <v>0</v>
      </c>
      <c r="B11">
        <f t="shared" si="1"/>
        <v>0</v>
      </c>
      <c r="C11" s="4">
        <f t="shared" ca="1" si="2"/>
        <v>100657</v>
      </c>
      <c r="D11">
        <v>100657</v>
      </c>
      <c r="E11" t="s">
        <v>62</v>
      </c>
      <c r="F11" t="s">
        <v>63</v>
      </c>
      <c r="G11" t="s">
        <v>120</v>
      </c>
      <c r="H11" t="s">
        <v>184</v>
      </c>
      <c r="I11" t="s">
        <v>123</v>
      </c>
      <c r="J11" t="s">
        <v>123</v>
      </c>
      <c r="K11" t="str">
        <f t="shared" ca="1" si="3"/>
        <v>NTR</v>
      </c>
      <c r="L11" s="5" t="s">
        <v>20</v>
      </c>
      <c r="M11" s="5" t="s">
        <v>20</v>
      </c>
      <c r="N11" t="s">
        <v>1669</v>
      </c>
      <c r="O11" t="s">
        <v>123</v>
      </c>
      <c r="P11" t="s">
        <v>123</v>
      </c>
      <c r="Q11" t="s">
        <v>21</v>
      </c>
      <c r="R11" t="s">
        <v>1380</v>
      </c>
      <c r="S11" t="s">
        <v>269</v>
      </c>
      <c r="T11" t="s">
        <v>36</v>
      </c>
      <c r="U11" t="s">
        <v>39</v>
      </c>
      <c r="V11" t="s">
        <v>82</v>
      </c>
      <c r="W11" t="s">
        <v>67</v>
      </c>
      <c r="X11" t="s">
        <v>1670</v>
      </c>
      <c r="Y11" t="s">
        <v>20</v>
      </c>
      <c r="Z11" t="s">
        <v>20</v>
      </c>
      <c r="AA11" s="34">
        <v>42894.608888888892</v>
      </c>
      <c r="AB11" s="34">
        <v>42894.656446759262</v>
      </c>
      <c r="AD11">
        <v>5</v>
      </c>
      <c r="AE11" t="str">
        <f t="shared" ca="1" si="4"/>
        <v>NTR</v>
      </c>
      <c r="AF11" t="str">
        <f t="shared" ca="1" si="5"/>
        <v>NoTarg</v>
      </c>
      <c r="AG11" t="str">
        <f t="shared" ca="1" si="6"/>
        <v>NoWaive</v>
      </c>
      <c r="AH11" t="str">
        <f t="shared" ca="1" si="7"/>
        <v>NTR</v>
      </c>
    </row>
    <row r="12" spans="1:34" x14ac:dyDescent="0.3">
      <c r="A12">
        <f t="shared" si="0"/>
        <v>279</v>
      </c>
      <c r="B12">
        <f t="shared" si="1"/>
        <v>1</v>
      </c>
      <c r="C12" s="4">
        <f t="shared" ca="1" si="2"/>
        <v>88250</v>
      </c>
      <c r="D12">
        <v>88250</v>
      </c>
      <c r="E12" t="s">
        <v>72</v>
      </c>
      <c r="F12" t="s">
        <v>70</v>
      </c>
      <c r="G12" t="s">
        <v>71</v>
      </c>
      <c r="H12" t="s">
        <v>184</v>
      </c>
      <c r="I12" t="s">
        <v>68</v>
      </c>
      <c r="J12" t="s">
        <v>123</v>
      </c>
      <c r="K12" t="str">
        <f t="shared" ca="1" si="3"/>
        <v>NTR</v>
      </c>
      <c r="L12" t="s">
        <v>20</v>
      </c>
      <c r="M12" t="s">
        <v>20</v>
      </c>
      <c r="N12" t="s">
        <v>314</v>
      </c>
      <c r="O12" t="s">
        <v>123</v>
      </c>
      <c r="P12" t="s">
        <v>123</v>
      </c>
      <c r="Q12" t="s">
        <v>82</v>
      </c>
      <c r="R12" t="s">
        <v>1380</v>
      </c>
      <c r="S12" t="s">
        <v>269</v>
      </c>
      <c r="T12" t="s">
        <v>23</v>
      </c>
      <c r="U12" t="s">
        <v>39</v>
      </c>
      <c r="V12" t="s">
        <v>82</v>
      </c>
      <c r="W12" t="s">
        <v>105</v>
      </c>
      <c r="X12" t="s">
        <v>315</v>
      </c>
      <c r="Y12" t="s">
        <v>20</v>
      </c>
      <c r="Z12" t="s">
        <v>20</v>
      </c>
      <c r="AA12" s="34">
        <v>42611.600347222222</v>
      </c>
      <c r="AB12" s="34">
        <v>42893.977141203701</v>
      </c>
      <c r="AC12" t="s">
        <v>1645</v>
      </c>
      <c r="AE12" t="str">
        <f t="shared" ca="1" si="4"/>
        <v>NTR</v>
      </c>
      <c r="AF12" t="str">
        <f t="shared" ca="1" si="5"/>
        <v>NoTarg</v>
      </c>
      <c r="AG12" t="str">
        <f t="shared" ca="1" si="6"/>
        <v>NoWaive</v>
      </c>
      <c r="AH12" t="str">
        <f t="shared" ca="1" si="7"/>
        <v>NTR</v>
      </c>
    </row>
    <row r="13" spans="1:34" x14ac:dyDescent="0.3">
      <c r="A13">
        <f t="shared" si="0"/>
        <v>270</v>
      </c>
      <c r="B13">
        <f t="shared" si="1"/>
        <v>2</v>
      </c>
      <c r="C13" s="4">
        <f t="shared" ca="1" si="2"/>
        <v>88763</v>
      </c>
      <c r="D13">
        <v>88763</v>
      </c>
      <c r="E13" t="s">
        <v>147</v>
      </c>
      <c r="F13" t="s">
        <v>70</v>
      </c>
      <c r="G13" t="s">
        <v>71</v>
      </c>
      <c r="H13" t="s">
        <v>94</v>
      </c>
      <c r="I13" t="s">
        <v>30</v>
      </c>
      <c r="J13" t="s">
        <v>123</v>
      </c>
      <c r="K13" t="str">
        <f t="shared" ca="1" si="3"/>
        <v>Olga to make sure documentaton info is provided</v>
      </c>
      <c r="L13" s="5" t="s">
        <v>20</v>
      </c>
      <c r="M13" s="5" t="s">
        <v>1646</v>
      </c>
      <c r="N13" t="s">
        <v>339</v>
      </c>
      <c r="O13" t="s">
        <v>123</v>
      </c>
      <c r="P13" t="s">
        <v>123</v>
      </c>
      <c r="Q13" t="s">
        <v>82</v>
      </c>
      <c r="R13" t="s">
        <v>1380</v>
      </c>
      <c r="S13" t="s">
        <v>269</v>
      </c>
      <c r="T13" t="s">
        <v>36</v>
      </c>
      <c r="U13" t="s">
        <v>35</v>
      </c>
      <c r="V13" t="s">
        <v>29</v>
      </c>
      <c r="W13" t="s">
        <v>44</v>
      </c>
      <c r="X13" t="s">
        <v>272</v>
      </c>
      <c r="Y13" t="s">
        <v>103</v>
      </c>
      <c r="Z13" t="s">
        <v>20</v>
      </c>
      <c r="AA13" s="34">
        <v>42621.723240740743</v>
      </c>
      <c r="AB13" s="34">
        <v>42892.972650462965</v>
      </c>
      <c r="AC13" t="s">
        <v>593</v>
      </c>
      <c r="AD13">
        <v>1</v>
      </c>
      <c r="AE13" t="str">
        <f t="shared" ca="1" si="4"/>
        <v>Documentation</v>
      </c>
      <c r="AF13" t="str">
        <f t="shared" ca="1" si="5"/>
        <v>Avitus_1.4.0.72-20170531</v>
      </c>
      <c r="AG13" t="str">
        <f t="shared" ca="1" si="6"/>
        <v>---</v>
      </c>
      <c r="AH13" t="str">
        <f t="shared" ca="1" si="7"/>
        <v>P2</v>
      </c>
    </row>
    <row r="14" spans="1:34" x14ac:dyDescent="0.3">
      <c r="A14">
        <f t="shared" si="0"/>
        <v>15</v>
      </c>
      <c r="B14">
        <f t="shared" si="1"/>
        <v>2</v>
      </c>
      <c r="C14" s="4">
        <f t="shared" ca="1" si="2"/>
        <v>99885</v>
      </c>
      <c r="D14">
        <v>99885</v>
      </c>
      <c r="E14" t="s">
        <v>69</v>
      </c>
      <c r="F14" t="s">
        <v>70</v>
      </c>
      <c r="G14" t="s">
        <v>71</v>
      </c>
      <c r="H14" t="s">
        <v>184</v>
      </c>
      <c r="I14" t="s">
        <v>68</v>
      </c>
      <c r="J14" t="s">
        <v>123</v>
      </c>
      <c r="K14" t="str">
        <f t="shared" ca="1" si="3"/>
        <v>Is it in today's draft? Pete to follow up</v>
      </c>
      <c r="L14" s="5" t="s">
        <v>20</v>
      </c>
      <c r="M14" s="5" t="s">
        <v>1646</v>
      </c>
      <c r="N14" t="s">
        <v>1451</v>
      </c>
      <c r="O14" t="s">
        <v>123</v>
      </c>
      <c r="P14" t="s">
        <v>123</v>
      </c>
      <c r="Q14" t="s">
        <v>82</v>
      </c>
      <c r="R14" t="s">
        <v>1380</v>
      </c>
      <c r="S14" t="s">
        <v>269</v>
      </c>
      <c r="T14" t="s">
        <v>36</v>
      </c>
      <c r="U14" t="s">
        <v>39</v>
      </c>
      <c r="V14" t="s">
        <v>82</v>
      </c>
      <c r="W14" t="s">
        <v>93</v>
      </c>
      <c r="X14" t="s">
        <v>325</v>
      </c>
      <c r="Y14" t="s">
        <v>20</v>
      </c>
      <c r="Z14" t="s">
        <v>20</v>
      </c>
      <c r="AA14" s="34">
        <v>42878.802384259259</v>
      </c>
      <c r="AB14" s="34">
        <v>42892.972291666665</v>
      </c>
      <c r="AC14" t="s">
        <v>1530</v>
      </c>
      <c r="AD14">
        <v>6</v>
      </c>
      <c r="AE14" t="str">
        <f t="shared" ca="1" si="4"/>
        <v>Documentation</v>
      </c>
      <c r="AF14" t="str">
        <f t="shared" ca="1" si="5"/>
        <v>Avitus_1.4.0.72-20170531</v>
      </c>
      <c r="AG14" t="str">
        <f t="shared" ca="1" si="6"/>
        <v>---</v>
      </c>
      <c r="AH14" t="str">
        <f t="shared" ca="1" si="7"/>
        <v>P0</v>
      </c>
    </row>
    <row r="15" spans="1:34" x14ac:dyDescent="0.3">
      <c r="A15">
        <f t="shared" si="0"/>
        <v>7</v>
      </c>
      <c r="B15">
        <f t="shared" si="1"/>
        <v>0</v>
      </c>
      <c r="C15" s="4">
        <f t="shared" ca="1" si="2"/>
        <v>100326</v>
      </c>
      <c r="D15">
        <v>100326</v>
      </c>
      <c r="E15" t="s">
        <v>413</v>
      </c>
      <c r="F15" t="s">
        <v>1347</v>
      </c>
      <c r="G15" t="s">
        <v>1654</v>
      </c>
      <c r="H15" t="s">
        <v>156</v>
      </c>
      <c r="I15" t="s">
        <v>123</v>
      </c>
      <c r="J15" t="s">
        <v>123</v>
      </c>
      <c r="K15" t="str">
        <f t="shared" ca="1" si="3"/>
        <v>Needs Sasha to look at it? Matt to send a note and update summary</v>
      </c>
      <c r="L15" s="5" t="s">
        <v>20</v>
      </c>
      <c r="M15" s="5" t="s">
        <v>1647</v>
      </c>
      <c r="N15" t="s">
        <v>1655</v>
      </c>
      <c r="O15" t="s">
        <v>123</v>
      </c>
      <c r="P15" t="s">
        <v>716</v>
      </c>
      <c r="Q15" t="s">
        <v>82</v>
      </c>
      <c r="R15" t="s">
        <v>1380</v>
      </c>
      <c r="S15" t="s">
        <v>269</v>
      </c>
      <c r="T15" t="s">
        <v>36</v>
      </c>
      <c r="U15" t="s">
        <v>22</v>
      </c>
      <c r="V15" t="s">
        <v>82</v>
      </c>
      <c r="W15" t="s">
        <v>54</v>
      </c>
      <c r="X15" t="s">
        <v>47</v>
      </c>
      <c r="Y15" t="s">
        <v>20</v>
      </c>
      <c r="Z15" t="s">
        <v>851</v>
      </c>
      <c r="AA15" s="34">
        <v>42887.943842592591</v>
      </c>
      <c r="AB15" s="34">
        <v>42894.346377314818</v>
      </c>
      <c r="AC15" t="s">
        <v>1656</v>
      </c>
      <c r="AD15">
        <v>12</v>
      </c>
      <c r="AE15" t="str">
        <f t="shared" ca="1" si="4"/>
        <v>Platform Software</v>
      </c>
      <c r="AF15" t="str">
        <f t="shared" ca="1" si="5"/>
        <v>---</v>
      </c>
      <c r="AG15" t="str">
        <f t="shared" ca="1" si="6"/>
        <v>---</v>
      </c>
      <c r="AH15" t="str">
        <f t="shared" ca="1" si="7"/>
        <v>P2</v>
      </c>
    </row>
    <row r="16" spans="1:34" x14ac:dyDescent="0.3">
      <c r="A16">
        <f t="shared" si="0"/>
        <v>34</v>
      </c>
      <c r="B16">
        <f t="shared" si="1"/>
        <v>0</v>
      </c>
      <c r="C16" s="4">
        <f t="shared" ca="1" si="2"/>
        <v>99073</v>
      </c>
      <c r="D16">
        <v>99073</v>
      </c>
      <c r="E16" t="s">
        <v>413</v>
      </c>
      <c r="F16" t="s">
        <v>253</v>
      </c>
      <c r="G16" t="s">
        <v>702</v>
      </c>
      <c r="H16" t="s">
        <v>184</v>
      </c>
      <c r="I16" t="s">
        <v>68</v>
      </c>
      <c r="J16" t="s">
        <v>123</v>
      </c>
      <c r="K16" t="str">
        <f t="shared" ca="1" si="3"/>
        <v>NTR</v>
      </c>
      <c r="L16" s="5" t="s">
        <v>20</v>
      </c>
      <c r="M16" t="s">
        <v>20</v>
      </c>
      <c r="N16" t="s">
        <v>1293</v>
      </c>
      <c r="O16" t="s">
        <v>123</v>
      </c>
      <c r="P16" t="s">
        <v>1004</v>
      </c>
      <c r="Q16" t="s">
        <v>82</v>
      </c>
      <c r="R16" t="s">
        <v>1380</v>
      </c>
      <c r="S16" t="s">
        <v>269</v>
      </c>
      <c r="T16" t="s">
        <v>51</v>
      </c>
      <c r="U16" t="s">
        <v>39</v>
      </c>
      <c r="V16" t="s">
        <v>82</v>
      </c>
      <c r="W16" t="s">
        <v>54</v>
      </c>
      <c r="X16" t="s">
        <v>456</v>
      </c>
      <c r="Y16" t="s">
        <v>20</v>
      </c>
      <c r="Z16" t="s">
        <v>20</v>
      </c>
      <c r="AA16" s="34">
        <v>42859.8746875</v>
      </c>
      <c r="AB16" s="34">
        <v>42894.66505787037</v>
      </c>
      <c r="AD16">
        <v>14</v>
      </c>
      <c r="AE16" t="str">
        <f t="shared" ca="1" si="4"/>
        <v>NTR</v>
      </c>
      <c r="AF16" t="str">
        <f t="shared" ca="1" si="5"/>
        <v>NoTarg</v>
      </c>
      <c r="AG16" t="str">
        <f t="shared" ca="1" si="6"/>
        <v>NoWaive</v>
      </c>
      <c r="AH16" t="str">
        <f t="shared" ca="1" si="7"/>
        <v>NTR</v>
      </c>
    </row>
    <row r="17" spans="1:34" x14ac:dyDescent="0.3">
      <c r="A17">
        <f t="shared" si="0"/>
        <v>12</v>
      </c>
      <c r="B17">
        <f t="shared" si="1"/>
        <v>2</v>
      </c>
      <c r="C17" s="4">
        <f t="shared" ca="1" si="2"/>
        <v>100064</v>
      </c>
      <c r="D17">
        <v>100064</v>
      </c>
      <c r="E17" t="s">
        <v>456</v>
      </c>
      <c r="F17" t="s">
        <v>253</v>
      </c>
      <c r="G17" t="s">
        <v>254</v>
      </c>
      <c r="H17" t="s">
        <v>184</v>
      </c>
      <c r="I17" t="s">
        <v>68</v>
      </c>
      <c r="J17" t="s">
        <v>123</v>
      </c>
      <c r="K17" t="str">
        <f t="shared" ca="1" si="3"/>
        <v>Already fixed as part of another bug, Steve verifying</v>
      </c>
      <c r="L17" s="5" t="s">
        <v>20</v>
      </c>
      <c r="M17" s="5" t="s">
        <v>20</v>
      </c>
      <c r="N17" t="s">
        <v>1602</v>
      </c>
      <c r="O17" t="s">
        <v>123</v>
      </c>
      <c r="P17" t="s">
        <v>1603</v>
      </c>
      <c r="Q17" t="s">
        <v>82</v>
      </c>
      <c r="R17" t="s">
        <v>1380</v>
      </c>
      <c r="S17" t="s">
        <v>269</v>
      </c>
      <c r="T17" t="s">
        <v>23</v>
      </c>
      <c r="U17" t="s">
        <v>22</v>
      </c>
      <c r="V17" t="s">
        <v>82</v>
      </c>
      <c r="W17" t="s">
        <v>54</v>
      </c>
      <c r="X17" t="s">
        <v>456</v>
      </c>
      <c r="Y17" t="s">
        <v>20</v>
      </c>
      <c r="Z17" t="s">
        <v>20</v>
      </c>
      <c r="AA17" s="34">
        <v>42881.808553240742</v>
      </c>
      <c r="AB17" s="34">
        <v>42892.962164351855</v>
      </c>
      <c r="AD17">
        <v>1</v>
      </c>
      <c r="AE17" t="str">
        <f t="shared" ca="1" si="4"/>
        <v>File Access Auditing</v>
      </c>
      <c r="AF17" t="str">
        <f t="shared" ca="1" si="5"/>
        <v>---</v>
      </c>
      <c r="AG17" t="str">
        <f t="shared" ca="1" si="6"/>
        <v>---</v>
      </c>
      <c r="AH17" t="str">
        <f t="shared" ca="1" si="7"/>
        <v>P0</v>
      </c>
    </row>
    <row r="18" spans="1:34" x14ac:dyDescent="0.3">
      <c r="A18">
        <f t="shared" si="0"/>
        <v>277</v>
      </c>
      <c r="B18">
        <f t="shared" si="1"/>
        <v>30</v>
      </c>
      <c r="C18" s="4">
        <f t="shared" ca="1" si="2"/>
        <v>88457</v>
      </c>
      <c r="D18">
        <v>88457</v>
      </c>
      <c r="E18" t="s">
        <v>408</v>
      </c>
      <c r="F18" t="s">
        <v>28</v>
      </c>
      <c r="G18" t="s">
        <v>407</v>
      </c>
      <c r="H18" t="s">
        <v>112</v>
      </c>
      <c r="I18" t="s">
        <v>30</v>
      </c>
      <c r="J18" t="s">
        <v>123</v>
      </c>
      <c r="K18" t="str">
        <f t="shared" ca="1" si="3"/>
        <v>.</v>
      </c>
      <c r="L18" s="5" t="s">
        <v>796</v>
      </c>
      <c r="M18" t="s">
        <v>20</v>
      </c>
      <c r="N18" t="s">
        <v>524</v>
      </c>
      <c r="O18" t="s">
        <v>1383</v>
      </c>
      <c r="P18" t="s">
        <v>1230</v>
      </c>
      <c r="Q18" t="s">
        <v>287</v>
      </c>
      <c r="R18" t="s">
        <v>82</v>
      </c>
      <c r="S18" t="s">
        <v>269</v>
      </c>
      <c r="T18" t="s">
        <v>23</v>
      </c>
      <c r="U18" t="s">
        <v>22</v>
      </c>
      <c r="V18" t="s">
        <v>25</v>
      </c>
      <c r="W18" t="s">
        <v>26</v>
      </c>
      <c r="X18" t="s">
        <v>41</v>
      </c>
      <c r="Y18" t="s">
        <v>20</v>
      </c>
      <c r="Z18" t="s">
        <v>20</v>
      </c>
      <c r="AA18" s="34">
        <v>42614.564895833333</v>
      </c>
      <c r="AB18" s="34">
        <v>42863.823634259257</v>
      </c>
      <c r="AC18" t="s">
        <v>170</v>
      </c>
      <c r="AD18">
        <v>7</v>
      </c>
      <c r="AE18" t="str">
        <f t="shared" ca="1" si="4"/>
        <v>Platform Software</v>
      </c>
      <c r="AF18" t="str">
        <f t="shared" ca="1" si="5"/>
        <v>---</v>
      </c>
      <c r="AG18" t="str">
        <f t="shared" ca="1" si="6"/>
        <v>Waiver Requested</v>
      </c>
      <c r="AH18" t="str">
        <f t="shared" ca="1" si="7"/>
        <v>P1</v>
      </c>
    </row>
    <row r="19" spans="1:34" x14ac:dyDescent="0.3">
      <c r="A19">
        <f t="shared" si="0"/>
        <v>48</v>
      </c>
      <c r="B19">
        <f t="shared" si="1"/>
        <v>6</v>
      </c>
      <c r="C19" s="4">
        <f t="shared" ca="1" si="2"/>
        <v>98555</v>
      </c>
      <c r="D19">
        <v>98555</v>
      </c>
      <c r="E19" t="s">
        <v>760</v>
      </c>
      <c r="F19" t="s">
        <v>28</v>
      </c>
      <c r="G19" t="s">
        <v>481</v>
      </c>
      <c r="H19" t="s">
        <v>184</v>
      </c>
      <c r="I19" t="s">
        <v>81</v>
      </c>
      <c r="J19" t="s">
        <v>123</v>
      </c>
      <c r="K19" t="str">
        <f t="shared" ca="1" si="3"/>
        <v>Still being investigated</v>
      </c>
      <c r="L19" t="s">
        <v>20</v>
      </c>
      <c r="M19" t="s">
        <v>20</v>
      </c>
      <c r="N19" t="s">
        <v>1328</v>
      </c>
      <c r="O19" t="s">
        <v>123</v>
      </c>
      <c r="P19" t="s">
        <v>168</v>
      </c>
      <c r="Q19" t="s">
        <v>287</v>
      </c>
      <c r="R19" t="s">
        <v>82</v>
      </c>
      <c r="S19" t="s">
        <v>269</v>
      </c>
      <c r="T19" t="s">
        <v>36</v>
      </c>
      <c r="U19" t="s">
        <v>35</v>
      </c>
      <c r="V19" t="s">
        <v>82</v>
      </c>
      <c r="W19" t="s">
        <v>1290</v>
      </c>
      <c r="X19" t="s">
        <v>84</v>
      </c>
      <c r="Y19" t="s">
        <v>20</v>
      </c>
      <c r="Z19" t="s">
        <v>20</v>
      </c>
      <c r="AA19" s="34">
        <v>42845.692384259259</v>
      </c>
      <c r="AB19" s="34">
        <v>42888.887997685182</v>
      </c>
      <c r="AC19" t="s">
        <v>655</v>
      </c>
      <c r="AE19" t="str">
        <f t="shared" ca="1" si="4"/>
        <v>Platform Software</v>
      </c>
      <c r="AF19" t="str">
        <f t="shared" ca="1" si="5"/>
        <v>---</v>
      </c>
      <c r="AG19" t="str">
        <f t="shared" ca="1" si="6"/>
        <v>---</v>
      </c>
      <c r="AH19" t="str">
        <f t="shared" ca="1" si="7"/>
        <v>P0</v>
      </c>
    </row>
    <row r="20" spans="1:34" x14ac:dyDescent="0.3">
      <c r="A20">
        <f t="shared" si="0"/>
        <v>36</v>
      </c>
      <c r="B20">
        <f t="shared" si="1"/>
        <v>26</v>
      </c>
      <c r="C20" s="4">
        <f t="shared" ca="1" si="2"/>
        <v>98975</v>
      </c>
      <c r="D20">
        <v>98975</v>
      </c>
      <c r="E20" t="s">
        <v>27</v>
      </c>
      <c r="F20" t="s">
        <v>28</v>
      </c>
      <c r="G20" t="s">
        <v>34</v>
      </c>
      <c r="H20" t="s">
        <v>112</v>
      </c>
      <c r="I20" t="s">
        <v>24</v>
      </c>
      <c r="J20" t="s">
        <v>123</v>
      </c>
      <c r="K20" t="str">
        <f t="shared" ca="1" si="3"/>
        <v>.</v>
      </c>
      <c r="L20" s="5" t="s">
        <v>796</v>
      </c>
      <c r="M20" s="5" t="s">
        <v>20</v>
      </c>
      <c r="N20" t="s">
        <v>1291</v>
      </c>
      <c r="O20" t="s">
        <v>1394</v>
      </c>
      <c r="P20" t="s">
        <v>1292</v>
      </c>
      <c r="Q20" t="s">
        <v>287</v>
      </c>
      <c r="R20" t="s">
        <v>82</v>
      </c>
      <c r="S20" t="s">
        <v>269</v>
      </c>
      <c r="T20" t="s">
        <v>23</v>
      </c>
      <c r="U20" t="s">
        <v>22</v>
      </c>
      <c r="V20" t="s">
        <v>190</v>
      </c>
      <c r="W20" t="s">
        <v>26</v>
      </c>
      <c r="X20" t="s">
        <v>285</v>
      </c>
      <c r="Y20" t="s">
        <v>20</v>
      </c>
      <c r="Z20" t="s">
        <v>20</v>
      </c>
      <c r="AA20" s="34">
        <v>42857.815833333334</v>
      </c>
      <c r="AB20" s="34">
        <v>42867.497361111113</v>
      </c>
      <c r="AC20" t="s">
        <v>170</v>
      </c>
      <c r="AD20">
        <v>3</v>
      </c>
      <c r="AE20" t="str">
        <f t="shared" ca="1" si="4"/>
        <v>Platform Software</v>
      </c>
      <c r="AF20" t="str">
        <f t="shared" ca="1" si="5"/>
        <v>---</v>
      </c>
      <c r="AG20" t="str">
        <f t="shared" ca="1" si="6"/>
        <v>Waiver Requested</v>
      </c>
      <c r="AH20" t="str">
        <f t="shared" ca="1" si="7"/>
        <v>P1</v>
      </c>
    </row>
    <row r="21" spans="1:34" x14ac:dyDescent="0.3">
      <c r="A21">
        <f t="shared" si="0"/>
        <v>21</v>
      </c>
      <c r="B21">
        <f t="shared" si="1"/>
        <v>7</v>
      </c>
      <c r="C21" s="4">
        <f t="shared" ca="1" si="2"/>
        <v>99634</v>
      </c>
      <c r="D21">
        <v>99634</v>
      </c>
      <c r="E21" t="s">
        <v>480</v>
      </c>
      <c r="F21" t="s">
        <v>28</v>
      </c>
      <c r="G21" t="s">
        <v>481</v>
      </c>
      <c r="H21" t="s">
        <v>94</v>
      </c>
      <c r="I21" t="s">
        <v>24</v>
      </c>
      <c r="J21" t="s">
        <v>123</v>
      </c>
      <c r="K21" t="str">
        <f t="shared" ca="1" si="3"/>
        <v>.</v>
      </c>
      <c r="L21" s="5" t="s">
        <v>796</v>
      </c>
      <c r="M21" t="s">
        <v>20</v>
      </c>
      <c r="N21" t="s">
        <v>1336</v>
      </c>
      <c r="O21" t="s">
        <v>123</v>
      </c>
      <c r="P21" t="s">
        <v>1230</v>
      </c>
      <c r="Q21" t="s">
        <v>287</v>
      </c>
      <c r="R21" t="s">
        <v>82</v>
      </c>
      <c r="S21" t="s">
        <v>269</v>
      </c>
      <c r="T21" t="s">
        <v>23</v>
      </c>
      <c r="U21" t="s">
        <v>22</v>
      </c>
      <c r="V21" t="s">
        <v>156</v>
      </c>
      <c r="W21" t="s">
        <v>489</v>
      </c>
      <c r="X21" t="s">
        <v>480</v>
      </c>
      <c r="Y21" t="s">
        <v>20</v>
      </c>
      <c r="Z21" t="s">
        <v>20</v>
      </c>
      <c r="AA21" s="34">
        <v>42872.914305555554</v>
      </c>
      <c r="AB21" s="34">
        <v>42887.690092592595</v>
      </c>
      <c r="AC21" t="s">
        <v>1422</v>
      </c>
      <c r="AD21">
        <v>10</v>
      </c>
      <c r="AE21" t="str">
        <f t="shared" ca="1" si="4"/>
        <v>Platform Software</v>
      </c>
      <c r="AF21" t="str">
        <f t="shared" ca="1" si="5"/>
        <v>---</v>
      </c>
      <c r="AG21" t="str">
        <f t="shared" ca="1" si="6"/>
        <v>Waiver Requested</v>
      </c>
      <c r="AH21" t="str">
        <f t="shared" ca="1" si="7"/>
        <v>P2</v>
      </c>
    </row>
    <row r="22" spans="1:34" x14ac:dyDescent="0.3">
      <c r="A22">
        <f t="shared" si="0"/>
        <v>20</v>
      </c>
      <c r="B22">
        <f t="shared" si="1"/>
        <v>0</v>
      </c>
      <c r="C22" s="4">
        <f t="shared" ca="1" si="2"/>
        <v>99705</v>
      </c>
      <c r="D22">
        <v>99705</v>
      </c>
      <c r="E22" t="s">
        <v>139</v>
      </c>
      <c r="F22" t="s">
        <v>28</v>
      </c>
      <c r="G22" t="s">
        <v>53</v>
      </c>
      <c r="H22" t="s">
        <v>184</v>
      </c>
      <c r="I22" t="s">
        <v>24</v>
      </c>
      <c r="J22" t="s">
        <v>123</v>
      </c>
      <c r="K22" t="str">
        <f t="shared" ca="1" si="3"/>
        <v>.</v>
      </c>
      <c r="L22" t="s">
        <v>796</v>
      </c>
      <c r="M22" t="s">
        <v>20</v>
      </c>
      <c r="N22" t="s">
        <v>1357</v>
      </c>
      <c r="O22" t="s">
        <v>123</v>
      </c>
      <c r="P22" t="s">
        <v>123</v>
      </c>
      <c r="Q22" t="s">
        <v>287</v>
      </c>
      <c r="R22" t="s">
        <v>82</v>
      </c>
      <c r="S22" t="s">
        <v>269</v>
      </c>
      <c r="T22" t="s">
        <v>36</v>
      </c>
      <c r="U22" t="s">
        <v>35</v>
      </c>
      <c r="V22" t="s">
        <v>29</v>
      </c>
      <c r="W22" t="s">
        <v>40</v>
      </c>
      <c r="X22" t="s">
        <v>713</v>
      </c>
      <c r="Y22" t="s">
        <v>20</v>
      </c>
      <c r="Z22" t="s">
        <v>20</v>
      </c>
      <c r="AA22" s="34">
        <v>42873.84134259259</v>
      </c>
      <c r="AB22" s="34">
        <v>42894.261203703703</v>
      </c>
      <c r="AE22" t="str">
        <f t="shared" ca="1" si="4"/>
        <v>Platform Software</v>
      </c>
      <c r="AF22" t="str">
        <f t="shared" ca="1" si="5"/>
        <v>---</v>
      </c>
      <c r="AG22" t="str">
        <f t="shared" ca="1" si="6"/>
        <v>Waiver Requested</v>
      </c>
      <c r="AH22" t="str">
        <f t="shared" ca="1" si="7"/>
        <v>P0</v>
      </c>
    </row>
    <row r="23" spans="1:34" x14ac:dyDescent="0.3">
      <c r="A23">
        <f t="shared" si="0"/>
        <v>15</v>
      </c>
      <c r="B23">
        <f t="shared" si="1"/>
        <v>7</v>
      </c>
      <c r="C23" s="4">
        <f t="shared" ca="1" si="2"/>
        <v>99873</v>
      </c>
      <c r="D23">
        <v>99873</v>
      </c>
      <c r="E23" t="s">
        <v>480</v>
      </c>
      <c r="F23" t="s">
        <v>28</v>
      </c>
      <c r="G23" t="s">
        <v>481</v>
      </c>
      <c r="H23" t="s">
        <v>94</v>
      </c>
      <c r="I23" t="s">
        <v>24</v>
      </c>
      <c r="J23" t="s">
        <v>123</v>
      </c>
      <c r="K23" t="str">
        <f t="shared" ca="1" si="3"/>
        <v>.</v>
      </c>
      <c r="L23" s="5" t="s">
        <v>796</v>
      </c>
      <c r="M23" t="s">
        <v>20</v>
      </c>
      <c r="N23" t="s">
        <v>1448</v>
      </c>
      <c r="O23" t="s">
        <v>123</v>
      </c>
      <c r="P23" t="s">
        <v>1230</v>
      </c>
      <c r="Q23" t="s">
        <v>287</v>
      </c>
      <c r="R23" t="s">
        <v>82</v>
      </c>
      <c r="S23" t="s">
        <v>269</v>
      </c>
      <c r="T23" t="s">
        <v>23</v>
      </c>
      <c r="U23" t="s">
        <v>22</v>
      </c>
      <c r="V23" t="s">
        <v>156</v>
      </c>
      <c r="W23" t="s">
        <v>489</v>
      </c>
      <c r="X23" t="s">
        <v>480</v>
      </c>
      <c r="Y23" t="s">
        <v>20</v>
      </c>
      <c r="Z23" t="s">
        <v>20</v>
      </c>
      <c r="AA23" s="34">
        <v>42878.757476851853</v>
      </c>
      <c r="AB23" s="34">
        <v>42887.689942129633</v>
      </c>
      <c r="AD23">
        <v>14</v>
      </c>
      <c r="AE23" t="str">
        <f t="shared" ca="1" si="4"/>
        <v>Platform Software</v>
      </c>
      <c r="AF23" t="str">
        <f t="shared" ca="1" si="5"/>
        <v>---</v>
      </c>
      <c r="AG23" t="str">
        <f t="shared" ca="1" si="6"/>
        <v>Waiver Requested</v>
      </c>
      <c r="AH23" t="str">
        <f t="shared" ca="1" si="7"/>
        <v>P2</v>
      </c>
    </row>
    <row r="24" spans="1:34" x14ac:dyDescent="0.3">
      <c r="A24">
        <f t="shared" si="0"/>
        <v>15</v>
      </c>
      <c r="B24">
        <f t="shared" si="1"/>
        <v>7</v>
      </c>
      <c r="C24" s="4">
        <f t="shared" ca="1" si="2"/>
        <v>99880</v>
      </c>
      <c r="D24">
        <v>99880</v>
      </c>
      <c r="E24" t="s">
        <v>480</v>
      </c>
      <c r="F24" t="s">
        <v>28</v>
      </c>
      <c r="G24" t="s">
        <v>481</v>
      </c>
      <c r="H24" t="s">
        <v>94</v>
      </c>
      <c r="I24" t="s">
        <v>24</v>
      </c>
      <c r="J24" t="s">
        <v>123</v>
      </c>
      <c r="K24" t="str">
        <f t="shared" ca="1" si="3"/>
        <v>.</v>
      </c>
      <c r="L24" s="5" t="s">
        <v>796</v>
      </c>
      <c r="M24" s="5" t="s">
        <v>20</v>
      </c>
      <c r="N24" t="s">
        <v>1449</v>
      </c>
      <c r="O24" t="s">
        <v>123</v>
      </c>
      <c r="P24" t="s">
        <v>1230</v>
      </c>
      <c r="Q24" t="s">
        <v>287</v>
      </c>
      <c r="R24" t="s">
        <v>82</v>
      </c>
      <c r="S24" t="s">
        <v>269</v>
      </c>
      <c r="T24" t="s">
        <v>23</v>
      </c>
      <c r="U24" t="s">
        <v>22</v>
      </c>
      <c r="V24" t="s">
        <v>156</v>
      </c>
      <c r="W24" t="s">
        <v>489</v>
      </c>
      <c r="X24" t="s">
        <v>480</v>
      </c>
      <c r="Y24" t="s">
        <v>20</v>
      </c>
      <c r="Z24" t="s">
        <v>20</v>
      </c>
      <c r="AA24" s="34">
        <v>42878.762326388889</v>
      </c>
      <c r="AB24" s="34">
        <v>42887.689814814818</v>
      </c>
      <c r="AD24">
        <v>1</v>
      </c>
      <c r="AE24" t="str">
        <f t="shared" ca="1" si="4"/>
        <v>Platform Software</v>
      </c>
      <c r="AF24" t="str">
        <f t="shared" ca="1" si="5"/>
        <v>---</v>
      </c>
      <c r="AG24" t="str">
        <f t="shared" ca="1" si="6"/>
        <v>Waiver Requested</v>
      </c>
      <c r="AH24" t="str">
        <f t="shared" ca="1" si="7"/>
        <v>P2</v>
      </c>
    </row>
    <row r="25" spans="1:34" x14ac:dyDescent="0.3">
      <c r="A25">
        <f t="shared" si="0"/>
        <v>12</v>
      </c>
      <c r="B25">
        <f t="shared" si="1"/>
        <v>3</v>
      </c>
      <c r="C25" s="4">
        <f t="shared" ca="1" si="2"/>
        <v>100066</v>
      </c>
      <c r="D25">
        <v>100066</v>
      </c>
      <c r="E25" t="s">
        <v>27</v>
      </c>
      <c r="F25" t="s">
        <v>28</v>
      </c>
      <c r="G25" t="s">
        <v>34</v>
      </c>
      <c r="H25" t="s">
        <v>112</v>
      </c>
      <c r="I25" t="s">
        <v>24</v>
      </c>
      <c r="J25" t="s">
        <v>123</v>
      </c>
      <c r="K25" t="str">
        <f t="shared" ca="1" si="3"/>
        <v>Waiver requested</v>
      </c>
      <c r="L25" s="5" t="s">
        <v>796</v>
      </c>
      <c r="M25" s="5" t="s">
        <v>20</v>
      </c>
      <c r="N25" t="s">
        <v>1483</v>
      </c>
      <c r="O25" t="s">
        <v>1475</v>
      </c>
      <c r="P25" t="s">
        <v>123</v>
      </c>
      <c r="Q25" t="s">
        <v>287</v>
      </c>
      <c r="R25" t="s">
        <v>82</v>
      </c>
      <c r="S25" t="s">
        <v>269</v>
      </c>
      <c r="T25" t="s">
        <v>23</v>
      </c>
      <c r="U25" t="s">
        <v>39</v>
      </c>
      <c r="V25" t="s">
        <v>190</v>
      </c>
      <c r="W25" t="s">
        <v>26</v>
      </c>
      <c r="X25" t="s">
        <v>108</v>
      </c>
      <c r="Y25" t="s">
        <v>20</v>
      </c>
      <c r="Z25" t="s">
        <v>20</v>
      </c>
      <c r="AA25" s="34">
        <v>42881.8515162037</v>
      </c>
      <c r="AB25" s="34">
        <v>42891.702789351853</v>
      </c>
      <c r="AE25" t="str">
        <f t="shared" ca="1" si="4"/>
        <v>Platform Software</v>
      </c>
      <c r="AF25" t="str">
        <f t="shared" ca="1" si="5"/>
        <v>---</v>
      </c>
      <c r="AG25" t="str">
        <f t="shared" ca="1" si="6"/>
        <v>---</v>
      </c>
      <c r="AH25" t="str">
        <f t="shared" ca="1" si="7"/>
        <v>P1</v>
      </c>
    </row>
    <row r="26" spans="1:34" x14ac:dyDescent="0.3">
      <c r="A26">
        <f t="shared" si="0"/>
        <v>12</v>
      </c>
      <c r="B26">
        <f t="shared" si="1"/>
        <v>3</v>
      </c>
      <c r="C26" s="4">
        <f t="shared" ca="1" si="2"/>
        <v>100068</v>
      </c>
      <c r="D26">
        <v>100068</v>
      </c>
      <c r="E26" t="s">
        <v>27</v>
      </c>
      <c r="F26" t="s">
        <v>28</v>
      </c>
      <c r="G26" t="s">
        <v>34</v>
      </c>
      <c r="H26" t="s">
        <v>112</v>
      </c>
      <c r="I26" t="s">
        <v>24</v>
      </c>
      <c r="J26" t="s">
        <v>123</v>
      </c>
      <c r="K26" t="str">
        <f t="shared" ca="1" si="3"/>
        <v>Waiver requested</v>
      </c>
      <c r="L26" s="5" t="s">
        <v>796</v>
      </c>
      <c r="M26" t="s">
        <v>20</v>
      </c>
      <c r="N26" t="s">
        <v>1484</v>
      </c>
      <c r="O26" t="s">
        <v>1473</v>
      </c>
      <c r="P26" t="s">
        <v>123</v>
      </c>
      <c r="Q26" t="s">
        <v>287</v>
      </c>
      <c r="R26" t="s">
        <v>82</v>
      </c>
      <c r="S26" t="s">
        <v>269</v>
      </c>
      <c r="T26" t="s">
        <v>23</v>
      </c>
      <c r="U26" t="s">
        <v>39</v>
      </c>
      <c r="V26" t="s">
        <v>190</v>
      </c>
      <c r="W26" t="s">
        <v>26</v>
      </c>
      <c r="X26" t="s">
        <v>108</v>
      </c>
      <c r="Y26" t="s">
        <v>20</v>
      </c>
      <c r="Z26" t="s">
        <v>20</v>
      </c>
      <c r="AA26" s="34">
        <v>42881.852048611108</v>
      </c>
      <c r="AB26" s="34">
        <v>42891.703148148146</v>
      </c>
      <c r="AD26">
        <v>6</v>
      </c>
      <c r="AE26" t="str">
        <f t="shared" ca="1" si="4"/>
        <v>Platform Software</v>
      </c>
      <c r="AF26" t="str">
        <f t="shared" ca="1" si="5"/>
        <v>---</v>
      </c>
      <c r="AG26" t="str">
        <f t="shared" ca="1" si="6"/>
        <v>---</v>
      </c>
      <c r="AH26" t="str">
        <f t="shared" ca="1" si="7"/>
        <v>P1</v>
      </c>
    </row>
    <row r="27" spans="1:34" x14ac:dyDescent="0.3">
      <c r="A27">
        <f t="shared" si="0"/>
        <v>8</v>
      </c>
      <c r="B27">
        <f t="shared" si="1"/>
        <v>2</v>
      </c>
      <c r="C27" s="4">
        <f t="shared" ca="1" si="2"/>
        <v>100110</v>
      </c>
      <c r="D27">
        <v>100110</v>
      </c>
      <c r="E27" t="s">
        <v>395</v>
      </c>
      <c r="F27" t="s">
        <v>28</v>
      </c>
      <c r="G27" t="s">
        <v>912</v>
      </c>
      <c r="H27" t="s">
        <v>184</v>
      </c>
      <c r="I27" t="s">
        <v>81</v>
      </c>
      <c r="J27" t="s">
        <v>123</v>
      </c>
      <c r="K27" t="str">
        <f t="shared" ca="1" si="3"/>
        <v>Still being investigated</v>
      </c>
      <c r="L27" s="5" t="s">
        <v>20</v>
      </c>
      <c r="M27" t="s">
        <v>20</v>
      </c>
      <c r="N27" t="s">
        <v>1651</v>
      </c>
      <c r="O27" t="s">
        <v>123</v>
      </c>
      <c r="P27" t="s">
        <v>123</v>
      </c>
      <c r="Q27" t="s">
        <v>287</v>
      </c>
      <c r="R27" t="s">
        <v>82</v>
      </c>
      <c r="S27" t="s">
        <v>269</v>
      </c>
      <c r="T27" t="s">
        <v>36</v>
      </c>
      <c r="U27" t="s">
        <v>22</v>
      </c>
      <c r="V27" t="s">
        <v>82</v>
      </c>
      <c r="W27" t="s">
        <v>93</v>
      </c>
      <c r="X27" t="s">
        <v>283</v>
      </c>
      <c r="Y27" t="s">
        <v>20</v>
      </c>
      <c r="Z27" t="s">
        <v>20</v>
      </c>
      <c r="AA27" s="34">
        <v>42885.249386574076</v>
      </c>
      <c r="AB27" s="34">
        <v>42892.662280092591</v>
      </c>
      <c r="AC27" t="s">
        <v>1652</v>
      </c>
      <c r="AD27">
        <v>15</v>
      </c>
      <c r="AE27" t="str">
        <f t="shared" ca="1" si="4"/>
        <v>Platform Software</v>
      </c>
      <c r="AF27" t="str">
        <f t="shared" ca="1" si="5"/>
        <v>---</v>
      </c>
      <c r="AG27" t="str">
        <f t="shared" ca="1" si="6"/>
        <v>---</v>
      </c>
      <c r="AH27" t="str">
        <f t="shared" ca="1" si="7"/>
        <v>unspecified</v>
      </c>
    </row>
    <row r="28" spans="1:34" x14ac:dyDescent="0.3">
      <c r="A28">
        <f t="shared" si="0"/>
        <v>8</v>
      </c>
      <c r="B28">
        <f t="shared" si="1"/>
        <v>3</v>
      </c>
      <c r="C28" s="4">
        <f t="shared" ca="1" si="2"/>
        <v>100152</v>
      </c>
      <c r="D28">
        <v>100152</v>
      </c>
      <c r="E28" t="s">
        <v>108</v>
      </c>
      <c r="F28" t="s">
        <v>28</v>
      </c>
      <c r="G28" t="s">
        <v>49</v>
      </c>
      <c r="H28" t="s">
        <v>156</v>
      </c>
      <c r="I28" t="s">
        <v>123</v>
      </c>
      <c r="J28" t="s">
        <v>123</v>
      </c>
      <c r="K28" t="str">
        <f t="shared" ca="1" si="3"/>
        <v>Need to open a UDU bug for growfpg failure (Irina)</v>
      </c>
      <c r="L28" s="5" t="s">
        <v>20</v>
      </c>
      <c r="M28" t="s">
        <v>20</v>
      </c>
      <c r="N28" t="s">
        <v>1512</v>
      </c>
      <c r="O28" t="s">
        <v>123</v>
      </c>
      <c r="P28" t="s">
        <v>123</v>
      </c>
      <c r="Q28" t="s">
        <v>21</v>
      </c>
      <c r="R28" t="s">
        <v>1380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47</v>
      </c>
      <c r="Y28" t="s">
        <v>20</v>
      </c>
      <c r="Z28" t="s">
        <v>20</v>
      </c>
      <c r="AA28" s="34">
        <v>42885.952557870369</v>
      </c>
      <c r="AB28" s="34">
        <v>42891.796354166669</v>
      </c>
      <c r="AC28" t="s">
        <v>1653</v>
      </c>
      <c r="AD28">
        <v>1</v>
      </c>
      <c r="AE28" t="str">
        <f t="shared" ca="1" si="4"/>
        <v>Platform Software</v>
      </c>
      <c r="AF28" t="str">
        <f t="shared" ca="1" si="5"/>
        <v>---</v>
      </c>
      <c r="AG28" t="str">
        <f t="shared" ca="1" si="6"/>
        <v>---</v>
      </c>
      <c r="AH28" t="str">
        <f t="shared" ca="1" si="7"/>
        <v>unspecified</v>
      </c>
    </row>
    <row r="29" spans="1:34" x14ac:dyDescent="0.3">
      <c r="A29">
        <f t="shared" si="0"/>
        <v>8</v>
      </c>
      <c r="B29">
        <f t="shared" si="1"/>
        <v>3</v>
      </c>
      <c r="C29" s="4">
        <f t="shared" ca="1" si="2"/>
        <v>100238</v>
      </c>
      <c r="D29">
        <v>100238</v>
      </c>
      <c r="E29" t="s">
        <v>480</v>
      </c>
      <c r="F29" t="s">
        <v>28</v>
      </c>
      <c r="G29" t="s">
        <v>481</v>
      </c>
      <c r="H29" t="s">
        <v>94</v>
      </c>
      <c r="I29" t="s">
        <v>24</v>
      </c>
      <c r="J29" t="s">
        <v>123</v>
      </c>
      <c r="K29" t="str">
        <f t="shared" ca="1" si="3"/>
        <v>.</v>
      </c>
      <c r="L29" s="5" t="s">
        <v>796</v>
      </c>
      <c r="M29" t="s">
        <v>20</v>
      </c>
      <c r="N29" t="s">
        <v>1523</v>
      </c>
      <c r="O29" t="s">
        <v>123</v>
      </c>
      <c r="P29" t="s">
        <v>1230</v>
      </c>
      <c r="Q29" t="s">
        <v>287</v>
      </c>
      <c r="R29" t="s">
        <v>82</v>
      </c>
      <c r="S29" t="s">
        <v>269</v>
      </c>
      <c r="T29" t="s">
        <v>23</v>
      </c>
      <c r="U29" t="s">
        <v>39</v>
      </c>
      <c r="V29" t="s">
        <v>156</v>
      </c>
      <c r="W29" t="s">
        <v>489</v>
      </c>
      <c r="X29" t="s">
        <v>480</v>
      </c>
      <c r="Y29" t="s">
        <v>20</v>
      </c>
      <c r="Z29" t="s">
        <v>20</v>
      </c>
      <c r="AA29" s="34">
        <v>42886.736921296295</v>
      </c>
      <c r="AB29" s="34">
        <v>42891.850358796299</v>
      </c>
      <c r="AD29">
        <v>12</v>
      </c>
      <c r="AE29" t="str">
        <f t="shared" ca="1" si="4"/>
        <v>Platform Software</v>
      </c>
      <c r="AF29" t="str">
        <f t="shared" ca="1" si="5"/>
        <v>---</v>
      </c>
      <c r="AG29" t="str">
        <f t="shared" ca="1" si="6"/>
        <v>Waiver Requested</v>
      </c>
      <c r="AH29" t="str">
        <f t="shared" ca="1" si="7"/>
        <v>P2</v>
      </c>
    </row>
    <row r="30" spans="1:34" x14ac:dyDescent="0.3">
      <c r="A30">
        <f t="shared" si="0"/>
        <v>8</v>
      </c>
      <c r="B30">
        <f t="shared" si="1"/>
        <v>7</v>
      </c>
      <c r="C30" s="4">
        <f t="shared" ca="1" si="2"/>
        <v>100243</v>
      </c>
      <c r="D30">
        <v>100243</v>
      </c>
      <c r="E30" t="s">
        <v>480</v>
      </c>
      <c r="F30" t="s">
        <v>28</v>
      </c>
      <c r="G30" t="s">
        <v>481</v>
      </c>
      <c r="H30" t="s">
        <v>94</v>
      </c>
      <c r="I30" t="s">
        <v>24</v>
      </c>
      <c r="J30" t="s">
        <v>123</v>
      </c>
      <c r="K30" t="str">
        <f t="shared" ca="1" si="3"/>
        <v>.</v>
      </c>
      <c r="L30" s="5" t="s">
        <v>796</v>
      </c>
      <c r="M30" s="5" t="s">
        <v>20</v>
      </c>
      <c r="N30" t="s">
        <v>1524</v>
      </c>
      <c r="O30" t="s">
        <v>123</v>
      </c>
      <c r="P30" t="s">
        <v>1230</v>
      </c>
      <c r="Q30" t="s">
        <v>287</v>
      </c>
      <c r="R30" t="s">
        <v>82</v>
      </c>
      <c r="S30" t="s">
        <v>269</v>
      </c>
      <c r="T30" t="s">
        <v>23</v>
      </c>
      <c r="U30" t="s">
        <v>22</v>
      </c>
      <c r="V30" t="s">
        <v>156</v>
      </c>
      <c r="W30" t="s">
        <v>489</v>
      </c>
      <c r="X30" t="s">
        <v>480</v>
      </c>
      <c r="Y30" t="s">
        <v>20</v>
      </c>
      <c r="Z30" t="s">
        <v>20</v>
      </c>
      <c r="AA30" s="34">
        <v>42886.744016203702</v>
      </c>
      <c r="AB30" s="34">
        <v>42887.725254629629</v>
      </c>
      <c r="AE30" t="str">
        <f t="shared" ca="1" si="4"/>
        <v>Platform Software</v>
      </c>
      <c r="AF30" t="str">
        <f t="shared" ca="1" si="5"/>
        <v>---</v>
      </c>
      <c r="AG30" t="str">
        <f t="shared" ca="1" si="6"/>
        <v>Waiver Requested</v>
      </c>
      <c r="AH30" t="str">
        <f t="shared" ca="1" si="7"/>
        <v>P2</v>
      </c>
    </row>
    <row r="31" spans="1:34" x14ac:dyDescent="0.3">
      <c r="A31">
        <f t="shared" si="0"/>
        <v>3</v>
      </c>
      <c r="B31">
        <f t="shared" si="1"/>
        <v>2</v>
      </c>
      <c r="C31" s="4">
        <f t="shared" ca="1" si="2"/>
        <v>100449</v>
      </c>
      <c r="D31">
        <v>100449</v>
      </c>
      <c r="E31" t="s">
        <v>760</v>
      </c>
      <c r="F31" t="s">
        <v>28</v>
      </c>
      <c r="G31" t="s">
        <v>481</v>
      </c>
      <c r="H31" t="s">
        <v>184</v>
      </c>
      <c r="I31" t="s">
        <v>81</v>
      </c>
      <c r="J31" t="s">
        <v>123</v>
      </c>
      <c r="K31" t="str">
        <f t="shared" ca="1" si="3"/>
        <v>NTR</v>
      </c>
      <c r="L31" s="5" t="s">
        <v>20</v>
      </c>
      <c r="M31" s="5" t="s">
        <v>1647</v>
      </c>
      <c r="N31" t="s">
        <v>1659</v>
      </c>
      <c r="O31" t="s">
        <v>123</v>
      </c>
      <c r="P31" t="s">
        <v>123</v>
      </c>
      <c r="Q31" t="s">
        <v>287</v>
      </c>
      <c r="R31" t="s">
        <v>82</v>
      </c>
      <c r="S31" t="s">
        <v>269</v>
      </c>
      <c r="T31" t="s">
        <v>51</v>
      </c>
      <c r="U31" t="s">
        <v>39</v>
      </c>
      <c r="V31" t="s">
        <v>82</v>
      </c>
      <c r="W31" t="s">
        <v>52</v>
      </c>
      <c r="X31" t="s">
        <v>881</v>
      </c>
      <c r="Y31" t="s">
        <v>20</v>
      </c>
      <c r="Z31" t="s">
        <v>20</v>
      </c>
      <c r="AA31" s="34">
        <v>42891.650046296294</v>
      </c>
      <c r="AB31" s="34">
        <v>42892.95548611111</v>
      </c>
      <c r="AE31" t="str">
        <f t="shared" ca="1" si="4"/>
        <v>NTR</v>
      </c>
      <c r="AF31" t="str">
        <f t="shared" ca="1" si="5"/>
        <v>NoTarg</v>
      </c>
      <c r="AG31" t="str">
        <f t="shared" ca="1" si="6"/>
        <v>NoWaive</v>
      </c>
      <c r="AH31" t="str">
        <f t="shared" ca="1" si="7"/>
        <v>NTR</v>
      </c>
    </row>
    <row r="32" spans="1:34" x14ac:dyDescent="0.3">
      <c r="A32">
        <f t="shared" si="0"/>
        <v>1</v>
      </c>
      <c r="B32">
        <f t="shared" si="1"/>
        <v>0</v>
      </c>
      <c r="C32" s="4">
        <f t="shared" ca="1" si="2"/>
        <v>100586</v>
      </c>
      <c r="D32">
        <v>100586</v>
      </c>
      <c r="E32" t="s">
        <v>108</v>
      </c>
      <c r="F32" t="s">
        <v>28</v>
      </c>
      <c r="G32" t="s">
        <v>49</v>
      </c>
      <c r="H32" t="s">
        <v>94</v>
      </c>
      <c r="I32" t="s">
        <v>123</v>
      </c>
      <c r="J32" t="s">
        <v>123</v>
      </c>
      <c r="K32" t="str">
        <f t="shared" ca="1" si="3"/>
        <v>NTR</v>
      </c>
      <c r="L32" t="s">
        <v>20</v>
      </c>
      <c r="M32" t="s">
        <v>20</v>
      </c>
      <c r="N32" t="s">
        <v>1664</v>
      </c>
      <c r="O32" t="s">
        <v>123</v>
      </c>
      <c r="P32" t="s">
        <v>123</v>
      </c>
      <c r="Q32" t="s">
        <v>82</v>
      </c>
      <c r="R32" t="s">
        <v>1380</v>
      </c>
      <c r="S32" t="s">
        <v>269</v>
      </c>
      <c r="T32" t="s">
        <v>23</v>
      </c>
      <c r="U32" t="s">
        <v>22</v>
      </c>
      <c r="V32" t="s">
        <v>82</v>
      </c>
      <c r="W32" t="s">
        <v>90</v>
      </c>
      <c r="X32" t="s">
        <v>430</v>
      </c>
      <c r="Y32" t="s">
        <v>20</v>
      </c>
      <c r="Z32" t="s">
        <v>20</v>
      </c>
      <c r="AA32" s="34">
        <v>42893.64025462963</v>
      </c>
      <c r="AB32" s="34">
        <v>42894.299953703703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1</v>
      </c>
      <c r="B33">
        <f t="shared" si="1"/>
        <v>0</v>
      </c>
      <c r="C33" s="4">
        <f t="shared" ca="1" si="2"/>
        <v>100603</v>
      </c>
      <c r="D33">
        <v>100603</v>
      </c>
      <c r="E33" t="s">
        <v>760</v>
      </c>
      <c r="F33" t="s">
        <v>28</v>
      </c>
      <c r="G33" t="s">
        <v>481</v>
      </c>
      <c r="H33" t="s">
        <v>184</v>
      </c>
      <c r="I33" t="s">
        <v>81</v>
      </c>
      <c r="J33" t="s">
        <v>123</v>
      </c>
      <c r="K33" t="str">
        <f t="shared" ca="1" si="3"/>
        <v>NTR</v>
      </c>
      <c r="L33" s="5" t="s">
        <v>20</v>
      </c>
      <c r="M33" s="5" t="s">
        <v>1647</v>
      </c>
      <c r="N33" t="s">
        <v>1668</v>
      </c>
      <c r="O33" t="s">
        <v>123</v>
      </c>
      <c r="P33" t="s">
        <v>123</v>
      </c>
      <c r="Q33" t="s">
        <v>287</v>
      </c>
      <c r="R33" t="s">
        <v>82</v>
      </c>
      <c r="S33" t="s">
        <v>269</v>
      </c>
      <c r="T33" t="s">
        <v>36</v>
      </c>
      <c r="U33" t="s">
        <v>39</v>
      </c>
      <c r="V33" t="s">
        <v>82</v>
      </c>
      <c r="W33" t="s">
        <v>739</v>
      </c>
      <c r="X33" t="s">
        <v>108</v>
      </c>
      <c r="Y33" t="s">
        <v>20</v>
      </c>
      <c r="Z33" t="s">
        <v>20</v>
      </c>
      <c r="AA33" s="34">
        <v>42893.972881944443</v>
      </c>
      <c r="AB33" s="34">
        <v>42894.633483796293</v>
      </c>
      <c r="AD33">
        <v>2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153</v>
      </c>
      <c r="B34">
        <f t="shared" ref="B34:B65" si="9">DAYS360(AB34,$K$104)</f>
        <v>8</v>
      </c>
      <c r="C34" s="4">
        <f t="shared" ref="C34:C65" ca="1" si="10">HYPERLINK($N$174 &amp; INDIRECT("d" &amp; ROW()),INDIRECT("d" &amp; ROW()))</f>
        <v>94191</v>
      </c>
      <c r="D34">
        <v>94191</v>
      </c>
      <c r="E34" t="s">
        <v>186</v>
      </c>
      <c r="F34" t="s">
        <v>75</v>
      </c>
      <c r="G34" t="s">
        <v>76</v>
      </c>
      <c r="H34" t="s">
        <v>112</v>
      </c>
      <c r="I34" t="s">
        <v>30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s="5" t="s">
        <v>796</v>
      </c>
      <c r="M34" t="s">
        <v>20</v>
      </c>
      <c r="N34" t="s">
        <v>344</v>
      </c>
      <c r="O34" t="s">
        <v>1384</v>
      </c>
      <c r="P34" t="s">
        <v>123</v>
      </c>
      <c r="Q34" t="s">
        <v>82</v>
      </c>
      <c r="R34" t="s">
        <v>1380</v>
      </c>
      <c r="S34" t="s">
        <v>269</v>
      </c>
      <c r="T34" t="s">
        <v>36</v>
      </c>
      <c r="U34" t="s">
        <v>35</v>
      </c>
      <c r="V34" t="s">
        <v>25</v>
      </c>
      <c r="W34" t="s">
        <v>26</v>
      </c>
      <c r="X34" t="s">
        <v>272</v>
      </c>
      <c r="Y34" t="s">
        <v>103</v>
      </c>
      <c r="Z34" t="s">
        <v>20</v>
      </c>
      <c r="AA34" s="34">
        <v>42740.289351851854</v>
      </c>
      <c r="AB34" s="34">
        <v>42886.756030092591</v>
      </c>
      <c r="AD34">
        <v>1</v>
      </c>
      <c r="AE34" t="str">
        <f t="shared" ref="AE34:AE65" ca="1" si="12">IFERROR(VLOOKUP($D34,INDIRECT("'" &amp; $K$103 &amp; "'!$C$2:$K$90"),4,FALSE),"NTR")</f>
        <v>Protocols-AAUM</v>
      </c>
      <c r="AF34" t="str">
        <f t="shared" ref="AF34:AF65" ca="1" si="13">IFERROR(VLOOKUP($D34,INDIRECT("'" &amp; $K$103 &amp; "'!$C$2:$T$90"),11,FALSE),"NoTarg")</f>
        <v>---</v>
      </c>
      <c r="AG34" t="str">
        <f t="shared" ref="AG34:AG65" ca="1" si="14">IFERROR(VLOOKUP($D34,INDIRECT("'" &amp; $K$103 &amp; "'!$C$2:$L$90"),10,FALSE),"NoWaive")</f>
        <v>Waiver Requested</v>
      </c>
      <c r="AH34" t="str">
        <f t="shared" ref="AH34:AH65" ca="1" si="15">IFERROR(VLOOKUP($D34,INDIRECT("'" &amp; $K$103 &amp; "'!$C$2:$T$90"),6,FALSE),"NTR")</f>
        <v>P1</v>
      </c>
    </row>
    <row r="35" spans="1:34" x14ac:dyDescent="0.3">
      <c r="A35">
        <f t="shared" si="8"/>
        <v>69</v>
      </c>
      <c r="B35">
        <f t="shared" si="9"/>
        <v>44</v>
      </c>
      <c r="C35" s="4">
        <f t="shared" ca="1" si="10"/>
        <v>97620</v>
      </c>
      <c r="D35">
        <v>97620</v>
      </c>
      <c r="E35" t="s">
        <v>41</v>
      </c>
      <c r="F35" t="s">
        <v>75</v>
      </c>
      <c r="G35" t="s">
        <v>129</v>
      </c>
      <c r="H35" t="s">
        <v>94</v>
      </c>
      <c r="I35" t="s">
        <v>30</v>
      </c>
      <c r="J35" t="s">
        <v>123</v>
      </c>
      <c r="K35" t="str">
        <f t="shared" ca="1" si="11"/>
        <v>.</v>
      </c>
      <c r="L35" s="5" t="s">
        <v>796</v>
      </c>
      <c r="M35" s="5" t="s">
        <v>20</v>
      </c>
      <c r="N35" t="s">
        <v>929</v>
      </c>
      <c r="O35" t="s">
        <v>123</v>
      </c>
      <c r="P35" t="s">
        <v>123</v>
      </c>
      <c r="Q35" t="s">
        <v>82</v>
      </c>
      <c r="R35" t="s">
        <v>1380</v>
      </c>
      <c r="S35" t="s">
        <v>269</v>
      </c>
      <c r="T35" t="s">
        <v>36</v>
      </c>
      <c r="U35" t="s">
        <v>35</v>
      </c>
      <c r="V35" t="s">
        <v>29</v>
      </c>
      <c r="W35" t="s">
        <v>44</v>
      </c>
      <c r="X35" t="s">
        <v>405</v>
      </c>
      <c r="Y35" t="s">
        <v>20</v>
      </c>
      <c r="Z35" t="s">
        <v>20</v>
      </c>
      <c r="AA35" s="34">
        <v>42823.748773148145</v>
      </c>
      <c r="AB35" s="34">
        <v>42849.737361111111</v>
      </c>
      <c r="AD35">
        <v>1</v>
      </c>
      <c r="AE35" t="str">
        <f t="shared" ca="1" si="12"/>
        <v>Protocols-AAUM</v>
      </c>
      <c r="AF35" t="str">
        <f t="shared" ca="1" si="13"/>
        <v>---</v>
      </c>
      <c r="AG35" t="str">
        <f t="shared" ca="1" si="14"/>
        <v>Waiver Requested</v>
      </c>
      <c r="AH35" t="str">
        <f t="shared" ca="1" si="15"/>
        <v>P2</v>
      </c>
    </row>
    <row r="36" spans="1:34" x14ac:dyDescent="0.3">
      <c r="A36">
        <f t="shared" si="8"/>
        <v>138</v>
      </c>
      <c r="B36">
        <f t="shared" si="9"/>
        <v>8</v>
      </c>
      <c r="C36" s="4">
        <f t="shared" ca="1" si="10"/>
        <v>94835</v>
      </c>
      <c r="D36">
        <v>94835</v>
      </c>
      <c r="E36" t="s">
        <v>561</v>
      </c>
      <c r="F36" t="s">
        <v>86</v>
      </c>
      <c r="G36" t="s">
        <v>87</v>
      </c>
      <c r="H36" t="s">
        <v>112</v>
      </c>
      <c r="I36" t="s">
        <v>30</v>
      </c>
      <c r="J36" t="s">
        <v>123</v>
      </c>
      <c r="K36" t="str">
        <f t="shared" ca="1" si="11"/>
        <v>.</v>
      </c>
      <c r="L36" s="5" t="s">
        <v>796</v>
      </c>
      <c r="M36" t="s">
        <v>20</v>
      </c>
      <c r="N36" t="s">
        <v>1517</v>
      </c>
      <c r="O36" t="s">
        <v>1518</v>
      </c>
      <c r="P36" t="s">
        <v>213</v>
      </c>
      <c r="Q36" t="s">
        <v>82</v>
      </c>
      <c r="R36" t="s">
        <v>1380</v>
      </c>
      <c r="S36" t="s">
        <v>269</v>
      </c>
      <c r="T36" t="s">
        <v>36</v>
      </c>
      <c r="U36" t="s">
        <v>35</v>
      </c>
      <c r="V36" t="s">
        <v>190</v>
      </c>
      <c r="W36" t="s">
        <v>26</v>
      </c>
      <c r="X36" t="s">
        <v>272</v>
      </c>
      <c r="Y36" t="s">
        <v>103</v>
      </c>
      <c r="Z36" t="s">
        <v>20</v>
      </c>
      <c r="AA36" s="34">
        <v>42755.776539351849</v>
      </c>
      <c r="AB36" s="34">
        <v>42886.760960648149</v>
      </c>
      <c r="AC36" t="s">
        <v>1213</v>
      </c>
      <c r="AE36" t="str">
        <f t="shared" ca="1" si="12"/>
        <v>Protocols-SMB</v>
      </c>
      <c r="AF36" t="str">
        <f t="shared" ca="1" si="13"/>
        <v>---</v>
      </c>
      <c r="AG36" t="str">
        <f t="shared" ca="1" si="14"/>
        <v>Waiver Requested</v>
      </c>
      <c r="AH36" t="str">
        <f t="shared" ca="1" si="15"/>
        <v>P1</v>
      </c>
    </row>
    <row r="37" spans="1:34" x14ac:dyDescent="0.3">
      <c r="A37">
        <f t="shared" si="8"/>
        <v>43</v>
      </c>
      <c r="B37">
        <f t="shared" si="9"/>
        <v>8</v>
      </c>
      <c r="C37" s="4">
        <f t="shared" ca="1" si="10"/>
        <v>98719</v>
      </c>
      <c r="D37">
        <v>98719</v>
      </c>
      <c r="E37" t="s">
        <v>91</v>
      </c>
      <c r="F37" t="s">
        <v>86</v>
      </c>
      <c r="G37" t="s">
        <v>87</v>
      </c>
      <c r="H37" t="s">
        <v>112</v>
      </c>
      <c r="I37" t="s">
        <v>24</v>
      </c>
      <c r="J37" t="s">
        <v>123</v>
      </c>
      <c r="K37" t="str">
        <f t="shared" ca="1" si="11"/>
        <v>.</v>
      </c>
      <c r="L37" s="5" t="s">
        <v>796</v>
      </c>
      <c r="M37" s="5" t="s">
        <v>20</v>
      </c>
      <c r="N37" t="s">
        <v>1145</v>
      </c>
      <c r="O37" t="s">
        <v>1390</v>
      </c>
      <c r="P37" t="s">
        <v>123</v>
      </c>
      <c r="Q37" t="s">
        <v>82</v>
      </c>
      <c r="R37" t="s">
        <v>1380</v>
      </c>
      <c r="S37" t="s">
        <v>269</v>
      </c>
      <c r="T37" t="s">
        <v>36</v>
      </c>
      <c r="U37" t="s">
        <v>35</v>
      </c>
      <c r="V37" t="s">
        <v>190</v>
      </c>
      <c r="W37" t="s">
        <v>26</v>
      </c>
      <c r="X37" t="s">
        <v>742</v>
      </c>
      <c r="Y37" t="s">
        <v>103</v>
      </c>
      <c r="Z37" t="s">
        <v>20</v>
      </c>
      <c r="AA37" s="34">
        <v>42850.847083333334</v>
      </c>
      <c r="AB37" s="34">
        <v>42885.446851851855</v>
      </c>
      <c r="AD37">
        <v>19</v>
      </c>
      <c r="AE37" t="str">
        <f t="shared" ca="1" si="12"/>
        <v>Protocols-SMB</v>
      </c>
      <c r="AF37" t="str">
        <f t="shared" ca="1" si="13"/>
        <v>---</v>
      </c>
      <c r="AG37" t="str">
        <f t="shared" ca="1" si="14"/>
        <v>Waiver Requested</v>
      </c>
      <c r="AH37" t="str">
        <f t="shared" ca="1" si="15"/>
        <v>P1</v>
      </c>
    </row>
    <row r="38" spans="1:34" x14ac:dyDescent="0.3">
      <c r="A38">
        <f t="shared" si="8"/>
        <v>41</v>
      </c>
      <c r="B38">
        <f t="shared" si="9"/>
        <v>2</v>
      </c>
      <c r="C38" s="4">
        <f t="shared" ca="1" si="10"/>
        <v>98839</v>
      </c>
      <c r="D38">
        <v>98839</v>
      </c>
      <c r="E38" t="s">
        <v>416</v>
      </c>
      <c r="F38" t="s">
        <v>86</v>
      </c>
      <c r="G38" t="s">
        <v>266</v>
      </c>
      <c r="H38" t="s">
        <v>94</v>
      </c>
      <c r="I38" t="s">
        <v>24</v>
      </c>
      <c r="J38" t="s">
        <v>123</v>
      </c>
      <c r="K38" t="str">
        <f t="shared" ca="1" si="11"/>
        <v>Target build is re-targeted</v>
      </c>
      <c r="L38" t="s">
        <v>20</v>
      </c>
      <c r="M38" t="s">
        <v>1647</v>
      </c>
      <c r="N38" t="s">
        <v>1161</v>
      </c>
      <c r="O38" t="s">
        <v>123</v>
      </c>
      <c r="P38" t="s">
        <v>1273</v>
      </c>
      <c r="Q38" t="s">
        <v>82</v>
      </c>
      <c r="R38" t="s">
        <v>1380</v>
      </c>
      <c r="S38" t="s">
        <v>269</v>
      </c>
      <c r="T38" t="s">
        <v>23</v>
      </c>
      <c r="U38" t="s">
        <v>39</v>
      </c>
      <c r="V38" t="s">
        <v>29</v>
      </c>
      <c r="W38" t="s">
        <v>54</v>
      </c>
      <c r="X38" t="s">
        <v>405</v>
      </c>
      <c r="Y38" t="s">
        <v>20</v>
      </c>
      <c r="Z38" t="s">
        <v>20</v>
      </c>
      <c r="AA38" s="34">
        <v>42852.838067129633</v>
      </c>
      <c r="AB38" s="34">
        <v>42892.957002314812</v>
      </c>
      <c r="AE38" t="str">
        <f t="shared" ca="1" si="12"/>
        <v>Protocols-SMB</v>
      </c>
      <c r="AF38" t="str">
        <f t="shared" ca="1" si="13"/>
        <v>Avitus_1.4.0.73-20170607</v>
      </c>
      <c r="AG38" t="str">
        <f t="shared" ca="1" si="14"/>
        <v>---</v>
      </c>
      <c r="AH38" t="str">
        <f t="shared" ca="1" si="15"/>
        <v>P2</v>
      </c>
    </row>
    <row r="39" spans="1:34" x14ac:dyDescent="0.3">
      <c r="A39">
        <f t="shared" si="8"/>
        <v>37</v>
      </c>
      <c r="B39">
        <f t="shared" si="9"/>
        <v>0</v>
      </c>
      <c r="C39" s="4">
        <f t="shared" ca="1" si="10"/>
        <v>98910</v>
      </c>
      <c r="D39">
        <v>98910</v>
      </c>
      <c r="E39" t="s">
        <v>89</v>
      </c>
      <c r="F39" t="s">
        <v>86</v>
      </c>
      <c r="G39" t="s">
        <v>87</v>
      </c>
      <c r="H39" t="s">
        <v>94</v>
      </c>
      <c r="I39" t="s">
        <v>24</v>
      </c>
      <c r="J39" t="s">
        <v>123</v>
      </c>
      <c r="K39" t="str">
        <f t="shared" ca="1" si="11"/>
        <v>.</v>
      </c>
      <c r="L39" s="5" t="s">
        <v>796</v>
      </c>
      <c r="M39" t="s">
        <v>20</v>
      </c>
      <c r="N39" t="s">
        <v>1178</v>
      </c>
      <c r="O39" t="s">
        <v>123</v>
      </c>
      <c r="P39" t="s">
        <v>123</v>
      </c>
      <c r="Q39" t="s">
        <v>82</v>
      </c>
      <c r="R39" t="s">
        <v>1380</v>
      </c>
      <c r="S39" t="s">
        <v>269</v>
      </c>
      <c r="T39" t="s">
        <v>23</v>
      </c>
      <c r="U39" t="s">
        <v>22</v>
      </c>
      <c r="V39" t="s">
        <v>570</v>
      </c>
      <c r="W39" t="s">
        <v>683</v>
      </c>
      <c r="X39" t="s">
        <v>108</v>
      </c>
      <c r="Y39" t="s">
        <v>20</v>
      </c>
      <c r="Z39" t="s">
        <v>20</v>
      </c>
      <c r="AA39" s="34">
        <v>42856.738692129627</v>
      </c>
      <c r="AB39" s="34">
        <v>42894.32912037037</v>
      </c>
      <c r="AD39">
        <v>6</v>
      </c>
      <c r="AE39" t="str">
        <f t="shared" ca="1" si="12"/>
        <v>Protocols-SMB</v>
      </c>
      <c r="AF39" t="str">
        <f t="shared" ca="1" si="13"/>
        <v>---</v>
      </c>
      <c r="AG39" t="str">
        <f t="shared" ca="1" si="14"/>
        <v>Waiver Requested</v>
      </c>
      <c r="AH39" t="str">
        <f t="shared" ca="1" si="15"/>
        <v>P2</v>
      </c>
    </row>
    <row r="40" spans="1:34" x14ac:dyDescent="0.3">
      <c r="A40">
        <f t="shared" si="8"/>
        <v>36</v>
      </c>
      <c r="B40">
        <f t="shared" si="9"/>
        <v>13</v>
      </c>
      <c r="C40" s="4">
        <f t="shared" ca="1" si="10"/>
        <v>98940</v>
      </c>
      <c r="D40">
        <v>98940</v>
      </c>
      <c r="E40" t="s">
        <v>399</v>
      </c>
      <c r="F40" t="s">
        <v>86</v>
      </c>
      <c r="G40" t="s">
        <v>87</v>
      </c>
      <c r="H40" t="s">
        <v>112</v>
      </c>
      <c r="I40" t="s">
        <v>24</v>
      </c>
      <c r="J40" t="s">
        <v>123</v>
      </c>
      <c r="K40" t="str">
        <f t="shared" ca="1" si="11"/>
        <v>.</v>
      </c>
      <c r="L40" s="5" t="s">
        <v>796</v>
      </c>
      <c r="M40" t="s">
        <v>20</v>
      </c>
      <c r="N40" t="s">
        <v>1183</v>
      </c>
      <c r="O40" t="s">
        <v>1393</v>
      </c>
      <c r="P40" t="s">
        <v>123</v>
      </c>
      <c r="Q40" t="s">
        <v>82</v>
      </c>
      <c r="R40" t="s">
        <v>1380</v>
      </c>
      <c r="S40" t="s">
        <v>269</v>
      </c>
      <c r="T40" t="s">
        <v>36</v>
      </c>
      <c r="U40" t="s">
        <v>35</v>
      </c>
      <c r="V40" t="s">
        <v>190</v>
      </c>
      <c r="W40" t="s">
        <v>26</v>
      </c>
      <c r="X40" t="s">
        <v>405</v>
      </c>
      <c r="Y40" t="s">
        <v>103</v>
      </c>
      <c r="Z40" t="s">
        <v>20</v>
      </c>
      <c r="AA40" s="34">
        <v>42857.441631944443</v>
      </c>
      <c r="AB40" s="34">
        <v>42880.861111111109</v>
      </c>
      <c r="AD40">
        <v>4</v>
      </c>
      <c r="AE40" t="str">
        <f t="shared" ca="1" si="12"/>
        <v>Protocols-SMB</v>
      </c>
      <c r="AF40" t="str">
        <f t="shared" ca="1" si="13"/>
        <v>---</v>
      </c>
      <c r="AG40" t="str">
        <f t="shared" ca="1" si="14"/>
        <v>Waiver Requested</v>
      </c>
      <c r="AH40" t="str">
        <f t="shared" ca="1" si="15"/>
        <v>P1</v>
      </c>
    </row>
    <row r="41" spans="1:34" x14ac:dyDescent="0.3">
      <c r="A41">
        <f t="shared" si="8"/>
        <v>36</v>
      </c>
      <c r="B41">
        <f t="shared" si="9"/>
        <v>8</v>
      </c>
      <c r="C41" s="4">
        <f t="shared" ca="1" si="10"/>
        <v>98941</v>
      </c>
      <c r="D41">
        <v>98941</v>
      </c>
      <c r="E41" t="s">
        <v>118</v>
      </c>
      <c r="F41" t="s">
        <v>86</v>
      </c>
      <c r="G41" t="s">
        <v>87</v>
      </c>
      <c r="H41" t="s">
        <v>112</v>
      </c>
      <c r="I41" t="s">
        <v>24</v>
      </c>
      <c r="J41" t="s">
        <v>123</v>
      </c>
      <c r="K41" t="str">
        <f t="shared" ca="1" si="11"/>
        <v>.</v>
      </c>
      <c r="L41" s="5" t="s">
        <v>796</v>
      </c>
      <c r="M41" t="s">
        <v>20</v>
      </c>
      <c r="N41" t="s">
        <v>1184</v>
      </c>
      <c r="O41" t="s">
        <v>1480</v>
      </c>
      <c r="P41" t="s">
        <v>123</v>
      </c>
      <c r="Q41" t="s">
        <v>82</v>
      </c>
      <c r="R41" t="s">
        <v>1380</v>
      </c>
      <c r="S41" t="s">
        <v>269</v>
      </c>
      <c r="T41" t="s">
        <v>36</v>
      </c>
      <c r="U41" t="s">
        <v>35</v>
      </c>
      <c r="V41" t="s">
        <v>190</v>
      </c>
      <c r="W41" t="s">
        <v>26</v>
      </c>
      <c r="X41" t="s">
        <v>405</v>
      </c>
      <c r="Y41" t="s">
        <v>103</v>
      </c>
      <c r="Z41" t="s">
        <v>20</v>
      </c>
      <c r="AA41" s="34">
        <v>42857.443495370368</v>
      </c>
      <c r="AB41" s="34">
        <v>42885.446840277778</v>
      </c>
      <c r="AD41">
        <v>19</v>
      </c>
      <c r="AE41" t="str">
        <f t="shared" ca="1" si="12"/>
        <v>Protocols-SMB</v>
      </c>
      <c r="AF41" t="str">
        <f t="shared" ca="1" si="13"/>
        <v>---</v>
      </c>
      <c r="AG41" t="str">
        <f t="shared" ca="1" si="14"/>
        <v>Waiver Requested</v>
      </c>
      <c r="AH41" t="str">
        <f t="shared" ca="1" si="15"/>
        <v>P1</v>
      </c>
    </row>
    <row r="42" spans="1:34" x14ac:dyDescent="0.3">
      <c r="A42">
        <f t="shared" si="8"/>
        <v>26</v>
      </c>
      <c r="B42">
        <f t="shared" si="9"/>
        <v>0</v>
      </c>
      <c r="C42" s="4">
        <f t="shared" ca="1" si="10"/>
        <v>99428</v>
      </c>
      <c r="D42">
        <v>99428</v>
      </c>
      <c r="E42" t="s">
        <v>84</v>
      </c>
      <c r="F42" t="s">
        <v>86</v>
      </c>
      <c r="G42" t="s">
        <v>87</v>
      </c>
      <c r="H42" t="s">
        <v>94</v>
      </c>
      <c r="I42" t="s">
        <v>24</v>
      </c>
      <c r="J42" t="s">
        <v>123</v>
      </c>
      <c r="K42" t="str">
        <f t="shared" ca="1" si="11"/>
        <v>.</v>
      </c>
      <c r="L42" s="5" t="s">
        <v>796</v>
      </c>
      <c r="M42" t="s">
        <v>20</v>
      </c>
      <c r="N42" t="s">
        <v>1298</v>
      </c>
      <c r="O42" t="s">
        <v>123</v>
      </c>
      <c r="P42" t="s">
        <v>123</v>
      </c>
      <c r="Q42" t="s">
        <v>82</v>
      </c>
      <c r="R42" t="s">
        <v>1380</v>
      </c>
      <c r="S42" t="s">
        <v>269</v>
      </c>
      <c r="T42" t="s">
        <v>36</v>
      </c>
      <c r="U42" t="s">
        <v>35</v>
      </c>
      <c r="V42" t="s">
        <v>190</v>
      </c>
      <c r="W42" t="s">
        <v>54</v>
      </c>
      <c r="X42" t="s">
        <v>405</v>
      </c>
      <c r="Y42" t="s">
        <v>20</v>
      </c>
      <c r="Z42" t="s">
        <v>20</v>
      </c>
      <c r="AA42" s="34">
        <v>42867.724502314813</v>
      </c>
      <c r="AB42" s="34">
        <v>42894.088888888888</v>
      </c>
      <c r="AC42" t="s">
        <v>830</v>
      </c>
      <c r="AD42">
        <v>2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Waiver Requested</v>
      </c>
      <c r="AH42" t="str">
        <f t="shared" ca="1" si="15"/>
        <v>P2</v>
      </c>
    </row>
    <row r="43" spans="1:34" x14ac:dyDescent="0.3">
      <c r="A43">
        <f t="shared" si="8"/>
        <v>22</v>
      </c>
      <c r="B43">
        <f t="shared" si="9"/>
        <v>7</v>
      </c>
      <c r="C43" s="4">
        <f t="shared" ca="1" si="10"/>
        <v>99537</v>
      </c>
      <c r="D43">
        <v>99537</v>
      </c>
      <c r="E43" t="s">
        <v>84</v>
      </c>
      <c r="F43" t="s">
        <v>86</v>
      </c>
      <c r="G43" t="s">
        <v>92</v>
      </c>
      <c r="H43" t="s">
        <v>94</v>
      </c>
      <c r="I43" t="s">
        <v>24</v>
      </c>
      <c r="J43" t="s">
        <v>123</v>
      </c>
      <c r="K43" t="str">
        <f t="shared" ca="1" si="11"/>
        <v>.</v>
      </c>
      <c r="L43" s="5" t="s">
        <v>796</v>
      </c>
      <c r="M43" t="s">
        <v>20</v>
      </c>
      <c r="N43" t="s">
        <v>1599</v>
      </c>
      <c r="O43" t="s">
        <v>123</v>
      </c>
      <c r="P43" t="s">
        <v>1424</v>
      </c>
      <c r="Q43" t="s">
        <v>82</v>
      </c>
      <c r="R43" t="s">
        <v>1380</v>
      </c>
      <c r="S43" t="s">
        <v>269</v>
      </c>
      <c r="T43" t="s">
        <v>36</v>
      </c>
      <c r="U43" t="s">
        <v>35</v>
      </c>
      <c r="V43" t="s">
        <v>82</v>
      </c>
      <c r="W43" t="s">
        <v>54</v>
      </c>
      <c r="X43" t="s">
        <v>405</v>
      </c>
      <c r="Y43" t="s">
        <v>20</v>
      </c>
      <c r="Z43" t="s">
        <v>20</v>
      </c>
      <c r="AA43" s="34">
        <v>42871.465324074074</v>
      </c>
      <c r="AB43" s="34">
        <v>42887.750787037039</v>
      </c>
      <c r="AC43" t="s">
        <v>830</v>
      </c>
      <c r="AD43">
        <v>17</v>
      </c>
      <c r="AE43" t="str">
        <f t="shared" ca="1" si="12"/>
        <v>Protocols-SMB</v>
      </c>
      <c r="AF43" t="str">
        <f t="shared" ca="1" si="13"/>
        <v>---</v>
      </c>
      <c r="AG43" t="str">
        <f t="shared" ca="1" si="14"/>
        <v>Waiver Requested</v>
      </c>
      <c r="AH43" t="str">
        <f t="shared" ca="1" si="15"/>
        <v>P2</v>
      </c>
    </row>
    <row r="44" spans="1:34" x14ac:dyDescent="0.3">
      <c r="A44">
        <f t="shared" si="8"/>
        <v>21</v>
      </c>
      <c r="B44">
        <f t="shared" si="9"/>
        <v>0</v>
      </c>
      <c r="C44" s="4">
        <f t="shared" ca="1" si="10"/>
        <v>99620</v>
      </c>
      <c r="D44">
        <v>99620</v>
      </c>
      <c r="E44" t="s">
        <v>134</v>
      </c>
      <c r="F44" t="s">
        <v>86</v>
      </c>
      <c r="G44" t="s">
        <v>92</v>
      </c>
      <c r="H44" t="s">
        <v>94</v>
      </c>
      <c r="I44" t="s">
        <v>24</v>
      </c>
      <c r="J44" t="s">
        <v>123</v>
      </c>
      <c r="K44" t="str">
        <f t="shared" ca="1" si="11"/>
        <v>.</v>
      </c>
      <c r="L44" t="s">
        <v>796</v>
      </c>
      <c r="M44" t="s">
        <v>20</v>
      </c>
      <c r="N44" t="s">
        <v>1335</v>
      </c>
      <c r="O44" t="s">
        <v>123</v>
      </c>
      <c r="P44" t="s">
        <v>123</v>
      </c>
      <c r="Q44" t="s">
        <v>82</v>
      </c>
      <c r="R44" t="s">
        <v>1380</v>
      </c>
      <c r="S44" t="s">
        <v>269</v>
      </c>
      <c r="T44" t="s">
        <v>36</v>
      </c>
      <c r="U44" t="s">
        <v>22</v>
      </c>
      <c r="V44" t="s">
        <v>82</v>
      </c>
      <c r="W44" t="s">
        <v>54</v>
      </c>
      <c r="X44" t="s">
        <v>405</v>
      </c>
      <c r="Y44" t="s">
        <v>20</v>
      </c>
      <c r="Z44" t="s">
        <v>20</v>
      </c>
      <c r="AA44" s="34">
        <v>42872.828923611109</v>
      </c>
      <c r="AB44" s="34">
        <v>42894.448865740742</v>
      </c>
      <c r="AC44" t="s">
        <v>1425</v>
      </c>
      <c r="AE44" t="str">
        <f t="shared" ca="1" si="12"/>
        <v>Protocols-SMB</v>
      </c>
      <c r="AF44" t="str">
        <f t="shared" ca="1" si="13"/>
        <v>---</v>
      </c>
      <c r="AG44" t="str">
        <f t="shared" ca="1" si="14"/>
        <v>Waiver Requested</v>
      </c>
      <c r="AH44" t="str">
        <f t="shared" ca="1" si="15"/>
        <v>P2</v>
      </c>
    </row>
    <row r="45" spans="1:34" x14ac:dyDescent="0.3">
      <c r="A45">
        <f t="shared" si="8"/>
        <v>8</v>
      </c>
      <c r="B45">
        <f t="shared" si="9"/>
        <v>8</v>
      </c>
      <c r="C45" s="4">
        <f t="shared" ca="1" si="10"/>
        <v>100123</v>
      </c>
      <c r="D45">
        <v>100123</v>
      </c>
      <c r="E45" t="s">
        <v>18</v>
      </c>
      <c r="F45" t="s">
        <v>86</v>
      </c>
      <c r="G45" t="s">
        <v>554</v>
      </c>
      <c r="H45" t="s">
        <v>112</v>
      </c>
      <c r="I45" t="s">
        <v>24</v>
      </c>
      <c r="J45" t="s">
        <v>123</v>
      </c>
      <c r="K45" t="str">
        <f t="shared" ca="1" si="11"/>
        <v>.</v>
      </c>
      <c r="L45" s="5" t="s">
        <v>796</v>
      </c>
      <c r="M45" s="5" t="s">
        <v>20</v>
      </c>
      <c r="N45" t="s">
        <v>1488</v>
      </c>
      <c r="O45" t="s">
        <v>1481</v>
      </c>
      <c r="P45" t="s">
        <v>123</v>
      </c>
      <c r="Q45" t="s">
        <v>82</v>
      </c>
      <c r="R45" t="s">
        <v>1380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405</v>
      </c>
      <c r="Y45" t="s">
        <v>103</v>
      </c>
      <c r="Z45" t="s">
        <v>20</v>
      </c>
      <c r="AA45" s="34">
        <v>42885.440057870372</v>
      </c>
      <c r="AB45" s="34">
        <v>42885.486493055556</v>
      </c>
      <c r="AD45">
        <v>1</v>
      </c>
      <c r="AE45" t="str">
        <f t="shared" ca="1" si="12"/>
        <v>Protocols-SMB</v>
      </c>
      <c r="AF45" t="str">
        <f t="shared" ca="1" si="13"/>
        <v>---</v>
      </c>
      <c r="AG45" t="str">
        <f t="shared" ca="1" si="14"/>
        <v>Waiver Requested</v>
      </c>
      <c r="AH45" t="str">
        <f t="shared" ca="1" si="15"/>
        <v>P1</v>
      </c>
    </row>
    <row r="46" spans="1:34" x14ac:dyDescent="0.3">
      <c r="A46">
        <f t="shared" si="8"/>
        <v>7</v>
      </c>
      <c r="B46">
        <f t="shared" si="9"/>
        <v>1</v>
      </c>
      <c r="C46" s="4">
        <f t="shared" ca="1" si="10"/>
        <v>100292</v>
      </c>
      <c r="D46">
        <v>100292</v>
      </c>
      <c r="E46" t="s">
        <v>881</v>
      </c>
      <c r="F46" t="s">
        <v>86</v>
      </c>
      <c r="G46" t="s">
        <v>92</v>
      </c>
      <c r="H46" t="s">
        <v>94</v>
      </c>
      <c r="I46" t="s">
        <v>24</v>
      </c>
      <c r="J46" t="s">
        <v>123</v>
      </c>
      <c r="K46" t="str">
        <f t="shared" ca="1" si="11"/>
        <v>.</v>
      </c>
      <c r="L46" s="5" t="s">
        <v>796</v>
      </c>
      <c r="M46" s="5" t="s">
        <v>20</v>
      </c>
      <c r="N46" t="s">
        <v>1529</v>
      </c>
      <c r="O46" t="s">
        <v>123</v>
      </c>
      <c r="P46" t="s">
        <v>123</v>
      </c>
      <c r="Q46" t="s">
        <v>82</v>
      </c>
      <c r="R46" t="s">
        <v>1380</v>
      </c>
      <c r="S46" t="s">
        <v>269</v>
      </c>
      <c r="T46" t="s">
        <v>36</v>
      </c>
      <c r="U46" t="s">
        <v>35</v>
      </c>
      <c r="V46" t="s">
        <v>82</v>
      </c>
      <c r="W46" t="s">
        <v>54</v>
      </c>
      <c r="X46" t="s">
        <v>405</v>
      </c>
      <c r="Y46" t="s">
        <v>20</v>
      </c>
      <c r="Z46" t="s">
        <v>20</v>
      </c>
      <c r="AA46" s="34">
        <v>42887.452141203707</v>
      </c>
      <c r="AB46" s="34">
        <v>42893.333171296297</v>
      </c>
      <c r="AD46">
        <v>1</v>
      </c>
      <c r="AE46" t="str">
        <f t="shared" ca="1" si="12"/>
        <v>Protocols-SMB</v>
      </c>
      <c r="AF46" t="str">
        <f t="shared" ca="1" si="13"/>
        <v>---</v>
      </c>
      <c r="AG46" t="str">
        <f t="shared" ca="1" si="14"/>
        <v>Waiver Requested</v>
      </c>
      <c r="AH46" t="str">
        <f t="shared" ca="1" si="15"/>
        <v>P2</v>
      </c>
    </row>
    <row r="47" spans="1:34" x14ac:dyDescent="0.3">
      <c r="A47">
        <f t="shared" si="8"/>
        <v>3</v>
      </c>
      <c r="B47">
        <f t="shared" si="9"/>
        <v>0</v>
      </c>
      <c r="C47" s="4">
        <f t="shared" ca="1" si="10"/>
        <v>100459</v>
      </c>
      <c r="D47">
        <v>100459</v>
      </c>
      <c r="E47" t="s">
        <v>563</v>
      </c>
      <c r="F47" t="s">
        <v>86</v>
      </c>
      <c r="G47" t="s">
        <v>266</v>
      </c>
      <c r="H47" t="s">
        <v>156</v>
      </c>
      <c r="I47" t="s">
        <v>1660</v>
      </c>
      <c r="J47" t="s">
        <v>123</v>
      </c>
      <c r="K47" t="str">
        <f t="shared" ca="1" si="11"/>
        <v>NTR</v>
      </c>
      <c r="L47" s="5" t="s">
        <v>20</v>
      </c>
      <c r="M47" s="5" t="s">
        <v>20</v>
      </c>
      <c r="N47" t="s">
        <v>1661</v>
      </c>
      <c r="O47" t="s">
        <v>123</v>
      </c>
      <c r="P47" t="s">
        <v>123</v>
      </c>
      <c r="Q47" t="s">
        <v>21</v>
      </c>
      <c r="R47" t="s">
        <v>1380</v>
      </c>
      <c r="S47" t="s">
        <v>269</v>
      </c>
      <c r="T47" t="s">
        <v>23</v>
      </c>
      <c r="U47" t="s">
        <v>22</v>
      </c>
      <c r="V47" t="s">
        <v>82</v>
      </c>
      <c r="W47" t="s">
        <v>683</v>
      </c>
      <c r="X47" t="s">
        <v>1662</v>
      </c>
      <c r="Y47" t="s">
        <v>20</v>
      </c>
      <c r="Z47" t="s">
        <v>20</v>
      </c>
      <c r="AA47" s="34">
        <v>42891.951238425929</v>
      </c>
      <c r="AB47" s="34">
        <v>42894.620266203703</v>
      </c>
      <c r="AD47">
        <v>8</v>
      </c>
      <c r="AE47" t="str">
        <f t="shared" ca="1" si="12"/>
        <v>NTR</v>
      </c>
      <c r="AF47" t="str">
        <f t="shared" ca="1" si="13"/>
        <v>NoTarg</v>
      </c>
      <c r="AG47" t="str">
        <f t="shared" ca="1" si="14"/>
        <v>NoWaive</v>
      </c>
      <c r="AH47" t="str">
        <f t="shared" ca="1" si="15"/>
        <v>NTR</v>
      </c>
    </row>
    <row r="48" spans="1:34" x14ac:dyDescent="0.3">
      <c r="A48">
        <f t="shared" si="8"/>
        <v>68</v>
      </c>
      <c r="B48">
        <f t="shared" si="9"/>
        <v>1</v>
      </c>
      <c r="C48" s="4">
        <f t="shared" ca="1" si="10"/>
        <v>97664</v>
      </c>
      <c r="D48">
        <v>97664</v>
      </c>
      <c r="E48" t="s">
        <v>217</v>
      </c>
      <c r="F48" t="s">
        <v>55</v>
      </c>
      <c r="G48" t="s">
        <v>784</v>
      </c>
      <c r="H48" t="s">
        <v>184</v>
      </c>
      <c r="I48" t="s">
        <v>30</v>
      </c>
      <c r="J48" t="s">
        <v>123</v>
      </c>
      <c r="K48" t="str">
        <f t="shared" ca="1" si="11"/>
        <v>No smoking gun, reduce unmap load? Sanjaya to setup a meeting</v>
      </c>
      <c r="L48" t="s">
        <v>20</v>
      </c>
      <c r="M48" t="s">
        <v>20</v>
      </c>
      <c r="N48" t="s">
        <v>1598</v>
      </c>
      <c r="O48" t="s">
        <v>123</v>
      </c>
      <c r="P48" t="s">
        <v>123</v>
      </c>
      <c r="Q48" t="s">
        <v>82</v>
      </c>
      <c r="R48" t="s">
        <v>1380</v>
      </c>
      <c r="S48" t="s">
        <v>269</v>
      </c>
      <c r="T48" t="s">
        <v>51</v>
      </c>
      <c r="U48" t="s">
        <v>22</v>
      </c>
      <c r="V48" t="s">
        <v>29</v>
      </c>
      <c r="W48" t="s">
        <v>54</v>
      </c>
      <c r="X48" t="s">
        <v>932</v>
      </c>
      <c r="Y48" t="s">
        <v>20</v>
      </c>
      <c r="Z48" t="s">
        <v>20</v>
      </c>
      <c r="AA48" s="34">
        <v>42824.346377314818</v>
      </c>
      <c r="AB48" s="34">
        <v>42893.754756944443</v>
      </c>
      <c r="AE48" t="str">
        <f t="shared" ca="1" si="12"/>
        <v>ADE</v>
      </c>
      <c r="AF48" t="str">
        <f t="shared" ca="1" si="13"/>
        <v>---</v>
      </c>
      <c r="AG48" t="str">
        <f t="shared" ca="1" si="14"/>
        <v>---</v>
      </c>
      <c r="AH48" t="str">
        <f t="shared" ca="1" si="15"/>
        <v>P0</v>
      </c>
    </row>
    <row r="49" spans="1:34" x14ac:dyDescent="0.3">
      <c r="A49">
        <f t="shared" si="8"/>
        <v>42278</v>
      </c>
      <c r="B49">
        <f t="shared" si="9"/>
        <v>42278</v>
      </c>
      <c r="C49" s="4">
        <f t="shared" ca="1" si="10"/>
        <v>0</v>
      </c>
      <c r="I49" t="s">
        <v>123</v>
      </c>
      <c r="J49" t="s">
        <v>123</v>
      </c>
      <c r="K49" t="str">
        <f t="shared" ca="1" si="11"/>
        <v>.</v>
      </c>
      <c r="M49" s="5"/>
      <c r="O49" t="s">
        <v>123</v>
      </c>
      <c r="P49" t="s">
        <v>123</v>
      </c>
      <c r="AD49">
        <v>9</v>
      </c>
      <c r="AE49">
        <f t="shared" ca="1" si="12"/>
        <v>0</v>
      </c>
      <c r="AF49">
        <f t="shared" ca="1" si="13"/>
        <v>0</v>
      </c>
      <c r="AG49">
        <f t="shared" ca="1" si="14"/>
        <v>0</v>
      </c>
      <c r="AH49">
        <f t="shared" ca="1" si="15"/>
        <v>0</v>
      </c>
    </row>
    <row r="50" spans="1:34" x14ac:dyDescent="0.3">
      <c r="A50">
        <f t="shared" si="8"/>
        <v>42278</v>
      </c>
      <c r="B50">
        <f t="shared" si="9"/>
        <v>42278</v>
      </c>
      <c r="C50" s="4">
        <f t="shared" ca="1" si="10"/>
        <v>0</v>
      </c>
      <c r="I50" t="s">
        <v>123</v>
      </c>
      <c r="J50" t="s">
        <v>123</v>
      </c>
      <c r="K50" t="str">
        <f t="shared" ca="1" si="11"/>
        <v>.</v>
      </c>
      <c r="L50" s="5"/>
      <c r="O50" t="s">
        <v>123</v>
      </c>
      <c r="P50" t="s">
        <v>123</v>
      </c>
      <c r="AE50">
        <f t="shared" ca="1" si="12"/>
        <v>0</v>
      </c>
      <c r="AF50">
        <f t="shared" ca="1" si="13"/>
        <v>0</v>
      </c>
      <c r="AG50">
        <f t="shared" ca="1" si="14"/>
        <v>0</v>
      </c>
      <c r="AH50">
        <f t="shared" ca="1" si="15"/>
        <v>0</v>
      </c>
    </row>
    <row r="51" spans="1:34" x14ac:dyDescent="0.3">
      <c r="A51">
        <f t="shared" si="8"/>
        <v>42278</v>
      </c>
      <c r="B51">
        <f t="shared" si="9"/>
        <v>42278</v>
      </c>
      <c r="C51" s="4">
        <f t="shared" ca="1" si="10"/>
        <v>0</v>
      </c>
      <c r="I51" t="s">
        <v>123</v>
      </c>
      <c r="J51" t="s">
        <v>123</v>
      </c>
      <c r="K51" t="str">
        <f t="shared" ca="1" si="11"/>
        <v>.</v>
      </c>
      <c r="L51" s="5"/>
      <c r="O51" t="s">
        <v>123</v>
      </c>
      <c r="P51" t="s">
        <v>123</v>
      </c>
      <c r="AD51">
        <v>11</v>
      </c>
      <c r="AE51">
        <f t="shared" ca="1" si="12"/>
        <v>0</v>
      </c>
      <c r="AF51">
        <f t="shared" ca="1" si="13"/>
        <v>0</v>
      </c>
      <c r="AG51">
        <f t="shared" ca="1" si="14"/>
        <v>0</v>
      </c>
      <c r="AH51">
        <f t="shared" ca="1" si="15"/>
        <v>0</v>
      </c>
    </row>
    <row r="52" spans="1:34" x14ac:dyDescent="0.3">
      <c r="A52">
        <f t="shared" si="8"/>
        <v>42278</v>
      </c>
      <c r="B52">
        <f t="shared" si="9"/>
        <v>42278</v>
      </c>
      <c r="C52" s="4">
        <f t="shared" ca="1" si="10"/>
        <v>0</v>
      </c>
      <c r="I52" t="s">
        <v>123</v>
      </c>
      <c r="J52" t="s">
        <v>123</v>
      </c>
      <c r="K52" t="str">
        <f t="shared" ca="1" si="11"/>
        <v>.</v>
      </c>
      <c r="O52" t="s">
        <v>123</v>
      </c>
      <c r="P52" t="s">
        <v>123</v>
      </c>
      <c r="AE52">
        <f t="shared" ca="1" si="12"/>
        <v>0</v>
      </c>
      <c r="AF52">
        <f t="shared" ca="1" si="13"/>
        <v>0</v>
      </c>
      <c r="AG52">
        <f t="shared" ca="1" si="14"/>
        <v>0</v>
      </c>
      <c r="AH52">
        <f t="shared" ca="1" si="15"/>
        <v>0</v>
      </c>
    </row>
    <row r="53" spans="1:34" x14ac:dyDescent="0.3">
      <c r="A53">
        <f t="shared" si="8"/>
        <v>42278</v>
      </c>
      <c r="B53">
        <f t="shared" si="9"/>
        <v>42278</v>
      </c>
      <c r="C53" s="4">
        <f t="shared" ca="1" si="10"/>
        <v>0</v>
      </c>
      <c r="I53" t="s">
        <v>123</v>
      </c>
      <c r="J53" t="s">
        <v>123</v>
      </c>
      <c r="K53" t="str">
        <f t="shared" ca="1" si="11"/>
        <v>.</v>
      </c>
      <c r="L53" s="5"/>
      <c r="O53" t="s">
        <v>123</v>
      </c>
      <c r="P53" t="s">
        <v>123</v>
      </c>
      <c r="AD53">
        <v>2</v>
      </c>
      <c r="AE53">
        <f t="shared" ca="1" si="12"/>
        <v>0</v>
      </c>
      <c r="AF53">
        <f t="shared" ca="1" si="13"/>
        <v>0</v>
      </c>
      <c r="AG53">
        <f t="shared" ca="1" si="14"/>
        <v>0</v>
      </c>
      <c r="AH53">
        <f t="shared" ca="1" si="15"/>
        <v>0</v>
      </c>
    </row>
    <row r="54" spans="1:34" x14ac:dyDescent="0.3">
      <c r="A54">
        <f t="shared" si="8"/>
        <v>42278</v>
      </c>
      <c r="B54">
        <f t="shared" si="9"/>
        <v>42278</v>
      </c>
      <c r="C54" s="4">
        <f t="shared" ca="1" si="10"/>
        <v>0</v>
      </c>
      <c r="I54" t="s">
        <v>123</v>
      </c>
      <c r="J54" t="s">
        <v>123</v>
      </c>
      <c r="K54" t="str">
        <f t="shared" ca="1" si="11"/>
        <v>.</v>
      </c>
      <c r="L54" s="5"/>
      <c r="O54" t="s">
        <v>123</v>
      </c>
      <c r="P54" t="s">
        <v>123</v>
      </c>
      <c r="AD54">
        <v>6</v>
      </c>
      <c r="AE54">
        <f t="shared" ca="1" si="12"/>
        <v>0</v>
      </c>
      <c r="AF54">
        <f t="shared" ca="1" si="13"/>
        <v>0</v>
      </c>
      <c r="AG54">
        <f t="shared" ca="1" si="14"/>
        <v>0</v>
      </c>
      <c r="AH54">
        <f t="shared" ca="1" si="15"/>
        <v>0</v>
      </c>
    </row>
    <row r="55" spans="1:34" x14ac:dyDescent="0.3">
      <c r="A55">
        <f t="shared" si="8"/>
        <v>42278</v>
      </c>
      <c r="B55">
        <f t="shared" si="9"/>
        <v>42278</v>
      </c>
      <c r="C55" s="4">
        <f t="shared" ca="1" si="10"/>
        <v>0</v>
      </c>
      <c r="I55" t="s">
        <v>123</v>
      </c>
      <c r="J55" t="s">
        <v>123</v>
      </c>
      <c r="K55" t="str">
        <f t="shared" ca="1" si="11"/>
        <v>.</v>
      </c>
      <c r="L55" s="5"/>
      <c r="M55" s="5"/>
      <c r="O55" t="s">
        <v>123</v>
      </c>
      <c r="P55" t="s">
        <v>123</v>
      </c>
      <c r="AD55">
        <v>3</v>
      </c>
      <c r="AE55">
        <f t="shared" ca="1" si="12"/>
        <v>0</v>
      </c>
      <c r="AF55">
        <f t="shared" ca="1" si="13"/>
        <v>0</v>
      </c>
      <c r="AG55">
        <f t="shared" ca="1" si="14"/>
        <v>0</v>
      </c>
      <c r="AH55">
        <f t="shared" ca="1" si="15"/>
        <v>0</v>
      </c>
    </row>
    <row r="56" spans="1:34" x14ac:dyDescent="0.3">
      <c r="A56">
        <f t="shared" si="8"/>
        <v>42278</v>
      </c>
      <c r="B56">
        <f t="shared" si="9"/>
        <v>42278</v>
      </c>
      <c r="C56" s="4">
        <f t="shared" ca="1" si="10"/>
        <v>0</v>
      </c>
      <c r="I56" t="s">
        <v>123</v>
      </c>
      <c r="J56" t="s">
        <v>123</v>
      </c>
      <c r="K56" t="str">
        <f t="shared" ca="1" si="11"/>
        <v>.</v>
      </c>
      <c r="L56" s="5"/>
      <c r="O56" t="s">
        <v>123</v>
      </c>
      <c r="P56" t="s">
        <v>123</v>
      </c>
      <c r="AE56">
        <f t="shared" ca="1" si="12"/>
        <v>0</v>
      </c>
      <c r="AF56">
        <f t="shared" ca="1" si="13"/>
        <v>0</v>
      </c>
      <c r="AG56">
        <f t="shared" ca="1" si="14"/>
        <v>0</v>
      </c>
      <c r="AH56">
        <f t="shared" ca="1" si="15"/>
        <v>0</v>
      </c>
    </row>
    <row r="57" spans="1:34" x14ac:dyDescent="0.3">
      <c r="A57">
        <f t="shared" si="8"/>
        <v>42278</v>
      </c>
      <c r="B57">
        <f t="shared" si="9"/>
        <v>42278</v>
      </c>
      <c r="C57" s="4">
        <f t="shared" ca="1" si="10"/>
        <v>0</v>
      </c>
      <c r="I57" t="s">
        <v>123</v>
      </c>
      <c r="J57" t="s">
        <v>123</v>
      </c>
      <c r="K57" t="str">
        <f t="shared" ca="1" si="11"/>
        <v>.</v>
      </c>
      <c r="L57" s="5"/>
      <c r="O57" t="s">
        <v>123</v>
      </c>
      <c r="P57" t="s">
        <v>123</v>
      </c>
      <c r="AD57">
        <v>11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x14ac:dyDescent="0.3">
      <c r="A58">
        <f t="shared" si="8"/>
        <v>42278</v>
      </c>
      <c r="B58">
        <f t="shared" si="9"/>
        <v>42278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L58" s="5"/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8"/>
        <v>42278</v>
      </c>
      <c r="B59">
        <f t="shared" si="9"/>
        <v>42278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L59" s="5"/>
      <c r="M59" s="5"/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42278</v>
      </c>
      <c r="B60">
        <f t="shared" si="9"/>
        <v>42278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M60" s="5"/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42278</v>
      </c>
      <c r="B61">
        <f t="shared" si="9"/>
        <v>42278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M61" s="5"/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42278</v>
      </c>
      <c r="B62">
        <f t="shared" si="9"/>
        <v>42278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L62" s="5"/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42278</v>
      </c>
      <c r="B63">
        <f t="shared" si="9"/>
        <v>42278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L63" s="5"/>
      <c r="M63" s="5"/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42278</v>
      </c>
      <c r="B64">
        <f t="shared" si="9"/>
        <v>42278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L64" s="5"/>
      <c r="M64" s="5"/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42278</v>
      </c>
      <c r="B65">
        <f t="shared" si="9"/>
        <v>42278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M65" s="5"/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42278</v>
      </c>
      <c r="B66">
        <f t="shared" ref="B66:B100" si="17">DAYS360(AB66,$K$104)</f>
        <v>42278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s="5"/>
      <c r="M66" s="5"/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42278</v>
      </c>
      <c r="B67">
        <f t="shared" si="17"/>
        <v>42278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L67" s="5"/>
      <c r="M67" s="5"/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42278</v>
      </c>
      <c r="B68">
        <f t="shared" si="17"/>
        <v>42278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42278</v>
      </c>
      <c r="B69">
        <f t="shared" si="17"/>
        <v>42278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42278</v>
      </c>
      <c r="B70">
        <f t="shared" si="17"/>
        <v>42278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42278</v>
      </c>
      <c r="B71">
        <f t="shared" si="17"/>
        <v>42278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42278</v>
      </c>
      <c r="B72">
        <f t="shared" si="17"/>
        <v>42278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42278</v>
      </c>
      <c r="B73">
        <f t="shared" si="17"/>
        <v>42278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42278</v>
      </c>
      <c r="B74">
        <f t="shared" si="17"/>
        <v>42278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42278</v>
      </c>
      <c r="B75">
        <f t="shared" si="17"/>
        <v>42278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42278</v>
      </c>
      <c r="B76">
        <f t="shared" si="17"/>
        <v>42278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42278</v>
      </c>
      <c r="B77">
        <f t="shared" si="17"/>
        <v>42278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42278</v>
      </c>
      <c r="B78">
        <f t="shared" si="17"/>
        <v>42278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42278</v>
      </c>
      <c r="B79">
        <f t="shared" si="17"/>
        <v>42278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42278</v>
      </c>
      <c r="B80">
        <f t="shared" si="17"/>
        <v>42278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42278</v>
      </c>
      <c r="B81">
        <f t="shared" si="17"/>
        <v>42278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42278</v>
      </c>
      <c r="B82">
        <f t="shared" si="17"/>
        <v>42278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42278</v>
      </c>
      <c r="B83">
        <f t="shared" si="17"/>
        <v>42278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42278</v>
      </c>
      <c r="B84">
        <f t="shared" si="17"/>
        <v>42278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42278</v>
      </c>
      <c r="B85">
        <f t="shared" si="17"/>
        <v>42278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42278</v>
      </c>
      <c r="B86">
        <f t="shared" si="17"/>
        <v>42278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42278</v>
      </c>
      <c r="B87">
        <f t="shared" si="17"/>
        <v>42278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42278</v>
      </c>
      <c r="B88">
        <f t="shared" si="17"/>
        <v>42278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42278</v>
      </c>
      <c r="B89">
        <f t="shared" si="17"/>
        <v>42278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42278</v>
      </c>
      <c r="B90">
        <f t="shared" si="17"/>
        <v>42278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42278</v>
      </c>
      <c r="B91">
        <f t="shared" si="17"/>
        <v>42278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42278</v>
      </c>
      <c r="B92">
        <f t="shared" si="17"/>
        <v>42278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42278</v>
      </c>
      <c r="B93">
        <f t="shared" si="17"/>
        <v>42278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42278</v>
      </c>
      <c r="B94">
        <f t="shared" si="17"/>
        <v>42278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42278</v>
      </c>
      <c r="B95">
        <f t="shared" si="17"/>
        <v>42278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42278</v>
      </c>
      <c r="B96">
        <f t="shared" si="17"/>
        <v>42278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42278</v>
      </c>
      <c r="B97">
        <f t="shared" si="17"/>
        <v>42278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42278</v>
      </c>
      <c r="B98">
        <f t="shared" si="17"/>
        <v>42278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42278</v>
      </c>
      <c r="B99">
        <f t="shared" si="17"/>
        <v>42278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42278</v>
      </c>
      <c r="B100">
        <f t="shared" si="17"/>
        <v>42278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47</v>
      </c>
      <c r="K103" t="s">
        <v>1671</v>
      </c>
    </row>
    <row r="104" spans="1:34" x14ac:dyDescent="0.3">
      <c r="G104" t="s">
        <v>153</v>
      </c>
      <c r="I104" t="str">
        <f>CONCATENATE(MID($K$103,11,5), " Report")</f>
        <v>06-06 Report</v>
      </c>
      <c r="K104" s="6">
        <v>42894</v>
      </c>
    </row>
    <row r="105" spans="1:34" x14ac:dyDescent="0.3">
      <c r="F105" t="s">
        <v>150</v>
      </c>
      <c r="G105">
        <f ca="1">COUNTIFS(K2:K100,"=NTR")</f>
        <v>11</v>
      </c>
      <c r="I105">
        <f ca="1">INDIRECT("'" &amp; $K$103 &amp; "'!$g" &amp; ROW())</f>
        <v>6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6</v>
      </c>
      <c r="I106">
        <f t="shared" ref="I106:I111" ca="1" si="24">INDIRECT("'" &amp; $K$103 &amp; "'!$g" &amp; ROW())</f>
        <v>0</v>
      </c>
      <c r="K106" s="7"/>
    </row>
    <row r="107" spans="1:34" x14ac:dyDescent="0.3">
      <c r="F107" t="s">
        <v>157</v>
      </c>
      <c r="G107">
        <f>COUNTIFS(B2:B81,"&gt;7",B2:B81,"&lt;400")</f>
        <v>9</v>
      </c>
      <c r="I107">
        <f t="shared" ca="1" si="24"/>
        <v>11</v>
      </c>
    </row>
    <row r="108" spans="1:34" x14ac:dyDescent="0.3">
      <c r="F108" t="s">
        <v>152</v>
      </c>
      <c r="G108">
        <f>COUNTIFS(L2:L81,"=Waiver*")</f>
        <v>25</v>
      </c>
      <c r="I108">
        <f t="shared" ca="1" si="24"/>
        <v>23</v>
      </c>
    </row>
    <row r="109" spans="1:34" x14ac:dyDescent="0.3">
      <c r="F109" t="s">
        <v>158</v>
      </c>
      <c r="G109">
        <f>COUNTA(D2:D104)</f>
        <v>47</v>
      </c>
      <c r="I109">
        <f t="shared" ca="1" si="24"/>
        <v>54</v>
      </c>
    </row>
    <row r="110" spans="1:34" x14ac:dyDescent="0.3">
      <c r="F110" t="s">
        <v>159</v>
      </c>
      <c r="G110">
        <v>13</v>
      </c>
      <c r="I110">
        <f t="shared" ca="1" si="24"/>
        <v>13</v>
      </c>
    </row>
    <row r="111" spans="1:34" s="1" customFormat="1" x14ac:dyDescent="0.3">
      <c r="F111" s="1" t="s">
        <v>21</v>
      </c>
      <c r="G111" s="1">
        <f>COUNTIFS(Q2:Q95,$F111)</f>
        <v>8</v>
      </c>
      <c r="I111">
        <f t="shared" ca="1" si="24"/>
        <v>9</v>
      </c>
      <c r="N111" s="10" t="s">
        <v>160</v>
      </c>
      <c r="AA111" s="35"/>
      <c r="AB111" s="35"/>
    </row>
    <row r="113" spans="5:28" s="1" customFormat="1" x14ac:dyDescent="0.3">
      <c r="H113" s="1" t="s">
        <v>184</v>
      </c>
      <c r="AA113" s="35"/>
      <c r="AB113" s="35"/>
    </row>
    <row r="114" spans="5:28" x14ac:dyDescent="0.3">
      <c r="F114" t="s">
        <v>1347</v>
      </c>
      <c r="G114" s="1">
        <f>COUNTIFS($F$2:$F$95,F114 &amp; "*")</f>
        <v>1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28" s="1" customFormat="1" x14ac:dyDescent="0.3">
      <c r="E115" s="1" t="s">
        <v>3</v>
      </c>
      <c r="F115" t="s">
        <v>45</v>
      </c>
      <c r="G115" s="1">
        <f>COUNTIFS($F$2:$F$95,F115 &amp; "*")</f>
        <v>7</v>
      </c>
      <c r="H115" s="1">
        <f>COUNTIFS($F$2:$F$95,F115 &amp; "*",$H$2:$H$95,"P0")</f>
        <v>1</v>
      </c>
      <c r="I115" s="1">
        <f ca="1">INDIRECT("'" &amp; $K$103 &amp; "'!$g" &amp; ROW())</f>
        <v>4</v>
      </c>
      <c r="K115" s="10" t="s">
        <v>239</v>
      </c>
      <c r="AA115" s="35"/>
      <c r="AB115" s="35"/>
    </row>
    <row r="116" spans="5:28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28" x14ac:dyDescent="0.3">
      <c r="F117" t="s">
        <v>63</v>
      </c>
      <c r="G117" s="1">
        <f t="shared" si="25"/>
        <v>3</v>
      </c>
      <c r="H117" s="1">
        <f t="shared" si="26"/>
        <v>1</v>
      </c>
      <c r="I117" s="1">
        <f t="shared" ca="1" si="27"/>
        <v>2</v>
      </c>
    </row>
    <row r="118" spans="5:28" x14ac:dyDescent="0.3">
      <c r="F118" t="s">
        <v>70</v>
      </c>
      <c r="G118" s="1">
        <f t="shared" si="25"/>
        <v>3</v>
      </c>
      <c r="H118" s="1">
        <f t="shared" si="26"/>
        <v>2</v>
      </c>
      <c r="I118" s="1">
        <f t="shared" ca="1" si="27"/>
        <v>3</v>
      </c>
    </row>
    <row r="119" spans="5:28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3</v>
      </c>
      <c r="K119" t="s">
        <v>1525</v>
      </c>
    </row>
    <row r="120" spans="5:28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28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28" x14ac:dyDescent="0.3">
      <c r="F122" t="s">
        <v>28</v>
      </c>
      <c r="G122" s="1">
        <f t="shared" si="25"/>
        <v>16</v>
      </c>
      <c r="H122" s="1">
        <f t="shared" si="26"/>
        <v>5</v>
      </c>
      <c r="I122" s="1">
        <f t="shared" ca="1" si="27"/>
        <v>19</v>
      </c>
      <c r="K122" t="s">
        <v>164</v>
      </c>
    </row>
    <row r="123" spans="5:28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28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28" x14ac:dyDescent="0.3">
      <c r="F125" t="s">
        <v>75</v>
      </c>
      <c r="G125" s="1">
        <f t="shared" si="25"/>
        <v>2</v>
      </c>
      <c r="H125" s="1">
        <f t="shared" si="26"/>
        <v>0</v>
      </c>
      <c r="I125" s="1">
        <f t="shared" ca="1" si="27"/>
        <v>3</v>
      </c>
      <c r="M125" t="str">
        <f>CONCATENATE("Prev Rpt= ",$K$103)</f>
        <v>Prev Rpt= bugs-2017-06-06</v>
      </c>
    </row>
    <row r="126" spans="5:28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12</v>
      </c>
      <c r="M126">
        <f ca="1">INDIRECT("'" &amp; $K$103 &amp; "'!$l" &amp; ROW())</f>
        <v>11</v>
      </c>
    </row>
    <row r="127" spans="5:28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12</v>
      </c>
      <c r="M127">
        <f ca="1">INDIRECT("'" &amp; $K$103 &amp; "'!$l" &amp; ROW())</f>
        <v>16</v>
      </c>
    </row>
    <row r="128" spans="5:28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19</v>
      </c>
      <c r="M128">
        <f ca="1">INDIRECT("'" &amp; $K$103 &amp; "'!$l" &amp; ROW())</f>
        <v>21</v>
      </c>
    </row>
    <row r="129" spans="5:28" x14ac:dyDescent="0.3">
      <c r="F129" t="s">
        <v>19</v>
      </c>
      <c r="G129" s="1">
        <f t="shared" si="25"/>
        <v>0</v>
      </c>
      <c r="H129" s="1">
        <f t="shared" si="26"/>
        <v>0</v>
      </c>
      <c r="I129" s="1">
        <f t="shared" ca="1" si="27"/>
        <v>0</v>
      </c>
      <c r="K129" t="s">
        <v>203</v>
      </c>
      <c r="L129">
        <f>COUNTIFS(H2:H95, "unspecified")</f>
        <v>4</v>
      </c>
      <c r="M129">
        <f ca="1">INDIRECT("'" &amp; $K$103 &amp; "'!$l" &amp; ROW())</f>
        <v>6</v>
      </c>
    </row>
    <row r="130" spans="5:28" x14ac:dyDescent="0.3">
      <c r="F130" t="s">
        <v>86</v>
      </c>
      <c r="G130" s="1">
        <f t="shared" si="25"/>
        <v>12</v>
      </c>
      <c r="H130" s="1">
        <f t="shared" si="26"/>
        <v>0</v>
      </c>
      <c r="I130" s="1">
        <f t="shared" ca="1" si="27"/>
        <v>17</v>
      </c>
    </row>
    <row r="131" spans="5:28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47</v>
      </c>
      <c r="M131" s="1">
        <f ca="1">SUM(M126:M129)</f>
        <v>54</v>
      </c>
      <c r="AA131" s="35"/>
      <c r="AB131" s="35"/>
    </row>
    <row r="132" spans="5:28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1</v>
      </c>
      <c r="I132" s="1">
        <f t="shared" ca="1" si="27"/>
        <v>1</v>
      </c>
      <c r="AA132" s="35"/>
      <c r="AB132" s="35"/>
    </row>
    <row r="133" spans="5:28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CONCATENATE("98 to be verified/closed, ",SUM(24,11)," non-QA submitter.")</f>
        <v>98 to be verified/closed, 35 non-QA submitter.</v>
      </c>
      <c r="L133" s="13" t="str">
        <f>CONCATENATE("Older than 14 days: ", SUM(14,9))</f>
        <v>Older than 14 days: 23</v>
      </c>
      <c r="AA133" s="35"/>
      <c r="AB133" s="35"/>
    </row>
    <row r="134" spans="5:28" x14ac:dyDescent="0.3">
      <c r="G134" s="1">
        <f>SUM(G114:G133)</f>
        <v>47</v>
      </c>
      <c r="H134" s="1">
        <f>SUM(H114:H133)</f>
        <v>12</v>
      </c>
      <c r="I134" s="1">
        <f ca="1">SUM(I114:I133)</f>
        <v>52</v>
      </c>
      <c r="K134" s="4" t="s">
        <v>393</v>
      </c>
    </row>
    <row r="135" spans="5:28" s="1" customFormat="1" x14ac:dyDescent="0.3">
      <c r="E135" t="s">
        <v>11</v>
      </c>
      <c r="F135"/>
      <c r="G135"/>
      <c r="I135"/>
      <c r="K135" s="10" t="s">
        <v>1186</v>
      </c>
      <c r="AA135" s="35"/>
      <c r="AB135" s="35"/>
    </row>
    <row r="136" spans="5:28" x14ac:dyDescent="0.3">
      <c r="E136" s="1"/>
      <c r="F136" s="1" t="s">
        <v>193</v>
      </c>
      <c r="G136" s="1">
        <f>COUNTIFS($T$2:$T$95,$F136)</f>
        <v>4</v>
      </c>
      <c r="I136" s="1">
        <f ca="1">INDIRECT("'" &amp; $K$103 &amp; "'!$g" &amp; ROW())</f>
        <v>4</v>
      </c>
    </row>
    <row r="137" spans="5:28" x14ac:dyDescent="0.3">
      <c r="E137" s="1"/>
      <c r="F137" s="1" t="s">
        <v>194</v>
      </c>
      <c r="G137" s="1">
        <f>COUNTIFS($T$2:$T$95,$F137)</f>
        <v>26</v>
      </c>
      <c r="I137" s="1">
        <f ca="1">INDIRECT("'" &amp; $K$103 &amp; "'!$g" &amp; ROW())</f>
        <v>28</v>
      </c>
      <c r="K137" s="4" t="s">
        <v>216</v>
      </c>
    </row>
    <row r="138" spans="5:28" x14ac:dyDescent="0.3">
      <c r="E138" s="1"/>
      <c r="F138" s="1" t="s">
        <v>195</v>
      </c>
      <c r="G138" s="1">
        <f>COUNTIFS($T$2:$T$95,$F138)</f>
        <v>17</v>
      </c>
      <c r="I138" s="1">
        <f ca="1">INDIRECT("'" &amp; $K$103 &amp; "'!$g" &amp; ROW())</f>
        <v>22</v>
      </c>
      <c r="K138" s="4" t="s">
        <v>968</v>
      </c>
    </row>
    <row r="139" spans="5:28" x14ac:dyDescent="0.3">
      <c r="G139">
        <f>SUM(G136:G138)</f>
        <v>47</v>
      </c>
      <c r="I139">
        <f ca="1">INDIRECT("'" &amp; $K$103 &amp; "'!$g" &amp; ROW())</f>
        <v>54</v>
      </c>
    </row>
    <row r="140" spans="5:28" x14ac:dyDescent="0.3">
      <c r="E140" s="1"/>
      <c r="F140" s="1" t="s">
        <v>1427</v>
      </c>
      <c r="G140">
        <f t="shared" ref="G140:G146" si="28">COUNTIFS($V$2:$V$95,$F140 &amp; "*")</f>
        <v>1</v>
      </c>
      <c r="I140">
        <f ca="1">INDIRECT("'" &amp; $K$103 &amp; "'!$g" &amp;ROW())</f>
        <v>0</v>
      </c>
    </row>
    <row r="141" spans="5:28" x14ac:dyDescent="0.3">
      <c r="E141" t="s">
        <v>173</v>
      </c>
      <c r="F141" t="s">
        <v>82</v>
      </c>
      <c r="G141">
        <f t="shared" si="28"/>
        <v>20</v>
      </c>
      <c r="I141">
        <f ca="1">INDIRECT("'" &amp; $K$103 &amp; "'!$g" &amp;ROW())</f>
        <v>23</v>
      </c>
    </row>
    <row r="142" spans="5:28" s="1" customFormat="1" x14ac:dyDescent="0.3">
      <c r="E142"/>
      <c r="F142" t="s">
        <v>570</v>
      </c>
      <c r="G142">
        <f t="shared" si="28"/>
        <v>1</v>
      </c>
      <c r="I142">
        <f t="shared" ref="I142:I149" ca="1" si="29">INDIRECT("'" &amp; $K$103 &amp; "'!$g" &amp;ROW())</f>
        <v>2</v>
      </c>
      <c r="AA142" s="35"/>
      <c r="AB142" s="35"/>
    </row>
    <row r="143" spans="5:28" x14ac:dyDescent="0.3">
      <c r="F143" t="s">
        <v>43</v>
      </c>
      <c r="G143">
        <f t="shared" si="28"/>
        <v>13</v>
      </c>
      <c r="I143">
        <f t="shared" ca="1" si="29"/>
        <v>14</v>
      </c>
    </row>
    <row r="144" spans="5:28" s="1" customFormat="1" x14ac:dyDescent="0.3">
      <c r="E144"/>
      <c r="F144" t="s">
        <v>29</v>
      </c>
      <c r="G144">
        <f t="shared" si="28"/>
        <v>6</v>
      </c>
      <c r="I144">
        <f t="shared" ca="1" si="29"/>
        <v>7</v>
      </c>
      <c r="AA144" s="35"/>
      <c r="AB144" s="35"/>
    </row>
    <row r="145" spans="5:28" x14ac:dyDescent="0.3">
      <c r="F145" t="s">
        <v>476</v>
      </c>
      <c r="G145">
        <f t="shared" si="28"/>
        <v>0</v>
      </c>
      <c r="I145">
        <f t="shared" ca="1" si="29"/>
        <v>2</v>
      </c>
    </row>
    <row r="146" spans="5:28" x14ac:dyDescent="0.3">
      <c r="F146" t="s">
        <v>1426</v>
      </c>
      <c r="G146">
        <f t="shared" si="28"/>
        <v>0</v>
      </c>
      <c r="I146">
        <f t="shared" ca="1" si="29"/>
        <v>0</v>
      </c>
    </row>
    <row r="147" spans="5:28" x14ac:dyDescent="0.3">
      <c r="F147" t="s">
        <v>156</v>
      </c>
      <c r="G147">
        <f>COUNTIFS($V$2:$V$81,$F147)</f>
        <v>6</v>
      </c>
      <c r="I147">
        <f t="shared" ca="1" si="29"/>
        <v>5</v>
      </c>
    </row>
    <row r="148" spans="5:28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28" s="1" customFormat="1" x14ac:dyDescent="0.3">
      <c r="E149"/>
      <c r="F149" s="32" t="s">
        <v>1428</v>
      </c>
      <c r="G149">
        <f>COUNTIFS($V$2:$V$81,$F149 &amp; "*")</f>
        <v>0</v>
      </c>
      <c r="H149"/>
      <c r="I149">
        <f t="shared" ca="1" si="29"/>
        <v>1</v>
      </c>
      <c r="AA149" s="35"/>
      <c r="AB149" s="35"/>
    </row>
    <row r="150" spans="5:28" x14ac:dyDescent="0.3">
      <c r="E150" s="1"/>
      <c r="F150" s="1"/>
      <c r="G150" s="1">
        <f>SUM(G140:G149)</f>
        <v>47</v>
      </c>
      <c r="H150" s="1"/>
      <c r="I150" s="1">
        <f ca="1">SUM(I141:I149)</f>
        <v>54</v>
      </c>
    </row>
    <row r="151" spans="5:28" x14ac:dyDescent="0.3">
      <c r="E151" t="s">
        <v>174</v>
      </c>
    </row>
    <row r="152" spans="5:28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28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28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28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28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28" x14ac:dyDescent="0.3">
      <c r="F157" t="s">
        <v>1089</v>
      </c>
      <c r="G157">
        <f t="shared" si="31"/>
        <v>0</v>
      </c>
      <c r="I157">
        <f t="shared" ca="1" si="30"/>
        <v>0</v>
      </c>
    </row>
    <row r="158" spans="5:28" x14ac:dyDescent="0.3">
      <c r="F158" t="s">
        <v>1182</v>
      </c>
      <c r="G158">
        <f t="shared" si="31"/>
        <v>0</v>
      </c>
      <c r="I158">
        <f t="shared" ca="1" si="30"/>
        <v>0</v>
      </c>
    </row>
    <row r="159" spans="5:28" x14ac:dyDescent="0.3">
      <c r="F159" t="s">
        <v>1105</v>
      </c>
      <c r="G159">
        <f t="shared" si="31"/>
        <v>0</v>
      </c>
      <c r="I159">
        <f t="shared" ca="1" si="30"/>
        <v>0</v>
      </c>
    </row>
    <row r="160" spans="5:28" x14ac:dyDescent="0.3">
      <c r="F160" t="s">
        <v>1360</v>
      </c>
      <c r="G160">
        <f t="shared" si="31"/>
        <v>0</v>
      </c>
      <c r="I160">
        <f t="shared" ca="1" si="30"/>
        <v>0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0</v>
      </c>
    </row>
    <row r="174" spans="7:14" x14ac:dyDescent="0.3">
      <c r="N174" t="s">
        <v>478</v>
      </c>
    </row>
  </sheetData>
  <autoFilter ref="A1:AH101"/>
  <conditionalFormatting sqref="F2:F100">
    <cfRule type="expression" dxfId="364" priority="7">
      <formula>IF(AND(F2 &lt;&gt; AE2, AE2 &lt;&gt; "NTR"), 1,0)</formula>
    </cfRule>
  </conditionalFormatting>
  <conditionalFormatting sqref="M2:M44 M46:M100">
    <cfRule type="expression" dxfId="363" priority="6">
      <formula>IF(AND(M2&lt;&gt;AF2,AF2 &lt;&gt; "---"),IF(AF2 &lt;&gt; "NoTarg",1,0),0)</formula>
    </cfRule>
  </conditionalFormatting>
  <conditionalFormatting sqref="L2:L100">
    <cfRule type="expression" dxfId="362" priority="5">
      <formula>IF(AND(L2 &lt;&gt; AG2, AG2 &lt;&gt; "NoWaive"), 1,0)</formula>
    </cfRule>
  </conditionalFormatting>
  <conditionalFormatting sqref="H2:H100">
    <cfRule type="expression" dxfId="361" priority="4">
      <formula>IF(AND(H2 &lt;&gt; AH2, AH2 &lt;&gt; "NTR"), 1,0)</formula>
    </cfRule>
  </conditionalFormatting>
  <conditionalFormatting sqref="A131:E133 G131:H131 A116:H130 F132:H132 I116:I132 J116:BA133 F133:I133 A161:BA500 A134:BA157 A158:E160 G158:BA160 A2:BA2 A101:BA115 N45:BA45 K45:L45 K46:BA100 K3:BA44 A3:J100">
    <cfRule type="expression" dxfId="360" priority="8">
      <formula>MOD(ROW(),2)=0</formula>
    </cfRule>
  </conditionalFormatting>
  <conditionalFormatting sqref="F158:F159">
    <cfRule type="expression" dxfId="359" priority="3">
      <formula>MOD(ROW(),2)=0</formula>
    </cfRule>
  </conditionalFormatting>
  <conditionalFormatting sqref="F160">
    <cfRule type="expression" dxfId="358" priority="2">
      <formula>MOD(ROW(),2)=0</formula>
    </cfRule>
  </conditionalFormatting>
  <conditionalFormatting sqref="M45">
    <cfRule type="expression" dxfId="357" priority="1">
      <formula>MOD(ROW(),2)=0</formula>
    </cfRule>
  </conditionalFormatting>
  <hyperlinks>
    <hyperlink ref="K115" r:id="rId1"/>
    <hyperlink ref="K1" location="'bugs-2017-06-08'!K118" display="Prev Notes"/>
    <hyperlink ref="N111" location="'bugs-2017-06-08'!A2" display="Top"/>
    <hyperlink ref="E29" r:id="rId2" display="moorthy.mm@hpe.com"/>
    <hyperlink ref="E3" r:id="rId3" display="gabriel.vicoveanu@hpe.com"/>
    <hyperlink ref="E84" r:id="rId4" display="akshay.ballal@hpe.com"/>
    <hyperlink ref="K137" r:id="rId5"/>
    <hyperlink ref="K134" r:id="rId6"/>
    <hyperlink ref="E15" r:id="rId7" display="matt.dumm@hpe.com"/>
    <hyperlink ref="K138" r:id="rId8"/>
    <hyperlink ref="K135" r:id="rId9"/>
  </hyperlinks>
  <pageMargins left="0.7" right="0.7" top="0.75" bottom="0.75" header="0.3" footer="0.3"/>
  <pageSetup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6225" r:id="rId13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26" r:id="rId14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27" r:id="rId15" name="Button 3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28" r:id="rId16" name="Button 4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29" r:id="rId17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30" r:id="rId18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31" r:id="rId19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32" r:id="rId20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33" r:id="rId21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34" r:id="rId22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35" r:id="rId23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36" r:id="rId24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37" r:id="rId25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38" r:id="rId26" name="Button 14">
              <controlPr defaultSize="0" autoFill="0" autoPict="0" macro="[0]!NoDisposition">
                <anchor moveWithCells="1" sizeWithCells="1">
                  <from>
                    <xdr:col>13</xdr:col>
                    <xdr:colOff>2141220</xdr:colOff>
                    <xdr:row>115</xdr:row>
                    <xdr:rowOff>175260</xdr:rowOff>
                  </from>
                  <to>
                    <xdr:col>13</xdr:col>
                    <xdr:colOff>3429000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 filterMode="1"/>
  <dimension ref="A1:AH174"/>
  <sheetViews>
    <sheetView zoomScale="62" zoomScaleNormal="62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14.77734375" hidden="1" customWidth="1"/>
    <col min="5" max="5" width="21.44140625" customWidth="1"/>
    <col min="6" max="6" width="33" customWidth="1"/>
    <col min="7" max="7" width="18.6640625" customWidth="1"/>
    <col min="8" max="8" width="5.109375" customWidth="1"/>
    <col min="9" max="9" width="18.77734375" customWidth="1"/>
    <col min="10" max="10" width="82.21875" customWidth="1"/>
    <col min="11" max="11" width="51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style="34" bestFit="1" customWidth="1"/>
    <col min="28" max="28" width="16.21875" style="34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4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06-Jun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3" t="s">
        <v>12</v>
      </c>
      <c r="AB1" s="3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hidden="1" x14ac:dyDescent="0.3">
      <c r="A2">
        <f t="shared" ref="A2:A33" si="0">DAYS360(AA2,$K$104)</f>
        <v>138</v>
      </c>
      <c r="B2">
        <f t="shared" ref="B2:B33" si="1">DAYS360(AB2,$K$104)</f>
        <v>6</v>
      </c>
      <c r="C2" s="4">
        <f t="shared" ref="C2:C33" ca="1" si="2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20</v>
      </c>
      <c r="M2" t="s">
        <v>1621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847</v>
      </c>
      <c r="AA2" s="34">
        <v>42753.233958333331</v>
      </c>
      <c r="AB2" s="34">
        <v>42886.354814814818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Avitus_1.4.0.72-20170607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66</v>
      </c>
      <c r="B3">
        <f t="shared" si="1"/>
        <v>5</v>
      </c>
      <c r="C3" s="4">
        <f t="shared" ca="1" si="2"/>
        <v>97664</v>
      </c>
      <c r="D3">
        <v>97664</v>
      </c>
      <c r="E3" t="s">
        <v>801</v>
      </c>
      <c r="F3" t="s">
        <v>45</v>
      </c>
      <c r="G3" t="s">
        <v>55</v>
      </c>
      <c r="H3" t="s">
        <v>184</v>
      </c>
      <c r="I3" t="s">
        <v>30</v>
      </c>
      <c r="J3" t="s">
        <v>1636</v>
      </c>
      <c r="K3" t="str">
        <f t="shared" ca="1" si="3"/>
        <v>.</v>
      </c>
      <c r="L3" s="5" t="s">
        <v>20</v>
      </c>
      <c r="M3" t="s">
        <v>20</v>
      </c>
      <c r="N3" t="s">
        <v>1598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51</v>
      </c>
      <c r="U3" t="s">
        <v>22</v>
      </c>
      <c r="V3" t="s">
        <v>29</v>
      </c>
      <c r="W3" t="s">
        <v>54</v>
      </c>
      <c r="X3" t="s">
        <v>932</v>
      </c>
      <c r="Y3" t="s">
        <v>20</v>
      </c>
      <c r="Z3" t="s">
        <v>20</v>
      </c>
      <c r="AA3" s="34">
        <v>42824.346377314818</v>
      </c>
      <c r="AB3" s="34">
        <v>42887.578692129631</v>
      </c>
      <c r="AD3">
        <v>7</v>
      </c>
      <c r="AE3" t="str">
        <f t="shared" ca="1" si="4"/>
        <v>ADE</v>
      </c>
      <c r="AF3" t="str">
        <f t="shared" ca="1" si="5"/>
        <v>---</v>
      </c>
      <c r="AG3" t="str">
        <f t="shared" ca="1" si="6"/>
        <v>---</v>
      </c>
      <c r="AH3" t="str">
        <f t="shared" ca="1" si="7"/>
        <v>P0</v>
      </c>
    </row>
    <row r="4" spans="1:34" hidden="1" x14ac:dyDescent="0.3">
      <c r="A4">
        <f t="shared" si="0"/>
        <v>42</v>
      </c>
      <c r="B4">
        <f t="shared" si="1"/>
        <v>4</v>
      </c>
      <c r="C4" s="4">
        <f t="shared" ca="1" si="2"/>
        <v>98662</v>
      </c>
      <c r="D4">
        <v>98662</v>
      </c>
      <c r="E4" t="s">
        <v>977</v>
      </c>
      <c r="F4" t="s">
        <v>45</v>
      </c>
      <c r="G4" t="s">
        <v>894</v>
      </c>
      <c r="H4" t="s">
        <v>184</v>
      </c>
      <c r="I4" t="s">
        <v>81</v>
      </c>
      <c r="J4" t="s">
        <v>1632</v>
      </c>
      <c r="K4" t="str">
        <f t="shared" ca="1" si="3"/>
        <v>.</v>
      </c>
      <c r="L4" s="5" t="s">
        <v>20</v>
      </c>
      <c r="M4" s="5" t="s">
        <v>20</v>
      </c>
      <c r="N4" t="s">
        <v>1121</v>
      </c>
      <c r="O4" t="s">
        <v>123</v>
      </c>
      <c r="P4" t="s">
        <v>1505</v>
      </c>
      <c r="Q4" t="s">
        <v>82</v>
      </c>
      <c r="R4" t="s">
        <v>1380</v>
      </c>
      <c r="S4" t="s">
        <v>269</v>
      </c>
      <c r="T4" t="s">
        <v>23</v>
      </c>
      <c r="U4" t="s">
        <v>22</v>
      </c>
      <c r="V4" t="s">
        <v>82</v>
      </c>
      <c r="W4" t="s">
        <v>54</v>
      </c>
      <c r="X4" t="s">
        <v>242</v>
      </c>
      <c r="Y4" t="s">
        <v>20</v>
      </c>
      <c r="Z4" t="s">
        <v>20</v>
      </c>
      <c r="AA4" s="34">
        <v>42849.522326388891</v>
      </c>
      <c r="AB4" s="34">
        <v>42888.293726851851</v>
      </c>
      <c r="AD4">
        <v>1</v>
      </c>
      <c r="AE4" t="str">
        <f t="shared" ca="1" si="4"/>
        <v>ADE</v>
      </c>
      <c r="AF4" t="str">
        <f t="shared" ca="1" si="5"/>
        <v>---</v>
      </c>
      <c r="AG4" t="str">
        <f t="shared" ca="1" si="6"/>
        <v>---</v>
      </c>
      <c r="AH4" t="str">
        <f t="shared" ca="1" si="7"/>
        <v>P0</v>
      </c>
    </row>
    <row r="5" spans="1:34" hidden="1" x14ac:dyDescent="0.3">
      <c r="A5">
        <f t="shared" si="0"/>
        <v>21</v>
      </c>
      <c r="B5">
        <f t="shared" si="1"/>
        <v>5</v>
      </c>
      <c r="C5" s="4">
        <f t="shared" ca="1" si="2"/>
        <v>99462</v>
      </c>
      <c r="D5">
        <v>99462</v>
      </c>
      <c r="E5" t="s">
        <v>867</v>
      </c>
      <c r="F5" t="s">
        <v>45</v>
      </c>
      <c r="G5" t="s">
        <v>1267</v>
      </c>
      <c r="H5" t="s">
        <v>94</v>
      </c>
      <c r="I5" t="s">
        <v>24</v>
      </c>
      <c r="J5" t="s">
        <v>123</v>
      </c>
      <c r="K5" t="str">
        <f t="shared" ca="1" si="3"/>
        <v>.</v>
      </c>
      <c r="L5" s="5" t="s">
        <v>796</v>
      </c>
      <c r="M5" t="s">
        <v>20</v>
      </c>
      <c r="N5" t="s">
        <v>1305</v>
      </c>
      <c r="O5" t="s">
        <v>123</v>
      </c>
      <c r="P5" t="s">
        <v>123</v>
      </c>
      <c r="Q5" t="s">
        <v>82</v>
      </c>
      <c r="R5" t="s">
        <v>1380</v>
      </c>
      <c r="S5" t="s">
        <v>269</v>
      </c>
      <c r="T5" t="s">
        <v>36</v>
      </c>
      <c r="U5" t="s">
        <v>22</v>
      </c>
      <c r="V5" t="s">
        <v>82</v>
      </c>
      <c r="W5" t="s">
        <v>54</v>
      </c>
      <c r="X5" t="s">
        <v>433</v>
      </c>
      <c r="Y5" t="s">
        <v>20</v>
      </c>
      <c r="Z5" t="s">
        <v>20</v>
      </c>
      <c r="AA5" s="34">
        <v>42870.45040509259</v>
      </c>
      <c r="AB5" s="34">
        <v>42887.445405092592</v>
      </c>
      <c r="AD5">
        <v>1</v>
      </c>
      <c r="AE5" t="str">
        <f t="shared" ca="1" si="4"/>
        <v>ADE</v>
      </c>
      <c r="AF5" t="str">
        <f t="shared" ca="1" si="5"/>
        <v>---</v>
      </c>
      <c r="AG5" t="str">
        <f t="shared" ca="1" si="6"/>
        <v>Waiver Requested</v>
      </c>
      <c r="AH5" t="str">
        <f t="shared" ca="1" si="7"/>
        <v>P2</v>
      </c>
    </row>
    <row r="6" spans="1:34" hidden="1" x14ac:dyDescent="0.3">
      <c r="A6">
        <f t="shared" si="0"/>
        <v>68</v>
      </c>
      <c r="B6">
        <f t="shared" si="1"/>
        <v>6</v>
      </c>
      <c r="C6" s="4">
        <f t="shared" ca="1" si="2"/>
        <v>97551</v>
      </c>
      <c r="D6">
        <v>97551</v>
      </c>
      <c r="E6" t="s">
        <v>1000</v>
      </c>
      <c r="F6" t="s">
        <v>63</v>
      </c>
      <c r="G6" t="s">
        <v>446</v>
      </c>
      <c r="H6" t="s">
        <v>184</v>
      </c>
      <c r="I6" t="s">
        <v>30</v>
      </c>
      <c r="J6" t="s">
        <v>640</v>
      </c>
      <c r="K6" t="str">
        <f t="shared" ca="1" si="3"/>
        <v>.</v>
      </c>
      <c r="L6" s="5" t="s">
        <v>20</v>
      </c>
      <c r="M6" s="5" t="s">
        <v>1621</v>
      </c>
      <c r="N6" t="s">
        <v>921</v>
      </c>
      <c r="O6" t="s">
        <v>1387</v>
      </c>
      <c r="P6" t="s">
        <v>123</v>
      </c>
      <c r="Q6" t="s">
        <v>82</v>
      </c>
      <c r="R6" t="s">
        <v>1380</v>
      </c>
      <c r="S6" t="s">
        <v>269</v>
      </c>
      <c r="T6" t="s">
        <v>36</v>
      </c>
      <c r="U6" t="s">
        <v>35</v>
      </c>
      <c r="V6" t="s">
        <v>190</v>
      </c>
      <c r="W6" t="s">
        <v>26</v>
      </c>
      <c r="X6" t="s">
        <v>412</v>
      </c>
      <c r="Y6" t="s">
        <v>100</v>
      </c>
      <c r="Z6" t="s">
        <v>20</v>
      </c>
      <c r="AA6" s="34">
        <v>42822.535578703704</v>
      </c>
      <c r="AB6" s="34">
        <v>42886.328136574077</v>
      </c>
      <c r="AE6" t="str">
        <f t="shared" ca="1" si="4"/>
        <v>AvatarFS</v>
      </c>
      <c r="AF6" t="str">
        <f t="shared" ca="1" si="5"/>
        <v>Avitus_1.4.0.72-20170607</v>
      </c>
      <c r="AG6" t="str">
        <f t="shared" ca="1" si="6"/>
        <v>---</v>
      </c>
      <c r="AH6" t="str">
        <f t="shared" ca="1" si="7"/>
        <v>P0</v>
      </c>
    </row>
    <row r="7" spans="1:34" hidden="1" x14ac:dyDescent="0.3">
      <c r="A7">
        <f t="shared" si="0"/>
        <v>49</v>
      </c>
      <c r="B7">
        <f t="shared" si="1"/>
        <v>6</v>
      </c>
      <c r="C7" s="4">
        <f t="shared" ca="1" si="2"/>
        <v>98359</v>
      </c>
      <c r="D7">
        <v>98359</v>
      </c>
      <c r="E7" t="s">
        <v>1000</v>
      </c>
      <c r="F7" t="s">
        <v>63</v>
      </c>
      <c r="G7" t="s">
        <v>446</v>
      </c>
      <c r="H7" t="s">
        <v>112</v>
      </c>
      <c r="I7" t="s">
        <v>24</v>
      </c>
      <c r="J7" t="s">
        <v>123</v>
      </c>
      <c r="K7" t="str">
        <f t="shared" ca="1" si="3"/>
        <v>.</v>
      </c>
      <c r="L7" s="5" t="s">
        <v>796</v>
      </c>
      <c r="M7" t="s">
        <v>20</v>
      </c>
      <c r="N7" t="s">
        <v>1061</v>
      </c>
      <c r="O7" t="s">
        <v>1388</v>
      </c>
      <c r="P7" t="s">
        <v>123</v>
      </c>
      <c r="Q7" t="s">
        <v>82</v>
      </c>
      <c r="R7" t="s">
        <v>1380</v>
      </c>
      <c r="S7" t="s">
        <v>269</v>
      </c>
      <c r="T7" t="s">
        <v>36</v>
      </c>
      <c r="U7" t="s">
        <v>35</v>
      </c>
      <c r="V7" t="s">
        <v>190</v>
      </c>
      <c r="W7" t="s">
        <v>26</v>
      </c>
      <c r="X7" t="s">
        <v>742</v>
      </c>
      <c r="Y7" t="s">
        <v>103</v>
      </c>
      <c r="Z7" t="s">
        <v>20</v>
      </c>
      <c r="AA7" s="34">
        <v>42842.912604166668</v>
      </c>
      <c r="AB7" s="34">
        <v>42885.508263888885</v>
      </c>
      <c r="AE7" t="str">
        <f t="shared" ca="1" si="4"/>
        <v>AvatarFS</v>
      </c>
      <c r="AF7" t="str">
        <f t="shared" ca="1" si="5"/>
        <v>---</v>
      </c>
      <c r="AG7" t="str">
        <f t="shared" ca="1" si="6"/>
        <v>Waiver Requested</v>
      </c>
      <c r="AH7" t="str">
        <f t="shared" ca="1" si="7"/>
        <v>P1</v>
      </c>
    </row>
    <row r="8" spans="1:34" hidden="1" x14ac:dyDescent="0.3">
      <c r="A8">
        <f t="shared" si="0"/>
        <v>268</v>
      </c>
      <c r="B8">
        <f t="shared" si="1"/>
        <v>13</v>
      </c>
      <c r="C8" s="4">
        <f t="shared" ca="1" si="2"/>
        <v>88763</v>
      </c>
      <c r="D8">
        <v>88763</v>
      </c>
      <c r="E8" t="s">
        <v>147</v>
      </c>
      <c r="F8" t="s">
        <v>70</v>
      </c>
      <c r="G8" t="s">
        <v>71</v>
      </c>
      <c r="H8" t="s">
        <v>94</v>
      </c>
      <c r="I8" t="s">
        <v>30</v>
      </c>
      <c r="J8" t="s">
        <v>1637</v>
      </c>
      <c r="K8" t="str">
        <f t="shared" ca="1" si="3"/>
        <v>.</v>
      </c>
      <c r="L8" s="5" t="s">
        <v>20</v>
      </c>
      <c r="M8" s="5" t="s">
        <v>1620</v>
      </c>
      <c r="N8" t="s">
        <v>339</v>
      </c>
      <c r="O8" t="s">
        <v>123</v>
      </c>
      <c r="P8" t="s">
        <v>123</v>
      </c>
      <c r="Q8" t="s">
        <v>82</v>
      </c>
      <c r="R8" t="s">
        <v>1380</v>
      </c>
      <c r="S8" t="s">
        <v>269</v>
      </c>
      <c r="T8" t="s">
        <v>36</v>
      </c>
      <c r="U8" t="s">
        <v>35</v>
      </c>
      <c r="V8" t="s">
        <v>29</v>
      </c>
      <c r="W8" t="s">
        <v>44</v>
      </c>
      <c r="X8" t="s">
        <v>272</v>
      </c>
      <c r="Y8" t="s">
        <v>103</v>
      </c>
      <c r="Z8" t="s">
        <v>20</v>
      </c>
      <c r="AA8" s="34">
        <v>42621.723240740743</v>
      </c>
      <c r="AB8" s="34">
        <v>42878.273622685185</v>
      </c>
      <c r="AC8" t="s">
        <v>593</v>
      </c>
      <c r="AD8">
        <v>1</v>
      </c>
      <c r="AE8" t="str">
        <f t="shared" ca="1" si="4"/>
        <v>Documentation</v>
      </c>
      <c r="AF8" t="str">
        <f t="shared" ca="1" si="5"/>
        <v>Avitus_1.4.0.71-20170531</v>
      </c>
      <c r="AG8" t="str">
        <f t="shared" ca="1" si="6"/>
        <v>---</v>
      </c>
      <c r="AH8" t="str">
        <f t="shared" ca="1" si="7"/>
        <v>P2</v>
      </c>
    </row>
    <row r="9" spans="1:34" hidden="1" x14ac:dyDescent="0.3">
      <c r="A9">
        <f t="shared" si="0"/>
        <v>54</v>
      </c>
      <c r="B9">
        <f t="shared" si="1"/>
        <v>17</v>
      </c>
      <c r="C9" s="4">
        <f t="shared" ca="1" si="2"/>
        <v>98207</v>
      </c>
      <c r="D9">
        <v>98207</v>
      </c>
      <c r="E9" t="s">
        <v>69</v>
      </c>
      <c r="F9" t="s">
        <v>70</v>
      </c>
      <c r="G9" t="s">
        <v>71</v>
      </c>
      <c r="H9" t="s">
        <v>112</v>
      </c>
      <c r="I9" t="s">
        <v>68</v>
      </c>
      <c r="J9" t="s">
        <v>1638</v>
      </c>
      <c r="K9" t="str">
        <f t="shared" ca="1" si="3"/>
        <v>.</v>
      </c>
      <c r="L9" t="s">
        <v>20</v>
      </c>
      <c r="M9" t="s">
        <v>1620</v>
      </c>
      <c r="N9" t="s">
        <v>1030</v>
      </c>
      <c r="O9" t="s">
        <v>123</v>
      </c>
      <c r="P9" t="s">
        <v>123</v>
      </c>
      <c r="Q9" t="s">
        <v>82</v>
      </c>
      <c r="R9" t="s">
        <v>1380</v>
      </c>
      <c r="S9" t="s">
        <v>269</v>
      </c>
      <c r="T9" t="s">
        <v>23</v>
      </c>
      <c r="U9" t="s">
        <v>22</v>
      </c>
      <c r="V9" t="s">
        <v>82</v>
      </c>
      <c r="W9" t="s">
        <v>54</v>
      </c>
      <c r="X9" t="s">
        <v>456</v>
      </c>
      <c r="Y9" t="s">
        <v>20</v>
      </c>
      <c r="Z9" t="s">
        <v>20</v>
      </c>
      <c r="AA9" s="34">
        <v>42837.813020833331</v>
      </c>
      <c r="AB9" s="34">
        <v>42874.550034722219</v>
      </c>
      <c r="AC9" t="s">
        <v>1288</v>
      </c>
      <c r="AE9" t="str">
        <f t="shared" ca="1" si="4"/>
        <v>Documentation</v>
      </c>
      <c r="AF9" t="str">
        <f t="shared" ca="1" si="5"/>
        <v>Avitus_1.4.0.71-20170531</v>
      </c>
      <c r="AG9" t="str">
        <f t="shared" ca="1" si="6"/>
        <v>---</v>
      </c>
      <c r="AH9" t="str">
        <f t="shared" ca="1" si="7"/>
        <v>P1</v>
      </c>
    </row>
    <row r="10" spans="1:34" hidden="1" x14ac:dyDescent="0.3">
      <c r="A10">
        <f t="shared" si="0"/>
        <v>13</v>
      </c>
      <c r="B10">
        <f t="shared" si="1"/>
        <v>5</v>
      </c>
      <c r="C10" s="4">
        <f t="shared" ca="1" si="2"/>
        <v>99885</v>
      </c>
      <c r="D10">
        <v>99885</v>
      </c>
      <c r="E10" t="s">
        <v>69</v>
      </c>
      <c r="F10" t="s">
        <v>70</v>
      </c>
      <c r="G10" t="s">
        <v>71</v>
      </c>
      <c r="H10" t="s">
        <v>184</v>
      </c>
      <c r="I10" t="s">
        <v>68</v>
      </c>
      <c r="J10" t="s">
        <v>1638</v>
      </c>
      <c r="K10" t="str">
        <f t="shared" ca="1" si="3"/>
        <v>.</v>
      </c>
      <c r="L10" t="s">
        <v>20</v>
      </c>
      <c r="M10" s="5" t="s">
        <v>1620</v>
      </c>
      <c r="N10" t="s">
        <v>1451</v>
      </c>
      <c r="O10" t="s">
        <v>123</v>
      </c>
      <c r="P10" t="s">
        <v>123</v>
      </c>
      <c r="Q10" t="s">
        <v>82</v>
      </c>
      <c r="R10" t="s">
        <v>1380</v>
      </c>
      <c r="S10" t="s">
        <v>269</v>
      </c>
      <c r="T10" t="s">
        <v>36</v>
      </c>
      <c r="U10" t="s">
        <v>39</v>
      </c>
      <c r="V10" t="s">
        <v>82</v>
      </c>
      <c r="W10" t="s">
        <v>93</v>
      </c>
      <c r="X10" t="s">
        <v>325</v>
      </c>
      <c r="Y10" t="s">
        <v>20</v>
      </c>
      <c r="Z10" t="s">
        <v>20</v>
      </c>
      <c r="AA10" s="34">
        <v>42878.802384259259</v>
      </c>
      <c r="AB10" s="34">
        <v>42887.461840277778</v>
      </c>
      <c r="AC10" t="s">
        <v>1530</v>
      </c>
      <c r="AD10">
        <v>23</v>
      </c>
      <c r="AE10" t="str">
        <f t="shared" ca="1" si="4"/>
        <v>Documentation</v>
      </c>
      <c r="AF10" t="str">
        <f t="shared" ca="1" si="5"/>
        <v>Avitus_1.4.0.71-20170531</v>
      </c>
      <c r="AG10" t="str">
        <f t="shared" ca="1" si="6"/>
        <v>---</v>
      </c>
      <c r="AH10" t="str">
        <f t="shared" ca="1" si="7"/>
        <v>P0</v>
      </c>
    </row>
    <row r="11" spans="1:34" hidden="1" x14ac:dyDescent="0.3">
      <c r="A11">
        <f t="shared" si="0"/>
        <v>11</v>
      </c>
      <c r="B11">
        <f t="shared" si="1"/>
        <v>5</v>
      </c>
      <c r="C11" s="4">
        <f t="shared" ca="1" si="2"/>
        <v>99950</v>
      </c>
      <c r="D11">
        <v>99950</v>
      </c>
      <c r="E11" t="s">
        <v>47</v>
      </c>
      <c r="F11" t="s">
        <v>132</v>
      </c>
      <c r="G11" t="s">
        <v>40</v>
      </c>
      <c r="H11" t="s">
        <v>156</v>
      </c>
      <c r="I11" t="s">
        <v>123</v>
      </c>
      <c r="J11" t="s">
        <v>1639</v>
      </c>
      <c r="K11" t="str">
        <f t="shared" ca="1" si="3"/>
        <v>.</v>
      </c>
      <c r="L11" t="s">
        <v>20</v>
      </c>
      <c r="M11" t="s">
        <v>20</v>
      </c>
      <c r="N11" t="s">
        <v>1470</v>
      </c>
      <c r="O11" t="s">
        <v>123</v>
      </c>
      <c r="P11" t="s">
        <v>123</v>
      </c>
      <c r="Q11" t="s">
        <v>82</v>
      </c>
      <c r="R11" t="s">
        <v>1380</v>
      </c>
      <c r="S11" t="s">
        <v>269</v>
      </c>
      <c r="T11" t="s">
        <v>36</v>
      </c>
      <c r="U11" t="s">
        <v>22</v>
      </c>
      <c r="V11" t="s">
        <v>82</v>
      </c>
      <c r="W11" t="s">
        <v>54</v>
      </c>
      <c r="X11" t="s">
        <v>47</v>
      </c>
      <c r="Y11" t="s">
        <v>103</v>
      </c>
      <c r="Z11" t="s">
        <v>20</v>
      </c>
      <c r="AA11" s="34">
        <v>42880.117418981485</v>
      </c>
      <c r="AB11" s="34">
        <v>42887.277430555558</v>
      </c>
      <c r="AE11" t="str">
        <f t="shared" ca="1" si="4"/>
        <v>External Partners</v>
      </c>
      <c r="AF11" t="str">
        <f t="shared" ca="1" si="5"/>
        <v>---</v>
      </c>
      <c r="AG11" t="str">
        <f t="shared" ca="1" si="6"/>
        <v>---</v>
      </c>
      <c r="AH11" t="str">
        <f t="shared" ca="1" si="7"/>
        <v>unspecified</v>
      </c>
    </row>
    <row r="12" spans="1:34" x14ac:dyDescent="0.3">
      <c r="A12">
        <f t="shared" si="0"/>
        <v>10</v>
      </c>
      <c r="B12">
        <f t="shared" si="1"/>
        <v>4</v>
      </c>
      <c r="C12" s="4">
        <f t="shared" ca="1" si="2"/>
        <v>100029</v>
      </c>
      <c r="D12">
        <v>100029</v>
      </c>
      <c r="E12" t="s">
        <v>760</v>
      </c>
      <c r="F12" t="s">
        <v>132</v>
      </c>
      <c r="G12" t="s">
        <v>40</v>
      </c>
      <c r="H12" t="s">
        <v>156</v>
      </c>
      <c r="I12" t="s">
        <v>123</v>
      </c>
      <c r="J12" t="s">
        <v>1624</v>
      </c>
      <c r="K12" t="str">
        <f t="shared" ca="1" si="3"/>
        <v>.</v>
      </c>
      <c r="L12" s="5" t="s">
        <v>20</v>
      </c>
      <c r="M12" s="5" t="s">
        <v>20</v>
      </c>
      <c r="N12" t="s">
        <v>1478</v>
      </c>
      <c r="O12" t="s">
        <v>123</v>
      </c>
      <c r="P12" t="s">
        <v>123</v>
      </c>
      <c r="Q12" t="s">
        <v>82</v>
      </c>
      <c r="R12" t="s">
        <v>1380</v>
      </c>
      <c r="S12" t="s">
        <v>269</v>
      </c>
      <c r="T12" t="s">
        <v>51</v>
      </c>
      <c r="U12" t="s">
        <v>35</v>
      </c>
      <c r="V12" t="s">
        <v>82</v>
      </c>
      <c r="W12" t="s">
        <v>54</v>
      </c>
      <c r="X12" t="s">
        <v>522</v>
      </c>
      <c r="Y12" t="s">
        <v>103</v>
      </c>
      <c r="Z12" t="s">
        <v>20</v>
      </c>
      <c r="AA12" s="34">
        <v>42881.34238425926</v>
      </c>
      <c r="AB12" s="34">
        <v>42888.608726851853</v>
      </c>
      <c r="AD12">
        <v>19</v>
      </c>
      <c r="AE12" t="str">
        <f t="shared" ca="1" si="4"/>
        <v>External Partners</v>
      </c>
      <c r="AF12" t="str">
        <f t="shared" ca="1" si="5"/>
        <v>---</v>
      </c>
      <c r="AG12" t="str">
        <f t="shared" ca="1" si="6"/>
        <v>---</v>
      </c>
      <c r="AH12" t="str">
        <f t="shared" ca="1" si="7"/>
        <v>unspecified</v>
      </c>
    </row>
    <row r="13" spans="1:34" hidden="1" x14ac:dyDescent="0.3">
      <c r="A13">
        <f t="shared" si="0"/>
        <v>19</v>
      </c>
      <c r="B13">
        <f t="shared" si="1"/>
        <v>6</v>
      </c>
      <c r="C13" s="4">
        <f t="shared" ca="1" si="2"/>
        <v>99616</v>
      </c>
      <c r="D13">
        <v>99616</v>
      </c>
      <c r="E13" t="s">
        <v>805</v>
      </c>
      <c r="F13" t="s">
        <v>253</v>
      </c>
      <c r="G13" t="s">
        <v>254</v>
      </c>
      <c r="H13" t="s">
        <v>184</v>
      </c>
      <c r="I13" t="s">
        <v>68</v>
      </c>
      <c r="J13" t="s">
        <v>1640</v>
      </c>
      <c r="K13" t="str">
        <f t="shared" ca="1" si="3"/>
        <v>.</v>
      </c>
      <c r="L13" t="s">
        <v>20</v>
      </c>
      <c r="M13" t="s">
        <v>1620</v>
      </c>
      <c r="N13" t="s">
        <v>1350</v>
      </c>
      <c r="O13" t="s">
        <v>123</v>
      </c>
      <c r="P13" t="s">
        <v>1113</v>
      </c>
      <c r="Q13" t="s">
        <v>82</v>
      </c>
      <c r="R13" t="s">
        <v>1380</v>
      </c>
      <c r="S13" t="s">
        <v>269</v>
      </c>
      <c r="T13" t="s">
        <v>23</v>
      </c>
      <c r="U13" t="s">
        <v>22</v>
      </c>
      <c r="V13" t="s">
        <v>82</v>
      </c>
      <c r="W13" t="s">
        <v>54</v>
      </c>
      <c r="X13" t="s">
        <v>277</v>
      </c>
      <c r="Y13" t="s">
        <v>20</v>
      </c>
      <c r="Z13" t="s">
        <v>851</v>
      </c>
      <c r="AA13" s="34">
        <v>42872.709988425922</v>
      </c>
      <c r="AB13" s="34">
        <v>42886.756562499999</v>
      </c>
      <c r="AE13" t="str">
        <f t="shared" ca="1" si="4"/>
        <v>File Access Auditing</v>
      </c>
      <c r="AF13" t="str">
        <f t="shared" ca="1" si="5"/>
        <v>Avitus_1.4.0.71-20170531</v>
      </c>
      <c r="AG13" t="str">
        <f t="shared" ca="1" si="6"/>
        <v>---</v>
      </c>
      <c r="AH13" t="str">
        <f t="shared" ca="1" si="7"/>
        <v>P0</v>
      </c>
    </row>
    <row r="14" spans="1:34" hidden="1" x14ac:dyDescent="0.3">
      <c r="A14">
        <f t="shared" si="0"/>
        <v>10</v>
      </c>
      <c r="B14">
        <f t="shared" si="1"/>
        <v>4</v>
      </c>
      <c r="C14" s="4">
        <f t="shared" ca="1" si="2"/>
        <v>100064</v>
      </c>
      <c r="D14">
        <v>100064</v>
      </c>
      <c r="E14" t="s">
        <v>413</v>
      </c>
      <c r="F14" t="s">
        <v>253</v>
      </c>
      <c r="G14" t="s">
        <v>254</v>
      </c>
      <c r="H14" t="s">
        <v>184</v>
      </c>
      <c r="I14" t="s">
        <v>68</v>
      </c>
      <c r="J14" t="s">
        <v>1633</v>
      </c>
      <c r="K14" t="str">
        <f t="shared" ca="1" si="3"/>
        <v>.</v>
      </c>
      <c r="L14" s="5" t="s">
        <v>20</v>
      </c>
      <c r="M14" t="s">
        <v>20</v>
      </c>
      <c r="N14" t="s">
        <v>1602</v>
      </c>
      <c r="O14" t="s">
        <v>123</v>
      </c>
      <c r="P14" t="s">
        <v>1603</v>
      </c>
      <c r="Q14" t="s">
        <v>82</v>
      </c>
      <c r="R14" t="s">
        <v>1380</v>
      </c>
      <c r="S14" t="s">
        <v>269</v>
      </c>
      <c r="T14" t="s">
        <v>23</v>
      </c>
      <c r="U14" t="s">
        <v>22</v>
      </c>
      <c r="V14" t="s">
        <v>82</v>
      </c>
      <c r="W14" t="s">
        <v>54</v>
      </c>
      <c r="X14" t="s">
        <v>456</v>
      </c>
      <c r="Y14" t="s">
        <v>20</v>
      </c>
      <c r="Z14" t="s">
        <v>20</v>
      </c>
      <c r="AA14" s="34">
        <v>42881.808553240742</v>
      </c>
      <c r="AB14" s="34">
        <v>42888.122291666667</v>
      </c>
      <c r="AD14">
        <v>6</v>
      </c>
      <c r="AE14" t="str">
        <f t="shared" ca="1" si="4"/>
        <v>File Access Auditing</v>
      </c>
      <c r="AF14" t="str">
        <f t="shared" ca="1" si="5"/>
        <v>---</v>
      </c>
      <c r="AG14" t="str">
        <f t="shared" ca="1" si="6"/>
        <v>---</v>
      </c>
      <c r="AH14" t="str">
        <f t="shared" ca="1" si="7"/>
        <v>P0</v>
      </c>
    </row>
    <row r="15" spans="1:34" hidden="1" x14ac:dyDescent="0.3">
      <c r="A15">
        <f t="shared" si="0"/>
        <v>5</v>
      </c>
      <c r="B15">
        <f t="shared" si="1"/>
        <v>4</v>
      </c>
      <c r="C15" s="4">
        <f t="shared" ca="1" si="2"/>
        <v>100303</v>
      </c>
      <c r="D15">
        <v>100303</v>
      </c>
      <c r="E15" t="s">
        <v>259</v>
      </c>
      <c r="F15" t="s">
        <v>253</v>
      </c>
      <c r="G15" t="s">
        <v>258</v>
      </c>
      <c r="H15" t="s">
        <v>94</v>
      </c>
      <c r="I15" t="s">
        <v>123</v>
      </c>
      <c r="J15" t="s">
        <v>1634</v>
      </c>
      <c r="K15" t="str">
        <f t="shared" ca="1" si="3"/>
        <v>NTR</v>
      </c>
      <c r="L15" s="5" t="s">
        <v>20</v>
      </c>
      <c r="M15" t="s">
        <v>20</v>
      </c>
      <c r="N15" t="s">
        <v>1609</v>
      </c>
      <c r="O15" t="s">
        <v>123</v>
      </c>
      <c r="P15" t="s">
        <v>123</v>
      </c>
      <c r="Q15" t="s">
        <v>82</v>
      </c>
      <c r="R15" t="s">
        <v>1380</v>
      </c>
      <c r="S15" t="s">
        <v>269</v>
      </c>
      <c r="T15" t="s">
        <v>36</v>
      </c>
      <c r="U15" t="s">
        <v>22</v>
      </c>
      <c r="V15" t="s">
        <v>82</v>
      </c>
      <c r="W15" t="s">
        <v>54</v>
      </c>
      <c r="X15" t="s">
        <v>870</v>
      </c>
      <c r="Y15" t="s">
        <v>20</v>
      </c>
      <c r="Z15" t="s">
        <v>20</v>
      </c>
      <c r="AA15" s="34">
        <v>42887.590995370374</v>
      </c>
      <c r="AB15" s="34">
        <v>42888.83699074074</v>
      </c>
      <c r="AD15">
        <v>4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hidden="1" x14ac:dyDescent="0.3">
      <c r="A16">
        <f t="shared" si="0"/>
        <v>275</v>
      </c>
      <c r="B16">
        <f t="shared" si="1"/>
        <v>28</v>
      </c>
      <c r="C16" s="4">
        <f t="shared" ca="1" si="2"/>
        <v>88457</v>
      </c>
      <c r="D16">
        <v>88457</v>
      </c>
      <c r="E16" t="s">
        <v>408</v>
      </c>
      <c r="F16" t="s">
        <v>28</v>
      </c>
      <c r="G16" t="s">
        <v>407</v>
      </c>
      <c r="H16" t="s">
        <v>112</v>
      </c>
      <c r="I16" t="s">
        <v>30</v>
      </c>
      <c r="J16" t="s">
        <v>123</v>
      </c>
      <c r="K16" t="str">
        <f t="shared" ca="1" si="3"/>
        <v>.</v>
      </c>
      <c r="L16" s="5" t="s">
        <v>796</v>
      </c>
      <c r="M16" t="s">
        <v>20</v>
      </c>
      <c r="N16" t="s">
        <v>524</v>
      </c>
      <c r="O16" t="s">
        <v>1383</v>
      </c>
      <c r="P16" t="s">
        <v>1230</v>
      </c>
      <c r="Q16" t="s">
        <v>287</v>
      </c>
      <c r="R16" t="s">
        <v>82</v>
      </c>
      <c r="S16" t="s">
        <v>269</v>
      </c>
      <c r="T16" t="s">
        <v>23</v>
      </c>
      <c r="U16" t="s">
        <v>22</v>
      </c>
      <c r="V16" t="s">
        <v>25</v>
      </c>
      <c r="W16" t="s">
        <v>26</v>
      </c>
      <c r="X16" t="s">
        <v>41</v>
      </c>
      <c r="Y16" t="s">
        <v>20</v>
      </c>
      <c r="Z16" t="s">
        <v>20</v>
      </c>
      <c r="AA16" s="34">
        <v>42614.564895833333</v>
      </c>
      <c r="AB16" s="34">
        <v>42863.823634259257</v>
      </c>
      <c r="AC16" t="s">
        <v>170</v>
      </c>
      <c r="AD16">
        <v>19</v>
      </c>
      <c r="AE16" t="str">
        <f t="shared" ca="1" si="4"/>
        <v>Platform Software</v>
      </c>
      <c r="AF16" t="str">
        <f t="shared" ca="1" si="5"/>
        <v>---</v>
      </c>
      <c r="AG16" t="str">
        <f t="shared" ca="1" si="6"/>
        <v>Waiver Requested</v>
      </c>
      <c r="AH16" t="str">
        <f t="shared" ca="1" si="7"/>
        <v>P1</v>
      </c>
    </row>
    <row r="17" spans="1:34" hidden="1" x14ac:dyDescent="0.3">
      <c r="A17">
        <f t="shared" si="0"/>
        <v>46</v>
      </c>
      <c r="B17">
        <f t="shared" si="1"/>
        <v>4</v>
      </c>
      <c r="C17" s="4">
        <f t="shared" ca="1" si="2"/>
        <v>98555</v>
      </c>
      <c r="D17">
        <v>98555</v>
      </c>
      <c r="E17" t="s">
        <v>760</v>
      </c>
      <c r="F17" t="s">
        <v>28</v>
      </c>
      <c r="G17" t="s">
        <v>481</v>
      </c>
      <c r="H17" t="s">
        <v>184</v>
      </c>
      <c r="I17" t="s">
        <v>81</v>
      </c>
      <c r="J17" t="s">
        <v>1641</v>
      </c>
      <c r="K17" t="str">
        <f t="shared" ca="1" si="3"/>
        <v>.</v>
      </c>
      <c r="L17" s="5" t="s">
        <v>20</v>
      </c>
      <c r="M17" s="5" t="s">
        <v>20</v>
      </c>
      <c r="N17" t="s">
        <v>1328</v>
      </c>
      <c r="O17" t="s">
        <v>123</v>
      </c>
      <c r="P17" t="s">
        <v>168</v>
      </c>
      <c r="Q17" t="s">
        <v>287</v>
      </c>
      <c r="R17" t="s">
        <v>82</v>
      </c>
      <c r="S17" t="s">
        <v>269</v>
      </c>
      <c r="T17" t="s">
        <v>36</v>
      </c>
      <c r="U17" t="s">
        <v>35</v>
      </c>
      <c r="V17" t="s">
        <v>82</v>
      </c>
      <c r="W17" t="s">
        <v>1290</v>
      </c>
      <c r="X17" t="s">
        <v>84</v>
      </c>
      <c r="Y17" t="s">
        <v>20</v>
      </c>
      <c r="Z17" t="s">
        <v>20</v>
      </c>
      <c r="AA17" s="34">
        <v>42845.692384259259</v>
      </c>
      <c r="AB17" s="34">
        <v>42888.887997685182</v>
      </c>
      <c r="AC17" t="s">
        <v>655</v>
      </c>
      <c r="AD17">
        <v>3</v>
      </c>
      <c r="AE17" t="str">
        <f t="shared" ca="1" si="4"/>
        <v>Platform Software</v>
      </c>
      <c r="AF17" t="str">
        <f t="shared" ca="1" si="5"/>
        <v>Avitus_1.4.0.71-20170531</v>
      </c>
      <c r="AG17" t="str">
        <f t="shared" ca="1" si="6"/>
        <v>---</v>
      </c>
      <c r="AH17" t="str">
        <f t="shared" ca="1" si="7"/>
        <v>P0</v>
      </c>
    </row>
    <row r="18" spans="1:34" hidden="1" x14ac:dyDescent="0.3">
      <c r="A18">
        <f t="shared" si="0"/>
        <v>34</v>
      </c>
      <c r="B18">
        <f t="shared" si="1"/>
        <v>24</v>
      </c>
      <c r="C18" s="4">
        <f t="shared" ca="1" si="2"/>
        <v>98975</v>
      </c>
      <c r="D18">
        <v>98975</v>
      </c>
      <c r="E18" t="s">
        <v>27</v>
      </c>
      <c r="F18" t="s">
        <v>28</v>
      </c>
      <c r="G18" t="s">
        <v>34</v>
      </c>
      <c r="H18" t="s">
        <v>112</v>
      </c>
      <c r="I18" t="s">
        <v>24</v>
      </c>
      <c r="J18" t="s">
        <v>123</v>
      </c>
      <c r="K18" t="str">
        <f t="shared" ca="1" si="3"/>
        <v>.</v>
      </c>
      <c r="L18" s="5" t="s">
        <v>796</v>
      </c>
      <c r="M18" t="s">
        <v>20</v>
      </c>
      <c r="N18" t="s">
        <v>1291</v>
      </c>
      <c r="O18" t="s">
        <v>1394</v>
      </c>
      <c r="P18" t="s">
        <v>1292</v>
      </c>
      <c r="Q18" t="s">
        <v>287</v>
      </c>
      <c r="R18" t="s">
        <v>82</v>
      </c>
      <c r="S18" t="s">
        <v>269</v>
      </c>
      <c r="T18" t="s">
        <v>23</v>
      </c>
      <c r="U18" t="s">
        <v>22</v>
      </c>
      <c r="V18" t="s">
        <v>190</v>
      </c>
      <c r="W18" t="s">
        <v>26</v>
      </c>
      <c r="X18" t="s">
        <v>285</v>
      </c>
      <c r="Y18" t="s">
        <v>20</v>
      </c>
      <c r="Z18" t="s">
        <v>20</v>
      </c>
      <c r="AA18" s="34">
        <v>42857.815833333334</v>
      </c>
      <c r="AB18" s="34">
        <v>42867.497361111113</v>
      </c>
      <c r="AC18" t="s">
        <v>170</v>
      </c>
      <c r="AD18">
        <v>14</v>
      </c>
      <c r="AE18" t="str">
        <f t="shared" ca="1" si="4"/>
        <v>Platform Software</v>
      </c>
      <c r="AF18" t="str">
        <f t="shared" ca="1" si="5"/>
        <v>---</v>
      </c>
      <c r="AG18" t="str">
        <f t="shared" ca="1" si="6"/>
        <v>Waiver Requested</v>
      </c>
      <c r="AH18" t="str">
        <f t="shared" ca="1" si="7"/>
        <v>P1</v>
      </c>
    </row>
    <row r="19" spans="1:34" hidden="1" x14ac:dyDescent="0.3">
      <c r="A19">
        <f t="shared" si="0"/>
        <v>19</v>
      </c>
      <c r="B19">
        <f t="shared" si="1"/>
        <v>5</v>
      </c>
      <c r="C19" s="4">
        <f t="shared" ca="1" si="2"/>
        <v>99634</v>
      </c>
      <c r="D19">
        <v>99634</v>
      </c>
      <c r="E19" t="s">
        <v>480</v>
      </c>
      <c r="F19" t="s">
        <v>28</v>
      </c>
      <c r="G19" t="s">
        <v>481</v>
      </c>
      <c r="H19" t="s">
        <v>94</v>
      </c>
      <c r="I19" t="s">
        <v>24</v>
      </c>
      <c r="J19" t="s">
        <v>123</v>
      </c>
      <c r="K19" t="str">
        <f t="shared" ca="1" si="3"/>
        <v>.</v>
      </c>
      <c r="L19" s="5" t="s">
        <v>796</v>
      </c>
      <c r="M19" t="s">
        <v>20</v>
      </c>
      <c r="N19" t="s">
        <v>1336</v>
      </c>
      <c r="O19" t="s">
        <v>123</v>
      </c>
      <c r="P19" t="s">
        <v>1230</v>
      </c>
      <c r="Q19" t="s">
        <v>287</v>
      </c>
      <c r="R19" t="s">
        <v>82</v>
      </c>
      <c r="S19" t="s">
        <v>269</v>
      </c>
      <c r="T19" t="s">
        <v>23</v>
      </c>
      <c r="U19" t="s">
        <v>22</v>
      </c>
      <c r="V19" t="s">
        <v>156</v>
      </c>
      <c r="W19" t="s">
        <v>489</v>
      </c>
      <c r="X19" t="s">
        <v>480</v>
      </c>
      <c r="Y19" t="s">
        <v>20</v>
      </c>
      <c r="Z19" t="s">
        <v>20</v>
      </c>
      <c r="AA19" s="34">
        <v>42872.914305555554</v>
      </c>
      <c r="AB19" s="34">
        <v>42887.690092592595</v>
      </c>
      <c r="AC19" t="s">
        <v>1422</v>
      </c>
      <c r="AD19">
        <v>2</v>
      </c>
      <c r="AE19" t="str">
        <f t="shared" ca="1" si="4"/>
        <v>Platform Software</v>
      </c>
      <c r="AF19" t="str">
        <f t="shared" ca="1" si="5"/>
        <v>---</v>
      </c>
      <c r="AG19" t="str">
        <f t="shared" ca="1" si="6"/>
        <v>Waiver Requested</v>
      </c>
      <c r="AH19" t="str">
        <f t="shared" ca="1" si="7"/>
        <v>P2</v>
      </c>
    </row>
    <row r="20" spans="1:34" hidden="1" x14ac:dyDescent="0.3">
      <c r="A20">
        <f t="shared" si="0"/>
        <v>18</v>
      </c>
      <c r="B20">
        <f t="shared" si="1"/>
        <v>6</v>
      </c>
      <c r="C20" s="4">
        <f t="shared" ca="1" si="2"/>
        <v>99703</v>
      </c>
      <c r="D20">
        <v>99703</v>
      </c>
      <c r="E20" t="s">
        <v>108</v>
      </c>
      <c r="F20" t="s">
        <v>28</v>
      </c>
      <c r="G20" t="s">
        <v>49</v>
      </c>
      <c r="H20" t="s">
        <v>184</v>
      </c>
      <c r="I20" t="s">
        <v>24</v>
      </c>
      <c r="J20" t="s">
        <v>1626</v>
      </c>
      <c r="K20" t="str">
        <f t="shared" ca="1" si="3"/>
        <v>.</v>
      </c>
      <c r="L20" s="5" t="s">
        <v>20</v>
      </c>
      <c r="M20" s="5" t="s">
        <v>20</v>
      </c>
      <c r="N20" t="s">
        <v>1459</v>
      </c>
      <c r="O20" t="s">
        <v>123</v>
      </c>
      <c r="P20" t="s">
        <v>123</v>
      </c>
      <c r="Q20" t="s">
        <v>21</v>
      </c>
      <c r="R20" t="s">
        <v>1380</v>
      </c>
      <c r="S20" t="s">
        <v>269</v>
      </c>
      <c r="T20" t="s">
        <v>36</v>
      </c>
      <c r="U20" t="s">
        <v>22</v>
      </c>
      <c r="V20" t="s">
        <v>29</v>
      </c>
      <c r="W20" t="s">
        <v>40</v>
      </c>
      <c r="X20" t="s">
        <v>660</v>
      </c>
      <c r="Y20" t="s">
        <v>20</v>
      </c>
      <c r="Z20" t="s">
        <v>20</v>
      </c>
      <c r="AA20" s="34">
        <v>42873.761076388888</v>
      </c>
      <c r="AB20" s="34">
        <v>42885.809814814813</v>
      </c>
      <c r="AD20">
        <v>15</v>
      </c>
      <c r="AE20" t="str">
        <f t="shared" ca="1" si="4"/>
        <v>Platform Software</v>
      </c>
      <c r="AF20" t="str">
        <f t="shared" ca="1" si="5"/>
        <v>---</v>
      </c>
      <c r="AG20" t="str">
        <f t="shared" ca="1" si="6"/>
        <v>---</v>
      </c>
      <c r="AH20" t="str">
        <f t="shared" ca="1" si="7"/>
        <v>P0</v>
      </c>
    </row>
    <row r="21" spans="1:34" hidden="1" x14ac:dyDescent="0.3">
      <c r="A21">
        <f t="shared" si="0"/>
        <v>18</v>
      </c>
      <c r="B21">
        <f t="shared" si="1"/>
        <v>6</v>
      </c>
      <c r="C21" s="4">
        <f t="shared" ca="1" si="2"/>
        <v>99705</v>
      </c>
      <c r="D21">
        <v>99705</v>
      </c>
      <c r="E21" t="s">
        <v>139</v>
      </c>
      <c r="F21" t="s">
        <v>28</v>
      </c>
      <c r="G21" t="s">
        <v>53</v>
      </c>
      <c r="H21" t="s">
        <v>184</v>
      </c>
      <c r="I21" t="s">
        <v>24</v>
      </c>
      <c r="J21" t="s">
        <v>123</v>
      </c>
      <c r="K21" t="str">
        <f t="shared" ca="1" si="3"/>
        <v>.</v>
      </c>
      <c r="L21" s="5" t="s">
        <v>796</v>
      </c>
      <c r="M21" t="s">
        <v>20</v>
      </c>
      <c r="N21" t="s">
        <v>1357</v>
      </c>
      <c r="O21" t="s">
        <v>123</v>
      </c>
      <c r="P21" t="s">
        <v>123</v>
      </c>
      <c r="Q21" t="s">
        <v>287</v>
      </c>
      <c r="R21" t="s">
        <v>82</v>
      </c>
      <c r="S21" t="s">
        <v>269</v>
      </c>
      <c r="T21" t="s">
        <v>36</v>
      </c>
      <c r="U21" t="s">
        <v>35</v>
      </c>
      <c r="V21" t="s">
        <v>29</v>
      </c>
      <c r="W21" t="s">
        <v>40</v>
      </c>
      <c r="X21" t="s">
        <v>713</v>
      </c>
      <c r="Y21" t="s">
        <v>20</v>
      </c>
      <c r="Z21" t="s">
        <v>20</v>
      </c>
      <c r="AA21" s="34">
        <v>42873.84134259259</v>
      </c>
      <c r="AB21" s="34">
        <v>42885.806655092594</v>
      </c>
      <c r="AD21">
        <v>17</v>
      </c>
      <c r="AE21" t="str">
        <f t="shared" ca="1" si="4"/>
        <v>Platform Software</v>
      </c>
      <c r="AF21" t="str">
        <f t="shared" ca="1" si="5"/>
        <v>---</v>
      </c>
      <c r="AG21" t="str">
        <f t="shared" ca="1" si="6"/>
        <v>Waiver Requested</v>
      </c>
      <c r="AH21" t="str">
        <f t="shared" ca="1" si="7"/>
        <v>P0</v>
      </c>
    </row>
    <row r="22" spans="1:34" hidden="1" x14ac:dyDescent="0.3">
      <c r="A22">
        <f t="shared" si="0"/>
        <v>13</v>
      </c>
      <c r="B22">
        <f t="shared" si="1"/>
        <v>5</v>
      </c>
      <c r="C22" s="4">
        <f t="shared" ca="1" si="2"/>
        <v>99873</v>
      </c>
      <c r="D22">
        <v>99873</v>
      </c>
      <c r="E22" t="s">
        <v>480</v>
      </c>
      <c r="F22" t="s">
        <v>28</v>
      </c>
      <c r="G22" t="s">
        <v>481</v>
      </c>
      <c r="H22" t="s">
        <v>94</v>
      </c>
      <c r="I22" t="s">
        <v>24</v>
      </c>
      <c r="J22" t="s">
        <v>123</v>
      </c>
      <c r="K22" t="str">
        <f t="shared" ca="1" si="3"/>
        <v>.</v>
      </c>
      <c r="L22" t="s">
        <v>796</v>
      </c>
      <c r="M22" t="s">
        <v>20</v>
      </c>
      <c r="N22" t="s">
        <v>1448</v>
      </c>
      <c r="O22" t="s">
        <v>123</v>
      </c>
      <c r="P22" t="s">
        <v>1230</v>
      </c>
      <c r="Q22" t="s">
        <v>287</v>
      </c>
      <c r="R22" t="s">
        <v>82</v>
      </c>
      <c r="S22" t="s">
        <v>269</v>
      </c>
      <c r="T22" t="s">
        <v>23</v>
      </c>
      <c r="U22" t="s">
        <v>22</v>
      </c>
      <c r="V22" t="s">
        <v>156</v>
      </c>
      <c r="W22" t="s">
        <v>489</v>
      </c>
      <c r="X22" t="s">
        <v>480</v>
      </c>
      <c r="Y22" t="s">
        <v>20</v>
      </c>
      <c r="Z22" t="s">
        <v>20</v>
      </c>
      <c r="AA22" s="34">
        <v>42878.757476851853</v>
      </c>
      <c r="AB22" s="34">
        <v>42887.689942129633</v>
      </c>
      <c r="AE22" t="str">
        <f t="shared" ca="1" si="4"/>
        <v>Platform Software</v>
      </c>
      <c r="AF22" t="str">
        <f t="shared" ca="1" si="5"/>
        <v>---</v>
      </c>
      <c r="AG22" t="str">
        <f t="shared" ca="1" si="6"/>
        <v>Waiver Requested</v>
      </c>
      <c r="AH22" t="str">
        <f t="shared" ca="1" si="7"/>
        <v>P2</v>
      </c>
    </row>
    <row r="23" spans="1:34" hidden="1" x14ac:dyDescent="0.3">
      <c r="A23">
        <f t="shared" si="0"/>
        <v>13</v>
      </c>
      <c r="B23">
        <f t="shared" si="1"/>
        <v>5</v>
      </c>
      <c r="C23" s="4">
        <f t="shared" ca="1" si="2"/>
        <v>99880</v>
      </c>
      <c r="D23">
        <v>99880</v>
      </c>
      <c r="E23" t="s">
        <v>480</v>
      </c>
      <c r="F23" t="s">
        <v>28</v>
      </c>
      <c r="G23" t="s">
        <v>481</v>
      </c>
      <c r="H23" t="s">
        <v>94</v>
      </c>
      <c r="I23" t="s">
        <v>24</v>
      </c>
      <c r="J23" t="s">
        <v>123</v>
      </c>
      <c r="K23" t="str">
        <f t="shared" ca="1" si="3"/>
        <v>.</v>
      </c>
      <c r="L23" s="5" t="s">
        <v>796</v>
      </c>
      <c r="M23" t="s">
        <v>20</v>
      </c>
      <c r="N23" t="s">
        <v>1449</v>
      </c>
      <c r="O23" t="s">
        <v>123</v>
      </c>
      <c r="P23" t="s">
        <v>1230</v>
      </c>
      <c r="Q23" t="s">
        <v>287</v>
      </c>
      <c r="R23" t="s">
        <v>82</v>
      </c>
      <c r="S23" t="s">
        <v>269</v>
      </c>
      <c r="T23" t="s">
        <v>23</v>
      </c>
      <c r="U23" t="s">
        <v>22</v>
      </c>
      <c r="V23" t="s">
        <v>156</v>
      </c>
      <c r="W23" t="s">
        <v>489</v>
      </c>
      <c r="X23" t="s">
        <v>480</v>
      </c>
      <c r="Y23" t="s">
        <v>20</v>
      </c>
      <c r="Z23" t="s">
        <v>20</v>
      </c>
      <c r="AA23" s="34">
        <v>42878.762326388889</v>
      </c>
      <c r="AB23" s="34">
        <v>42887.689814814818</v>
      </c>
      <c r="AD23">
        <v>10</v>
      </c>
      <c r="AE23" t="str">
        <f t="shared" ca="1" si="4"/>
        <v>Platform Software</v>
      </c>
      <c r="AF23" t="str">
        <f t="shared" ca="1" si="5"/>
        <v>---</v>
      </c>
      <c r="AG23" t="str">
        <f t="shared" ca="1" si="6"/>
        <v>Waiver Requested</v>
      </c>
      <c r="AH23" t="str">
        <f t="shared" ca="1" si="7"/>
        <v>P2</v>
      </c>
    </row>
    <row r="24" spans="1:34" hidden="1" x14ac:dyDescent="0.3">
      <c r="A24">
        <f t="shared" si="0"/>
        <v>10</v>
      </c>
      <c r="B24">
        <f t="shared" si="1"/>
        <v>10</v>
      </c>
      <c r="C24" s="4">
        <f t="shared" ca="1" si="2"/>
        <v>100066</v>
      </c>
      <c r="D24">
        <v>100066</v>
      </c>
      <c r="E24" t="s">
        <v>27</v>
      </c>
      <c r="F24" t="s">
        <v>28</v>
      </c>
      <c r="G24" t="s">
        <v>34</v>
      </c>
      <c r="H24" t="s">
        <v>112</v>
      </c>
      <c r="I24" t="s">
        <v>24</v>
      </c>
      <c r="J24" t="s">
        <v>1635</v>
      </c>
      <c r="K24" t="str">
        <f t="shared" ca="1" si="3"/>
        <v>.</v>
      </c>
      <c r="L24" t="s">
        <v>20</v>
      </c>
      <c r="M24" t="s">
        <v>20</v>
      </c>
      <c r="N24" t="s">
        <v>1483</v>
      </c>
      <c r="O24" t="s">
        <v>1475</v>
      </c>
      <c r="P24" t="s">
        <v>123</v>
      </c>
      <c r="Q24" t="s">
        <v>287</v>
      </c>
      <c r="R24" t="s">
        <v>82</v>
      </c>
      <c r="S24" t="s">
        <v>269</v>
      </c>
      <c r="T24" t="s">
        <v>23</v>
      </c>
      <c r="U24" t="s">
        <v>39</v>
      </c>
      <c r="V24" t="s">
        <v>190</v>
      </c>
      <c r="W24" t="s">
        <v>26</v>
      </c>
      <c r="X24" t="s">
        <v>108</v>
      </c>
      <c r="Y24" t="s">
        <v>20</v>
      </c>
      <c r="Z24" t="s">
        <v>20</v>
      </c>
      <c r="AA24" s="34">
        <v>42881.8515162037</v>
      </c>
      <c r="AB24" s="34">
        <v>42881.852222222224</v>
      </c>
      <c r="AE24" t="str">
        <f t="shared" ca="1" si="4"/>
        <v>Platform Software</v>
      </c>
      <c r="AF24" t="str">
        <f t="shared" ca="1" si="5"/>
        <v>---</v>
      </c>
      <c r="AG24" t="str">
        <f t="shared" ca="1" si="6"/>
        <v>---</v>
      </c>
      <c r="AH24" t="str">
        <f t="shared" ca="1" si="7"/>
        <v>P1</v>
      </c>
    </row>
    <row r="25" spans="1:34" hidden="1" x14ac:dyDescent="0.3">
      <c r="A25">
        <f t="shared" si="0"/>
        <v>10</v>
      </c>
      <c r="B25">
        <f t="shared" si="1"/>
        <v>10</v>
      </c>
      <c r="C25" s="4">
        <f t="shared" ca="1" si="2"/>
        <v>100068</v>
      </c>
      <c r="D25">
        <v>100068</v>
      </c>
      <c r="E25" t="s">
        <v>27</v>
      </c>
      <c r="F25" t="s">
        <v>28</v>
      </c>
      <c r="G25" t="s">
        <v>34</v>
      </c>
      <c r="H25" t="s">
        <v>112</v>
      </c>
      <c r="I25" t="s">
        <v>24</v>
      </c>
      <c r="J25" t="s">
        <v>1635</v>
      </c>
      <c r="K25" t="str">
        <f t="shared" ca="1" si="3"/>
        <v>.</v>
      </c>
      <c r="L25" t="s">
        <v>20</v>
      </c>
      <c r="M25" t="s">
        <v>20</v>
      </c>
      <c r="N25" t="s">
        <v>1484</v>
      </c>
      <c r="O25" t="s">
        <v>1473</v>
      </c>
      <c r="P25" t="s">
        <v>123</v>
      </c>
      <c r="Q25" t="s">
        <v>287</v>
      </c>
      <c r="R25" t="s">
        <v>82</v>
      </c>
      <c r="S25" t="s">
        <v>269</v>
      </c>
      <c r="T25" t="s">
        <v>23</v>
      </c>
      <c r="U25" t="s">
        <v>39</v>
      </c>
      <c r="V25" t="s">
        <v>190</v>
      </c>
      <c r="W25" t="s">
        <v>26</v>
      </c>
      <c r="X25" t="s">
        <v>108</v>
      </c>
      <c r="Y25" t="s">
        <v>20</v>
      </c>
      <c r="Z25" t="s">
        <v>20</v>
      </c>
      <c r="AA25" s="34">
        <v>42881.852048611108</v>
      </c>
      <c r="AB25" s="34">
        <v>42881.852048611108</v>
      </c>
      <c r="AE25" t="str">
        <f t="shared" ca="1" si="4"/>
        <v>Platform Software</v>
      </c>
      <c r="AF25" t="str">
        <f t="shared" ca="1" si="5"/>
        <v>---</v>
      </c>
      <c r="AG25" t="str">
        <f t="shared" ca="1" si="6"/>
        <v>---</v>
      </c>
      <c r="AH25" t="str">
        <f t="shared" ca="1" si="7"/>
        <v>P1</v>
      </c>
    </row>
    <row r="26" spans="1:34" hidden="1" x14ac:dyDescent="0.3">
      <c r="A26">
        <f t="shared" si="0"/>
        <v>6</v>
      </c>
      <c r="B26">
        <f t="shared" si="1"/>
        <v>4</v>
      </c>
      <c r="C26" s="4">
        <f t="shared" ca="1" si="2"/>
        <v>100110</v>
      </c>
      <c r="D26">
        <v>100110</v>
      </c>
      <c r="E26" t="s">
        <v>395</v>
      </c>
      <c r="F26" t="s">
        <v>28</v>
      </c>
      <c r="G26" t="s">
        <v>912</v>
      </c>
      <c r="H26" t="s">
        <v>156</v>
      </c>
      <c r="I26" t="s">
        <v>123</v>
      </c>
      <c r="J26" t="s">
        <v>1641</v>
      </c>
      <c r="K26" t="str">
        <f t="shared" ca="1" si="3"/>
        <v>.</v>
      </c>
      <c r="L26" s="5" t="s">
        <v>20</v>
      </c>
      <c r="M26" t="s">
        <v>20</v>
      </c>
      <c r="N26" t="s">
        <v>1485</v>
      </c>
      <c r="O26" t="s">
        <v>123</v>
      </c>
      <c r="P26" t="s">
        <v>123</v>
      </c>
      <c r="Q26" t="s">
        <v>21</v>
      </c>
      <c r="R26" t="s">
        <v>82</v>
      </c>
      <c r="S26" t="s">
        <v>269</v>
      </c>
      <c r="T26" t="s">
        <v>36</v>
      </c>
      <c r="U26" t="s">
        <v>22</v>
      </c>
      <c r="V26" t="s">
        <v>82</v>
      </c>
      <c r="W26" t="s">
        <v>93</v>
      </c>
      <c r="X26" t="s">
        <v>283</v>
      </c>
      <c r="Y26" t="s">
        <v>20</v>
      </c>
      <c r="Z26" t="s">
        <v>20</v>
      </c>
      <c r="AA26" s="34">
        <v>42885.249386574076</v>
      </c>
      <c r="AB26" s="34">
        <v>42888.958194444444</v>
      </c>
      <c r="AC26" t="s">
        <v>1604</v>
      </c>
      <c r="AD26">
        <v>14</v>
      </c>
      <c r="AE26" t="str">
        <f t="shared" ca="1" si="4"/>
        <v>Platform Software</v>
      </c>
      <c r="AF26" t="str">
        <f t="shared" ca="1" si="5"/>
        <v>---</v>
      </c>
      <c r="AG26" t="str">
        <f t="shared" ca="1" si="6"/>
        <v>---</v>
      </c>
      <c r="AH26" t="str">
        <f t="shared" ca="1" si="7"/>
        <v>unspecified</v>
      </c>
    </row>
    <row r="27" spans="1:34" x14ac:dyDescent="0.3">
      <c r="A27">
        <f t="shared" si="0"/>
        <v>6</v>
      </c>
      <c r="B27">
        <f t="shared" si="1"/>
        <v>5</v>
      </c>
      <c r="C27" s="4">
        <f t="shared" ca="1" si="2"/>
        <v>100134</v>
      </c>
      <c r="D27">
        <v>100134</v>
      </c>
      <c r="E27" t="s">
        <v>108</v>
      </c>
      <c r="F27" t="s">
        <v>28</v>
      </c>
      <c r="G27" t="s">
        <v>49</v>
      </c>
      <c r="H27" t="s">
        <v>156</v>
      </c>
      <c r="I27" t="s">
        <v>123</v>
      </c>
      <c r="J27" t="s">
        <v>1642</v>
      </c>
      <c r="K27" t="str">
        <f t="shared" ca="1" si="3"/>
        <v>.</v>
      </c>
      <c r="L27" s="5" t="s">
        <v>20</v>
      </c>
      <c r="M27" s="5" t="s">
        <v>20</v>
      </c>
      <c r="N27" t="s">
        <v>667</v>
      </c>
      <c r="O27" t="s">
        <v>123</v>
      </c>
      <c r="P27" t="s">
        <v>123</v>
      </c>
      <c r="Q27" t="s">
        <v>21</v>
      </c>
      <c r="R27" t="s">
        <v>1380</v>
      </c>
      <c r="S27" t="s">
        <v>269</v>
      </c>
      <c r="T27" t="s">
        <v>51</v>
      </c>
      <c r="U27" t="s">
        <v>50</v>
      </c>
      <c r="V27" t="s">
        <v>82</v>
      </c>
      <c r="W27" t="s">
        <v>54</v>
      </c>
      <c r="X27" t="s">
        <v>138</v>
      </c>
      <c r="Y27" t="s">
        <v>20</v>
      </c>
      <c r="Z27" t="s">
        <v>20</v>
      </c>
      <c r="AA27" s="34">
        <v>42885.535682870373</v>
      </c>
      <c r="AB27" s="34">
        <v>42887.580254629633</v>
      </c>
      <c r="AD27">
        <v>1</v>
      </c>
      <c r="AE27" t="str">
        <f t="shared" ca="1" si="4"/>
        <v>Platform Software</v>
      </c>
      <c r="AF27" t="str">
        <f t="shared" ca="1" si="5"/>
        <v>---</v>
      </c>
      <c r="AG27" t="str">
        <f t="shared" ca="1" si="6"/>
        <v>---</v>
      </c>
      <c r="AH27" t="str">
        <f t="shared" ca="1" si="7"/>
        <v>unspecified</v>
      </c>
    </row>
    <row r="28" spans="1:34" hidden="1" x14ac:dyDescent="0.3">
      <c r="A28">
        <f t="shared" si="0"/>
        <v>6</v>
      </c>
      <c r="B28">
        <f t="shared" si="1"/>
        <v>4</v>
      </c>
      <c r="C28" s="4">
        <f t="shared" ca="1" si="2"/>
        <v>100152</v>
      </c>
      <c r="D28">
        <v>100152</v>
      </c>
      <c r="E28" t="s">
        <v>108</v>
      </c>
      <c r="F28" t="s">
        <v>28</v>
      </c>
      <c r="G28" t="s">
        <v>49</v>
      </c>
      <c r="H28" t="s">
        <v>156</v>
      </c>
      <c r="I28" t="s">
        <v>123</v>
      </c>
      <c r="J28" t="s">
        <v>1627</v>
      </c>
      <c r="K28" t="str">
        <f t="shared" ca="1" si="3"/>
        <v>.</v>
      </c>
      <c r="L28" s="5" t="s">
        <v>20</v>
      </c>
      <c r="M28" s="5" t="s">
        <v>20</v>
      </c>
      <c r="N28" t="s">
        <v>1512</v>
      </c>
      <c r="O28" t="s">
        <v>123</v>
      </c>
      <c r="P28" t="s">
        <v>123</v>
      </c>
      <c r="Q28" t="s">
        <v>21</v>
      </c>
      <c r="R28" t="s">
        <v>1380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47</v>
      </c>
      <c r="Y28" t="s">
        <v>20</v>
      </c>
      <c r="Z28" t="s">
        <v>20</v>
      </c>
      <c r="AA28" s="34">
        <v>42885.952557870369</v>
      </c>
      <c r="AB28" s="34">
        <v>42888.940289351849</v>
      </c>
      <c r="AD28">
        <v>6</v>
      </c>
      <c r="AE28" t="str">
        <f t="shared" ca="1" si="4"/>
        <v>FileSystem Management (IAS)</v>
      </c>
      <c r="AF28" t="str">
        <f t="shared" ca="1" si="5"/>
        <v>---</v>
      </c>
      <c r="AG28" t="str">
        <f t="shared" ca="1" si="6"/>
        <v>---</v>
      </c>
      <c r="AH28" t="str">
        <f t="shared" ca="1" si="7"/>
        <v>unspecified</v>
      </c>
    </row>
    <row r="29" spans="1:34" hidden="1" x14ac:dyDescent="0.3">
      <c r="A29">
        <f t="shared" si="0"/>
        <v>6</v>
      </c>
      <c r="B29">
        <f t="shared" si="1"/>
        <v>5</v>
      </c>
      <c r="C29" s="4">
        <f t="shared" ca="1" si="2"/>
        <v>100238</v>
      </c>
      <c r="D29">
        <v>100238</v>
      </c>
      <c r="E29" t="s">
        <v>480</v>
      </c>
      <c r="F29" t="s">
        <v>28</v>
      </c>
      <c r="G29" t="s">
        <v>481</v>
      </c>
      <c r="H29" t="s">
        <v>94</v>
      </c>
      <c r="I29" t="s">
        <v>123</v>
      </c>
      <c r="J29" t="s">
        <v>123</v>
      </c>
      <c r="K29" t="str">
        <f t="shared" ca="1" si="3"/>
        <v>.</v>
      </c>
      <c r="L29" s="5" t="s">
        <v>796</v>
      </c>
      <c r="M29" s="5" t="s">
        <v>20</v>
      </c>
      <c r="N29" t="s">
        <v>1523</v>
      </c>
      <c r="O29" t="s">
        <v>123</v>
      </c>
      <c r="P29" t="s">
        <v>1230</v>
      </c>
      <c r="Q29" t="s">
        <v>287</v>
      </c>
      <c r="R29" t="s">
        <v>82</v>
      </c>
      <c r="S29" t="s">
        <v>269</v>
      </c>
      <c r="T29" t="s">
        <v>23</v>
      </c>
      <c r="U29" t="s">
        <v>39</v>
      </c>
      <c r="V29" t="s">
        <v>156</v>
      </c>
      <c r="W29" t="s">
        <v>489</v>
      </c>
      <c r="X29" t="s">
        <v>480</v>
      </c>
      <c r="Y29" t="s">
        <v>20</v>
      </c>
      <c r="Z29" t="s">
        <v>20</v>
      </c>
      <c r="AA29" s="34">
        <v>42886.736921296295</v>
      </c>
      <c r="AB29" s="34">
        <v>42887.6953125</v>
      </c>
      <c r="AD29">
        <v>1</v>
      </c>
      <c r="AE29" t="str">
        <f t="shared" ca="1" si="4"/>
        <v>Platform Software</v>
      </c>
      <c r="AF29" t="str">
        <f t="shared" ca="1" si="5"/>
        <v>---</v>
      </c>
      <c r="AG29" t="str">
        <f t="shared" ca="1" si="6"/>
        <v>---</v>
      </c>
      <c r="AH29" t="str">
        <f t="shared" ca="1" si="7"/>
        <v>P2</v>
      </c>
    </row>
    <row r="30" spans="1:34" hidden="1" x14ac:dyDescent="0.3">
      <c r="A30">
        <f t="shared" si="0"/>
        <v>6</v>
      </c>
      <c r="B30">
        <f t="shared" si="1"/>
        <v>5</v>
      </c>
      <c r="C30" s="4">
        <f t="shared" ca="1" si="2"/>
        <v>100243</v>
      </c>
      <c r="D30">
        <v>100243</v>
      </c>
      <c r="E30" t="s">
        <v>480</v>
      </c>
      <c r="F30" t="s">
        <v>28</v>
      </c>
      <c r="G30" t="s">
        <v>481</v>
      </c>
      <c r="H30" t="s">
        <v>94</v>
      </c>
      <c r="I30" t="s">
        <v>24</v>
      </c>
      <c r="J30" t="s">
        <v>123</v>
      </c>
      <c r="K30" t="str">
        <f t="shared" ca="1" si="3"/>
        <v>.</v>
      </c>
      <c r="L30" s="5" t="s">
        <v>796</v>
      </c>
      <c r="M30" s="5" t="s">
        <v>20</v>
      </c>
      <c r="N30" t="s">
        <v>1524</v>
      </c>
      <c r="O30" t="s">
        <v>123</v>
      </c>
      <c r="P30" t="s">
        <v>1230</v>
      </c>
      <c r="Q30" t="s">
        <v>287</v>
      </c>
      <c r="R30" t="s">
        <v>82</v>
      </c>
      <c r="S30" t="s">
        <v>269</v>
      </c>
      <c r="T30" t="s">
        <v>23</v>
      </c>
      <c r="U30" t="s">
        <v>22</v>
      </c>
      <c r="V30" t="s">
        <v>156</v>
      </c>
      <c r="W30" t="s">
        <v>489</v>
      </c>
      <c r="X30" t="s">
        <v>480</v>
      </c>
      <c r="Y30" t="s">
        <v>20</v>
      </c>
      <c r="Z30" t="s">
        <v>20</v>
      </c>
      <c r="AA30" s="34">
        <v>42886.744016203702</v>
      </c>
      <c r="AB30" s="34">
        <v>42887.725254629629</v>
      </c>
      <c r="AE30" t="str">
        <f t="shared" ca="1" si="4"/>
        <v>Platform Software</v>
      </c>
      <c r="AF30" t="str">
        <f t="shared" ca="1" si="5"/>
        <v>---</v>
      </c>
      <c r="AG30" t="str">
        <f t="shared" ca="1" si="6"/>
        <v>---</v>
      </c>
      <c r="AH30" t="str">
        <f t="shared" ca="1" si="7"/>
        <v>P2</v>
      </c>
    </row>
    <row r="31" spans="1:34" hidden="1" x14ac:dyDescent="0.3">
      <c r="A31">
        <f t="shared" si="0"/>
        <v>5</v>
      </c>
      <c r="B31">
        <f t="shared" si="1"/>
        <v>4</v>
      </c>
      <c r="C31" s="4">
        <f t="shared" ca="1" si="2"/>
        <v>100326</v>
      </c>
      <c r="D31">
        <v>100326</v>
      </c>
      <c r="E31" t="s">
        <v>108</v>
      </c>
      <c r="F31" t="s">
        <v>28</v>
      </c>
      <c r="G31" t="s">
        <v>49</v>
      </c>
      <c r="H31" t="s">
        <v>94</v>
      </c>
      <c r="I31" t="s">
        <v>123</v>
      </c>
      <c r="J31" t="s">
        <v>1628</v>
      </c>
      <c r="K31" t="str">
        <f t="shared" ca="1" si="3"/>
        <v>NTR</v>
      </c>
      <c r="L31" s="5" t="s">
        <v>20</v>
      </c>
      <c r="M31" t="s">
        <v>20</v>
      </c>
      <c r="N31" t="s">
        <v>1616</v>
      </c>
      <c r="O31" t="s">
        <v>123</v>
      </c>
      <c r="P31" t="s">
        <v>123</v>
      </c>
      <c r="Q31" t="s">
        <v>21</v>
      </c>
      <c r="R31" t="s">
        <v>1380</v>
      </c>
      <c r="S31" t="s">
        <v>269</v>
      </c>
      <c r="T31" t="s">
        <v>36</v>
      </c>
      <c r="U31" t="s">
        <v>22</v>
      </c>
      <c r="V31" t="s">
        <v>82</v>
      </c>
      <c r="W31" t="s">
        <v>54</v>
      </c>
      <c r="X31" t="s">
        <v>47</v>
      </c>
      <c r="Y31" t="s">
        <v>20</v>
      </c>
      <c r="Z31" t="s">
        <v>20</v>
      </c>
      <c r="AA31" s="34">
        <v>42887.943842592591</v>
      </c>
      <c r="AB31" s="34">
        <v>42888.908946759257</v>
      </c>
      <c r="AD31">
        <v>6</v>
      </c>
      <c r="AE31" t="str">
        <f t="shared" ca="1" si="4"/>
        <v>NTR</v>
      </c>
      <c r="AF31" t="str">
        <f t="shared" ca="1" si="5"/>
        <v>NoTarg</v>
      </c>
      <c r="AG31" t="str">
        <f t="shared" ca="1" si="6"/>
        <v>NoWaive</v>
      </c>
      <c r="AH31" t="str">
        <f t="shared" ca="1" si="7"/>
        <v>NTR</v>
      </c>
    </row>
    <row r="32" spans="1:34" x14ac:dyDescent="0.3">
      <c r="A32">
        <f t="shared" si="0"/>
        <v>4</v>
      </c>
      <c r="B32">
        <f t="shared" si="1"/>
        <v>4</v>
      </c>
      <c r="C32" s="4">
        <f t="shared" ca="1" si="2"/>
        <v>100334</v>
      </c>
      <c r="D32">
        <v>100334</v>
      </c>
      <c r="E32" t="s">
        <v>108</v>
      </c>
      <c r="F32" t="s">
        <v>28</v>
      </c>
      <c r="G32" t="s">
        <v>49</v>
      </c>
      <c r="H32" t="s">
        <v>184</v>
      </c>
      <c r="I32" t="s">
        <v>123</v>
      </c>
      <c r="J32" t="s">
        <v>1625</v>
      </c>
      <c r="K32" t="str">
        <f t="shared" ca="1" si="3"/>
        <v>NTR</v>
      </c>
      <c r="L32" s="5" t="s">
        <v>20</v>
      </c>
      <c r="M32" t="s">
        <v>20</v>
      </c>
      <c r="N32" t="s">
        <v>1617</v>
      </c>
      <c r="O32" t="s">
        <v>123</v>
      </c>
      <c r="P32" t="s">
        <v>123</v>
      </c>
      <c r="Q32" t="s">
        <v>21</v>
      </c>
      <c r="R32" t="s">
        <v>1380</v>
      </c>
      <c r="S32" t="s">
        <v>269</v>
      </c>
      <c r="T32" t="s">
        <v>51</v>
      </c>
      <c r="U32" t="s">
        <v>39</v>
      </c>
      <c r="V32" t="s">
        <v>82</v>
      </c>
      <c r="W32" t="s">
        <v>1400</v>
      </c>
      <c r="X32" t="s">
        <v>1268</v>
      </c>
      <c r="Y32" t="s">
        <v>20</v>
      </c>
      <c r="Z32" t="s">
        <v>20</v>
      </c>
      <c r="AA32" s="34">
        <v>42888.278877314813</v>
      </c>
      <c r="AB32" s="34">
        <v>42888.452303240738</v>
      </c>
      <c r="AD32">
        <v>15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hidden="1" x14ac:dyDescent="0.3">
      <c r="A33">
        <f t="shared" si="0"/>
        <v>4</v>
      </c>
      <c r="B33">
        <f t="shared" si="1"/>
        <v>4</v>
      </c>
      <c r="C33" s="4">
        <f t="shared" ca="1" si="2"/>
        <v>100360</v>
      </c>
      <c r="D33">
        <v>100360</v>
      </c>
      <c r="E33" t="s">
        <v>208</v>
      </c>
      <c r="F33" t="s">
        <v>28</v>
      </c>
      <c r="G33" t="s">
        <v>1415</v>
      </c>
      <c r="H33" t="s">
        <v>94</v>
      </c>
      <c r="I33" t="s">
        <v>123</v>
      </c>
      <c r="J33" t="s">
        <v>1629</v>
      </c>
      <c r="K33" t="str">
        <f t="shared" ca="1" si="3"/>
        <v>NTR</v>
      </c>
      <c r="L33" s="5" t="s">
        <v>20</v>
      </c>
      <c r="M33" s="5" t="s">
        <v>20</v>
      </c>
      <c r="N33" t="s">
        <v>1618</v>
      </c>
      <c r="O33" t="s">
        <v>123</v>
      </c>
      <c r="P33" t="s">
        <v>123</v>
      </c>
      <c r="Q33" t="s">
        <v>21</v>
      </c>
      <c r="R33" t="s">
        <v>1380</v>
      </c>
      <c r="S33" t="s">
        <v>269</v>
      </c>
      <c r="T33" t="s">
        <v>23</v>
      </c>
      <c r="U33" t="s">
        <v>39</v>
      </c>
      <c r="V33" t="s">
        <v>1332</v>
      </c>
      <c r="W33" t="s">
        <v>93</v>
      </c>
      <c r="X33" t="s">
        <v>613</v>
      </c>
      <c r="Y33" t="s">
        <v>20</v>
      </c>
      <c r="Z33" t="s">
        <v>20</v>
      </c>
      <c r="AA33" s="34">
        <v>42888.475555555553</v>
      </c>
      <c r="AB33" s="34">
        <v>42888.840416666666</v>
      </c>
      <c r="AD33">
        <v>1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hidden="1" x14ac:dyDescent="0.3">
      <c r="A34">
        <f t="shared" ref="A34:A65" si="8">DAYS360(AA34,$K$104)</f>
        <v>4</v>
      </c>
      <c r="B34">
        <f t="shared" ref="B34:B65" si="9">DAYS360(AB34,$K$104)</f>
        <v>4</v>
      </c>
      <c r="C34" s="4">
        <f t="shared" ref="C34:C65" ca="1" si="10">HYPERLINK($N$174 &amp; INDIRECT("d" &amp; ROW()),INDIRECT("d" &amp; ROW()))</f>
        <v>100372</v>
      </c>
      <c r="D34">
        <v>100372</v>
      </c>
      <c r="E34" t="s">
        <v>27</v>
      </c>
      <c r="F34" t="s">
        <v>28</v>
      </c>
      <c r="G34" t="s">
        <v>34</v>
      </c>
      <c r="H34" t="s">
        <v>94</v>
      </c>
      <c r="I34" t="s">
        <v>123</v>
      </c>
      <c r="J34" t="s">
        <v>1630</v>
      </c>
      <c r="K34" t="str">
        <f t="shared" ref="K34:K65" ca="1" si="11">IF(ISBLANK(INDIRECT("d"&amp;ROW())),".",IFERROR(VLOOKUP($D34,INDIRECT("'" &amp; $K$103 &amp; "'!$C$2:$k$90"),8,FALSE),"NTR"))</f>
        <v>NTR</v>
      </c>
      <c r="L34" s="5" t="s">
        <v>20</v>
      </c>
      <c r="M34" t="s">
        <v>20</v>
      </c>
      <c r="N34" t="s">
        <v>1622</v>
      </c>
      <c r="O34" t="s">
        <v>123</v>
      </c>
      <c r="P34" t="s">
        <v>123</v>
      </c>
      <c r="Q34" t="s">
        <v>21</v>
      </c>
      <c r="R34" t="s">
        <v>1380</v>
      </c>
      <c r="S34" t="s">
        <v>269</v>
      </c>
      <c r="T34" t="s">
        <v>23</v>
      </c>
      <c r="U34" t="s">
        <v>39</v>
      </c>
      <c r="V34" t="s">
        <v>1332</v>
      </c>
      <c r="W34" t="s">
        <v>109</v>
      </c>
      <c r="X34" t="s">
        <v>1623</v>
      </c>
      <c r="Y34" t="s">
        <v>20</v>
      </c>
      <c r="Z34" t="s">
        <v>20</v>
      </c>
      <c r="AA34" s="34">
        <v>42888.709131944444</v>
      </c>
      <c r="AB34" s="34">
        <v>42888.713518518518</v>
      </c>
      <c r="AD34">
        <v>1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hidden="1" x14ac:dyDescent="0.3">
      <c r="A35">
        <f t="shared" si="8"/>
        <v>151</v>
      </c>
      <c r="B35">
        <f t="shared" si="9"/>
        <v>6</v>
      </c>
      <c r="C35" s="4">
        <f t="shared" ca="1" si="10"/>
        <v>94191</v>
      </c>
      <c r="D35">
        <v>94191</v>
      </c>
      <c r="E35" t="s">
        <v>186</v>
      </c>
      <c r="F35" t="s">
        <v>75</v>
      </c>
      <c r="G35" t="s">
        <v>76</v>
      </c>
      <c r="H35" t="s">
        <v>112</v>
      </c>
      <c r="I35" t="s">
        <v>30</v>
      </c>
      <c r="J35" t="s">
        <v>123</v>
      </c>
      <c r="K35" t="str">
        <f t="shared" ca="1" si="11"/>
        <v>.</v>
      </c>
      <c r="L35" s="5" t="s">
        <v>796</v>
      </c>
      <c r="M35" t="s">
        <v>20</v>
      </c>
      <c r="N35" t="s">
        <v>344</v>
      </c>
      <c r="O35" t="s">
        <v>1384</v>
      </c>
      <c r="P35" t="s">
        <v>123</v>
      </c>
      <c r="Q35" t="s">
        <v>82</v>
      </c>
      <c r="R35" t="s">
        <v>1380</v>
      </c>
      <c r="S35" t="s">
        <v>269</v>
      </c>
      <c r="T35" t="s">
        <v>36</v>
      </c>
      <c r="U35" t="s">
        <v>35</v>
      </c>
      <c r="V35" t="s">
        <v>25</v>
      </c>
      <c r="W35" t="s">
        <v>26</v>
      </c>
      <c r="X35" t="s">
        <v>272</v>
      </c>
      <c r="Y35" t="s">
        <v>103</v>
      </c>
      <c r="Z35" t="s">
        <v>20</v>
      </c>
      <c r="AA35" s="34">
        <v>42740.289351851854</v>
      </c>
      <c r="AB35" s="34">
        <v>42886.756030092591</v>
      </c>
      <c r="AE35" t="str">
        <f t="shared" ca="1" si="12"/>
        <v>Protocols-AAUM</v>
      </c>
      <c r="AF35" t="str">
        <f t="shared" ca="1" si="13"/>
        <v>---</v>
      </c>
      <c r="AG35" t="str">
        <f t="shared" ca="1" si="14"/>
        <v>Waiver Requested</v>
      </c>
      <c r="AH35" t="str">
        <f t="shared" ca="1" si="15"/>
        <v>P1</v>
      </c>
    </row>
    <row r="36" spans="1:34" hidden="1" x14ac:dyDescent="0.3">
      <c r="A36">
        <f t="shared" si="8"/>
        <v>67</v>
      </c>
      <c r="B36">
        <f t="shared" si="9"/>
        <v>42</v>
      </c>
      <c r="C36" s="4">
        <f t="shared" ca="1" si="10"/>
        <v>97620</v>
      </c>
      <c r="D36">
        <v>97620</v>
      </c>
      <c r="E36" t="s">
        <v>41</v>
      </c>
      <c r="F36" t="s">
        <v>75</v>
      </c>
      <c r="G36" t="s">
        <v>129</v>
      </c>
      <c r="H36" t="s">
        <v>94</v>
      </c>
      <c r="I36" t="s">
        <v>30</v>
      </c>
      <c r="J36" t="s">
        <v>123</v>
      </c>
      <c r="K36" t="str">
        <f t="shared" ca="1" si="11"/>
        <v>.</v>
      </c>
      <c r="L36" s="5" t="s">
        <v>796</v>
      </c>
      <c r="M36" t="s">
        <v>20</v>
      </c>
      <c r="N36" t="s">
        <v>929</v>
      </c>
      <c r="O36" t="s">
        <v>123</v>
      </c>
      <c r="P36" t="s">
        <v>123</v>
      </c>
      <c r="Q36" t="s">
        <v>82</v>
      </c>
      <c r="R36" t="s">
        <v>1380</v>
      </c>
      <c r="S36" t="s">
        <v>269</v>
      </c>
      <c r="T36" t="s">
        <v>36</v>
      </c>
      <c r="U36" t="s">
        <v>35</v>
      </c>
      <c r="V36" t="s">
        <v>29</v>
      </c>
      <c r="W36" t="s">
        <v>44</v>
      </c>
      <c r="X36" t="s">
        <v>405</v>
      </c>
      <c r="Y36" t="s">
        <v>20</v>
      </c>
      <c r="Z36" t="s">
        <v>20</v>
      </c>
      <c r="AA36" s="34">
        <v>42823.748773148145</v>
      </c>
      <c r="AB36" s="34">
        <v>42849.737361111111</v>
      </c>
      <c r="AD36">
        <v>12</v>
      </c>
      <c r="AE36" t="str">
        <f t="shared" ca="1" si="12"/>
        <v>Protocols-AAUM</v>
      </c>
      <c r="AF36" t="str">
        <f t="shared" ca="1" si="13"/>
        <v>---</v>
      </c>
      <c r="AG36" t="str">
        <f t="shared" ca="1" si="14"/>
        <v>Waiver Requested</v>
      </c>
      <c r="AH36" t="str">
        <f t="shared" ca="1" si="15"/>
        <v>P2</v>
      </c>
    </row>
    <row r="37" spans="1:34" hidden="1" x14ac:dyDescent="0.3">
      <c r="A37">
        <f t="shared" si="8"/>
        <v>6</v>
      </c>
      <c r="B37">
        <f t="shared" si="9"/>
        <v>4</v>
      </c>
      <c r="C37" s="4">
        <f t="shared" ca="1" si="10"/>
        <v>100146</v>
      </c>
      <c r="D37">
        <v>100146</v>
      </c>
      <c r="E37" t="s">
        <v>41</v>
      </c>
      <c r="F37" t="s">
        <v>75</v>
      </c>
      <c r="G37" t="s">
        <v>129</v>
      </c>
      <c r="H37" t="s">
        <v>156</v>
      </c>
      <c r="I37" t="s">
        <v>123</v>
      </c>
      <c r="J37" t="s">
        <v>1631</v>
      </c>
      <c r="K37" t="str">
        <f t="shared" ca="1" si="11"/>
        <v>.</v>
      </c>
      <c r="L37" s="5" t="s">
        <v>20</v>
      </c>
      <c r="M37" s="5" t="s">
        <v>20</v>
      </c>
      <c r="N37" t="s">
        <v>1527</v>
      </c>
      <c r="O37" t="s">
        <v>123</v>
      </c>
      <c r="P37" t="s">
        <v>123</v>
      </c>
      <c r="Q37" t="s">
        <v>21</v>
      </c>
      <c r="R37" t="s">
        <v>1380</v>
      </c>
      <c r="S37" t="s">
        <v>269</v>
      </c>
      <c r="T37" t="s">
        <v>36</v>
      </c>
      <c r="U37" t="s">
        <v>35</v>
      </c>
      <c r="V37" t="s">
        <v>82</v>
      </c>
      <c r="W37" t="s">
        <v>54</v>
      </c>
      <c r="X37" t="s">
        <v>47</v>
      </c>
      <c r="Y37" t="s">
        <v>20</v>
      </c>
      <c r="Z37" t="s">
        <v>20</v>
      </c>
      <c r="AA37" s="34">
        <v>42885.835682870369</v>
      </c>
      <c r="AB37" s="34">
        <v>42888.953877314816</v>
      </c>
      <c r="AE37" t="str">
        <f t="shared" ca="1" si="12"/>
        <v>Protocols-AAUM</v>
      </c>
      <c r="AF37" t="str">
        <f t="shared" ca="1" si="13"/>
        <v>---</v>
      </c>
      <c r="AG37" t="str">
        <f t="shared" ca="1" si="14"/>
        <v>---</v>
      </c>
      <c r="AH37" t="str">
        <f t="shared" ca="1" si="15"/>
        <v>unspecified</v>
      </c>
    </row>
    <row r="38" spans="1:34" hidden="1" x14ac:dyDescent="0.3">
      <c r="A38">
        <f t="shared" si="8"/>
        <v>136</v>
      </c>
      <c r="B38">
        <f t="shared" si="9"/>
        <v>6</v>
      </c>
      <c r="C38" s="4">
        <f t="shared" ca="1" si="10"/>
        <v>94835</v>
      </c>
      <c r="D38">
        <v>94835</v>
      </c>
      <c r="E38" t="s">
        <v>561</v>
      </c>
      <c r="F38" t="s">
        <v>86</v>
      </c>
      <c r="G38" t="s">
        <v>87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s="5" t="s">
        <v>796</v>
      </c>
      <c r="M38" s="5" t="s">
        <v>20</v>
      </c>
      <c r="N38" t="s">
        <v>1517</v>
      </c>
      <c r="O38" t="s">
        <v>1518</v>
      </c>
      <c r="P38" t="s">
        <v>213</v>
      </c>
      <c r="Q38" t="s">
        <v>82</v>
      </c>
      <c r="R38" t="s">
        <v>1380</v>
      </c>
      <c r="S38" t="s">
        <v>269</v>
      </c>
      <c r="T38" t="s">
        <v>36</v>
      </c>
      <c r="U38" t="s">
        <v>35</v>
      </c>
      <c r="V38" t="s">
        <v>190</v>
      </c>
      <c r="W38" t="s">
        <v>26</v>
      </c>
      <c r="X38" t="s">
        <v>272</v>
      </c>
      <c r="Y38" t="s">
        <v>103</v>
      </c>
      <c r="Z38" t="s">
        <v>20</v>
      </c>
      <c r="AA38" s="34">
        <v>42755.776539351849</v>
      </c>
      <c r="AB38" s="34">
        <v>42886.760960648149</v>
      </c>
      <c r="AC38" t="s">
        <v>1213</v>
      </c>
      <c r="AD38">
        <v>1</v>
      </c>
      <c r="AE38" t="str">
        <f t="shared" ca="1" si="12"/>
        <v>Protocols-SMB</v>
      </c>
      <c r="AF38" t="str">
        <f t="shared" ca="1" si="13"/>
        <v>---</v>
      </c>
      <c r="AG38" t="str">
        <f t="shared" ca="1" si="14"/>
        <v>Waiver Requested</v>
      </c>
      <c r="AH38" t="str">
        <f t="shared" ca="1" si="15"/>
        <v>P1</v>
      </c>
    </row>
    <row r="39" spans="1:34" hidden="1" x14ac:dyDescent="0.3">
      <c r="A39">
        <f t="shared" si="8"/>
        <v>41</v>
      </c>
      <c r="B39">
        <f t="shared" si="9"/>
        <v>6</v>
      </c>
      <c r="C39" s="4">
        <f t="shared" ca="1" si="10"/>
        <v>98719</v>
      </c>
      <c r="D39">
        <v>98719</v>
      </c>
      <c r="E39" t="s">
        <v>91</v>
      </c>
      <c r="F39" t="s">
        <v>86</v>
      </c>
      <c r="G39" t="s">
        <v>87</v>
      </c>
      <c r="H39" t="s">
        <v>112</v>
      </c>
      <c r="I39" t="s">
        <v>24</v>
      </c>
      <c r="J39" t="s">
        <v>123</v>
      </c>
      <c r="K39" t="str">
        <f t="shared" ca="1" si="11"/>
        <v>.</v>
      </c>
      <c r="L39" s="5" t="s">
        <v>796</v>
      </c>
      <c r="M39" s="5" t="s">
        <v>20</v>
      </c>
      <c r="N39" t="s">
        <v>1145</v>
      </c>
      <c r="O39" t="s">
        <v>1390</v>
      </c>
      <c r="P39" t="s">
        <v>123</v>
      </c>
      <c r="Q39" t="s">
        <v>82</v>
      </c>
      <c r="R39" t="s">
        <v>1380</v>
      </c>
      <c r="S39" t="s">
        <v>269</v>
      </c>
      <c r="T39" t="s">
        <v>36</v>
      </c>
      <c r="U39" t="s">
        <v>35</v>
      </c>
      <c r="V39" t="s">
        <v>190</v>
      </c>
      <c r="W39" t="s">
        <v>26</v>
      </c>
      <c r="X39" t="s">
        <v>742</v>
      </c>
      <c r="Y39" t="s">
        <v>103</v>
      </c>
      <c r="Z39" t="s">
        <v>20</v>
      </c>
      <c r="AA39" s="34">
        <v>42850.847083333334</v>
      </c>
      <c r="AB39" s="34">
        <v>42885.446851851855</v>
      </c>
      <c r="AD39">
        <v>12</v>
      </c>
      <c r="AE39" t="str">
        <f t="shared" ca="1" si="12"/>
        <v>Protocols-SMB</v>
      </c>
      <c r="AF39" t="str">
        <f t="shared" ca="1" si="13"/>
        <v>---</v>
      </c>
      <c r="AG39" t="str">
        <f t="shared" ca="1" si="14"/>
        <v>Waiver Requested</v>
      </c>
      <c r="AH39" t="str">
        <f t="shared" ca="1" si="15"/>
        <v>P1</v>
      </c>
    </row>
    <row r="40" spans="1:34" hidden="1" x14ac:dyDescent="0.3">
      <c r="A40">
        <f t="shared" si="8"/>
        <v>39</v>
      </c>
      <c r="B40">
        <f t="shared" si="9"/>
        <v>6</v>
      </c>
      <c r="C40" s="4">
        <f t="shared" ca="1" si="10"/>
        <v>98839</v>
      </c>
      <c r="D40">
        <v>98839</v>
      </c>
      <c r="E40" t="s">
        <v>416</v>
      </c>
      <c r="F40" t="s">
        <v>86</v>
      </c>
      <c r="G40" t="s">
        <v>266</v>
      </c>
      <c r="H40" t="s">
        <v>94</v>
      </c>
      <c r="I40" t="s">
        <v>24</v>
      </c>
      <c r="J40" t="s">
        <v>1643</v>
      </c>
      <c r="K40" t="str">
        <f t="shared" ca="1" si="11"/>
        <v>.</v>
      </c>
      <c r="L40" t="s">
        <v>20</v>
      </c>
      <c r="M40" t="s">
        <v>1621</v>
      </c>
      <c r="N40" t="s">
        <v>1161</v>
      </c>
      <c r="O40" t="s">
        <v>123</v>
      </c>
      <c r="P40" t="s">
        <v>1273</v>
      </c>
      <c r="Q40" t="s">
        <v>82</v>
      </c>
      <c r="R40" t="s">
        <v>1380</v>
      </c>
      <c r="S40" t="s">
        <v>269</v>
      </c>
      <c r="T40" t="s">
        <v>23</v>
      </c>
      <c r="U40" t="s">
        <v>39</v>
      </c>
      <c r="V40" t="s">
        <v>29</v>
      </c>
      <c r="W40" t="s">
        <v>54</v>
      </c>
      <c r="X40" t="s">
        <v>405</v>
      </c>
      <c r="Y40" t="s">
        <v>20</v>
      </c>
      <c r="Z40" t="s">
        <v>20</v>
      </c>
      <c r="AA40" s="34">
        <v>42852.838067129633</v>
      </c>
      <c r="AB40" s="34">
        <v>42886.509375000001</v>
      </c>
      <c r="AE40" t="str">
        <f t="shared" ca="1" si="12"/>
        <v>Protocols-SMB</v>
      </c>
      <c r="AF40" t="str">
        <f t="shared" ca="1" si="13"/>
        <v>Avitus_1.4.0.72-20170607</v>
      </c>
      <c r="AG40" t="str">
        <f t="shared" ca="1" si="14"/>
        <v>---</v>
      </c>
      <c r="AH40" t="str">
        <f t="shared" ca="1" si="15"/>
        <v>P2</v>
      </c>
    </row>
    <row r="41" spans="1:34" hidden="1" x14ac:dyDescent="0.3">
      <c r="A41">
        <f t="shared" si="8"/>
        <v>35</v>
      </c>
      <c r="B41">
        <f t="shared" si="9"/>
        <v>19</v>
      </c>
      <c r="C41" s="4">
        <f t="shared" ca="1" si="10"/>
        <v>98910</v>
      </c>
      <c r="D41">
        <v>98910</v>
      </c>
      <c r="E41" t="s">
        <v>563</v>
      </c>
      <c r="F41" t="s">
        <v>86</v>
      </c>
      <c r="G41" t="s">
        <v>87</v>
      </c>
      <c r="H41" t="s">
        <v>94</v>
      </c>
      <c r="I41" t="s">
        <v>24</v>
      </c>
      <c r="J41" t="s">
        <v>123</v>
      </c>
      <c r="K41" t="str">
        <f t="shared" ca="1" si="11"/>
        <v>.</v>
      </c>
      <c r="L41" s="5" t="s">
        <v>796</v>
      </c>
      <c r="M41" s="5" t="s">
        <v>20</v>
      </c>
      <c r="N41" t="s">
        <v>1178</v>
      </c>
      <c r="O41" t="s">
        <v>123</v>
      </c>
      <c r="P41" t="s">
        <v>123</v>
      </c>
      <c r="Q41" t="s">
        <v>82</v>
      </c>
      <c r="R41" t="s">
        <v>1380</v>
      </c>
      <c r="S41" t="s">
        <v>269</v>
      </c>
      <c r="T41" t="s">
        <v>23</v>
      </c>
      <c r="U41" t="s">
        <v>22</v>
      </c>
      <c r="V41" t="s">
        <v>570</v>
      </c>
      <c r="W41" t="s">
        <v>683</v>
      </c>
      <c r="X41" t="s">
        <v>108</v>
      </c>
      <c r="Y41" t="s">
        <v>20</v>
      </c>
      <c r="Z41" t="s">
        <v>20</v>
      </c>
      <c r="AA41" s="34">
        <v>42856.738692129627</v>
      </c>
      <c r="AB41" s="34">
        <v>42872.500914351855</v>
      </c>
      <c r="AE41" t="str">
        <f t="shared" ca="1" si="12"/>
        <v>Protocols-SMB</v>
      </c>
      <c r="AF41" t="str">
        <f t="shared" ca="1" si="13"/>
        <v>---</v>
      </c>
      <c r="AG41" t="str">
        <f t="shared" ca="1" si="14"/>
        <v>Waiver Requested</v>
      </c>
      <c r="AH41" t="str">
        <f t="shared" ca="1" si="15"/>
        <v>P2</v>
      </c>
    </row>
    <row r="42" spans="1:34" hidden="1" x14ac:dyDescent="0.3">
      <c r="A42">
        <f t="shared" si="8"/>
        <v>34</v>
      </c>
      <c r="B42">
        <f t="shared" si="9"/>
        <v>11</v>
      </c>
      <c r="C42" s="4">
        <f t="shared" ca="1" si="10"/>
        <v>98940</v>
      </c>
      <c r="D42">
        <v>98940</v>
      </c>
      <c r="E42" t="s">
        <v>399</v>
      </c>
      <c r="F42" t="s">
        <v>86</v>
      </c>
      <c r="G42" t="s">
        <v>87</v>
      </c>
      <c r="H42" t="s">
        <v>112</v>
      </c>
      <c r="I42" t="s">
        <v>24</v>
      </c>
      <c r="J42" t="s">
        <v>123</v>
      </c>
      <c r="K42" t="str">
        <f t="shared" ca="1" si="11"/>
        <v>.</v>
      </c>
      <c r="L42" s="5" t="s">
        <v>796</v>
      </c>
      <c r="M42" s="5" t="s">
        <v>20</v>
      </c>
      <c r="N42" t="s">
        <v>1183</v>
      </c>
      <c r="O42" t="s">
        <v>1393</v>
      </c>
      <c r="P42" t="s">
        <v>123</v>
      </c>
      <c r="Q42" t="s">
        <v>82</v>
      </c>
      <c r="R42" t="s">
        <v>1380</v>
      </c>
      <c r="S42" t="s">
        <v>269</v>
      </c>
      <c r="T42" t="s">
        <v>36</v>
      </c>
      <c r="U42" t="s">
        <v>35</v>
      </c>
      <c r="V42" t="s">
        <v>190</v>
      </c>
      <c r="W42" t="s">
        <v>26</v>
      </c>
      <c r="X42" t="s">
        <v>405</v>
      </c>
      <c r="Y42" t="s">
        <v>103</v>
      </c>
      <c r="Z42" t="s">
        <v>20</v>
      </c>
      <c r="AA42" s="34">
        <v>42857.441631944443</v>
      </c>
      <c r="AB42" s="34">
        <v>42880.861111111109</v>
      </c>
      <c r="AD42">
        <v>8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Waiver Requested</v>
      </c>
      <c r="AH42" t="str">
        <f t="shared" ca="1" si="15"/>
        <v>P1</v>
      </c>
    </row>
    <row r="43" spans="1:34" hidden="1" x14ac:dyDescent="0.3">
      <c r="A43">
        <f t="shared" si="8"/>
        <v>34</v>
      </c>
      <c r="B43">
        <f t="shared" si="9"/>
        <v>6</v>
      </c>
      <c r="C43" s="4">
        <f t="shared" ca="1" si="10"/>
        <v>98941</v>
      </c>
      <c r="D43">
        <v>98941</v>
      </c>
      <c r="E43" t="s">
        <v>118</v>
      </c>
      <c r="F43" t="s">
        <v>86</v>
      </c>
      <c r="G43" t="s">
        <v>87</v>
      </c>
      <c r="H43" t="s">
        <v>112</v>
      </c>
      <c r="I43" t="s">
        <v>24</v>
      </c>
      <c r="J43" t="s">
        <v>123</v>
      </c>
      <c r="K43" t="str">
        <f t="shared" ca="1" si="11"/>
        <v>.</v>
      </c>
      <c r="L43" t="s">
        <v>796</v>
      </c>
      <c r="M43" t="s">
        <v>20</v>
      </c>
      <c r="N43" t="s">
        <v>1184</v>
      </c>
      <c r="O43" t="s">
        <v>1480</v>
      </c>
      <c r="P43" t="s">
        <v>123</v>
      </c>
      <c r="Q43" t="s">
        <v>82</v>
      </c>
      <c r="R43" t="s">
        <v>1380</v>
      </c>
      <c r="S43" t="s">
        <v>269</v>
      </c>
      <c r="T43" t="s">
        <v>36</v>
      </c>
      <c r="U43" t="s">
        <v>35</v>
      </c>
      <c r="V43" t="s">
        <v>190</v>
      </c>
      <c r="W43" t="s">
        <v>26</v>
      </c>
      <c r="X43" t="s">
        <v>405</v>
      </c>
      <c r="Y43" t="s">
        <v>103</v>
      </c>
      <c r="Z43" t="s">
        <v>20</v>
      </c>
      <c r="AA43" s="34">
        <v>42857.443495370368</v>
      </c>
      <c r="AB43" s="34">
        <v>42885.446840277778</v>
      </c>
      <c r="AE43" t="str">
        <f t="shared" ca="1" si="12"/>
        <v>Protocols-SMB</v>
      </c>
      <c r="AF43" t="str">
        <f t="shared" ca="1" si="13"/>
        <v>---</v>
      </c>
      <c r="AG43" t="str">
        <f t="shared" ca="1" si="14"/>
        <v>Waiver Requested</v>
      </c>
      <c r="AH43" t="str">
        <f t="shared" ca="1" si="15"/>
        <v>P1</v>
      </c>
    </row>
    <row r="44" spans="1:34" hidden="1" x14ac:dyDescent="0.3">
      <c r="A44">
        <f t="shared" si="8"/>
        <v>24</v>
      </c>
      <c r="B44">
        <f t="shared" si="9"/>
        <v>11</v>
      </c>
      <c r="C44" s="4">
        <f t="shared" ca="1" si="10"/>
        <v>99428</v>
      </c>
      <c r="D44">
        <v>99428</v>
      </c>
      <c r="E44" t="s">
        <v>84</v>
      </c>
      <c r="F44" t="s">
        <v>86</v>
      </c>
      <c r="G44" t="s">
        <v>87</v>
      </c>
      <c r="H44" t="s">
        <v>94</v>
      </c>
      <c r="I44" t="s">
        <v>24</v>
      </c>
      <c r="J44" t="s">
        <v>123</v>
      </c>
      <c r="K44" t="str">
        <f t="shared" ca="1" si="11"/>
        <v>.</v>
      </c>
      <c r="L44" t="s">
        <v>796</v>
      </c>
      <c r="M44" t="s">
        <v>20</v>
      </c>
      <c r="N44" t="s">
        <v>1298</v>
      </c>
      <c r="O44" t="s">
        <v>123</v>
      </c>
      <c r="P44" t="s">
        <v>123</v>
      </c>
      <c r="Q44" t="s">
        <v>82</v>
      </c>
      <c r="R44" t="s">
        <v>1380</v>
      </c>
      <c r="S44" t="s">
        <v>269</v>
      </c>
      <c r="T44" t="s">
        <v>36</v>
      </c>
      <c r="U44" t="s">
        <v>35</v>
      </c>
      <c r="V44" t="s">
        <v>190</v>
      </c>
      <c r="W44" t="s">
        <v>54</v>
      </c>
      <c r="X44" t="s">
        <v>405</v>
      </c>
      <c r="Y44" t="s">
        <v>20</v>
      </c>
      <c r="Z44" t="s">
        <v>20</v>
      </c>
      <c r="AA44" s="34">
        <v>42867.724502314813</v>
      </c>
      <c r="AB44" s="34">
        <v>42880.901284722226</v>
      </c>
      <c r="AC44" t="s">
        <v>830</v>
      </c>
      <c r="AE44" t="str">
        <f t="shared" ca="1" si="12"/>
        <v>Protocols-SMB</v>
      </c>
      <c r="AF44" t="str">
        <f t="shared" ca="1" si="13"/>
        <v>---</v>
      </c>
      <c r="AG44" t="str">
        <f t="shared" ca="1" si="14"/>
        <v>Waiver Requested</v>
      </c>
      <c r="AH44" t="str">
        <f t="shared" ca="1" si="15"/>
        <v>P2</v>
      </c>
    </row>
    <row r="45" spans="1:34" hidden="1" x14ac:dyDescent="0.3">
      <c r="A45">
        <f t="shared" si="8"/>
        <v>20</v>
      </c>
      <c r="B45">
        <f t="shared" si="9"/>
        <v>5</v>
      </c>
      <c r="C45" s="4">
        <f t="shared" ca="1" si="10"/>
        <v>99537</v>
      </c>
      <c r="D45">
        <v>99537</v>
      </c>
      <c r="E45" t="s">
        <v>84</v>
      </c>
      <c r="F45" t="s">
        <v>86</v>
      </c>
      <c r="G45" t="s">
        <v>92</v>
      </c>
      <c r="H45" t="s">
        <v>94</v>
      </c>
      <c r="I45" t="s">
        <v>24</v>
      </c>
      <c r="J45" t="s">
        <v>123</v>
      </c>
      <c r="K45" t="str">
        <f t="shared" ca="1" si="11"/>
        <v>.</v>
      </c>
      <c r="L45" t="s">
        <v>796</v>
      </c>
      <c r="M45" t="s">
        <v>20</v>
      </c>
      <c r="N45" t="s">
        <v>1599</v>
      </c>
      <c r="O45" t="s">
        <v>123</v>
      </c>
      <c r="P45" t="s">
        <v>1424</v>
      </c>
      <c r="Q45" t="s">
        <v>82</v>
      </c>
      <c r="R45" t="s">
        <v>1380</v>
      </c>
      <c r="S45" t="s">
        <v>269</v>
      </c>
      <c r="T45" t="s">
        <v>36</v>
      </c>
      <c r="U45" t="s">
        <v>35</v>
      </c>
      <c r="V45" t="s">
        <v>82</v>
      </c>
      <c r="W45" t="s">
        <v>54</v>
      </c>
      <c r="X45" t="s">
        <v>405</v>
      </c>
      <c r="Y45" t="s">
        <v>20</v>
      </c>
      <c r="Z45" t="s">
        <v>20</v>
      </c>
      <c r="AA45" s="34">
        <v>42871.465324074074</v>
      </c>
      <c r="AB45" s="34">
        <v>42887.750787037039</v>
      </c>
      <c r="AC45" t="s">
        <v>830</v>
      </c>
      <c r="AE45" t="str">
        <f t="shared" ca="1" si="12"/>
        <v>Protocols-SMB</v>
      </c>
      <c r="AF45" t="str">
        <f t="shared" ca="1" si="13"/>
        <v>---</v>
      </c>
      <c r="AG45" t="str">
        <f t="shared" ca="1" si="14"/>
        <v>Waiver Requested</v>
      </c>
      <c r="AH45" t="str">
        <f t="shared" ca="1" si="15"/>
        <v>P2</v>
      </c>
    </row>
    <row r="46" spans="1:34" hidden="1" x14ac:dyDescent="0.3">
      <c r="A46">
        <f t="shared" si="8"/>
        <v>19</v>
      </c>
      <c r="B46">
        <f t="shared" si="9"/>
        <v>6</v>
      </c>
      <c r="C46" s="4">
        <f t="shared" ca="1" si="10"/>
        <v>99619</v>
      </c>
      <c r="D46">
        <v>99619</v>
      </c>
      <c r="E46" t="s">
        <v>399</v>
      </c>
      <c r="F46" t="s">
        <v>86</v>
      </c>
      <c r="G46" t="s">
        <v>87</v>
      </c>
      <c r="H46" t="s">
        <v>184</v>
      </c>
      <c r="I46" t="s">
        <v>81</v>
      </c>
      <c r="J46" t="s">
        <v>1644</v>
      </c>
      <c r="K46" t="str">
        <f t="shared" ca="1" si="11"/>
        <v>.</v>
      </c>
      <c r="L46" s="5" t="s">
        <v>20</v>
      </c>
      <c r="M46" s="5" t="s">
        <v>1621</v>
      </c>
      <c r="N46" t="s">
        <v>1447</v>
      </c>
      <c r="O46" t="s">
        <v>123</v>
      </c>
      <c r="P46" t="s">
        <v>123</v>
      </c>
      <c r="Q46" t="s">
        <v>82</v>
      </c>
      <c r="R46" t="s">
        <v>1380</v>
      </c>
      <c r="S46" t="s">
        <v>269</v>
      </c>
      <c r="T46" t="s">
        <v>23</v>
      </c>
      <c r="U46" t="s">
        <v>22</v>
      </c>
      <c r="V46" t="s">
        <v>82</v>
      </c>
      <c r="W46" t="s">
        <v>105</v>
      </c>
      <c r="X46" t="s">
        <v>405</v>
      </c>
      <c r="Y46" t="s">
        <v>20</v>
      </c>
      <c r="Z46" t="s">
        <v>20</v>
      </c>
      <c r="AA46" s="34">
        <v>42872.827256944445</v>
      </c>
      <c r="AB46" s="34">
        <v>42886.516736111109</v>
      </c>
      <c r="AC46" t="s">
        <v>830</v>
      </c>
      <c r="AD46">
        <v>5</v>
      </c>
      <c r="AE46" t="str">
        <f t="shared" ca="1" si="12"/>
        <v>Protocols-SMB</v>
      </c>
      <c r="AF46" t="str">
        <f t="shared" ca="1" si="13"/>
        <v>Avitus_1.4.0.72-20170607</v>
      </c>
      <c r="AG46" t="str">
        <f t="shared" ca="1" si="14"/>
        <v>---</v>
      </c>
      <c r="AH46" t="str">
        <f t="shared" ca="1" si="15"/>
        <v>P0</v>
      </c>
    </row>
    <row r="47" spans="1:34" hidden="1" x14ac:dyDescent="0.3">
      <c r="A47">
        <f t="shared" si="8"/>
        <v>19</v>
      </c>
      <c r="B47">
        <f t="shared" si="9"/>
        <v>10</v>
      </c>
      <c r="C47" s="4">
        <f t="shared" ca="1" si="10"/>
        <v>99620</v>
      </c>
      <c r="D47">
        <v>99620</v>
      </c>
      <c r="E47" t="s">
        <v>134</v>
      </c>
      <c r="F47" t="s">
        <v>86</v>
      </c>
      <c r="G47" t="s">
        <v>92</v>
      </c>
      <c r="H47" t="s">
        <v>94</v>
      </c>
      <c r="I47" t="s">
        <v>24</v>
      </c>
      <c r="J47" t="s">
        <v>123</v>
      </c>
      <c r="K47" t="str">
        <f t="shared" ca="1" si="11"/>
        <v>.</v>
      </c>
      <c r="L47" s="5" t="s">
        <v>796</v>
      </c>
      <c r="M47" s="5" t="s">
        <v>20</v>
      </c>
      <c r="N47" t="s">
        <v>1335</v>
      </c>
      <c r="O47" t="s">
        <v>123</v>
      </c>
      <c r="P47" t="s">
        <v>123</v>
      </c>
      <c r="Q47" t="s">
        <v>82</v>
      </c>
      <c r="R47" t="s">
        <v>1380</v>
      </c>
      <c r="S47" t="s">
        <v>269</v>
      </c>
      <c r="T47" t="s">
        <v>36</v>
      </c>
      <c r="U47" t="s">
        <v>22</v>
      </c>
      <c r="V47" t="s">
        <v>82</v>
      </c>
      <c r="W47" t="s">
        <v>54</v>
      </c>
      <c r="X47" t="s">
        <v>405</v>
      </c>
      <c r="Y47" t="s">
        <v>20</v>
      </c>
      <c r="Z47" t="s">
        <v>20</v>
      </c>
      <c r="AA47" s="34">
        <v>42872.828923611109</v>
      </c>
      <c r="AB47" s="34">
        <v>42881.532037037039</v>
      </c>
      <c r="AC47" t="s">
        <v>1425</v>
      </c>
      <c r="AD47">
        <v>2</v>
      </c>
      <c r="AE47" t="str">
        <f t="shared" ca="1" si="12"/>
        <v>Protocols-SMB</v>
      </c>
      <c r="AF47" t="str">
        <f t="shared" ca="1" si="13"/>
        <v>---</v>
      </c>
      <c r="AG47" t="str">
        <f t="shared" ca="1" si="14"/>
        <v>Waiver Requested</v>
      </c>
      <c r="AH47" t="str">
        <f t="shared" ca="1" si="15"/>
        <v>P2</v>
      </c>
    </row>
    <row r="48" spans="1:34" hidden="1" x14ac:dyDescent="0.3">
      <c r="A48">
        <f t="shared" si="8"/>
        <v>12</v>
      </c>
      <c r="B48">
        <f t="shared" si="9"/>
        <v>4</v>
      </c>
      <c r="C48" s="4">
        <f t="shared" ca="1" si="10"/>
        <v>99937</v>
      </c>
      <c r="D48">
        <v>99937</v>
      </c>
      <c r="E48" t="s">
        <v>74</v>
      </c>
      <c r="F48" t="s">
        <v>86</v>
      </c>
      <c r="G48" t="s">
        <v>87</v>
      </c>
      <c r="H48" t="s">
        <v>94</v>
      </c>
      <c r="I48" t="s">
        <v>1456</v>
      </c>
      <c r="J48" t="s">
        <v>123</v>
      </c>
      <c r="K48" t="str">
        <f t="shared" ca="1" si="11"/>
        <v>.</v>
      </c>
      <c r="L48" s="5" t="s">
        <v>20</v>
      </c>
      <c r="M48" s="5" t="s">
        <v>1621</v>
      </c>
      <c r="N48" t="s">
        <v>1457</v>
      </c>
      <c r="O48" t="s">
        <v>123</v>
      </c>
      <c r="P48" t="s">
        <v>123</v>
      </c>
      <c r="Q48" t="s">
        <v>82</v>
      </c>
      <c r="R48" t="s">
        <v>1380</v>
      </c>
      <c r="S48" t="s">
        <v>269</v>
      </c>
      <c r="T48" t="s">
        <v>23</v>
      </c>
      <c r="U48" t="s">
        <v>39</v>
      </c>
      <c r="V48" t="s">
        <v>82</v>
      </c>
      <c r="W48" t="s">
        <v>683</v>
      </c>
      <c r="X48" t="s">
        <v>108</v>
      </c>
      <c r="Y48" t="s">
        <v>20</v>
      </c>
      <c r="Z48" t="s">
        <v>847</v>
      </c>
      <c r="AA48" s="34">
        <v>42879.689502314817</v>
      </c>
      <c r="AB48" s="34">
        <v>42888.868368055555</v>
      </c>
      <c r="AC48" t="s">
        <v>1600</v>
      </c>
      <c r="AD48">
        <v>5</v>
      </c>
      <c r="AE48" t="str">
        <f t="shared" ca="1" si="12"/>
        <v>Protocols-SMB</v>
      </c>
      <c r="AF48" t="str">
        <f t="shared" ca="1" si="13"/>
        <v>Avitus_1.4.0.71-20170531</v>
      </c>
      <c r="AG48" t="str">
        <f t="shared" ca="1" si="14"/>
        <v>---</v>
      </c>
      <c r="AH48" t="str">
        <f t="shared" ca="1" si="15"/>
        <v>P2</v>
      </c>
    </row>
    <row r="49" spans="1:34" hidden="1" x14ac:dyDescent="0.3">
      <c r="A49">
        <f t="shared" si="8"/>
        <v>11</v>
      </c>
      <c r="B49">
        <f t="shared" si="9"/>
        <v>4</v>
      </c>
      <c r="C49" s="4">
        <f t="shared" ca="1" si="10"/>
        <v>99998</v>
      </c>
      <c r="D49">
        <v>99998</v>
      </c>
      <c r="E49" t="s">
        <v>561</v>
      </c>
      <c r="F49" t="s">
        <v>86</v>
      </c>
      <c r="G49" t="s">
        <v>87</v>
      </c>
      <c r="H49" t="s">
        <v>112</v>
      </c>
      <c r="I49" t="s">
        <v>24</v>
      </c>
      <c r="J49" t="s">
        <v>123</v>
      </c>
      <c r="K49" t="str">
        <f t="shared" ca="1" si="11"/>
        <v>.</v>
      </c>
      <c r="L49" t="s">
        <v>20</v>
      </c>
      <c r="M49" s="5" t="s">
        <v>1621</v>
      </c>
      <c r="N49" t="s">
        <v>1471</v>
      </c>
      <c r="O49" t="s">
        <v>1601</v>
      </c>
      <c r="P49" t="s">
        <v>123</v>
      </c>
      <c r="Q49" t="s">
        <v>82</v>
      </c>
      <c r="R49" t="s">
        <v>1380</v>
      </c>
      <c r="S49" t="s">
        <v>269</v>
      </c>
      <c r="T49" t="s">
        <v>23</v>
      </c>
      <c r="U49" t="s">
        <v>22</v>
      </c>
      <c r="V49" t="s">
        <v>29</v>
      </c>
      <c r="W49" t="s">
        <v>26</v>
      </c>
      <c r="X49" t="s">
        <v>405</v>
      </c>
      <c r="Y49" t="s">
        <v>20</v>
      </c>
      <c r="Z49" t="s">
        <v>851</v>
      </c>
      <c r="AA49" s="34">
        <v>42880.636782407404</v>
      </c>
      <c r="AB49" s="34">
        <v>42888.870821759258</v>
      </c>
      <c r="AD49">
        <v>9</v>
      </c>
      <c r="AE49" t="str">
        <f t="shared" ca="1" si="12"/>
        <v>Protocols-SMB</v>
      </c>
      <c r="AF49" t="str">
        <f t="shared" ca="1" si="13"/>
        <v>Avitus_1.4.0.72-20170607</v>
      </c>
      <c r="AG49" t="str">
        <f t="shared" ca="1" si="14"/>
        <v>---</v>
      </c>
      <c r="AH49" t="str">
        <f t="shared" ca="1" si="15"/>
        <v>P1</v>
      </c>
    </row>
    <row r="50" spans="1:34" hidden="1" x14ac:dyDescent="0.3">
      <c r="A50">
        <f t="shared" si="8"/>
        <v>6</v>
      </c>
      <c r="B50">
        <f t="shared" si="9"/>
        <v>6</v>
      </c>
      <c r="C50" s="4">
        <f t="shared" ca="1" si="10"/>
        <v>100123</v>
      </c>
      <c r="D50">
        <v>100123</v>
      </c>
      <c r="E50" t="s">
        <v>18</v>
      </c>
      <c r="F50" t="s">
        <v>86</v>
      </c>
      <c r="G50" t="s">
        <v>554</v>
      </c>
      <c r="H50" t="s">
        <v>112</v>
      </c>
      <c r="I50" t="s">
        <v>24</v>
      </c>
      <c r="J50" t="s">
        <v>123</v>
      </c>
      <c r="K50" t="str">
        <f t="shared" ca="1" si="11"/>
        <v>.</v>
      </c>
      <c r="L50" s="5" t="s">
        <v>796</v>
      </c>
      <c r="M50" t="s">
        <v>20</v>
      </c>
      <c r="N50" t="s">
        <v>1488</v>
      </c>
      <c r="O50" t="s">
        <v>1481</v>
      </c>
      <c r="P50" t="s">
        <v>123</v>
      </c>
      <c r="Q50" t="s">
        <v>82</v>
      </c>
      <c r="R50" t="s">
        <v>1380</v>
      </c>
      <c r="S50" t="s">
        <v>269</v>
      </c>
      <c r="T50" t="s">
        <v>36</v>
      </c>
      <c r="U50" t="s">
        <v>35</v>
      </c>
      <c r="V50" t="s">
        <v>190</v>
      </c>
      <c r="W50" t="s">
        <v>26</v>
      </c>
      <c r="X50" t="s">
        <v>405</v>
      </c>
      <c r="Y50" t="s">
        <v>103</v>
      </c>
      <c r="Z50" t="s">
        <v>20</v>
      </c>
      <c r="AA50" s="34">
        <v>42885.440057870372</v>
      </c>
      <c r="AB50" s="34">
        <v>42885.486493055556</v>
      </c>
      <c r="AE50" t="str">
        <f t="shared" ca="1" si="12"/>
        <v>Protocols-SMB</v>
      </c>
      <c r="AF50" t="str">
        <f t="shared" ca="1" si="13"/>
        <v>---</v>
      </c>
      <c r="AG50" t="str">
        <f t="shared" ca="1" si="14"/>
        <v>Waiver Requested</v>
      </c>
      <c r="AH50" t="str">
        <f t="shared" ca="1" si="15"/>
        <v>P1</v>
      </c>
    </row>
    <row r="51" spans="1:34" hidden="1" x14ac:dyDescent="0.3">
      <c r="A51">
        <f t="shared" si="8"/>
        <v>6</v>
      </c>
      <c r="B51">
        <f t="shared" si="9"/>
        <v>4</v>
      </c>
      <c r="C51" s="4">
        <f t="shared" ca="1" si="10"/>
        <v>100166</v>
      </c>
      <c r="D51">
        <v>100166</v>
      </c>
      <c r="E51" t="s">
        <v>74</v>
      </c>
      <c r="F51" t="s">
        <v>86</v>
      </c>
      <c r="G51" t="s">
        <v>87</v>
      </c>
      <c r="H51" t="s">
        <v>112</v>
      </c>
      <c r="I51" t="s">
        <v>1605</v>
      </c>
      <c r="J51" t="s">
        <v>123</v>
      </c>
      <c r="K51" t="str">
        <f t="shared" ca="1" si="11"/>
        <v>NTR</v>
      </c>
      <c r="L51" s="5" t="s">
        <v>20</v>
      </c>
      <c r="M51" t="s">
        <v>1621</v>
      </c>
      <c r="N51" t="s">
        <v>1606</v>
      </c>
      <c r="O51" t="s">
        <v>1607</v>
      </c>
      <c r="P51" t="s">
        <v>123</v>
      </c>
      <c r="Q51" t="s">
        <v>82</v>
      </c>
      <c r="R51" t="s">
        <v>1380</v>
      </c>
      <c r="S51" t="s">
        <v>269</v>
      </c>
      <c r="T51" t="s">
        <v>36</v>
      </c>
      <c r="U51" t="s">
        <v>35</v>
      </c>
      <c r="V51" t="s">
        <v>1608</v>
      </c>
      <c r="W51" t="s">
        <v>26</v>
      </c>
      <c r="X51" t="s">
        <v>74</v>
      </c>
      <c r="Y51" t="s">
        <v>103</v>
      </c>
      <c r="Z51" t="s">
        <v>851</v>
      </c>
      <c r="AA51" s="34">
        <v>42886.356226851851</v>
      </c>
      <c r="AB51" s="34">
        <v>42888.874502314815</v>
      </c>
      <c r="AD51">
        <v>11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hidden="1" x14ac:dyDescent="0.3">
      <c r="A52">
        <f t="shared" si="8"/>
        <v>6</v>
      </c>
      <c r="B52">
        <f t="shared" si="9"/>
        <v>6</v>
      </c>
      <c r="C52" s="4">
        <f t="shared" ca="1" si="10"/>
        <v>100183</v>
      </c>
      <c r="D52">
        <v>100183</v>
      </c>
      <c r="E52" t="s">
        <v>84</v>
      </c>
      <c r="F52" t="s">
        <v>86</v>
      </c>
      <c r="G52" t="s">
        <v>92</v>
      </c>
      <c r="H52" t="s">
        <v>112</v>
      </c>
      <c r="I52" t="s">
        <v>24</v>
      </c>
      <c r="J52" t="s">
        <v>123</v>
      </c>
      <c r="K52" t="str">
        <f t="shared" ca="1" si="11"/>
        <v>.</v>
      </c>
      <c r="L52" t="s">
        <v>796</v>
      </c>
      <c r="M52" t="s">
        <v>20</v>
      </c>
      <c r="N52" t="s">
        <v>1515</v>
      </c>
      <c r="O52" t="s">
        <v>1469</v>
      </c>
      <c r="P52" t="s">
        <v>1516</v>
      </c>
      <c r="Q52" t="s">
        <v>82</v>
      </c>
      <c r="R52" t="s">
        <v>1380</v>
      </c>
      <c r="S52" t="s">
        <v>269</v>
      </c>
      <c r="T52" t="s">
        <v>36</v>
      </c>
      <c r="U52" t="s">
        <v>35</v>
      </c>
      <c r="V52" t="s">
        <v>60</v>
      </c>
      <c r="W52" t="s">
        <v>26</v>
      </c>
      <c r="X52" t="s">
        <v>405</v>
      </c>
      <c r="Y52" t="s">
        <v>103</v>
      </c>
      <c r="Z52" t="s">
        <v>20</v>
      </c>
      <c r="AA52" s="34">
        <v>42886.499641203707</v>
      </c>
      <c r="AB52" s="34">
        <v>42886.510833333334</v>
      </c>
      <c r="AE52" t="str">
        <f t="shared" ca="1" si="12"/>
        <v>Protocols-SMB</v>
      </c>
      <c r="AF52" t="str">
        <f t="shared" ca="1" si="13"/>
        <v>---</v>
      </c>
      <c r="AG52" t="str">
        <f t="shared" ca="1" si="14"/>
        <v>Waiver Requested</v>
      </c>
      <c r="AH52" t="str">
        <f t="shared" ca="1" si="15"/>
        <v>P1</v>
      </c>
    </row>
    <row r="53" spans="1:34" hidden="1" x14ac:dyDescent="0.3">
      <c r="A53">
        <f t="shared" si="8"/>
        <v>5</v>
      </c>
      <c r="B53">
        <f t="shared" si="9"/>
        <v>5</v>
      </c>
      <c r="C53" s="4">
        <f t="shared" ca="1" si="10"/>
        <v>100287</v>
      </c>
      <c r="D53">
        <v>100287</v>
      </c>
      <c r="E53" t="s">
        <v>621</v>
      </c>
      <c r="F53" t="s">
        <v>86</v>
      </c>
      <c r="G53" t="s">
        <v>87</v>
      </c>
      <c r="H53" t="s">
        <v>94</v>
      </c>
      <c r="I53" t="s">
        <v>24</v>
      </c>
      <c r="J53" t="s">
        <v>640</v>
      </c>
      <c r="K53" t="str">
        <f t="shared" ca="1" si="11"/>
        <v>.</v>
      </c>
      <c r="L53" s="5" t="s">
        <v>20</v>
      </c>
      <c r="M53" t="s">
        <v>1621</v>
      </c>
      <c r="N53" t="s">
        <v>1528</v>
      </c>
      <c r="O53" t="s">
        <v>123</v>
      </c>
      <c r="P53" t="s">
        <v>123</v>
      </c>
      <c r="Q53" t="s">
        <v>82</v>
      </c>
      <c r="R53" t="s">
        <v>1380</v>
      </c>
      <c r="S53" t="s">
        <v>269</v>
      </c>
      <c r="T53" t="s">
        <v>36</v>
      </c>
      <c r="U53" t="s">
        <v>35</v>
      </c>
      <c r="V53" t="s">
        <v>570</v>
      </c>
      <c r="W53" t="s">
        <v>95</v>
      </c>
      <c r="X53" t="s">
        <v>405</v>
      </c>
      <c r="Y53" t="s">
        <v>100</v>
      </c>
      <c r="Z53" t="s">
        <v>20</v>
      </c>
      <c r="AA53" s="34">
        <v>42887.436516203707</v>
      </c>
      <c r="AB53" s="34">
        <v>42887.62767361111</v>
      </c>
      <c r="AD53">
        <v>2</v>
      </c>
      <c r="AE53" t="str">
        <f t="shared" ca="1" si="12"/>
        <v>Protocols-SMB</v>
      </c>
      <c r="AF53" t="str">
        <f t="shared" ca="1" si="13"/>
        <v>Avitus_1.4.0.72-20170607</v>
      </c>
      <c r="AG53" t="str">
        <f t="shared" ca="1" si="14"/>
        <v>---</v>
      </c>
      <c r="AH53" t="str">
        <f t="shared" ca="1" si="15"/>
        <v>P2</v>
      </c>
    </row>
    <row r="54" spans="1:34" hidden="1" x14ac:dyDescent="0.3">
      <c r="A54">
        <f t="shared" si="8"/>
        <v>5</v>
      </c>
      <c r="B54">
        <f t="shared" si="9"/>
        <v>5</v>
      </c>
      <c r="C54" s="4">
        <f t="shared" ca="1" si="10"/>
        <v>100292</v>
      </c>
      <c r="D54">
        <v>100292</v>
      </c>
      <c r="E54" t="s">
        <v>265</v>
      </c>
      <c r="F54" t="s">
        <v>86</v>
      </c>
      <c r="G54" t="s">
        <v>92</v>
      </c>
      <c r="H54" t="s">
        <v>94</v>
      </c>
      <c r="I54" t="s">
        <v>24</v>
      </c>
      <c r="J54" t="s">
        <v>123</v>
      </c>
      <c r="K54" t="str">
        <f t="shared" ca="1" si="11"/>
        <v>.</v>
      </c>
      <c r="L54" s="5" t="s">
        <v>796</v>
      </c>
      <c r="M54" t="s">
        <v>20</v>
      </c>
      <c r="N54" t="s">
        <v>1529</v>
      </c>
      <c r="O54" t="s">
        <v>123</v>
      </c>
      <c r="P54" t="s">
        <v>123</v>
      </c>
      <c r="Q54" t="s">
        <v>82</v>
      </c>
      <c r="R54" t="s">
        <v>1380</v>
      </c>
      <c r="S54" t="s">
        <v>269</v>
      </c>
      <c r="T54" t="s">
        <v>36</v>
      </c>
      <c r="U54" t="s">
        <v>35</v>
      </c>
      <c r="V54" t="s">
        <v>82</v>
      </c>
      <c r="W54" t="s">
        <v>54</v>
      </c>
      <c r="X54" t="s">
        <v>405</v>
      </c>
      <c r="Y54" t="s">
        <v>20</v>
      </c>
      <c r="Z54" t="s">
        <v>20</v>
      </c>
      <c r="AA54" s="34">
        <v>42887.452141203707</v>
      </c>
      <c r="AB54" s="34">
        <v>42887.452141203707</v>
      </c>
      <c r="AD54">
        <v>6</v>
      </c>
      <c r="AE54" t="str">
        <f t="shared" ca="1" si="12"/>
        <v>Protocols-SMB</v>
      </c>
      <c r="AF54" t="str">
        <f t="shared" ca="1" si="13"/>
        <v>---</v>
      </c>
      <c r="AG54" t="str">
        <f t="shared" ca="1" si="14"/>
        <v>Waiver Requested</v>
      </c>
      <c r="AH54" t="str">
        <f t="shared" ca="1" si="15"/>
        <v>P2</v>
      </c>
    </row>
    <row r="55" spans="1:34" hidden="1" x14ac:dyDescent="0.3">
      <c r="A55">
        <f t="shared" si="8"/>
        <v>18</v>
      </c>
      <c r="B55">
        <f t="shared" si="9"/>
        <v>6</v>
      </c>
      <c r="C55" s="4">
        <f t="shared" ca="1" si="10"/>
        <v>99654</v>
      </c>
      <c r="D55">
        <v>99654</v>
      </c>
      <c r="E55" t="s">
        <v>218</v>
      </c>
      <c r="F55" t="s">
        <v>55</v>
      </c>
      <c r="G55" t="s">
        <v>182</v>
      </c>
      <c r="H55" t="s">
        <v>112</v>
      </c>
      <c r="I55" t="s">
        <v>24</v>
      </c>
      <c r="J55" t="s">
        <v>640</v>
      </c>
      <c r="K55" t="str">
        <f t="shared" ca="1" si="11"/>
        <v>.</v>
      </c>
      <c r="L55" s="5" t="s">
        <v>20</v>
      </c>
      <c r="M55" s="5" t="s">
        <v>1621</v>
      </c>
      <c r="N55" t="s">
        <v>1338</v>
      </c>
      <c r="O55" t="s">
        <v>123</v>
      </c>
      <c r="P55" t="s">
        <v>123</v>
      </c>
      <c r="Q55" t="s">
        <v>82</v>
      </c>
      <c r="R55" t="s">
        <v>1380</v>
      </c>
      <c r="S55" t="s">
        <v>269</v>
      </c>
      <c r="T55" t="s">
        <v>23</v>
      </c>
      <c r="U55" t="s">
        <v>22</v>
      </c>
      <c r="V55" t="s">
        <v>82</v>
      </c>
      <c r="W55" t="s">
        <v>90</v>
      </c>
      <c r="X55" t="s">
        <v>218</v>
      </c>
      <c r="Y55" t="s">
        <v>20</v>
      </c>
      <c r="Z55" t="s">
        <v>20</v>
      </c>
      <c r="AA55" s="34">
        <v>42873.305613425924</v>
      </c>
      <c r="AB55" s="34">
        <v>42886.524398148147</v>
      </c>
      <c r="AD55">
        <v>3</v>
      </c>
      <c r="AE55" t="str">
        <f t="shared" ca="1" si="12"/>
        <v>Snapshots</v>
      </c>
      <c r="AF55" t="str">
        <f t="shared" ca="1" si="13"/>
        <v>Avitus_1.4.0.72-20170607</v>
      </c>
      <c r="AG55" t="str">
        <f t="shared" ca="1" si="14"/>
        <v>---</v>
      </c>
      <c r="AH55" t="str">
        <f t="shared" ca="1" si="15"/>
        <v>P1</v>
      </c>
    </row>
    <row r="56" spans="1:34" hidden="1" x14ac:dyDescent="0.3">
      <c r="A56">
        <f t="shared" si="8"/>
        <v>42276</v>
      </c>
      <c r="B56">
        <f t="shared" si="9"/>
        <v>42276</v>
      </c>
      <c r="C56" s="4">
        <f t="shared" ca="1" si="10"/>
        <v>0</v>
      </c>
      <c r="I56" t="s">
        <v>123</v>
      </c>
      <c r="J56" t="s">
        <v>123</v>
      </c>
      <c r="K56" t="str">
        <f t="shared" ca="1" si="11"/>
        <v>.</v>
      </c>
      <c r="L56" s="5"/>
      <c r="O56" t="s">
        <v>123</v>
      </c>
      <c r="P56" t="s">
        <v>123</v>
      </c>
      <c r="AE56">
        <f t="shared" ca="1" si="12"/>
        <v>0</v>
      </c>
      <c r="AF56">
        <f t="shared" ca="1" si="13"/>
        <v>0</v>
      </c>
      <c r="AG56">
        <f t="shared" ca="1" si="14"/>
        <v>0</v>
      </c>
      <c r="AH56">
        <f t="shared" ca="1" si="15"/>
        <v>0</v>
      </c>
    </row>
    <row r="57" spans="1:34" hidden="1" x14ac:dyDescent="0.3">
      <c r="A57">
        <f t="shared" si="8"/>
        <v>42276</v>
      </c>
      <c r="B57">
        <f t="shared" si="9"/>
        <v>42276</v>
      </c>
      <c r="C57" s="4">
        <f t="shared" ca="1" si="10"/>
        <v>0</v>
      </c>
      <c r="I57" t="s">
        <v>123</v>
      </c>
      <c r="J57" t="s">
        <v>123</v>
      </c>
      <c r="K57" t="str">
        <f t="shared" ca="1" si="11"/>
        <v>.</v>
      </c>
      <c r="L57" s="5"/>
      <c r="O57" t="s">
        <v>123</v>
      </c>
      <c r="P57" t="s">
        <v>123</v>
      </c>
      <c r="AD57">
        <v>11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hidden="1" x14ac:dyDescent="0.3">
      <c r="A58">
        <f t="shared" si="8"/>
        <v>42276</v>
      </c>
      <c r="B58">
        <f t="shared" si="9"/>
        <v>42276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L58" s="5"/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hidden="1" x14ac:dyDescent="0.3">
      <c r="A59">
        <f t="shared" si="8"/>
        <v>42276</v>
      </c>
      <c r="B59">
        <f t="shared" si="9"/>
        <v>42276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L59" s="5"/>
      <c r="M59" s="5"/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hidden="1" x14ac:dyDescent="0.3">
      <c r="A60">
        <f t="shared" si="8"/>
        <v>42276</v>
      </c>
      <c r="B60">
        <f t="shared" si="9"/>
        <v>42276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M60" s="5"/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hidden="1" x14ac:dyDescent="0.3">
      <c r="A61">
        <f t="shared" si="8"/>
        <v>42276</v>
      </c>
      <c r="B61">
        <f t="shared" si="9"/>
        <v>42276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M61" s="5"/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hidden="1" x14ac:dyDescent="0.3">
      <c r="A62">
        <f t="shared" si="8"/>
        <v>42276</v>
      </c>
      <c r="B62">
        <f t="shared" si="9"/>
        <v>42276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L62" s="5"/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hidden="1" x14ac:dyDescent="0.3">
      <c r="A63">
        <f t="shared" si="8"/>
        <v>42276</v>
      </c>
      <c r="B63">
        <f t="shared" si="9"/>
        <v>42276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L63" s="5"/>
      <c r="M63" s="5"/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hidden="1" x14ac:dyDescent="0.3">
      <c r="A64">
        <f t="shared" si="8"/>
        <v>42276</v>
      </c>
      <c r="B64">
        <f t="shared" si="9"/>
        <v>42276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L64" s="5"/>
      <c r="M64" s="5"/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hidden="1" x14ac:dyDescent="0.3">
      <c r="A65">
        <f t="shared" si="8"/>
        <v>42276</v>
      </c>
      <c r="B65">
        <f t="shared" si="9"/>
        <v>42276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M65" s="5"/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hidden="1" x14ac:dyDescent="0.3">
      <c r="A66">
        <f t="shared" ref="A66:A100" si="16">DAYS360(AA66,$K$104)</f>
        <v>42276</v>
      </c>
      <c r="B66">
        <f t="shared" ref="B66:B100" si="17">DAYS360(AB66,$K$104)</f>
        <v>42276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s="5"/>
      <c r="M66" s="5"/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hidden="1" x14ac:dyDescent="0.3">
      <c r="A67">
        <f t="shared" si="16"/>
        <v>42276</v>
      </c>
      <c r="B67">
        <f t="shared" si="17"/>
        <v>42276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L67" s="5"/>
      <c r="M67" s="5"/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hidden="1" x14ac:dyDescent="0.3">
      <c r="A68">
        <f t="shared" si="16"/>
        <v>42276</v>
      </c>
      <c r="B68">
        <f t="shared" si="17"/>
        <v>42276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hidden="1" x14ac:dyDescent="0.3">
      <c r="A69">
        <f t="shared" si="16"/>
        <v>42276</v>
      </c>
      <c r="B69">
        <f t="shared" si="17"/>
        <v>42276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hidden="1" x14ac:dyDescent="0.3">
      <c r="A70">
        <f t="shared" si="16"/>
        <v>42276</v>
      </c>
      <c r="B70">
        <f t="shared" si="17"/>
        <v>42276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hidden="1" x14ac:dyDescent="0.3">
      <c r="A71">
        <f t="shared" si="16"/>
        <v>42276</v>
      </c>
      <c r="B71">
        <f t="shared" si="17"/>
        <v>42276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hidden="1" x14ac:dyDescent="0.3">
      <c r="A72">
        <f t="shared" si="16"/>
        <v>42276</v>
      </c>
      <c r="B72">
        <f t="shared" si="17"/>
        <v>42276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hidden="1" x14ac:dyDescent="0.3">
      <c r="A73">
        <f t="shared" si="16"/>
        <v>42276</v>
      </c>
      <c r="B73">
        <f t="shared" si="17"/>
        <v>42276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hidden="1" x14ac:dyDescent="0.3">
      <c r="A74">
        <f t="shared" si="16"/>
        <v>42276</v>
      </c>
      <c r="B74">
        <f t="shared" si="17"/>
        <v>42276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hidden="1" x14ac:dyDescent="0.3">
      <c r="A75">
        <f t="shared" si="16"/>
        <v>42276</v>
      </c>
      <c r="B75">
        <f t="shared" si="17"/>
        <v>42276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hidden="1" x14ac:dyDescent="0.3">
      <c r="A76">
        <f t="shared" si="16"/>
        <v>42276</v>
      </c>
      <c r="B76">
        <f t="shared" si="17"/>
        <v>42276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hidden="1" x14ac:dyDescent="0.3">
      <c r="A77">
        <f t="shared" si="16"/>
        <v>42276</v>
      </c>
      <c r="B77">
        <f t="shared" si="17"/>
        <v>42276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hidden="1" x14ac:dyDescent="0.3">
      <c r="A78">
        <f t="shared" si="16"/>
        <v>42276</v>
      </c>
      <c r="B78">
        <f t="shared" si="17"/>
        <v>42276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hidden="1" x14ac:dyDescent="0.3">
      <c r="A79">
        <f t="shared" si="16"/>
        <v>42276</v>
      </c>
      <c r="B79">
        <f t="shared" si="17"/>
        <v>42276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hidden="1" x14ac:dyDescent="0.3">
      <c r="A80">
        <f t="shared" si="16"/>
        <v>42276</v>
      </c>
      <c r="B80">
        <f t="shared" si="17"/>
        <v>42276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hidden="1" x14ac:dyDescent="0.3">
      <c r="A81">
        <f t="shared" si="16"/>
        <v>42276</v>
      </c>
      <c r="B81">
        <f t="shared" si="17"/>
        <v>42276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hidden="1" x14ac:dyDescent="0.3">
      <c r="A82">
        <f t="shared" si="16"/>
        <v>42276</v>
      </c>
      <c r="B82">
        <f t="shared" si="17"/>
        <v>42276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hidden="1" x14ac:dyDescent="0.3">
      <c r="A83">
        <f t="shared" si="16"/>
        <v>42276</v>
      </c>
      <c r="B83">
        <f t="shared" si="17"/>
        <v>42276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hidden="1" x14ac:dyDescent="0.3">
      <c r="A84">
        <f t="shared" si="16"/>
        <v>42276</v>
      </c>
      <c r="B84">
        <f t="shared" si="17"/>
        <v>42276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hidden="1" x14ac:dyDescent="0.3">
      <c r="A85">
        <f t="shared" si="16"/>
        <v>42276</v>
      </c>
      <c r="B85">
        <f t="shared" si="17"/>
        <v>42276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hidden="1" x14ac:dyDescent="0.3">
      <c r="A86">
        <f t="shared" si="16"/>
        <v>42276</v>
      </c>
      <c r="B86">
        <f t="shared" si="17"/>
        <v>42276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hidden="1" x14ac:dyDescent="0.3">
      <c r="A87">
        <f t="shared" si="16"/>
        <v>42276</v>
      </c>
      <c r="B87">
        <f t="shared" si="17"/>
        <v>42276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hidden="1" x14ac:dyDescent="0.3">
      <c r="A88">
        <f t="shared" si="16"/>
        <v>42276</v>
      </c>
      <c r="B88">
        <f t="shared" si="17"/>
        <v>42276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hidden="1" x14ac:dyDescent="0.3">
      <c r="A89">
        <f t="shared" si="16"/>
        <v>42276</v>
      </c>
      <c r="B89">
        <f t="shared" si="17"/>
        <v>42276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hidden="1" x14ac:dyDescent="0.3">
      <c r="A90">
        <f t="shared" si="16"/>
        <v>42276</v>
      </c>
      <c r="B90">
        <f t="shared" si="17"/>
        <v>42276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hidden="1" x14ac:dyDescent="0.3">
      <c r="A91">
        <f t="shared" si="16"/>
        <v>42276</v>
      </c>
      <c r="B91">
        <f t="shared" si="17"/>
        <v>42276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hidden="1" x14ac:dyDescent="0.3">
      <c r="A92">
        <f t="shared" si="16"/>
        <v>42276</v>
      </c>
      <c r="B92">
        <f t="shared" si="17"/>
        <v>42276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hidden="1" x14ac:dyDescent="0.3">
      <c r="A93">
        <f t="shared" si="16"/>
        <v>42276</v>
      </c>
      <c r="B93">
        <f t="shared" si="17"/>
        <v>42276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hidden="1" x14ac:dyDescent="0.3">
      <c r="A94">
        <f t="shared" si="16"/>
        <v>42276</v>
      </c>
      <c r="B94">
        <f t="shared" si="17"/>
        <v>42276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hidden="1" x14ac:dyDescent="0.3">
      <c r="A95">
        <f t="shared" si="16"/>
        <v>42276</v>
      </c>
      <c r="B95">
        <f t="shared" si="17"/>
        <v>42276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hidden="1" x14ac:dyDescent="0.3">
      <c r="A96">
        <f t="shared" si="16"/>
        <v>42276</v>
      </c>
      <c r="B96">
        <f t="shared" si="17"/>
        <v>42276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hidden="1" x14ac:dyDescent="0.3">
      <c r="A97">
        <f t="shared" si="16"/>
        <v>42276</v>
      </c>
      <c r="B97">
        <f t="shared" si="17"/>
        <v>42276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hidden="1" x14ac:dyDescent="0.3">
      <c r="A98">
        <f t="shared" si="16"/>
        <v>42276</v>
      </c>
      <c r="B98">
        <f t="shared" si="17"/>
        <v>42276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hidden="1" x14ac:dyDescent="0.3">
      <c r="A99">
        <f t="shared" si="16"/>
        <v>42276</v>
      </c>
      <c r="B99">
        <f t="shared" si="17"/>
        <v>42276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hidden="1" x14ac:dyDescent="0.3">
      <c r="A100">
        <f t="shared" si="16"/>
        <v>42276</v>
      </c>
      <c r="B100">
        <f t="shared" si="17"/>
        <v>42276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1" spans="1:34" hidden="1" x14ac:dyDescent="0.3"/>
    <row r="103" spans="1:34" x14ac:dyDescent="0.3">
      <c r="B103">
        <f>SUBTOTAL(3,D2:D101)</f>
        <v>4</v>
      </c>
      <c r="K103" t="s">
        <v>1619</v>
      </c>
    </row>
    <row r="104" spans="1:34" x14ac:dyDescent="0.3">
      <c r="G104" t="s">
        <v>153</v>
      </c>
      <c r="I104" t="str">
        <f>CONCATENATE(MID($K$103,11,5), " Report")</f>
        <v>06-01 Report</v>
      </c>
      <c r="K104" s="6">
        <v>42892</v>
      </c>
    </row>
    <row r="105" spans="1:34" x14ac:dyDescent="0.3">
      <c r="F105" t="s">
        <v>150</v>
      </c>
      <c r="G105">
        <f ca="1">COUNTIFS(K2:K100,"=NTR")</f>
        <v>6</v>
      </c>
      <c r="I105">
        <f ca="1">INDIRECT("'" &amp; $K$103 &amp; "'!$g" &amp; ROW())</f>
        <v>8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0</v>
      </c>
      <c r="I106">
        <f t="shared" ref="I106:I111" ca="1" si="24">INDIRECT("'" &amp; $K$103 &amp; "'!$g" &amp; ROW())</f>
        <v>10</v>
      </c>
      <c r="K106" s="7"/>
    </row>
    <row r="107" spans="1:34" x14ac:dyDescent="0.3">
      <c r="F107" t="s">
        <v>157</v>
      </c>
      <c r="G107">
        <f>COUNTIFS(B2:B81,"&gt;7",B2:B81,"&lt;400")</f>
        <v>11</v>
      </c>
      <c r="I107">
        <f t="shared" ca="1" si="24"/>
        <v>6</v>
      </c>
    </row>
    <row r="108" spans="1:34" x14ac:dyDescent="0.3">
      <c r="F108" t="s">
        <v>152</v>
      </c>
      <c r="G108">
        <f>COUNTIFS(L2:L81,"=Waiver*")</f>
        <v>23</v>
      </c>
      <c r="I108">
        <f t="shared" ca="1" si="24"/>
        <v>22</v>
      </c>
    </row>
    <row r="109" spans="1:34" x14ac:dyDescent="0.3">
      <c r="F109" t="s">
        <v>158</v>
      </c>
      <c r="G109">
        <f>COUNTA(D2:D104)</f>
        <v>54</v>
      </c>
      <c r="I109">
        <f t="shared" ca="1" si="24"/>
        <v>52</v>
      </c>
    </row>
    <row r="110" spans="1:34" x14ac:dyDescent="0.3">
      <c r="F110" t="s">
        <v>159</v>
      </c>
      <c r="G110">
        <v>13</v>
      </c>
      <c r="I110">
        <f t="shared" ca="1" si="24"/>
        <v>13</v>
      </c>
    </row>
    <row r="111" spans="1:34" s="1" customFormat="1" x14ac:dyDescent="0.3">
      <c r="F111" s="1" t="s">
        <v>21</v>
      </c>
      <c r="G111" s="1">
        <f>COUNTIFS(Q2:Q95,$F111)</f>
        <v>9</v>
      </c>
      <c r="I111">
        <f t="shared" ca="1" si="24"/>
        <v>6</v>
      </c>
      <c r="N111" s="10" t="s">
        <v>160</v>
      </c>
      <c r="AA111" s="35"/>
      <c r="AB111" s="35"/>
    </row>
    <row r="113" spans="5:28" s="1" customFormat="1" x14ac:dyDescent="0.3">
      <c r="H113" s="1" t="s">
        <v>184</v>
      </c>
      <c r="AA113" s="35"/>
      <c r="AB113" s="35"/>
    </row>
    <row r="114" spans="5:28" x14ac:dyDescent="0.3">
      <c r="F114" t="s">
        <v>1347</v>
      </c>
      <c r="G114" s="1">
        <f>COUNTIFS($F$2:$F$95,F114 &amp; "*")</f>
        <v>0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28" s="1" customFormat="1" x14ac:dyDescent="0.3">
      <c r="E115" s="1" t="s">
        <v>3</v>
      </c>
      <c r="F115" t="s">
        <v>45</v>
      </c>
      <c r="G115" s="1">
        <f>COUNTIFS($F$2:$F$95,F115 &amp; "*")</f>
        <v>4</v>
      </c>
      <c r="H115" s="1">
        <f>COUNTIFS($F$2:$F$95,F115 &amp; "*",$H$2:$H$95,"P0")</f>
        <v>2</v>
      </c>
      <c r="I115" s="1">
        <f ca="1">INDIRECT("'" &amp; $K$103 &amp; "'!$g" &amp; ROW())</f>
        <v>5</v>
      </c>
      <c r="K115" s="10" t="s">
        <v>239</v>
      </c>
      <c r="AA115" s="35"/>
      <c r="AB115" s="35"/>
    </row>
    <row r="116" spans="5:28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28" x14ac:dyDescent="0.3">
      <c r="F117" t="s">
        <v>63</v>
      </c>
      <c r="G117" s="1">
        <f t="shared" si="25"/>
        <v>2</v>
      </c>
      <c r="H117" s="1">
        <f t="shared" si="26"/>
        <v>1</v>
      </c>
      <c r="I117" s="1">
        <f t="shared" ca="1" si="27"/>
        <v>2</v>
      </c>
    </row>
    <row r="118" spans="5:28" x14ac:dyDescent="0.3">
      <c r="F118" t="s">
        <v>70</v>
      </c>
      <c r="G118" s="1">
        <f t="shared" si="25"/>
        <v>3</v>
      </c>
      <c r="H118" s="1">
        <f t="shared" si="26"/>
        <v>1</v>
      </c>
      <c r="I118" s="1">
        <f t="shared" ca="1" si="27"/>
        <v>4</v>
      </c>
    </row>
    <row r="119" spans="5:28" x14ac:dyDescent="0.3">
      <c r="F119" t="s">
        <v>253</v>
      </c>
      <c r="G119" s="1">
        <f t="shared" si="25"/>
        <v>3</v>
      </c>
      <c r="H119" s="1">
        <f t="shared" si="26"/>
        <v>2</v>
      </c>
      <c r="I119" s="1">
        <f t="shared" ca="1" si="27"/>
        <v>2</v>
      </c>
      <c r="K119" t="s">
        <v>1525</v>
      </c>
    </row>
    <row r="120" spans="5:28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1</v>
      </c>
      <c r="K120" t="s">
        <v>162</v>
      </c>
    </row>
    <row r="121" spans="5:28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28" x14ac:dyDescent="0.3">
      <c r="F122" t="s">
        <v>28</v>
      </c>
      <c r="G122" s="1">
        <f t="shared" si="25"/>
        <v>19</v>
      </c>
      <c r="H122" s="1">
        <f t="shared" si="26"/>
        <v>4</v>
      </c>
      <c r="I122" s="1">
        <f t="shared" ca="1" si="27"/>
        <v>14</v>
      </c>
      <c r="K122" t="s">
        <v>164</v>
      </c>
    </row>
    <row r="123" spans="5:28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28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28" x14ac:dyDescent="0.3">
      <c r="F125" t="s">
        <v>75</v>
      </c>
      <c r="G125" s="1">
        <f t="shared" si="25"/>
        <v>3</v>
      </c>
      <c r="H125" s="1">
        <f t="shared" si="26"/>
        <v>0</v>
      </c>
      <c r="I125" s="1">
        <f t="shared" ca="1" si="27"/>
        <v>3</v>
      </c>
      <c r="M125" t="str">
        <f>CONCATENATE("Prev Rpt= ",$K$103)</f>
        <v>Prev Rpt= bugs-2017-06-01</v>
      </c>
    </row>
    <row r="126" spans="5:28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11</v>
      </c>
      <c r="M126">
        <f ca="1">INDIRECT("'" &amp; $K$103 &amp; "'!$l" &amp; ROW())</f>
        <v>10</v>
      </c>
    </row>
    <row r="127" spans="5:28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16</v>
      </c>
      <c r="M127">
        <f ca="1">INDIRECT("'" &amp; $K$103 &amp; "'!$l" &amp; ROW())</f>
        <v>16</v>
      </c>
    </row>
    <row r="128" spans="5:28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21</v>
      </c>
      <c r="M128">
        <f ca="1">INDIRECT("'" &amp; $K$103 &amp; "'!$l" &amp; ROW())</f>
        <v>20</v>
      </c>
    </row>
    <row r="129" spans="5:28" x14ac:dyDescent="0.3">
      <c r="F129" t="s">
        <v>19</v>
      </c>
      <c r="G129" s="1">
        <f t="shared" si="25"/>
        <v>0</v>
      </c>
      <c r="H129" s="1">
        <f t="shared" si="26"/>
        <v>0</v>
      </c>
      <c r="I129" s="1">
        <f t="shared" ca="1" si="27"/>
        <v>0</v>
      </c>
      <c r="K129" t="s">
        <v>203</v>
      </c>
      <c r="L129">
        <f>COUNTIFS(H2:H95, "unspecified")</f>
        <v>6</v>
      </c>
      <c r="M129">
        <f ca="1">INDIRECT("'" &amp; $K$103 &amp; "'!$l" &amp; ROW())</f>
        <v>6</v>
      </c>
    </row>
    <row r="130" spans="5:28" x14ac:dyDescent="0.3">
      <c r="F130" t="s">
        <v>86</v>
      </c>
      <c r="G130" s="1">
        <f t="shared" si="25"/>
        <v>17</v>
      </c>
      <c r="H130" s="1">
        <f t="shared" si="26"/>
        <v>1</v>
      </c>
      <c r="I130" s="1">
        <f t="shared" ca="1" si="27"/>
        <v>18</v>
      </c>
    </row>
    <row r="131" spans="5:28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54</v>
      </c>
      <c r="M131" s="1">
        <f ca="1">SUM(M126:M129)</f>
        <v>52</v>
      </c>
      <c r="AA131" s="35"/>
      <c r="AB131" s="35"/>
    </row>
    <row r="132" spans="5:28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  <c r="AA132" s="35"/>
      <c r="AB132" s="35"/>
    </row>
    <row r="133" spans="5:28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CONCATENATE("110 to be verified/closed, ",SUM(39,15)," non-QA submitter.")</f>
        <v>110 to be verified/closed, 54 non-QA submitter.</v>
      </c>
      <c r="L133" s="13" t="str">
        <f>CONCATENATE("Older than 14 days: ", SUM(34,8))</f>
        <v>Older than 14 days: 42</v>
      </c>
      <c r="AA133" s="35"/>
      <c r="AB133" s="35"/>
    </row>
    <row r="134" spans="5:28" x14ac:dyDescent="0.3">
      <c r="G134" s="1">
        <f>SUM(G114:G133)</f>
        <v>52</v>
      </c>
      <c r="H134" s="1">
        <f>SUM(H114:H133)</f>
        <v>11</v>
      </c>
      <c r="I134" s="1">
        <f ca="1">SUM(I114:I133)</f>
        <v>50</v>
      </c>
      <c r="K134" s="4" t="s">
        <v>393</v>
      </c>
    </row>
    <row r="135" spans="5:28" s="1" customFormat="1" x14ac:dyDescent="0.3">
      <c r="E135" t="s">
        <v>11</v>
      </c>
      <c r="F135"/>
      <c r="G135"/>
      <c r="I135"/>
      <c r="K135" s="10" t="s">
        <v>1186</v>
      </c>
      <c r="AA135" s="35"/>
      <c r="AB135" s="35"/>
    </row>
    <row r="136" spans="5:28" x14ac:dyDescent="0.3">
      <c r="E136" s="1"/>
      <c r="F136" s="1" t="s">
        <v>193</v>
      </c>
      <c r="G136" s="1">
        <f>COUNTIFS($T$2:$T$95,$F136)</f>
        <v>4</v>
      </c>
      <c r="I136" s="1">
        <f ca="1">INDIRECT("'" &amp; $K$103 &amp; "'!$g" &amp; ROW())</f>
        <v>3</v>
      </c>
    </row>
    <row r="137" spans="5:28" x14ac:dyDescent="0.3">
      <c r="E137" s="1"/>
      <c r="F137" s="1" t="s">
        <v>194</v>
      </c>
      <c r="G137" s="1">
        <f>COUNTIFS($T$2:$T$95,$F137)</f>
        <v>28</v>
      </c>
      <c r="I137" s="1">
        <f ca="1">INDIRECT("'" &amp; $K$103 &amp; "'!$g" &amp; ROW())</f>
        <v>27</v>
      </c>
      <c r="K137" s="4" t="s">
        <v>216</v>
      </c>
    </row>
    <row r="138" spans="5:28" x14ac:dyDescent="0.3">
      <c r="E138" s="1"/>
      <c r="F138" s="1" t="s">
        <v>195</v>
      </c>
      <c r="G138" s="1">
        <f>COUNTIFS($T$2:$T$95,$F138)</f>
        <v>22</v>
      </c>
      <c r="I138" s="1">
        <f ca="1">INDIRECT("'" &amp; $K$103 &amp; "'!$g" &amp; ROW())</f>
        <v>22</v>
      </c>
      <c r="K138" s="4" t="s">
        <v>968</v>
      </c>
    </row>
    <row r="139" spans="5:28" x14ac:dyDescent="0.3">
      <c r="G139">
        <f>SUM(G136:G138)</f>
        <v>54</v>
      </c>
      <c r="I139">
        <f ca="1">INDIRECT("'" &amp; $K$103 &amp; "'!$g" &amp; ROW())</f>
        <v>52</v>
      </c>
    </row>
    <row r="140" spans="5:28" x14ac:dyDescent="0.3">
      <c r="E140" s="1"/>
      <c r="F140" s="1" t="s">
        <v>1427</v>
      </c>
      <c r="G140">
        <f t="shared" ref="G140:G146" si="28">COUNTIFS($V$2:$V$95,$F140 &amp; "*")</f>
        <v>0</v>
      </c>
      <c r="I140">
        <f ca="1">INDIRECT("'" &amp; $K$103 &amp; "'!$g" &amp;ROW())</f>
        <v>0</v>
      </c>
    </row>
    <row r="141" spans="5:28" x14ac:dyDescent="0.3">
      <c r="E141" t="s">
        <v>173</v>
      </c>
      <c r="F141" t="s">
        <v>82</v>
      </c>
      <c r="G141">
        <f t="shared" si="28"/>
        <v>23</v>
      </c>
      <c r="I141">
        <f ca="1">INDIRECT("'" &amp; $K$103 &amp; "'!$g" &amp;ROW())</f>
        <v>22</v>
      </c>
    </row>
    <row r="142" spans="5:28" s="1" customFormat="1" x14ac:dyDescent="0.3">
      <c r="E142"/>
      <c r="F142" t="s">
        <v>570</v>
      </c>
      <c r="G142">
        <f t="shared" si="28"/>
        <v>2</v>
      </c>
      <c r="I142">
        <f t="shared" ref="I142:I149" ca="1" si="29">INDIRECT("'" &amp; $K$103 &amp; "'!$g" &amp;ROW())</f>
        <v>2</v>
      </c>
      <c r="AA142" s="35"/>
      <c r="AB142" s="35"/>
    </row>
    <row r="143" spans="5:28" x14ac:dyDescent="0.3">
      <c r="F143" t="s">
        <v>43</v>
      </c>
      <c r="G143">
        <f t="shared" si="28"/>
        <v>14</v>
      </c>
      <c r="I143">
        <f t="shared" ca="1" si="29"/>
        <v>14</v>
      </c>
    </row>
    <row r="144" spans="5:28" s="1" customFormat="1" x14ac:dyDescent="0.3">
      <c r="E144"/>
      <c r="F144" t="s">
        <v>29</v>
      </c>
      <c r="G144">
        <f t="shared" si="28"/>
        <v>7</v>
      </c>
      <c r="I144">
        <f t="shared" ca="1" si="29"/>
        <v>9</v>
      </c>
      <c r="AA144" s="35"/>
      <c r="AB144" s="35"/>
    </row>
    <row r="145" spans="5:28" x14ac:dyDescent="0.3">
      <c r="F145" t="s">
        <v>476</v>
      </c>
      <c r="G145">
        <f t="shared" si="28"/>
        <v>2</v>
      </c>
      <c r="I145">
        <f t="shared" ca="1" si="29"/>
        <v>0</v>
      </c>
    </row>
    <row r="146" spans="5:28" x14ac:dyDescent="0.3">
      <c r="F146" t="s">
        <v>1426</v>
      </c>
      <c r="G146">
        <f t="shared" si="28"/>
        <v>0</v>
      </c>
      <c r="I146">
        <f t="shared" ca="1" si="29"/>
        <v>0</v>
      </c>
    </row>
    <row r="147" spans="5:28" x14ac:dyDescent="0.3">
      <c r="F147" t="s">
        <v>156</v>
      </c>
      <c r="G147">
        <f>COUNTIFS($V$2:$V$81,$F147)</f>
        <v>5</v>
      </c>
      <c r="I147">
        <f t="shared" ca="1" si="29"/>
        <v>5</v>
      </c>
    </row>
    <row r="148" spans="5:28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28" s="1" customFormat="1" x14ac:dyDescent="0.3">
      <c r="E149"/>
      <c r="F149" s="32" t="s">
        <v>1428</v>
      </c>
      <c r="G149">
        <f>COUNTIFS($V$2:$V$81,$F149 &amp; "*")</f>
        <v>1</v>
      </c>
      <c r="H149"/>
      <c r="I149">
        <f t="shared" ca="1" si="29"/>
        <v>0</v>
      </c>
      <c r="AA149" s="35"/>
      <c r="AB149" s="35"/>
    </row>
    <row r="150" spans="5:28" x14ac:dyDescent="0.3">
      <c r="E150" s="1"/>
      <c r="F150" s="1"/>
      <c r="G150" s="1">
        <f>SUM(G140:G149)</f>
        <v>54</v>
      </c>
      <c r="H150" s="1"/>
      <c r="I150" s="1">
        <f ca="1">SUM(I141:I149)</f>
        <v>52</v>
      </c>
    </row>
    <row r="151" spans="5:28" x14ac:dyDescent="0.3">
      <c r="E151" t="s">
        <v>174</v>
      </c>
    </row>
    <row r="152" spans="5:28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28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28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28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28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28" x14ac:dyDescent="0.3">
      <c r="F157" t="s">
        <v>1089</v>
      </c>
      <c r="G157">
        <f t="shared" si="31"/>
        <v>0</v>
      </c>
      <c r="I157">
        <f t="shared" ca="1" si="30"/>
        <v>0</v>
      </c>
    </row>
    <row r="158" spans="5:28" x14ac:dyDescent="0.3">
      <c r="F158" t="s">
        <v>1182</v>
      </c>
      <c r="G158">
        <f t="shared" si="31"/>
        <v>0</v>
      </c>
      <c r="I158">
        <f t="shared" ca="1" si="30"/>
        <v>0</v>
      </c>
    </row>
    <row r="159" spans="5:28" x14ac:dyDescent="0.3">
      <c r="F159" t="s">
        <v>1105</v>
      </c>
      <c r="G159">
        <f t="shared" si="31"/>
        <v>0</v>
      </c>
      <c r="I159">
        <f t="shared" ca="1" si="30"/>
        <v>8</v>
      </c>
    </row>
    <row r="160" spans="5:28" x14ac:dyDescent="0.3">
      <c r="F160" t="s">
        <v>1360</v>
      </c>
      <c r="G160">
        <f t="shared" si="31"/>
        <v>0</v>
      </c>
      <c r="I160">
        <f t="shared" ca="1" si="30"/>
        <v>8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0</v>
      </c>
    </row>
    <row r="174" spans="7:14" x14ac:dyDescent="0.3">
      <c r="N174" t="s">
        <v>478</v>
      </c>
    </row>
  </sheetData>
  <autoFilter ref="A1:AH101">
    <filterColumn colId="19">
      <customFilters>
        <customFilter val="block*"/>
      </customFilters>
    </filterColumn>
  </autoFilter>
  <conditionalFormatting sqref="F2:F100">
    <cfRule type="expression" dxfId="356" priority="7">
      <formula>IF(AND(F2 &lt;&gt; AE2, AE2 &lt;&gt; "NTR"), 1,0)</formula>
    </cfRule>
  </conditionalFormatting>
  <conditionalFormatting sqref="M2:M44 M46:M100">
    <cfRule type="expression" dxfId="355" priority="6">
      <formula>IF(AND(M2&lt;&gt;AF2,AF2 &lt;&gt; "---"),IF(AF2 &lt;&gt; "NoTarg",1,0),0)</formula>
    </cfRule>
  </conditionalFormatting>
  <conditionalFormatting sqref="L2:L100">
    <cfRule type="expression" dxfId="354" priority="5">
      <formula>IF(AND(L2 &lt;&gt; AG2, AG2 &lt;&gt; "NoWaive"), 1,0)</formula>
    </cfRule>
  </conditionalFormatting>
  <conditionalFormatting sqref="H2:H100">
    <cfRule type="expression" dxfId="353" priority="4">
      <formula>IF(AND(H2 &lt;&gt; AH2, AH2 &lt;&gt; "NTR"), 1,0)</formula>
    </cfRule>
  </conditionalFormatting>
  <conditionalFormatting sqref="A131:E133 G131:H131 A116:H130 F132:H132 I116:I132 J116:BA133 F133:I133 A161:BA500 A134:BA157 A158:E160 G158:BA160 A2:BA2 A101:BA115 N45:BA45 K45:L45 K46:BA100 K3:BA44 A3:J100">
    <cfRule type="expression" dxfId="352" priority="8">
      <formula>MOD(ROW(),2)=0</formula>
    </cfRule>
  </conditionalFormatting>
  <conditionalFormatting sqref="F158:F159">
    <cfRule type="expression" dxfId="351" priority="3">
      <formula>MOD(ROW(),2)=0</formula>
    </cfRule>
  </conditionalFormatting>
  <conditionalFormatting sqref="F160">
    <cfRule type="expression" dxfId="350" priority="2">
      <formula>MOD(ROW(),2)=0</formula>
    </cfRule>
  </conditionalFormatting>
  <conditionalFormatting sqref="M45">
    <cfRule type="expression" dxfId="349" priority="1">
      <formula>MOD(ROW(),2)=0</formula>
    </cfRule>
  </conditionalFormatting>
  <hyperlinks>
    <hyperlink ref="K115" r:id="rId1"/>
    <hyperlink ref="K1" location="'bugs-2017-06-06'!K118" display="Prev Notes"/>
    <hyperlink ref="N111" location="'bugs-2017-06-06'!A2" display="Top"/>
    <hyperlink ref="E36" r:id="rId2" display="moorthy.mm@hpe.com"/>
    <hyperlink ref="E20" r:id="rId3" display="gabriel.vicoveanu@hpe.com"/>
    <hyperlink ref="E84" r:id="rId4" display="akshay.ballal@hpe.com"/>
    <hyperlink ref="K137" r:id="rId5"/>
    <hyperlink ref="K134" r:id="rId6"/>
    <hyperlink ref="E39" r:id="rId7" display="matt.dumm@hpe.com"/>
    <hyperlink ref="K138" r:id="rId8"/>
    <hyperlink ref="K135" r:id="rId9"/>
  </hyperlinks>
  <pageMargins left="0.7" right="0.7" top="0.75" bottom="0.75" header="0.3" footer="0.3"/>
  <pageSetup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4785" r:id="rId13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86" r:id="rId14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87" r:id="rId15" name="Button 3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88" r:id="rId16" name="Button 4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89" r:id="rId17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90" r:id="rId18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91" r:id="rId19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92" r:id="rId20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93" r:id="rId21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94" r:id="rId22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95" r:id="rId23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96" r:id="rId24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97" r:id="rId25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798" r:id="rId26" name="Button 14">
              <controlPr defaultSize="0" autoFill="0" autoPict="0" macro="[0]!NoDisposition">
                <anchor moveWithCells="1" sizeWithCells="1">
                  <from>
                    <xdr:col>13</xdr:col>
                    <xdr:colOff>2141220</xdr:colOff>
                    <xdr:row>115</xdr:row>
                    <xdr:rowOff>175260</xdr:rowOff>
                  </from>
                  <to>
                    <xdr:col>13</xdr:col>
                    <xdr:colOff>3429000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5"/>
  <dimension ref="A1:AH174"/>
  <sheetViews>
    <sheetView zoomScale="62" zoomScaleNormal="62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14.77734375" hidden="1" customWidth="1"/>
    <col min="5" max="5" width="21.44140625" customWidth="1"/>
    <col min="6" max="6" width="25.33203125" customWidth="1"/>
    <col min="7" max="7" width="18.6640625" customWidth="1"/>
    <col min="8" max="8" width="5.109375" customWidth="1"/>
    <col min="9" max="9" width="18.77734375" customWidth="1"/>
    <col min="10" max="10" width="82.21875" customWidth="1"/>
    <col min="11" max="11" width="51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style="34" bestFit="1" customWidth="1"/>
    <col min="28" max="28" width="16.21875" style="34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54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05-Jun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3" t="s">
        <v>12</v>
      </c>
      <c r="AB1" s="3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137</v>
      </c>
      <c r="B2">
        <f t="shared" ref="B2:B33" si="1">DAYS360(AB2,$K$104)</f>
        <v>5</v>
      </c>
      <c r="C2" s="4">
        <f t="shared" ref="C2:C33" ca="1" si="2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t="s">
        <v>1621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847</v>
      </c>
      <c r="AA2" s="34">
        <v>42753.233958333331</v>
      </c>
      <c r="AB2" s="34">
        <v>42886.354814814818</v>
      </c>
      <c r="AD2">
        <v>19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Avitus_1.4.0.71-20170531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65</v>
      </c>
      <c r="B3">
        <f t="shared" si="1"/>
        <v>4</v>
      </c>
      <c r="C3" s="4">
        <f t="shared" ca="1" si="2"/>
        <v>97664</v>
      </c>
      <c r="D3">
        <v>97664</v>
      </c>
      <c r="E3" t="s">
        <v>801</v>
      </c>
      <c r="F3" t="s">
        <v>45</v>
      </c>
      <c r="G3" t="s">
        <v>55</v>
      </c>
      <c r="H3" t="s">
        <v>184</v>
      </c>
      <c r="I3" t="s">
        <v>30</v>
      </c>
      <c r="J3" t="s">
        <v>123</v>
      </c>
      <c r="K3" t="str">
        <f t="shared" ca="1" si="3"/>
        <v>Need Decision on Thursday 1-June. There is also a UDU bug (need to reference in this bug), Platform bug has been opened. Delayed ACK related?</v>
      </c>
      <c r="L3" s="5" t="s">
        <v>20</v>
      </c>
      <c r="M3" s="5" t="s">
        <v>20</v>
      </c>
      <c r="N3" t="s">
        <v>1598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51</v>
      </c>
      <c r="U3" t="s">
        <v>22</v>
      </c>
      <c r="V3" t="s">
        <v>29</v>
      </c>
      <c r="W3" t="s">
        <v>54</v>
      </c>
      <c r="X3" t="s">
        <v>932</v>
      </c>
      <c r="Y3" t="s">
        <v>20</v>
      </c>
      <c r="Z3" t="s">
        <v>20</v>
      </c>
      <c r="AA3" s="34">
        <v>42824.346377314818</v>
      </c>
      <c r="AB3" s="34">
        <v>42887.578692129631</v>
      </c>
      <c r="AD3">
        <v>1</v>
      </c>
      <c r="AE3" t="str">
        <f t="shared" ca="1" si="4"/>
        <v>ADE</v>
      </c>
      <c r="AF3" t="str">
        <f t="shared" ca="1" si="5"/>
        <v>---</v>
      </c>
      <c r="AG3" t="str">
        <f t="shared" ca="1" si="6"/>
        <v>---</v>
      </c>
      <c r="AH3" t="str">
        <f t="shared" ca="1" si="7"/>
        <v>P0</v>
      </c>
    </row>
    <row r="4" spans="1:34" x14ac:dyDescent="0.3">
      <c r="A4">
        <f t="shared" si="0"/>
        <v>41</v>
      </c>
      <c r="B4">
        <f t="shared" si="1"/>
        <v>3</v>
      </c>
      <c r="C4" s="4">
        <f t="shared" ca="1" si="2"/>
        <v>98662</v>
      </c>
      <c r="D4">
        <v>98662</v>
      </c>
      <c r="E4" t="s">
        <v>977</v>
      </c>
      <c r="F4" t="s">
        <v>45</v>
      </c>
      <c r="G4" t="s">
        <v>894</v>
      </c>
      <c r="H4" t="s">
        <v>184</v>
      </c>
      <c r="I4" t="s">
        <v>81</v>
      </c>
      <c r="J4" t="s">
        <v>123</v>
      </c>
      <c r="K4" t="str">
        <f t="shared" ca="1" si="3"/>
        <v>Working to get reproduction w/ QA. Need a fix</v>
      </c>
      <c r="L4" s="5" t="s">
        <v>20</v>
      </c>
      <c r="M4" t="s">
        <v>20</v>
      </c>
      <c r="N4" t="s">
        <v>1121</v>
      </c>
      <c r="O4" t="s">
        <v>123</v>
      </c>
      <c r="P4" t="s">
        <v>1505</v>
      </c>
      <c r="Q4" t="s">
        <v>82</v>
      </c>
      <c r="R4" t="s">
        <v>1380</v>
      </c>
      <c r="S4" t="s">
        <v>269</v>
      </c>
      <c r="T4" t="s">
        <v>23</v>
      </c>
      <c r="U4" t="s">
        <v>22</v>
      </c>
      <c r="V4" t="s">
        <v>82</v>
      </c>
      <c r="W4" t="s">
        <v>54</v>
      </c>
      <c r="X4" t="s">
        <v>242</v>
      </c>
      <c r="Y4" t="s">
        <v>20</v>
      </c>
      <c r="Z4" t="s">
        <v>20</v>
      </c>
      <c r="AA4" s="34">
        <v>42849.522326388891</v>
      </c>
      <c r="AB4" s="34">
        <v>42888.293726851851</v>
      </c>
      <c r="AE4" t="str">
        <f t="shared" ca="1" si="4"/>
        <v>ADE</v>
      </c>
      <c r="AF4" t="str">
        <f t="shared" ca="1" si="5"/>
        <v>---</v>
      </c>
      <c r="AG4" t="str">
        <f t="shared" ca="1" si="6"/>
        <v>---</v>
      </c>
      <c r="AH4" t="str">
        <f t="shared" ca="1" si="7"/>
        <v>P0</v>
      </c>
    </row>
    <row r="5" spans="1:34" x14ac:dyDescent="0.3">
      <c r="A5">
        <f t="shared" si="0"/>
        <v>20</v>
      </c>
      <c r="B5">
        <f t="shared" si="1"/>
        <v>4</v>
      </c>
      <c r="C5" s="4">
        <f t="shared" ca="1" si="2"/>
        <v>99462</v>
      </c>
      <c r="D5">
        <v>99462</v>
      </c>
      <c r="E5" t="s">
        <v>867</v>
      </c>
      <c r="F5" t="s">
        <v>45</v>
      </c>
      <c r="G5" t="s">
        <v>1267</v>
      </c>
      <c r="H5" t="s">
        <v>94</v>
      </c>
      <c r="I5" t="s">
        <v>24</v>
      </c>
      <c r="J5" t="s">
        <v>123</v>
      </c>
      <c r="K5" t="str">
        <f t="shared" ca="1" si="3"/>
        <v>Marked for waiver, Day one issue</v>
      </c>
      <c r="L5" t="s">
        <v>796</v>
      </c>
      <c r="M5" t="s">
        <v>20</v>
      </c>
      <c r="N5" t="s">
        <v>1305</v>
      </c>
      <c r="O5" t="s">
        <v>123</v>
      </c>
      <c r="P5" t="s">
        <v>123</v>
      </c>
      <c r="Q5" t="s">
        <v>82</v>
      </c>
      <c r="R5" t="s">
        <v>1380</v>
      </c>
      <c r="S5" t="s">
        <v>269</v>
      </c>
      <c r="T5" t="s">
        <v>36</v>
      </c>
      <c r="U5" t="s">
        <v>22</v>
      </c>
      <c r="V5" t="s">
        <v>82</v>
      </c>
      <c r="W5" t="s">
        <v>54</v>
      </c>
      <c r="X5" t="s">
        <v>433</v>
      </c>
      <c r="Y5" t="s">
        <v>20</v>
      </c>
      <c r="Z5" t="s">
        <v>20</v>
      </c>
      <c r="AA5" s="34">
        <v>42870.45040509259</v>
      </c>
      <c r="AB5" s="34">
        <v>42887.445405092592</v>
      </c>
      <c r="AE5" t="str">
        <f t="shared" ca="1" si="4"/>
        <v>ADE</v>
      </c>
      <c r="AF5" t="str">
        <f t="shared" ca="1" si="5"/>
        <v>---</v>
      </c>
      <c r="AG5" t="str">
        <f t="shared" ca="1" si="6"/>
        <v>---</v>
      </c>
      <c r="AH5" t="str">
        <f t="shared" ca="1" si="7"/>
        <v>P2</v>
      </c>
    </row>
    <row r="6" spans="1:34" x14ac:dyDescent="0.3">
      <c r="A6">
        <f t="shared" si="0"/>
        <v>67</v>
      </c>
      <c r="B6">
        <f t="shared" si="1"/>
        <v>5</v>
      </c>
      <c r="C6" s="4">
        <f t="shared" ca="1" si="2"/>
        <v>97551</v>
      </c>
      <c r="D6">
        <v>97551</v>
      </c>
      <c r="E6" t="s">
        <v>1000</v>
      </c>
      <c r="F6" t="s">
        <v>63</v>
      </c>
      <c r="G6" t="s">
        <v>446</v>
      </c>
      <c r="H6" t="s">
        <v>184</v>
      </c>
      <c r="I6" t="s">
        <v>30</v>
      </c>
      <c r="J6" t="s">
        <v>123</v>
      </c>
      <c r="K6" t="str">
        <f t="shared" ca="1" si="3"/>
        <v>.</v>
      </c>
      <c r="L6" s="5" t="s">
        <v>20</v>
      </c>
      <c r="M6" s="5" t="s">
        <v>1621</v>
      </c>
      <c r="N6" t="s">
        <v>921</v>
      </c>
      <c r="O6" t="s">
        <v>1387</v>
      </c>
      <c r="P6" t="s">
        <v>123</v>
      </c>
      <c r="Q6" t="s">
        <v>82</v>
      </c>
      <c r="R6" t="s">
        <v>1380</v>
      </c>
      <c r="S6" t="s">
        <v>269</v>
      </c>
      <c r="T6" t="s">
        <v>36</v>
      </c>
      <c r="U6" t="s">
        <v>35</v>
      </c>
      <c r="V6" t="s">
        <v>190</v>
      </c>
      <c r="W6" t="s">
        <v>26</v>
      </c>
      <c r="X6" t="s">
        <v>412</v>
      </c>
      <c r="Y6" t="s">
        <v>100</v>
      </c>
      <c r="Z6" t="s">
        <v>20</v>
      </c>
      <c r="AA6" s="34">
        <v>42822.535578703704</v>
      </c>
      <c r="AB6" s="34">
        <v>42886.328136574077</v>
      </c>
      <c r="AD6">
        <v>1</v>
      </c>
      <c r="AE6" t="str">
        <f t="shared" ca="1" si="4"/>
        <v>AvatarFS</v>
      </c>
      <c r="AF6" t="str">
        <f t="shared" ca="1" si="5"/>
        <v>Avitus_1.4.0.71-20170531</v>
      </c>
      <c r="AG6" t="str">
        <f t="shared" ca="1" si="6"/>
        <v>---</v>
      </c>
      <c r="AH6" t="str">
        <f t="shared" ca="1" si="7"/>
        <v>P0</v>
      </c>
    </row>
    <row r="7" spans="1:34" x14ac:dyDescent="0.3">
      <c r="A7">
        <f t="shared" si="0"/>
        <v>48</v>
      </c>
      <c r="B7">
        <f t="shared" si="1"/>
        <v>5</v>
      </c>
      <c r="C7" s="4">
        <f t="shared" ca="1" si="2"/>
        <v>98359</v>
      </c>
      <c r="D7">
        <v>98359</v>
      </c>
      <c r="E7" t="s">
        <v>1000</v>
      </c>
      <c r="F7" t="s">
        <v>63</v>
      </c>
      <c r="G7" t="s">
        <v>446</v>
      </c>
      <c r="H7" t="s">
        <v>112</v>
      </c>
      <c r="I7" t="s">
        <v>24</v>
      </c>
      <c r="J7" t="s">
        <v>123</v>
      </c>
      <c r="K7" t="str">
        <f t="shared" ca="1" si="3"/>
        <v>System is slow, not stuck (need to update title of bug). Need customer documentation (in 1.3 Online fsck would be available)</v>
      </c>
      <c r="L7" s="5" t="s">
        <v>796</v>
      </c>
      <c r="M7" s="5" t="s">
        <v>20</v>
      </c>
      <c r="N7" t="s">
        <v>1061</v>
      </c>
      <c r="O7" t="s">
        <v>1388</v>
      </c>
      <c r="P7" t="s">
        <v>123</v>
      </c>
      <c r="Q7" t="s">
        <v>82</v>
      </c>
      <c r="R7" t="s">
        <v>1380</v>
      </c>
      <c r="S7" t="s">
        <v>269</v>
      </c>
      <c r="T7" t="s">
        <v>36</v>
      </c>
      <c r="U7" t="s">
        <v>35</v>
      </c>
      <c r="V7" t="s">
        <v>190</v>
      </c>
      <c r="W7" t="s">
        <v>26</v>
      </c>
      <c r="X7" t="s">
        <v>742</v>
      </c>
      <c r="Y7" t="s">
        <v>103</v>
      </c>
      <c r="Z7" t="s">
        <v>20</v>
      </c>
      <c r="AA7" s="34">
        <v>42842.912604166668</v>
      </c>
      <c r="AB7" s="34">
        <v>42885.508263888885</v>
      </c>
      <c r="AE7" t="str">
        <f t="shared" ca="1" si="4"/>
        <v>AvatarFS</v>
      </c>
      <c r="AF7" t="str">
        <f t="shared" ca="1" si="5"/>
        <v>---</v>
      </c>
      <c r="AG7" t="str">
        <f t="shared" ca="1" si="6"/>
        <v>---</v>
      </c>
      <c r="AH7" t="str">
        <f t="shared" ca="1" si="7"/>
        <v>P1</v>
      </c>
    </row>
    <row r="8" spans="1:34" x14ac:dyDescent="0.3">
      <c r="A8">
        <f t="shared" si="0"/>
        <v>267</v>
      </c>
      <c r="B8">
        <f t="shared" si="1"/>
        <v>12</v>
      </c>
      <c r="C8" s="4">
        <f t="shared" ca="1" si="2"/>
        <v>88763</v>
      </c>
      <c r="D8">
        <v>88763</v>
      </c>
      <c r="E8" t="s">
        <v>147</v>
      </c>
      <c r="F8" t="s">
        <v>70</v>
      </c>
      <c r="G8" t="s">
        <v>71</v>
      </c>
      <c r="H8" t="s">
        <v>94</v>
      </c>
      <c r="I8" t="s">
        <v>30</v>
      </c>
      <c r="J8" t="s">
        <v>123</v>
      </c>
      <c r="K8" t="str">
        <f t="shared" ca="1" si="3"/>
        <v>.</v>
      </c>
      <c r="L8" s="5" t="s">
        <v>20</v>
      </c>
      <c r="M8" t="s">
        <v>1620</v>
      </c>
      <c r="N8" t="s">
        <v>339</v>
      </c>
      <c r="O8" t="s">
        <v>123</v>
      </c>
      <c r="P8" t="s">
        <v>123</v>
      </c>
      <c r="Q8" t="s">
        <v>82</v>
      </c>
      <c r="R8" t="s">
        <v>1380</v>
      </c>
      <c r="S8" t="s">
        <v>269</v>
      </c>
      <c r="T8" t="s">
        <v>36</v>
      </c>
      <c r="U8" t="s">
        <v>35</v>
      </c>
      <c r="V8" t="s">
        <v>29</v>
      </c>
      <c r="W8" t="s">
        <v>44</v>
      </c>
      <c r="X8" t="s">
        <v>272</v>
      </c>
      <c r="Y8" t="s">
        <v>103</v>
      </c>
      <c r="Z8" t="s">
        <v>20</v>
      </c>
      <c r="AA8" s="34">
        <v>42621.723240740743</v>
      </c>
      <c r="AB8" s="34">
        <v>42878.273622685185</v>
      </c>
      <c r="AC8" t="s">
        <v>593</v>
      </c>
      <c r="AD8">
        <v>12</v>
      </c>
      <c r="AE8" t="str">
        <f t="shared" ca="1" si="4"/>
        <v>Documentation</v>
      </c>
      <c r="AF8" t="str">
        <f t="shared" ca="1" si="5"/>
        <v>Avitus_1.4.0.71-20170531</v>
      </c>
      <c r="AG8" t="str">
        <f t="shared" ca="1" si="6"/>
        <v>---</v>
      </c>
      <c r="AH8" t="str">
        <f t="shared" ca="1" si="7"/>
        <v>P2</v>
      </c>
    </row>
    <row r="9" spans="1:34" x14ac:dyDescent="0.3">
      <c r="A9">
        <f t="shared" si="0"/>
        <v>53</v>
      </c>
      <c r="B9">
        <f t="shared" si="1"/>
        <v>16</v>
      </c>
      <c r="C9" s="4">
        <f t="shared" ca="1" si="2"/>
        <v>98207</v>
      </c>
      <c r="D9">
        <v>98207</v>
      </c>
      <c r="E9" t="s">
        <v>69</v>
      </c>
      <c r="F9" t="s">
        <v>70</v>
      </c>
      <c r="G9" t="s">
        <v>71</v>
      </c>
      <c r="H9" t="s">
        <v>112</v>
      </c>
      <c r="I9" t="s">
        <v>68</v>
      </c>
      <c r="J9" t="s">
        <v>123</v>
      </c>
      <c r="K9" t="str">
        <f t="shared" ca="1" si="3"/>
        <v>.</v>
      </c>
      <c r="L9" s="5" t="s">
        <v>20</v>
      </c>
      <c r="M9" t="s">
        <v>1620</v>
      </c>
      <c r="N9" t="s">
        <v>1030</v>
      </c>
      <c r="O9" t="s">
        <v>123</v>
      </c>
      <c r="P9" t="s">
        <v>123</v>
      </c>
      <c r="Q9" t="s">
        <v>82</v>
      </c>
      <c r="R9" t="s">
        <v>1380</v>
      </c>
      <c r="S9" t="s">
        <v>269</v>
      </c>
      <c r="T9" t="s">
        <v>23</v>
      </c>
      <c r="U9" t="s">
        <v>22</v>
      </c>
      <c r="V9" t="s">
        <v>82</v>
      </c>
      <c r="W9" t="s">
        <v>54</v>
      </c>
      <c r="X9" t="s">
        <v>456</v>
      </c>
      <c r="Y9" t="s">
        <v>20</v>
      </c>
      <c r="Z9" t="s">
        <v>20</v>
      </c>
      <c r="AA9" s="34">
        <v>42837.813020833331</v>
      </c>
      <c r="AB9" s="34">
        <v>42874.550034722219</v>
      </c>
      <c r="AC9" t="s">
        <v>1288</v>
      </c>
      <c r="AD9">
        <v>7</v>
      </c>
      <c r="AE9" t="str">
        <f t="shared" ca="1" si="4"/>
        <v>Documentation</v>
      </c>
      <c r="AF9" t="str">
        <f t="shared" ca="1" si="5"/>
        <v>Avitus_1.4.0.71-20170531</v>
      </c>
      <c r="AG9" t="str">
        <f t="shared" ca="1" si="6"/>
        <v>---</v>
      </c>
      <c r="AH9" t="str">
        <f t="shared" ca="1" si="7"/>
        <v>P1</v>
      </c>
    </row>
    <row r="10" spans="1:34" x14ac:dyDescent="0.3">
      <c r="A10">
        <f t="shared" si="0"/>
        <v>12</v>
      </c>
      <c r="B10">
        <f t="shared" si="1"/>
        <v>4</v>
      </c>
      <c r="C10" s="4">
        <f t="shared" ca="1" si="2"/>
        <v>99885</v>
      </c>
      <c r="D10">
        <v>99885</v>
      </c>
      <c r="E10" t="s">
        <v>69</v>
      </c>
      <c r="F10" t="s">
        <v>70</v>
      </c>
      <c r="G10" t="s">
        <v>71</v>
      </c>
      <c r="H10" t="s">
        <v>184</v>
      </c>
      <c r="I10" t="s">
        <v>68</v>
      </c>
      <c r="J10" t="s">
        <v>123</v>
      </c>
      <c r="K10" t="str">
        <f t="shared" ca="1" si="3"/>
        <v>.</v>
      </c>
      <c r="L10" t="s">
        <v>20</v>
      </c>
      <c r="M10" t="s">
        <v>1620</v>
      </c>
      <c r="N10" t="s">
        <v>1451</v>
      </c>
      <c r="O10" t="s">
        <v>123</v>
      </c>
      <c r="P10" t="s">
        <v>123</v>
      </c>
      <c r="Q10" t="s">
        <v>82</v>
      </c>
      <c r="R10" t="s">
        <v>1380</v>
      </c>
      <c r="S10" t="s">
        <v>269</v>
      </c>
      <c r="T10" t="s">
        <v>36</v>
      </c>
      <c r="U10" t="s">
        <v>39</v>
      </c>
      <c r="V10" t="s">
        <v>82</v>
      </c>
      <c r="W10" t="s">
        <v>93</v>
      </c>
      <c r="X10" t="s">
        <v>325</v>
      </c>
      <c r="Y10" t="s">
        <v>20</v>
      </c>
      <c r="Z10" t="s">
        <v>20</v>
      </c>
      <c r="AA10" s="34">
        <v>42878.802384259259</v>
      </c>
      <c r="AB10" s="34">
        <v>42887.461840277778</v>
      </c>
      <c r="AC10" t="s">
        <v>1530</v>
      </c>
      <c r="AE10" t="str">
        <f t="shared" ca="1" si="4"/>
        <v>Documentation</v>
      </c>
      <c r="AF10" t="str">
        <f t="shared" ca="1" si="5"/>
        <v>Avitus_1.4.0.71-20170531</v>
      </c>
      <c r="AG10" t="str">
        <f t="shared" ca="1" si="6"/>
        <v>---</v>
      </c>
      <c r="AH10" t="str">
        <f t="shared" ca="1" si="7"/>
        <v>P0</v>
      </c>
    </row>
    <row r="11" spans="1:34" x14ac:dyDescent="0.3">
      <c r="A11">
        <f t="shared" si="0"/>
        <v>10</v>
      </c>
      <c r="B11">
        <f t="shared" si="1"/>
        <v>4</v>
      </c>
      <c r="C11" s="4">
        <f t="shared" ca="1" si="2"/>
        <v>99950</v>
      </c>
      <c r="D11">
        <v>99950</v>
      </c>
      <c r="E11" t="s">
        <v>47</v>
      </c>
      <c r="F11" t="s">
        <v>132</v>
      </c>
      <c r="G11" t="s">
        <v>40</v>
      </c>
      <c r="H11" t="s">
        <v>156</v>
      </c>
      <c r="I11" t="s">
        <v>123</v>
      </c>
      <c r="J11" t="s">
        <v>123</v>
      </c>
      <c r="K11" t="str">
        <f t="shared" ca="1" si="3"/>
        <v>Duplicate of platform blocker ?</v>
      </c>
      <c r="L11" s="5" t="s">
        <v>20</v>
      </c>
      <c r="M11" t="s">
        <v>20</v>
      </c>
      <c r="N11" t="s">
        <v>1470</v>
      </c>
      <c r="O11" t="s">
        <v>123</v>
      </c>
      <c r="P11" t="s">
        <v>123</v>
      </c>
      <c r="Q11" t="s">
        <v>82</v>
      </c>
      <c r="R11" t="s">
        <v>1380</v>
      </c>
      <c r="S11" t="s">
        <v>269</v>
      </c>
      <c r="T11" t="s">
        <v>36</v>
      </c>
      <c r="U11" t="s">
        <v>22</v>
      </c>
      <c r="V11" t="s">
        <v>82</v>
      </c>
      <c r="W11" t="s">
        <v>54</v>
      </c>
      <c r="X11" t="s">
        <v>47</v>
      </c>
      <c r="Y11" t="s">
        <v>103</v>
      </c>
      <c r="Z11" t="s">
        <v>20</v>
      </c>
      <c r="AA11" s="34">
        <v>42880.117418981485</v>
      </c>
      <c r="AB11" s="34">
        <v>42887.277430555558</v>
      </c>
      <c r="AE11" t="str">
        <f t="shared" ca="1" si="4"/>
        <v>Platform Software</v>
      </c>
      <c r="AF11" t="str">
        <f t="shared" ca="1" si="5"/>
        <v>---</v>
      </c>
      <c r="AG11" t="str">
        <f t="shared" ca="1" si="6"/>
        <v>---</v>
      </c>
      <c r="AH11" t="str">
        <f t="shared" ca="1" si="7"/>
        <v>unspecified</v>
      </c>
    </row>
    <row r="12" spans="1:34" x14ac:dyDescent="0.3">
      <c r="A12">
        <f t="shared" si="0"/>
        <v>9</v>
      </c>
      <c r="B12">
        <f t="shared" si="1"/>
        <v>3</v>
      </c>
      <c r="C12" s="4">
        <f t="shared" ca="1" si="2"/>
        <v>100029</v>
      </c>
      <c r="D12">
        <v>100029</v>
      </c>
      <c r="E12" t="s">
        <v>760</v>
      </c>
      <c r="F12" t="s">
        <v>132</v>
      </c>
      <c r="G12" t="s">
        <v>40</v>
      </c>
      <c r="H12" t="s">
        <v>156</v>
      </c>
      <c r="I12" t="s">
        <v>123</v>
      </c>
      <c r="J12" t="s">
        <v>123</v>
      </c>
      <c r="K12" t="str">
        <f t="shared" ca="1" si="3"/>
        <v>Likely to move to UDU</v>
      </c>
      <c r="L12" s="5" t="s">
        <v>20</v>
      </c>
      <c r="M12" s="5" t="s">
        <v>20</v>
      </c>
      <c r="N12" t="s">
        <v>1478</v>
      </c>
      <c r="O12" t="s">
        <v>123</v>
      </c>
      <c r="P12" t="s">
        <v>123</v>
      </c>
      <c r="Q12" t="s">
        <v>82</v>
      </c>
      <c r="R12" t="s">
        <v>1380</v>
      </c>
      <c r="S12" t="s">
        <v>269</v>
      </c>
      <c r="T12" t="s">
        <v>51</v>
      </c>
      <c r="U12" t="s">
        <v>35</v>
      </c>
      <c r="V12" t="s">
        <v>82</v>
      </c>
      <c r="W12" t="s">
        <v>54</v>
      </c>
      <c r="X12" t="s">
        <v>522</v>
      </c>
      <c r="Y12" t="s">
        <v>103</v>
      </c>
      <c r="Z12" t="s">
        <v>20</v>
      </c>
      <c r="AA12" s="34">
        <v>42881.34238425926</v>
      </c>
      <c r="AB12" s="34">
        <v>42888.608726851853</v>
      </c>
      <c r="AD12">
        <v>3</v>
      </c>
      <c r="AE12" t="str">
        <f t="shared" ca="1" si="4"/>
        <v>Platform Software</v>
      </c>
      <c r="AF12" t="str">
        <f t="shared" ca="1" si="5"/>
        <v>---</v>
      </c>
      <c r="AG12" t="str">
        <f t="shared" ca="1" si="6"/>
        <v>---</v>
      </c>
      <c r="AH12" t="str">
        <f t="shared" ca="1" si="7"/>
        <v>unspecified</v>
      </c>
    </row>
    <row r="13" spans="1:34" x14ac:dyDescent="0.3">
      <c r="A13">
        <f t="shared" si="0"/>
        <v>18</v>
      </c>
      <c r="B13">
        <f t="shared" si="1"/>
        <v>5</v>
      </c>
      <c r="C13" s="4">
        <f t="shared" ca="1" si="2"/>
        <v>99616</v>
      </c>
      <c r="D13">
        <v>99616</v>
      </c>
      <c r="E13" t="s">
        <v>805</v>
      </c>
      <c r="F13" t="s">
        <v>253</v>
      </c>
      <c r="G13" t="s">
        <v>254</v>
      </c>
      <c r="H13" t="s">
        <v>184</v>
      </c>
      <c r="I13" t="s">
        <v>68</v>
      </c>
      <c r="J13" t="s">
        <v>123</v>
      </c>
      <c r="K13" t="str">
        <f t="shared" ca="1" si="3"/>
        <v>.</v>
      </c>
      <c r="L13" s="5" t="s">
        <v>20</v>
      </c>
      <c r="M13" s="5" t="s">
        <v>1620</v>
      </c>
      <c r="N13" t="s">
        <v>1350</v>
      </c>
      <c r="O13" t="s">
        <v>123</v>
      </c>
      <c r="P13" t="s">
        <v>1113</v>
      </c>
      <c r="Q13" t="s">
        <v>82</v>
      </c>
      <c r="R13" t="s">
        <v>1380</v>
      </c>
      <c r="S13" t="s">
        <v>269</v>
      </c>
      <c r="T13" t="s">
        <v>23</v>
      </c>
      <c r="U13" t="s">
        <v>22</v>
      </c>
      <c r="V13" t="s">
        <v>82</v>
      </c>
      <c r="W13" t="s">
        <v>54</v>
      </c>
      <c r="X13" t="s">
        <v>277</v>
      </c>
      <c r="Y13" t="s">
        <v>20</v>
      </c>
      <c r="Z13" t="s">
        <v>851</v>
      </c>
      <c r="AA13" s="34">
        <v>42872.709988425922</v>
      </c>
      <c r="AB13" s="34">
        <v>42886.756562499999</v>
      </c>
      <c r="AD13">
        <v>1</v>
      </c>
      <c r="AE13" t="str">
        <f t="shared" ca="1" si="4"/>
        <v>File Access Auditing</v>
      </c>
      <c r="AF13" t="str">
        <f t="shared" ca="1" si="5"/>
        <v>Avitus_1.4.0.71-20170531</v>
      </c>
      <c r="AG13" t="str">
        <f t="shared" ca="1" si="6"/>
        <v>---</v>
      </c>
      <c r="AH13" t="str">
        <f t="shared" ca="1" si="7"/>
        <v>P0</v>
      </c>
    </row>
    <row r="14" spans="1:34" x14ac:dyDescent="0.3">
      <c r="A14">
        <f t="shared" si="0"/>
        <v>9</v>
      </c>
      <c r="B14">
        <f t="shared" si="1"/>
        <v>3</v>
      </c>
      <c r="C14" s="4">
        <f t="shared" ca="1" si="2"/>
        <v>100064</v>
      </c>
      <c r="D14">
        <v>100064</v>
      </c>
      <c r="E14" t="s">
        <v>413</v>
      </c>
      <c r="F14" t="s">
        <v>253</v>
      </c>
      <c r="G14" t="s">
        <v>254</v>
      </c>
      <c r="H14" t="s">
        <v>184</v>
      </c>
      <c r="I14" t="s">
        <v>68</v>
      </c>
      <c r="J14" t="s">
        <v>123</v>
      </c>
      <c r="K14" t="str">
        <f t="shared" ca="1" si="3"/>
        <v>Likely to be addressed by another fix. This will close</v>
      </c>
      <c r="L14" s="5" t="s">
        <v>20</v>
      </c>
      <c r="M14" s="5" t="s">
        <v>20</v>
      </c>
      <c r="N14" t="s">
        <v>1602</v>
      </c>
      <c r="O14" t="s">
        <v>123</v>
      </c>
      <c r="P14" t="s">
        <v>1603</v>
      </c>
      <c r="Q14" t="s">
        <v>82</v>
      </c>
      <c r="R14" t="s">
        <v>1380</v>
      </c>
      <c r="S14" t="s">
        <v>269</v>
      </c>
      <c r="T14" t="s">
        <v>23</v>
      </c>
      <c r="U14" t="s">
        <v>22</v>
      </c>
      <c r="V14" t="s">
        <v>82</v>
      </c>
      <c r="W14" t="s">
        <v>54</v>
      </c>
      <c r="X14" t="s">
        <v>456</v>
      </c>
      <c r="Y14" t="s">
        <v>20</v>
      </c>
      <c r="Z14" t="s">
        <v>20</v>
      </c>
      <c r="AA14" s="34">
        <v>42881.808553240742</v>
      </c>
      <c r="AB14" s="34">
        <v>42888.122291666667</v>
      </c>
      <c r="AD14">
        <v>12</v>
      </c>
      <c r="AE14" t="str">
        <f t="shared" ca="1" si="4"/>
        <v>File Access Auditing</v>
      </c>
      <c r="AF14" t="str">
        <f t="shared" ca="1" si="5"/>
        <v>---</v>
      </c>
      <c r="AG14" t="str">
        <f t="shared" ca="1" si="6"/>
        <v>---</v>
      </c>
      <c r="AH14" t="str">
        <f t="shared" ca="1" si="7"/>
        <v>P0</v>
      </c>
    </row>
    <row r="15" spans="1:34" x14ac:dyDescent="0.3">
      <c r="A15">
        <f t="shared" si="0"/>
        <v>4</v>
      </c>
      <c r="B15">
        <f t="shared" si="1"/>
        <v>3</v>
      </c>
      <c r="C15" s="4">
        <f t="shared" ca="1" si="2"/>
        <v>100303</v>
      </c>
      <c r="D15">
        <v>100303</v>
      </c>
      <c r="E15" t="s">
        <v>259</v>
      </c>
      <c r="F15" t="s">
        <v>253</v>
      </c>
      <c r="G15" t="s">
        <v>258</v>
      </c>
      <c r="H15" t="s">
        <v>94</v>
      </c>
      <c r="I15" t="s">
        <v>123</v>
      </c>
      <c r="J15" t="s">
        <v>123</v>
      </c>
      <c r="K15" t="str">
        <f t="shared" ca="1" si="3"/>
        <v>NTR</v>
      </c>
      <c r="L15" t="s">
        <v>20</v>
      </c>
      <c r="M15" t="s">
        <v>20</v>
      </c>
      <c r="N15" t="s">
        <v>1609</v>
      </c>
      <c r="O15" t="s">
        <v>123</v>
      </c>
      <c r="P15" t="s">
        <v>123</v>
      </c>
      <c r="Q15" t="s">
        <v>82</v>
      </c>
      <c r="R15" t="s">
        <v>1380</v>
      </c>
      <c r="S15" t="s">
        <v>269</v>
      </c>
      <c r="T15" t="s">
        <v>36</v>
      </c>
      <c r="U15" t="s">
        <v>22</v>
      </c>
      <c r="V15" t="s">
        <v>82</v>
      </c>
      <c r="W15" t="s">
        <v>54</v>
      </c>
      <c r="X15" t="s">
        <v>870</v>
      </c>
      <c r="Y15" t="s">
        <v>20</v>
      </c>
      <c r="Z15" t="s">
        <v>20</v>
      </c>
      <c r="AA15" s="34">
        <v>42887.590995370374</v>
      </c>
      <c r="AB15" s="34">
        <v>42888.83699074074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x14ac:dyDescent="0.3">
      <c r="A16">
        <f t="shared" si="0"/>
        <v>274</v>
      </c>
      <c r="B16">
        <f t="shared" si="1"/>
        <v>27</v>
      </c>
      <c r="C16" s="4">
        <f t="shared" ca="1" si="2"/>
        <v>88457</v>
      </c>
      <c r="D16">
        <v>88457</v>
      </c>
      <c r="E16" t="s">
        <v>408</v>
      </c>
      <c r="F16" t="s">
        <v>28</v>
      </c>
      <c r="G16" t="s">
        <v>407</v>
      </c>
      <c r="H16" t="s">
        <v>112</v>
      </c>
      <c r="I16" t="s">
        <v>30</v>
      </c>
      <c r="J16" t="s">
        <v>123</v>
      </c>
      <c r="K16" t="str">
        <f t="shared" ca="1" si="3"/>
        <v>.</v>
      </c>
      <c r="L16" s="5" t="s">
        <v>796</v>
      </c>
      <c r="M16" s="5" t="s">
        <v>20</v>
      </c>
      <c r="N16" t="s">
        <v>524</v>
      </c>
      <c r="O16" t="s">
        <v>1383</v>
      </c>
      <c r="P16" t="s">
        <v>1230</v>
      </c>
      <c r="Q16" t="s">
        <v>287</v>
      </c>
      <c r="R16" t="s">
        <v>82</v>
      </c>
      <c r="S16" t="s">
        <v>269</v>
      </c>
      <c r="T16" t="s">
        <v>23</v>
      </c>
      <c r="U16" t="s">
        <v>22</v>
      </c>
      <c r="V16" t="s">
        <v>25</v>
      </c>
      <c r="W16" t="s">
        <v>26</v>
      </c>
      <c r="X16" t="s">
        <v>41</v>
      </c>
      <c r="Y16" t="s">
        <v>20</v>
      </c>
      <c r="Z16" t="s">
        <v>20</v>
      </c>
      <c r="AA16" s="34">
        <v>42614.564895833333</v>
      </c>
      <c r="AB16" s="34">
        <v>42863.823634259257</v>
      </c>
      <c r="AC16" t="s">
        <v>170</v>
      </c>
      <c r="AE16" t="str">
        <f t="shared" ca="1" si="4"/>
        <v>Platform Software</v>
      </c>
      <c r="AF16" t="str">
        <f t="shared" ca="1" si="5"/>
        <v>---</v>
      </c>
      <c r="AG16" t="str">
        <f t="shared" ca="1" si="6"/>
        <v>Waiver Requested</v>
      </c>
      <c r="AH16" t="str">
        <f t="shared" ca="1" si="7"/>
        <v>P1</v>
      </c>
    </row>
    <row r="17" spans="1:34" x14ac:dyDescent="0.3">
      <c r="A17">
        <f t="shared" si="0"/>
        <v>45</v>
      </c>
      <c r="B17">
        <f t="shared" si="1"/>
        <v>3</v>
      </c>
      <c r="C17" s="4">
        <f t="shared" ca="1" si="2"/>
        <v>98555</v>
      </c>
      <c r="D17">
        <v>98555</v>
      </c>
      <c r="E17" t="s">
        <v>760</v>
      </c>
      <c r="F17" t="s">
        <v>28</v>
      </c>
      <c r="G17" t="s">
        <v>481</v>
      </c>
      <c r="H17" t="s">
        <v>184</v>
      </c>
      <c r="I17" t="s">
        <v>81</v>
      </c>
      <c r="J17" t="s">
        <v>123</v>
      </c>
      <c r="K17" t="str">
        <f t="shared" ca="1" si="3"/>
        <v>.</v>
      </c>
      <c r="L17" s="5" t="s">
        <v>20</v>
      </c>
      <c r="M17" s="5" t="s">
        <v>20</v>
      </c>
      <c r="N17" t="s">
        <v>1328</v>
      </c>
      <c r="O17" t="s">
        <v>123</v>
      </c>
      <c r="P17" t="s">
        <v>168</v>
      </c>
      <c r="Q17" t="s">
        <v>287</v>
      </c>
      <c r="R17" t="s">
        <v>82</v>
      </c>
      <c r="S17" t="s">
        <v>269</v>
      </c>
      <c r="T17" t="s">
        <v>36</v>
      </c>
      <c r="U17" t="s">
        <v>35</v>
      </c>
      <c r="V17" t="s">
        <v>82</v>
      </c>
      <c r="W17" t="s">
        <v>1290</v>
      </c>
      <c r="X17" t="s">
        <v>84</v>
      </c>
      <c r="Y17" t="s">
        <v>20</v>
      </c>
      <c r="Z17" t="s">
        <v>20</v>
      </c>
      <c r="AA17" s="34">
        <v>42845.692384259259</v>
      </c>
      <c r="AB17" s="34">
        <v>42888.887997685182</v>
      </c>
      <c r="AC17" t="s">
        <v>655</v>
      </c>
      <c r="AD17">
        <v>8</v>
      </c>
      <c r="AE17" t="str">
        <f t="shared" ca="1" si="4"/>
        <v>Platform Software</v>
      </c>
      <c r="AF17" t="str">
        <f t="shared" ca="1" si="5"/>
        <v>Avitus_1.4.0.71-20170531</v>
      </c>
      <c r="AG17" t="str">
        <f t="shared" ca="1" si="6"/>
        <v>---</v>
      </c>
      <c r="AH17" t="str">
        <f t="shared" ca="1" si="7"/>
        <v>P0</v>
      </c>
    </row>
    <row r="18" spans="1:34" x14ac:dyDescent="0.3">
      <c r="A18">
        <f t="shared" si="0"/>
        <v>33</v>
      </c>
      <c r="B18">
        <f t="shared" si="1"/>
        <v>23</v>
      </c>
      <c r="C18" s="4">
        <f t="shared" ca="1" si="2"/>
        <v>98975</v>
      </c>
      <c r="D18">
        <v>98975</v>
      </c>
      <c r="E18" t="s">
        <v>27</v>
      </c>
      <c r="F18" t="s">
        <v>28</v>
      </c>
      <c r="G18" t="s">
        <v>34</v>
      </c>
      <c r="H18" t="s">
        <v>112</v>
      </c>
      <c r="I18" t="s">
        <v>24</v>
      </c>
      <c r="J18" t="s">
        <v>123</v>
      </c>
      <c r="K18" t="str">
        <f t="shared" ca="1" si="3"/>
        <v>.</v>
      </c>
      <c r="L18" t="s">
        <v>796</v>
      </c>
      <c r="M18" t="s">
        <v>20</v>
      </c>
      <c r="N18" t="s">
        <v>1291</v>
      </c>
      <c r="O18" t="s">
        <v>1394</v>
      </c>
      <c r="P18" t="s">
        <v>1292</v>
      </c>
      <c r="Q18" t="s">
        <v>287</v>
      </c>
      <c r="R18" t="s">
        <v>82</v>
      </c>
      <c r="S18" t="s">
        <v>269</v>
      </c>
      <c r="T18" t="s">
        <v>23</v>
      </c>
      <c r="U18" t="s">
        <v>22</v>
      </c>
      <c r="V18" t="s">
        <v>190</v>
      </c>
      <c r="W18" t="s">
        <v>26</v>
      </c>
      <c r="X18" t="s">
        <v>285</v>
      </c>
      <c r="Y18" t="s">
        <v>20</v>
      </c>
      <c r="Z18" t="s">
        <v>20</v>
      </c>
      <c r="AA18" s="34">
        <v>42857.815833333334</v>
      </c>
      <c r="AB18" s="34">
        <v>42867.497361111113</v>
      </c>
      <c r="AC18" t="s">
        <v>170</v>
      </c>
      <c r="AE18" t="str">
        <f t="shared" ca="1" si="4"/>
        <v>Platform Software</v>
      </c>
      <c r="AF18" t="str">
        <f t="shared" ca="1" si="5"/>
        <v>---</v>
      </c>
      <c r="AG18" t="str">
        <f t="shared" ca="1" si="6"/>
        <v>Waiver Requested</v>
      </c>
      <c r="AH18" t="str">
        <f t="shared" ca="1" si="7"/>
        <v>P1</v>
      </c>
    </row>
    <row r="19" spans="1:34" x14ac:dyDescent="0.3">
      <c r="A19">
        <f t="shared" si="0"/>
        <v>18</v>
      </c>
      <c r="B19">
        <f t="shared" si="1"/>
        <v>4</v>
      </c>
      <c r="C19" s="4">
        <f t="shared" ca="1" si="2"/>
        <v>99634</v>
      </c>
      <c r="D19">
        <v>99634</v>
      </c>
      <c r="E19" t="s">
        <v>480</v>
      </c>
      <c r="F19" t="s">
        <v>28</v>
      </c>
      <c r="G19" t="s">
        <v>481</v>
      </c>
      <c r="H19" t="s">
        <v>94</v>
      </c>
      <c r="I19" t="s">
        <v>24</v>
      </c>
      <c r="J19" t="s">
        <v>123</v>
      </c>
      <c r="K19" t="str">
        <f t="shared" ca="1" si="3"/>
        <v>.</v>
      </c>
      <c r="L19" s="5" t="s">
        <v>796</v>
      </c>
      <c r="M19" t="s">
        <v>20</v>
      </c>
      <c r="N19" t="s">
        <v>1336</v>
      </c>
      <c r="O19" t="s">
        <v>123</v>
      </c>
      <c r="P19" t="s">
        <v>1230</v>
      </c>
      <c r="Q19" t="s">
        <v>287</v>
      </c>
      <c r="R19" t="s">
        <v>82</v>
      </c>
      <c r="S19" t="s">
        <v>269</v>
      </c>
      <c r="T19" t="s">
        <v>23</v>
      </c>
      <c r="U19" t="s">
        <v>22</v>
      </c>
      <c r="V19" t="s">
        <v>156</v>
      </c>
      <c r="W19" t="s">
        <v>489</v>
      </c>
      <c r="X19" t="s">
        <v>480</v>
      </c>
      <c r="Y19" t="s">
        <v>20</v>
      </c>
      <c r="Z19" t="s">
        <v>20</v>
      </c>
      <c r="AA19" s="34">
        <v>42872.914305555554</v>
      </c>
      <c r="AB19" s="34">
        <v>42887.690092592595</v>
      </c>
      <c r="AC19" t="s">
        <v>1422</v>
      </c>
      <c r="AD19">
        <v>14</v>
      </c>
      <c r="AE19" t="str">
        <f t="shared" ca="1" si="4"/>
        <v>Platform Software</v>
      </c>
      <c r="AF19" t="str">
        <f t="shared" ca="1" si="5"/>
        <v>---</v>
      </c>
      <c r="AG19" t="str">
        <f t="shared" ca="1" si="6"/>
        <v>Waiver Requested</v>
      </c>
      <c r="AH19" t="str">
        <f t="shared" ca="1" si="7"/>
        <v>P2</v>
      </c>
    </row>
    <row r="20" spans="1:34" x14ac:dyDescent="0.3">
      <c r="A20">
        <f t="shared" si="0"/>
        <v>17</v>
      </c>
      <c r="B20">
        <f t="shared" si="1"/>
        <v>5</v>
      </c>
      <c r="C20" s="4">
        <f t="shared" ca="1" si="2"/>
        <v>99703</v>
      </c>
      <c r="D20">
        <v>99703</v>
      </c>
      <c r="E20" t="s">
        <v>108</v>
      </c>
      <c r="F20" t="s">
        <v>28</v>
      </c>
      <c r="G20" t="s">
        <v>49</v>
      </c>
      <c r="H20" t="s">
        <v>184</v>
      </c>
      <c r="I20" t="s">
        <v>24</v>
      </c>
      <c r="J20" t="s">
        <v>123</v>
      </c>
      <c r="K20" t="str">
        <f t="shared" ca="1" si="3"/>
        <v>issues with block device reading superblock. May waive because upgrade from 1.0.1 version of code. Does pre-upgrade script resolve this?</v>
      </c>
      <c r="L20" t="s">
        <v>20</v>
      </c>
      <c r="M20" t="s">
        <v>20</v>
      </c>
      <c r="N20" t="s">
        <v>1459</v>
      </c>
      <c r="O20" t="s">
        <v>123</v>
      </c>
      <c r="P20" t="s">
        <v>123</v>
      </c>
      <c r="Q20" t="s">
        <v>21</v>
      </c>
      <c r="R20" t="s">
        <v>1380</v>
      </c>
      <c r="S20" t="s">
        <v>269</v>
      </c>
      <c r="T20" t="s">
        <v>36</v>
      </c>
      <c r="U20" t="s">
        <v>22</v>
      </c>
      <c r="V20" t="s">
        <v>29</v>
      </c>
      <c r="W20" t="s">
        <v>40</v>
      </c>
      <c r="X20" t="s">
        <v>660</v>
      </c>
      <c r="Y20" t="s">
        <v>20</v>
      </c>
      <c r="Z20" t="s">
        <v>20</v>
      </c>
      <c r="AA20" s="34">
        <v>42873.761076388888</v>
      </c>
      <c r="AB20" s="34">
        <v>42885.809814814813</v>
      </c>
      <c r="AE20" t="str">
        <f t="shared" ca="1" si="4"/>
        <v>ADE</v>
      </c>
      <c r="AF20" t="str">
        <f t="shared" ca="1" si="5"/>
        <v>---</v>
      </c>
      <c r="AG20" t="str">
        <f t="shared" ca="1" si="6"/>
        <v>---</v>
      </c>
      <c r="AH20" t="str">
        <f t="shared" ca="1" si="7"/>
        <v>P0</v>
      </c>
    </row>
    <row r="21" spans="1:34" x14ac:dyDescent="0.3">
      <c r="A21">
        <f t="shared" si="0"/>
        <v>17</v>
      </c>
      <c r="B21">
        <f t="shared" si="1"/>
        <v>5</v>
      </c>
      <c r="C21" s="4">
        <f t="shared" ca="1" si="2"/>
        <v>99705</v>
      </c>
      <c r="D21">
        <v>99705</v>
      </c>
      <c r="E21" t="s">
        <v>139</v>
      </c>
      <c r="F21" t="s">
        <v>28</v>
      </c>
      <c r="G21" t="s">
        <v>53</v>
      </c>
      <c r="H21" t="s">
        <v>184</v>
      </c>
      <c r="I21" t="s">
        <v>24</v>
      </c>
      <c r="J21" t="s">
        <v>123</v>
      </c>
      <c r="K21" t="str">
        <f t="shared" ca="1" si="3"/>
        <v>Need 3par to try reproduction. May have CLI workaround. Move to waive</v>
      </c>
      <c r="L21" s="5" t="s">
        <v>796</v>
      </c>
      <c r="M21" t="s">
        <v>20</v>
      </c>
      <c r="N21" t="s">
        <v>1357</v>
      </c>
      <c r="O21" t="s">
        <v>123</v>
      </c>
      <c r="P21" t="s">
        <v>123</v>
      </c>
      <c r="Q21" t="s">
        <v>287</v>
      </c>
      <c r="R21" t="s">
        <v>82</v>
      </c>
      <c r="S21" t="s">
        <v>269</v>
      </c>
      <c r="T21" t="s">
        <v>36</v>
      </c>
      <c r="U21" t="s">
        <v>35</v>
      </c>
      <c r="V21" t="s">
        <v>29</v>
      </c>
      <c r="W21" t="s">
        <v>40</v>
      </c>
      <c r="X21" t="s">
        <v>713</v>
      </c>
      <c r="Y21" t="s">
        <v>20</v>
      </c>
      <c r="Z21" t="s">
        <v>20</v>
      </c>
      <c r="AA21" s="34">
        <v>42873.84134259259</v>
      </c>
      <c r="AB21" s="34">
        <v>42885.806655092594</v>
      </c>
      <c r="AD21">
        <v>1</v>
      </c>
      <c r="AE21" t="str">
        <f t="shared" ca="1" si="4"/>
        <v>Platform Software</v>
      </c>
      <c r="AF21" t="str">
        <f t="shared" ca="1" si="5"/>
        <v>---</v>
      </c>
      <c r="AG21" t="str">
        <f t="shared" ca="1" si="6"/>
        <v>---</v>
      </c>
      <c r="AH21" t="str">
        <f t="shared" ca="1" si="7"/>
        <v>P0</v>
      </c>
    </row>
    <row r="22" spans="1:34" x14ac:dyDescent="0.3">
      <c r="A22">
        <f t="shared" si="0"/>
        <v>12</v>
      </c>
      <c r="B22">
        <f t="shared" si="1"/>
        <v>4</v>
      </c>
      <c r="C22" s="4">
        <f t="shared" ca="1" si="2"/>
        <v>99873</v>
      </c>
      <c r="D22">
        <v>99873</v>
      </c>
      <c r="E22" t="s">
        <v>480</v>
      </c>
      <c r="F22" t="s">
        <v>28</v>
      </c>
      <c r="G22" t="s">
        <v>481</v>
      </c>
      <c r="H22" t="s">
        <v>94</v>
      </c>
      <c r="I22" t="s">
        <v>24</v>
      </c>
      <c r="J22" t="s">
        <v>123</v>
      </c>
      <c r="K22" t="str">
        <f t="shared" ca="1" si="3"/>
        <v>.</v>
      </c>
      <c r="L22" t="s">
        <v>796</v>
      </c>
      <c r="M22" t="s">
        <v>20</v>
      </c>
      <c r="N22" t="s">
        <v>1448</v>
      </c>
      <c r="O22" t="s">
        <v>123</v>
      </c>
      <c r="P22" t="s">
        <v>1230</v>
      </c>
      <c r="Q22" t="s">
        <v>287</v>
      </c>
      <c r="R22" t="s">
        <v>82</v>
      </c>
      <c r="S22" t="s">
        <v>269</v>
      </c>
      <c r="T22" t="s">
        <v>23</v>
      </c>
      <c r="U22" t="s">
        <v>22</v>
      </c>
      <c r="V22" t="s">
        <v>156</v>
      </c>
      <c r="W22" t="s">
        <v>489</v>
      </c>
      <c r="X22" t="s">
        <v>480</v>
      </c>
      <c r="Y22" t="s">
        <v>20</v>
      </c>
      <c r="Z22" t="s">
        <v>20</v>
      </c>
      <c r="AA22" s="34">
        <v>42878.757476851853</v>
      </c>
      <c r="AB22" s="34">
        <v>42887.689942129633</v>
      </c>
      <c r="AE22" t="str">
        <f t="shared" ca="1" si="4"/>
        <v>Platform Software</v>
      </c>
      <c r="AF22" t="str">
        <f t="shared" ca="1" si="5"/>
        <v>---</v>
      </c>
      <c r="AG22" t="str">
        <f t="shared" ca="1" si="6"/>
        <v>Waiver Requested</v>
      </c>
      <c r="AH22" t="str">
        <f t="shared" ca="1" si="7"/>
        <v>P2</v>
      </c>
    </row>
    <row r="23" spans="1:34" x14ac:dyDescent="0.3">
      <c r="A23">
        <f t="shared" si="0"/>
        <v>12</v>
      </c>
      <c r="B23">
        <f t="shared" si="1"/>
        <v>4</v>
      </c>
      <c r="C23" s="4">
        <f t="shared" ca="1" si="2"/>
        <v>99880</v>
      </c>
      <c r="D23">
        <v>99880</v>
      </c>
      <c r="E23" t="s">
        <v>480</v>
      </c>
      <c r="F23" t="s">
        <v>28</v>
      </c>
      <c r="G23" t="s">
        <v>481</v>
      </c>
      <c r="H23" t="s">
        <v>94</v>
      </c>
      <c r="I23" t="s">
        <v>24</v>
      </c>
      <c r="J23" t="s">
        <v>123</v>
      </c>
      <c r="K23" t="str">
        <f t="shared" ca="1" si="3"/>
        <v>.</v>
      </c>
      <c r="L23" t="s">
        <v>796</v>
      </c>
      <c r="M23" t="s">
        <v>20</v>
      </c>
      <c r="N23" t="s">
        <v>1449</v>
      </c>
      <c r="O23" t="s">
        <v>123</v>
      </c>
      <c r="P23" t="s">
        <v>1230</v>
      </c>
      <c r="Q23" t="s">
        <v>287</v>
      </c>
      <c r="R23" t="s">
        <v>82</v>
      </c>
      <c r="S23" t="s">
        <v>269</v>
      </c>
      <c r="T23" t="s">
        <v>23</v>
      </c>
      <c r="U23" t="s">
        <v>22</v>
      </c>
      <c r="V23" t="s">
        <v>156</v>
      </c>
      <c r="W23" t="s">
        <v>489</v>
      </c>
      <c r="X23" t="s">
        <v>480</v>
      </c>
      <c r="Y23" t="s">
        <v>20</v>
      </c>
      <c r="Z23" t="s">
        <v>20</v>
      </c>
      <c r="AA23" s="34">
        <v>42878.762326388889</v>
      </c>
      <c r="AB23" s="34">
        <v>42887.689814814818</v>
      </c>
      <c r="AE23" t="str">
        <f t="shared" ca="1" si="4"/>
        <v>Platform Software</v>
      </c>
      <c r="AF23" t="str">
        <f t="shared" ca="1" si="5"/>
        <v>---</v>
      </c>
      <c r="AG23" t="str">
        <f t="shared" ca="1" si="6"/>
        <v>Waiver Requested</v>
      </c>
      <c r="AH23" t="str">
        <f t="shared" ca="1" si="7"/>
        <v>P2</v>
      </c>
    </row>
    <row r="24" spans="1:34" x14ac:dyDescent="0.3">
      <c r="A24">
        <f t="shared" si="0"/>
        <v>9</v>
      </c>
      <c r="B24">
        <f t="shared" si="1"/>
        <v>9</v>
      </c>
      <c r="C24" s="4">
        <f t="shared" ca="1" si="2"/>
        <v>100066</v>
      </c>
      <c r="D24">
        <v>100066</v>
      </c>
      <c r="E24" t="s">
        <v>27</v>
      </c>
      <c r="F24" t="s">
        <v>28</v>
      </c>
      <c r="G24" t="s">
        <v>34</v>
      </c>
      <c r="H24" t="s">
        <v>112</v>
      </c>
      <c r="I24" t="s">
        <v>24</v>
      </c>
      <c r="J24" t="s">
        <v>123</v>
      </c>
      <c r="K24" t="str">
        <f t="shared" ca="1" si="3"/>
        <v>Cleanup of 100068 was incomplete. Waive/document</v>
      </c>
      <c r="L24" s="5" t="s">
        <v>20</v>
      </c>
      <c r="M24" s="5" t="s">
        <v>20</v>
      </c>
      <c r="N24" t="s">
        <v>1483</v>
      </c>
      <c r="O24" t="s">
        <v>1475</v>
      </c>
      <c r="P24" t="s">
        <v>123</v>
      </c>
      <c r="Q24" t="s">
        <v>287</v>
      </c>
      <c r="R24" t="s">
        <v>82</v>
      </c>
      <c r="S24" t="s">
        <v>269</v>
      </c>
      <c r="T24" t="s">
        <v>23</v>
      </c>
      <c r="U24" t="s">
        <v>39</v>
      </c>
      <c r="V24" t="s">
        <v>190</v>
      </c>
      <c r="W24" t="s">
        <v>26</v>
      </c>
      <c r="X24" t="s">
        <v>108</v>
      </c>
      <c r="Y24" t="s">
        <v>20</v>
      </c>
      <c r="Z24" t="s">
        <v>20</v>
      </c>
      <c r="AA24" s="34">
        <v>42881.8515162037</v>
      </c>
      <c r="AB24" s="34">
        <v>42881.852222222224</v>
      </c>
      <c r="AD24">
        <v>5</v>
      </c>
      <c r="AE24" t="str">
        <f t="shared" ca="1" si="4"/>
        <v>Platform Software</v>
      </c>
      <c r="AF24" t="str">
        <f t="shared" ca="1" si="5"/>
        <v>---</v>
      </c>
      <c r="AG24" t="str">
        <f t="shared" ca="1" si="6"/>
        <v>---</v>
      </c>
      <c r="AH24" t="str">
        <f t="shared" ca="1" si="7"/>
        <v>P1</v>
      </c>
    </row>
    <row r="25" spans="1:34" x14ac:dyDescent="0.3">
      <c r="A25">
        <f t="shared" si="0"/>
        <v>9</v>
      </c>
      <c r="B25">
        <f t="shared" si="1"/>
        <v>9</v>
      </c>
      <c r="C25" s="4">
        <f t="shared" ca="1" si="2"/>
        <v>100068</v>
      </c>
      <c r="D25">
        <v>100068</v>
      </c>
      <c r="E25" t="s">
        <v>27</v>
      </c>
      <c r="F25" t="s">
        <v>28</v>
      </c>
      <c r="G25" t="s">
        <v>34</v>
      </c>
      <c r="H25" t="s">
        <v>112</v>
      </c>
      <c r="I25" t="s">
        <v>24</v>
      </c>
      <c r="J25" t="s">
        <v>123</v>
      </c>
      <c r="K25" t="str">
        <f t="shared" ca="1" si="3"/>
        <v>Specific subnet config caused outage. Waive/document</v>
      </c>
      <c r="L25" s="5" t="s">
        <v>20</v>
      </c>
      <c r="M25" s="5" t="s">
        <v>20</v>
      </c>
      <c r="N25" t="s">
        <v>1484</v>
      </c>
      <c r="O25" t="s">
        <v>1473</v>
      </c>
      <c r="P25" t="s">
        <v>123</v>
      </c>
      <c r="Q25" t="s">
        <v>287</v>
      </c>
      <c r="R25" t="s">
        <v>82</v>
      </c>
      <c r="S25" t="s">
        <v>269</v>
      </c>
      <c r="T25" t="s">
        <v>23</v>
      </c>
      <c r="U25" t="s">
        <v>39</v>
      </c>
      <c r="V25" t="s">
        <v>190</v>
      </c>
      <c r="W25" t="s">
        <v>26</v>
      </c>
      <c r="X25" t="s">
        <v>108</v>
      </c>
      <c r="Y25" t="s">
        <v>20</v>
      </c>
      <c r="Z25" t="s">
        <v>20</v>
      </c>
      <c r="AA25" s="34">
        <v>42881.852048611108</v>
      </c>
      <c r="AB25" s="34">
        <v>42881.852048611108</v>
      </c>
      <c r="AD25">
        <v>2</v>
      </c>
      <c r="AE25" t="str">
        <f t="shared" ca="1" si="4"/>
        <v>Platform Software</v>
      </c>
      <c r="AF25" t="str">
        <f t="shared" ca="1" si="5"/>
        <v>---</v>
      </c>
      <c r="AG25" t="str">
        <f t="shared" ca="1" si="6"/>
        <v>---</v>
      </c>
      <c r="AH25" t="str">
        <f t="shared" ca="1" si="7"/>
        <v>P1</v>
      </c>
    </row>
    <row r="26" spans="1:34" x14ac:dyDescent="0.3">
      <c r="A26">
        <f t="shared" si="0"/>
        <v>5</v>
      </c>
      <c r="B26">
        <f t="shared" si="1"/>
        <v>3</v>
      </c>
      <c r="C26" s="4">
        <f t="shared" ca="1" si="2"/>
        <v>100110</v>
      </c>
      <c r="D26">
        <v>100110</v>
      </c>
      <c r="E26" t="s">
        <v>395</v>
      </c>
      <c r="F26" t="s">
        <v>28</v>
      </c>
      <c r="G26" t="s">
        <v>912</v>
      </c>
      <c r="H26" t="s">
        <v>156</v>
      </c>
      <c r="I26" t="s">
        <v>123</v>
      </c>
      <c r="J26" t="s">
        <v>123</v>
      </c>
      <c r="K26" t="str">
        <f t="shared" ca="1" si="3"/>
        <v>.</v>
      </c>
      <c r="L26" s="5" t="s">
        <v>20</v>
      </c>
      <c r="M26" t="s">
        <v>20</v>
      </c>
      <c r="N26" t="s">
        <v>1485</v>
      </c>
      <c r="O26" t="s">
        <v>123</v>
      </c>
      <c r="P26" t="s">
        <v>123</v>
      </c>
      <c r="Q26" t="s">
        <v>21</v>
      </c>
      <c r="R26" t="s">
        <v>82</v>
      </c>
      <c r="S26" t="s">
        <v>269</v>
      </c>
      <c r="T26" t="s">
        <v>36</v>
      </c>
      <c r="U26" t="s">
        <v>22</v>
      </c>
      <c r="V26" t="s">
        <v>82</v>
      </c>
      <c r="W26" t="s">
        <v>93</v>
      </c>
      <c r="X26" t="s">
        <v>283</v>
      </c>
      <c r="Y26" t="s">
        <v>20</v>
      </c>
      <c r="Z26" t="s">
        <v>20</v>
      </c>
      <c r="AA26" s="34">
        <v>42885.249386574076</v>
      </c>
      <c r="AB26" s="34">
        <v>42888.958194444444</v>
      </c>
      <c r="AC26" t="s">
        <v>1604</v>
      </c>
      <c r="AD26">
        <v>2</v>
      </c>
      <c r="AE26" t="str">
        <f t="shared" ca="1" si="4"/>
        <v>Platform Software</v>
      </c>
      <c r="AF26" t="str">
        <f t="shared" ca="1" si="5"/>
        <v>---</v>
      </c>
      <c r="AG26" t="str">
        <f t="shared" ca="1" si="6"/>
        <v>---</v>
      </c>
      <c r="AH26" t="str">
        <f t="shared" ca="1" si="7"/>
        <v>P2</v>
      </c>
    </row>
    <row r="27" spans="1:34" x14ac:dyDescent="0.3">
      <c r="A27">
        <f t="shared" si="0"/>
        <v>5</v>
      </c>
      <c r="B27">
        <f t="shared" si="1"/>
        <v>4</v>
      </c>
      <c r="C27" s="4">
        <f t="shared" ca="1" si="2"/>
        <v>100134</v>
      </c>
      <c r="D27">
        <v>100134</v>
      </c>
      <c r="E27" t="s">
        <v>108</v>
      </c>
      <c r="F27" t="s">
        <v>28</v>
      </c>
      <c r="G27" t="s">
        <v>49</v>
      </c>
      <c r="H27" t="s">
        <v>156</v>
      </c>
      <c r="I27" t="s">
        <v>123</v>
      </c>
      <c r="J27" t="s">
        <v>123</v>
      </c>
      <c r="K27" t="str">
        <f t="shared" ca="1" si="3"/>
        <v>NTR</v>
      </c>
      <c r="L27" s="5" t="s">
        <v>20</v>
      </c>
      <c r="M27" s="5" t="s">
        <v>20</v>
      </c>
      <c r="N27" t="s">
        <v>667</v>
      </c>
      <c r="O27" t="s">
        <v>123</v>
      </c>
      <c r="P27" t="s">
        <v>123</v>
      </c>
      <c r="Q27" t="s">
        <v>21</v>
      </c>
      <c r="R27" t="s">
        <v>1380</v>
      </c>
      <c r="S27" t="s">
        <v>269</v>
      </c>
      <c r="T27" t="s">
        <v>51</v>
      </c>
      <c r="U27" t="s">
        <v>50</v>
      </c>
      <c r="V27" t="s">
        <v>82</v>
      </c>
      <c r="W27" t="s">
        <v>54</v>
      </c>
      <c r="X27" t="s">
        <v>138</v>
      </c>
      <c r="Y27" t="s">
        <v>20</v>
      </c>
      <c r="Z27" t="s">
        <v>20</v>
      </c>
      <c r="AA27" s="34">
        <v>42885.535682870373</v>
      </c>
      <c r="AB27" s="34">
        <v>42887.580254629633</v>
      </c>
      <c r="AD27">
        <v>3</v>
      </c>
      <c r="AE27" t="str">
        <f t="shared" ca="1" si="4"/>
        <v>NTR</v>
      </c>
      <c r="AF27" t="str">
        <f t="shared" ca="1" si="5"/>
        <v>NoTarg</v>
      </c>
      <c r="AG27" t="str">
        <f t="shared" ca="1" si="6"/>
        <v>NoWaive</v>
      </c>
      <c r="AH27" t="str">
        <f t="shared" ca="1" si="7"/>
        <v>NTR</v>
      </c>
    </row>
    <row r="28" spans="1:34" x14ac:dyDescent="0.3">
      <c r="A28">
        <f t="shared" si="0"/>
        <v>5</v>
      </c>
      <c r="B28">
        <f t="shared" si="1"/>
        <v>3</v>
      </c>
      <c r="C28" s="4">
        <f t="shared" ca="1" si="2"/>
        <v>100152</v>
      </c>
      <c r="D28">
        <v>100152</v>
      </c>
      <c r="E28" t="s">
        <v>108</v>
      </c>
      <c r="F28" t="s">
        <v>28</v>
      </c>
      <c r="G28" t="s">
        <v>49</v>
      </c>
      <c r="H28" t="s">
        <v>156</v>
      </c>
      <c r="I28" t="s">
        <v>123</v>
      </c>
      <c r="J28" t="s">
        <v>123</v>
      </c>
      <c r="K28" t="str">
        <f t="shared" ca="1" si="3"/>
        <v>NTR</v>
      </c>
      <c r="L28" s="5" t="s">
        <v>20</v>
      </c>
      <c r="M28" s="5" t="s">
        <v>20</v>
      </c>
      <c r="N28" t="s">
        <v>1512</v>
      </c>
      <c r="O28" t="s">
        <v>123</v>
      </c>
      <c r="P28" t="s">
        <v>123</v>
      </c>
      <c r="Q28" t="s">
        <v>21</v>
      </c>
      <c r="R28" t="s">
        <v>1380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47</v>
      </c>
      <c r="Y28" t="s">
        <v>20</v>
      </c>
      <c r="Z28" t="s">
        <v>20</v>
      </c>
      <c r="AA28" s="34">
        <v>42885.952557870369</v>
      </c>
      <c r="AB28" s="34">
        <v>42888.940289351849</v>
      </c>
      <c r="AD28">
        <v>15</v>
      </c>
      <c r="AE28" t="str">
        <f t="shared" ca="1" si="4"/>
        <v>NTR</v>
      </c>
      <c r="AF28" t="str">
        <f t="shared" ca="1" si="5"/>
        <v>NoTarg</v>
      </c>
      <c r="AG28" t="str">
        <f t="shared" ca="1" si="6"/>
        <v>NoWaive</v>
      </c>
      <c r="AH28" t="str">
        <f t="shared" ca="1" si="7"/>
        <v>NTR</v>
      </c>
    </row>
    <row r="29" spans="1:34" x14ac:dyDescent="0.3">
      <c r="A29">
        <f t="shared" si="0"/>
        <v>5</v>
      </c>
      <c r="B29">
        <f t="shared" si="1"/>
        <v>4</v>
      </c>
      <c r="C29" s="4">
        <f t="shared" ca="1" si="2"/>
        <v>100238</v>
      </c>
      <c r="D29">
        <v>100238</v>
      </c>
      <c r="E29" t="s">
        <v>480</v>
      </c>
      <c r="F29" t="s">
        <v>28</v>
      </c>
      <c r="G29" t="s">
        <v>481</v>
      </c>
      <c r="H29" t="s">
        <v>94</v>
      </c>
      <c r="I29" t="s">
        <v>123</v>
      </c>
      <c r="J29" t="s">
        <v>123</v>
      </c>
      <c r="K29" t="str">
        <f t="shared" ca="1" si="3"/>
        <v>NTR</v>
      </c>
      <c r="L29" s="5" t="s">
        <v>796</v>
      </c>
      <c r="M29" t="s">
        <v>20</v>
      </c>
      <c r="N29" t="s">
        <v>1523</v>
      </c>
      <c r="O29" t="s">
        <v>123</v>
      </c>
      <c r="P29" t="s">
        <v>1230</v>
      </c>
      <c r="Q29" t="s">
        <v>287</v>
      </c>
      <c r="R29" t="s">
        <v>82</v>
      </c>
      <c r="S29" t="s">
        <v>269</v>
      </c>
      <c r="T29" t="s">
        <v>23</v>
      </c>
      <c r="U29" t="s">
        <v>39</v>
      </c>
      <c r="V29" t="s">
        <v>156</v>
      </c>
      <c r="W29" t="s">
        <v>489</v>
      </c>
      <c r="X29" t="s">
        <v>480</v>
      </c>
      <c r="Y29" t="s">
        <v>20</v>
      </c>
      <c r="Z29" t="s">
        <v>20</v>
      </c>
      <c r="AA29" s="34">
        <v>42886.736921296295</v>
      </c>
      <c r="AB29" s="34">
        <v>42887.6953125</v>
      </c>
      <c r="AD29">
        <v>17</v>
      </c>
      <c r="AE29" t="str">
        <f t="shared" ca="1" si="4"/>
        <v>NTR</v>
      </c>
      <c r="AF29" t="str">
        <f t="shared" ca="1" si="5"/>
        <v>NoTarg</v>
      </c>
      <c r="AG29" t="str">
        <f t="shared" ca="1" si="6"/>
        <v>NoWaive</v>
      </c>
      <c r="AH29" t="str">
        <f t="shared" ca="1" si="7"/>
        <v>NTR</v>
      </c>
    </row>
    <row r="30" spans="1:34" x14ac:dyDescent="0.3">
      <c r="A30">
        <f t="shared" si="0"/>
        <v>5</v>
      </c>
      <c r="B30">
        <f t="shared" si="1"/>
        <v>4</v>
      </c>
      <c r="C30" s="4">
        <f t="shared" ca="1" si="2"/>
        <v>100243</v>
      </c>
      <c r="D30">
        <v>100243</v>
      </c>
      <c r="E30" t="s">
        <v>480</v>
      </c>
      <c r="F30" t="s">
        <v>28</v>
      </c>
      <c r="G30" t="s">
        <v>481</v>
      </c>
      <c r="H30" t="s">
        <v>94</v>
      </c>
      <c r="I30" t="s">
        <v>24</v>
      </c>
      <c r="J30" t="s">
        <v>123</v>
      </c>
      <c r="K30" t="str">
        <f t="shared" ca="1" si="3"/>
        <v>NTR</v>
      </c>
      <c r="L30" t="s">
        <v>796</v>
      </c>
      <c r="M30" t="s">
        <v>20</v>
      </c>
      <c r="N30" t="s">
        <v>1524</v>
      </c>
      <c r="O30" t="s">
        <v>123</v>
      </c>
      <c r="P30" t="s">
        <v>1230</v>
      </c>
      <c r="Q30" t="s">
        <v>287</v>
      </c>
      <c r="R30" t="s">
        <v>82</v>
      </c>
      <c r="S30" t="s">
        <v>269</v>
      </c>
      <c r="T30" t="s">
        <v>23</v>
      </c>
      <c r="U30" t="s">
        <v>22</v>
      </c>
      <c r="V30" t="s">
        <v>156</v>
      </c>
      <c r="W30" t="s">
        <v>489</v>
      </c>
      <c r="X30" t="s">
        <v>480</v>
      </c>
      <c r="Y30" t="s">
        <v>20</v>
      </c>
      <c r="Z30" t="s">
        <v>20</v>
      </c>
      <c r="AA30" s="34">
        <v>42886.744016203702</v>
      </c>
      <c r="AB30" s="34">
        <v>42887.725254629629</v>
      </c>
      <c r="AE30" t="str">
        <f t="shared" ca="1" si="4"/>
        <v>NTR</v>
      </c>
      <c r="AF30" t="str">
        <f t="shared" ca="1" si="5"/>
        <v>NoTarg</v>
      </c>
      <c r="AG30" t="str">
        <f t="shared" ca="1" si="6"/>
        <v>NoWaive</v>
      </c>
      <c r="AH30" t="str">
        <f t="shared" ca="1" si="7"/>
        <v>NTR</v>
      </c>
    </row>
    <row r="31" spans="1:34" x14ac:dyDescent="0.3">
      <c r="A31">
        <f t="shared" si="0"/>
        <v>4</v>
      </c>
      <c r="B31">
        <f t="shared" si="1"/>
        <v>3</v>
      </c>
      <c r="C31" s="4">
        <f t="shared" ca="1" si="2"/>
        <v>100326</v>
      </c>
      <c r="D31">
        <v>100326</v>
      </c>
      <c r="E31" t="s">
        <v>108</v>
      </c>
      <c r="F31" t="s">
        <v>28</v>
      </c>
      <c r="G31" t="s">
        <v>49</v>
      </c>
      <c r="H31" t="s">
        <v>94</v>
      </c>
      <c r="I31" t="s">
        <v>123</v>
      </c>
      <c r="J31" t="s">
        <v>123</v>
      </c>
      <c r="K31" t="str">
        <f t="shared" ca="1" si="3"/>
        <v>NTR</v>
      </c>
      <c r="L31" s="5" t="s">
        <v>20</v>
      </c>
      <c r="M31" t="s">
        <v>20</v>
      </c>
      <c r="N31" t="s">
        <v>1616</v>
      </c>
      <c r="O31" t="s">
        <v>123</v>
      </c>
      <c r="P31" t="s">
        <v>123</v>
      </c>
      <c r="Q31" t="s">
        <v>21</v>
      </c>
      <c r="R31" t="s">
        <v>1380</v>
      </c>
      <c r="S31" t="s">
        <v>269</v>
      </c>
      <c r="T31" t="s">
        <v>36</v>
      </c>
      <c r="U31" t="s">
        <v>22</v>
      </c>
      <c r="V31" t="s">
        <v>82</v>
      </c>
      <c r="W31" t="s">
        <v>54</v>
      </c>
      <c r="X31" t="s">
        <v>47</v>
      </c>
      <c r="Y31" t="s">
        <v>20</v>
      </c>
      <c r="Z31" t="s">
        <v>20</v>
      </c>
      <c r="AA31" s="34">
        <v>42887.943842592591</v>
      </c>
      <c r="AB31" s="34">
        <v>42888.908946759257</v>
      </c>
      <c r="AD31">
        <v>10</v>
      </c>
      <c r="AE31" t="str">
        <f t="shared" ca="1" si="4"/>
        <v>NTR</v>
      </c>
      <c r="AF31" t="str">
        <f t="shared" ca="1" si="5"/>
        <v>NoTarg</v>
      </c>
      <c r="AG31" t="str">
        <f t="shared" ca="1" si="6"/>
        <v>NoWaive</v>
      </c>
      <c r="AH31" t="str">
        <f t="shared" ca="1" si="7"/>
        <v>NTR</v>
      </c>
    </row>
    <row r="32" spans="1:34" x14ac:dyDescent="0.3">
      <c r="A32">
        <f t="shared" si="0"/>
        <v>3</v>
      </c>
      <c r="B32">
        <f t="shared" si="1"/>
        <v>3</v>
      </c>
      <c r="C32" s="4">
        <f t="shared" ca="1" si="2"/>
        <v>100334</v>
      </c>
      <c r="D32">
        <v>100334</v>
      </c>
      <c r="E32" t="s">
        <v>108</v>
      </c>
      <c r="F32" t="s">
        <v>28</v>
      </c>
      <c r="G32" t="s">
        <v>49</v>
      </c>
      <c r="H32" t="s">
        <v>184</v>
      </c>
      <c r="I32" t="s">
        <v>123</v>
      </c>
      <c r="J32" t="s">
        <v>123</v>
      </c>
      <c r="K32" t="str">
        <f t="shared" ca="1" si="3"/>
        <v>NTR</v>
      </c>
      <c r="L32" t="s">
        <v>20</v>
      </c>
      <c r="M32" s="5" t="s">
        <v>20</v>
      </c>
      <c r="N32" t="s">
        <v>1617</v>
      </c>
      <c r="O32" t="s">
        <v>123</v>
      </c>
      <c r="P32" t="s">
        <v>123</v>
      </c>
      <c r="Q32" t="s">
        <v>21</v>
      </c>
      <c r="R32" t="s">
        <v>1380</v>
      </c>
      <c r="S32" t="s">
        <v>269</v>
      </c>
      <c r="T32" t="s">
        <v>51</v>
      </c>
      <c r="U32" t="s">
        <v>39</v>
      </c>
      <c r="V32" t="s">
        <v>82</v>
      </c>
      <c r="W32" t="s">
        <v>1400</v>
      </c>
      <c r="X32" t="s">
        <v>1268</v>
      </c>
      <c r="Y32" t="s">
        <v>20</v>
      </c>
      <c r="Z32" t="s">
        <v>20</v>
      </c>
      <c r="AA32" s="34">
        <v>42888.278877314813</v>
      </c>
      <c r="AB32" s="34">
        <v>42888.452303240738</v>
      </c>
      <c r="AD32">
        <v>23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3</v>
      </c>
      <c r="B33">
        <f t="shared" si="1"/>
        <v>3</v>
      </c>
      <c r="C33" s="4">
        <f t="shared" ca="1" si="2"/>
        <v>100360</v>
      </c>
      <c r="D33">
        <v>100360</v>
      </c>
      <c r="E33" t="s">
        <v>208</v>
      </c>
      <c r="F33" t="s">
        <v>28</v>
      </c>
      <c r="G33" t="s">
        <v>1415</v>
      </c>
      <c r="H33" t="s">
        <v>94</v>
      </c>
      <c r="I33" t="s">
        <v>123</v>
      </c>
      <c r="J33" t="s">
        <v>123</v>
      </c>
      <c r="K33" t="str">
        <f t="shared" ca="1" si="3"/>
        <v>NTR</v>
      </c>
      <c r="L33" s="5" t="s">
        <v>20</v>
      </c>
      <c r="M33" s="5" t="s">
        <v>20</v>
      </c>
      <c r="N33" t="s">
        <v>1618</v>
      </c>
      <c r="O33" t="s">
        <v>123</v>
      </c>
      <c r="P33" t="s">
        <v>123</v>
      </c>
      <c r="Q33" t="s">
        <v>21</v>
      </c>
      <c r="R33" t="s">
        <v>1380</v>
      </c>
      <c r="S33" t="s">
        <v>269</v>
      </c>
      <c r="T33" t="s">
        <v>23</v>
      </c>
      <c r="U33" t="s">
        <v>39</v>
      </c>
      <c r="V33" t="s">
        <v>1332</v>
      </c>
      <c r="W33" t="s">
        <v>93</v>
      </c>
      <c r="X33" t="s">
        <v>613</v>
      </c>
      <c r="Y33" t="s">
        <v>20</v>
      </c>
      <c r="Z33" t="s">
        <v>20</v>
      </c>
      <c r="AA33" s="34">
        <v>42888.475555555553</v>
      </c>
      <c r="AB33" s="34">
        <v>42888.840416666666</v>
      </c>
      <c r="AD33">
        <v>5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3</v>
      </c>
      <c r="B34">
        <f t="shared" ref="B34:B65" si="9">DAYS360(AB34,$K$104)</f>
        <v>3</v>
      </c>
      <c r="C34" s="4">
        <f t="shared" ref="C34:C65" ca="1" si="10">HYPERLINK($N$174 &amp; INDIRECT("d" &amp; ROW()),INDIRECT("d" &amp; ROW()))</f>
        <v>100372</v>
      </c>
      <c r="D34">
        <v>100372</v>
      </c>
      <c r="E34" t="s">
        <v>27</v>
      </c>
      <c r="F34" t="s">
        <v>28</v>
      </c>
      <c r="G34" t="s">
        <v>34</v>
      </c>
      <c r="H34" t="s">
        <v>94</v>
      </c>
      <c r="I34" t="s">
        <v>123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NTR</v>
      </c>
      <c r="L34" t="s">
        <v>20</v>
      </c>
      <c r="M34" t="s">
        <v>20</v>
      </c>
      <c r="N34" t="s">
        <v>1622</v>
      </c>
      <c r="O34" t="s">
        <v>123</v>
      </c>
      <c r="P34" t="s">
        <v>123</v>
      </c>
      <c r="Q34" t="s">
        <v>21</v>
      </c>
      <c r="R34" t="s">
        <v>1380</v>
      </c>
      <c r="S34" t="s">
        <v>269</v>
      </c>
      <c r="T34" t="s">
        <v>23</v>
      </c>
      <c r="U34" t="s">
        <v>39</v>
      </c>
      <c r="V34" t="s">
        <v>1332</v>
      </c>
      <c r="W34" t="s">
        <v>109</v>
      </c>
      <c r="X34" t="s">
        <v>1623</v>
      </c>
      <c r="Y34" t="s">
        <v>20</v>
      </c>
      <c r="Z34" t="s">
        <v>20</v>
      </c>
      <c r="AA34" s="34">
        <v>42888.709131944444</v>
      </c>
      <c r="AB34" s="34">
        <v>42888.713518518518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150</v>
      </c>
      <c r="B35">
        <f t="shared" si="9"/>
        <v>5</v>
      </c>
      <c r="C35" s="4">
        <f t="shared" ca="1" si="10"/>
        <v>94191</v>
      </c>
      <c r="D35">
        <v>94191</v>
      </c>
      <c r="E35" t="s">
        <v>186</v>
      </c>
      <c r="F35" t="s">
        <v>75</v>
      </c>
      <c r="G35" t="s">
        <v>76</v>
      </c>
      <c r="H35" t="s">
        <v>112</v>
      </c>
      <c r="I35" t="s">
        <v>30</v>
      </c>
      <c r="J35" t="s">
        <v>123</v>
      </c>
      <c r="K35" t="str">
        <f t="shared" ca="1" si="11"/>
        <v>.</v>
      </c>
      <c r="L35" t="s">
        <v>796</v>
      </c>
      <c r="M35" s="5" t="s">
        <v>20</v>
      </c>
      <c r="N35" t="s">
        <v>344</v>
      </c>
      <c r="O35" t="s">
        <v>1384</v>
      </c>
      <c r="P35" t="s">
        <v>123</v>
      </c>
      <c r="Q35" t="s">
        <v>82</v>
      </c>
      <c r="R35" t="s">
        <v>1380</v>
      </c>
      <c r="S35" t="s">
        <v>269</v>
      </c>
      <c r="T35" t="s">
        <v>36</v>
      </c>
      <c r="U35" t="s">
        <v>35</v>
      </c>
      <c r="V35" t="s">
        <v>25</v>
      </c>
      <c r="W35" t="s">
        <v>26</v>
      </c>
      <c r="X35" t="s">
        <v>272</v>
      </c>
      <c r="Y35" t="s">
        <v>103</v>
      </c>
      <c r="Z35" t="s">
        <v>20</v>
      </c>
      <c r="AA35" s="34">
        <v>42740.289351851854</v>
      </c>
      <c r="AB35" s="34">
        <v>42886.756030092591</v>
      </c>
      <c r="AD35">
        <v>9</v>
      </c>
      <c r="AE35" t="str">
        <f t="shared" ca="1" si="12"/>
        <v>Protocols-AAUM</v>
      </c>
      <c r="AF35" t="str">
        <f t="shared" ca="1" si="13"/>
        <v>---</v>
      </c>
      <c r="AG35" t="str">
        <f t="shared" ca="1" si="14"/>
        <v>Waiver Requested</v>
      </c>
      <c r="AH35" t="str">
        <f t="shared" ca="1" si="15"/>
        <v>P1</v>
      </c>
    </row>
    <row r="36" spans="1:34" x14ac:dyDescent="0.3">
      <c r="A36">
        <f t="shared" si="8"/>
        <v>66</v>
      </c>
      <c r="B36">
        <f t="shared" si="9"/>
        <v>41</v>
      </c>
      <c r="C36" s="4">
        <f t="shared" ca="1" si="10"/>
        <v>97620</v>
      </c>
      <c r="D36">
        <v>97620</v>
      </c>
      <c r="E36" t="s">
        <v>41</v>
      </c>
      <c r="F36" t="s">
        <v>75</v>
      </c>
      <c r="G36" t="s">
        <v>129</v>
      </c>
      <c r="H36" t="s">
        <v>94</v>
      </c>
      <c r="I36" t="s">
        <v>30</v>
      </c>
      <c r="J36" t="s">
        <v>123</v>
      </c>
      <c r="K36" t="str">
        <f t="shared" ca="1" si="11"/>
        <v>.</v>
      </c>
      <c r="L36" s="5" t="s">
        <v>796</v>
      </c>
      <c r="M36" s="5" t="s">
        <v>20</v>
      </c>
      <c r="N36" t="s">
        <v>929</v>
      </c>
      <c r="O36" t="s">
        <v>123</v>
      </c>
      <c r="P36" t="s">
        <v>123</v>
      </c>
      <c r="Q36" t="s">
        <v>82</v>
      </c>
      <c r="R36" t="s">
        <v>1380</v>
      </c>
      <c r="S36" t="s">
        <v>269</v>
      </c>
      <c r="T36" t="s">
        <v>36</v>
      </c>
      <c r="U36" t="s">
        <v>35</v>
      </c>
      <c r="V36" t="s">
        <v>29</v>
      </c>
      <c r="W36" t="s">
        <v>44</v>
      </c>
      <c r="X36" t="s">
        <v>405</v>
      </c>
      <c r="Y36" t="s">
        <v>20</v>
      </c>
      <c r="Z36" t="s">
        <v>20</v>
      </c>
      <c r="AA36" s="34">
        <v>42823.748773148145</v>
      </c>
      <c r="AB36" s="34">
        <v>42849.737361111111</v>
      </c>
      <c r="AD36">
        <v>19</v>
      </c>
      <c r="AE36" t="str">
        <f t="shared" ca="1" si="12"/>
        <v>Protocols-AAUM</v>
      </c>
      <c r="AF36" t="str">
        <f t="shared" ca="1" si="13"/>
        <v>---</v>
      </c>
      <c r="AG36" t="str">
        <f t="shared" ca="1" si="14"/>
        <v>Waiver Requested</v>
      </c>
      <c r="AH36" t="str">
        <f t="shared" ca="1" si="15"/>
        <v>P2</v>
      </c>
    </row>
    <row r="37" spans="1:34" x14ac:dyDescent="0.3">
      <c r="A37">
        <f t="shared" si="8"/>
        <v>5</v>
      </c>
      <c r="B37">
        <f t="shared" si="9"/>
        <v>3</v>
      </c>
      <c r="C37" s="4">
        <f t="shared" ca="1" si="10"/>
        <v>100146</v>
      </c>
      <c r="D37">
        <v>100146</v>
      </c>
      <c r="E37" t="s">
        <v>41</v>
      </c>
      <c r="F37" t="s">
        <v>75</v>
      </c>
      <c r="G37" t="s">
        <v>129</v>
      </c>
      <c r="H37" t="s">
        <v>156</v>
      </c>
      <c r="I37" t="s">
        <v>123</v>
      </c>
      <c r="J37" t="s">
        <v>123</v>
      </c>
      <c r="K37" t="str">
        <f t="shared" ca="1" si="11"/>
        <v>NTR</v>
      </c>
      <c r="L37" s="5" t="s">
        <v>20</v>
      </c>
      <c r="M37" t="s">
        <v>20</v>
      </c>
      <c r="N37" t="s">
        <v>1527</v>
      </c>
      <c r="O37" t="s">
        <v>123</v>
      </c>
      <c r="P37" t="s">
        <v>123</v>
      </c>
      <c r="Q37" t="s">
        <v>21</v>
      </c>
      <c r="R37" t="s">
        <v>1380</v>
      </c>
      <c r="S37" t="s">
        <v>269</v>
      </c>
      <c r="T37" t="s">
        <v>36</v>
      </c>
      <c r="U37" t="s">
        <v>35</v>
      </c>
      <c r="V37" t="s">
        <v>82</v>
      </c>
      <c r="W37" t="s">
        <v>54</v>
      </c>
      <c r="X37" t="s">
        <v>47</v>
      </c>
      <c r="Y37" t="s">
        <v>20</v>
      </c>
      <c r="Z37" t="s">
        <v>20</v>
      </c>
      <c r="AA37" s="34">
        <v>42885.835682870369</v>
      </c>
      <c r="AB37" s="34">
        <v>42888.953877314816</v>
      </c>
      <c r="AD37">
        <v>6</v>
      </c>
      <c r="AE37" t="str">
        <f t="shared" ca="1" si="12"/>
        <v>NTR</v>
      </c>
      <c r="AF37" t="str">
        <f t="shared" ca="1" si="13"/>
        <v>NoTarg</v>
      </c>
      <c r="AG37" t="str">
        <f t="shared" ca="1" si="14"/>
        <v>NoWaive</v>
      </c>
      <c r="AH37" t="str">
        <f t="shared" ca="1" si="15"/>
        <v>NTR</v>
      </c>
    </row>
    <row r="38" spans="1:34" x14ac:dyDescent="0.3">
      <c r="A38">
        <f t="shared" si="8"/>
        <v>135</v>
      </c>
      <c r="B38">
        <f t="shared" si="9"/>
        <v>5</v>
      </c>
      <c r="C38" s="4">
        <f t="shared" ca="1" si="10"/>
        <v>94835</v>
      </c>
      <c r="D38">
        <v>94835</v>
      </c>
      <c r="E38" t="s">
        <v>561</v>
      </c>
      <c r="F38" t="s">
        <v>86</v>
      </c>
      <c r="G38" t="s">
        <v>87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t="s">
        <v>796</v>
      </c>
      <c r="M38" t="s">
        <v>20</v>
      </c>
      <c r="N38" t="s">
        <v>1517</v>
      </c>
      <c r="O38" t="s">
        <v>1518</v>
      </c>
      <c r="P38" t="s">
        <v>213</v>
      </c>
      <c r="Q38" t="s">
        <v>82</v>
      </c>
      <c r="R38" t="s">
        <v>1380</v>
      </c>
      <c r="S38" t="s">
        <v>269</v>
      </c>
      <c r="T38" t="s">
        <v>36</v>
      </c>
      <c r="U38" t="s">
        <v>35</v>
      </c>
      <c r="V38" t="s">
        <v>190</v>
      </c>
      <c r="W38" t="s">
        <v>26</v>
      </c>
      <c r="X38" t="s">
        <v>272</v>
      </c>
      <c r="Y38" t="s">
        <v>103</v>
      </c>
      <c r="Z38" t="s">
        <v>20</v>
      </c>
      <c r="AA38" s="34">
        <v>42755.776539351849</v>
      </c>
      <c r="AB38" s="34">
        <v>42886.760960648149</v>
      </c>
      <c r="AC38" t="s">
        <v>1213</v>
      </c>
      <c r="AE38" t="str">
        <f t="shared" ca="1" si="12"/>
        <v>Protocols-SMB</v>
      </c>
      <c r="AF38" t="str">
        <f t="shared" ca="1" si="13"/>
        <v>---</v>
      </c>
      <c r="AG38" t="str">
        <f t="shared" ca="1" si="14"/>
        <v>Waiver Requested</v>
      </c>
      <c r="AH38" t="str">
        <f t="shared" ca="1" si="15"/>
        <v>P1</v>
      </c>
    </row>
    <row r="39" spans="1:34" x14ac:dyDescent="0.3">
      <c r="A39">
        <f t="shared" si="8"/>
        <v>40</v>
      </c>
      <c r="B39">
        <f t="shared" si="9"/>
        <v>5</v>
      </c>
      <c r="C39" s="4">
        <f t="shared" ca="1" si="10"/>
        <v>98719</v>
      </c>
      <c r="D39">
        <v>98719</v>
      </c>
      <c r="E39" t="s">
        <v>91</v>
      </c>
      <c r="F39" t="s">
        <v>86</v>
      </c>
      <c r="G39" t="s">
        <v>87</v>
      </c>
      <c r="H39" t="s">
        <v>112</v>
      </c>
      <c r="I39" t="s">
        <v>24</v>
      </c>
      <c r="J39" t="s">
        <v>123</v>
      </c>
      <c r="K39" t="str">
        <f t="shared" ca="1" si="11"/>
        <v>.</v>
      </c>
      <c r="L39" t="s">
        <v>796</v>
      </c>
      <c r="M39" t="s">
        <v>20</v>
      </c>
      <c r="N39" t="s">
        <v>1145</v>
      </c>
      <c r="O39" t="s">
        <v>1390</v>
      </c>
      <c r="P39" t="s">
        <v>123</v>
      </c>
      <c r="Q39" t="s">
        <v>82</v>
      </c>
      <c r="R39" t="s">
        <v>1380</v>
      </c>
      <c r="S39" t="s">
        <v>269</v>
      </c>
      <c r="T39" t="s">
        <v>36</v>
      </c>
      <c r="U39" t="s">
        <v>35</v>
      </c>
      <c r="V39" t="s">
        <v>190</v>
      </c>
      <c r="W39" t="s">
        <v>26</v>
      </c>
      <c r="X39" t="s">
        <v>742</v>
      </c>
      <c r="Y39" t="s">
        <v>103</v>
      </c>
      <c r="Z39" t="s">
        <v>20</v>
      </c>
      <c r="AA39" s="34">
        <v>42850.847083333334</v>
      </c>
      <c r="AB39" s="34">
        <v>42885.446851851855</v>
      </c>
      <c r="AE39" t="str">
        <f t="shared" ca="1" si="12"/>
        <v>Protocols-SMB</v>
      </c>
      <c r="AF39" t="str">
        <f t="shared" ca="1" si="13"/>
        <v>---</v>
      </c>
      <c r="AG39" t="str">
        <f t="shared" ca="1" si="14"/>
        <v>Waiver Requested</v>
      </c>
      <c r="AH39" t="str">
        <f t="shared" ca="1" si="15"/>
        <v>P1</v>
      </c>
    </row>
    <row r="40" spans="1:34" x14ac:dyDescent="0.3">
      <c r="A40">
        <f t="shared" si="8"/>
        <v>38</v>
      </c>
      <c r="B40">
        <f t="shared" si="9"/>
        <v>5</v>
      </c>
      <c r="C40" s="4">
        <f t="shared" ca="1" si="10"/>
        <v>98839</v>
      </c>
      <c r="D40">
        <v>98839</v>
      </c>
      <c r="E40" t="s">
        <v>416</v>
      </c>
      <c r="F40" t="s">
        <v>86</v>
      </c>
      <c r="G40" t="s">
        <v>266</v>
      </c>
      <c r="H40" t="s">
        <v>94</v>
      </c>
      <c r="I40" t="s">
        <v>24</v>
      </c>
      <c r="J40" t="s">
        <v>123</v>
      </c>
      <c r="K40" t="str">
        <f t="shared" ca="1" si="11"/>
        <v>.</v>
      </c>
      <c r="L40" s="5" t="s">
        <v>20</v>
      </c>
      <c r="M40" t="s">
        <v>1621</v>
      </c>
      <c r="N40" t="s">
        <v>1161</v>
      </c>
      <c r="O40" t="s">
        <v>123</v>
      </c>
      <c r="P40" t="s">
        <v>1273</v>
      </c>
      <c r="Q40" t="s">
        <v>82</v>
      </c>
      <c r="R40" t="s">
        <v>1380</v>
      </c>
      <c r="S40" t="s">
        <v>269</v>
      </c>
      <c r="T40" t="s">
        <v>23</v>
      </c>
      <c r="U40" t="s">
        <v>39</v>
      </c>
      <c r="V40" t="s">
        <v>29</v>
      </c>
      <c r="W40" t="s">
        <v>54</v>
      </c>
      <c r="X40" t="s">
        <v>405</v>
      </c>
      <c r="Y40" t="s">
        <v>20</v>
      </c>
      <c r="Z40" t="s">
        <v>20</v>
      </c>
      <c r="AA40" s="34">
        <v>42852.838067129633</v>
      </c>
      <c r="AB40" s="34">
        <v>42886.509375000001</v>
      </c>
      <c r="AD40">
        <v>14</v>
      </c>
      <c r="AE40" t="str">
        <f t="shared" ca="1" si="12"/>
        <v>Protocols-SMB</v>
      </c>
      <c r="AF40" t="str">
        <f t="shared" ca="1" si="13"/>
        <v>Avitus_1.4.0.72-20170607</v>
      </c>
      <c r="AG40" t="str">
        <f t="shared" ca="1" si="14"/>
        <v>---</v>
      </c>
      <c r="AH40" t="str">
        <f t="shared" ca="1" si="15"/>
        <v>P2</v>
      </c>
    </row>
    <row r="41" spans="1:34" x14ac:dyDescent="0.3">
      <c r="A41">
        <f t="shared" si="8"/>
        <v>34</v>
      </c>
      <c r="B41">
        <f t="shared" si="9"/>
        <v>18</v>
      </c>
      <c r="C41" s="4">
        <f t="shared" ca="1" si="10"/>
        <v>98910</v>
      </c>
      <c r="D41">
        <v>98910</v>
      </c>
      <c r="E41" t="s">
        <v>563</v>
      </c>
      <c r="F41" t="s">
        <v>86</v>
      </c>
      <c r="G41" t="s">
        <v>87</v>
      </c>
      <c r="H41" t="s">
        <v>94</v>
      </c>
      <c r="I41" t="s">
        <v>24</v>
      </c>
      <c r="J41" t="s">
        <v>123</v>
      </c>
      <c r="K41" t="str">
        <f t="shared" ca="1" si="11"/>
        <v>.</v>
      </c>
      <c r="L41" s="5" t="s">
        <v>796</v>
      </c>
      <c r="M41" t="s">
        <v>20</v>
      </c>
      <c r="N41" t="s">
        <v>1178</v>
      </c>
      <c r="O41" t="s">
        <v>123</v>
      </c>
      <c r="P41" t="s">
        <v>123</v>
      </c>
      <c r="Q41" t="s">
        <v>82</v>
      </c>
      <c r="R41" t="s">
        <v>1380</v>
      </c>
      <c r="S41" t="s">
        <v>269</v>
      </c>
      <c r="T41" t="s">
        <v>23</v>
      </c>
      <c r="U41" t="s">
        <v>22</v>
      </c>
      <c r="V41" t="s">
        <v>570</v>
      </c>
      <c r="W41" t="s">
        <v>683</v>
      </c>
      <c r="X41" t="s">
        <v>108</v>
      </c>
      <c r="Y41" t="s">
        <v>20</v>
      </c>
      <c r="Z41" t="s">
        <v>20</v>
      </c>
      <c r="AA41" s="34">
        <v>42856.738692129627</v>
      </c>
      <c r="AB41" s="34">
        <v>42872.500914351855</v>
      </c>
      <c r="AE41" t="str">
        <f t="shared" ca="1" si="12"/>
        <v>Protocols-SMB</v>
      </c>
      <c r="AF41" t="str">
        <f t="shared" ca="1" si="13"/>
        <v>---</v>
      </c>
      <c r="AG41" t="str">
        <f t="shared" ca="1" si="14"/>
        <v>Waiver Requested</v>
      </c>
      <c r="AH41" t="str">
        <f t="shared" ca="1" si="15"/>
        <v>P2</v>
      </c>
    </row>
    <row r="42" spans="1:34" x14ac:dyDescent="0.3">
      <c r="A42">
        <f t="shared" si="8"/>
        <v>33</v>
      </c>
      <c r="B42">
        <f t="shared" si="9"/>
        <v>10</v>
      </c>
      <c r="C42" s="4">
        <f t="shared" ca="1" si="10"/>
        <v>98940</v>
      </c>
      <c r="D42">
        <v>98940</v>
      </c>
      <c r="E42" t="s">
        <v>399</v>
      </c>
      <c r="F42" t="s">
        <v>86</v>
      </c>
      <c r="G42" t="s">
        <v>87</v>
      </c>
      <c r="H42" t="s">
        <v>112</v>
      </c>
      <c r="I42" t="s">
        <v>24</v>
      </c>
      <c r="J42" t="s">
        <v>123</v>
      </c>
      <c r="K42" t="str">
        <f t="shared" ca="1" si="11"/>
        <v>.</v>
      </c>
      <c r="L42" s="5" t="s">
        <v>796</v>
      </c>
      <c r="M42" s="5" t="s">
        <v>20</v>
      </c>
      <c r="N42" t="s">
        <v>1183</v>
      </c>
      <c r="O42" t="s">
        <v>1393</v>
      </c>
      <c r="P42" t="s">
        <v>123</v>
      </c>
      <c r="Q42" t="s">
        <v>82</v>
      </c>
      <c r="R42" t="s">
        <v>1380</v>
      </c>
      <c r="S42" t="s">
        <v>269</v>
      </c>
      <c r="T42" t="s">
        <v>36</v>
      </c>
      <c r="U42" t="s">
        <v>35</v>
      </c>
      <c r="V42" t="s">
        <v>190</v>
      </c>
      <c r="W42" t="s">
        <v>26</v>
      </c>
      <c r="X42" t="s">
        <v>405</v>
      </c>
      <c r="Y42" t="s">
        <v>103</v>
      </c>
      <c r="Z42" t="s">
        <v>20</v>
      </c>
      <c r="AA42" s="34">
        <v>42857.441631944443</v>
      </c>
      <c r="AB42" s="34">
        <v>42880.861111111109</v>
      </c>
      <c r="AD42">
        <v>1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Waiver Requested</v>
      </c>
      <c r="AH42" t="str">
        <f t="shared" ca="1" si="15"/>
        <v>P1</v>
      </c>
    </row>
    <row r="43" spans="1:34" x14ac:dyDescent="0.3">
      <c r="A43">
        <f t="shared" si="8"/>
        <v>33</v>
      </c>
      <c r="B43">
        <f t="shared" si="9"/>
        <v>5</v>
      </c>
      <c r="C43" s="4">
        <f t="shared" ca="1" si="10"/>
        <v>98941</v>
      </c>
      <c r="D43">
        <v>98941</v>
      </c>
      <c r="E43" t="s">
        <v>118</v>
      </c>
      <c r="F43" t="s">
        <v>86</v>
      </c>
      <c r="G43" t="s">
        <v>87</v>
      </c>
      <c r="H43" t="s">
        <v>112</v>
      </c>
      <c r="I43" t="s">
        <v>24</v>
      </c>
      <c r="J43" t="s">
        <v>123</v>
      </c>
      <c r="K43" t="str">
        <f t="shared" ca="1" si="11"/>
        <v>.</v>
      </c>
      <c r="L43" s="5" t="s">
        <v>796</v>
      </c>
      <c r="M43" s="5" t="s">
        <v>20</v>
      </c>
      <c r="N43" t="s">
        <v>1184</v>
      </c>
      <c r="O43" t="s">
        <v>1480</v>
      </c>
      <c r="P43" t="s">
        <v>123</v>
      </c>
      <c r="Q43" t="s">
        <v>82</v>
      </c>
      <c r="R43" t="s">
        <v>1380</v>
      </c>
      <c r="S43" t="s">
        <v>269</v>
      </c>
      <c r="T43" t="s">
        <v>36</v>
      </c>
      <c r="U43" t="s">
        <v>35</v>
      </c>
      <c r="V43" t="s">
        <v>190</v>
      </c>
      <c r="W43" t="s">
        <v>26</v>
      </c>
      <c r="X43" t="s">
        <v>405</v>
      </c>
      <c r="Y43" t="s">
        <v>103</v>
      </c>
      <c r="Z43" t="s">
        <v>20</v>
      </c>
      <c r="AA43" s="34">
        <v>42857.443495370368</v>
      </c>
      <c r="AB43" s="34">
        <v>42885.446840277778</v>
      </c>
      <c r="AE43" t="str">
        <f t="shared" ca="1" si="12"/>
        <v>Protocols-SMB</v>
      </c>
      <c r="AF43" t="str">
        <f t="shared" ca="1" si="13"/>
        <v>---</v>
      </c>
      <c r="AG43" t="str">
        <f t="shared" ca="1" si="14"/>
        <v>Waiver Requested</v>
      </c>
      <c r="AH43" t="str">
        <f t="shared" ca="1" si="15"/>
        <v>P1</v>
      </c>
    </row>
    <row r="44" spans="1:34" x14ac:dyDescent="0.3">
      <c r="A44">
        <f t="shared" si="8"/>
        <v>23</v>
      </c>
      <c r="B44">
        <f t="shared" si="9"/>
        <v>10</v>
      </c>
      <c r="C44" s="4">
        <f t="shared" ca="1" si="10"/>
        <v>99428</v>
      </c>
      <c r="D44">
        <v>99428</v>
      </c>
      <c r="E44" t="s">
        <v>84</v>
      </c>
      <c r="F44" t="s">
        <v>86</v>
      </c>
      <c r="G44" t="s">
        <v>87</v>
      </c>
      <c r="H44" t="s">
        <v>94</v>
      </c>
      <c r="I44" t="s">
        <v>24</v>
      </c>
      <c r="J44" t="s">
        <v>123</v>
      </c>
      <c r="K44" t="str">
        <f t="shared" ca="1" si="11"/>
        <v>.</v>
      </c>
      <c r="L44" s="5" t="s">
        <v>796</v>
      </c>
      <c r="M44" s="5" t="s">
        <v>20</v>
      </c>
      <c r="N44" t="s">
        <v>1298</v>
      </c>
      <c r="O44" t="s">
        <v>123</v>
      </c>
      <c r="P44" t="s">
        <v>123</v>
      </c>
      <c r="Q44" t="s">
        <v>82</v>
      </c>
      <c r="R44" t="s">
        <v>1380</v>
      </c>
      <c r="S44" t="s">
        <v>269</v>
      </c>
      <c r="T44" t="s">
        <v>36</v>
      </c>
      <c r="U44" t="s">
        <v>35</v>
      </c>
      <c r="V44" t="s">
        <v>190</v>
      </c>
      <c r="W44" t="s">
        <v>54</v>
      </c>
      <c r="X44" t="s">
        <v>405</v>
      </c>
      <c r="Y44" t="s">
        <v>20</v>
      </c>
      <c r="Z44" t="s">
        <v>20</v>
      </c>
      <c r="AA44" s="34">
        <v>42867.724502314813</v>
      </c>
      <c r="AB44" s="34">
        <v>42880.901284722226</v>
      </c>
      <c r="AC44" t="s">
        <v>830</v>
      </c>
      <c r="AD44">
        <v>6</v>
      </c>
      <c r="AE44" t="str">
        <f t="shared" ca="1" si="12"/>
        <v>Protocols-SMB</v>
      </c>
      <c r="AF44" t="str">
        <f t="shared" ca="1" si="13"/>
        <v>---</v>
      </c>
      <c r="AG44" t="str">
        <f t="shared" ca="1" si="14"/>
        <v>Waiver Requested</v>
      </c>
      <c r="AH44" t="str">
        <f t="shared" ca="1" si="15"/>
        <v>P2</v>
      </c>
    </row>
    <row r="45" spans="1:34" x14ac:dyDescent="0.3">
      <c r="A45">
        <f t="shared" si="8"/>
        <v>19</v>
      </c>
      <c r="B45">
        <f t="shared" si="9"/>
        <v>4</v>
      </c>
      <c r="C45" s="4">
        <f t="shared" ca="1" si="10"/>
        <v>99537</v>
      </c>
      <c r="D45">
        <v>99537</v>
      </c>
      <c r="E45" t="s">
        <v>84</v>
      </c>
      <c r="F45" t="s">
        <v>86</v>
      </c>
      <c r="G45" t="s">
        <v>92</v>
      </c>
      <c r="H45" t="s">
        <v>94</v>
      </c>
      <c r="I45" t="s">
        <v>24</v>
      </c>
      <c r="J45" t="s">
        <v>123</v>
      </c>
      <c r="K45" t="str">
        <f t="shared" ca="1" si="11"/>
        <v>.</v>
      </c>
      <c r="L45" s="5" t="s">
        <v>796</v>
      </c>
      <c r="M45" t="s">
        <v>20</v>
      </c>
      <c r="N45" t="s">
        <v>1599</v>
      </c>
      <c r="O45" t="s">
        <v>123</v>
      </c>
      <c r="P45" t="s">
        <v>1424</v>
      </c>
      <c r="Q45" t="s">
        <v>82</v>
      </c>
      <c r="R45" t="s">
        <v>1380</v>
      </c>
      <c r="S45" t="s">
        <v>269</v>
      </c>
      <c r="T45" t="s">
        <v>36</v>
      </c>
      <c r="U45" t="s">
        <v>35</v>
      </c>
      <c r="V45" t="s">
        <v>82</v>
      </c>
      <c r="W45" t="s">
        <v>54</v>
      </c>
      <c r="X45" t="s">
        <v>405</v>
      </c>
      <c r="Y45" t="s">
        <v>20</v>
      </c>
      <c r="Z45" t="s">
        <v>20</v>
      </c>
      <c r="AA45" s="34">
        <v>42871.465324074074</v>
      </c>
      <c r="AB45" s="34">
        <v>42887.750787037039</v>
      </c>
      <c r="AC45" t="s">
        <v>830</v>
      </c>
      <c r="AD45">
        <v>11</v>
      </c>
      <c r="AE45" t="str">
        <f t="shared" ca="1" si="12"/>
        <v>Protocols-SMB</v>
      </c>
      <c r="AF45" t="str">
        <f t="shared" ca="1" si="13"/>
        <v>---</v>
      </c>
      <c r="AG45" t="str">
        <f t="shared" ca="1" si="14"/>
        <v>Waiver Requested</v>
      </c>
      <c r="AH45" t="str">
        <f t="shared" ca="1" si="15"/>
        <v>P2</v>
      </c>
    </row>
    <row r="46" spans="1:34" x14ac:dyDescent="0.3">
      <c r="A46">
        <f t="shared" si="8"/>
        <v>18</v>
      </c>
      <c r="B46">
        <f t="shared" si="9"/>
        <v>5</v>
      </c>
      <c r="C46" s="4">
        <f t="shared" ca="1" si="10"/>
        <v>99619</v>
      </c>
      <c r="D46">
        <v>99619</v>
      </c>
      <c r="E46" t="s">
        <v>399</v>
      </c>
      <c r="F46" t="s">
        <v>86</v>
      </c>
      <c r="G46" t="s">
        <v>87</v>
      </c>
      <c r="H46" t="s">
        <v>184</v>
      </c>
      <c r="I46" t="s">
        <v>81</v>
      </c>
      <c r="J46" t="s">
        <v>123</v>
      </c>
      <c r="K46" t="str">
        <f t="shared" ca="1" si="11"/>
        <v>.</v>
      </c>
      <c r="L46" t="s">
        <v>20</v>
      </c>
      <c r="M46" t="s">
        <v>1621</v>
      </c>
      <c r="N46" t="s">
        <v>1447</v>
      </c>
      <c r="O46" t="s">
        <v>123</v>
      </c>
      <c r="P46" t="s">
        <v>123</v>
      </c>
      <c r="Q46" t="s">
        <v>82</v>
      </c>
      <c r="R46" t="s">
        <v>1380</v>
      </c>
      <c r="S46" t="s">
        <v>269</v>
      </c>
      <c r="T46" t="s">
        <v>23</v>
      </c>
      <c r="U46" t="s">
        <v>22</v>
      </c>
      <c r="V46" t="s">
        <v>82</v>
      </c>
      <c r="W46" t="s">
        <v>105</v>
      </c>
      <c r="X46" t="s">
        <v>405</v>
      </c>
      <c r="Y46" t="s">
        <v>20</v>
      </c>
      <c r="Z46" t="s">
        <v>20</v>
      </c>
      <c r="AA46" s="34">
        <v>42872.827256944445</v>
      </c>
      <c r="AB46" s="34">
        <v>42886.516736111109</v>
      </c>
      <c r="AC46" t="s">
        <v>830</v>
      </c>
      <c r="AE46" t="str">
        <f t="shared" ca="1" si="12"/>
        <v>Protocols-SMB</v>
      </c>
      <c r="AF46" t="str">
        <f t="shared" ca="1" si="13"/>
        <v>Avitus_1.4.0.72-20170607</v>
      </c>
      <c r="AG46" t="str">
        <f t="shared" ca="1" si="14"/>
        <v>---</v>
      </c>
      <c r="AH46" t="str">
        <f t="shared" ca="1" si="15"/>
        <v>P0</v>
      </c>
    </row>
    <row r="47" spans="1:34" x14ac:dyDescent="0.3">
      <c r="A47">
        <f t="shared" si="8"/>
        <v>18</v>
      </c>
      <c r="B47">
        <f t="shared" si="9"/>
        <v>9</v>
      </c>
      <c r="C47" s="4">
        <f t="shared" ca="1" si="10"/>
        <v>99620</v>
      </c>
      <c r="D47">
        <v>99620</v>
      </c>
      <c r="E47" t="s">
        <v>134</v>
      </c>
      <c r="F47" t="s">
        <v>86</v>
      </c>
      <c r="G47" t="s">
        <v>92</v>
      </c>
      <c r="H47" t="s">
        <v>94</v>
      </c>
      <c r="I47" t="s">
        <v>24</v>
      </c>
      <c r="J47" t="s">
        <v>123</v>
      </c>
      <c r="K47" t="str">
        <f t="shared" ca="1" si="11"/>
        <v>.</v>
      </c>
      <c r="L47" s="5" t="s">
        <v>796</v>
      </c>
      <c r="M47" s="5" t="s">
        <v>20</v>
      </c>
      <c r="N47" t="s">
        <v>1335</v>
      </c>
      <c r="O47" t="s">
        <v>123</v>
      </c>
      <c r="P47" t="s">
        <v>123</v>
      </c>
      <c r="Q47" t="s">
        <v>82</v>
      </c>
      <c r="R47" t="s">
        <v>1380</v>
      </c>
      <c r="S47" t="s">
        <v>269</v>
      </c>
      <c r="T47" t="s">
        <v>36</v>
      </c>
      <c r="U47" t="s">
        <v>22</v>
      </c>
      <c r="V47" t="s">
        <v>82</v>
      </c>
      <c r="W47" t="s">
        <v>54</v>
      </c>
      <c r="X47" t="s">
        <v>405</v>
      </c>
      <c r="Y47" t="s">
        <v>20</v>
      </c>
      <c r="Z47" t="s">
        <v>20</v>
      </c>
      <c r="AA47" s="34">
        <v>42872.828923611109</v>
      </c>
      <c r="AB47" s="34">
        <v>42881.532037037039</v>
      </c>
      <c r="AC47" t="s">
        <v>1425</v>
      </c>
      <c r="AD47">
        <v>1</v>
      </c>
      <c r="AE47" t="str">
        <f t="shared" ca="1" si="12"/>
        <v>Protocols-SMB</v>
      </c>
      <c r="AF47" t="str">
        <f t="shared" ca="1" si="13"/>
        <v>---</v>
      </c>
      <c r="AG47" t="str">
        <f t="shared" ca="1" si="14"/>
        <v>Waiver Requested</v>
      </c>
      <c r="AH47" t="str">
        <f t="shared" ca="1" si="15"/>
        <v>P2</v>
      </c>
    </row>
    <row r="48" spans="1:34" x14ac:dyDescent="0.3">
      <c r="A48">
        <f t="shared" si="8"/>
        <v>11</v>
      </c>
      <c r="B48">
        <f t="shared" si="9"/>
        <v>3</v>
      </c>
      <c r="C48" s="4">
        <f t="shared" ca="1" si="10"/>
        <v>99937</v>
      </c>
      <c r="D48">
        <v>99937</v>
      </c>
      <c r="E48" t="s">
        <v>74</v>
      </c>
      <c r="F48" t="s">
        <v>86</v>
      </c>
      <c r="G48" t="s">
        <v>87</v>
      </c>
      <c r="H48" t="s">
        <v>94</v>
      </c>
      <c r="I48" t="s">
        <v>1456</v>
      </c>
      <c r="J48" t="s">
        <v>123</v>
      </c>
      <c r="K48" t="str">
        <f t="shared" ca="1" si="11"/>
        <v>.</v>
      </c>
      <c r="L48" s="5" t="s">
        <v>20</v>
      </c>
      <c r="M48" s="5" t="s">
        <v>1621</v>
      </c>
      <c r="N48" t="s">
        <v>1457</v>
      </c>
      <c r="O48" t="s">
        <v>123</v>
      </c>
      <c r="P48" t="s">
        <v>123</v>
      </c>
      <c r="Q48" t="s">
        <v>82</v>
      </c>
      <c r="R48" t="s">
        <v>1380</v>
      </c>
      <c r="S48" t="s">
        <v>269</v>
      </c>
      <c r="T48" t="s">
        <v>23</v>
      </c>
      <c r="U48" t="s">
        <v>39</v>
      </c>
      <c r="V48" t="s">
        <v>82</v>
      </c>
      <c r="W48" t="s">
        <v>683</v>
      </c>
      <c r="X48" t="s">
        <v>108</v>
      </c>
      <c r="Y48" t="s">
        <v>20</v>
      </c>
      <c r="Z48" t="s">
        <v>847</v>
      </c>
      <c r="AA48" s="34">
        <v>42879.689502314817</v>
      </c>
      <c r="AB48" s="34">
        <v>42888.868368055555</v>
      </c>
      <c r="AC48" t="s">
        <v>1600</v>
      </c>
      <c r="AE48" t="str">
        <f t="shared" ca="1" si="12"/>
        <v>Protocols-SMB</v>
      </c>
      <c r="AF48" t="str">
        <f t="shared" ca="1" si="13"/>
        <v>Avitus_1.4.0.71-20170531</v>
      </c>
      <c r="AG48" t="str">
        <f t="shared" ca="1" si="14"/>
        <v>---</v>
      </c>
      <c r="AH48" t="str">
        <f t="shared" ca="1" si="15"/>
        <v>P2</v>
      </c>
    </row>
    <row r="49" spans="1:34" x14ac:dyDescent="0.3">
      <c r="A49">
        <f t="shared" si="8"/>
        <v>10</v>
      </c>
      <c r="B49">
        <f t="shared" si="9"/>
        <v>3</v>
      </c>
      <c r="C49" s="4">
        <f t="shared" ca="1" si="10"/>
        <v>99998</v>
      </c>
      <c r="D49">
        <v>99998</v>
      </c>
      <c r="E49" t="s">
        <v>561</v>
      </c>
      <c r="F49" t="s">
        <v>86</v>
      </c>
      <c r="G49" t="s">
        <v>87</v>
      </c>
      <c r="H49" t="s">
        <v>112</v>
      </c>
      <c r="I49" t="s">
        <v>24</v>
      </c>
      <c r="J49" t="s">
        <v>123</v>
      </c>
      <c r="K49" t="str">
        <f t="shared" ca="1" si="11"/>
        <v>.</v>
      </c>
      <c r="L49" s="5" t="s">
        <v>20</v>
      </c>
      <c r="M49" t="s">
        <v>1621</v>
      </c>
      <c r="N49" t="s">
        <v>1471</v>
      </c>
      <c r="O49" t="s">
        <v>1601</v>
      </c>
      <c r="P49" t="s">
        <v>123</v>
      </c>
      <c r="Q49" t="s">
        <v>82</v>
      </c>
      <c r="R49" t="s">
        <v>1380</v>
      </c>
      <c r="S49" t="s">
        <v>269</v>
      </c>
      <c r="T49" t="s">
        <v>23</v>
      </c>
      <c r="U49" t="s">
        <v>22</v>
      </c>
      <c r="V49" t="s">
        <v>29</v>
      </c>
      <c r="W49" t="s">
        <v>26</v>
      </c>
      <c r="X49" t="s">
        <v>405</v>
      </c>
      <c r="Y49" t="s">
        <v>20</v>
      </c>
      <c r="Z49" t="s">
        <v>851</v>
      </c>
      <c r="AA49" s="34">
        <v>42880.636782407404</v>
      </c>
      <c r="AB49" s="34">
        <v>42888.870821759258</v>
      </c>
      <c r="AD49">
        <v>2</v>
      </c>
      <c r="AE49" t="str">
        <f t="shared" ca="1" si="12"/>
        <v>Protocols-SMB</v>
      </c>
      <c r="AF49" t="str">
        <f t="shared" ca="1" si="13"/>
        <v>Avitus_1.4.0.72-20170607</v>
      </c>
      <c r="AG49" t="str">
        <f t="shared" ca="1" si="14"/>
        <v>---</v>
      </c>
      <c r="AH49" t="str">
        <f t="shared" ca="1" si="15"/>
        <v>P1</v>
      </c>
    </row>
    <row r="50" spans="1:34" x14ac:dyDescent="0.3">
      <c r="A50">
        <f t="shared" si="8"/>
        <v>5</v>
      </c>
      <c r="B50">
        <f t="shared" si="9"/>
        <v>5</v>
      </c>
      <c r="C50" s="4">
        <f t="shared" ca="1" si="10"/>
        <v>100123</v>
      </c>
      <c r="D50">
        <v>100123</v>
      </c>
      <c r="E50" t="s">
        <v>18</v>
      </c>
      <c r="F50" t="s">
        <v>86</v>
      </c>
      <c r="G50" t="s">
        <v>554</v>
      </c>
      <c r="H50" t="s">
        <v>112</v>
      </c>
      <c r="I50" t="s">
        <v>24</v>
      </c>
      <c r="J50" t="s">
        <v>123</v>
      </c>
      <c r="K50" t="str">
        <f t="shared" ca="1" si="11"/>
        <v>.</v>
      </c>
      <c r="L50" s="5" t="s">
        <v>796</v>
      </c>
      <c r="M50" t="s">
        <v>20</v>
      </c>
      <c r="N50" t="s">
        <v>1488</v>
      </c>
      <c r="O50" t="s">
        <v>1481</v>
      </c>
      <c r="P50" t="s">
        <v>123</v>
      </c>
      <c r="Q50" t="s">
        <v>82</v>
      </c>
      <c r="R50" t="s">
        <v>1380</v>
      </c>
      <c r="S50" t="s">
        <v>269</v>
      </c>
      <c r="T50" t="s">
        <v>36</v>
      </c>
      <c r="U50" t="s">
        <v>35</v>
      </c>
      <c r="V50" t="s">
        <v>190</v>
      </c>
      <c r="W50" t="s">
        <v>26</v>
      </c>
      <c r="X50" t="s">
        <v>405</v>
      </c>
      <c r="Y50" t="s">
        <v>103</v>
      </c>
      <c r="Z50" t="s">
        <v>20</v>
      </c>
      <c r="AA50" s="34">
        <v>42885.440057870372</v>
      </c>
      <c r="AB50" s="34">
        <v>42885.486493055556</v>
      </c>
      <c r="AD50">
        <v>6</v>
      </c>
      <c r="AE50" t="str">
        <f t="shared" ca="1" si="12"/>
        <v>Protocols-SMB</v>
      </c>
      <c r="AF50" t="str">
        <f t="shared" ca="1" si="13"/>
        <v>---</v>
      </c>
      <c r="AG50" t="str">
        <f t="shared" ca="1" si="14"/>
        <v>Waiver Requested</v>
      </c>
      <c r="AH50" t="str">
        <f t="shared" ca="1" si="15"/>
        <v>P1</v>
      </c>
    </row>
    <row r="51" spans="1:34" x14ac:dyDescent="0.3">
      <c r="A51">
        <f t="shared" si="8"/>
        <v>5</v>
      </c>
      <c r="B51">
        <f t="shared" si="9"/>
        <v>3</v>
      </c>
      <c r="C51" s="4">
        <f t="shared" ca="1" si="10"/>
        <v>100166</v>
      </c>
      <c r="D51">
        <v>100166</v>
      </c>
      <c r="E51" t="s">
        <v>74</v>
      </c>
      <c r="F51" t="s">
        <v>86</v>
      </c>
      <c r="G51" t="s">
        <v>87</v>
      </c>
      <c r="H51" t="s">
        <v>112</v>
      </c>
      <c r="I51" t="s">
        <v>1605</v>
      </c>
      <c r="J51" t="s">
        <v>123</v>
      </c>
      <c r="K51" t="str">
        <f t="shared" ca="1" si="11"/>
        <v>NTR</v>
      </c>
      <c r="L51" s="5" t="s">
        <v>20</v>
      </c>
      <c r="M51" t="s">
        <v>1621</v>
      </c>
      <c r="N51" t="s">
        <v>1606</v>
      </c>
      <c r="O51" t="s">
        <v>1607</v>
      </c>
      <c r="P51" t="s">
        <v>123</v>
      </c>
      <c r="Q51" t="s">
        <v>82</v>
      </c>
      <c r="R51" t="s">
        <v>1380</v>
      </c>
      <c r="S51" t="s">
        <v>269</v>
      </c>
      <c r="T51" t="s">
        <v>36</v>
      </c>
      <c r="U51" t="s">
        <v>35</v>
      </c>
      <c r="V51" t="s">
        <v>1608</v>
      </c>
      <c r="W51" t="s">
        <v>26</v>
      </c>
      <c r="X51" t="s">
        <v>74</v>
      </c>
      <c r="Y51" t="s">
        <v>103</v>
      </c>
      <c r="Z51" t="s">
        <v>851</v>
      </c>
      <c r="AA51" s="34">
        <v>42886.356226851851</v>
      </c>
      <c r="AB51" s="34">
        <v>42888.874502314815</v>
      </c>
      <c r="AD51">
        <v>4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x14ac:dyDescent="0.3">
      <c r="A52">
        <f t="shared" si="8"/>
        <v>5</v>
      </c>
      <c r="B52">
        <f t="shared" si="9"/>
        <v>5</v>
      </c>
      <c r="C52" s="4">
        <f t="shared" ca="1" si="10"/>
        <v>100183</v>
      </c>
      <c r="D52">
        <v>100183</v>
      </c>
      <c r="E52" t="s">
        <v>84</v>
      </c>
      <c r="F52" t="s">
        <v>86</v>
      </c>
      <c r="G52" t="s">
        <v>92</v>
      </c>
      <c r="H52" t="s">
        <v>112</v>
      </c>
      <c r="I52" t="s">
        <v>24</v>
      </c>
      <c r="J52" t="s">
        <v>123</v>
      </c>
      <c r="K52" t="str">
        <f t="shared" ca="1" si="11"/>
        <v>NTR</v>
      </c>
      <c r="L52" s="5" t="s">
        <v>796</v>
      </c>
      <c r="M52" t="s">
        <v>20</v>
      </c>
      <c r="N52" t="s">
        <v>1515</v>
      </c>
      <c r="O52" t="s">
        <v>1469</v>
      </c>
      <c r="P52" t="s">
        <v>1516</v>
      </c>
      <c r="Q52" t="s">
        <v>82</v>
      </c>
      <c r="R52" t="s">
        <v>1380</v>
      </c>
      <c r="S52" t="s">
        <v>269</v>
      </c>
      <c r="T52" t="s">
        <v>36</v>
      </c>
      <c r="U52" t="s">
        <v>35</v>
      </c>
      <c r="V52" t="s">
        <v>60</v>
      </c>
      <c r="W52" t="s">
        <v>26</v>
      </c>
      <c r="X52" t="s">
        <v>405</v>
      </c>
      <c r="Y52" t="s">
        <v>103</v>
      </c>
      <c r="Z52" t="s">
        <v>20</v>
      </c>
      <c r="AA52" s="34">
        <v>42886.499641203707</v>
      </c>
      <c r="AB52" s="34">
        <v>42886.510833333334</v>
      </c>
      <c r="AD52">
        <v>6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8"/>
        <v>4</v>
      </c>
      <c r="B53">
        <f t="shared" si="9"/>
        <v>4</v>
      </c>
      <c r="C53" s="4">
        <f t="shared" ca="1" si="10"/>
        <v>100287</v>
      </c>
      <c r="D53">
        <v>100287</v>
      </c>
      <c r="E53" t="s">
        <v>621</v>
      </c>
      <c r="F53" t="s">
        <v>86</v>
      </c>
      <c r="G53" t="s">
        <v>87</v>
      </c>
      <c r="H53" t="s">
        <v>94</v>
      </c>
      <c r="I53" t="s">
        <v>24</v>
      </c>
      <c r="J53" t="s">
        <v>123</v>
      </c>
      <c r="K53" t="str">
        <f t="shared" ca="1" si="11"/>
        <v>NTR</v>
      </c>
      <c r="L53" s="5" t="s">
        <v>20</v>
      </c>
      <c r="M53" t="s">
        <v>1621</v>
      </c>
      <c r="N53" t="s">
        <v>1528</v>
      </c>
      <c r="O53" t="s">
        <v>123</v>
      </c>
      <c r="P53" t="s">
        <v>123</v>
      </c>
      <c r="Q53" t="s">
        <v>82</v>
      </c>
      <c r="R53" t="s">
        <v>1380</v>
      </c>
      <c r="S53" t="s">
        <v>269</v>
      </c>
      <c r="T53" t="s">
        <v>36</v>
      </c>
      <c r="U53" t="s">
        <v>35</v>
      </c>
      <c r="V53" t="s">
        <v>570</v>
      </c>
      <c r="W53" t="s">
        <v>95</v>
      </c>
      <c r="X53" t="s">
        <v>405</v>
      </c>
      <c r="Y53" t="s">
        <v>100</v>
      </c>
      <c r="Z53" t="s">
        <v>20</v>
      </c>
      <c r="AA53" s="34">
        <v>42887.436516203707</v>
      </c>
      <c r="AB53" s="34">
        <v>42887.62767361111</v>
      </c>
      <c r="AD53">
        <v>15</v>
      </c>
      <c r="AE53" t="str">
        <f t="shared" ca="1" si="12"/>
        <v>NTR</v>
      </c>
      <c r="AF53" t="str">
        <f t="shared" ca="1" si="13"/>
        <v>NoTarg</v>
      </c>
      <c r="AG53" t="str">
        <f t="shared" ca="1" si="14"/>
        <v>NoWaive</v>
      </c>
      <c r="AH53" t="str">
        <f t="shared" ca="1" si="15"/>
        <v>NTR</v>
      </c>
    </row>
    <row r="54" spans="1:34" x14ac:dyDescent="0.3">
      <c r="A54">
        <f t="shared" si="8"/>
        <v>4</v>
      </c>
      <c r="B54">
        <f t="shared" si="9"/>
        <v>4</v>
      </c>
      <c r="C54" s="4">
        <f t="shared" ca="1" si="10"/>
        <v>100292</v>
      </c>
      <c r="D54">
        <v>100292</v>
      </c>
      <c r="E54" t="s">
        <v>265</v>
      </c>
      <c r="F54" t="s">
        <v>86</v>
      </c>
      <c r="G54" t="s">
        <v>92</v>
      </c>
      <c r="H54" t="s">
        <v>94</v>
      </c>
      <c r="I54" t="s">
        <v>24</v>
      </c>
      <c r="J54" t="s">
        <v>123</v>
      </c>
      <c r="K54" t="str">
        <f t="shared" ca="1" si="11"/>
        <v>NTR</v>
      </c>
      <c r="L54" s="5" t="s">
        <v>796</v>
      </c>
      <c r="M54" s="5" t="s">
        <v>20</v>
      </c>
      <c r="N54" t="s">
        <v>1529</v>
      </c>
      <c r="O54" t="s">
        <v>123</v>
      </c>
      <c r="P54" t="s">
        <v>123</v>
      </c>
      <c r="Q54" t="s">
        <v>82</v>
      </c>
      <c r="R54" t="s">
        <v>1380</v>
      </c>
      <c r="S54" t="s">
        <v>269</v>
      </c>
      <c r="T54" t="s">
        <v>36</v>
      </c>
      <c r="U54" t="s">
        <v>35</v>
      </c>
      <c r="V54" t="s">
        <v>82</v>
      </c>
      <c r="W54" t="s">
        <v>54</v>
      </c>
      <c r="X54" t="s">
        <v>405</v>
      </c>
      <c r="Y54" t="s">
        <v>20</v>
      </c>
      <c r="Z54" t="s">
        <v>20</v>
      </c>
      <c r="AA54" s="34">
        <v>42887.452141203707</v>
      </c>
      <c r="AB54" s="34">
        <v>42887.452141203707</v>
      </c>
      <c r="AD54">
        <v>1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x14ac:dyDescent="0.3">
      <c r="A55">
        <f t="shared" si="8"/>
        <v>17</v>
      </c>
      <c r="B55">
        <f t="shared" si="9"/>
        <v>5</v>
      </c>
      <c r="C55" s="4">
        <f t="shared" ca="1" si="10"/>
        <v>99654</v>
      </c>
      <c r="D55">
        <v>99654</v>
      </c>
      <c r="E55" t="s">
        <v>218</v>
      </c>
      <c r="F55" t="s">
        <v>55</v>
      </c>
      <c r="G55" t="s">
        <v>182</v>
      </c>
      <c r="H55" t="s">
        <v>112</v>
      </c>
      <c r="I55" t="s">
        <v>24</v>
      </c>
      <c r="J55" t="s">
        <v>123</v>
      </c>
      <c r="K55" t="str">
        <f t="shared" ca="1" si="11"/>
        <v>.</v>
      </c>
      <c r="L55" s="5" t="s">
        <v>20</v>
      </c>
      <c r="M55" t="s">
        <v>1621</v>
      </c>
      <c r="N55" t="s">
        <v>1338</v>
      </c>
      <c r="O55" t="s">
        <v>123</v>
      </c>
      <c r="P55" t="s">
        <v>123</v>
      </c>
      <c r="Q55" t="s">
        <v>82</v>
      </c>
      <c r="R55" t="s">
        <v>1380</v>
      </c>
      <c r="S55" t="s">
        <v>269</v>
      </c>
      <c r="T55" t="s">
        <v>23</v>
      </c>
      <c r="U55" t="s">
        <v>22</v>
      </c>
      <c r="V55" t="s">
        <v>82</v>
      </c>
      <c r="W55" t="s">
        <v>90</v>
      </c>
      <c r="X55" t="s">
        <v>218</v>
      </c>
      <c r="Y55" t="s">
        <v>20</v>
      </c>
      <c r="Z55" t="s">
        <v>20</v>
      </c>
      <c r="AA55" s="34">
        <v>42873.305613425924</v>
      </c>
      <c r="AB55" s="34">
        <v>42886.524398148147</v>
      </c>
      <c r="AD55">
        <v>1</v>
      </c>
      <c r="AE55" t="str">
        <f t="shared" ca="1" si="12"/>
        <v>Snapshots</v>
      </c>
      <c r="AF55" t="str">
        <f t="shared" ca="1" si="13"/>
        <v>Avitus_1.4.0.72-20170607</v>
      </c>
      <c r="AG55" t="str">
        <f t="shared" ca="1" si="14"/>
        <v>---</v>
      </c>
      <c r="AH55" t="str">
        <f t="shared" ca="1" si="15"/>
        <v>P1</v>
      </c>
    </row>
    <row r="56" spans="1:34" x14ac:dyDescent="0.3">
      <c r="A56">
        <f t="shared" si="8"/>
        <v>42275</v>
      </c>
      <c r="B56">
        <f t="shared" si="9"/>
        <v>42275</v>
      </c>
      <c r="C56" s="4">
        <f t="shared" ca="1" si="10"/>
        <v>0</v>
      </c>
      <c r="I56" t="s">
        <v>123</v>
      </c>
      <c r="J56" t="s">
        <v>123</v>
      </c>
      <c r="K56" t="str">
        <f t="shared" ca="1" si="11"/>
        <v>.</v>
      </c>
      <c r="L56" s="5"/>
      <c r="O56" t="s">
        <v>123</v>
      </c>
      <c r="P56" t="s">
        <v>123</v>
      </c>
      <c r="AE56">
        <f t="shared" ca="1" si="12"/>
        <v>0</v>
      </c>
      <c r="AF56">
        <f t="shared" ca="1" si="13"/>
        <v>0</v>
      </c>
      <c r="AG56">
        <f t="shared" ca="1" si="14"/>
        <v>0</v>
      </c>
      <c r="AH56">
        <f t="shared" ca="1" si="15"/>
        <v>0</v>
      </c>
    </row>
    <row r="57" spans="1:34" x14ac:dyDescent="0.3">
      <c r="A57">
        <f t="shared" si="8"/>
        <v>42275</v>
      </c>
      <c r="B57">
        <f t="shared" si="9"/>
        <v>42275</v>
      </c>
      <c r="C57" s="4">
        <f t="shared" ca="1" si="10"/>
        <v>0</v>
      </c>
      <c r="I57" t="s">
        <v>123</v>
      </c>
      <c r="J57" t="s">
        <v>123</v>
      </c>
      <c r="K57" t="str">
        <f t="shared" ca="1" si="11"/>
        <v>.</v>
      </c>
      <c r="L57" s="5"/>
      <c r="O57" t="s">
        <v>123</v>
      </c>
      <c r="P57" t="s">
        <v>123</v>
      </c>
      <c r="AD57">
        <v>11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x14ac:dyDescent="0.3">
      <c r="A58">
        <f t="shared" si="8"/>
        <v>42275</v>
      </c>
      <c r="B58">
        <f t="shared" si="9"/>
        <v>42275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L58" s="5"/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8"/>
        <v>42275</v>
      </c>
      <c r="B59">
        <f t="shared" si="9"/>
        <v>42275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L59" s="5"/>
      <c r="M59" s="5"/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42275</v>
      </c>
      <c r="B60">
        <f t="shared" si="9"/>
        <v>42275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M60" s="5"/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42275</v>
      </c>
      <c r="B61">
        <f t="shared" si="9"/>
        <v>42275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M61" s="5"/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42275</v>
      </c>
      <c r="B62">
        <f t="shared" si="9"/>
        <v>42275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L62" s="5"/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42275</v>
      </c>
      <c r="B63">
        <f t="shared" si="9"/>
        <v>42275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L63" s="5"/>
      <c r="M63" s="5"/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42275</v>
      </c>
      <c r="B64">
        <f t="shared" si="9"/>
        <v>42275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L64" s="5"/>
      <c r="M64" s="5"/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42275</v>
      </c>
      <c r="B65">
        <f t="shared" si="9"/>
        <v>42275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M65" s="5"/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42275</v>
      </c>
      <c r="B66">
        <f t="shared" ref="B66:B100" si="17">DAYS360(AB66,$K$104)</f>
        <v>42275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s="5"/>
      <c r="M66" s="5"/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42275</v>
      </c>
      <c r="B67">
        <f t="shared" si="17"/>
        <v>42275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L67" s="5"/>
      <c r="M67" s="5"/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42275</v>
      </c>
      <c r="B68">
        <f t="shared" si="17"/>
        <v>42275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42275</v>
      </c>
      <c r="B69">
        <f t="shared" si="17"/>
        <v>42275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42275</v>
      </c>
      <c r="B70">
        <f t="shared" si="17"/>
        <v>42275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42275</v>
      </c>
      <c r="B71">
        <f t="shared" si="17"/>
        <v>42275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42275</v>
      </c>
      <c r="B72">
        <f t="shared" si="17"/>
        <v>42275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42275</v>
      </c>
      <c r="B73">
        <f t="shared" si="17"/>
        <v>42275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42275</v>
      </c>
      <c r="B74">
        <f t="shared" si="17"/>
        <v>42275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42275</v>
      </c>
      <c r="B75">
        <f t="shared" si="17"/>
        <v>42275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42275</v>
      </c>
      <c r="B76">
        <f t="shared" si="17"/>
        <v>42275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42275</v>
      </c>
      <c r="B77">
        <f t="shared" si="17"/>
        <v>42275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42275</v>
      </c>
      <c r="B78">
        <f t="shared" si="17"/>
        <v>42275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42275</v>
      </c>
      <c r="B79">
        <f t="shared" si="17"/>
        <v>42275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42275</v>
      </c>
      <c r="B80">
        <f t="shared" si="17"/>
        <v>42275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42275</v>
      </c>
      <c r="B81">
        <f t="shared" si="17"/>
        <v>42275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42275</v>
      </c>
      <c r="B82">
        <f t="shared" si="17"/>
        <v>42275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42275</v>
      </c>
      <c r="B83">
        <f t="shared" si="17"/>
        <v>42275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42275</v>
      </c>
      <c r="B84">
        <f t="shared" si="17"/>
        <v>42275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42275</v>
      </c>
      <c r="B85">
        <f t="shared" si="17"/>
        <v>42275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42275</v>
      </c>
      <c r="B86">
        <f t="shared" si="17"/>
        <v>42275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42275</v>
      </c>
      <c r="B87">
        <f t="shared" si="17"/>
        <v>42275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42275</v>
      </c>
      <c r="B88">
        <f t="shared" si="17"/>
        <v>42275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42275</v>
      </c>
      <c r="B89">
        <f t="shared" si="17"/>
        <v>42275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42275</v>
      </c>
      <c r="B90">
        <f t="shared" si="17"/>
        <v>42275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42275</v>
      </c>
      <c r="B91">
        <f t="shared" si="17"/>
        <v>42275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42275</v>
      </c>
      <c r="B92">
        <f t="shared" si="17"/>
        <v>42275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42275</v>
      </c>
      <c r="B93">
        <f t="shared" si="17"/>
        <v>42275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42275</v>
      </c>
      <c r="B94">
        <f t="shared" si="17"/>
        <v>42275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42275</v>
      </c>
      <c r="B95">
        <f t="shared" si="17"/>
        <v>42275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42275</v>
      </c>
      <c r="B96">
        <f t="shared" si="17"/>
        <v>42275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42275</v>
      </c>
      <c r="B97">
        <f t="shared" si="17"/>
        <v>42275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42275</v>
      </c>
      <c r="B98">
        <f t="shared" si="17"/>
        <v>42275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42275</v>
      </c>
      <c r="B99">
        <f t="shared" si="17"/>
        <v>42275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42275</v>
      </c>
      <c r="B100">
        <f t="shared" si="17"/>
        <v>42275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54</v>
      </c>
      <c r="K103" t="s">
        <v>1514</v>
      </c>
    </row>
    <row r="104" spans="1:34" x14ac:dyDescent="0.3">
      <c r="G104" t="s">
        <v>153</v>
      </c>
      <c r="I104" t="str">
        <f>CONCATENATE(MID($K$103,11,5), " Report")</f>
        <v>05-30 Report</v>
      </c>
      <c r="K104" s="6">
        <v>42891</v>
      </c>
    </row>
    <row r="105" spans="1:34" x14ac:dyDescent="0.3">
      <c r="F105" t="s">
        <v>150</v>
      </c>
      <c r="G105">
        <f ca="1">COUNTIFS(K2:K100,"=NTR")</f>
        <v>14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0</v>
      </c>
      <c r="I106">
        <f t="shared" ref="I106:I111" ca="1" si="24">INDIRECT("'" &amp; $K$103 &amp; "'!$g" &amp; ROW())</f>
        <v>3</v>
      </c>
      <c r="K106" s="7"/>
    </row>
    <row r="107" spans="1:34" x14ac:dyDescent="0.3">
      <c r="F107" t="s">
        <v>157</v>
      </c>
      <c r="G107">
        <f>COUNTIFS(B2:B81,"&gt;7",B2:B81,"&lt;400")</f>
        <v>11</v>
      </c>
      <c r="I107">
        <f t="shared" ca="1" si="24"/>
        <v>8</v>
      </c>
    </row>
    <row r="108" spans="1:34" x14ac:dyDescent="0.3">
      <c r="F108" t="s">
        <v>152</v>
      </c>
      <c r="G108">
        <f>COUNTIFS(L2:L81,"=Waiver*")</f>
        <v>23</v>
      </c>
      <c r="I108">
        <f t="shared" ca="1" si="24"/>
        <v>17</v>
      </c>
    </row>
    <row r="109" spans="1:34" x14ac:dyDescent="0.3">
      <c r="F109" t="s">
        <v>158</v>
      </c>
      <c r="G109">
        <f>COUNTA(D2:D104)</f>
        <v>54</v>
      </c>
      <c r="I109">
        <f t="shared" ca="1" si="24"/>
        <v>52</v>
      </c>
    </row>
    <row r="110" spans="1:34" x14ac:dyDescent="0.3">
      <c r="F110" t="s">
        <v>159</v>
      </c>
      <c r="G110">
        <v>13</v>
      </c>
      <c r="I110">
        <f t="shared" ca="1" si="24"/>
        <v>13</v>
      </c>
    </row>
    <row r="111" spans="1:34" s="1" customFormat="1" x14ac:dyDescent="0.3">
      <c r="F111" s="1" t="s">
        <v>21</v>
      </c>
      <c r="G111" s="1">
        <f>COUNTIFS(Q2:Q95,$F111)</f>
        <v>9</v>
      </c>
      <c r="I111">
        <f t="shared" ca="1" si="24"/>
        <v>5</v>
      </c>
      <c r="N111" s="10" t="s">
        <v>160</v>
      </c>
      <c r="AA111" s="35"/>
      <c r="AB111" s="35"/>
    </row>
    <row r="113" spans="5:28" s="1" customFormat="1" x14ac:dyDescent="0.3">
      <c r="H113" s="1" t="s">
        <v>184</v>
      </c>
      <c r="AA113" s="35"/>
      <c r="AB113" s="35"/>
    </row>
    <row r="114" spans="5:28" x14ac:dyDescent="0.3">
      <c r="F114" t="s">
        <v>1347</v>
      </c>
      <c r="G114" s="1">
        <f>COUNTIFS($F$2:$F$95,F114 &amp; "*")</f>
        <v>0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28" s="1" customFormat="1" x14ac:dyDescent="0.3">
      <c r="E115" s="1" t="s">
        <v>3</v>
      </c>
      <c r="F115" t="s">
        <v>45</v>
      </c>
      <c r="G115" s="1">
        <f>COUNTIFS($F$2:$F$95,F115 &amp; "*")</f>
        <v>4</v>
      </c>
      <c r="H115" s="1">
        <f>COUNTIFS($F$2:$F$95,F115 &amp; "*",$H$2:$H$95,"P0")</f>
        <v>2</v>
      </c>
      <c r="I115" s="1">
        <f ca="1">INDIRECT("'" &amp; $K$103 &amp; "'!$g" &amp; ROW())</f>
        <v>10</v>
      </c>
      <c r="K115" s="10" t="s">
        <v>239</v>
      </c>
      <c r="AA115" s="35"/>
      <c r="AB115" s="35"/>
    </row>
    <row r="116" spans="5:28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28" x14ac:dyDescent="0.3">
      <c r="F117" t="s">
        <v>63</v>
      </c>
      <c r="G117" s="1">
        <f t="shared" si="25"/>
        <v>2</v>
      </c>
      <c r="H117" s="1">
        <f t="shared" si="26"/>
        <v>1</v>
      </c>
      <c r="I117" s="1">
        <f t="shared" ca="1" si="27"/>
        <v>4</v>
      </c>
    </row>
    <row r="118" spans="5:28" x14ac:dyDescent="0.3">
      <c r="F118" t="s">
        <v>70</v>
      </c>
      <c r="G118" s="1">
        <f t="shared" si="25"/>
        <v>3</v>
      </c>
      <c r="H118" s="1">
        <f t="shared" si="26"/>
        <v>1</v>
      </c>
      <c r="I118" s="1">
        <f t="shared" ca="1" si="27"/>
        <v>4</v>
      </c>
    </row>
    <row r="119" spans="5:28" x14ac:dyDescent="0.3">
      <c r="F119" t="s">
        <v>253</v>
      </c>
      <c r="G119" s="1">
        <f t="shared" si="25"/>
        <v>3</v>
      </c>
      <c r="H119" s="1">
        <f t="shared" si="26"/>
        <v>2</v>
      </c>
      <c r="I119" s="1">
        <f t="shared" ca="1" si="27"/>
        <v>3</v>
      </c>
      <c r="K119" t="s">
        <v>1525</v>
      </c>
    </row>
    <row r="120" spans="5:28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28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28" x14ac:dyDescent="0.3">
      <c r="F122" t="s">
        <v>28</v>
      </c>
      <c r="G122" s="1">
        <f t="shared" si="25"/>
        <v>19</v>
      </c>
      <c r="H122" s="1">
        <f t="shared" si="26"/>
        <v>4</v>
      </c>
      <c r="I122" s="1">
        <f t="shared" ca="1" si="27"/>
        <v>13</v>
      </c>
      <c r="K122" t="s">
        <v>164</v>
      </c>
    </row>
    <row r="123" spans="5:28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28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28" x14ac:dyDescent="0.3">
      <c r="F125" t="s">
        <v>75</v>
      </c>
      <c r="G125" s="1">
        <f t="shared" si="25"/>
        <v>3</v>
      </c>
      <c r="H125" s="1">
        <f t="shared" si="26"/>
        <v>0</v>
      </c>
      <c r="I125" s="1">
        <f t="shared" ca="1" si="27"/>
        <v>2</v>
      </c>
      <c r="M125" t="str">
        <f>CONCATENATE("Prev Rpt= ",$K$103)</f>
        <v>Prev Rpt= bugs-2017-05-30</v>
      </c>
    </row>
    <row r="126" spans="5:28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11</v>
      </c>
      <c r="M126">
        <f ca="1">INDIRECT("'" &amp; $K$103 &amp; "'!$l" &amp; ROW())</f>
        <v>12</v>
      </c>
    </row>
    <row r="127" spans="5:28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16</v>
      </c>
      <c r="M127">
        <f ca="1">INDIRECT("'" &amp; $K$103 &amp; "'!$l" &amp; ROW())</f>
        <v>16</v>
      </c>
    </row>
    <row r="128" spans="5:28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21</v>
      </c>
      <c r="M128">
        <f ca="1">INDIRECT("'" &amp; $K$103 &amp; "'!$l" &amp; ROW())</f>
        <v>22</v>
      </c>
    </row>
    <row r="129" spans="5:28" x14ac:dyDescent="0.3">
      <c r="F129" t="s">
        <v>19</v>
      </c>
      <c r="G129" s="1">
        <f t="shared" si="25"/>
        <v>0</v>
      </c>
      <c r="H129" s="1">
        <f t="shared" si="26"/>
        <v>0</v>
      </c>
      <c r="I129" s="1">
        <f t="shared" ca="1" si="27"/>
        <v>0</v>
      </c>
      <c r="K129" t="s">
        <v>203</v>
      </c>
      <c r="L129">
        <f>COUNTIFS(H2:H95, "unspecified")</f>
        <v>6</v>
      </c>
      <c r="M129">
        <f ca="1">INDIRECT("'" &amp; $K$103 &amp; "'!$l" &amp; ROW())</f>
        <v>2</v>
      </c>
    </row>
    <row r="130" spans="5:28" x14ac:dyDescent="0.3">
      <c r="F130" t="s">
        <v>86</v>
      </c>
      <c r="G130" s="1">
        <f t="shared" si="25"/>
        <v>17</v>
      </c>
      <c r="H130" s="1">
        <f t="shared" si="26"/>
        <v>1</v>
      </c>
      <c r="I130" s="1">
        <f t="shared" ca="1" si="27"/>
        <v>15</v>
      </c>
    </row>
    <row r="131" spans="5:28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54</v>
      </c>
      <c r="M131" s="1">
        <f ca="1">SUM(M126:M129)</f>
        <v>52</v>
      </c>
      <c r="AA131" s="35"/>
      <c r="AB131" s="35"/>
    </row>
    <row r="132" spans="5:28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  <c r="AA132" s="35"/>
      <c r="AB132" s="35"/>
    </row>
    <row r="133" spans="5:28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CONCATENATE("110 to be verified/closed, ",SUM(39,15)," non-QA submitter.")</f>
        <v>110 to be verified/closed, 54 non-QA submitter.</v>
      </c>
      <c r="L133" s="13" t="str">
        <f>CONCATENATE("Older than 14 days: ", SUM(34,8))</f>
        <v>Older than 14 days: 42</v>
      </c>
      <c r="AA133" s="35"/>
      <c r="AB133" s="35"/>
    </row>
    <row r="134" spans="5:28" x14ac:dyDescent="0.3">
      <c r="G134" s="1">
        <f>SUM(G114:G133)</f>
        <v>52</v>
      </c>
      <c r="H134" s="1">
        <f>SUM(H114:H133)</f>
        <v>11</v>
      </c>
      <c r="I134" s="1">
        <f ca="1">SUM(I114:I133)</f>
        <v>52</v>
      </c>
      <c r="K134" s="4" t="s">
        <v>393</v>
      </c>
    </row>
    <row r="135" spans="5:28" s="1" customFormat="1" x14ac:dyDescent="0.3">
      <c r="E135" t="s">
        <v>11</v>
      </c>
      <c r="F135"/>
      <c r="G135"/>
      <c r="I135"/>
      <c r="K135" s="10" t="s">
        <v>1186</v>
      </c>
      <c r="AA135" s="35"/>
      <c r="AB135" s="35"/>
    </row>
    <row r="136" spans="5:28" x14ac:dyDescent="0.3">
      <c r="E136" s="1"/>
      <c r="F136" s="1" t="s">
        <v>193</v>
      </c>
      <c r="G136" s="1">
        <f>COUNTIFS($T$2:$T$95,$F136)</f>
        <v>4</v>
      </c>
      <c r="I136" s="1">
        <f ca="1">INDIRECT("'" &amp; $K$103 &amp; "'!$g" &amp; ROW())</f>
        <v>2</v>
      </c>
    </row>
    <row r="137" spans="5:28" x14ac:dyDescent="0.3">
      <c r="E137" s="1"/>
      <c r="F137" s="1" t="s">
        <v>194</v>
      </c>
      <c r="G137" s="1">
        <f>COUNTIFS($T$2:$T$95,$F137)</f>
        <v>28</v>
      </c>
      <c r="I137" s="1">
        <f ca="1">INDIRECT("'" &amp; $K$103 &amp; "'!$g" &amp; ROW())</f>
        <v>27</v>
      </c>
      <c r="K137" s="4" t="s">
        <v>216</v>
      </c>
    </row>
    <row r="138" spans="5:28" x14ac:dyDescent="0.3">
      <c r="E138" s="1"/>
      <c r="F138" s="1" t="s">
        <v>195</v>
      </c>
      <c r="G138" s="1">
        <f>COUNTIFS($T$2:$T$95,$F138)</f>
        <v>22</v>
      </c>
      <c r="I138" s="1">
        <f ca="1">INDIRECT("'" &amp; $K$103 &amp; "'!$g" &amp; ROW())</f>
        <v>23</v>
      </c>
      <c r="K138" s="4" t="s">
        <v>968</v>
      </c>
    </row>
    <row r="139" spans="5:28" x14ac:dyDescent="0.3">
      <c r="G139">
        <f>SUM(G136:G138)</f>
        <v>54</v>
      </c>
      <c r="I139">
        <f ca="1">INDIRECT("'" &amp; $K$103 &amp; "'!$g" &amp; ROW())</f>
        <v>52</v>
      </c>
    </row>
    <row r="140" spans="5:28" x14ac:dyDescent="0.3">
      <c r="E140" s="1"/>
      <c r="F140" s="1" t="s">
        <v>1427</v>
      </c>
      <c r="G140">
        <f t="shared" ref="G140:G146" si="28">COUNTIFS($V$2:$V$95,$F140 &amp; "*")</f>
        <v>0</v>
      </c>
      <c r="I140">
        <f ca="1">INDIRECT("'" &amp; $K$103 &amp; "'!$g" &amp;ROW())</f>
        <v>0</v>
      </c>
    </row>
    <row r="141" spans="5:28" x14ac:dyDescent="0.3">
      <c r="E141" t="s">
        <v>173</v>
      </c>
      <c r="F141" t="s">
        <v>82</v>
      </c>
      <c r="G141">
        <f t="shared" si="28"/>
        <v>23</v>
      </c>
      <c r="I141">
        <f ca="1">INDIRECT("'" &amp; $K$103 &amp; "'!$g" &amp;ROW())</f>
        <v>23</v>
      </c>
    </row>
    <row r="142" spans="5:28" s="1" customFormat="1" x14ac:dyDescent="0.3">
      <c r="E142"/>
      <c r="F142" t="s">
        <v>570</v>
      </c>
      <c r="G142">
        <f t="shared" si="28"/>
        <v>2</v>
      </c>
      <c r="I142">
        <f t="shared" ref="I142:I149" ca="1" si="29">INDIRECT("'" &amp; $K$103 &amp; "'!$g" &amp;ROW())</f>
        <v>1</v>
      </c>
      <c r="AA142" s="35"/>
      <c r="AB142" s="35"/>
    </row>
    <row r="143" spans="5:28" x14ac:dyDescent="0.3">
      <c r="F143" t="s">
        <v>43</v>
      </c>
      <c r="G143">
        <f t="shared" si="28"/>
        <v>14</v>
      </c>
      <c r="I143">
        <f t="shared" ca="1" si="29"/>
        <v>14</v>
      </c>
    </row>
    <row r="144" spans="5:28" s="1" customFormat="1" x14ac:dyDescent="0.3">
      <c r="E144"/>
      <c r="F144" t="s">
        <v>29</v>
      </c>
      <c r="G144">
        <f t="shared" si="28"/>
        <v>7</v>
      </c>
      <c r="I144">
        <f t="shared" ca="1" si="29"/>
        <v>9</v>
      </c>
      <c r="AA144" s="35"/>
      <c r="AB144" s="35"/>
    </row>
    <row r="145" spans="5:28" x14ac:dyDescent="0.3">
      <c r="F145" t="s">
        <v>476</v>
      </c>
      <c r="G145">
        <f t="shared" si="28"/>
        <v>2</v>
      </c>
      <c r="I145">
        <f t="shared" ca="1" si="29"/>
        <v>1</v>
      </c>
    </row>
    <row r="146" spans="5:28" x14ac:dyDescent="0.3">
      <c r="F146" t="s">
        <v>1426</v>
      </c>
      <c r="G146">
        <f t="shared" si="28"/>
        <v>0</v>
      </c>
      <c r="I146">
        <f t="shared" ca="1" si="29"/>
        <v>0</v>
      </c>
    </row>
    <row r="147" spans="5:28" x14ac:dyDescent="0.3">
      <c r="F147" t="s">
        <v>156</v>
      </c>
      <c r="G147">
        <f>COUNTIFS($V$2:$V$81,$F147)</f>
        <v>5</v>
      </c>
      <c r="I147">
        <f t="shared" ca="1" si="29"/>
        <v>4</v>
      </c>
    </row>
    <row r="148" spans="5:28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28" s="1" customFormat="1" x14ac:dyDescent="0.3">
      <c r="E149"/>
      <c r="F149" s="32" t="s">
        <v>1428</v>
      </c>
      <c r="G149">
        <f>COUNTIFS($V$2:$V$81,$F149 &amp; "*")</f>
        <v>1</v>
      </c>
      <c r="H149"/>
      <c r="I149">
        <f t="shared" ca="1" si="29"/>
        <v>0</v>
      </c>
      <c r="AA149" s="35"/>
      <c r="AB149" s="35"/>
    </row>
    <row r="150" spans="5:28" x14ac:dyDescent="0.3">
      <c r="E150" s="1"/>
      <c r="F150" s="1"/>
      <c r="G150" s="1">
        <f>SUM(G140:G149)</f>
        <v>54</v>
      </c>
      <c r="H150" s="1"/>
      <c r="I150" s="1">
        <f ca="1">SUM(I141:I149)</f>
        <v>52</v>
      </c>
    </row>
    <row r="151" spans="5:28" x14ac:dyDescent="0.3">
      <c r="E151" t="s">
        <v>174</v>
      </c>
    </row>
    <row r="152" spans="5:28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28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28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28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28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28" x14ac:dyDescent="0.3">
      <c r="F157" t="s">
        <v>1089</v>
      </c>
      <c r="G157">
        <f t="shared" si="31"/>
        <v>0</v>
      </c>
      <c r="I157">
        <f t="shared" ca="1" si="30"/>
        <v>0</v>
      </c>
    </row>
    <row r="158" spans="5:28" x14ac:dyDescent="0.3">
      <c r="F158" t="s">
        <v>1182</v>
      </c>
      <c r="G158">
        <f t="shared" si="31"/>
        <v>0</v>
      </c>
      <c r="I158">
        <f t="shared" ca="1" si="30"/>
        <v>0</v>
      </c>
    </row>
    <row r="159" spans="5:28" x14ac:dyDescent="0.3">
      <c r="F159" t="s">
        <v>1105</v>
      </c>
      <c r="G159">
        <f t="shared" si="31"/>
        <v>0</v>
      </c>
      <c r="I159">
        <f t="shared" ca="1" si="30"/>
        <v>13</v>
      </c>
    </row>
    <row r="160" spans="5:28" x14ac:dyDescent="0.3">
      <c r="F160" t="s">
        <v>1360</v>
      </c>
      <c r="G160">
        <f t="shared" si="31"/>
        <v>0</v>
      </c>
      <c r="I160">
        <f t="shared" ca="1" si="30"/>
        <v>5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0</v>
      </c>
    </row>
    <row r="174" spans="7:14" x14ac:dyDescent="0.3">
      <c r="N174" t="s">
        <v>478</v>
      </c>
    </row>
  </sheetData>
  <autoFilter ref="A1:AH101"/>
  <conditionalFormatting sqref="F2:F100">
    <cfRule type="expression" dxfId="348" priority="7">
      <formula>IF(AND(F2 &lt;&gt; AE2, AE2 &lt;&gt; "NTR"), 1,0)</formula>
    </cfRule>
  </conditionalFormatting>
  <conditionalFormatting sqref="M2:M44 M46:M100">
    <cfRule type="expression" dxfId="347" priority="6">
      <formula>IF(AND(M2&lt;&gt;AF2,AF2 &lt;&gt; "---"),IF(AF2 &lt;&gt; "NoTarg",1,0),0)</formula>
    </cfRule>
  </conditionalFormatting>
  <conditionalFormatting sqref="L2:L100">
    <cfRule type="expression" dxfId="346" priority="5">
      <formula>IF(AND(L2 &lt;&gt; AG2, AG2 &lt;&gt; "NoWaive"), 1,0)</formula>
    </cfRule>
  </conditionalFormatting>
  <conditionalFormatting sqref="H2:H100">
    <cfRule type="expression" dxfId="345" priority="4">
      <formula>IF(AND(H2 &lt;&gt; AH2, AH2 &lt;&gt; "NTR"), 1,0)</formula>
    </cfRule>
  </conditionalFormatting>
  <conditionalFormatting sqref="A131:E133 G131:H131 A116:H130 F132:H132 I116:I132 J116:BA133 F133:I133 A161:BA500 A134:BA157 A158:E160 G158:BA160 A2:BA2 A101:BA115 N45:BA45 K45:L45 K46:BA100 K3:BA44 A3:J100">
    <cfRule type="expression" dxfId="344" priority="8">
      <formula>MOD(ROW(),2)=0</formula>
    </cfRule>
  </conditionalFormatting>
  <conditionalFormatting sqref="F158:F159">
    <cfRule type="expression" dxfId="343" priority="3">
      <formula>MOD(ROW(),2)=0</formula>
    </cfRule>
  </conditionalFormatting>
  <conditionalFormatting sqref="F160">
    <cfRule type="expression" dxfId="342" priority="2">
      <formula>MOD(ROW(),2)=0</formula>
    </cfRule>
  </conditionalFormatting>
  <conditionalFormatting sqref="M45">
    <cfRule type="expression" dxfId="341" priority="1">
      <formula>MOD(ROW(),2)=0</formula>
    </cfRule>
  </conditionalFormatting>
  <hyperlinks>
    <hyperlink ref="K115" r:id="rId1"/>
    <hyperlink ref="K1" location="'bugs-2017-06-05'!K118" display="Prev Notes"/>
    <hyperlink ref="N111" location="'bugs-2017-06-05'!A2" display="Top"/>
    <hyperlink ref="E8" r:id="rId2" display="moorthy.mm@hpe.com"/>
    <hyperlink ref="E28" r:id="rId3" display="gabriel.vicoveanu@hpe.com"/>
    <hyperlink ref="E84" r:id="rId4" display="akshay.ballal@hpe.com"/>
    <hyperlink ref="K137" r:id="rId5"/>
    <hyperlink ref="K134" r:id="rId6"/>
    <hyperlink ref="E14" r:id="rId7" display="matt.dumm@hpe.com"/>
    <hyperlink ref="K138" r:id="rId8"/>
    <hyperlink ref="K135" r:id="rId9"/>
  </hyperlinks>
  <pageMargins left="0.7" right="0.7" top="0.75" bottom="0.75" header="0.3" footer="0.3"/>
  <pageSetup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4369" r:id="rId13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70" r:id="rId14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71" r:id="rId15" name="Button 3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72" r:id="rId16" name="Button 4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73" r:id="rId17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74" r:id="rId18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75" r:id="rId19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76" r:id="rId20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77" r:id="rId21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78" r:id="rId22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79" r:id="rId23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80" r:id="rId24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81" r:id="rId25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82" r:id="rId26" name="Button 14">
              <controlPr defaultSize="0" autoFill="0" autoPict="0" macro="[0]!NoDisposition">
                <anchor moveWithCells="1" sizeWithCells="1">
                  <from>
                    <xdr:col>13</xdr:col>
                    <xdr:colOff>2141220</xdr:colOff>
                    <xdr:row>115</xdr:row>
                    <xdr:rowOff>175260</xdr:rowOff>
                  </from>
                  <to>
                    <xdr:col>13</xdr:col>
                    <xdr:colOff>3429000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4"/>
  <dimension ref="A1:AH174"/>
  <sheetViews>
    <sheetView zoomScale="62" zoomScaleNormal="62" workbookViewId="0">
      <pane ySplit="1" topLeftCell="A68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82.21875" customWidth="1"/>
    <col min="11" max="11" width="51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style="34" bestFit="1" customWidth="1"/>
    <col min="28" max="28" width="16.21875" style="34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56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02-Jun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3" t="s">
        <v>12</v>
      </c>
      <c r="AB1" s="3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134</v>
      </c>
      <c r="B2">
        <f t="shared" ref="B2:B33" si="1">DAYS360(AB2,$K$104)</f>
        <v>2</v>
      </c>
      <c r="C2" s="4">
        <f t="shared" ref="C2:C33" ca="1" si="2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s="5" t="s">
        <v>1360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847</v>
      </c>
      <c r="AA2" s="34">
        <v>42753.233958333331</v>
      </c>
      <c r="AB2" s="34">
        <v>42886.354814814818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Avitus_1.4.0.72-20170607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62</v>
      </c>
      <c r="B3">
        <f t="shared" si="1"/>
        <v>1</v>
      </c>
      <c r="C3" s="4">
        <f t="shared" ca="1" si="2"/>
        <v>97664</v>
      </c>
      <c r="D3">
        <v>97664</v>
      </c>
      <c r="E3" t="s">
        <v>801</v>
      </c>
      <c r="F3" t="s">
        <v>45</v>
      </c>
      <c r="G3" t="s">
        <v>55</v>
      </c>
      <c r="H3" t="s">
        <v>184</v>
      </c>
      <c r="I3" t="s">
        <v>30</v>
      </c>
      <c r="J3" t="s">
        <v>123</v>
      </c>
      <c r="K3" t="str">
        <f t="shared" ca="1" si="3"/>
        <v>.</v>
      </c>
      <c r="L3" s="5" t="s">
        <v>20</v>
      </c>
      <c r="M3" t="s">
        <v>20</v>
      </c>
      <c r="N3" t="s">
        <v>1598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51</v>
      </c>
      <c r="U3" t="s">
        <v>22</v>
      </c>
      <c r="V3" t="s">
        <v>29</v>
      </c>
      <c r="W3" t="s">
        <v>54</v>
      </c>
      <c r="X3" t="s">
        <v>932</v>
      </c>
      <c r="Y3" t="s">
        <v>20</v>
      </c>
      <c r="Z3" t="s">
        <v>20</v>
      </c>
      <c r="AA3" s="34">
        <v>42824.346377314818</v>
      </c>
      <c r="AB3" s="34">
        <v>42887.578692129631</v>
      </c>
      <c r="AD3">
        <v>12</v>
      </c>
      <c r="AE3" t="str">
        <f t="shared" ca="1" si="4"/>
        <v>ADE</v>
      </c>
      <c r="AF3" t="str">
        <f t="shared" ca="1" si="5"/>
        <v>---</v>
      </c>
      <c r="AG3" t="str">
        <f t="shared" ca="1" si="6"/>
        <v>---</v>
      </c>
      <c r="AH3" t="str">
        <f t="shared" ca="1" si="7"/>
        <v>P0</v>
      </c>
    </row>
    <row r="4" spans="1:34" x14ac:dyDescent="0.3">
      <c r="A4">
        <f t="shared" si="0"/>
        <v>38</v>
      </c>
      <c r="B4">
        <f t="shared" si="1"/>
        <v>0</v>
      </c>
      <c r="C4" s="4">
        <f t="shared" ca="1" si="2"/>
        <v>98662</v>
      </c>
      <c r="D4">
        <v>98662</v>
      </c>
      <c r="E4" t="s">
        <v>977</v>
      </c>
      <c r="F4" t="s">
        <v>45</v>
      </c>
      <c r="G4" t="s">
        <v>894</v>
      </c>
      <c r="H4" t="s">
        <v>184</v>
      </c>
      <c r="I4" t="s">
        <v>81</v>
      </c>
      <c r="J4" t="s">
        <v>123</v>
      </c>
      <c r="K4" t="str">
        <f t="shared" ca="1" si="3"/>
        <v>.</v>
      </c>
      <c r="L4" t="s">
        <v>20</v>
      </c>
      <c r="M4" s="5" t="s">
        <v>20</v>
      </c>
      <c r="N4" t="s">
        <v>1121</v>
      </c>
      <c r="O4" t="s">
        <v>123</v>
      </c>
      <c r="P4" t="s">
        <v>1505</v>
      </c>
      <c r="Q4" t="s">
        <v>82</v>
      </c>
      <c r="R4" t="s">
        <v>1380</v>
      </c>
      <c r="S4" t="s">
        <v>269</v>
      </c>
      <c r="T4" t="s">
        <v>23</v>
      </c>
      <c r="U4" t="s">
        <v>22</v>
      </c>
      <c r="V4" t="s">
        <v>82</v>
      </c>
      <c r="W4" t="s">
        <v>54</v>
      </c>
      <c r="X4" t="s">
        <v>242</v>
      </c>
      <c r="Y4" t="s">
        <v>20</v>
      </c>
      <c r="Z4" t="s">
        <v>20</v>
      </c>
      <c r="AA4" s="34">
        <v>42849.522326388891</v>
      </c>
      <c r="AB4" s="34">
        <v>42888.293726851851</v>
      </c>
      <c r="AD4">
        <v>9</v>
      </c>
      <c r="AE4" t="str">
        <f t="shared" ca="1" si="4"/>
        <v>ADE</v>
      </c>
      <c r="AF4" t="str">
        <f t="shared" ca="1" si="5"/>
        <v>---</v>
      </c>
      <c r="AG4" t="str">
        <f t="shared" ca="1" si="6"/>
        <v>---</v>
      </c>
      <c r="AH4" t="str">
        <f t="shared" ca="1" si="7"/>
        <v>P0</v>
      </c>
    </row>
    <row r="5" spans="1:34" x14ac:dyDescent="0.3">
      <c r="A5">
        <f t="shared" si="0"/>
        <v>17</v>
      </c>
      <c r="B5">
        <f t="shared" si="1"/>
        <v>1</v>
      </c>
      <c r="C5" s="4">
        <f t="shared" ca="1" si="2"/>
        <v>99462</v>
      </c>
      <c r="D5">
        <v>99462</v>
      </c>
      <c r="E5" t="s">
        <v>867</v>
      </c>
      <c r="F5" t="s">
        <v>45</v>
      </c>
      <c r="G5" t="s">
        <v>1267</v>
      </c>
      <c r="H5" t="s">
        <v>94</v>
      </c>
      <c r="I5" t="s">
        <v>24</v>
      </c>
      <c r="J5" t="s">
        <v>123</v>
      </c>
      <c r="K5" t="str">
        <f t="shared" ca="1" si="3"/>
        <v>.</v>
      </c>
      <c r="L5" s="5" t="s">
        <v>796</v>
      </c>
      <c r="M5" t="s">
        <v>20</v>
      </c>
      <c r="N5" t="s">
        <v>1305</v>
      </c>
      <c r="O5" t="s">
        <v>123</v>
      </c>
      <c r="P5" t="s">
        <v>123</v>
      </c>
      <c r="Q5" t="s">
        <v>82</v>
      </c>
      <c r="R5" t="s">
        <v>1380</v>
      </c>
      <c r="S5" t="s">
        <v>269</v>
      </c>
      <c r="T5" t="s">
        <v>36</v>
      </c>
      <c r="U5" t="s">
        <v>22</v>
      </c>
      <c r="V5" t="s">
        <v>82</v>
      </c>
      <c r="W5" t="s">
        <v>54</v>
      </c>
      <c r="X5" t="s">
        <v>433</v>
      </c>
      <c r="Y5" t="s">
        <v>20</v>
      </c>
      <c r="Z5" t="s">
        <v>20</v>
      </c>
      <c r="AA5" s="34">
        <v>42870.45040509259</v>
      </c>
      <c r="AB5" s="34">
        <v>42887.445405092592</v>
      </c>
      <c r="AD5">
        <v>19</v>
      </c>
      <c r="AE5" t="str">
        <f t="shared" ca="1" si="4"/>
        <v>ADE</v>
      </c>
      <c r="AF5" t="str">
        <f t="shared" ca="1" si="5"/>
        <v>---</v>
      </c>
      <c r="AG5" t="str">
        <f t="shared" ca="1" si="6"/>
        <v>Waiver Requested</v>
      </c>
      <c r="AH5" t="str">
        <f t="shared" ca="1" si="7"/>
        <v>P2</v>
      </c>
    </row>
    <row r="6" spans="1:34" x14ac:dyDescent="0.3">
      <c r="A6">
        <f t="shared" si="0"/>
        <v>64</v>
      </c>
      <c r="B6">
        <f t="shared" si="1"/>
        <v>2</v>
      </c>
      <c r="C6" s="4">
        <f t="shared" ca="1" si="2"/>
        <v>97551</v>
      </c>
      <c r="D6">
        <v>97551</v>
      </c>
      <c r="E6" t="s">
        <v>1000</v>
      </c>
      <c r="F6" t="s">
        <v>63</v>
      </c>
      <c r="G6" t="s">
        <v>446</v>
      </c>
      <c r="H6" t="s">
        <v>184</v>
      </c>
      <c r="I6" t="s">
        <v>30</v>
      </c>
      <c r="J6" t="s">
        <v>123</v>
      </c>
      <c r="K6" t="str">
        <f t="shared" ca="1" si="3"/>
        <v>.</v>
      </c>
      <c r="L6" t="s">
        <v>20</v>
      </c>
      <c r="M6" t="s">
        <v>1360</v>
      </c>
      <c r="N6" t="s">
        <v>921</v>
      </c>
      <c r="O6" t="s">
        <v>1387</v>
      </c>
      <c r="P6" t="s">
        <v>123</v>
      </c>
      <c r="Q6" t="s">
        <v>82</v>
      </c>
      <c r="R6" t="s">
        <v>1380</v>
      </c>
      <c r="S6" t="s">
        <v>269</v>
      </c>
      <c r="T6" t="s">
        <v>36</v>
      </c>
      <c r="U6" t="s">
        <v>35</v>
      </c>
      <c r="V6" t="s">
        <v>190</v>
      </c>
      <c r="W6" t="s">
        <v>26</v>
      </c>
      <c r="X6" t="s">
        <v>412</v>
      </c>
      <c r="Y6" t="s">
        <v>100</v>
      </c>
      <c r="Z6" t="s">
        <v>20</v>
      </c>
      <c r="AA6" s="34">
        <v>42822.535578703704</v>
      </c>
      <c r="AB6" s="34">
        <v>42886.328136574077</v>
      </c>
      <c r="AE6" t="str">
        <f t="shared" ca="1" si="4"/>
        <v>AvatarFS</v>
      </c>
      <c r="AF6" t="str">
        <f t="shared" ca="1" si="5"/>
        <v>Avitus_1.4.0.72-20170607</v>
      </c>
      <c r="AG6" t="str">
        <f t="shared" ca="1" si="6"/>
        <v>---</v>
      </c>
      <c r="AH6" t="str">
        <f t="shared" ca="1" si="7"/>
        <v>P0</v>
      </c>
    </row>
    <row r="7" spans="1:34" x14ac:dyDescent="0.3">
      <c r="A7">
        <f t="shared" si="0"/>
        <v>45</v>
      </c>
      <c r="B7">
        <f t="shared" si="1"/>
        <v>2</v>
      </c>
      <c r="C7" s="4">
        <f t="shared" ca="1" si="2"/>
        <v>98359</v>
      </c>
      <c r="D7">
        <v>98359</v>
      </c>
      <c r="E7" t="s">
        <v>1000</v>
      </c>
      <c r="F7" t="s">
        <v>63</v>
      </c>
      <c r="G7" t="s">
        <v>446</v>
      </c>
      <c r="H7" t="s">
        <v>112</v>
      </c>
      <c r="I7" t="s">
        <v>24</v>
      </c>
      <c r="J7" t="s">
        <v>123</v>
      </c>
      <c r="K7" t="str">
        <f t="shared" ca="1" si="3"/>
        <v>.</v>
      </c>
      <c r="L7" s="5" t="s">
        <v>796</v>
      </c>
      <c r="M7" s="5" t="s">
        <v>20</v>
      </c>
      <c r="N7" t="s">
        <v>1061</v>
      </c>
      <c r="O7" t="s">
        <v>1388</v>
      </c>
      <c r="P7" t="s">
        <v>123</v>
      </c>
      <c r="Q7" t="s">
        <v>82</v>
      </c>
      <c r="R7" t="s">
        <v>1380</v>
      </c>
      <c r="S7" t="s">
        <v>269</v>
      </c>
      <c r="T7" t="s">
        <v>36</v>
      </c>
      <c r="U7" t="s">
        <v>35</v>
      </c>
      <c r="V7" t="s">
        <v>190</v>
      </c>
      <c r="W7" t="s">
        <v>26</v>
      </c>
      <c r="X7" t="s">
        <v>742</v>
      </c>
      <c r="Y7" t="s">
        <v>103</v>
      </c>
      <c r="Z7" t="s">
        <v>20</v>
      </c>
      <c r="AA7" s="34">
        <v>42842.912604166668</v>
      </c>
      <c r="AB7" s="34">
        <v>42885.508263888885</v>
      </c>
      <c r="AD7">
        <v>1</v>
      </c>
      <c r="AE7" t="str">
        <f t="shared" ca="1" si="4"/>
        <v>AvatarFS</v>
      </c>
      <c r="AF7" t="str">
        <f t="shared" ca="1" si="5"/>
        <v>---</v>
      </c>
      <c r="AG7" t="str">
        <f t="shared" ca="1" si="6"/>
        <v>Waiver Requested</v>
      </c>
      <c r="AH7" t="str">
        <f t="shared" ca="1" si="7"/>
        <v>P1</v>
      </c>
    </row>
    <row r="8" spans="1:34" x14ac:dyDescent="0.3">
      <c r="A8">
        <f t="shared" si="0"/>
        <v>264</v>
      </c>
      <c r="B8">
        <f t="shared" si="1"/>
        <v>9</v>
      </c>
      <c r="C8" s="4">
        <f t="shared" ca="1" si="2"/>
        <v>88763</v>
      </c>
      <c r="D8">
        <v>88763</v>
      </c>
      <c r="E8" t="s">
        <v>147</v>
      </c>
      <c r="F8" t="s">
        <v>70</v>
      </c>
      <c r="G8" t="s">
        <v>71</v>
      </c>
      <c r="H8" t="s">
        <v>94</v>
      </c>
      <c r="I8" t="s">
        <v>30</v>
      </c>
      <c r="J8" t="s">
        <v>123</v>
      </c>
      <c r="K8" t="str">
        <f t="shared" ca="1" si="3"/>
        <v>.</v>
      </c>
      <c r="L8" s="5" t="s">
        <v>20</v>
      </c>
      <c r="M8" s="5" t="s">
        <v>1105</v>
      </c>
      <c r="N8" t="s">
        <v>339</v>
      </c>
      <c r="O8" t="s">
        <v>123</v>
      </c>
      <c r="P8" t="s">
        <v>123</v>
      </c>
      <c r="Q8" t="s">
        <v>82</v>
      </c>
      <c r="R8" t="s">
        <v>1380</v>
      </c>
      <c r="S8" t="s">
        <v>269</v>
      </c>
      <c r="T8" t="s">
        <v>36</v>
      </c>
      <c r="U8" t="s">
        <v>35</v>
      </c>
      <c r="V8" t="s">
        <v>29</v>
      </c>
      <c r="W8" t="s">
        <v>44</v>
      </c>
      <c r="X8" t="s">
        <v>272</v>
      </c>
      <c r="Y8" t="s">
        <v>103</v>
      </c>
      <c r="Z8" t="s">
        <v>20</v>
      </c>
      <c r="AA8" s="34">
        <v>42621.723240740743</v>
      </c>
      <c r="AB8" s="34">
        <v>42878.273622685185</v>
      </c>
      <c r="AC8" t="s">
        <v>593</v>
      </c>
      <c r="AD8">
        <v>19</v>
      </c>
      <c r="AE8" t="str">
        <f t="shared" ca="1" si="4"/>
        <v>Documentation</v>
      </c>
      <c r="AF8" t="str">
        <f t="shared" ca="1" si="5"/>
        <v>Avitus_1.4.0.71-20170531</v>
      </c>
      <c r="AG8" t="str">
        <f t="shared" ca="1" si="6"/>
        <v>---</v>
      </c>
      <c r="AH8" t="str">
        <f t="shared" ca="1" si="7"/>
        <v>P2</v>
      </c>
    </row>
    <row r="9" spans="1:34" x14ac:dyDescent="0.3">
      <c r="A9">
        <f t="shared" si="0"/>
        <v>50</v>
      </c>
      <c r="B9">
        <f t="shared" si="1"/>
        <v>13</v>
      </c>
      <c r="C9" s="4">
        <f t="shared" ca="1" si="2"/>
        <v>98207</v>
      </c>
      <c r="D9">
        <v>98207</v>
      </c>
      <c r="E9" t="s">
        <v>69</v>
      </c>
      <c r="F9" t="s">
        <v>70</v>
      </c>
      <c r="G9" t="s">
        <v>71</v>
      </c>
      <c r="H9" t="s">
        <v>112</v>
      </c>
      <c r="I9" t="s">
        <v>68</v>
      </c>
      <c r="J9" t="s">
        <v>123</v>
      </c>
      <c r="K9" t="str">
        <f t="shared" ca="1" si="3"/>
        <v>.</v>
      </c>
      <c r="L9" s="5" t="s">
        <v>20</v>
      </c>
      <c r="M9" s="5" t="s">
        <v>1105</v>
      </c>
      <c r="N9" t="s">
        <v>1030</v>
      </c>
      <c r="O9" t="s">
        <v>123</v>
      </c>
      <c r="P9" t="s">
        <v>123</v>
      </c>
      <c r="Q9" t="s">
        <v>82</v>
      </c>
      <c r="R9" t="s">
        <v>1380</v>
      </c>
      <c r="S9" t="s">
        <v>269</v>
      </c>
      <c r="T9" t="s">
        <v>23</v>
      </c>
      <c r="U9" t="s">
        <v>22</v>
      </c>
      <c r="V9" t="s">
        <v>82</v>
      </c>
      <c r="W9" t="s">
        <v>54</v>
      </c>
      <c r="X9" t="s">
        <v>456</v>
      </c>
      <c r="Y9" t="s">
        <v>20</v>
      </c>
      <c r="Z9" t="s">
        <v>20</v>
      </c>
      <c r="AA9" s="34">
        <v>42837.813020833331</v>
      </c>
      <c r="AB9" s="34">
        <v>42874.550034722219</v>
      </c>
      <c r="AC9" t="s">
        <v>1288</v>
      </c>
      <c r="AD9">
        <v>1</v>
      </c>
      <c r="AE9" t="str">
        <f t="shared" ca="1" si="4"/>
        <v>Documentation</v>
      </c>
      <c r="AF9" t="str">
        <f t="shared" ca="1" si="5"/>
        <v>Avitus_1.4.0.71-20170531</v>
      </c>
      <c r="AG9" t="str">
        <f t="shared" ca="1" si="6"/>
        <v>---</v>
      </c>
      <c r="AH9" t="str">
        <f t="shared" ca="1" si="7"/>
        <v>P1</v>
      </c>
    </row>
    <row r="10" spans="1:34" x14ac:dyDescent="0.3">
      <c r="A10">
        <f t="shared" si="0"/>
        <v>9</v>
      </c>
      <c r="B10">
        <f t="shared" si="1"/>
        <v>1</v>
      </c>
      <c r="C10" s="4">
        <f t="shared" ca="1" si="2"/>
        <v>99885</v>
      </c>
      <c r="D10">
        <v>99885</v>
      </c>
      <c r="E10" t="s">
        <v>69</v>
      </c>
      <c r="F10" t="s">
        <v>70</v>
      </c>
      <c r="G10" t="s">
        <v>71</v>
      </c>
      <c r="H10" t="s">
        <v>184</v>
      </c>
      <c r="I10" t="s">
        <v>68</v>
      </c>
      <c r="J10" t="s">
        <v>123</v>
      </c>
      <c r="K10" t="str">
        <f t="shared" ca="1" si="3"/>
        <v>.</v>
      </c>
      <c r="L10" s="5" t="s">
        <v>20</v>
      </c>
      <c r="M10" t="s">
        <v>1105</v>
      </c>
      <c r="N10" t="s">
        <v>1451</v>
      </c>
      <c r="O10" t="s">
        <v>123</v>
      </c>
      <c r="P10" t="s">
        <v>123</v>
      </c>
      <c r="Q10" t="s">
        <v>82</v>
      </c>
      <c r="R10" t="s">
        <v>1380</v>
      </c>
      <c r="S10" t="s">
        <v>269</v>
      </c>
      <c r="T10" t="s">
        <v>36</v>
      </c>
      <c r="U10" t="s">
        <v>39</v>
      </c>
      <c r="V10" t="s">
        <v>82</v>
      </c>
      <c r="W10" t="s">
        <v>93</v>
      </c>
      <c r="X10" t="s">
        <v>325</v>
      </c>
      <c r="Y10" t="s">
        <v>20</v>
      </c>
      <c r="Z10" t="s">
        <v>20</v>
      </c>
      <c r="AA10" s="34">
        <v>42878.802384259259</v>
      </c>
      <c r="AB10" s="34">
        <v>42887.461840277778</v>
      </c>
      <c r="AC10" t="s">
        <v>1530</v>
      </c>
      <c r="AD10">
        <v>7</v>
      </c>
      <c r="AE10" t="str">
        <f t="shared" ca="1" si="4"/>
        <v>Documentation</v>
      </c>
      <c r="AF10" t="str">
        <f t="shared" ca="1" si="5"/>
        <v>Avitus_1.4.0.71-20170531</v>
      </c>
      <c r="AG10" t="str">
        <f t="shared" ca="1" si="6"/>
        <v>---</v>
      </c>
      <c r="AH10" t="str">
        <f t="shared" ca="1" si="7"/>
        <v>P0</v>
      </c>
    </row>
    <row r="11" spans="1:34" x14ac:dyDescent="0.3">
      <c r="A11">
        <f t="shared" si="0"/>
        <v>7</v>
      </c>
      <c r="B11">
        <f t="shared" si="1"/>
        <v>1</v>
      </c>
      <c r="C11" s="4">
        <f t="shared" ca="1" si="2"/>
        <v>99950</v>
      </c>
      <c r="D11">
        <v>99950</v>
      </c>
      <c r="E11" t="s">
        <v>47</v>
      </c>
      <c r="F11" t="s">
        <v>132</v>
      </c>
      <c r="G11" t="s">
        <v>40</v>
      </c>
      <c r="H11" t="s">
        <v>156</v>
      </c>
      <c r="I11" t="s">
        <v>123</v>
      </c>
      <c r="J11" t="s">
        <v>123</v>
      </c>
      <c r="K11" t="str">
        <f t="shared" ca="1" si="3"/>
        <v>.</v>
      </c>
      <c r="L11" s="5" t="s">
        <v>20</v>
      </c>
      <c r="M11" s="5" t="s">
        <v>20</v>
      </c>
      <c r="N11" t="s">
        <v>1470</v>
      </c>
      <c r="O11" t="s">
        <v>123</v>
      </c>
      <c r="P11" t="s">
        <v>123</v>
      </c>
      <c r="Q11" t="s">
        <v>82</v>
      </c>
      <c r="R11" t="s">
        <v>1380</v>
      </c>
      <c r="S11" t="s">
        <v>269</v>
      </c>
      <c r="T11" t="s">
        <v>36</v>
      </c>
      <c r="U11" t="s">
        <v>22</v>
      </c>
      <c r="V11" t="s">
        <v>82</v>
      </c>
      <c r="W11" t="s">
        <v>54</v>
      </c>
      <c r="X11" t="s">
        <v>47</v>
      </c>
      <c r="Y11" t="s">
        <v>103</v>
      </c>
      <c r="Z11" t="s">
        <v>20</v>
      </c>
      <c r="AA11" s="34">
        <v>42880.117418981485</v>
      </c>
      <c r="AB11" s="34">
        <v>42887.277430555558</v>
      </c>
      <c r="AE11" t="str">
        <f t="shared" ca="1" si="4"/>
        <v>External Partners</v>
      </c>
      <c r="AF11" t="str">
        <f t="shared" ca="1" si="5"/>
        <v>---</v>
      </c>
      <c r="AG11" t="str">
        <f t="shared" ca="1" si="6"/>
        <v>---</v>
      </c>
      <c r="AH11" t="str">
        <f t="shared" ca="1" si="7"/>
        <v>unspecified</v>
      </c>
    </row>
    <row r="12" spans="1:34" x14ac:dyDescent="0.3">
      <c r="A12">
        <f t="shared" si="0"/>
        <v>6</v>
      </c>
      <c r="B12">
        <f t="shared" si="1"/>
        <v>1</v>
      </c>
      <c r="C12" s="4">
        <f t="shared" ca="1" si="2"/>
        <v>100029</v>
      </c>
      <c r="D12">
        <v>100029</v>
      </c>
      <c r="E12" t="s">
        <v>522</v>
      </c>
      <c r="F12" t="s">
        <v>132</v>
      </c>
      <c r="G12" t="s">
        <v>40</v>
      </c>
      <c r="H12" t="s">
        <v>156</v>
      </c>
      <c r="I12" t="s">
        <v>123</v>
      </c>
      <c r="J12" t="s">
        <v>123</v>
      </c>
      <c r="K12" t="str">
        <f t="shared" ca="1" si="3"/>
        <v>.</v>
      </c>
      <c r="L12" s="5" t="s">
        <v>20</v>
      </c>
      <c r="M12" s="5" t="s">
        <v>20</v>
      </c>
      <c r="N12" t="s">
        <v>1478</v>
      </c>
      <c r="O12" t="s">
        <v>123</v>
      </c>
      <c r="P12" t="s">
        <v>123</v>
      </c>
      <c r="Q12" t="s">
        <v>82</v>
      </c>
      <c r="R12" t="s">
        <v>1380</v>
      </c>
      <c r="S12" t="s">
        <v>269</v>
      </c>
      <c r="T12" t="s">
        <v>51</v>
      </c>
      <c r="U12" t="s">
        <v>35</v>
      </c>
      <c r="V12" t="s">
        <v>82</v>
      </c>
      <c r="W12" t="s">
        <v>54</v>
      </c>
      <c r="X12" t="s">
        <v>522</v>
      </c>
      <c r="Y12" t="s">
        <v>103</v>
      </c>
      <c r="Z12" t="s">
        <v>20</v>
      </c>
      <c r="AA12" s="34">
        <v>42881.34238425926</v>
      </c>
      <c r="AB12" s="34">
        <v>42887.996481481481</v>
      </c>
      <c r="AD12">
        <v>8</v>
      </c>
      <c r="AE12" t="str">
        <f t="shared" ca="1" si="4"/>
        <v>External Partners</v>
      </c>
      <c r="AF12" t="str">
        <f t="shared" ca="1" si="5"/>
        <v>---</v>
      </c>
      <c r="AG12" t="str">
        <f t="shared" ca="1" si="6"/>
        <v>---</v>
      </c>
      <c r="AH12" t="str">
        <f t="shared" ca="1" si="7"/>
        <v>unspecified</v>
      </c>
    </row>
    <row r="13" spans="1:34" x14ac:dyDescent="0.3">
      <c r="A13">
        <f t="shared" si="0"/>
        <v>15</v>
      </c>
      <c r="B13">
        <f t="shared" si="1"/>
        <v>2</v>
      </c>
      <c r="C13" s="4">
        <f t="shared" ca="1" si="2"/>
        <v>99616</v>
      </c>
      <c r="D13">
        <v>99616</v>
      </c>
      <c r="E13" t="s">
        <v>805</v>
      </c>
      <c r="F13" t="s">
        <v>253</v>
      </c>
      <c r="G13" t="s">
        <v>254</v>
      </c>
      <c r="H13" t="s">
        <v>184</v>
      </c>
      <c r="I13" t="s">
        <v>68</v>
      </c>
      <c r="J13" t="s">
        <v>123</v>
      </c>
      <c r="K13" t="str">
        <f t="shared" ca="1" si="3"/>
        <v>.</v>
      </c>
      <c r="L13" s="5" t="s">
        <v>20</v>
      </c>
      <c r="M13" t="s">
        <v>1105</v>
      </c>
      <c r="N13" t="s">
        <v>1350</v>
      </c>
      <c r="O13" t="s">
        <v>123</v>
      </c>
      <c r="P13" t="s">
        <v>1113</v>
      </c>
      <c r="Q13" t="s">
        <v>82</v>
      </c>
      <c r="R13" t="s">
        <v>1380</v>
      </c>
      <c r="S13" t="s">
        <v>269</v>
      </c>
      <c r="T13" t="s">
        <v>23</v>
      </c>
      <c r="U13" t="s">
        <v>22</v>
      </c>
      <c r="V13" t="s">
        <v>82</v>
      </c>
      <c r="W13" t="s">
        <v>54</v>
      </c>
      <c r="X13" t="s">
        <v>277</v>
      </c>
      <c r="Y13" t="s">
        <v>20</v>
      </c>
      <c r="Z13" t="s">
        <v>851</v>
      </c>
      <c r="AA13" s="34">
        <v>42872.709988425922</v>
      </c>
      <c r="AB13" s="34">
        <v>42886.756562499999</v>
      </c>
      <c r="AE13" t="str">
        <f t="shared" ca="1" si="4"/>
        <v>File Access Auditing</v>
      </c>
      <c r="AF13" t="str">
        <f t="shared" ca="1" si="5"/>
        <v>Avitus_1.4.0.71-20170531</v>
      </c>
      <c r="AG13" t="str">
        <f t="shared" ca="1" si="6"/>
        <v>---</v>
      </c>
      <c r="AH13" t="str">
        <f t="shared" ca="1" si="7"/>
        <v>P0</v>
      </c>
    </row>
    <row r="14" spans="1:34" x14ac:dyDescent="0.3">
      <c r="A14">
        <f t="shared" si="0"/>
        <v>6</v>
      </c>
      <c r="B14">
        <f t="shared" si="1"/>
        <v>0</v>
      </c>
      <c r="C14" s="4">
        <f t="shared" ca="1" si="2"/>
        <v>100064</v>
      </c>
      <c r="D14">
        <v>100064</v>
      </c>
      <c r="E14" t="s">
        <v>413</v>
      </c>
      <c r="F14" t="s">
        <v>253</v>
      </c>
      <c r="G14" t="s">
        <v>254</v>
      </c>
      <c r="H14" t="s">
        <v>184</v>
      </c>
      <c r="I14" t="s">
        <v>68</v>
      </c>
      <c r="J14" t="s">
        <v>123</v>
      </c>
      <c r="K14" t="str">
        <f t="shared" ca="1" si="3"/>
        <v>.</v>
      </c>
      <c r="L14" t="s">
        <v>20</v>
      </c>
      <c r="M14" t="s">
        <v>20</v>
      </c>
      <c r="N14" t="s">
        <v>1602</v>
      </c>
      <c r="O14" t="s">
        <v>123</v>
      </c>
      <c r="P14" t="s">
        <v>1603</v>
      </c>
      <c r="Q14" t="s">
        <v>82</v>
      </c>
      <c r="R14" t="s">
        <v>1380</v>
      </c>
      <c r="S14" t="s">
        <v>269</v>
      </c>
      <c r="T14" t="s">
        <v>23</v>
      </c>
      <c r="U14" t="s">
        <v>22</v>
      </c>
      <c r="V14" t="s">
        <v>82</v>
      </c>
      <c r="W14" t="s">
        <v>54</v>
      </c>
      <c r="X14" t="s">
        <v>456</v>
      </c>
      <c r="Y14" t="s">
        <v>20</v>
      </c>
      <c r="Z14" t="s">
        <v>20</v>
      </c>
      <c r="AA14" s="34">
        <v>42881.808553240742</v>
      </c>
      <c r="AB14" s="34">
        <v>42888.122291666667</v>
      </c>
      <c r="AE14" t="str">
        <f t="shared" ca="1" si="4"/>
        <v>File Access Auditing</v>
      </c>
      <c r="AF14" t="str">
        <f t="shared" ca="1" si="5"/>
        <v>---</v>
      </c>
      <c r="AG14" t="str">
        <f t="shared" ca="1" si="6"/>
        <v>---</v>
      </c>
      <c r="AH14" t="str">
        <f t="shared" ca="1" si="7"/>
        <v>P0</v>
      </c>
    </row>
    <row r="15" spans="1:34" x14ac:dyDescent="0.3">
      <c r="A15">
        <f t="shared" si="0"/>
        <v>1</v>
      </c>
      <c r="B15">
        <f t="shared" si="1"/>
        <v>0</v>
      </c>
      <c r="C15" s="4">
        <f t="shared" ca="1" si="2"/>
        <v>100303</v>
      </c>
      <c r="D15">
        <v>100303</v>
      </c>
      <c r="E15" t="s">
        <v>259</v>
      </c>
      <c r="F15" t="s">
        <v>253</v>
      </c>
      <c r="G15" t="s">
        <v>258</v>
      </c>
      <c r="H15" t="s">
        <v>94</v>
      </c>
      <c r="I15" t="s">
        <v>123</v>
      </c>
      <c r="J15" t="s">
        <v>123</v>
      </c>
      <c r="K15" t="str">
        <f t="shared" ca="1" si="3"/>
        <v>NTR</v>
      </c>
      <c r="L15" s="5" t="s">
        <v>20</v>
      </c>
      <c r="M15" t="s">
        <v>20</v>
      </c>
      <c r="N15" t="s">
        <v>1609</v>
      </c>
      <c r="O15" t="s">
        <v>123</v>
      </c>
      <c r="P15" t="s">
        <v>123</v>
      </c>
      <c r="Q15" t="s">
        <v>82</v>
      </c>
      <c r="R15" t="s">
        <v>1380</v>
      </c>
      <c r="S15" t="s">
        <v>269</v>
      </c>
      <c r="T15" t="s">
        <v>36</v>
      </c>
      <c r="U15" t="s">
        <v>22</v>
      </c>
      <c r="V15" t="s">
        <v>82</v>
      </c>
      <c r="W15" t="s">
        <v>54</v>
      </c>
      <c r="X15" t="s">
        <v>870</v>
      </c>
      <c r="Y15" t="s">
        <v>20</v>
      </c>
      <c r="Z15" t="s">
        <v>20</v>
      </c>
      <c r="AA15" s="34">
        <v>42887.590995370374</v>
      </c>
      <c r="AB15" s="34">
        <v>42888.119340277779</v>
      </c>
      <c r="AD15">
        <v>14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x14ac:dyDescent="0.3">
      <c r="A16">
        <f t="shared" si="0"/>
        <v>1</v>
      </c>
      <c r="B16">
        <f t="shared" si="1"/>
        <v>0</v>
      </c>
      <c r="C16" s="4">
        <f t="shared" ca="1" si="2"/>
        <v>100316</v>
      </c>
      <c r="D16">
        <v>100316</v>
      </c>
      <c r="E16" t="s">
        <v>413</v>
      </c>
      <c r="F16" t="s">
        <v>253</v>
      </c>
      <c r="G16" t="s">
        <v>254</v>
      </c>
      <c r="H16" t="s">
        <v>94</v>
      </c>
      <c r="I16" t="s">
        <v>81</v>
      </c>
      <c r="J16" t="s">
        <v>123</v>
      </c>
      <c r="K16" t="str">
        <f t="shared" ca="1" si="3"/>
        <v>NTR</v>
      </c>
      <c r="L16" s="5" t="s">
        <v>20</v>
      </c>
      <c r="M16" t="s">
        <v>20</v>
      </c>
      <c r="N16" t="s">
        <v>1610</v>
      </c>
      <c r="O16" t="s">
        <v>123</v>
      </c>
      <c r="P16" t="s">
        <v>1004</v>
      </c>
      <c r="Q16" t="s">
        <v>82</v>
      </c>
      <c r="R16" t="s">
        <v>1380</v>
      </c>
      <c r="S16" t="s">
        <v>269</v>
      </c>
      <c r="T16" t="s">
        <v>51</v>
      </c>
      <c r="U16" t="s">
        <v>39</v>
      </c>
      <c r="V16" t="s">
        <v>82</v>
      </c>
      <c r="W16" t="s">
        <v>54</v>
      </c>
      <c r="X16" t="s">
        <v>277</v>
      </c>
      <c r="Y16" t="s">
        <v>20</v>
      </c>
      <c r="Z16" t="s">
        <v>20</v>
      </c>
      <c r="AA16" s="34">
        <v>42887.727708333332</v>
      </c>
      <c r="AB16" s="34">
        <v>42888.560925925929</v>
      </c>
      <c r="AE16" t="str">
        <f t="shared" ca="1" si="4"/>
        <v>NTR</v>
      </c>
      <c r="AF16" t="str">
        <f t="shared" ca="1" si="5"/>
        <v>NoTarg</v>
      </c>
      <c r="AG16" t="str">
        <f t="shared" ca="1" si="6"/>
        <v>NoWaive</v>
      </c>
      <c r="AH16" t="str">
        <f t="shared" ca="1" si="7"/>
        <v>NTR</v>
      </c>
    </row>
    <row r="17" spans="1:34" x14ac:dyDescent="0.3">
      <c r="A17">
        <f t="shared" si="0"/>
        <v>271</v>
      </c>
      <c r="B17">
        <f t="shared" si="1"/>
        <v>24</v>
      </c>
      <c r="C17" s="4">
        <f t="shared" ca="1" si="2"/>
        <v>88457</v>
      </c>
      <c r="D17">
        <v>88457</v>
      </c>
      <c r="E17" t="s">
        <v>408</v>
      </c>
      <c r="F17" t="s">
        <v>28</v>
      </c>
      <c r="G17" t="s">
        <v>407</v>
      </c>
      <c r="H17" t="s">
        <v>112</v>
      </c>
      <c r="I17" t="s">
        <v>30</v>
      </c>
      <c r="J17" t="s">
        <v>123</v>
      </c>
      <c r="K17" t="str">
        <f t="shared" ca="1" si="3"/>
        <v>.</v>
      </c>
      <c r="L17" s="5" t="s">
        <v>796</v>
      </c>
      <c r="M17" s="5" t="s">
        <v>20</v>
      </c>
      <c r="N17" t="s">
        <v>524</v>
      </c>
      <c r="O17" t="s">
        <v>1383</v>
      </c>
      <c r="P17" t="s">
        <v>1230</v>
      </c>
      <c r="Q17" t="s">
        <v>287</v>
      </c>
      <c r="R17" t="s">
        <v>82</v>
      </c>
      <c r="S17" t="s">
        <v>269</v>
      </c>
      <c r="T17" t="s">
        <v>23</v>
      </c>
      <c r="U17" t="s">
        <v>22</v>
      </c>
      <c r="V17" t="s">
        <v>25</v>
      </c>
      <c r="W17" t="s">
        <v>26</v>
      </c>
      <c r="X17" t="s">
        <v>41</v>
      </c>
      <c r="Y17" t="s">
        <v>20</v>
      </c>
      <c r="Z17" t="s">
        <v>20</v>
      </c>
      <c r="AA17" s="34">
        <v>42614.564895833333</v>
      </c>
      <c r="AB17" s="34">
        <v>42863.823634259257</v>
      </c>
      <c r="AC17" t="s">
        <v>170</v>
      </c>
      <c r="AD17">
        <v>1</v>
      </c>
      <c r="AE17" t="str">
        <f t="shared" ca="1" si="4"/>
        <v>Platform Software</v>
      </c>
      <c r="AF17" t="str">
        <f t="shared" ca="1" si="5"/>
        <v>---</v>
      </c>
      <c r="AG17" t="str">
        <f t="shared" ca="1" si="6"/>
        <v>Waiver Requested</v>
      </c>
      <c r="AH17" t="str">
        <f t="shared" ca="1" si="7"/>
        <v>P1</v>
      </c>
    </row>
    <row r="18" spans="1:34" x14ac:dyDescent="0.3">
      <c r="A18">
        <f t="shared" si="0"/>
        <v>42</v>
      </c>
      <c r="B18">
        <f t="shared" si="1"/>
        <v>0</v>
      </c>
      <c r="C18" s="4">
        <f t="shared" ca="1" si="2"/>
        <v>98555</v>
      </c>
      <c r="D18">
        <v>98555</v>
      </c>
      <c r="E18" t="s">
        <v>84</v>
      </c>
      <c r="F18" t="s">
        <v>28</v>
      </c>
      <c r="G18" t="s">
        <v>481</v>
      </c>
      <c r="H18" t="s">
        <v>184</v>
      </c>
      <c r="I18" t="s">
        <v>81</v>
      </c>
      <c r="J18" t="s">
        <v>123</v>
      </c>
      <c r="K18" t="str">
        <f t="shared" ca="1" si="3"/>
        <v>.</v>
      </c>
      <c r="L18" s="5" t="s">
        <v>20</v>
      </c>
      <c r="M18" s="5" t="s">
        <v>1105</v>
      </c>
      <c r="N18" t="s">
        <v>1328</v>
      </c>
      <c r="O18" t="s">
        <v>123</v>
      </c>
      <c r="P18" t="s">
        <v>168</v>
      </c>
      <c r="Q18" t="s">
        <v>287</v>
      </c>
      <c r="R18" t="s">
        <v>82</v>
      </c>
      <c r="S18" t="s">
        <v>269</v>
      </c>
      <c r="T18" t="s">
        <v>36</v>
      </c>
      <c r="U18" t="s">
        <v>35</v>
      </c>
      <c r="V18" t="s">
        <v>82</v>
      </c>
      <c r="W18" t="s">
        <v>1290</v>
      </c>
      <c r="X18" t="s">
        <v>84</v>
      </c>
      <c r="Y18" t="s">
        <v>20</v>
      </c>
      <c r="Z18" t="s">
        <v>847</v>
      </c>
      <c r="AA18" s="34">
        <v>42845.692384259259</v>
      </c>
      <c r="AB18" s="34">
        <v>42888.575729166667</v>
      </c>
      <c r="AC18" t="s">
        <v>655</v>
      </c>
      <c r="AE18" t="str">
        <f t="shared" ca="1" si="4"/>
        <v>Platform Software</v>
      </c>
      <c r="AF18" t="str">
        <f t="shared" ca="1" si="5"/>
        <v>Avitus_1.4.0.71-20170531</v>
      </c>
      <c r="AG18" t="str">
        <f t="shared" ca="1" si="6"/>
        <v>---</v>
      </c>
      <c r="AH18" t="str">
        <f t="shared" ca="1" si="7"/>
        <v>P0</v>
      </c>
    </row>
    <row r="19" spans="1:34" x14ac:dyDescent="0.3">
      <c r="A19">
        <f t="shared" si="0"/>
        <v>30</v>
      </c>
      <c r="B19">
        <f t="shared" si="1"/>
        <v>20</v>
      </c>
      <c r="C19" s="4">
        <f t="shared" ca="1" si="2"/>
        <v>98975</v>
      </c>
      <c r="D19">
        <v>98975</v>
      </c>
      <c r="E19" t="s">
        <v>27</v>
      </c>
      <c r="F19" t="s">
        <v>28</v>
      </c>
      <c r="G19" t="s">
        <v>34</v>
      </c>
      <c r="H19" t="s">
        <v>112</v>
      </c>
      <c r="I19" t="s">
        <v>24</v>
      </c>
      <c r="J19" t="s">
        <v>123</v>
      </c>
      <c r="K19" t="str">
        <f t="shared" ca="1" si="3"/>
        <v>.</v>
      </c>
      <c r="L19" t="s">
        <v>796</v>
      </c>
      <c r="M19" t="s">
        <v>20</v>
      </c>
      <c r="N19" t="s">
        <v>1291</v>
      </c>
      <c r="O19" t="s">
        <v>1394</v>
      </c>
      <c r="P19" t="s">
        <v>1292</v>
      </c>
      <c r="Q19" t="s">
        <v>287</v>
      </c>
      <c r="R19" t="s">
        <v>82</v>
      </c>
      <c r="S19" t="s">
        <v>269</v>
      </c>
      <c r="T19" t="s">
        <v>23</v>
      </c>
      <c r="U19" t="s">
        <v>22</v>
      </c>
      <c r="V19" t="s">
        <v>190</v>
      </c>
      <c r="W19" t="s">
        <v>26</v>
      </c>
      <c r="X19" t="s">
        <v>285</v>
      </c>
      <c r="Y19" t="s">
        <v>20</v>
      </c>
      <c r="Z19" t="s">
        <v>20</v>
      </c>
      <c r="AA19" s="34">
        <v>42857.815833333334</v>
      </c>
      <c r="AB19" s="34">
        <v>42867.497361111113</v>
      </c>
      <c r="AC19" t="s">
        <v>170</v>
      </c>
      <c r="AE19" t="str">
        <f t="shared" ca="1" si="4"/>
        <v>Platform Software</v>
      </c>
      <c r="AF19" t="str">
        <f t="shared" ca="1" si="5"/>
        <v>---</v>
      </c>
      <c r="AG19" t="str">
        <f t="shared" ca="1" si="6"/>
        <v>Waiver Requested</v>
      </c>
      <c r="AH19" t="str">
        <f t="shared" ca="1" si="7"/>
        <v>P1</v>
      </c>
    </row>
    <row r="20" spans="1:34" x14ac:dyDescent="0.3">
      <c r="A20">
        <f t="shared" si="0"/>
        <v>15</v>
      </c>
      <c r="B20">
        <f t="shared" si="1"/>
        <v>1</v>
      </c>
      <c r="C20" s="4">
        <f t="shared" ca="1" si="2"/>
        <v>99634</v>
      </c>
      <c r="D20">
        <v>99634</v>
      </c>
      <c r="E20" t="s">
        <v>480</v>
      </c>
      <c r="F20" t="s">
        <v>28</v>
      </c>
      <c r="G20" t="s">
        <v>481</v>
      </c>
      <c r="H20" t="s">
        <v>94</v>
      </c>
      <c r="I20" t="s">
        <v>24</v>
      </c>
      <c r="J20" t="s">
        <v>123</v>
      </c>
      <c r="K20" t="str">
        <f t="shared" ca="1" si="3"/>
        <v>.</v>
      </c>
      <c r="L20" s="5" t="s">
        <v>796</v>
      </c>
      <c r="M20" s="5" t="s">
        <v>20</v>
      </c>
      <c r="N20" t="s">
        <v>1336</v>
      </c>
      <c r="O20" t="s">
        <v>123</v>
      </c>
      <c r="P20" t="s">
        <v>1230</v>
      </c>
      <c r="Q20" t="s">
        <v>287</v>
      </c>
      <c r="R20" t="s">
        <v>82</v>
      </c>
      <c r="S20" t="s">
        <v>269</v>
      </c>
      <c r="T20" t="s">
        <v>23</v>
      </c>
      <c r="U20" t="s">
        <v>22</v>
      </c>
      <c r="V20" t="s">
        <v>156</v>
      </c>
      <c r="W20" t="s">
        <v>489</v>
      </c>
      <c r="X20" t="s">
        <v>480</v>
      </c>
      <c r="Y20" t="s">
        <v>20</v>
      </c>
      <c r="Z20" t="s">
        <v>20</v>
      </c>
      <c r="AA20" s="34">
        <v>42872.914305555554</v>
      </c>
      <c r="AB20" s="34">
        <v>42887.690092592595</v>
      </c>
      <c r="AC20" t="s">
        <v>1422</v>
      </c>
      <c r="AD20">
        <v>6</v>
      </c>
      <c r="AE20" t="str">
        <f t="shared" ca="1" si="4"/>
        <v>Platform Software</v>
      </c>
      <c r="AF20" t="str">
        <f t="shared" ca="1" si="5"/>
        <v>---</v>
      </c>
      <c r="AG20" t="str">
        <f t="shared" ca="1" si="6"/>
        <v>Waiver Requested</v>
      </c>
      <c r="AH20" t="str">
        <f t="shared" ca="1" si="7"/>
        <v>P2</v>
      </c>
    </row>
    <row r="21" spans="1:34" x14ac:dyDescent="0.3">
      <c r="A21">
        <f t="shared" si="0"/>
        <v>14</v>
      </c>
      <c r="B21">
        <f t="shared" si="1"/>
        <v>2</v>
      </c>
      <c r="C21" s="4">
        <f t="shared" ca="1" si="2"/>
        <v>99703</v>
      </c>
      <c r="D21">
        <v>99703</v>
      </c>
      <c r="E21" t="s">
        <v>108</v>
      </c>
      <c r="F21" t="s">
        <v>28</v>
      </c>
      <c r="G21" t="s">
        <v>49</v>
      </c>
      <c r="H21" t="s">
        <v>184</v>
      </c>
      <c r="I21" t="s">
        <v>24</v>
      </c>
      <c r="J21" t="s">
        <v>123</v>
      </c>
      <c r="K21" t="str">
        <f t="shared" ca="1" si="3"/>
        <v>.</v>
      </c>
      <c r="L21" t="s">
        <v>20</v>
      </c>
      <c r="M21" t="s">
        <v>20</v>
      </c>
      <c r="N21" t="s">
        <v>1459</v>
      </c>
      <c r="O21" t="s">
        <v>123</v>
      </c>
      <c r="P21" t="s">
        <v>123</v>
      </c>
      <c r="Q21" t="s">
        <v>21</v>
      </c>
      <c r="R21" t="s">
        <v>1380</v>
      </c>
      <c r="S21" t="s">
        <v>269</v>
      </c>
      <c r="T21" t="s">
        <v>36</v>
      </c>
      <c r="U21" t="s">
        <v>22</v>
      </c>
      <c r="V21" t="s">
        <v>29</v>
      </c>
      <c r="W21" t="s">
        <v>40</v>
      </c>
      <c r="X21" t="s">
        <v>660</v>
      </c>
      <c r="Y21" t="s">
        <v>20</v>
      </c>
      <c r="Z21" t="s">
        <v>20</v>
      </c>
      <c r="AA21" s="34">
        <v>42873.761076388888</v>
      </c>
      <c r="AB21" s="34">
        <v>42885.809814814813</v>
      </c>
      <c r="AE21" t="str">
        <f t="shared" ca="1" si="4"/>
        <v>Platform Software</v>
      </c>
      <c r="AF21" t="str">
        <f t="shared" ca="1" si="5"/>
        <v>---</v>
      </c>
      <c r="AG21" t="str">
        <f t="shared" ca="1" si="6"/>
        <v>---</v>
      </c>
      <c r="AH21" t="str">
        <f t="shared" ca="1" si="7"/>
        <v>P0</v>
      </c>
    </row>
    <row r="22" spans="1:34" x14ac:dyDescent="0.3">
      <c r="A22">
        <f t="shared" si="0"/>
        <v>14</v>
      </c>
      <c r="B22">
        <f t="shared" si="1"/>
        <v>2</v>
      </c>
      <c r="C22" s="4">
        <f t="shared" ca="1" si="2"/>
        <v>99705</v>
      </c>
      <c r="D22">
        <v>99705</v>
      </c>
      <c r="E22" t="s">
        <v>139</v>
      </c>
      <c r="F22" t="s">
        <v>28</v>
      </c>
      <c r="G22" t="s">
        <v>53</v>
      </c>
      <c r="H22" t="s">
        <v>184</v>
      </c>
      <c r="I22" t="s">
        <v>24</v>
      </c>
      <c r="J22" t="s">
        <v>123</v>
      </c>
      <c r="K22" t="str">
        <f t="shared" ca="1" si="3"/>
        <v>.</v>
      </c>
      <c r="L22" s="5" t="s">
        <v>796</v>
      </c>
      <c r="M22" t="s">
        <v>20</v>
      </c>
      <c r="N22" t="s">
        <v>1357</v>
      </c>
      <c r="O22" t="s">
        <v>123</v>
      </c>
      <c r="P22" t="s">
        <v>123</v>
      </c>
      <c r="Q22" t="s">
        <v>287</v>
      </c>
      <c r="R22" t="s">
        <v>82</v>
      </c>
      <c r="S22" t="s">
        <v>269</v>
      </c>
      <c r="T22" t="s">
        <v>36</v>
      </c>
      <c r="U22" t="s">
        <v>35</v>
      </c>
      <c r="V22" t="s">
        <v>29</v>
      </c>
      <c r="W22" t="s">
        <v>40</v>
      </c>
      <c r="X22" t="s">
        <v>713</v>
      </c>
      <c r="Y22" t="s">
        <v>20</v>
      </c>
      <c r="Z22" t="s">
        <v>20</v>
      </c>
      <c r="AA22" s="34">
        <v>42873.84134259259</v>
      </c>
      <c r="AB22" s="34">
        <v>42885.806655092594</v>
      </c>
      <c r="AD22">
        <v>11</v>
      </c>
      <c r="AE22" t="str">
        <f t="shared" ca="1" si="4"/>
        <v>Platform Software</v>
      </c>
      <c r="AF22" t="str">
        <f t="shared" ca="1" si="5"/>
        <v>---</v>
      </c>
      <c r="AG22" t="str">
        <f t="shared" ca="1" si="6"/>
        <v>Waiver Requested</v>
      </c>
      <c r="AH22" t="str">
        <f t="shared" ca="1" si="7"/>
        <v>P0</v>
      </c>
    </row>
    <row r="23" spans="1:34" x14ac:dyDescent="0.3">
      <c r="A23">
        <f t="shared" si="0"/>
        <v>9</v>
      </c>
      <c r="B23">
        <f t="shared" si="1"/>
        <v>1</v>
      </c>
      <c r="C23" s="4">
        <f t="shared" ca="1" si="2"/>
        <v>99873</v>
      </c>
      <c r="D23">
        <v>99873</v>
      </c>
      <c r="E23" t="s">
        <v>480</v>
      </c>
      <c r="F23" t="s">
        <v>28</v>
      </c>
      <c r="G23" t="s">
        <v>481</v>
      </c>
      <c r="H23" t="s">
        <v>94</v>
      </c>
      <c r="I23" t="s">
        <v>24</v>
      </c>
      <c r="J23" t="s">
        <v>123</v>
      </c>
      <c r="K23" t="str">
        <f t="shared" ca="1" si="3"/>
        <v>.</v>
      </c>
      <c r="L23" s="5" t="s">
        <v>796</v>
      </c>
      <c r="M23" s="5" t="s">
        <v>20</v>
      </c>
      <c r="N23" t="s">
        <v>1448</v>
      </c>
      <c r="O23" t="s">
        <v>123</v>
      </c>
      <c r="P23" t="s">
        <v>1230</v>
      </c>
      <c r="Q23" t="s">
        <v>287</v>
      </c>
      <c r="R23" t="s">
        <v>82</v>
      </c>
      <c r="S23" t="s">
        <v>269</v>
      </c>
      <c r="T23" t="s">
        <v>23</v>
      </c>
      <c r="U23" t="s">
        <v>22</v>
      </c>
      <c r="V23" t="s">
        <v>156</v>
      </c>
      <c r="W23" t="s">
        <v>489</v>
      </c>
      <c r="X23" t="s">
        <v>480</v>
      </c>
      <c r="Y23" t="s">
        <v>20</v>
      </c>
      <c r="Z23" t="s">
        <v>20</v>
      </c>
      <c r="AA23" s="34">
        <v>42878.757476851853</v>
      </c>
      <c r="AB23" s="34">
        <v>42887.689942129633</v>
      </c>
      <c r="AD23">
        <v>1</v>
      </c>
      <c r="AE23" t="str">
        <f t="shared" ca="1" si="4"/>
        <v>Platform Software</v>
      </c>
      <c r="AF23" t="str">
        <f t="shared" ca="1" si="5"/>
        <v>---</v>
      </c>
      <c r="AG23" t="str">
        <f t="shared" ca="1" si="6"/>
        <v>Waiver Requested</v>
      </c>
      <c r="AH23" t="str">
        <f t="shared" ca="1" si="7"/>
        <v>P2</v>
      </c>
    </row>
    <row r="24" spans="1:34" x14ac:dyDescent="0.3">
      <c r="A24">
        <f t="shared" si="0"/>
        <v>9</v>
      </c>
      <c r="B24">
        <f t="shared" si="1"/>
        <v>1</v>
      </c>
      <c r="C24" s="4">
        <f t="shared" ca="1" si="2"/>
        <v>99880</v>
      </c>
      <c r="D24">
        <v>99880</v>
      </c>
      <c r="E24" t="s">
        <v>480</v>
      </c>
      <c r="F24" t="s">
        <v>28</v>
      </c>
      <c r="G24" t="s">
        <v>481</v>
      </c>
      <c r="H24" t="s">
        <v>94</v>
      </c>
      <c r="I24" t="s">
        <v>24</v>
      </c>
      <c r="J24" t="s">
        <v>123</v>
      </c>
      <c r="K24" t="str">
        <f t="shared" ca="1" si="3"/>
        <v>.</v>
      </c>
      <c r="L24" t="s">
        <v>796</v>
      </c>
      <c r="M24" t="s">
        <v>20</v>
      </c>
      <c r="N24" t="s">
        <v>1449</v>
      </c>
      <c r="O24" t="s">
        <v>123</v>
      </c>
      <c r="P24" t="s">
        <v>1230</v>
      </c>
      <c r="Q24" t="s">
        <v>287</v>
      </c>
      <c r="R24" t="s">
        <v>82</v>
      </c>
      <c r="S24" t="s">
        <v>269</v>
      </c>
      <c r="T24" t="s">
        <v>23</v>
      </c>
      <c r="U24" t="s">
        <v>22</v>
      </c>
      <c r="V24" t="s">
        <v>156</v>
      </c>
      <c r="W24" t="s">
        <v>489</v>
      </c>
      <c r="X24" t="s">
        <v>480</v>
      </c>
      <c r="Y24" t="s">
        <v>20</v>
      </c>
      <c r="Z24" t="s">
        <v>20</v>
      </c>
      <c r="AA24" s="34">
        <v>42878.762326388889</v>
      </c>
      <c r="AB24" s="34">
        <v>42887.689814814818</v>
      </c>
      <c r="AE24" t="str">
        <f t="shared" ca="1" si="4"/>
        <v>Platform Software</v>
      </c>
      <c r="AF24" t="str">
        <f t="shared" ca="1" si="5"/>
        <v>---</v>
      </c>
      <c r="AG24" t="str">
        <f t="shared" ca="1" si="6"/>
        <v>Waiver Requested</v>
      </c>
      <c r="AH24" t="str">
        <f t="shared" ca="1" si="7"/>
        <v>P2</v>
      </c>
    </row>
    <row r="25" spans="1:34" x14ac:dyDescent="0.3">
      <c r="A25">
        <f t="shared" si="0"/>
        <v>6</v>
      </c>
      <c r="B25">
        <f t="shared" si="1"/>
        <v>6</v>
      </c>
      <c r="C25" s="4">
        <f t="shared" ca="1" si="2"/>
        <v>100066</v>
      </c>
      <c r="D25">
        <v>100066</v>
      </c>
      <c r="E25" t="s">
        <v>27</v>
      </c>
      <c r="F25" t="s">
        <v>28</v>
      </c>
      <c r="G25" t="s">
        <v>34</v>
      </c>
      <c r="H25" t="s">
        <v>112</v>
      </c>
      <c r="I25" t="s">
        <v>24</v>
      </c>
      <c r="J25" t="s">
        <v>123</v>
      </c>
      <c r="K25" t="str">
        <f t="shared" ca="1" si="3"/>
        <v>.</v>
      </c>
      <c r="L25" s="5" t="s">
        <v>20</v>
      </c>
      <c r="M25" s="5" t="s">
        <v>20</v>
      </c>
      <c r="N25" t="s">
        <v>1483</v>
      </c>
      <c r="O25" t="s">
        <v>1475</v>
      </c>
      <c r="P25" t="s">
        <v>123</v>
      </c>
      <c r="Q25" t="s">
        <v>287</v>
      </c>
      <c r="R25" t="s">
        <v>82</v>
      </c>
      <c r="S25" t="s">
        <v>269</v>
      </c>
      <c r="T25" t="s">
        <v>23</v>
      </c>
      <c r="U25" t="s">
        <v>39</v>
      </c>
      <c r="V25" t="s">
        <v>190</v>
      </c>
      <c r="W25" t="s">
        <v>26</v>
      </c>
      <c r="X25" t="s">
        <v>108</v>
      </c>
      <c r="Y25" t="s">
        <v>20</v>
      </c>
      <c r="Z25" t="s">
        <v>20</v>
      </c>
      <c r="AA25" s="34">
        <v>42881.8515162037</v>
      </c>
      <c r="AB25" s="34">
        <v>42881.852222222224</v>
      </c>
      <c r="AD25">
        <v>1</v>
      </c>
      <c r="AE25" t="str">
        <f t="shared" ca="1" si="4"/>
        <v>Platform Software</v>
      </c>
      <c r="AF25" t="str">
        <f t="shared" ca="1" si="5"/>
        <v>---</v>
      </c>
      <c r="AG25" t="str">
        <f t="shared" ca="1" si="6"/>
        <v>---</v>
      </c>
      <c r="AH25" t="str">
        <f t="shared" ca="1" si="7"/>
        <v>P1</v>
      </c>
    </row>
    <row r="26" spans="1:34" x14ac:dyDescent="0.3">
      <c r="A26">
        <f t="shared" si="0"/>
        <v>6</v>
      </c>
      <c r="B26">
        <f t="shared" si="1"/>
        <v>6</v>
      </c>
      <c r="C26" s="4">
        <f t="shared" ca="1" si="2"/>
        <v>100068</v>
      </c>
      <c r="D26">
        <v>100068</v>
      </c>
      <c r="E26" t="s">
        <v>27</v>
      </c>
      <c r="F26" t="s">
        <v>28</v>
      </c>
      <c r="G26" t="s">
        <v>34</v>
      </c>
      <c r="H26" t="s">
        <v>112</v>
      </c>
      <c r="I26" t="s">
        <v>24</v>
      </c>
      <c r="J26" t="s">
        <v>123</v>
      </c>
      <c r="K26" t="str">
        <f t="shared" ca="1" si="3"/>
        <v>.</v>
      </c>
      <c r="L26" s="5" t="s">
        <v>20</v>
      </c>
      <c r="M26" t="s">
        <v>20</v>
      </c>
      <c r="N26" t="s">
        <v>1484</v>
      </c>
      <c r="O26" t="s">
        <v>1473</v>
      </c>
      <c r="P26" t="s">
        <v>123</v>
      </c>
      <c r="Q26" t="s">
        <v>287</v>
      </c>
      <c r="R26" t="s">
        <v>82</v>
      </c>
      <c r="S26" t="s">
        <v>269</v>
      </c>
      <c r="T26" t="s">
        <v>23</v>
      </c>
      <c r="U26" t="s">
        <v>39</v>
      </c>
      <c r="V26" t="s">
        <v>190</v>
      </c>
      <c r="W26" t="s">
        <v>26</v>
      </c>
      <c r="X26" t="s">
        <v>108</v>
      </c>
      <c r="Y26" t="s">
        <v>20</v>
      </c>
      <c r="Z26" t="s">
        <v>20</v>
      </c>
      <c r="AA26" s="34">
        <v>42881.852048611108</v>
      </c>
      <c r="AB26" s="34">
        <v>42881.852048611108</v>
      </c>
      <c r="AD26">
        <v>14</v>
      </c>
      <c r="AE26" t="str">
        <f t="shared" ca="1" si="4"/>
        <v>Platform Software</v>
      </c>
      <c r="AF26" t="str">
        <f t="shared" ca="1" si="5"/>
        <v>---</v>
      </c>
      <c r="AG26" t="str">
        <f t="shared" ca="1" si="6"/>
        <v>---</v>
      </c>
      <c r="AH26" t="str">
        <f t="shared" ca="1" si="7"/>
        <v>P1</v>
      </c>
    </row>
    <row r="27" spans="1:34" x14ac:dyDescent="0.3">
      <c r="A27">
        <f t="shared" si="0"/>
        <v>2</v>
      </c>
      <c r="B27">
        <f t="shared" si="1"/>
        <v>1</v>
      </c>
      <c r="C27" s="4">
        <f t="shared" ca="1" si="2"/>
        <v>100110</v>
      </c>
      <c r="D27">
        <v>100110</v>
      </c>
      <c r="E27" t="s">
        <v>395</v>
      </c>
      <c r="F27" t="s">
        <v>28</v>
      </c>
      <c r="G27" t="s">
        <v>912</v>
      </c>
      <c r="H27" t="s">
        <v>156</v>
      </c>
      <c r="I27" t="s">
        <v>123</v>
      </c>
      <c r="J27" t="s">
        <v>123</v>
      </c>
      <c r="K27" t="str">
        <f t="shared" ca="1" si="3"/>
        <v>.</v>
      </c>
      <c r="L27" s="5" t="s">
        <v>20</v>
      </c>
      <c r="M27" t="s">
        <v>20</v>
      </c>
      <c r="N27" t="s">
        <v>1485</v>
      </c>
      <c r="O27" t="s">
        <v>123</v>
      </c>
      <c r="P27" t="s">
        <v>123</v>
      </c>
      <c r="Q27" t="s">
        <v>21</v>
      </c>
      <c r="R27" t="s">
        <v>82</v>
      </c>
      <c r="S27" t="s">
        <v>269</v>
      </c>
      <c r="T27" t="s">
        <v>36</v>
      </c>
      <c r="U27" t="s">
        <v>22</v>
      </c>
      <c r="V27" t="s">
        <v>82</v>
      </c>
      <c r="W27" t="s">
        <v>93</v>
      </c>
      <c r="X27" t="s">
        <v>283</v>
      </c>
      <c r="Y27" t="s">
        <v>20</v>
      </c>
      <c r="Z27" t="s">
        <v>20</v>
      </c>
      <c r="AA27" s="34">
        <v>42885.249386574076</v>
      </c>
      <c r="AB27" s="34">
        <v>42887.683437500003</v>
      </c>
      <c r="AC27" t="s">
        <v>1604</v>
      </c>
      <c r="AD27">
        <v>1</v>
      </c>
      <c r="AE27" t="str">
        <f t="shared" ca="1" si="4"/>
        <v>Platform Software</v>
      </c>
      <c r="AF27" t="str">
        <f t="shared" ca="1" si="5"/>
        <v>---</v>
      </c>
      <c r="AG27" t="str">
        <f t="shared" ca="1" si="6"/>
        <v>---</v>
      </c>
      <c r="AH27" t="str">
        <f t="shared" ca="1" si="7"/>
        <v>unspecified</v>
      </c>
    </row>
    <row r="28" spans="1:34" x14ac:dyDescent="0.3">
      <c r="A28">
        <f t="shared" si="0"/>
        <v>2</v>
      </c>
      <c r="B28">
        <f t="shared" si="1"/>
        <v>1</v>
      </c>
      <c r="C28" s="4">
        <f t="shared" ca="1" si="2"/>
        <v>100134</v>
      </c>
      <c r="D28">
        <v>100134</v>
      </c>
      <c r="E28" t="s">
        <v>108</v>
      </c>
      <c r="F28" t="s">
        <v>28</v>
      </c>
      <c r="G28" t="s">
        <v>49</v>
      </c>
      <c r="H28" t="s">
        <v>156</v>
      </c>
      <c r="I28" t="s">
        <v>123</v>
      </c>
      <c r="J28" t="s">
        <v>123</v>
      </c>
      <c r="K28" t="str">
        <f t="shared" ca="1" si="3"/>
        <v>.</v>
      </c>
      <c r="L28" t="s">
        <v>20</v>
      </c>
      <c r="M28" t="s">
        <v>20</v>
      </c>
      <c r="N28" t="s">
        <v>667</v>
      </c>
      <c r="O28" t="s">
        <v>123</v>
      </c>
      <c r="P28" t="s">
        <v>123</v>
      </c>
      <c r="Q28" t="s">
        <v>21</v>
      </c>
      <c r="R28" t="s">
        <v>1380</v>
      </c>
      <c r="S28" t="s">
        <v>269</v>
      </c>
      <c r="T28" t="s">
        <v>51</v>
      </c>
      <c r="U28" t="s">
        <v>50</v>
      </c>
      <c r="V28" t="s">
        <v>82</v>
      </c>
      <c r="W28" t="s">
        <v>54</v>
      </c>
      <c r="X28" t="s">
        <v>138</v>
      </c>
      <c r="Y28" t="s">
        <v>20</v>
      </c>
      <c r="Z28" t="s">
        <v>20</v>
      </c>
      <c r="AA28" s="34">
        <v>42885.535682870373</v>
      </c>
      <c r="AB28" s="34">
        <v>42887.580254629633</v>
      </c>
      <c r="AE28" t="str">
        <f t="shared" ca="1" si="4"/>
        <v>Platform Software</v>
      </c>
      <c r="AF28" t="str">
        <f t="shared" ca="1" si="5"/>
        <v>---</v>
      </c>
      <c r="AG28" t="str">
        <f t="shared" ca="1" si="6"/>
        <v>---</v>
      </c>
      <c r="AH28" t="str">
        <f t="shared" ca="1" si="7"/>
        <v>unspecified</v>
      </c>
    </row>
    <row r="29" spans="1:34" x14ac:dyDescent="0.3">
      <c r="A29">
        <f t="shared" si="0"/>
        <v>2</v>
      </c>
      <c r="B29">
        <f t="shared" si="1"/>
        <v>1</v>
      </c>
      <c r="C29" s="4">
        <f t="shared" ca="1" si="2"/>
        <v>100152</v>
      </c>
      <c r="D29">
        <v>100152</v>
      </c>
      <c r="E29" t="s">
        <v>108</v>
      </c>
      <c r="F29" t="s">
        <v>28</v>
      </c>
      <c r="G29" t="s">
        <v>49</v>
      </c>
      <c r="H29" t="s">
        <v>156</v>
      </c>
      <c r="I29" t="s">
        <v>123</v>
      </c>
      <c r="J29" t="s">
        <v>123</v>
      </c>
      <c r="K29" t="str">
        <f t="shared" ca="1" si="3"/>
        <v>.</v>
      </c>
      <c r="L29" s="5" t="s">
        <v>20</v>
      </c>
      <c r="M29" t="s">
        <v>20</v>
      </c>
      <c r="N29" t="s">
        <v>1512</v>
      </c>
      <c r="O29" t="s">
        <v>123</v>
      </c>
      <c r="P29" t="s">
        <v>123</v>
      </c>
      <c r="Q29" t="s">
        <v>21</v>
      </c>
      <c r="R29" t="s">
        <v>1380</v>
      </c>
      <c r="S29" t="s">
        <v>269</v>
      </c>
      <c r="T29" t="s">
        <v>23</v>
      </c>
      <c r="U29" t="s">
        <v>22</v>
      </c>
      <c r="V29" t="s">
        <v>82</v>
      </c>
      <c r="W29" t="s">
        <v>54</v>
      </c>
      <c r="X29" t="s">
        <v>47</v>
      </c>
      <c r="Y29" t="s">
        <v>20</v>
      </c>
      <c r="Z29" t="s">
        <v>20</v>
      </c>
      <c r="AA29" s="34">
        <v>42885.952557870369</v>
      </c>
      <c r="AB29" s="34">
        <v>42887.58766203704</v>
      </c>
      <c r="AD29">
        <v>1</v>
      </c>
      <c r="AE29" t="str">
        <f t="shared" ca="1" si="4"/>
        <v>FileSystem Management (IAS)</v>
      </c>
      <c r="AF29" t="str">
        <f t="shared" ca="1" si="5"/>
        <v>---</v>
      </c>
      <c r="AG29" t="str">
        <f t="shared" ca="1" si="6"/>
        <v>---</v>
      </c>
      <c r="AH29" t="str">
        <f t="shared" ca="1" si="7"/>
        <v>unspecified</v>
      </c>
    </row>
    <row r="30" spans="1:34" x14ac:dyDescent="0.3">
      <c r="A30">
        <f t="shared" si="0"/>
        <v>2</v>
      </c>
      <c r="B30">
        <f t="shared" si="1"/>
        <v>1</v>
      </c>
      <c r="C30" s="4">
        <f t="shared" ca="1" si="2"/>
        <v>100238</v>
      </c>
      <c r="D30">
        <v>100238</v>
      </c>
      <c r="E30" t="s">
        <v>480</v>
      </c>
      <c r="F30" t="s">
        <v>28</v>
      </c>
      <c r="G30" t="s">
        <v>481</v>
      </c>
      <c r="H30" t="s">
        <v>94</v>
      </c>
      <c r="I30" t="s">
        <v>123</v>
      </c>
      <c r="J30" t="s">
        <v>123</v>
      </c>
      <c r="K30" t="str">
        <f t="shared" ca="1" si="3"/>
        <v>.</v>
      </c>
      <c r="L30" t="s">
        <v>796</v>
      </c>
      <c r="M30" t="s">
        <v>20</v>
      </c>
      <c r="N30" t="s">
        <v>1523</v>
      </c>
      <c r="O30" t="s">
        <v>123</v>
      </c>
      <c r="P30" t="s">
        <v>1230</v>
      </c>
      <c r="Q30" t="s">
        <v>287</v>
      </c>
      <c r="R30" t="s">
        <v>82</v>
      </c>
      <c r="S30" t="s">
        <v>269</v>
      </c>
      <c r="T30" t="s">
        <v>23</v>
      </c>
      <c r="U30" t="s">
        <v>39</v>
      </c>
      <c r="V30" t="s">
        <v>156</v>
      </c>
      <c r="W30" t="s">
        <v>489</v>
      </c>
      <c r="X30" t="s">
        <v>480</v>
      </c>
      <c r="Y30" t="s">
        <v>20</v>
      </c>
      <c r="Z30" t="s">
        <v>20</v>
      </c>
      <c r="AA30" s="34">
        <v>42886.736921296295</v>
      </c>
      <c r="AB30" s="34">
        <v>42887.6953125</v>
      </c>
      <c r="AE30" t="str">
        <f t="shared" ca="1" si="4"/>
        <v>Platform Software</v>
      </c>
      <c r="AF30" t="str">
        <f t="shared" ca="1" si="5"/>
        <v>---</v>
      </c>
      <c r="AG30" t="str">
        <f t="shared" ca="1" si="6"/>
        <v>---</v>
      </c>
      <c r="AH30" t="str">
        <f t="shared" ca="1" si="7"/>
        <v>P2</v>
      </c>
    </row>
    <row r="31" spans="1:34" x14ac:dyDescent="0.3">
      <c r="A31">
        <f t="shared" si="0"/>
        <v>2</v>
      </c>
      <c r="B31">
        <f t="shared" si="1"/>
        <v>1</v>
      </c>
      <c r="C31" s="4">
        <f t="shared" ca="1" si="2"/>
        <v>100243</v>
      </c>
      <c r="D31">
        <v>100243</v>
      </c>
      <c r="E31" t="s">
        <v>480</v>
      </c>
      <c r="F31" t="s">
        <v>28</v>
      </c>
      <c r="G31" t="s">
        <v>481</v>
      </c>
      <c r="H31" t="s">
        <v>94</v>
      </c>
      <c r="I31" t="s">
        <v>24</v>
      </c>
      <c r="J31" t="s">
        <v>123</v>
      </c>
      <c r="K31" t="str">
        <f t="shared" ca="1" si="3"/>
        <v>.</v>
      </c>
      <c r="L31" t="s">
        <v>796</v>
      </c>
      <c r="M31" t="s">
        <v>20</v>
      </c>
      <c r="N31" t="s">
        <v>1524</v>
      </c>
      <c r="O31" t="s">
        <v>123</v>
      </c>
      <c r="P31" t="s">
        <v>1230</v>
      </c>
      <c r="Q31" t="s">
        <v>287</v>
      </c>
      <c r="R31" t="s">
        <v>82</v>
      </c>
      <c r="S31" t="s">
        <v>269</v>
      </c>
      <c r="T31" t="s">
        <v>23</v>
      </c>
      <c r="U31" t="s">
        <v>22</v>
      </c>
      <c r="V31" t="s">
        <v>156</v>
      </c>
      <c r="W31" t="s">
        <v>489</v>
      </c>
      <c r="X31" t="s">
        <v>480</v>
      </c>
      <c r="Y31" t="s">
        <v>20</v>
      </c>
      <c r="Z31" t="s">
        <v>20</v>
      </c>
      <c r="AA31" s="34">
        <v>42886.744016203702</v>
      </c>
      <c r="AB31" s="34">
        <v>42887.725254629629</v>
      </c>
      <c r="AE31" t="str">
        <f t="shared" ca="1" si="4"/>
        <v>Platform Software</v>
      </c>
      <c r="AF31" t="str">
        <f t="shared" ca="1" si="5"/>
        <v>---</v>
      </c>
      <c r="AG31" t="str">
        <f t="shared" ca="1" si="6"/>
        <v>---</v>
      </c>
      <c r="AH31" t="str">
        <f t="shared" ca="1" si="7"/>
        <v>P2</v>
      </c>
    </row>
    <row r="32" spans="1:34" x14ac:dyDescent="0.3">
      <c r="A32">
        <f t="shared" si="0"/>
        <v>1</v>
      </c>
      <c r="B32">
        <f t="shared" si="1"/>
        <v>0</v>
      </c>
      <c r="C32" s="4">
        <f t="shared" ca="1" si="2"/>
        <v>100325</v>
      </c>
      <c r="D32">
        <v>100325</v>
      </c>
      <c r="E32" t="s">
        <v>1611</v>
      </c>
      <c r="F32" t="s">
        <v>28</v>
      </c>
      <c r="G32" t="s">
        <v>1612</v>
      </c>
      <c r="H32" t="s">
        <v>94</v>
      </c>
      <c r="I32" t="s">
        <v>123</v>
      </c>
      <c r="J32" t="s">
        <v>123</v>
      </c>
      <c r="K32" t="str">
        <f t="shared" ca="1" si="3"/>
        <v>NTR</v>
      </c>
      <c r="L32" t="s">
        <v>20</v>
      </c>
      <c r="M32" t="s">
        <v>20</v>
      </c>
      <c r="N32" t="s">
        <v>1613</v>
      </c>
      <c r="O32" t="s">
        <v>123</v>
      </c>
      <c r="P32" t="s">
        <v>123</v>
      </c>
      <c r="Q32" t="s">
        <v>21</v>
      </c>
      <c r="R32" t="s">
        <v>1614</v>
      </c>
      <c r="S32" t="s">
        <v>269</v>
      </c>
      <c r="T32" t="s">
        <v>23</v>
      </c>
      <c r="U32" t="s">
        <v>22</v>
      </c>
      <c r="V32" t="s">
        <v>1332</v>
      </c>
      <c r="W32" t="s">
        <v>93</v>
      </c>
      <c r="X32" t="s">
        <v>1615</v>
      </c>
      <c r="Y32" t="s">
        <v>20</v>
      </c>
      <c r="Z32" t="s">
        <v>20</v>
      </c>
      <c r="AA32" s="34">
        <v>42887.900613425925</v>
      </c>
      <c r="AB32" s="34">
        <v>42888.561354166668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0</v>
      </c>
      <c r="B33">
        <f t="shared" si="1"/>
        <v>0</v>
      </c>
      <c r="C33" s="4">
        <f t="shared" ca="1" si="2"/>
        <v>100334</v>
      </c>
      <c r="D33">
        <v>100334</v>
      </c>
      <c r="E33" t="s">
        <v>108</v>
      </c>
      <c r="F33" t="s">
        <v>28</v>
      </c>
      <c r="G33" t="s">
        <v>49</v>
      </c>
      <c r="H33" t="s">
        <v>184</v>
      </c>
      <c r="I33" t="s">
        <v>123</v>
      </c>
      <c r="J33" t="s">
        <v>123</v>
      </c>
      <c r="K33" t="str">
        <f t="shared" ca="1" si="3"/>
        <v>NTR</v>
      </c>
      <c r="L33" s="5" t="s">
        <v>20</v>
      </c>
      <c r="M33" s="5" t="s">
        <v>20</v>
      </c>
      <c r="N33" t="s">
        <v>1617</v>
      </c>
      <c r="O33" t="s">
        <v>123</v>
      </c>
      <c r="P33" t="s">
        <v>123</v>
      </c>
      <c r="Q33" t="s">
        <v>21</v>
      </c>
      <c r="R33" t="s">
        <v>1380</v>
      </c>
      <c r="S33" t="s">
        <v>269</v>
      </c>
      <c r="T33" t="s">
        <v>51</v>
      </c>
      <c r="U33" t="s">
        <v>39</v>
      </c>
      <c r="V33" t="s">
        <v>82</v>
      </c>
      <c r="W33" t="s">
        <v>1400</v>
      </c>
      <c r="X33" t="s">
        <v>1268</v>
      </c>
      <c r="Y33" t="s">
        <v>20</v>
      </c>
      <c r="Z33" t="s">
        <v>20</v>
      </c>
      <c r="AA33" s="34">
        <v>42888.278877314813</v>
      </c>
      <c r="AB33" s="34">
        <v>42888.452303240738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0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100360</v>
      </c>
      <c r="D34">
        <v>100360</v>
      </c>
      <c r="E34" t="s">
        <v>208</v>
      </c>
      <c r="F34" t="s">
        <v>28</v>
      </c>
      <c r="G34" t="s">
        <v>1415</v>
      </c>
      <c r="H34" t="s">
        <v>94</v>
      </c>
      <c r="I34" t="s">
        <v>123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NTR</v>
      </c>
      <c r="L34" s="5" t="s">
        <v>20</v>
      </c>
      <c r="M34" t="s">
        <v>20</v>
      </c>
      <c r="N34" t="s">
        <v>1618</v>
      </c>
      <c r="O34" t="s">
        <v>123</v>
      </c>
      <c r="P34" t="s">
        <v>123</v>
      </c>
      <c r="Q34" t="s">
        <v>21</v>
      </c>
      <c r="R34" t="s">
        <v>1380</v>
      </c>
      <c r="S34" t="s">
        <v>269</v>
      </c>
      <c r="T34" t="s">
        <v>23</v>
      </c>
      <c r="U34" t="s">
        <v>39</v>
      </c>
      <c r="V34" t="s">
        <v>1332</v>
      </c>
      <c r="W34" t="s">
        <v>93</v>
      </c>
      <c r="X34" t="s">
        <v>613</v>
      </c>
      <c r="Y34" t="s">
        <v>20</v>
      </c>
      <c r="Z34" t="s">
        <v>20</v>
      </c>
      <c r="AA34" s="34">
        <v>42888.475555555553</v>
      </c>
      <c r="AB34" s="34">
        <v>42888.476990740739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147</v>
      </c>
      <c r="B35">
        <f t="shared" si="9"/>
        <v>2</v>
      </c>
      <c r="C35" s="4">
        <f t="shared" ca="1" si="10"/>
        <v>94191</v>
      </c>
      <c r="D35">
        <v>94191</v>
      </c>
      <c r="E35" t="s">
        <v>186</v>
      </c>
      <c r="F35" t="s">
        <v>75</v>
      </c>
      <c r="G35" t="s">
        <v>76</v>
      </c>
      <c r="H35" t="s">
        <v>112</v>
      </c>
      <c r="I35" t="s">
        <v>30</v>
      </c>
      <c r="J35" t="s">
        <v>123</v>
      </c>
      <c r="K35" t="str">
        <f t="shared" ca="1" si="11"/>
        <v>.</v>
      </c>
      <c r="L35" s="5" t="s">
        <v>796</v>
      </c>
      <c r="M35" t="s">
        <v>20</v>
      </c>
      <c r="N35" t="s">
        <v>344</v>
      </c>
      <c r="O35" t="s">
        <v>1384</v>
      </c>
      <c r="P35" t="s">
        <v>123</v>
      </c>
      <c r="Q35" t="s">
        <v>82</v>
      </c>
      <c r="R35" t="s">
        <v>1380</v>
      </c>
      <c r="S35" t="s">
        <v>269</v>
      </c>
      <c r="T35" t="s">
        <v>36</v>
      </c>
      <c r="U35" t="s">
        <v>35</v>
      </c>
      <c r="V35" t="s">
        <v>25</v>
      </c>
      <c r="W35" t="s">
        <v>26</v>
      </c>
      <c r="X35" t="s">
        <v>272</v>
      </c>
      <c r="Y35" t="s">
        <v>103</v>
      </c>
      <c r="Z35" t="s">
        <v>20</v>
      </c>
      <c r="AA35" s="34">
        <v>42740.289351851854</v>
      </c>
      <c r="AB35" s="34">
        <v>42886.756030092591</v>
      </c>
      <c r="AD35">
        <v>2</v>
      </c>
      <c r="AE35" t="str">
        <f t="shared" ca="1" si="12"/>
        <v>Protocols-AAUM</v>
      </c>
      <c r="AF35" t="str">
        <f t="shared" ca="1" si="13"/>
        <v>---</v>
      </c>
      <c r="AG35" t="str">
        <f t="shared" ca="1" si="14"/>
        <v>Waiver Requested</v>
      </c>
      <c r="AH35" t="str">
        <f t="shared" ca="1" si="15"/>
        <v>P1</v>
      </c>
    </row>
    <row r="36" spans="1:34" x14ac:dyDescent="0.3">
      <c r="A36">
        <f t="shared" si="8"/>
        <v>63</v>
      </c>
      <c r="B36">
        <f t="shared" si="9"/>
        <v>38</v>
      </c>
      <c r="C36" s="4">
        <f t="shared" ca="1" si="10"/>
        <v>97620</v>
      </c>
      <c r="D36">
        <v>97620</v>
      </c>
      <c r="E36" t="s">
        <v>41</v>
      </c>
      <c r="F36" t="s">
        <v>75</v>
      </c>
      <c r="G36" t="s">
        <v>129</v>
      </c>
      <c r="H36" t="s">
        <v>94</v>
      </c>
      <c r="I36" t="s">
        <v>30</v>
      </c>
      <c r="J36" t="s">
        <v>123</v>
      </c>
      <c r="K36" t="str">
        <f t="shared" ca="1" si="11"/>
        <v>.</v>
      </c>
      <c r="L36" s="5" t="s">
        <v>796</v>
      </c>
      <c r="M36" s="5" t="s">
        <v>20</v>
      </c>
      <c r="N36" t="s">
        <v>929</v>
      </c>
      <c r="O36" t="s">
        <v>123</v>
      </c>
      <c r="P36" t="s">
        <v>123</v>
      </c>
      <c r="Q36" t="s">
        <v>82</v>
      </c>
      <c r="R36" t="s">
        <v>1380</v>
      </c>
      <c r="S36" t="s">
        <v>269</v>
      </c>
      <c r="T36" t="s">
        <v>36</v>
      </c>
      <c r="U36" t="s">
        <v>35</v>
      </c>
      <c r="V36" t="s">
        <v>29</v>
      </c>
      <c r="W36" t="s">
        <v>44</v>
      </c>
      <c r="X36" t="s">
        <v>405</v>
      </c>
      <c r="Y36" t="s">
        <v>20</v>
      </c>
      <c r="Z36" t="s">
        <v>20</v>
      </c>
      <c r="AA36" s="34">
        <v>42823.748773148145</v>
      </c>
      <c r="AB36" s="34">
        <v>42849.737361111111</v>
      </c>
      <c r="AD36">
        <v>3</v>
      </c>
      <c r="AE36" t="str">
        <f t="shared" ca="1" si="12"/>
        <v>Protocols-AAUM</v>
      </c>
      <c r="AF36" t="str">
        <f t="shared" ca="1" si="13"/>
        <v>---</v>
      </c>
      <c r="AG36" t="str">
        <f t="shared" ca="1" si="14"/>
        <v>Waiver Requested</v>
      </c>
      <c r="AH36" t="str">
        <f t="shared" ca="1" si="15"/>
        <v>P2</v>
      </c>
    </row>
    <row r="37" spans="1:34" x14ac:dyDescent="0.3">
      <c r="A37">
        <f t="shared" si="8"/>
        <v>132</v>
      </c>
      <c r="B37">
        <f t="shared" si="9"/>
        <v>2</v>
      </c>
      <c r="C37" s="4">
        <f t="shared" ca="1" si="10"/>
        <v>94835</v>
      </c>
      <c r="D37">
        <v>94835</v>
      </c>
      <c r="E37" t="s">
        <v>561</v>
      </c>
      <c r="F37" t="s">
        <v>86</v>
      </c>
      <c r="G37" t="s">
        <v>87</v>
      </c>
      <c r="H37" t="s">
        <v>112</v>
      </c>
      <c r="I37" t="s">
        <v>30</v>
      </c>
      <c r="J37" t="s">
        <v>123</v>
      </c>
      <c r="K37" t="str">
        <f t="shared" ca="1" si="11"/>
        <v>.</v>
      </c>
      <c r="L37" s="5" t="s">
        <v>796</v>
      </c>
      <c r="M37" s="5" t="s">
        <v>20</v>
      </c>
      <c r="N37" t="s">
        <v>1517</v>
      </c>
      <c r="O37" t="s">
        <v>1518</v>
      </c>
      <c r="P37" t="s">
        <v>213</v>
      </c>
      <c r="Q37" t="s">
        <v>82</v>
      </c>
      <c r="R37" t="s">
        <v>1380</v>
      </c>
      <c r="S37" t="s">
        <v>269</v>
      </c>
      <c r="T37" t="s">
        <v>36</v>
      </c>
      <c r="U37" t="s">
        <v>35</v>
      </c>
      <c r="V37" t="s">
        <v>190</v>
      </c>
      <c r="W37" t="s">
        <v>26</v>
      </c>
      <c r="X37" t="s">
        <v>272</v>
      </c>
      <c r="Y37" t="s">
        <v>103</v>
      </c>
      <c r="Z37" t="s">
        <v>20</v>
      </c>
      <c r="AA37" s="34">
        <v>42755.776539351849</v>
      </c>
      <c r="AB37" s="34">
        <v>42886.760960648149</v>
      </c>
      <c r="AC37" t="s">
        <v>1213</v>
      </c>
      <c r="AD37">
        <v>12</v>
      </c>
      <c r="AE37" t="str">
        <f t="shared" ca="1" si="12"/>
        <v>Protocols-SMB</v>
      </c>
      <c r="AF37" t="str">
        <f t="shared" ca="1" si="13"/>
        <v>---</v>
      </c>
      <c r="AG37" t="str">
        <f t="shared" ca="1" si="14"/>
        <v>Waiver Requested</v>
      </c>
      <c r="AH37" t="str">
        <f t="shared" ca="1" si="15"/>
        <v>P1</v>
      </c>
    </row>
    <row r="38" spans="1:34" x14ac:dyDescent="0.3">
      <c r="A38">
        <f t="shared" si="8"/>
        <v>64</v>
      </c>
      <c r="B38">
        <f t="shared" si="9"/>
        <v>2</v>
      </c>
      <c r="C38" s="4">
        <f t="shared" ca="1" si="10"/>
        <v>97543</v>
      </c>
      <c r="D38">
        <v>97543</v>
      </c>
      <c r="E38" t="s">
        <v>91</v>
      </c>
      <c r="F38" t="s">
        <v>86</v>
      </c>
      <c r="G38" t="s">
        <v>92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s="5" t="s">
        <v>20</v>
      </c>
      <c r="M38" s="5" t="s">
        <v>1360</v>
      </c>
      <c r="N38" t="s">
        <v>1037</v>
      </c>
      <c r="O38" t="s">
        <v>1386</v>
      </c>
      <c r="P38" t="s">
        <v>123</v>
      </c>
      <c r="Q38" t="s">
        <v>82</v>
      </c>
      <c r="R38" t="s">
        <v>1380</v>
      </c>
      <c r="S38" t="s">
        <v>269</v>
      </c>
      <c r="T38" t="s">
        <v>36</v>
      </c>
      <c r="U38" t="s">
        <v>35</v>
      </c>
      <c r="V38" t="s">
        <v>29</v>
      </c>
      <c r="W38" t="s">
        <v>44</v>
      </c>
      <c r="X38" t="s">
        <v>118</v>
      </c>
      <c r="Y38" t="s">
        <v>20</v>
      </c>
      <c r="Z38" t="s">
        <v>20</v>
      </c>
      <c r="AA38" s="34">
        <v>42822.246874999997</v>
      </c>
      <c r="AB38" s="34">
        <v>42886.505844907406</v>
      </c>
      <c r="AC38" t="s">
        <v>402</v>
      </c>
      <c r="AD38">
        <v>5</v>
      </c>
      <c r="AE38" t="str">
        <f t="shared" ca="1" si="12"/>
        <v>Protocols-SMB</v>
      </c>
      <c r="AF38" t="str">
        <f t="shared" ca="1" si="13"/>
        <v>Avitus_1.4.0.72-20170607</v>
      </c>
      <c r="AG38" t="str">
        <f t="shared" ca="1" si="14"/>
        <v>---</v>
      </c>
      <c r="AH38" t="str">
        <f t="shared" ca="1" si="15"/>
        <v>P1</v>
      </c>
    </row>
    <row r="39" spans="1:34" x14ac:dyDescent="0.3">
      <c r="A39">
        <f t="shared" si="8"/>
        <v>37</v>
      </c>
      <c r="B39">
        <f t="shared" si="9"/>
        <v>2</v>
      </c>
      <c r="C39" s="4">
        <f t="shared" ca="1" si="10"/>
        <v>98719</v>
      </c>
      <c r="D39">
        <v>98719</v>
      </c>
      <c r="E39" t="s">
        <v>91</v>
      </c>
      <c r="F39" t="s">
        <v>86</v>
      </c>
      <c r="G39" t="s">
        <v>87</v>
      </c>
      <c r="H39" t="s">
        <v>112</v>
      </c>
      <c r="I39" t="s">
        <v>24</v>
      </c>
      <c r="J39" t="s">
        <v>123</v>
      </c>
      <c r="K39" t="str">
        <f t="shared" ca="1" si="11"/>
        <v>.</v>
      </c>
      <c r="L39" s="5" t="s">
        <v>796</v>
      </c>
      <c r="M39" s="5" t="s">
        <v>20</v>
      </c>
      <c r="N39" t="s">
        <v>1145</v>
      </c>
      <c r="O39" t="s">
        <v>1390</v>
      </c>
      <c r="P39" t="s">
        <v>123</v>
      </c>
      <c r="Q39" t="s">
        <v>82</v>
      </c>
      <c r="R39" t="s">
        <v>1380</v>
      </c>
      <c r="S39" t="s">
        <v>269</v>
      </c>
      <c r="T39" t="s">
        <v>36</v>
      </c>
      <c r="U39" t="s">
        <v>35</v>
      </c>
      <c r="V39" t="s">
        <v>190</v>
      </c>
      <c r="W39" t="s">
        <v>26</v>
      </c>
      <c r="X39" t="s">
        <v>742</v>
      </c>
      <c r="Y39" t="s">
        <v>103</v>
      </c>
      <c r="Z39" t="s">
        <v>20</v>
      </c>
      <c r="AA39" s="34">
        <v>42850.847083333334</v>
      </c>
      <c r="AB39" s="34">
        <v>42885.446851851855</v>
      </c>
      <c r="AD39">
        <v>2</v>
      </c>
      <c r="AE39" t="str">
        <f t="shared" ca="1" si="12"/>
        <v>Protocols-SMB</v>
      </c>
      <c r="AF39" t="str">
        <f t="shared" ca="1" si="13"/>
        <v>---</v>
      </c>
      <c r="AG39" t="str">
        <f t="shared" ca="1" si="14"/>
        <v>Waiver Requested</v>
      </c>
      <c r="AH39" t="str">
        <f t="shared" ca="1" si="15"/>
        <v>P1</v>
      </c>
    </row>
    <row r="40" spans="1:34" x14ac:dyDescent="0.3">
      <c r="A40">
        <f t="shared" si="8"/>
        <v>35</v>
      </c>
      <c r="B40">
        <f t="shared" si="9"/>
        <v>2</v>
      </c>
      <c r="C40" s="4">
        <f t="shared" ca="1" si="10"/>
        <v>98839</v>
      </c>
      <c r="D40">
        <v>98839</v>
      </c>
      <c r="E40" t="s">
        <v>416</v>
      </c>
      <c r="F40" t="s">
        <v>86</v>
      </c>
      <c r="G40" t="s">
        <v>266</v>
      </c>
      <c r="H40" t="s">
        <v>94</v>
      </c>
      <c r="I40" t="s">
        <v>24</v>
      </c>
      <c r="J40" t="s">
        <v>123</v>
      </c>
      <c r="K40" t="str">
        <f t="shared" ca="1" si="11"/>
        <v>.</v>
      </c>
      <c r="L40" s="5" t="s">
        <v>20</v>
      </c>
      <c r="M40" t="s">
        <v>1360</v>
      </c>
      <c r="N40" t="s">
        <v>1161</v>
      </c>
      <c r="O40" t="s">
        <v>123</v>
      </c>
      <c r="P40" t="s">
        <v>1273</v>
      </c>
      <c r="Q40" t="s">
        <v>82</v>
      </c>
      <c r="R40" t="s">
        <v>1380</v>
      </c>
      <c r="S40" t="s">
        <v>269</v>
      </c>
      <c r="T40" t="s">
        <v>23</v>
      </c>
      <c r="U40" t="s">
        <v>39</v>
      </c>
      <c r="V40" t="s">
        <v>29</v>
      </c>
      <c r="W40" t="s">
        <v>54</v>
      </c>
      <c r="X40" t="s">
        <v>405</v>
      </c>
      <c r="Y40" t="s">
        <v>20</v>
      </c>
      <c r="Z40" t="s">
        <v>20</v>
      </c>
      <c r="AA40" s="34">
        <v>42852.838067129633</v>
      </c>
      <c r="AB40" s="34">
        <v>42886.509375000001</v>
      </c>
      <c r="AD40">
        <v>2</v>
      </c>
      <c r="AE40" t="str">
        <f t="shared" ca="1" si="12"/>
        <v>Protocols-SMB</v>
      </c>
      <c r="AF40" t="str">
        <f t="shared" ca="1" si="13"/>
        <v>Avitus_1.4.0.72-20170607</v>
      </c>
      <c r="AG40" t="str">
        <f t="shared" ca="1" si="14"/>
        <v>---</v>
      </c>
      <c r="AH40" t="str">
        <f t="shared" ca="1" si="15"/>
        <v>P2</v>
      </c>
    </row>
    <row r="41" spans="1:34" x14ac:dyDescent="0.3">
      <c r="A41">
        <f t="shared" si="8"/>
        <v>31</v>
      </c>
      <c r="B41">
        <f t="shared" si="9"/>
        <v>15</v>
      </c>
      <c r="C41" s="4">
        <f t="shared" ca="1" si="10"/>
        <v>98910</v>
      </c>
      <c r="D41">
        <v>98910</v>
      </c>
      <c r="E41" t="s">
        <v>563</v>
      </c>
      <c r="F41" t="s">
        <v>86</v>
      </c>
      <c r="G41" t="s">
        <v>87</v>
      </c>
      <c r="H41" t="s">
        <v>94</v>
      </c>
      <c r="I41" t="s">
        <v>24</v>
      </c>
      <c r="J41" t="s">
        <v>123</v>
      </c>
      <c r="K41" t="str">
        <f t="shared" ca="1" si="11"/>
        <v>.</v>
      </c>
      <c r="L41" s="5" t="s">
        <v>796</v>
      </c>
      <c r="M41" t="s">
        <v>20</v>
      </c>
      <c r="N41" t="s">
        <v>1178</v>
      </c>
      <c r="O41" t="s">
        <v>123</v>
      </c>
      <c r="P41" t="s">
        <v>123</v>
      </c>
      <c r="Q41" t="s">
        <v>82</v>
      </c>
      <c r="R41" t="s">
        <v>1380</v>
      </c>
      <c r="S41" t="s">
        <v>269</v>
      </c>
      <c r="T41" t="s">
        <v>23</v>
      </c>
      <c r="U41" t="s">
        <v>22</v>
      </c>
      <c r="V41" t="s">
        <v>570</v>
      </c>
      <c r="W41" t="s">
        <v>683</v>
      </c>
      <c r="X41" t="s">
        <v>108</v>
      </c>
      <c r="Y41" t="s">
        <v>20</v>
      </c>
      <c r="Z41" t="s">
        <v>20</v>
      </c>
      <c r="AA41" s="34">
        <v>42856.738692129627</v>
      </c>
      <c r="AB41" s="34">
        <v>42872.500914351855</v>
      </c>
      <c r="AD41">
        <v>6</v>
      </c>
      <c r="AE41" t="str">
        <f t="shared" ca="1" si="12"/>
        <v>Protocols-SMB</v>
      </c>
      <c r="AF41" t="str">
        <f t="shared" ca="1" si="13"/>
        <v>---</v>
      </c>
      <c r="AG41" t="str">
        <f t="shared" ca="1" si="14"/>
        <v>Waiver Requested</v>
      </c>
      <c r="AH41" t="str">
        <f t="shared" ca="1" si="15"/>
        <v>P2</v>
      </c>
    </row>
    <row r="42" spans="1:34" x14ac:dyDescent="0.3">
      <c r="A42">
        <f t="shared" si="8"/>
        <v>30</v>
      </c>
      <c r="B42">
        <f t="shared" si="9"/>
        <v>7</v>
      </c>
      <c r="C42" s="4">
        <f t="shared" ca="1" si="10"/>
        <v>98940</v>
      </c>
      <c r="D42">
        <v>98940</v>
      </c>
      <c r="E42" t="s">
        <v>399</v>
      </c>
      <c r="F42" t="s">
        <v>86</v>
      </c>
      <c r="G42" t="s">
        <v>87</v>
      </c>
      <c r="H42" t="s">
        <v>112</v>
      </c>
      <c r="I42" t="s">
        <v>24</v>
      </c>
      <c r="J42" t="s">
        <v>123</v>
      </c>
      <c r="K42" t="str">
        <f t="shared" ca="1" si="11"/>
        <v>.</v>
      </c>
      <c r="L42" s="5" t="s">
        <v>796</v>
      </c>
      <c r="M42" s="5" t="s">
        <v>20</v>
      </c>
      <c r="N42" t="s">
        <v>1183</v>
      </c>
      <c r="O42" t="s">
        <v>1393</v>
      </c>
      <c r="P42" t="s">
        <v>123</v>
      </c>
      <c r="Q42" t="s">
        <v>82</v>
      </c>
      <c r="R42" t="s">
        <v>1380</v>
      </c>
      <c r="S42" t="s">
        <v>269</v>
      </c>
      <c r="T42" t="s">
        <v>36</v>
      </c>
      <c r="U42" t="s">
        <v>35</v>
      </c>
      <c r="V42" t="s">
        <v>190</v>
      </c>
      <c r="W42" t="s">
        <v>26</v>
      </c>
      <c r="X42" t="s">
        <v>405</v>
      </c>
      <c r="Y42" t="s">
        <v>103</v>
      </c>
      <c r="Z42" t="s">
        <v>20</v>
      </c>
      <c r="AA42" s="34">
        <v>42857.441631944443</v>
      </c>
      <c r="AB42" s="34">
        <v>42880.861111111109</v>
      </c>
      <c r="AD42">
        <v>3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Waiver Requested</v>
      </c>
      <c r="AH42" t="str">
        <f t="shared" ca="1" si="15"/>
        <v>P1</v>
      </c>
    </row>
    <row r="43" spans="1:34" x14ac:dyDescent="0.3">
      <c r="A43">
        <f t="shared" si="8"/>
        <v>30</v>
      </c>
      <c r="B43">
        <f t="shared" si="9"/>
        <v>2</v>
      </c>
      <c r="C43" s="4">
        <f t="shared" ca="1" si="10"/>
        <v>98941</v>
      </c>
      <c r="D43">
        <v>98941</v>
      </c>
      <c r="E43" t="s">
        <v>118</v>
      </c>
      <c r="F43" t="s">
        <v>86</v>
      </c>
      <c r="G43" t="s">
        <v>87</v>
      </c>
      <c r="H43" t="s">
        <v>112</v>
      </c>
      <c r="I43" t="s">
        <v>24</v>
      </c>
      <c r="J43" t="s">
        <v>123</v>
      </c>
      <c r="K43" t="str">
        <f t="shared" ca="1" si="11"/>
        <v>.</v>
      </c>
      <c r="L43" s="5" t="s">
        <v>796</v>
      </c>
      <c r="M43" t="s">
        <v>20</v>
      </c>
      <c r="N43" t="s">
        <v>1184</v>
      </c>
      <c r="O43" t="s">
        <v>1480</v>
      </c>
      <c r="P43" t="s">
        <v>123</v>
      </c>
      <c r="Q43" t="s">
        <v>82</v>
      </c>
      <c r="R43" t="s">
        <v>1380</v>
      </c>
      <c r="S43" t="s">
        <v>269</v>
      </c>
      <c r="T43" t="s">
        <v>36</v>
      </c>
      <c r="U43" t="s">
        <v>35</v>
      </c>
      <c r="V43" t="s">
        <v>190</v>
      </c>
      <c r="W43" t="s">
        <v>26</v>
      </c>
      <c r="X43" t="s">
        <v>405</v>
      </c>
      <c r="Y43" t="s">
        <v>103</v>
      </c>
      <c r="Z43" t="s">
        <v>20</v>
      </c>
      <c r="AA43" s="34">
        <v>42857.443495370368</v>
      </c>
      <c r="AB43" s="34">
        <v>42885.446840277778</v>
      </c>
      <c r="AD43">
        <v>6</v>
      </c>
      <c r="AE43" t="str">
        <f t="shared" ca="1" si="12"/>
        <v>Protocols-SMB</v>
      </c>
      <c r="AF43" t="str">
        <f t="shared" ca="1" si="13"/>
        <v>---</v>
      </c>
      <c r="AG43" t="str">
        <f t="shared" ca="1" si="14"/>
        <v>Waiver Requested</v>
      </c>
      <c r="AH43" t="str">
        <f t="shared" ca="1" si="15"/>
        <v>P1</v>
      </c>
    </row>
    <row r="44" spans="1:34" x14ac:dyDescent="0.3">
      <c r="A44">
        <f t="shared" si="8"/>
        <v>20</v>
      </c>
      <c r="B44">
        <f t="shared" si="9"/>
        <v>7</v>
      </c>
      <c r="C44" s="4">
        <f t="shared" ca="1" si="10"/>
        <v>99428</v>
      </c>
      <c r="D44">
        <v>99428</v>
      </c>
      <c r="E44" t="s">
        <v>84</v>
      </c>
      <c r="F44" t="s">
        <v>86</v>
      </c>
      <c r="G44" t="s">
        <v>87</v>
      </c>
      <c r="H44" t="s">
        <v>94</v>
      </c>
      <c r="I44" t="s">
        <v>24</v>
      </c>
      <c r="J44" t="s">
        <v>123</v>
      </c>
      <c r="K44" t="str">
        <f t="shared" ca="1" si="11"/>
        <v>.</v>
      </c>
      <c r="L44" s="5" t="s">
        <v>796</v>
      </c>
      <c r="M44" s="5" t="s">
        <v>20</v>
      </c>
      <c r="N44" t="s">
        <v>1298</v>
      </c>
      <c r="O44" t="s">
        <v>123</v>
      </c>
      <c r="P44" t="s">
        <v>123</v>
      </c>
      <c r="Q44" t="s">
        <v>82</v>
      </c>
      <c r="R44" t="s">
        <v>1380</v>
      </c>
      <c r="S44" t="s">
        <v>269</v>
      </c>
      <c r="T44" t="s">
        <v>36</v>
      </c>
      <c r="U44" t="s">
        <v>35</v>
      </c>
      <c r="V44" t="s">
        <v>190</v>
      </c>
      <c r="W44" t="s">
        <v>54</v>
      </c>
      <c r="X44" t="s">
        <v>405</v>
      </c>
      <c r="Y44" t="s">
        <v>20</v>
      </c>
      <c r="Z44" t="s">
        <v>20</v>
      </c>
      <c r="AA44" s="34">
        <v>42867.724502314813</v>
      </c>
      <c r="AB44" s="34">
        <v>42880.901284722226</v>
      </c>
      <c r="AC44" t="s">
        <v>830</v>
      </c>
      <c r="AD44">
        <v>15</v>
      </c>
      <c r="AE44" t="str">
        <f t="shared" ca="1" si="12"/>
        <v>Protocols-SMB</v>
      </c>
      <c r="AF44" t="str">
        <f t="shared" ca="1" si="13"/>
        <v>---</v>
      </c>
      <c r="AG44" t="str">
        <f t="shared" ca="1" si="14"/>
        <v>Waiver Requested</v>
      </c>
      <c r="AH44" t="str">
        <f t="shared" ca="1" si="15"/>
        <v>P2</v>
      </c>
    </row>
    <row r="45" spans="1:34" x14ac:dyDescent="0.3">
      <c r="A45">
        <f t="shared" si="8"/>
        <v>16</v>
      </c>
      <c r="B45">
        <f t="shared" si="9"/>
        <v>1</v>
      </c>
      <c r="C45" s="4">
        <f t="shared" ca="1" si="10"/>
        <v>99537</v>
      </c>
      <c r="D45">
        <v>99537</v>
      </c>
      <c r="E45" t="s">
        <v>84</v>
      </c>
      <c r="F45" t="s">
        <v>86</v>
      </c>
      <c r="G45" t="s">
        <v>92</v>
      </c>
      <c r="H45" t="s">
        <v>94</v>
      </c>
      <c r="I45" t="s">
        <v>24</v>
      </c>
      <c r="J45" t="s">
        <v>123</v>
      </c>
      <c r="K45" t="str">
        <f t="shared" ca="1" si="11"/>
        <v>.</v>
      </c>
      <c r="L45" s="5" t="s">
        <v>796</v>
      </c>
      <c r="M45" t="s">
        <v>20</v>
      </c>
      <c r="N45" t="s">
        <v>1599</v>
      </c>
      <c r="O45" t="s">
        <v>123</v>
      </c>
      <c r="P45" t="s">
        <v>1424</v>
      </c>
      <c r="Q45" t="s">
        <v>82</v>
      </c>
      <c r="R45" t="s">
        <v>1380</v>
      </c>
      <c r="S45" t="s">
        <v>269</v>
      </c>
      <c r="T45" t="s">
        <v>36</v>
      </c>
      <c r="U45" t="s">
        <v>35</v>
      </c>
      <c r="V45" t="s">
        <v>82</v>
      </c>
      <c r="W45" t="s">
        <v>54</v>
      </c>
      <c r="X45" t="s">
        <v>405</v>
      </c>
      <c r="Y45" t="s">
        <v>20</v>
      </c>
      <c r="Z45" t="s">
        <v>20</v>
      </c>
      <c r="AA45" s="34">
        <v>42871.465324074074</v>
      </c>
      <c r="AB45" s="34">
        <v>42887.750787037039</v>
      </c>
      <c r="AC45" t="s">
        <v>830</v>
      </c>
      <c r="AD45">
        <v>4</v>
      </c>
      <c r="AE45" t="str">
        <f t="shared" ca="1" si="12"/>
        <v>Protocols-SMB</v>
      </c>
      <c r="AF45" t="str">
        <f t="shared" ca="1" si="13"/>
        <v>---</v>
      </c>
      <c r="AG45" t="str">
        <f t="shared" ca="1" si="14"/>
        <v>Waiver Requested</v>
      </c>
      <c r="AH45" t="str">
        <f t="shared" ca="1" si="15"/>
        <v>P2</v>
      </c>
    </row>
    <row r="46" spans="1:34" x14ac:dyDescent="0.3">
      <c r="A46">
        <f t="shared" si="8"/>
        <v>15</v>
      </c>
      <c r="B46">
        <f t="shared" si="9"/>
        <v>2</v>
      </c>
      <c r="C46" s="4">
        <f t="shared" ca="1" si="10"/>
        <v>99619</v>
      </c>
      <c r="D46">
        <v>99619</v>
      </c>
      <c r="E46" t="s">
        <v>399</v>
      </c>
      <c r="F46" t="s">
        <v>86</v>
      </c>
      <c r="G46" t="s">
        <v>87</v>
      </c>
      <c r="H46" t="s">
        <v>184</v>
      </c>
      <c r="I46" t="s">
        <v>81</v>
      </c>
      <c r="J46" t="s">
        <v>123</v>
      </c>
      <c r="K46" t="str">
        <f t="shared" ca="1" si="11"/>
        <v>.</v>
      </c>
      <c r="L46" s="5" t="s">
        <v>20</v>
      </c>
      <c r="M46" t="s">
        <v>1360</v>
      </c>
      <c r="N46" t="s">
        <v>1447</v>
      </c>
      <c r="O46" t="s">
        <v>123</v>
      </c>
      <c r="P46" t="s">
        <v>123</v>
      </c>
      <c r="Q46" t="s">
        <v>82</v>
      </c>
      <c r="R46" t="s">
        <v>1380</v>
      </c>
      <c r="S46" t="s">
        <v>269</v>
      </c>
      <c r="T46" t="s">
        <v>23</v>
      </c>
      <c r="U46" t="s">
        <v>22</v>
      </c>
      <c r="V46" t="s">
        <v>82</v>
      </c>
      <c r="W46" t="s">
        <v>105</v>
      </c>
      <c r="X46" t="s">
        <v>405</v>
      </c>
      <c r="Y46" t="s">
        <v>20</v>
      </c>
      <c r="Z46" t="s">
        <v>20</v>
      </c>
      <c r="AA46" s="34">
        <v>42872.827256944445</v>
      </c>
      <c r="AB46" s="34">
        <v>42886.516736111109</v>
      </c>
      <c r="AC46" t="s">
        <v>830</v>
      </c>
      <c r="AD46">
        <v>6</v>
      </c>
      <c r="AE46" t="str">
        <f t="shared" ca="1" si="12"/>
        <v>Protocols-SMB</v>
      </c>
      <c r="AF46" t="str">
        <f t="shared" ca="1" si="13"/>
        <v>Avitus_1.4.0.72-20170607</v>
      </c>
      <c r="AG46" t="str">
        <f t="shared" ca="1" si="14"/>
        <v>---</v>
      </c>
      <c r="AH46" t="str">
        <f t="shared" ca="1" si="15"/>
        <v>P0</v>
      </c>
    </row>
    <row r="47" spans="1:34" x14ac:dyDescent="0.3">
      <c r="A47">
        <f t="shared" si="8"/>
        <v>15</v>
      </c>
      <c r="B47">
        <f t="shared" si="9"/>
        <v>6</v>
      </c>
      <c r="C47" s="4">
        <f t="shared" ca="1" si="10"/>
        <v>99620</v>
      </c>
      <c r="D47">
        <v>99620</v>
      </c>
      <c r="E47" t="s">
        <v>134</v>
      </c>
      <c r="F47" t="s">
        <v>86</v>
      </c>
      <c r="G47" t="s">
        <v>92</v>
      </c>
      <c r="H47" t="s">
        <v>94</v>
      </c>
      <c r="I47" t="s">
        <v>24</v>
      </c>
      <c r="J47" t="s">
        <v>123</v>
      </c>
      <c r="K47" t="str">
        <f t="shared" ca="1" si="11"/>
        <v>.</v>
      </c>
      <c r="L47" s="5" t="s">
        <v>796</v>
      </c>
      <c r="M47" t="s">
        <v>20</v>
      </c>
      <c r="N47" t="s">
        <v>1335</v>
      </c>
      <c r="O47" t="s">
        <v>123</v>
      </c>
      <c r="P47" t="s">
        <v>123</v>
      </c>
      <c r="Q47" t="s">
        <v>82</v>
      </c>
      <c r="R47" t="s">
        <v>1380</v>
      </c>
      <c r="S47" t="s">
        <v>269</v>
      </c>
      <c r="T47" t="s">
        <v>36</v>
      </c>
      <c r="U47" t="s">
        <v>22</v>
      </c>
      <c r="V47" t="s">
        <v>82</v>
      </c>
      <c r="W47" t="s">
        <v>54</v>
      </c>
      <c r="X47" t="s">
        <v>405</v>
      </c>
      <c r="Y47" t="s">
        <v>20</v>
      </c>
      <c r="Z47" t="s">
        <v>20</v>
      </c>
      <c r="AA47" s="34">
        <v>42872.828923611109</v>
      </c>
      <c r="AB47" s="34">
        <v>42881.532037037039</v>
      </c>
      <c r="AC47" t="s">
        <v>1425</v>
      </c>
      <c r="AD47">
        <v>17</v>
      </c>
      <c r="AE47" t="str">
        <f t="shared" ca="1" si="12"/>
        <v>Protocols-SMB</v>
      </c>
      <c r="AF47" t="str">
        <f t="shared" ca="1" si="13"/>
        <v>---</v>
      </c>
      <c r="AG47" t="str">
        <f t="shared" ca="1" si="14"/>
        <v>Waiver Requested</v>
      </c>
      <c r="AH47" t="str">
        <f t="shared" ca="1" si="15"/>
        <v>P2</v>
      </c>
    </row>
    <row r="48" spans="1:34" x14ac:dyDescent="0.3">
      <c r="A48">
        <f t="shared" si="8"/>
        <v>8</v>
      </c>
      <c r="B48">
        <f t="shared" si="9"/>
        <v>0</v>
      </c>
      <c r="C48" s="4">
        <f t="shared" ca="1" si="10"/>
        <v>99937</v>
      </c>
      <c r="D48">
        <v>99937</v>
      </c>
      <c r="E48" t="s">
        <v>74</v>
      </c>
      <c r="F48" t="s">
        <v>86</v>
      </c>
      <c r="G48" t="s">
        <v>87</v>
      </c>
      <c r="H48" t="s">
        <v>94</v>
      </c>
      <c r="I48" t="s">
        <v>1456</v>
      </c>
      <c r="J48" t="s">
        <v>123</v>
      </c>
      <c r="K48" t="str">
        <f t="shared" ca="1" si="11"/>
        <v>.</v>
      </c>
      <c r="L48" t="s">
        <v>20</v>
      </c>
      <c r="M48" t="s">
        <v>1360</v>
      </c>
      <c r="N48" t="s">
        <v>1457</v>
      </c>
      <c r="O48" t="s">
        <v>123</v>
      </c>
      <c r="P48" t="s">
        <v>123</v>
      </c>
      <c r="Q48" t="s">
        <v>82</v>
      </c>
      <c r="R48" t="s">
        <v>1380</v>
      </c>
      <c r="S48" t="s">
        <v>269</v>
      </c>
      <c r="T48" t="s">
        <v>23</v>
      </c>
      <c r="U48" t="s">
        <v>39</v>
      </c>
      <c r="V48" t="s">
        <v>82</v>
      </c>
      <c r="W48" t="s">
        <v>683</v>
      </c>
      <c r="X48" t="s">
        <v>108</v>
      </c>
      <c r="Y48" t="s">
        <v>20</v>
      </c>
      <c r="Z48" t="s">
        <v>851</v>
      </c>
      <c r="AA48" s="34">
        <v>42879.689502314817</v>
      </c>
      <c r="AB48" s="34">
        <v>42888.458043981482</v>
      </c>
      <c r="AC48" t="s">
        <v>1600</v>
      </c>
      <c r="AE48" t="str">
        <f t="shared" ca="1" si="12"/>
        <v>Protocols-SMB</v>
      </c>
      <c r="AF48" t="str">
        <f t="shared" ca="1" si="13"/>
        <v>Avitus_1.4.0.71-20170531</v>
      </c>
      <c r="AG48" t="str">
        <f t="shared" ca="1" si="14"/>
        <v>---</v>
      </c>
      <c r="AH48" t="str">
        <f t="shared" ca="1" si="15"/>
        <v>P2</v>
      </c>
    </row>
    <row r="49" spans="1:34" x14ac:dyDescent="0.3">
      <c r="A49">
        <f t="shared" si="8"/>
        <v>7</v>
      </c>
      <c r="B49">
        <f t="shared" si="9"/>
        <v>1</v>
      </c>
      <c r="C49" s="4">
        <f t="shared" ca="1" si="10"/>
        <v>99998</v>
      </c>
      <c r="D49">
        <v>99998</v>
      </c>
      <c r="E49" t="s">
        <v>561</v>
      </c>
      <c r="F49" t="s">
        <v>86</v>
      </c>
      <c r="G49" t="s">
        <v>87</v>
      </c>
      <c r="H49" t="s">
        <v>112</v>
      </c>
      <c r="I49" t="s">
        <v>24</v>
      </c>
      <c r="J49" t="s">
        <v>123</v>
      </c>
      <c r="K49" t="str">
        <f t="shared" ca="1" si="11"/>
        <v>.</v>
      </c>
      <c r="L49" s="5" t="s">
        <v>20</v>
      </c>
      <c r="M49" t="s">
        <v>1360</v>
      </c>
      <c r="N49" t="s">
        <v>1471</v>
      </c>
      <c r="O49" t="s">
        <v>1601</v>
      </c>
      <c r="P49" t="s">
        <v>123</v>
      </c>
      <c r="Q49" t="s">
        <v>82</v>
      </c>
      <c r="R49" t="s">
        <v>1380</v>
      </c>
      <c r="S49" t="s">
        <v>269</v>
      </c>
      <c r="T49" t="s">
        <v>23</v>
      </c>
      <c r="U49" t="s">
        <v>22</v>
      </c>
      <c r="V49" t="s">
        <v>29</v>
      </c>
      <c r="W49" t="s">
        <v>26</v>
      </c>
      <c r="X49" t="s">
        <v>405</v>
      </c>
      <c r="Y49" t="s">
        <v>20</v>
      </c>
      <c r="Z49" t="s">
        <v>20</v>
      </c>
      <c r="AA49" s="34">
        <v>42880.636782407404</v>
      </c>
      <c r="AB49" s="34">
        <v>42887.538101851853</v>
      </c>
      <c r="AD49">
        <v>15</v>
      </c>
      <c r="AE49" t="str">
        <f t="shared" ca="1" si="12"/>
        <v>Protocols-SMB</v>
      </c>
      <c r="AF49" t="str">
        <f t="shared" ca="1" si="13"/>
        <v>Avitus_1.4.0.72-20170607</v>
      </c>
      <c r="AG49" t="str">
        <f t="shared" ca="1" si="14"/>
        <v>---</v>
      </c>
      <c r="AH49" t="str">
        <f t="shared" ca="1" si="15"/>
        <v>P1</v>
      </c>
    </row>
    <row r="50" spans="1:34" x14ac:dyDescent="0.3">
      <c r="A50">
        <f t="shared" si="8"/>
        <v>2</v>
      </c>
      <c r="B50">
        <f t="shared" si="9"/>
        <v>2</v>
      </c>
      <c r="C50" s="4">
        <f t="shared" ca="1" si="10"/>
        <v>100123</v>
      </c>
      <c r="D50">
        <v>100123</v>
      </c>
      <c r="E50" t="s">
        <v>18</v>
      </c>
      <c r="F50" t="s">
        <v>86</v>
      </c>
      <c r="G50" t="s">
        <v>554</v>
      </c>
      <c r="H50" t="s">
        <v>112</v>
      </c>
      <c r="I50" t="s">
        <v>24</v>
      </c>
      <c r="J50" t="s">
        <v>123</v>
      </c>
      <c r="K50" t="str">
        <f t="shared" ca="1" si="11"/>
        <v>.</v>
      </c>
      <c r="L50" s="5" t="s">
        <v>796</v>
      </c>
      <c r="M50" s="5" t="s">
        <v>20</v>
      </c>
      <c r="N50" t="s">
        <v>1488</v>
      </c>
      <c r="O50" t="s">
        <v>1481</v>
      </c>
      <c r="P50" t="s">
        <v>123</v>
      </c>
      <c r="Q50" t="s">
        <v>82</v>
      </c>
      <c r="R50" t="s">
        <v>1380</v>
      </c>
      <c r="S50" t="s">
        <v>269</v>
      </c>
      <c r="T50" t="s">
        <v>36</v>
      </c>
      <c r="U50" t="s">
        <v>35</v>
      </c>
      <c r="V50" t="s">
        <v>190</v>
      </c>
      <c r="W50" t="s">
        <v>26</v>
      </c>
      <c r="X50" t="s">
        <v>405</v>
      </c>
      <c r="Y50" t="s">
        <v>103</v>
      </c>
      <c r="Z50" t="s">
        <v>20</v>
      </c>
      <c r="AA50" s="34">
        <v>42885.440057870372</v>
      </c>
      <c r="AB50" s="34">
        <v>42885.486493055556</v>
      </c>
      <c r="AD50">
        <v>1</v>
      </c>
      <c r="AE50" t="str">
        <f t="shared" ca="1" si="12"/>
        <v>Protocols-SMB</v>
      </c>
      <c r="AF50" t="str">
        <f t="shared" ca="1" si="13"/>
        <v>---</v>
      </c>
      <c r="AG50" t="str">
        <f t="shared" ca="1" si="14"/>
        <v>Waiver Requested</v>
      </c>
      <c r="AH50" t="str">
        <f t="shared" ca="1" si="15"/>
        <v>P1</v>
      </c>
    </row>
    <row r="51" spans="1:34" x14ac:dyDescent="0.3">
      <c r="A51">
        <f t="shared" si="8"/>
        <v>2</v>
      </c>
      <c r="B51">
        <f t="shared" si="9"/>
        <v>1</v>
      </c>
      <c r="C51" s="4">
        <f t="shared" ca="1" si="10"/>
        <v>100146</v>
      </c>
      <c r="D51">
        <v>100146</v>
      </c>
      <c r="E51" t="s">
        <v>265</v>
      </c>
      <c r="F51" t="s">
        <v>86</v>
      </c>
      <c r="G51" t="s">
        <v>87</v>
      </c>
      <c r="H51" t="s">
        <v>156</v>
      </c>
      <c r="I51" t="s">
        <v>123</v>
      </c>
      <c r="J51" t="s">
        <v>123</v>
      </c>
      <c r="K51" t="str">
        <f t="shared" ca="1" si="11"/>
        <v>.</v>
      </c>
      <c r="L51" t="s">
        <v>20</v>
      </c>
      <c r="M51" t="s">
        <v>20</v>
      </c>
      <c r="N51" t="s">
        <v>1527</v>
      </c>
      <c r="O51" t="s">
        <v>123</v>
      </c>
      <c r="P51" t="s">
        <v>123</v>
      </c>
      <c r="Q51" t="s">
        <v>21</v>
      </c>
      <c r="R51" t="s">
        <v>1380</v>
      </c>
      <c r="S51" t="s">
        <v>269</v>
      </c>
      <c r="T51" t="s">
        <v>36</v>
      </c>
      <c r="U51" t="s">
        <v>35</v>
      </c>
      <c r="V51" t="s">
        <v>82</v>
      </c>
      <c r="W51" t="s">
        <v>54</v>
      </c>
      <c r="X51" t="s">
        <v>47</v>
      </c>
      <c r="Y51" t="s">
        <v>20</v>
      </c>
      <c r="Z51" t="s">
        <v>20</v>
      </c>
      <c r="AA51" s="34">
        <v>42885.835682870369</v>
      </c>
      <c r="AB51" s="34">
        <v>42887.62939814815</v>
      </c>
      <c r="AE51" t="str">
        <f t="shared" ca="1" si="12"/>
        <v>Protocols-AAUM</v>
      </c>
      <c r="AF51" t="str">
        <f t="shared" ca="1" si="13"/>
        <v>---</v>
      </c>
      <c r="AG51" t="str">
        <f t="shared" ca="1" si="14"/>
        <v>---</v>
      </c>
      <c r="AH51" t="str">
        <f t="shared" ca="1" si="15"/>
        <v>unspecified</v>
      </c>
    </row>
    <row r="52" spans="1:34" x14ac:dyDescent="0.3">
      <c r="A52">
        <f t="shared" si="8"/>
        <v>2</v>
      </c>
      <c r="B52">
        <f t="shared" si="9"/>
        <v>1</v>
      </c>
      <c r="C52" s="4">
        <f t="shared" ca="1" si="10"/>
        <v>100166</v>
      </c>
      <c r="D52">
        <v>100166</v>
      </c>
      <c r="E52" t="s">
        <v>74</v>
      </c>
      <c r="F52" t="s">
        <v>86</v>
      </c>
      <c r="G52" t="s">
        <v>87</v>
      </c>
      <c r="H52" t="s">
        <v>112</v>
      </c>
      <c r="I52" t="s">
        <v>1605</v>
      </c>
      <c r="J52" t="s">
        <v>123</v>
      </c>
      <c r="K52" t="str">
        <f t="shared" ca="1" si="11"/>
        <v>NTR</v>
      </c>
      <c r="L52" s="5" t="s">
        <v>20</v>
      </c>
      <c r="M52" t="s">
        <v>20</v>
      </c>
      <c r="N52" t="s">
        <v>1606</v>
      </c>
      <c r="O52" t="s">
        <v>1607</v>
      </c>
      <c r="P52" t="s">
        <v>123</v>
      </c>
      <c r="Q52" t="s">
        <v>82</v>
      </c>
      <c r="R52" t="s">
        <v>1380</v>
      </c>
      <c r="S52" t="s">
        <v>269</v>
      </c>
      <c r="T52" t="s">
        <v>36</v>
      </c>
      <c r="U52" t="s">
        <v>35</v>
      </c>
      <c r="V52" t="s">
        <v>1608</v>
      </c>
      <c r="W52" t="s">
        <v>26</v>
      </c>
      <c r="X52" t="s">
        <v>74</v>
      </c>
      <c r="Y52" t="s">
        <v>103</v>
      </c>
      <c r="Z52" t="s">
        <v>20</v>
      </c>
      <c r="AA52" s="34">
        <v>42886.356226851851</v>
      </c>
      <c r="AB52" s="34">
        <v>42887.467488425929</v>
      </c>
      <c r="AD52">
        <v>10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8"/>
        <v>2</v>
      </c>
      <c r="B53">
        <f t="shared" si="9"/>
        <v>2</v>
      </c>
      <c r="C53" s="4">
        <f t="shared" ca="1" si="10"/>
        <v>100183</v>
      </c>
      <c r="D53">
        <v>100183</v>
      </c>
      <c r="E53" t="s">
        <v>84</v>
      </c>
      <c r="F53" t="s">
        <v>86</v>
      </c>
      <c r="G53" t="s">
        <v>92</v>
      </c>
      <c r="H53" t="s">
        <v>112</v>
      </c>
      <c r="I53" t="s">
        <v>24</v>
      </c>
      <c r="J53" t="s">
        <v>123</v>
      </c>
      <c r="K53" t="str">
        <f t="shared" ca="1" si="11"/>
        <v>.</v>
      </c>
      <c r="L53" t="s">
        <v>796</v>
      </c>
      <c r="M53" s="5" t="s">
        <v>20</v>
      </c>
      <c r="N53" t="s">
        <v>1515</v>
      </c>
      <c r="O53" t="s">
        <v>1469</v>
      </c>
      <c r="P53" t="s">
        <v>1516</v>
      </c>
      <c r="Q53" t="s">
        <v>82</v>
      </c>
      <c r="R53" t="s">
        <v>1380</v>
      </c>
      <c r="S53" t="s">
        <v>269</v>
      </c>
      <c r="T53" t="s">
        <v>36</v>
      </c>
      <c r="U53" t="s">
        <v>35</v>
      </c>
      <c r="V53" t="s">
        <v>60</v>
      </c>
      <c r="W53" t="s">
        <v>26</v>
      </c>
      <c r="X53" t="s">
        <v>405</v>
      </c>
      <c r="Y53" t="s">
        <v>103</v>
      </c>
      <c r="Z53" t="s">
        <v>20</v>
      </c>
      <c r="AA53" s="34">
        <v>42886.499641203707</v>
      </c>
      <c r="AB53" s="34">
        <v>42886.510833333334</v>
      </c>
      <c r="AD53">
        <v>23</v>
      </c>
      <c r="AE53" t="str">
        <f t="shared" ca="1" si="12"/>
        <v>Protocols-SMB</v>
      </c>
      <c r="AF53" t="str">
        <f t="shared" ca="1" si="13"/>
        <v>---</v>
      </c>
      <c r="AG53" t="str">
        <f t="shared" ca="1" si="14"/>
        <v>Waiver Requested</v>
      </c>
      <c r="AH53" t="str">
        <f t="shared" ca="1" si="15"/>
        <v>P1</v>
      </c>
    </row>
    <row r="54" spans="1:34" x14ac:dyDescent="0.3">
      <c r="A54">
        <f t="shared" si="8"/>
        <v>1</v>
      </c>
      <c r="B54">
        <f t="shared" si="9"/>
        <v>1</v>
      </c>
      <c r="C54" s="4">
        <f t="shared" ca="1" si="10"/>
        <v>100287</v>
      </c>
      <c r="D54">
        <v>100287</v>
      </c>
      <c r="E54" t="s">
        <v>621</v>
      </c>
      <c r="F54" t="s">
        <v>86</v>
      </c>
      <c r="G54" t="s">
        <v>87</v>
      </c>
      <c r="H54" t="s">
        <v>94</v>
      </c>
      <c r="I54" t="s">
        <v>24</v>
      </c>
      <c r="J54" t="s">
        <v>123</v>
      </c>
      <c r="K54" t="str">
        <f t="shared" ca="1" si="11"/>
        <v>.</v>
      </c>
      <c r="L54" s="5" t="s">
        <v>20</v>
      </c>
      <c r="M54" s="5" t="s">
        <v>1360</v>
      </c>
      <c r="N54" t="s">
        <v>1528</v>
      </c>
      <c r="O54" t="s">
        <v>123</v>
      </c>
      <c r="P54" t="s">
        <v>123</v>
      </c>
      <c r="Q54" t="s">
        <v>82</v>
      </c>
      <c r="R54" t="s">
        <v>1380</v>
      </c>
      <c r="S54" t="s">
        <v>269</v>
      </c>
      <c r="T54" t="s">
        <v>36</v>
      </c>
      <c r="U54" t="s">
        <v>35</v>
      </c>
      <c r="V54" t="s">
        <v>570</v>
      </c>
      <c r="W54" t="s">
        <v>95</v>
      </c>
      <c r="X54" t="s">
        <v>405</v>
      </c>
      <c r="Y54" t="s">
        <v>100</v>
      </c>
      <c r="Z54" t="s">
        <v>20</v>
      </c>
      <c r="AA54" s="34">
        <v>42887.436516203707</v>
      </c>
      <c r="AB54" s="34">
        <v>42887.62767361111</v>
      </c>
      <c r="AD54">
        <v>5</v>
      </c>
      <c r="AE54" t="str">
        <f t="shared" ca="1" si="12"/>
        <v>Protocols-SMB</v>
      </c>
      <c r="AF54" t="str">
        <f t="shared" ca="1" si="13"/>
        <v>Avitus_1.4.0.72-20170607</v>
      </c>
      <c r="AG54" t="str">
        <f t="shared" ca="1" si="14"/>
        <v>---</v>
      </c>
      <c r="AH54" t="str">
        <f t="shared" ca="1" si="15"/>
        <v>P2</v>
      </c>
    </row>
    <row r="55" spans="1:34" x14ac:dyDescent="0.3">
      <c r="A55">
        <f t="shared" si="8"/>
        <v>1</v>
      </c>
      <c r="B55">
        <f t="shared" si="9"/>
        <v>1</v>
      </c>
      <c r="C55" s="4">
        <f t="shared" ca="1" si="10"/>
        <v>100292</v>
      </c>
      <c r="D55">
        <v>100292</v>
      </c>
      <c r="E55" t="s">
        <v>265</v>
      </c>
      <c r="F55" t="s">
        <v>86</v>
      </c>
      <c r="G55" t="s">
        <v>92</v>
      </c>
      <c r="H55" t="s">
        <v>94</v>
      </c>
      <c r="I55" t="s">
        <v>24</v>
      </c>
      <c r="J55" t="s">
        <v>123</v>
      </c>
      <c r="K55" t="str">
        <f t="shared" ca="1" si="11"/>
        <v>.</v>
      </c>
      <c r="L55" t="s">
        <v>796</v>
      </c>
      <c r="M55" t="s">
        <v>20</v>
      </c>
      <c r="N55" t="s">
        <v>1529</v>
      </c>
      <c r="O55" t="s">
        <v>123</v>
      </c>
      <c r="P55" t="s">
        <v>123</v>
      </c>
      <c r="Q55" t="s">
        <v>82</v>
      </c>
      <c r="R55" t="s">
        <v>1380</v>
      </c>
      <c r="S55" t="s">
        <v>269</v>
      </c>
      <c r="T55" t="s">
        <v>36</v>
      </c>
      <c r="U55" t="s">
        <v>35</v>
      </c>
      <c r="V55" t="s">
        <v>82</v>
      </c>
      <c r="W55" t="s">
        <v>54</v>
      </c>
      <c r="X55" t="s">
        <v>405</v>
      </c>
      <c r="Y55" t="s">
        <v>20</v>
      </c>
      <c r="Z55" t="s">
        <v>20</v>
      </c>
      <c r="AA55" s="34">
        <v>42887.452141203707</v>
      </c>
      <c r="AB55" s="34">
        <v>42887.452141203707</v>
      </c>
      <c r="AE55" t="str">
        <f t="shared" ca="1" si="12"/>
        <v>Protocols-SMB</v>
      </c>
      <c r="AF55" t="str">
        <f t="shared" ca="1" si="13"/>
        <v>---</v>
      </c>
      <c r="AG55" t="str">
        <f t="shared" ca="1" si="14"/>
        <v>Waiver Requested</v>
      </c>
      <c r="AH55" t="str">
        <f t="shared" ca="1" si="15"/>
        <v>P2</v>
      </c>
    </row>
    <row r="56" spans="1:34" x14ac:dyDescent="0.3">
      <c r="A56">
        <f t="shared" si="8"/>
        <v>1</v>
      </c>
      <c r="B56">
        <f t="shared" si="9"/>
        <v>0</v>
      </c>
      <c r="C56" s="4">
        <f t="shared" ca="1" si="10"/>
        <v>100326</v>
      </c>
      <c r="D56">
        <v>100326</v>
      </c>
      <c r="E56" t="s">
        <v>84</v>
      </c>
      <c r="F56" t="s">
        <v>86</v>
      </c>
      <c r="G56" t="s">
        <v>92</v>
      </c>
      <c r="H56" t="s">
        <v>94</v>
      </c>
      <c r="I56" t="s">
        <v>123</v>
      </c>
      <c r="J56" t="s">
        <v>123</v>
      </c>
      <c r="K56" t="str">
        <f t="shared" ca="1" si="11"/>
        <v>NTR</v>
      </c>
      <c r="L56" s="5" t="s">
        <v>20</v>
      </c>
      <c r="M56" t="s">
        <v>20</v>
      </c>
      <c r="N56" t="s">
        <v>1616</v>
      </c>
      <c r="O56" t="s">
        <v>123</v>
      </c>
      <c r="P56" t="s">
        <v>123</v>
      </c>
      <c r="Q56" t="s">
        <v>21</v>
      </c>
      <c r="R56" t="s">
        <v>1380</v>
      </c>
      <c r="S56" t="s">
        <v>269</v>
      </c>
      <c r="T56" t="s">
        <v>36</v>
      </c>
      <c r="U56" t="s">
        <v>22</v>
      </c>
      <c r="V56" t="s">
        <v>156</v>
      </c>
      <c r="W56" t="s">
        <v>54</v>
      </c>
      <c r="X56" t="s">
        <v>47</v>
      </c>
      <c r="Y56" t="s">
        <v>20</v>
      </c>
      <c r="Z56" t="s">
        <v>20</v>
      </c>
      <c r="AA56" s="34">
        <v>42887.943842592591</v>
      </c>
      <c r="AB56" s="34">
        <v>42888.433078703703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x14ac:dyDescent="0.3">
      <c r="A57">
        <f t="shared" si="8"/>
        <v>14</v>
      </c>
      <c r="B57">
        <f t="shared" si="9"/>
        <v>2</v>
      </c>
      <c r="C57" s="4">
        <f t="shared" ca="1" si="10"/>
        <v>99654</v>
      </c>
      <c r="D57">
        <v>99654</v>
      </c>
      <c r="E57" t="s">
        <v>218</v>
      </c>
      <c r="F57" t="s">
        <v>55</v>
      </c>
      <c r="G57" t="s">
        <v>182</v>
      </c>
      <c r="H57" t="s">
        <v>112</v>
      </c>
      <c r="I57" t="s">
        <v>24</v>
      </c>
      <c r="J57" t="s">
        <v>123</v>
      </c>
      <c r="K57" t="str">
        <f t="shared" ca="1" si="11"/>
        <v>.</v>
      </c>
      <c r="L57" s="5" t="s">
        <v>20</v>
      </c>
      <c r="M57" t="s">
        <v>1360</v>
      </c>
      <c r="N57" t="s">
        <v>1338</v>
      </c>
      <c r="O57" t="s">
        <v>123</v>
      </c>
      <c r="P57" t="s">
        <v>123</v>
      </c>
      <c r="Q57" t="s">
        <v>82</v>
      </c>
      <c r="R57" t="s">
        <v>1380</v>
      </c>
      <c r="S57" t="s">
        <v>269</v>
      </c>
      <c r="T57" t="s">
        <v>23</v>
      </c>
      <c r="U57" t="s">
        <v>22</v>
      </c>
      <c r="V57" t="s">
        <v>82</v>
      </c>
      <c r="W57" t="s">
        <v>90</v>
      </c>
      <c r="X57" t="s">
        <v>218</v>
      </c>
      <c r="Y57" t="s">
        <v>20</v>
      </c>
      <c r="Z57" t="s">
        <v>20</v>
      </c>
      <c r="AA57" s="34">
        <v>42873.305613425924</v>
      </c>
      <c r="AB57" s="34">
        <v>42886.524398148147</v>
      </c>
      <c r="AD57">
        <v>11</v>
      </c>
      <c r="AE57" t="str">
        <f t="shared" ca="1" si="12"/>
        <v>Snapshots</v>
      </c>
      <c r="AF57" t="str">
        <f t="shared" ca="1" si="13"/>
        <v>Avitus_1.4.0.72-20170607</v>
      </c>
      <c r="AG57" t="str">
        <f t="shared" ca="1" si="14"/>
        <v>---</v>
      </c>
      <c r="AH57" t="str">
        <f t="shared" ca="1" si="15"/>
        <v>P1</v>
      </c>
    </row>
    <row r="58" spans="1:34" x14ac:dyDescent="0.3">
      <c r="A58">
        <f t="shared" si="8"/>
        <v>42272</v>
      </c>
      <c r="B58">
        <f t="shared" si="9"/>
        <v>42272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L58" s="5"/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8"/>
        <v>42272</v>
      </c>
      <c r="B59">
        <f t="shared" si="9"/>
        <v>42272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L59" s="5"/>
      <c r="M59" s="5"/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42272</v>
      </c>
      <c r="B60">
        <f t="shared" si="9"/>
        <v>42272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M60" s="5"/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42272</v>
      </c>
      <c r="B61">
        <f t="shared" si="9"/>
        <v>42272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M61" s="5"/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42272</v>
      </c>
      <c r="B62">
        <f t="shared" si="9"/>
        <v>42272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L62" s="5"/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42272</v>
      </c>
      <c r="B63">
        <f t="shared" si="9"/>
        <v>42272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L63" s="5"/>
      <c r="M63" s="5"/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42272</v>
      </c>
      <c r="B64">
        <f t="shared" si="9"/>
        <v>42272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L64" s="5"/>
      <c r="M64" s="5"/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42272</v>
      </c>
      <c r="B65">
        <f t="shared" si="9"/>
        <v>42272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M65" s="5"/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42272</v>
      </c>
      <c r="B66">
        <f t="shared" ref="B66:B100" si="17">DAYS360(AB66,$K$104)</f>
        <v>42272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s="5"/>
      <c r="M66" s="5"/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42272</v>
      </c>
      <c r="B67">
        <f t="shared" si="17"/>
        <v>42272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L67" s="5"/>
      <c r="M67" s="5"/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42272</v>
      </c>
      <c r="B68">
        <f t="shared" si="17"/>
        <v>42272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42272</v>
      </c>
      <c r="B69">
        <f t="shared" si="17"/>
        <v>42272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42272</v>
      </c>
      <c r="B70">
        <f t="shared" si="17"/>
        <v>42272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42272</v>
      </c>
      <c r="B71">
        <f t="shared" si="17"/>
        <v>42272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42272</v>
      </c>
      <c r="B72">
        <f t="shared" si="17"/>
        <v>42272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42272</v>
      </c>
      <c r="B73">
        <f t="shared" si="17"/>
        <v>42272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42272</v>
      </c>
      <c r="B74">
        <f t="shared" si="17"/>
        <v>42272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42272</v>
      </c>
      <c r="B75">
        <f t="shared" si="17"/>
        <v>42272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42272</v>
      </c>
      <c r="B76">
        <f t="shared" si="17"/>
        <v>42272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42272</v>
      </c>
      <c r="B77">
        <f t="shared" si="17"/>
        <v>42272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42272</v>
      </c>
      <c r="B78">
        <f t="shared" si="17"/>
        <v>42272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42272</v>
      </c>
      <c r="B79">
        <f t="shared" si="17"/>
        <v>42272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42272</v>
      </c>
      <c r="B80">
        <f t="shared" si="17"/>
        <v>42272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42272</v>
      </c>
      <c r="B81">
        <f t="shared" si="17"/>
        <v>42272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42272</v>
      </c>
      <c r="B82">
        <f t="shared" si="17"/>
        <v>42272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42272</v>
      </c>
      <c r="B83">
        <f t="shared" si="17"/>
        <v>42272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42272</v>
      </c>
      <c r="B84">
        <f t="shared" si="17"/>
        <v>42272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42272</v>
      </c>
      <c r="B85">
        <f t="shared" si="17"/>
        <v>42272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42272</v>
      </c>
      <c r="B86">
        <f t="shared" si="17"/>
        <v>42272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42272</v>
      </c>
      <c r="B87">
        <f t="shared" si="17"/>
        <v>42272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42272</v>
      </c>
      <c r="B88">
        <f t="shared" si="17"/>
        <v>42272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42272</v>
      </c>
      <c r="B89">
        <f t="shared" si="17"/>
        <v>42272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42272</v>
      </c>
      <c r="B90">
        <f t="shared" si="17"/>
        <v>42272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42272</v>
      </c>
      <c r="B91">
        <f t="shared" si="17"/>
        <v>42272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42272</v>
      </c>
      <c r="B92">
        <f t="shared" si="17"/>
        <v>42272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42272</v>
      </c>
      <c r="B93">
        <f t="shared" si="17"/>
        <v>42272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42272</v>
      </c>
      <c r="B94">
        <f t="shared" si="17"/>
        <v>42272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42272</v>
      </c>
      <c r="B95">
        <f t="shared" si="17"/>
        <v>42272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42272</v>
      </c>
      <c r="B96">
        <f t="shared" si="17"/>
        <v>42272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42272</v>
      </c>
      <c r="B97">
        <f t="shared" si="17"/>
        <v>42272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42272</v>
      </c>
      <c r="B98">
        <f t="shared" si="17"/>
        <v>42272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42272</v>
      </c>
      <c r="B99">
        <f t="shared" si="17"/>
        <v>42272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42272</v>
      </c>
      <c r="B100">
        <f t="shared" si="17"/>
        <v>42272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56</v>
      </c>
      <c r="K103" t="s">
        <v>1619</v>
      </c>
    </row>
    <row r="104" spans="1:34" x14ac:dyDescent="0.3">
      <c r="G104" t="s">
        <v>153</v>
      </c>
      <c r="I104" t="str">
        <f>CONCATENATE(MID($K$103,11,5), " Report")</f>
        <v>06-01 Report</v>
      </c>
      <c r="K104" s="6">
        <v>42888</v>
      </c>
    </row>
    <row r="105" spans="1:34" x14ac:dyDescent="0.3">
      <c r="F105" t="s">
        <v>150</v>
      </c>
      <c r="G105">
        <f ca="1">COUNTIFS(K2:K100,"=NTR")</f>
        <v>7</v>
      </c>
      <c r="I105">
        <f ca="1">INDIRECT("'" &amp; $K$103 &amp; "'!$g" &amp; ROW())</f>
        <v>8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17</v>
      </c>
      <c r="I106">
        <f t="shared" ref="I106:I111" ca="1" si="24">INDIRECT("'" &amp; $K$103 &amp; "'!$g" &amp; ROW())</f>
        <v>10</v>
      </c>
      <c r="K106" s="7"/>
    </row>
    <row r="107" spans="1:34" x14ac:dyDescent="0.3">
      <c r="F107" t="s">
        <v>157</v>
      </c>
      <c r="G107">
        <f>COUNTIFS(B2:B81,"&gt;7",B2:B81,"&lt;400")</f>
        <v>6</v>
      </c>
      <c r="I107">
        <f t="shared" ca="1" si="24"/>
        <v>6</v>
      </c>
    </row>
    <row r="108" spans="1:34" x14ac:dyDescent="0.3">
      <c r="F108" t="s">
        <v>152</v>
      </c>
      <c r="G108">
        <f>COUNTIFS(L2:L81,"=Waiver*")</f>
        <v>23</v>
      </c>
      <c r="I108">
        <f t="shared" ca="1" si="24"/>
        <v>22</v>
      </c>
    </row>
    <row r="109" spans="1:34" x14ac:dyDescent="0.3">
      <c r="F109" t="s">
        <v>158</v>
      </c>
      <c r="G109">
        <f>COUNTA(D2:D104)</f>
        <v>56</v>
      </c>
      <c r="I109">
        <f t="shared" ca="1" si="24"/>
        <v>52</v>
      </c>
    </row>
    <row r="110" spans="1:34" x14ac:dyDescent="0.3">
      <c r="F110" t="s">
        <v>159</v>
      </c>
      <c r="G110">
        <v>13</v>
      </c>
      <c r="I110">
        <f t="shared" ca="1" si="24"/>
        <v>13</v>
      </c>
    </row>
    <row r="111" spans="1:34" s="1" customFormat="1" x14ac:dyDescent="0.3">
      <c r="F111" s="1" t="s">
        <v>21</v>
      </c>
      <c r="G111" s="1">
        <f>COUNTIFS(Q2:Q95,$F111)</f>
        <v>9</v>
      </c>
      <c r="I111">
        <f t="shared" ca="1" si="24"/>
        <v>6</v>
      </c>
      <c r="N111" s="10" t="s">
        <v>160</v>
      </c>
      <c r="AA111" s="35"/>
      <c r="AB111" s="35"/>
    </row>
    <row r="113" spans="5:28" s="1" customFormat="1" x14ac:dyDescent="0.3">
      <c r="H113" s="1" t="s">
        <v>184</v>
      </c>
      <c r="AA113" s="35"/>
      <c r="AB113" s="35"/>
    </row>
    <row r="114" spans="5:28" x14ac:dyDescent="0.3">
      <c r="F114" t="s">
        <v>1347</v>
      </c>
      <c r="G114" s="1">
        <f>COUNTIFS($F$2:$F$95,F114 &amp; "*")</f>
        <v>0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28" s="1" customFormat="1" x14ac:dyDescent="0.3">
      <c r="E115" s="1" t="s">
        <v>3</v>
      </c>
      <c r="F115" t="s">
        <v>45</v>
      </c>
      <c r="G115" s="1">
        <f>COUNTIFS($F$2:$F$95,F115 &amp; "*")</f>
        <v>4</v>
      </c>
      <c r="H115" s="1">
        <f>COUNTIFS($F$2:$F$95,F115 &amp; "*",$H$2:$H$95,"P0")</f>
        <v>2</v>
      </c>
      <c r="I115" s="1">
        <f ca="1">INDIRECT("'" &amp; $K$103 &amp; "'!$g" &amp; ROW())</f>
        <v>5</v>
      </c>
      <c r="K115" s="10" t="s">
        <v>239</v>
      </c>
      <c r="AA115" s="35"/>
      <c r="AB115" s="35"/>
    </row>
    <row r="116" spans="5:28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28" x14ac:dyDescent="0.3">
      <c r="F117" t="s">
        <v>63</v>
      </c>
      <c r="G117" s="1">
        <f t="shared" si="25"/>
        <v>2</v>
      </c>
      <c r="H117" s="1">
        <f t="shared" si="26"/>
        <v>1</v>
      </c>
      <c r="I117" s="1">
        <f t="shared" ca="1" si="27"/>
        <v>2</v>
      </c>
    </row>
    <row r="118" spans="5:28" x14ac:dyDescent="0.3">
      <c r="F118" t="s">
        <v>70</v>
      </c>
      <c r="G118" s="1">
        <f t="shared" si="25"/>
        <v>3</v>
      </c>
      <c r="H118" s="1">
        <f t="shared" si="26"/>
        <v>1</v>
      </c>
      <c r="I118" s="1">
        <f t="shared" ca="1" si="27"/>
        <v>4</v>
      </c>
    </row>
    <row r="119" spans="5:28" x14ac:dyDescent="0.3">
      <c r="F119" t="s">
        <v>253</v>
      </c>
      <c r="G119" s="1">
        <f t="shared" si="25"/>
        <v>4</v>
      </c>
      <c r="H119" s="1">
        <f t="shared" si="26"/>
        <v>2</v>
      </c>
      <c r="I119" s="1">
        <f t="shared" ca="1" si="27"/>
        <v>2</v>
      </c>
      <c r="K119" t="s">
        <v>1525</v>
      </c>
    </row>
    <row r="120" spans="5:28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1</v>
      </c>
      <c r="K120" t="s">
        <v>162</v>
      </c>
    </row>
    <row r="121" spans="5:28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28" x14ac:dyDescent="0.3">
      <c r="F122" t="s">
        <v>28</v>
      </c>
      <c r="G122" s="1">
        <f t="shared" si="25"/>
        <v>18</v>
      </c>
      <c r="H122" s="1">
        <f t="shared" si="26"/>
        <v>4</v>
      </c>
      <c r="I122" s="1">
        <f t="shared" ca="1" si="27"/>
        <v>14</v>
      </c>
      <c r="K122" t="s">
        <v>164</v>
      </c>
    </row>
    <row r="123" spans="5:28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28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28" x14ac:dyDescent="0.3">
      <c r="F125" t="s">
        <v>75</v>
      </c>
      <c r="G125" s="1">
        <f t="shared" si="25"/>
        <v>2</v>
      </c>
      <c r="H125" s="1">
        <f t="shared" si="26"/>
        <v>0</v>
      </c>
      <c r="I125" s="1">
        <f t="shared" ca="1" si="27"/>
        <v>3</v>
      </c>
      <c r="M125" t="str">
        <f>CONCATENATE("Prev Rpt= ",$K$103)</f>
        <v>Prev Rpt= bugs-2017-06-01</v>
      </c>
    </row>
    <row r="126" spans="5:28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11</v>
      </c>
      <c r="M126">
        <f ca="1">INDIRECT("'" &amp; $K$103 &amp; "'!$l" &amp; ROW())</f>
        <v>10</v>
      </c>
    </row>
    <row r="127" spans="5:28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17</v>
      </c>
      <c r="M127">
        <f ca="1">INDIRECT("'" &amp; $K$103 &amp; "'!$l" &amp; ROW())</f>
        <v>16</v>
      </c>
    </row>
    <row r="128" spans="5:28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22</v>
      </c>
      <c r="M128">
        <f ca="1">INDIRECT("'" &amp; $K$103 &amp; "'!$l" &amp; ROW())</f>
        <v>20</v>
      </c>
    </row>
    <row r="129" spans="5:28" x14ac:dyDescent="0.3">
      <c r="F129" t="s">
        <v>19</v>
      </c>
      <c r="G129" s="1">
        <f t="shared" si="25"/>
        <v>0</v>
      </c>
      <c r="H129" s="1">
        <f t="shared" si="26"/>
        <v>0</v>
      </c>
      <c r="I129" s="1">
        <f t="shared" ca="1" si="27"/>
        <v>0</v>
      </c>
      <c r="K129" t="s">
        <v>203</v>
      </c>
      <c r="L129">
        <f>COUNTIFS(H2:H95, "unspecified")</f>
        <v>6</v>
      </c>
      <c r="M129">
        <f ca="1">INDIRECT("'" &amp; $K$103 &amp; "'!$l" &amp; ROW())</f>
        <v>6</v>
      </c>
    </row>
    <row r="130" spans="5:28" x14ac:dyDescent="0.3">
      <c r="F130" t="s">
        <v>86</v>
      </c>
      <c r="G130" s="1">
        <f t="shared" si="25"/>
        <v>20</v>
      </c>
      <c r="H130" s="1">
        <f t="shared" si="26"/>
        <v>1</v>
      </c>
      <c r="I130" s="1">
        <f t="shared" ca="1" si="27"/>
        <v>18</v>
      </c>
    </row>
    <row r="131" spans="5:28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56</v>
      </c>
      <c r="M131" s="1">
        <f ca="1">SUM(M126:M129)</f>
        <v>52</v>
      </c>
      <c r="AA131" s="35"/>
      <c r="AB131" s="35"/>
    </row>
    <row r="132" spans="5:28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  <c r="AA132" s="35"/>
      <c r="AB132" s="35"/>
    </row>
    <row r="133" spans="5:28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CONCATENATE("110 to be verified/closed, ",SUM(39,15)," non-QA submitter.")</f>
        <v>110 to be verified/closed, 54 non-QA submitter.</v>
      </c>
      <c r="L133" s="13" t="str">
        <f>CONCATENATE("Older than 14 days: ", SUM(34,8))</f>
        <v>Older than 14 days: 42</v>
      </c>
      <c r="AA133" s="35"/>
      <c r="AB133" s="35"/>
    </row>
    <row r="134" spans="5:28" x14ac:dyDescent="0.3">
      <c r="G134" s="1">
        <f>SUM(G114:G133)</f>
        <v>54</v>
      </c>
      <c r="H134" s="1">
        <f>SUM(H114:H133)</f>
        <v>11</v>
      </c>
      <c r="I134" s="1">
        <f ca="1">SUM(I114:I133)</f>
        <v>50</v>
      </c>
      <c r="K134" s="4" t="s">
        <v>393</v>
      </c>
    </row>
    <row r="135" spans="5:28" s="1" customFormat="1" x14ac:dyDescent="0.3">
      <c r="E135" t="s">
        <v>11</v>
      </c>
      <c r="F135"/>
      <c r="G135"/>
      <c r="I135"/>
      <c r="K135" s="10" t="s">
        <v>1186</v>
      </c>
      <c r="AA135" s="35"/>
      <c r="AB135" s="35"/>
    </row>
    <row r="136" spans="5:28" x14ac:dyDescent="0.3">
      <c r="E136" s="1"/>
      <c r="F136" s="1" t="s">
        <v>193</v>
      </c>
      <c r="G136" s="1">
        <f>COUNTIFS($T$2:$T$95,$F136)</f>
        <v>5</v>
      </c>
      <c r="I136" s="1">
        <f ca="1">INDIRECT("'" &amp; $K$103 &amp; "'!$g" &amp; ROW())</f>
        <v>3</v>
      </c>
    </row>
    <row r="137" spans="5:28" x14ac:dyDescent="0.3">
      <c r="E137" s="1"/>
      <c r="F137" s="1" t="s">
        <v>194</v>
      </c>
      <c r="G137" s="1">
        <f>COUNTIFS($T$2:$T$95,$F137)</f>
        <v>29</v>
      </c>
      <c r="I137" s="1">
        <f ca="1">INDIRECT("'" &amp; $K$103 &amp; "'!$g" &amp; ROW())</f>
        <v>27</v>
      </c>
      <c r="K137" s="4" t="s">
        <v>216</v>
      </c>
    </row>
    <row r="138" spans="5:28" x14ac:dyDescent="0.3">
      <c r="E138" s="1"/>
      <c r="F138" s="1" t="s">
        <v>195</v>
      </c>
      <c r="G138" s="1">
        <f>COUNTIFS($T$2:$T$95,$F138)</f>
        <v>22</v>
      </c>
      <c r="I138" s="1">
        <f ca="1">INDIRECT("'" &amp; $K$103 &amp; "'!$g" &amp; ROW())</f>
        <v>22</v>
      </c>
      <c r="K138" s="4" t="s">
        <v>968</v>
      </c>
    </row>
    <row r="139" spans="5:28" x14ac:dyDescent="0.3">
      <c r="G139">
        <f>SUM(G136:G138)</f>
        <v>56</v>
      </c>
      <c r="I139">
        <f ca="1">INDIRECT("'" &amp; $K$103 &amp; "'!$g" &amp; ROW())</f>
        <v>52</v>
      </c>
    </row>
    <row r="140" spans="5:28" x14ac:dyDescent="0.3">
      <c r="E140" s="1"/>
      <c r="F140" s="1" t="s">
        <v>1427</v>
      </c>
      <c r="G140">
        <f t="shared" ref="G140:G146" si="28">COUNTIFS($V$2:$V$95,$F140 &amp; "*")</f>
        <v>0</v>
      </c>
      <c r="I140">
        <f ca="1">INDIRECT("'" &amp; $K$103 &amp; "'!$g" &amp;ROW())</f>
        <v>0</v>
      </c>
    </row>
    <row r="141" spans="5:28" x14ac:dyDescent="0.3">
      <c r="E141" t="s">
        <v>173</v>
      </c>
      <c r="F141" t="s">
        <v>82</v>
      </c>
      <c r="G141">
        <f t="shared" si="28"/>
        <v>23</v>
      </c>
      <c r="I141">
        <f ca="1">INDIRECT("'" &amp; $K$103 &amp; "'!$g" &amp;ROW())</f>
        <v>22</v>
      </c>
    </row>
    <row r="142" spans="5:28" s="1" customFormat="1" x14ac:dyDescent="0.3">
      <c r="E142"/>
      <c r="F142" t="s">
        <v>570</v>
      </c>
      <c r="G142">
        <f t="shared" si="28"/>
        <v>2</v>
      </c>
      <c r="I142">
        <f t="shared" ref="I142:I149" ca="1" si="29">INDIRECT("'" &amp; $K$103 &amp; "'!$g" &amp;ROW())</f>
        <v>2</v>
      </c>
      <c r="AA142" s="35"/>
      <c r="AB142" s="35"/>
    </row>
    <row r="143" spans="5:28" x14ac:dyDescent="0.3">
      <c r="F143" t="s">
        <v>43</v>
      </c>
      <c r="G143">
        <f t="shared" si="28"/>
        <v>14</v>
      </c>
      <c r="I143">
        <f t="shared" ca="1" si="29"/>
        <v>14</v>
      </c>
    </row>
    <row r="144" spans="5:28" s="1" customFormat="1" x14ac:dyDescent="0.3">
      <c r="E144"/>
      <c r="F144" t="s">
        <v>29</v>
      </c>
      <c r="G144">
        <f t="shared" si="28"/>
        <v>8</v>
      </c>
      <c r="I144">
        <f t="shared" ca="1" si="29"/>
        <v>9</v>
      </c>
      <c r="AA144" s="35"/>
      <c r="AB144" s="35"/>
    </row>
    <row r="145" spans="5:28" x14ac:dyDescent="0.3">
      <c r="F145" t="s">
        <v>476</v>
      </c>
      <c r="G145">
        <f t="shared" si="28"/>
        <v>2</v>
      </c>
      <c r="I145">
        <f t="shared" ca="1" si="29"/>
        <v>0</v>
      </c>
    </row>
    <row r="146" spans="5:28" x14ac:dyDescent="0.3">
      <c r="F146" t="s">
        <v>1426</v>
      </c>
      <c r="G146">
        <f t="shared" si="28"/>
        <v>0</v>
      </c>
      <c r="I146">
        <f t="shared" ca="1" si="29"/>
        <v>0</v>
      </c>
    </row>
    <row r="147" spans="5:28" x14ac:dyDescent="0.3">
      <c r="F147" t="s">
        <v>156</v>
      </c>
      <c r="G147">
        <f>COUNTIFS($V$2:$V$81,$F147)</f>
        <v>6</v>
      </c>
      <c r="I147">
        <f t="shared" ca="1" si="29"/>
        <v>5</v>
      </c>
    </row>
    <row r="148" spans="5:28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28" s="1" customFormat="1" x14ac:dyDescent="0.3">
      <c r="E149"/>
      <c r="F149" s="32" t="s">
        <v>1428</v>
      </c>
      <c r="G149">
        <f>COUNTIFS($V$2:$V$81,$F149 &amp; "*")</f>
        <v>1</v>
      </c>
      <c r="H149"/>
      <c r="I149">
        <f t="shared" ca="1" si="29"/>
        <v>0</v>
      </c>
      <c r="AA149" s="35"/>
      <c r="AB149" s="35"/>
    </row>
    <row r="150" spans="5:28" x14ac:dyDescent="0.3">
      <c r="E150" s="1"/>
      <c r="F150" s="1"/>
      <c r="G150" s="1">
        <f>SUM(G140:G149)</f>
        <v>56</v>
      </c>
      <c r="H150" s="1"/>
      <c r="I150" s="1">
        <f ca="1">SUM(I141:I149)</f>
        <v>52</v>
      </c>
    </row>
    <row r="151" spans="5:28" x14ac:dyDescent="0.3">
      <c r="E151" t="s">
        <v>174</v>
      </c>
    </row>
    <row r="152" spans="5:28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28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28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28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28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28" x14ac:dyDescent="0.3">
      <c r="F157" t="s">
        <v>1089</v>
      </c>
      <c r="G157">
        <f t="shared" si="31"/>
        <v>0</v>
      </c>
      <c r="I157">
        <f t="shared" ca="1" si="30"/>
        <v>0</v>
      </c>
    </row>
    <row r="158" spans="5:28" x14ac:dyDescent="0.3">
      <c r="F158" t="s">
        <v>1182</v>
      </c>
      <c r="G158">
        <f t="shared" si="31"/>
        <v>0</v>
      </c>
      <c r="I158">
        <f t="shared" ca="1" si="30"/>
        <v>0</v>
      </c>
    </row>
    <row r="159" spans="5:28" x14ac:dyDescent="0.3">
      <c r="F159" t="s">
        <v>1105</v>
      </c>
      <c r="G159">
        <f t="shared" si="31"/>
        <v>5</v>
      </c>
      <c r="I159">
        <f t="shared" ca="1" si="30"/>
        <v>8</v>
      </c>
    </row>
    <row r="160" spans="5:28" x14ac:dyDescent="0.3">
      <c r="F160" t="s">
        <v>1360</v>
      </c>
      <c r="G160">
        <f t="shared" si="31"/>
        <v>9</v>
      </c>
      <c r="I160">
        <f t="shared" ca="1" si="30"/>
        <v>8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14</v>
      </c>
    </row>
    <row r="174" spans="7:14" x14ac:dyDescent="0.3">
      <c r="N174" t="s">
        <v>478</v>
      </c>
    </row>
  </sheetData>
  <autoFilter ref="A1:AH101"/>
  <conditionalFormatting sqref="F2:F100">
    <cfRule type="expression" dxfId="340" priority="7">
      <formula>IF(AND(F2 &lt;&gt; AE2, AE2 &lt;&gt; "NTR"), 1,0)</formula>
    </cfRule>
  </conditionalFormatting>
  <conditionalFormatting sqref="M2:M44 M46:M100">
    <cfRule type="expression" dxfId="339" priority="6">
      <formula>IF(AND(M2&lt;&gt;AF2,AF2 &lt;&gt; "---"),IF(AF2 &lt;&gt; "NoTarg",1,0),0)</formula>
    </cfRule>
  </conditionalFormatting>
  <conditionalFormatting sqref="L2:L100">
    <cfRule type="expression" dxfId="338" priority="5">
      <formula>IF(AND(L2 &lt;&gt; AG2, AG2 &lt;&gt; "NoWaive"), 1,0)</formula>
    </cfRule>
  </conditionalFormatting>
  <conditionalFormatting sqref="H2:H100">
    <cfRule type="expression" dxfId="337" priority="4">
      <formula>IF(AND(H2 &lt;&gt; AH2, AH2 &lt;&gt; "NTR"), 1,0)</formula>
    </cfRule>
  </conditionalFormatting>
  <conditionalFormatting sqref="A131:E133 G131:H131 A116:H130 F132:H132 I116:I132 J116:BA133 F133:I133 A161:BA500 A134:BA157 A158:E160 G158:BA160 A2:BA2 A101:BA115 N45:BA45 K45:L45 K46:BA100 K3:BA44 A3:J100">
    <cfRule type="expression" dxfId="336" priority="8">
      <formula>MOD(ROW(),2)=0</formula>
    </cfRule>
  </conditionalFormatting>
  <conditionalFormatting sqref="F158:F159">
    <cfRule type="expression" dxfId="335" priority="3">
      <formula>MOD(ROW(),2)=0</formula>
    </cfRule>
  </conditionalFormatting>
  <conditionalFormatting sqref="F160">
    <cfRule type="expression" dxfId="334" priority="2">
      <formula>MOD(ROW(),2)=0</formula>
    </cfRule>
  </conditionalFormatting>
  <conditionalFormatting sqref="M45">
    <cfRule type="expression" dxfId="333" priority="1">
      <formula>MOD(ROW(),2)=0</formula>
    </cfRule>
  </conditionalFormatting>
  <hyperlinks>
    <hyperlink ref="K115" r:id="rId1"/>
    <hyperlink ref="K1" location="'bugs-2017-06-02'!K118" display="Prev Notes"/>
    <hyperlink ref="N111" location="'bugs-2017-06-02'!A2" display="Top"/>
    <hyperlink ref="E3" r:id="rId2" display="moorthy.mm@hpe.com"/>
    <hyperlink ref="E44" r:id="rId3" display="gabriel.vicoveanu@hpe.com"/>
    <hyperlink ref="E84" r:id="rId4" display="akshay.ballal@hpe.com"/>
    <hyperlink ref="K137" r:id="rId5"/>
    <hyperlink ref="K134" r:id="rId6"/>
    <hyperlink ref="E37" r:id="rId7" display="matt.dumm@hpe.com"/>
    <hyperlink ref="K138" r:id="rId8"/>
    <hyperlink ref="K135" r:id="rId9"/>
  </hyperlinks>
  <pageMargins left="0.7" right="0.7" top="0.75" bottom="0.75" header="0.3" footer="0.3"/>
  <pageSetup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4977" r:id="rId13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78" r:id="rId14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79" r:id="rId15" name="Button 3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80" r:id="rId16" name="Button 4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81" r:id="rId17" name="Button 5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82" r:id="rId18" name="Button 6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83" r:id="rId19" name="Button 7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84" r:id="rId20" name="Button 8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85" r:id="rId21" name="Button 9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86" r:id="rId22" name="Button 10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87" r:id="rId23" name="Button 11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88" r:id="rId24" name="Button 12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89" r:id="rId25" name="Button 13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990" r:id="rId26" name="Button 14">
              <controlPr defaultSize="0" autoFill="0" autoPict="0" macro="[0]!NoDisposition">
                <anchor moveWithCells="1" sizeWithCells="1">
                  <from>
                    <xdr:col>13</xdr:col>
                    <xdr:colOff>2141220</xdr:colOff>
                    <xdr:row>115</xdr:row>
                    <xdr:rowOff>175260</xdr:rowOff>
                  </from>
                  <to>
                    <xdr:col>13</xdr:col>
                    <xdr:colOff>3429000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3"/>
  <dimension ref="A1:AH174"/>
  <sheetViews>
    <sheetView zoomScale="62" zoomScaleNormal="62" workbookViewId="0">
      <pane ySplit="1" topLeftCell="A97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82.21875" customWidth="1"/>
    <col min="11" max="11" width="51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style="34" bestFit="1" customWidth="1"/>
    <col min="28" max="28" width="16.21875" style="34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52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01-Jun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3" t="s">
        <v>12</v>
      </c>
      <c r="AB1" s="3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133</v>
      </c>
      <c r="B2">
        <f t="shared" ref="B2:B33" si="1">DAYS360(AB2,$K$104)</f>
        <v>1</v>
      </c>
      <c r="C2" s="4">
        <f t="shared" ref="C2:C33" ca="1" si="2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s="5" t="s">
        <v>1360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847</v>
      </c>
      <c r="AA2" s="34">
        <v>42753.233958333331</v>
      </c>
      <c r="AB2" s="34">
        <v>42886.354814814818</v>
      </c>
      <c r="AD2">
        <v>1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Avitus_1.4.0.71-20170531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61</v>
      </c>
      <c r="B3">
        <f t="shared" si="1"/>
        <v>6</v>
      </c>
      <c r="C3" s="4">
        <f t="shared" ca="1" si="2"/>
        <v>97664</v>
      </c>
      <c r="D3">
        <v>97664</v>
      </c>
      <c r="E3" t="s">
        <v>801</v>
      </c>
      <c r="F3" t="s">
        <v>45</v>
      </c>
      <c r="G3" t="s">
        <v>55</v>
      </c>
      <c r="H3" t="s">
        <v>184</v>
      </c>
      <c r="I3" t="s">
        <v>30</v>
      </c>
      <c r="J3" t="s">
        <v>123</v>
      </c>
      <c r="K3" t="str">
        <f t="shared" ca="1" si="3"/>
        <v>Need Decision on Thursday 1-June. There is also a UDU bug (need to reference in this bug), Platform bug has been opened. Delayed ACK related?</v>
      </c>
      <c r="L3" s="5" t="s">
        <v>20</v>
      </c>
      <c r="M3" s="5" t="s">
        <v>20</v>
      </c>
      <c r="N3" t="s">
        <v>931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51</v>
      </c>
      <c r="U3" t="s">
        <v>22</v>
      </c>
      <c r="V3" t="s">
        <v>29</v>
      </c>
      <c r="W3" t="s">
        <v>54</v>
      </c>
      <c r="X3" t="s">
        <v>932</v>
      </c>
      <c r="Y3" t="s">
        <v>20</v>
      </c>
      <c r="Z3" t="s">
        <v>20</v>
      </c>
      <c r="AA3" s="34">
        <v>42824.346377314818</v>
      </c>
      <c r="AB3" s="34">
        <v>42880.877222222225</v>
      </c>
      <c r="AD3">
        <v>19</v>
      </c>
      <c r="AE3" t="str">
        <f t="shared" ca="1" si="4"/>
        <v>ADE</v>
      </c>
      <c r="AF3" t="str">
        <f t="shared" ca="1" si="5"/>
        <v>---</v>
      </c>
      <c r="AG3" t="str">
        <f t="shared" ca="1" si="6"/>
        <v>---</v>
      </c>
      <c r="AH3" t="str">
        <f t="shared" ca="1" si="7"/>
        <v>P0</v>
      </c>
    </row>
    <row r="4" spans="1:34" x14ac:dyDescent="0.3">
      <c r="A4">
        <f t="shared" si="0"/>
        <v>37</v>
      </c>
      <c r="B4">
        <f t="shared" si="1"/>
        <v>1</v>
      </c>
      <c r="C4" s="4">
        <f t="shared" ca="1" si="2"/>
        <v>98662</v>
      </c>
      <c r="D4">
        <v>98662</v>
      </c>
      <c r="E4" t="s">
        <v>977</v>
      </c>
      <c r="F4" t="s">
        <v>45</v>
      </c>
      <c r="G4" t="s">
        <v>894</v>
      </c>
      <c r="H4" t="s">
        <v>184</v>
      </c>
      <c r="I4" t="s">
        <v>81</v>
      </c>
      <c r="J4" t="s">
        <v>123</v>
      </c>
      <c r="K4" t="str">
        <f t="shared" ca="1" si="3"/>
        <v>Working to get reproduction w/ QA. Need a fix</v>
      </c>
      <c r="L4" s="5" t="s">
        <v>20</v>
      </c>
      <c r="M4" t="s">
        <v>20</v>
      </c>
      <c r="N4" t="s">
        <v>1121</v>
      </c>
      <c r="O4" t="s">
        <v>123</v>
      </c>
      <c r="P4" t="s">
        <v>1505</v>
      </c>
      <c r="Q4" t="s">
        <v>82</v>
      </c>
      <c r="R4" t="s">
        <v>1380</v>
      </c>
      <c r="S4" t="s">
        <v>269</v>
      </c>
      <c r="T4" t="s">
        <v>23</v>
      </c>
      <c r="U4" t="s">
        <v>22</v>
      </c>
      <c r="V4" t="s">
        <v>82</v>
      </c>
      <c r="W4" t="s">
        <v>54</v>
      </c>
      <c r="X4" t="s">
        <v>242</v>
      </c>
      <c r="Y4" t="s">
        <v>20</v>
      </c>
      <c r="Z4" t="s">
        <v>20</v>
      </c>
      <c r="AA4" s="34">
        <v>42849.522326388891</v>
      </c>
      <c r="AB4" s="34">
        <v>42885.514525462961</v>
      </c>
      <c r="AD4">
        <v>2</v>
      </c>
      <c r="AE4" t="str">
        <f t="shared" ca="1" si="4"/>
        <v>ADE</v>
      </c>
      <c r="AF4" t="str">
        <f t="shared" ca="1" si="5"/>
        <v>---</v>
      </c>
      <c r="AG4" t="str">
        <f t="shared" ca="1" si="6"/>
        <v>---</v>
      </c>
      <c r="AH4" t="str">
        <f t="shared" ca="1" si="7"/>
        <v>P0</v>
      </c>
    </row>
    <row r="5" spans="1:34" x14ac:dyDescent="0.3">
      <c r="A5">
        <f t="shared" si="0"/>
        <v>30</v>
      </c>
      <c r="B5">
        <f t="shared" si="1"/>
        <v>5</v>
      </c>
      <c r="C5" s="4">
        <f t="shared" ca="1" si="2"/>
        <v>98915</v>
      </c>
      <c r="D5">
        <v>98915</v>
      </c>
      <c r="E5" t="s">
        <v>1180</v>
      </c>
      <c r="F5" t="s">
        <v>45</v>
      </c>
      <c r="G5" t="s">
        <v>55</v>
      </c>
      <c r="H5" t="s">
        <v>94</v>
      </c>
      <c r="I5" t="s">
        <v>24</v>
      </c>
      <c r="J5" t="s">
        <v>123</v>
      </c>
      <c r="K5" t="str">
        <f t="shared" ca="1" si="3"/>
        <v>.</v>
      </c>
      <c r="L5" s="5" t="s">
        <v>20</v>
      </c>
      <c r="M5" s="5" t="s">
        <v>1105</v>
      </c>
      <c r="N5" t="s">
        <v>1179</v>
      </c>
      <c r="O5" t="s">
        <v>123</v>
      </c>
      <c r="P5" t="s">
        <v>123</v>
      </c>
      <c r="Q5" t="s">
        <v>82</v>
      </c>
      <c r="R5" t="s">
        <v>1380</v>
      </c>
      <c r="S5" t="s">
        <v>269</v>
      </c>
      <c r="T5" t="s">
        <v>23</v>
      </c>
      <c r="U5" t="s">
        <v>22</v>
      </c>
      <c r="V5" t="s">
        <v>82</v>
      </c>
      <c r="W5" t="s">
        <v>739</v>
      </c>
      <c r="X5" t="s">
        <v>1180</v>
      </c>
      <c r="Y5" t="s">
        <v>20</v>
      </c>
      <c r="Z5" t="s">
        <v>847</v>
      </c>
      <c r="AA5" s="34">
        <v>42856.859178240738</v>
      </c>
      <c r="AB5" s="34">
        <v>42881.478981481479</v>
      </c>
      <c r="AE5" t="str">
        <f t="shared" ca="1" si="4"/>
        <v>ADE</v>
      </c>
      <c r="AF5" t="str">
        <f t="shared" ca="1" si="5"/>
        <v>Avitus_1.4.0.71-20170531</v>
      </c>
      <c r="AG5" t="str">
        <f t="shared" ca="1" si="6"/>
        <v>---</v>
      </c>
      <c r="AH5" t="str">
        <f t="shared" ca="1" si="7"/>
        <v>P2</v>
      </c>
    </row>
    <row r="6" spans="1:34" x14ac:dyDescent="0.3">
      <c r="A6">
        <f t="shared" si="0"/>
        <v>16</v>
      </c>
      <c r="B6">
        <f t="shared" si="1"/>
        <v>0</v>
      </c>
      <c r="C6" s="4">
        <f t="shared" ca="1" si="2"/>
        <v>99462</v>
      </c>
      <c r="D6">
        <v>99462</v>
      </c>
      <c r="E6" t="s">
        <v>867</v>
      </c>
      <c r="F6" t="s">
        <v>45</v>
      </c>
      <c r="G6" t="s">
        <v>1267</v>
      </c>
      <c r="H6" t="s">
        <v>94</v>
      </c>
      <c r="I6" t="s">
        <v>24</v>
      </c>
      <c r="J6" t="s">
        <v>123</v>
      </c>
      <c r="K6" t="str">
        <f t="shared" ca="1" si="3"/>
        <v>Marked for waiver, Day one issue</v>
      </c>
      <c r="L6" s="5" t="s">
        <v>796</v>
      </c>
      <c r="M6" s="5" t="s">
        <v>20</v>
      </c>
      <c r="N6" t="s">
        <v>1305</v>
      </c>
      <c r="O6" t="s">
        <v>123</v>
      </c>
      <c r="P6" t="s">
        <v>123</v>
      </c>
      <c r="Q6" t="s">
        <v>82</v>
      </c>
      <c r="R6" t="s">
        <v>1380</v>
      </c>
      <c r="S6" t="s">
        <v>269</v>
      </c>
      <c r="T6" t="s">
        <v>36</v>
      </c>
      <c r="U6" t="s">
        <v>22</v>
      </c>
      <c r="V6" t="s">
        <v>82</v>
      </c>
      <c r="W6" t="s">
        <v>54</v>
      </c>
      <c r="X6" t="s">
        <v>433</v>
      </c>
      <c r="Y6" t="s">
        <v>20</v>
      </c>
      <c r="Z6" t="s">
        <v>20</v>
      </c>
      <c r="AA6" s="34">
        <v>42870.45040509259</v>
      </c>
      <c r="AB6" s="34">
        <v>42887.445405092592</v>
      </c>
      <c r="AD6">
        <v>12</v>
      </c>
      <c r="AE6" t="str">
        <f t="shared" ca="1" si="4"/>
        <v>ADE</v>
      </c>
      <c r="AF6" t="str">
        <f t="shared" ca="1" si="5"/>
        <v>---</v>
      </c>
      <c r="AG6" t="str">
        <f t="shared" ca="1" si="6"/>
        <v>---</v>
      </c>
      <c r="AH6" t="str">
        <f t="shared" ca="1" si="7"/>
        <v>P2</v>
      </c>
    </row>
    <row r="7" spans="1:34" x14ac:dyDescent="0.3">
      <c r="A7">
        <f t="shared" si="0"/>
        <v>63</v>
      </c>
      <c r="B7">
        <f t="shared" si="1"/>
        <v>1</v>
      </c>
      <c r="C7" s="4">
        <f t="shared" ca="1" si="2"/>
        <v>97551</v>
      </c>
      <c r="D7">
        <v>97551</v>
      </c>
      <c r="E7" t="s">
        <v>1000</v>
      </c>
      <c r="F7" t="s">
        <v>63</v>
      </c>
      <c r="G7" t="s">
        <v>446</v>
      </c>
      <c r="H7" t="s">
        <v>184</v>
      </c>
      <c r="I7" t="s">
        <v>30</v>
      </c>
      <c r="J7" t="s">
        <v>123</v>
      </c>
      <c r="K7" t="str">
        <f t="shared" ca="1" si="3"/>
        <v>.</v>
      </c>
      <c r="L7" s="5" t="s">
        <v>20</v>
      </c>
      <c r="M7" s="5" t="s">
        <v>1360</v>
      </c>
      <c r="N7" t="s">
        <v>921</v>
      </c>
      <c r="O7" t="s">
        <v>1387</v>
      </c>
      <c r="P7" t="s">
        <v>123</v>
      </c>
      <c r="Q7" t="s">
        <v>82</v>
      </c>
      <c r="R7" t="s">
        <v>1380</v>
      </c>
      <c r="S7" t="s">
        <v>269</v>
      </c>
      <c r="T7" t="s">
        <v>36</v>
      </c>
      <c r="U7" t="s">
        <v>35</v>
      </c>
      <c r="V7" t="s">
        <v>190</v>
      </c>
      <c r="W7" t="s">
        <v>26</v>
      </c>
      <c r="X7" t="s">
        <v>412</v>
      </c>
      <c r="Y7" t="s">
        <v>100</v>
      </c>
      <c r="Z7" t="s">
        <v>20</v>
      </c>
      <c r="AA7" s="34">
        <v>42822.535578703704</v>
      </c>
      <c r="AB7" s="34">
        <v>42886.328136574077</v>
      </c>
      <c r="AD7">
        <v>5</v>
      </c>
      <c r="AE7" t="str">
        <f t="shared" ca="1" si="4"/>
        <v>AvatarFS</v>
      </c>
      <c r="AF7" t="str">
        <f t="shared" ca="1" si="5"/>
        <v>Avitus_1.4.0.71-20170531</v>
      </c>
      <c r="AG7" t="str">
        <f t="shared" ca="1" si="6"/>
        <v>---</v>
      </c>
      <c r="AH7" t="str">
        <f t="shared" ca="1" si="7"/>
        <v>P0</v>
      </c>
    </row>
    <row r="8" spans="1:34" x14ac:dyDescent="0.3">
      <c r="A8">
        <f t="shared" si="0"/>
        <v>44</v>
      </c>
      <c r="B8">
        <f t="shared" si="1"/>
        <v>1</v>
      </c>
      <c r="C8" s="4">
        <f t="shared" ca="1" si="2"/>
        <v>98359</v>
      </c>
      <c r="D8">
        <v>98359</v>
      </c>
      <c r="E8" t="s">
        <v>1000</v>
      </c>
      <c r="F8" t="s">
        <v>63</v>
      </c>
      <c r="G8" t="s">
        <v>446</v>
      </c>
      <c r="H8" t="s">
        <v>112</v>
      </c>
      <c r="I8" t="s">
        <v>24</v>
      </c>
      <c r="J8" t="s">
        <v>123</v>
      </c>
      <c r="K8" t="str">
        <f t="shared" ca="1" si="3"/>
        <v>System is slow, not stuck (need to update title of bug). Need customer documentation (in 1.3 Online fsck would be available)</v>
      </c>
      <c r="L8" t="s">
        <v>796</v>
      </c>
      <c r="M8" t="s">
        <v>20</v>
      </c>
      <c r="N8" t="s">
        <v>1061</v>
      </c>
      <c r="O8" t="s">
        <v>1388</v>
      </c>
      <c r="P8" t="s">
        <v>123</v>
      </c>
      <c r="Q8" t="s">
        <v>82</v>
      </c>
      <c r="R8" t="s">
        <v>1380</v>
      </c>
      <c r="S8" t="s">
        <v>269</v>
      </c>
      <c r="T8" t="s">
        <v>36</v>
      </c>
      <c r="U8" t="s">
        <v>35</v>
      </c>
      <c r="V8" t="s">
        <v>190</v>
      </c>
      <c r="W8" t="s">
        <v>26</v>
      </c>
      <c r="X8" t="s">
        <v>742</v>
      </c>
      <c r="Y8" t="s">
        <v>103</v>
      </c>
      <c r="Z8" t="s">
        <v>20</v>
      </c>
      <c r="AA8" s="34">
        <v>42842.912604166668</v>
      </c>
      <c r="AB8" s="34">
        <v>42885.508263888885</v>
      </c>
      <c r="AE8" t="str">
        <f t="shared" ca="1" si="4"/>
        <v>AvatarFS</v>
      </c>
      <c r="AF8" t="str">
        <f t="shared" ca="1" si="5"/>
        <v>---</v>
      </c>
      <c r="AG8" t="str">
        <f t="shared" ca="1" si="6"/>
        <v>---</v>
      </c>
      <c r="AH8" t="str">
        <f t="shared" ca="1" si="7"/>
        <v>P1</v>
      </c>
    </row>
    <row r="9" spans="1:34" x14ac:dyDescent="0.3">
      <c r="A9">
        <f t="shared" si="0"/>
        <v>330</v>
      </c>
      <c r="B9">
        <f t="shared" si="1"/>
        <v>0</v>
      </c>
      <c r="C9" s="4">
        <f t="shared" ca="1" si="2"/>
        <v>85572</v>
      </c>
      <c r="D9">
        <v>85572</v>
      </c>
      <c r="E9" t="s">
        <v>69</v>
      </c>
      <c r="F9" t="s">
        <v>70</v>
      </c>
      <c r="G9" t="s">
        <v>71</v>
      </c>
      <c r="H9" t="s">
        <v>94</v>
      </c>
      <c r="I9" t="s">
        <v>24</v>
      </c>
      <c r="J9" t="s">
        <v>123</v>
      </c>
      <c r="K9" t="str">
        <f t="shared" ca="1" si="3"/>
        <v>.</v>
      </c>
      <c r="L9" s="5" t="s">
        <v>20</v>
      </c>
      <c r="M9" s="5" t="s">
        <v>1105</v>
      </c>
      <c r="N9" t="s">
        <v>313</v>
      </c>
      <c r="O9" t="s">
        <v>123</v>
      </c>
      <c r="P9" t="s">
        <v>123</v>
      </c>
      <c r="Q9" t="s">
        <v>82</v>
      </c>
      <c r="R9" t="s">
        <v>1380</v>
      </c>
      <c r="S9" t="s">
        <v>269</v>
      </c>
      <c r="T9" t="s">
        <v>23</v>
      </c>
      <c r="U9" t="s">
        <v>39</v>
      </c>
      <c r="V9" t="s">
        <v>82</v>
      </c>
      <c r="W9" t="s">
        <v>95</v>
      </c>
      <c r="X9" t="s">
        <v>272</v>
      </c>
      <c r="Y9" t="s">
        <v>20</v>
      </c>
      <c r="Z9" t="s">
        <v>20</v>
      </c>
      <c r="AA9" s="34">
        <v>42552.955081018517</v>
      </c>
      <c r="AB9" s="34">
        <v>42887.4299537037</v>
      </c>
      <c r="AC9" t="s">
        <v>1526</v>
      </c>
      <c r="AD9">
        <v>3</v>
      </c>
      <c r="AE9" t="str">
        <f t="shared" ca="1" si="4"/>
        <v>Documentation</v>
      </c>
      <c r="AF9" t="str">
        <f t="shared" ca="1" si="5"/>
        <v>Avitus_1.4.0.71-20170531</v>
      </c>
      <c r="AG9" t="str">
        <f t="shared" ca="1" si="6"/>
        <v>---</v>
      </c>
      <c r="AH9" t="str">
        <f t="shared" ca="1" si="7"/>
        <v>P2</v>
      </c>
    </row>
    <row r="10" spans="1:34" x14ac:dyDescent="0.3">
      <c r="A10">
        <f t="shared" si="0"/>
        <v>263</v>
      </c>
      <c r="B10">
        <f t="shared" si="1"/>
        <v>8</v>
      </c>
      <c r="C10" s="4">
        <f t="shared" ca="1" si="2"/>
        <v>88763</v>
      </c>
      <c r="D10">
        <v>88763</v>
      </c>
      <c r="E10" t="s">
        <v>147</v>
      </c>
      <c r="F10" t="s">
        <v>70</v>
      </c>
      <c r="G10" t="s">
        <v>71</v>
      </c>
      <c r="H10" t="s">
        <v>94</v>
      </c>
      <c r="I10" t="s">
        <v>30</v>
      </c>
      <c r="J10" t="s">
        <v>123</v>
      </c>
      <c r="K10" t="str">
        <f t="shared" ca="1" si="3"/>
        <v>.</v>
      </c>
      <c r="L10" s="5" t="s">
        <v>20</v>
      </c>
      <c r="M10" t="s">
        <v>1105</v>
      </c>
      <c r="N10" t="s">
        <v>339</v>
      </c>
      <c r="O10" t="s">
        <v>123</v>
      </c>
      <c r="P10" t="s">
        <v>123</v>
      </c>
      <c r="Q10" t="s">
        <v>82</v>
      </c>
      <c r="R10" t="s">
        <v>1380</v>
      </c>
      <c r="S10" t="s">
        <v>269</v>
      </c>
      <c r="T10" t="s">
        <v>36</v>
      </c>
      <c r="U10" t="s">
        <v>35</v>
      </c>
      <c r="V10" t="s">
        <v>29</v>
      </c>
      <c r="W10" t="s">
        <v>44</v>
      </c>
      <c r="X10" t="s">
        <v>272</v>
      </c>
      <c r="Y10" t="s">
        <v>103</v>
      </c>
      <c r="Z10" t="s">
        <v>20</v>
      </c>
      <c r="AA10" s="34">
        <v>42621.723240740743</v>
      </c>
      <c r="AB10" s="34">
        <v>42878.273622685185</v>
      </c>
      <c r="AC10" t="s">
        <v>593</v>
      </c>
      <c r="AD10">
        <v>12</v>
      </c>
      <c r="AE10" t="str">
        <f t="shared" ca="1" si="4"/>
        <v>Documentation</v>
      </c>
      <c r="AF10" t="str">
        <f t="shared" ca="1" si="5"/>
        <v>Avitus_1.4.0.71-20170531</v>
      </c>
      <c r="AG10" t="str">
        <f t="shared" ca="1" si="6"/>
        <v>---</v>
      </c>
      <c r="AH10" t="str">
        <f t="shared" ca="1" si="7"/>
        <v>P2</v>
      </c>
    </row>
    <row r="11" spans="1:34" x14ac:dyDescent="0.3">
      <c r="A11">
        <f t="shared" si="0"/>
        <v>49</v>
      </c>
      <c r="B11">
        <f t="shared" si="1"/>
        <v>12</v>
      </c>
      <c r="C11" s="4">
        <f t="shared" ca="1" si="2"/>
        <v>98207</v>
      </c>
      <c r="D11">
        <v>98207</v>
      </c>
      <c r="E11" t="s">
        <v>69</v>
      </c>
      <c r="F11" t="s">
        <v>70</v>
      </c>
      <c r="G11" t="s">
        <v>71</v>
      </c>
      <c r="H11" t="s">
        <v>112</v>
      </c>
      <c r="I11" t="s">
        <v>68</v>
      </c>
      <c r="J11" t="s">
        <v>123</v>
      </c>
      <c r="K11" t="str">
        <f t="shared" ca="1" si="3"/>
        <v>.</v>
      </c>
      <c r="L11" s="5" t="s">
        <v>20</v>
      </c>
      <c r="M11" s="5" t="s">
        <v>1105</v>
      </c>
      <c r="N11" t="s">
        <v>1030</v>
      </c>
      <c r="O11" t="s">
        <v>123</v>
      </c>
      <c r="P11" t="s">
        <v>123</v>
      </c>
      <c r="Q11" t="s">
        <v>82</v>
      </c>
      <c r="R11" t="s">
        <v>1380</v>
      </c>
      <c r="S11" t="s">
        <v>269</v>
      </c>
      <c r="T11" t="s">
        <v>23</v>
      </c>
      <c r="U11" t="s">
        <v>22</v>
      </c>
      <c r="V11" t="s">
        <v>82</v>
      </c>
      <c r="W11" t="s">
        <v>54</v>
      </c>
      <c r="X11" t="s">
        <v>456</v>
      </c>
      <c r="Y11" t="s">
        <v>20</v>
      </c>
      <c r="Z11" t="s">
        <v>20</v>
      </c>
      <c r="AA11" s="34">
        <v>42837.813020833331</v>
      </c>
      <c r="AB11" s="34">
        <v>42874.550034722219</v>
      </c>
      <c r="AC11" t="s">
        <v>1288</v>
      </c>
      <c r="AD11">
        <v>1</v>
      </c>
      <c r="AE11" t="str">
        <f t="shared" ca="1" si="4"/>
        <v>Documentation</v>
      </c>
      <c r="AF11" t="str">
        <f t="shared" ca="1" si="5"/>
        <v>Avitus_1.4.0.71-20170531</v>
      </c>
      <c r="AG11" t="str">
        <f t="shared" ca="1" si="6"/>
        <v>---</v>
      </c>
      <c r="AH11" t="str">
        <f t="shared" ca="1" si="7"/>
        <v>P1</v>
      </c>
    </row>
    <row r="12" spans="1:34" x14ac:dyDescent="0.3">
      <c r="A12">
        <f t="shared" si="0"/>
        <v>8</v>
      </c>
      <c r="B12">
        <f t="shared" si="1"/>
        <v>0</v>
      </c>
      <c r="C12" s="4">
        <f t="shared" ca="1" si="2"/>
        <v>99885</v>
      </c>
      <c r="D12">
        <v>99885</v>
      </c>
      <c r="E12" t="s">
        <v>69</v>
      </c>
      <c r="F12" t="s">
        <v>70</v>
      </c>
      <c r="G12" t="s">
        <v>71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s="5" t="s">
        <v>20</v>
      </c>
      <c r="M12" s="5" t="s">
        <v>1105</v>
      </c>
      <c r="N12" t="s">
        <v>1451</v>
      </c>
      <c r="O12" t="s">
        <v>123</v>
      </c>
      <c r="P12" t="s">
        <v>123</v>
      </c>
      <c r="Q12" t="s">
        <v>82</v>
      </c>
      <c r="R12" t="s">
        <v>1380</v>
      </c>
      <c r="S12" t="s">
        <v>269</v>
      </c>
      <c r="T12" t="s">
        <v>36</v>
      </c>
      <c r="U12" t="s">
        <v>39</v>
      </c>
      <c r="V12" t="s">
        <v>82</v>
      </c>
      <c r="W12" t="s">
        <v>93</v>
      </c>
      <c r="X12" t="s">
        <v>325</v>
      </c>
      <c r="Y12" t="s">
        <v>20</v>
      </c>
      <c r="Z12" t="s">
        <v>20</v>
      </c>
      <c r="AA12" s="34">
        <v>42878.802384259259</v>
      </c>
      <c r="AB12" s="34">
        <v>42887.461840277778</v>
      </c>
      <c r="AC12" t="s">
        <v>1530</v>
      </c>
      <c r="AD12">
        <v>1</v>
      </c>
      <c r="AE12" t="str">
        <f t="shared" ca="1" si="4"/>
        <v>Documentation</v>
      </c>
      <c r="AF12" t="str">
        <f t="shared" ca="1" si="5"/>
        <v>Avitus_1.4.0.71-20170531</v>
      </c>
      <c r="AG12" t="str">
        <f t="shared" ca="1" si="6"/>
        <v>---</v>
      </c>
      <c r="AH12" t="str">
        <f t="shared" ca="1" si="7"/>
        <v>P0</v>
      </c>
    </row>
    <row r="13" spans="1:34" x14ac:dyDescent="0.3">
      <c r="A13">
        <f t="shared" si="0"/>
        <v>6</v>
      </c>
      <c r="B13">
        <f t="shared" si="1"/>
        <v>0</v>
      </c>
      <c r="C13" s="4">
        <f t="shared" ca="1" si="2"/>
        <v>99950</v>
      </c>
      <c r="D13">
        <v>99950</v>
      </c>
      <c r="E13" t="s">
        <v>47</v>
      </c>
      <c r="F13" t="s">
        <v>132</v>
      </c>
      <c r="G13" t="s">
        <v>40</v>
      </c>
      <c r="H13" t="s">
        <v>156</v>
      </c>
      <c r="I13" t="s">
        <v>123</v>
      </c>
      <c r="J13" t="s">
        <v>123</v>
      </c>
      <c r="K13" t="str">
        <f t="shared" ca="1" si="3"/>
        <v>Duplicate of platform blocker ?</v>
      </c>
      <c r="L13" s="5" t="s">
        <v>20</v>
      </c>
      <c r="M13" s="5" t="s">
        <v>20</v>
      </c>
      <c r="N13" t="s">
        <v>1470</v>
      </c>
      <c r="O13" t="s">
        <v>123</v>
      </c>
      <c r="P13" t="s">
        <v>123</v>
      </c>
      <c r="Q13" t="s">
        <v>82</v>
      </c>
      <c r="R13" t="s">
        <v>1380</v>
      </c>
      <c r="S13" t="s">
        <v>269</v>
      </c>
      <c r="T13" t="s">
        <v>36</v>
      </c>
      <c r="U13" t="s">
        <v>22</v>
      </c>
      <c r="V13" t="s">
        <v>82</v>
      </c>
      <c r="W13" t="s">
        <v>54</v>
      </c>
      <c r="X13" t="s">
        <v>47</v>
      </c>
      <c r="Y13" t="s">
        <v>103</v>
      </c>
      <c r="Z13" t="s">
        <v>20</v>
      </c>
      <c r="AA13" s="34">
        <v>42880.117418981485</v>
      </c>
      <c r="AB13" s="34">
        <v>42887.277430555558</v>
      </c>
      <c r="AE13" t="str">
        <f t="shared" ca="1" si="4"/>
        <v>Platform Software</v>
      </c>
      <c r="AF13" t="str">
        <f t="shared" ca="1" si="5"/>
        <v>---</v>
      </c>
      <c r="AG13" t="str">
        <f t="shared" ca="1" si="6"/>
        <v>---</v>
      </c>
      <c r="AH13" t="str">
        <f t="shared" ca="1" si="7"/>
        <v>unspecified</v>
      </c>
    </row>
    <row r="14" spans="1:34" x14ac:dyDescent="0.3">
      <c r="A14">
        <f t="shared" si="0"/>
        <v>5</v>
      </c>
      <c r="B14">
        <f t="shared" si="1"/>
        <v>0</v>
      </c>
      <c r="C14" s="4">
        <f t="shared" ca="1" si="2"/>
        <v>100029</v>
      </c>
      <c r="D14">
        <v>100029</v>
      </c>
      <c r="E14" t="s">
        <v>522</v>
      </c>
      <c r="F14" t="s">
        <v>132</v>
      </c>
      <c r="G14" t="s">
        <v>40</v>
      </c>
      <c r="H14" t="s">
        <v>156</v>
      </c>
      <c r="I14" t="s">
        <v>123</v>
      </c>
      <c r="J14" t="s">
        <v>123</v>
      </c>
      <c r="K14" t="str">
        <f t="shared" ca="1" si="3"/>
        <v>Likely to move to UDU</v>
      </c>
      <c r="L14" t="s">
        <v>20</v>
      </c>
      <c r="M14" s="5" t="s">
        <v>20</v>
      </c>
      <c r="N14" t="s">
        <v>1478</v>
      </c>
      <c r="O14" t="s">
        <v>123</v>
      </c>
      <c r="P14" t="s">
        <v>123</v>
      </c>
      <c r="Q14" t="s">
        <v>82</v>
      </c>
      <c r="R14" t="s">
        <v>1380</v>
      </c>
      <c r="S14" t="s">
        <v>269</v>
      </c>
      <c r="T14" t="s">
        <v>51</v>
      </c>
      <c r="U14" t="s">
        <v>35</v>
      </c>
      <c r="V14" t="s">
        <v>82</v>
      </c>
      <c r="W14" t="s">
        <v>54</v>
      </c>
      <c r="X14" t="s">
        <v>522</v>
      </c>
      <c r="Y14" t="s">
        <v>103</v>
      </c>
      <c r="Z14" t="s">
        <v>20</v>
      </c>
      <c r="AA14" s="34">
        <v>42881.34238425926</v>
      </c>
      <c r="AB14" s="34">
        <v>42887.277430555558</v>
      </c>
      <c r="AD14">
        <v>9</v>
      </c>
      <c r="AE14" t="str">
        <f t="shared" ca="1" si="4"/>
        <v>Platform Software</v>
      </c>
      <c r="AF14" t="str">
        <f t="shared" ca="1" si="5"/>
        <v>---</v>
      </c>
      <c r="AG14" t="str">
        <f t="shared" ca="1" si="6"/>
        <v>---</v>
      </c>
      <c r="AH14" t="str">
        <f t="shared" ca="1" si="7"/>
        <v>unspecified</v>
      </c>
    </row>
    <row r="15" spans="1:34" x14ac:dyDescent="0.3">
      <c r="A15">
        <f t="shared" si="0"/>
        <v>14</v>
      </c>
      <c r="B15">
        <f t="shared" si="1"/>
        <v>1</v>
      </c>
      <c r="C15" s="4">
        <f t="shared" ca="1" si="2"/>
        <v>99616</v>
      </c>
      <c r="D15">
        <v>99616</v>
      </c>
      <c r="E15" t="s">
        <v>805</v>
      </c>
      <c r="F15" t="s">
        <v>253</v>
      </c>
      <c r="G15" t="s">
        <v>254</v>
      </c>
      <c r="H15" t="s">
        <v>184</v>
      </c>
      <c r="I15" t="s">
        <v>68</v>
      </c>
      <c r="J15" t="s">
        <v>123</v>
      </c>
      <c r="K15" t="str">
        <f t="shared" ca="1" si="3"/>
        <v>.</v>
      </c>
      <c r="L15" s="5" t="s">
        <v>20</v>
      </c>
      <c r="M15" s="5" t="s">
        <v>1105</v>
      </c>
      <c r="N15" t="s">
        <v>1350</v>
      </c>
      <c r="O15" t="s">
        <v>123</v>
      </c>
      <c r="P15" t="s">
        <v>1113</v>
      </c>
      <c r="Q15" t="s">
        <v>82</v>
      </c>
      <c r="R15" t="s">
        <v>1380</v>
      </c>
      <c r="S15" t="s">
        <v>269</v>
      </c>
      <c r="T15" t="s">
        <v>23</v>
      </c>
      <c r="U15" t="s">
        <v>22</v>
      </c>
      <c r="V15" t="s">
        <v>82</v>
      </c>
      <c r="W15" t="s">
        <v>54</v>
      </c>
      <c r="X15" t="s">
        <v>277</v>
      </c>
      <c r="Y15" t="s">
        <v>20</v>
      </c>
      <c r="Z15" t="s">
        <v>851</v>
      </c>
      <c r="AA15" s="34">
        <v>42872.709988425922</v>
      </c>
      <c r="AB15" s="34">
        <v>42886.756562499999</v>
      </c>
      <c r="AD15">
        <v>2</v>
      </c>
      <c r="AE15" t="str">
        <f t="shared" ca="1" si="4"/>
        <v>File Access Auditing</v>
      </c>
      <c r="AF15" t="str">
        <f t="shared" ca="1" si="5"/>
        <v>Avitus_1.4.0.71-20170531</v>
      </c>
      <c r="AG15" t="str">
        <f t="shared" ca="1" si="6"/>
        <v>---</v>
      </c>
      <c r="AH15" t="str">
        <f t="shared" ca="1" si="7"/>
        <v>P0</v>
      </c>
    </row>
    <row r="16" spans="1:34" x14ac:dyDescent="0.3">
      <c r="A16">
        <f t="shared" si="0"/>
        <v>5</v>
      </c>
      <c r="B16">
        <f t="shared" si="1"/>
        <v>0</v>
      </c>
      <c r="C16" s="4">
        <f t="shared" ca="1" si="2"/>
        <v>100064</v>
      </c>
      <c r="D16">
        <v>100064</v>
      </c>
      <c r="E16" t="s">
        <v>413</v>
      </c>
      <c r="F16" t="s">
        <v>253</v>
      </c>
      <c r="G16" t="s">
        <v>254</v>
      </c>
      <c r="H16" t="s">
        <v>184</v>
      </c>
      <c r="I16" t="s">
        <v>68</v>
      </c>
      <c r="J16" t="s">
        <v>123</v>
      </c>
      <c r="K16" t="str">
        <f t="shared" ca="1" si="3"/>
        <v>Likely to be addressed by another fix. This will close</v>
      </c>
      <c r="L16" s="5" t="s">
        <v>20</v>
      </c>
      <c r="M16" t="s">
        <v>20</v>
      </c>
      <c r="N16" t="s">
        <v>1482</v>
      </c>
      <c r="O16" t="s">
        <v>123</v>
      </c>
      <c r="P16" t="s">
        <v>1506</v>
      </c>
      <c r="Q16" t="s">
        <v>21</v>
      </c>
      <c r="R16" t="s">
        <v>1380</v>
      </c>
      <c r="S16" t="s">
        <v>269</v>
      </c>
      <c r="T16" t="s">
        <v>23</v>
      </c>
      <c r="U16" t="s">
        <v>22</v>
      </c>
      <c r="V16" t="s">
        <v>82</v>
      </c>
      <c r="W16" t="s">
        <v>54</v>
      </c>
      <c r="X16" t="s">
        <v>456</v>
      </c>
      <c r="Y16" t="s">
        <v>20</v>
      </c>
      <c r="Z16" t="s">
        <v>20</v>
      </c>
      <c r="AA16" s="34">
        <v>42881.808553240742</v>
      </c>
      <c r="AB16" s="34">
        <v>42887.31113425926</v>
      </c>
      <c r="AD16">
        <v>2</v>
      </c>
      <c r="AE16" t="str">
        <f t="shared" ca="1" si="4"/>
        <v>File Access Auditing</v>
      </c>
      <c r="AF16" t="str">
        <f t="shared" ca="1" si="5"/>
        <v>---</v>
      </c>
      <c r="AG16" t="str">
        <f t="shared" ca="1" si="6"/>
        <v>---</v>
      </c>
      <c r="AH16" t="str">
        <f t="shared" ca="1" si="7"/>
        <v>P0</v>
      </c>
    </row>
    <row r="17" spans="1:34" x14ac:dyDescent="0.3">
      <c r="A17">
        <f t="shared" si="0"/>
        <v>1</v>
      </c>
      <c r="B17">
        <f t="shared" si="1"/>
        <v>0</v>
      </c>
      <c r="C17" s="4">
        <f t="shared" ca="1" si="2"/>
        <v>100152</v>
      </c>
      <c r="D17">
        <v>100152</v>
      </c>
      <c r="E17" t="s">
        <v>465</v>
      </c>
      <c r="F17" t="s">
        <v>48</v>
      </c>
      <c r="G17" t="s">
        <v>800</v>
      </c>
      <c r="H17" t="s">
        <v>156</v>
      </c>
      <c r="I17" t="s">
        <v>123</v>
      </c>
      <c r="J17" t="s">
        <v>123</v>
      </c>
      <c r="K17" t="str">
        <f t="shared" ca="1" si="3"/>
        <v>NTR</v>
      </c>
      <c r="L17" s="5" t="s">
        <v>20</v>
      </c>
      <c r="M17" t="s">
        <v>20</v>
      </c>
      <c r="N17" t="s">
        <v>1512</v>
      </c>
      <c r="O17" t="s">
        <v>123</v>
      </c>
      <c r="P17" t="s">
        <v>123</v>
      </c>
      <c r="Q17" t="s">
        <v>21</v>
      </c>
      <c r="R17" t="s">
        <v>1380</v>
      </c>
      <c r="S17" t="s">
        <v>269</v>
      </c>
      <c r="T17" t="s">
        <v>23</v>
      </c>
      <c r="U17" t="s">
        <v>22</v>
      </c>
      <c r="V17" t="s">
        <v>82</v>
      </c>
      <c r="W17" t="s">
        <v>54</v>
      </c>
      <c r="X17" t="s">
        <v>47</v>
      </c>
      <c r="Y17" t="s">
        <v>20</v>
      </c>
      <c r="Z17" t="s">
        <v>20</v>
      </c>
      <c r="AA17" s="34">
        <v>42885.952557870369</v>
      </c>
      <c r="AB17" s="34">
        <v>42887.309189814812</v>
      </c>
      <c r="AD17">
        <v>6</v>
      </c>
      <c r="AE17" t="str">
        <f t="shared" ca="1" si="4"/>
        <v>NTR</v>
      </c>
      <c r="AF17" t="str">
        <f t="shared" ca="1" si="5"/>
        <v>NoTarg</v>
      </c>
      <c r="AG17" t="str">
        <f t="shared" ca="1" si="6"/>
        <v>NoWaive</v>
      </c>
      <c r="AH17" t="str">
        <f t="shared" ca="1" si="7"/>
        <v>NTR</v>
      </c>
    </row>
    <row r="18" spans="1:34" x14ac:dyDescent="0.3">
      <c r="A18">
        <f t="shared" si="0"/>
        <v>270</v>
      </c>
      <c r="B18">
        <f t="shared" si="1"/>
        <v>23</v>
      </c>
      <c r="C18" s="4">
        <f t="shared" ca="1" si="2"/>
        <v>88457</v>
      </c>
      <c r="D18">
        <v>88457</v>
      </c>
      <c r="E18" t="s">
        <v>408</v>
      </c>
      <c r="F18" t="s">
        <v>28</v>
      </c>
      <c r="G18" t="s">
        <v>407</v>
      </c>
      <c r="H18" t="s">
        <v>112</v>
      </c>
      <c r="I18" t="s">
        <v>30</v>
      </c>
      <c r="J18" t="s">
        <v>123</v>
      </c>
      <c r="K18" t="str">
        <f t="shared" ca="1" si="3"/>
        <v>.</v>
      </c>
      <c r="L18" s="5" t="s">
        <v>796</v>
      </c>
      <c r="M18" s="5" t="s">
        <v>20</v>
      </c>
      <c r="N18" t="s">
        <v>524</v>
      </c>
      <c r="O18" t="s">
        <v>1383</v>
      </c>
      <c r="P18" t="s">
        <v>1230</v>
      </c>
      <c r="Q18" t="s">
        <v>287</v>
      </c>
      <c r="R18" t="s">
        <v>82</v>
      </c>
      <c r="S18" t="s">
        <v>269</v>
      </c>
      <c r="T18" t="s">
        <v>23</v>
      </c>
      <c r="U18" t="s">
        <v>22</v>
      </c>
      <c r="V18" t="s">
        <v>25</v>
      </c>
      <c r="W18" t="s">
        <v>26</v>
      </c>
      <c r="X18" t="s">
        <v>41</v>
      </c>
      <c r="Y18" t="s">
        <v>20</v>
      </c>
      <c r="Z18" t="s">
        <v>20</v>
      </c>
      <c r="AA18" s="34">
        <v>42614.564895833333</v>
      </c>
      <c r="AB18" s="34">
        <v>42863.823634259257</v>
      </c>
      <c r="AC18" t="s">
        <v>170</v>
      </c>
      <c r="AD18">
        <v>3</v>
      </c>
      <c r="AE18" t="str">
        <f t="shared" ca="1" si="4"/>
        <v>Platform Software</v>
      </c>
      <c r="AF18" t="str">
        <f t="shared" ca="1" si="5"/>
        <v>---</v>
      </c>
      <c r="AG18" t="str">
        <f t="shared" ca="1" si="6"/>
        <v>Waiver Requested</v>
      </c>
      <c r="AH18" t="str">
        <f t="shared" ca="1" si="7"/>
        <v>P1</v>
      </c>
    </row>
    <row r="19" spans="1:34" x14ac:dyDescent="0.3">
      <c r="A19">
        <f t="shared" si="0"/>
        <v>41</v>
      </c>
      <c r="B19">
        <f t="shared" si="1"/>
        <v>0</v>
      </c>
      <c r="C19" s="4">
        <f t="shared" ca="1" si="2"/>
        <v>98555</v>
      </c>
      <c r="D19">
        <v>98555</v>
      </c>
      <c r="E19" t="s">
        <v>760</v>
      </c>
      <c r="F19" t="s">
        <v>28</v>
      </c>
      <c r="G19" t="s">
        <v>481</v>
      </c>
      <c r="H19" t="s">
        <v>184</v>
      </c>
      <c r="I19" t="s">
        <v>81</v>
      </c>
      <c r="J19" t="s">
        <v>123</v>
      </c>
      <c r="K19" t="str">
        <f t="shared" ca="1" si="3"/>
        <v>.</v>
      </c>
      <c r="L19" s="5" t="s">
        <v>20</v>
      </c>
      <c r="M19" t="s">
        <v>1105</v>
      </c>
      <c r="N19" t="s">
        <v>1328</v>
      </c>
      <c r="O19" t="s">
        <v>123</v>
      </c>
      <c r="P19" t="s">
        <v>206</v>
      </c>
      <c r="Q19" t="s">
        <v>287</v>
      </c>
      <c r="R19" t="s">
        <v>82</v>
      </c>
      <c r="S19" t="s">
        <v>269</v>
      </c>
      <c r="T19" t="s">
        <v>36</v>
      </c>
      <c r="U19" t="s">
        <v>35</v>
      </c>
      <c r="V19" t="s">
        <v>82</v>
      </c>
      <c r="W19" t="s">
        <v>1290</v>
      </c>
      <c r="X19" t="s">
        <v>84</v>
      </c>
      <c r="Y19" t="s">
        <v>20</v>
      </c>
      <c r="Z19" t="s">
        <v>847</v>
      </c>
      <c r="AA19" s="34">
        <v>42845.692384259259</v>
      </c>
      <c r="AB19" s="34">
        <v>42887.039618055554</v>
      </c>
      <c r="AC19" t="s">
        <v>1422</v>
      </c>
      <c r="AD19">
        <v>6</v>
      </c>
      <c r="AE19" t="str">
        <f t="shared" ca="1" si="4"/>
        <v>Platform Software</v>
      </c>
      <c r="AF19" t="str">
        <f t="shared" ca="1" si="5"/>
        <v>Avitus_1.4.0.71-20170531</v>
      </c>
      <c r="AG19" t="str">
        <f t="shared" ca="1" si="6"/>
        <v>---</v>
      </c>
      <c r="AH19" t="str">
        <f t="shared" ca="1" si="7"/>
        <v>P0</v>
      </c>
    </row>
    <row r="20" spans="1:34" x14ac:dyDescent="0.3">
      <c r="A20">
        <f t="shared" si="0"/>
        <v>29</v>
      </c>
      <c r="B20">
        <f t="shared" si="1"/>
        <v>19</v>
      </c>
      <c r="C20" s="4">
        <f t="shared" ca="1" si="2"/>
        <v>98975</v>
      </c>
      <c r="D20">
        <v>98975</v>
      </c>
      <c r="E20" t="s">
        <v>27</v>
      </c>
      <c r="F20" t="s">
        <v>28</v>
      </c>
      <c r="G20" t="s">
        <v>34</v>
      </c>
      <c r="H20" t="s">
        <v>112</v>
      </c>
      <c r="I20" t="s">
        <v>24</v>
      </c>
      <c r="J20" t="s">
        <v>123</v>
      </c>
      <c r="K20" t="str">
        <f t="shared" ca="1" si="3"/>
        <v>.</v>
      </c>
      <c r="L20" t="s">
        <v>796</v>
      </c>
      <c r="M20" t="s">
        <v>20</v>
      </c>
      <c r="N20" t="s">
        <v>1291</v>
      </c>
      <c r="O20" t="s">
        <v>1394</v>
      </c>
      <c r="P20" t="s">
        <v>1292</v>
      </c>
      <c r="Q20" t="s">
        <v>287</v>
      </c>
      <c r="R20" t="s">
        <v>82</v>
      </c>
      <c r="S20" t="s">
        <v>269</v>
      </c>
      <c r="T20" t="s">
        <v>23</v>
      </c>
      <c r="U20" t="s">
        <v>22</v>
      </c>
      <c r="V20" t="s">
        <v>190</v>
      </c>
      <c r="W20" t="s">
        <v>26</v>
      </c>
      <c r="X20" t="s">
        <v>285</v>
      </c>
      <c r="Y20" t="s">
        <v>20</v>
      </c>
      <c r="Z20" t="s">
        <v>20</v>
      </c>
      <c r="AA20" s="34">
        <v>42857.815833333334</v>
      </c>
      <c r="AB20" s="34">
        <v>42867.497361111113</v>
      </c>
      <c r="AC20" t="s">
        <v>170</v>
      </c>
      <c r="AE20" t="str">
        <f t="shared" ca="1" si="4"/>
        <v>Platform Software</v>
      </c>
      <c r="AF20" t="str">
        <f t="shared" ca="1" si="5"/>
        <v>---</v>
      </c>
      <c r="AG20" t="str">
        <f t="shared" ca="1" si="6"/>
        <v>Waiver Requested</v>
      </c>
      <c r="AH20" t="str">
        <f t="shared" ca="1" si="7"/>
        <v>P1</v>
      </c>
    </row>
    <row r="21" spans="1:34" x14ac:dyDescent="0.3">
      <c r="A21">
        <f t="shared" si="0"/>
        <v>14</v>
      </c>
      <c r="B21">
        <f t="shared" si="1"/>
        <v>7</v>
      </c>
      <c r="C21" s="4">
        <f t="shared" ca="1" si="2"/>
        <v>99634</v>
      </c>
      <c r="D21">
        <v>99634</v>
      </c>
      <c r="E21" t="s">
        <v>480</v>
      </c>
      <c r="F21" t="s">
        <v>28</v>
      </c>
      <c r="G21" t="s">
        <v>481</v>
      </c>
      <c r="H21" t="s">
        <v>94</v>
      </c>
      <c r="I21" t="s">
        <v>24</v>
      </c>
      <c r="J21" t="s">
        <v>123</v>
      </c>
      <c r="K21" t="str">
        <f t="shared" ca="1" si="3"/>
        <v>.</v>
      </c>
      <c r="L21" s="5" t="s">
        <v>796</v>
      </c>
      <c r="M21" s="5" t="s">
        <v>20</v>
      </c>
      <c r="N21" t="s">
        <v>1336</v>
      </c>
      <c r="O21" t="s">
        <v>123</v>
      </c>
      <c r="P21" t="s">
        <v>206</v>
      </c>
      <c r="Q21" t="s">
        <v>287</v>
      </c>
      <c r="R21" t="s">
        <v>82</v>
      </c>
      <c r="S21" t="s">
        <v>269</v>
      </c>
      <c r="T21" t="s">
        <v>23</v>
      </c>
      <c r="U21" t="s">
        <v>22</v>
      </c>
      <c r="V21" t="s">
        <v>156</v>
      </c>
      <c r="W21" t="s">
        <v>489</v>
      </c>
      <c r="X21" t="s">
        <v>480</v>
      </c>
      <c r="Y21" t="s">
        <v>20</v>
      </c>
      <c r="Z21" t="s">
        <v>20</v>
      </c>
      <c r="AA21" s="34">
        <v>42872.914305555554</v>
      </c>
      <c r="AB21" s="34">
        <v>42879.643518518518</v>
      </c>
      <c r="AC21" t="s">
        <v>1422</v>
      </c>
      <c r="AD21">
        <v>15</v>
      </c>
      <c r="AE21" t="str">
        <f t="shared" ca="1" si="4"/>
        <v>Platform Software</v>
      </c>
      <c r="AF21" t="str">
        <f t="shared" ca="1" si="5"/>
        <v>---</v>
      </c>
      <c r="AG21" t="str">
        <f t="shared" ca="1" si="6"/>
        <v>Waiver Requested</v>
      </c>
      <c r="AH21" t="str">
        <f t="shared" ca="1" si="7"/>
        <v>P2</v>
      </c>
    </row>
    <row r="22" spans="1:34" x14ac:dyDescent="0.3">
      <c r="A22">
        <f t="shared" si="0"/>
        <v>13</v>
      </c>
      <c r="B22">
        <f t="shared" si="1"/>
        <v>1</v>
      </c>
      <c r="C22" s="4">
        <f t="shared" ca="1" si="2"/>
        <v>99703</v>
      </c>
      <c r="D22">
        <v>99703</v>
      </c>
      <c r="E22" t="s">
        <v>108</v>
      </c>
      <c r="F22" t="s">
        <v>28</v>
      </c>
      <c r="G22" t="s">
        <v>49</v>
      </c>
      <c r="H22" t="s">
        <v>184</v>
      </c>
      <c r="I22" t="s">
        <v>24</v>
      </c>
      <c r="J22" t="s">
        <v>123</v>
      </c>
      <c r="K22" t="str">
        <f t="shared" ca="1" si="3"/>
        <v>issues with block device reading superblock. May waive because upgrade from 1.0.1 version of code. Does pre-upgrade script resolve this?</v>
      </c>
      <c r="L22" s="5" t="s">
        <v>20</v>
      </c>
      <c r="M22" t="s">
        <v>20</v>
      </c>
      <c r="N22" t="s">
        <v>1459</v>
      </c>
      <c r="O22" t="s">
        <v>123</v>
      </c>
      <c r="P22" t="s">
        <v>123</v>
      </c>
      <c r="Q22" t="s">
        <v>21</v>
      </c>
      <c r="R22" t="s">
        <v>1380</v>
      </c>
      <c r="S22" t="s">
        <v>269</v>
      </c>
      <c r="T22" t="s">
        <v>36</v>
      </c>
      <c r="U22" t="s">
        <v>22</v>
      </c>
      <c r="V22" t="s">
        <v>29</v>
      </c>
      <c r="W22" t="s">
        <v>40</v>
      </c>
      <c r="X22" t="s">
        <v>660</v>
      </c>
      <c r="Y22" t="s">
        <v>20</v>
      </c>
      <c r="Z22" t="s">
        <v>20</v>
      </c>
      <c r="AA22" s="34">
        <v>42873.761076388888</v>
      </c>
      <c r="AB22" s="34">
        <v>42885.809814814813</v>
      </c>
      <c r="AD22">
        <v>19</v>
      </c>
      <c r="AE22" t="str">
        <f t="shared" ca="1" si="4"/>
        <v>ADE</v>
      </c>
      <c r="AF22" t="str">
        <f t="shared" ca="1" si="5"/>
        <v>---</v>
      </c>
      <c r="AG22" t="str">
        <f t="shared" ca="1" si="6"/>
        <v>---</v>
      </c>
      <c r="AH22" t="str">
        <f t="shared" ca="1" si="7"/>
        <v>P0</v>
      </c>
    </row>
    <row r="23" spans="1:34" x14ac:dyDescent="0.3">
      <c r="A23">
        <f t="shared" si="0"/>
        <v>13</v>
      </c>
      <c r="B23">
        <f t="shared" si="1"/>
        <v>1</v>
      </c>
      <c r="C23" s="4">
        <f t="shared" ca="1" si="2"/>
        <v>99705</v>
      </c>
      <c r="D23">
        <v>99705</v>
      </c>
      <c r="E23" t="s">
        <v>139</v>
      </c>
      <c r="F23" t="s">
        <v>28</v>
      </c>
      <c r="G23" t="s">
        <v>53</v>
      </c>
      <c r="H23" t="s">
        <v>184</v>
      </c>
      <c r="I23" t="s">
        <v>24</v>
      </c>
      <c r="J23" t="s">
        <v>123</v>
      </c>
      <c r="K23" t="str">
        <f t="shared" ca="1" si="3"/>
        <v>Need 3par to try reproduction. May have CLI workaround. Move to waive</v>
      </c>
      <c r="L23" s="5" t="s">
        <v>796</v>
      </c>
      <c r="M23" t="s">
        <v>20</v>
      </c>
      <c r="N23" t="s">
        <v>1357</v>
      </c>
      <c r="O23" t="s">
        <v>123</v>
      </c>
      <c r="P23" t="s">
        <v>123</v>
      </c>
      <c r="Q23" t="s">
        <v>287</v>
      </c>
      <c r="R23" t="s">
        <v>82</v>
      </c>
      <c r="S23" t="s">
        <v>269</v>
      </c>
      <c r="T23" t="s">
        <v>36</v>
      </c>
      <c r="U23" t="s">
        <v>35</v>
      </c>
      <c r="V23" t="s">
        <v>29</v>
      </c>
      <c r="W23" t="s">
        <v>40</v>
      </c>
      <c r="X23" t="s">
        <v>713</v>
      </c>
      <c r="Y23" t="s">
        <v>20</v>
      </c>
      <c r="Z23" t="s">
        <v>20</v>
      </c>
      <c r="AA23" s="34">
        <v>42873.84134259259</v>
      </c>
      <c r="AB23" s="34">
        <v>42885.806655092594</v>
      </c>
      <c r="AD23">
        <v>4</v>
      </c>
      <c r="AE23" t="str">
        <f t="shared" ca="1" si="4"/>
        <v>Platform Software</v>
      </c>
      <c r="AF23" t="str">
        <f t="shared" ca="1" si="5"/>
        <v>---</v>
      </c>
      <c r="AG23" t="str">
        <f t="shared" ca="1" si="6"/>
        <v>---</v>
      </c>
      <c r="AH23" t="str">
        <f t="shared" ca="1" si="7"/>
        <v>P0</v>
      </c>
    </row>
    <row r="24" spans="1:34" x14ac:dyDescent="0.3">
      <c r="A24">
        <f t="shared" si="0"/>
        <v>8</v>
      </c>
      <c r="B24">
        <f t="shared" si="1"/>
        <v>7</v>
      </c>
      <c r="C24" s="4">
        <f t="shared" ca="1" si="2"/>
        <v>99873</v>
      </c>
      <c r="D24">
        <v>99873</v>
      </c>
      <c r="E24" t="s">
        <v>480</v>
      </c>
      <c r="F24" t="s">
        <v>28</v>
      </c>
      <c r="G24" t="s">
        <v>481</v>
      </c>
      <c r="H24" t="s">
        <v>94</v>
      </c>
      <c r="I24" t="s">
        <v>24</v>
      </c>
      <c r="J24" t="s">
        <v>123</v>
      </c>
      <c r="K24" t="str">
        <f t="shared" ca="1" si="3"/>
        <v>.</v>
      </c>
      <c r="L24" s="5" t="s">
        <v>796</v>
      </c>
      <c r="M24" t="s">
        <v>20</v>
      </c>
      <c r="N24" t="s">
        <v>1448</v>
      </c>
      <c r="O24" t="s">
        <v>123</v>
      </c>
      <c r="P24" t="s">
        <v>123</v>
      </c>
      <c r="Q24" t="s">
        <v>287</v>
      </c>
      <c r="R24" t="s">
        <v>82</v>
      </c>
      <c r="S24" t="s">
        <v>269</v>
      </c>
      <c r="T24" t="s">
        <v>23</v>
      </c>
      <c r="U24" t="s">
        <v>22</v>
      </c>
      <c r="V24" t="s">
        <v>156</v>
      </c>
      <c r="W24" t="s">
        <v>489</v>
      </c>
      <c r="X24" t="s">
        <v>480</v>
      </c>
      <c r="Y24" t="s">
        <v>20</v>
      </c>
      <c r="Z24" t="s">
        <v>20</v>
      </c>
      <c r="AA24" s="34">
        <v>42878.757476851853</v>
      </c>
      <c r="AB24" s="34">
        <v>42879.644861111112</v>
      </c>
      <c r="AE24" t="str">
        <f t="shared" ca="1" si="4"/>
        <v>Platform Software</v>
      </c>
      <c r="AF24" t="str">
        <f t="shared" ca="1" si="5"/>
        <v>---</v>
      </c>
      <c r="AG24" t="str">
        <f t="shared" ca="1" si="6"/>
        <v>Waiver Requested</v>
      </c>
      <c r="AH24" t="str">
        <f t="shared" ca="1" si="7"/>
        <v>P2</v>
      </c>
    </row>
    <row r="25" spans="1:34" x14ac:dyDescent="0.3">
      <c r="A25">
        <f t="shared" si="0"/>
        <v>8</v>
      </c>
      <c r="B25">
        <f t="shared" si="1"/>
        <v>7</v>
      </c>
      <c r="C25" s="4">
        <f t="shared" ca="1" si="2"/>
        <v>99880</v>
      </c>
      <c r="D25">
        <v>99880</v>
      </c>
      <c r="E25" t="s">
        <v>480</v>
      </c>
      <c r="F25" t="s">
        <v>28</v>
      </c>
      <c r="G25" t="s">
        <v>481</v>
      </c>
      <c r="H25" t="s">
        <v>94</v>
      </c>
      <c r="I25" t="s">
        <v>24</v>
      </c>
      <c r="J25" t="s">
        <v>123</v>
      </c>
      <c r="K25" t="str">
        <f t="shared" ca="1" si="3"/>
        <v>.</v>
      </c>
      <c r="L25" s="5" t="s">
        <v>796</v>
      </c>
      <c r="M25" t="s">
        <v>20</v>
      </c>
      <c r="N25" t="s">
        <v>1449</v>
      </c>
      <c r="O25" t="s">
        <v>123</v>
      </c>
      <c r="P25" t="s">
        <v>123</v>
      </c>
      <c r="Q25" t="s">
        <v>287</v>
      </c>
      <c r="R25" t="s">
        <v>82</v>
      </c>
      <c r="S25" t="s">
        <v>269</v>
      </c>
      <c r="T25" t="s">
        <v>23</v>
      </c>
      <c r="U25" t="s">
        <v>22</v>
      </c>
      <c r="V25" t="s">
        <v>156</v>
      </c>
      <c r="W25" t="s">
        <v>489</v>
      </c>
      <c r="X25" t="s">
        <v>480</v>
      </c>
      <c r="Y25" t="s">
        <v>20</v>
      </c>
      <c r="Z25" t="s">
        <v>20</v>
      </c>
      <c r="AA25" s="34">
        <v>42878.762326388889</v>
      </c>
      <c r="AB25" s="34">
        <v>42879.644201388888</v>
      </c>
      <c r="AD25">
        <v>6</v>
      </c>
      <c r="AE25" t="str">
        <f t="shared" ca="1" si="4"/>
        <v>Platform Software</v>
      </c>
      <c r="AF25" t="str">
        <f t="shared" ca="1" si="5"/>
        <v>---</v>
      </c>
      <c r="AG25" t="str">
        <f t="shared" ca="1" si="6"/>
        <v>Waiver Requested</v>
      </c>
      <c r="AH25" t="str">
        <f t="shared" ca="1" si="7"/>
        <v>P2</v>
      </c>
    </row>
    <row r="26" spans="1:34" x14ac:dyDescent="0.3">
      <c r="A26">
        <f t="shared" si="0"/>
        <v>5</v>
      </c>
      <c r="B26">
        <f t="shared" si="1"/>
        <v>5</v>
      </c>
      <c r="C26" s="4">
        <f t="shared" ca="1" si="2"/>
        <v>100066</v>
      </c>
      <c r="D26">
        <v>100066</v>
      </c>
      <c r="E26" t="s">
        <v>27</v>
      </c>
      <c r="F26" t="s">
        <v>28</v>
      </c>
      <c r="G26" t="s">
        <v>34</v>
      </c>
      <c r="H26" t="s">
        <v>112</v>
      </c>
      <c r="I26" t="s">
        <v>24</v>
      </c>
      <c r="J26" t="s">
        <v>123</v>
      </c>
      <c r="K26" t="str">
        <f t="shared" ca="1" si="3"/>
        <v>Cleanup of 100068 was incomplete. Waive/document</v>
      </c>
      <c r="L26" s="5" t="s">
        <v>20</v>
      </c>
      <c r="M26" t="s">
        <v>20</v>
      </c>
      <c r="N26" t="s">
        <v>1483</v>
      </c>
      <c r="O26" t="s">
        <v>1475</v>
      </c>
      <c r="P26" t="s">
        <v>123</v>
      </c>
      <c r="Q26" t="s">
        <v>287</v>
      </c>
      <c r="R26" t="s">
        <v>82</v>
      </c>
      <c r="S26" t="s">
        <v>269</v>
      </c>
      <c r="T26" t="s">
        <v>23</v>
      </c>
      <c r="U26" t="s">
        <v>39</v>
      </c>
      <c r="V26" t="s">
        <v>190</v>
      </c>
      <c r="W26" t="s">
        <v>26</v>
      </c>
      <c r="X26" t="s">
        <v>108</v>
      </c>
      <c r="Y26" t="s">
        <v>20</v>
      </c>
      <c r="Z26" t="s">
        <v>20</v>
      </c>
      <c r="AA26" s="34">
        <v>42881.8515162037</v>
      </c>
      <c r="AB26" s="34">
        <v>42881.852222222224</v>
      </c>
      <c r="AD26">
        <v>17</v>
      </c>
      <c r="AE26" t="str">
        <f t="shared" ca="1" si="4"/>
        <v>Platform Software</v>
      </c>
      <c r="AF26" t="str">
        <f t="shared" ca="1" si="5"/>
        <v>---</v>
      </c>
      <c r="AG26" t="str">
        <f t="shared" ca="1" si="6"/>
        <v>---</v>
      </c>
      <c r="AH26" t="str">
        <f t="shared" ca="1" si="7"/>
        <v>P1</v>
      </c>
    </row>
    <row r="27" spans="1:34" x14ac:dyDescent="0.3">
      <c r="A27">
        <f t="shared" si="0"/>
        <v>5</v>
      </c>
      <c r="B27">
        <f t="shared" si="1"/>
        <v>5</v>
      </c>
      <c r="C27" s="4">
        <f t="shared" ca="1" si="2"/>
        <v>100068</v>
      </c>
      <c r="D27">
        <v>100068</v>
      </c>
      <c r="E27" t="s">
        <v>27</v>
      </c>
      <c r="F27" t="s">
        <v>28</v>
      </c>
      <c r="G27" t="s">
        <v>34</v>
      </c>
      <c r="H27" t="s">
        <v>112</v>
      </c>
      <c r="I27" t="s">
        <v>24</v>
      </c>
      <c r="J27" t="s">
        <v>123</v>
      </c>
      <c r="K27" t="str">
        <f t="shared" ca="1" si="3"/>
        <v>Specific subnet config caused outage. Waive/document</v>
      </c>
      <c r="L27" s="5" t="s">
        <v>20</v>
      </c>
      <c r="M27" s="5" t="s">
        <v>20</v>
      </c>
      <c r="N27" t="s">
        <v>1484</v>
      </c>
      <c r="O27" t="s">
        <v>1473</v>
      </c>
      <c r="P27" t="s">
        <v>123</v>
      </c>
      <c r="Q27" t="s">
        <v>287</v>
      </c>
      <c r="R27" t="s">
        <v>82</v>
      </c>
      <c r="S27" t="s">
        <v>269</v>
      </c>
      <c r="T27" t="s">
        <v>23</v>
      </c>
      <c r="U27" t="s">
        <v>39</v>
      </c>
      <c r="V27" t="s">
        <v>190</v>
      </c>
      <c r="W27" t="s">
        <v>26</v>
      </c>
      <c r="X27" t="s">
        <v>108</v>
      </c>
      <c r="Y27" t="s">
        <v>20</v>
      </c>
      <c r="Z27" t="s">
        <v>20</v>
      </c>
      <c r="AA27" s="34">
        <v>42881.852048611108</v>
      </c>
      <c r="AB27" s="34">
        <v>42881.852048611108</v>
      </c>
      <c r="AD27">
        <v>6</v>
      </c>
      <c r="AE27" t="str">
        <f t="shared" ca="1" si="4"/>
        <v>Platform Software</v>
      </c>
      <c r="AF27" t="str">
        <f t="shared" ca="1" si="5"/>
        <v>---</v>
      </c>
      <c r="AG27" t="str">
        <f t="shared" ca="1" si="6"/>
        <v>---</v>
      </c>
      <c r="AH27" t="str">
        <f t="shared" ca="1" si="7"/>
        <v>P1</v>
      </c>
    </row>
    <row r="28" spans="1:34" x14ac:dyDescent="0.3">
      <c r="A28">
        <f t="shared" si="0"/>
        <v>1</v>
      </c>
      <c r="B28">
        <f t="shared" si="1"/>
        <v>0</v>
      </c>
      <c r="C28" s="4">
        <f t="shared" ca="1" si="2"/>
        <v>100110</v>
      </c>
      <c r="D28">
        <v>100110</v>
      </c>
      <c r="E28" t="s">
        <v>760</v>
      </c>
      <c r="F28" t="s">
        <v>28</v>
      </c>
      <c r="G28" t="s">
        <v>912</v>
      </c>
      <c r="H28" t="s">
        <v>156</v>
      </c>
      <c r="I28" t="s">
        <v>123</v>
      </c>
      <c r="J28" t="s">
        <v>123</v>
      </c>
      <c r="K28" t="str">
        <f t="shared" ca="1" si="3"/>
        <v>.</v>
      </c>
      <c r="L28" s="5" t="s">
        <v>20</v>
      </c>
      <c r="M28" t="s">
        <v>20</v>
      </c>
      <c r="N28" t="s">
        <v>1485</v>
      </c>
      <c r="O28" t="s">
        <v>123</v>
      </c>
      <c r="P28" t="s">
        <v>123</v>
      </c>
      <c r="Q28" t="s">
        <v>21</v>
      </c>
      <c r="R28" t="s">
        <v>82</v>
      </c>
      <c r="S28" t="s">
        <v>269</v>
      </c>
      <c r="T28" t="s">
        <v>36</v>
      </c>
      <c r="U28" t="s">
        <v>22</v>
      </c>
      <c r="V28" t="s">
        <v>82</v>
      </c>
      <c r="W28" t="s">
        <v>93</v>
      </c>
      <c r="X28" t="s">
        <v>283</v>
      </c>
      <c r="Y28" t="s">
        <v>20</v>
      </c>
      <c r="Z28" t="s">
        <v>20</v>
      </c>
      <c r="AA28" s="34">
        <v>42885.249386574076</v>
      </c>
      <c r="AB28" s="34">
        <v>42887.309236111112</v>
      </c>
      <c r="AD28">
        <v>11</v>
      </c>
      <c r="AE28" t="str">
        <f t="shared" ca="1" si="4"/>
        <v>Platform Software</v>
      </c>
      <c r="AF28" t="str">
        <f t="shared" ca="1" si="5"/>
        <v>---</v>
      </c>
      <c r="AG28" t="str">
        <f t="shared" ca="1" si="6"/>
        <v>---</v>
      </c>
      <c r="AH28" t="str">
        <f t="shared" ca="1" si="7"/>
        <v>P2</v>
      </c>
    </row>
    <row r="29" spans="1:34" x14ac:dyDescent="0.3">
      <c r="A29">
        <f t="shared" si="0"/>
        <v>1</v>
      </c>
      <c r="B29">
        <f t="shared" si="1"/>
        <v>0</v>
      </c>
      <c r="C29" s="4">
        <f t="shared" ca="1" si="2"/>
        <v>100134</v>
      </c>
      <c r="D29">
        <v>100134</v>
      </c>
      <c r="E29" t="s">
        <v>108</v>
      </c>
      <c r="F29" t="s">
        <v>28</v>
      </c>
      <c r="G29" t="s">
        <v>49</v>
      </c>
      <c r="H29" t="s">
        <v>156</v>
      </c>
      <c r="I29" t="s">
        <v>123</v>
      </c>
      <c r="J29" t="s">
        <v>123</v>
      </c>
      <c r="K29" t="str">
        <f t="shared" ca="1" si="3"/>
        <v>NTR</v>
      </c>
      <c r="L29" t="s">
        <v>20</v>
      </c>
      <c r="M29" t="s">
        <v>20</v>
      </c>
      <c r="N29" t="s">
        <v>667</v>
      </c>
      <c r="O29" t="s">
        <v>123</v>
      </c>
      <c r="P29" t="s">
        <v>123</v>
      </c>
      <c r="Q29" t="s">
        <v>21</v>
      </c>
      <c r="R29" t="s">
        <v>1380</v>
      </c>
      <c r="S29" t="s">
        <v>269</v>
      </c>
      <c r="T29" t="s">
        <v>51</v>
      </c>
      <c r="U29" t="s">
        <v>50</v>
      </c>
      <c r="V29" t="s">
        <v>82</v>
      </c>
      <c r="W29" t="s">
        <v>54</v>
      </c>
      <c r="X29" t="s">
        <v>138</v>
      </c>
      <c r="Y29" t="s">
        <v>20</v>
      </c>
      <c r="Z29" t="s">
        <v>20</v>
      </c>
      <c r="AA29" s="34">
        <v>42885.535682870373</v>
      </c>
      <c r="AB29" s="34">
        <v>42887.309155092589</v>
      </c>
      <c r="AE29" t="str">
        <f t="shared" ca="1" si="4"/>
        <v>NTR</v>
      </c>
      <c r="AF29" t="str">
        <f t="shared" ca="1" si="5"/>
        <v>NoTarg</v>
      </c>
      <c r="AG29" t="str">
        <f t="shared" ca="1" si="6"/>
        <v>NoWaive</v>
      </c>
      <c r="AH29" t="str">
        <f t="shared" ca="1" si="7"/>
        <v>NTR</v>
      </c>
    </row>
    <row r="30" spans="1:34" x14ac:dyDescent="0.3">
      <c r="A30">
        <f t="shared" si="0"/>
        <v>1</v>
      </c>
      <c r="B30">
        <f t="shared" si="1"/>
        <v>1</v>
      </c>
      <c r="C30" s="4">
        <f t="shared" ca="1" si="2"/>
        <v>100238</v>
      </c>
      <c r="D30">
        <v>100238</v>
      </c>
      <c r="E30" t="s">
        <v>480</v>
      </c>
      <c r="F30" t="s">
        <v>28</v>
      </c>
      <c r="G30" t="s">
        <v>481</v>
      </c>
      <c r="H30" t="s">
        <v>94</v>
      </c>
      <c r="I30" t="s">
        <v>123</v>
      </c>
      <c r="J30" t="s">
        <v>123</v>
      </c>
      <c r="K30" t="str">
        <f t="shared" ca="1" si="3"/>
        <v>NTR</v>
      </c>
      <c r="L30" s="5" t="s">
        <v>20</v>
      </c>
      <c r="M30" t="s">
        <v>20</v>
      </c>
      <c r="N30" t="s">
        <v>1523</v>
      </c>
      <c r="O30" t="s">
        <v>123</v>
      </c>
      <c r="P30" t="s">
        <v>123</v>
      </c>
      <c r="Q30" t="s">
        <v>287</v>
      </c>
      <c r="R30" t="s">
        <v>82</v>
      </c>
      <c r="S30" t="s">
        <v>269</v>
      </c>
      <c r="T30" t="s">
        <v>23</v>
      </c>
      <c r="U30" t="s">
        <v>39</v>
      </c>
      <c r="V30" t="s">
        <v>156</v>
      </c>
      <c r="W30" t="s">
        <v>489</v>
      </c>
      <c r="X30" t="s">
        <v>480</v>
      </c>
      <c r="Y30" t="s">
        <v>20</v>
      </c>
      <c r="Z30" t="s">
        <v>20</v>
      </c>
      <c r="AA30" s="34">
        <v>42886.736921296295</v>
      </c>
      <c r="AB30" s="34">
        <v>42886.736921296295</v>
      </c>
      <c r="AD30">
        <v>11</v>
      </c>
      <c r="AE30" t="str">
        <f t="shared" ca="1" si="4"/>
        <v>NTR</v>
      </c>
      <c r="AF30" t="str">
        <f t="shared" ca="1" si="5"/>
        <v>NoTarg</v>
      </c>
      <c r="AG30" t="str">
        <f t="shared" ca="1" si="6"/>
        <v>NoWaive</v>
      </c>
      <c r="AH30" t="str">
        <f t="shared" ca="1" si="7"/>
        <v>NTR</v>
      </c>
    </row>
    <row r="31" spans="1:34" x14ac:dyDescent="0.3">
      <c r="A31">
        <f t="shared" si="0"/>
        <v>1</v>
      </c>
      <c r="B31">
        <f t="shared" si="1"/>
        <v>1</v>
      </c>
      <c r="C31" s="4">
        <f t="shared" ca="1" si="2"/>
        <v>100243</v>
      </c>
      <c r="D31">
        <v>100243</v>
      </c>
      <c r="E31" t="s">
        <v>480</v>
      </c>
      <c r="F31" t="s">
        <v>28</v>
      </c>
      <c r="G31" t="s">
        <v>481</v>
      </c>
      <c r="H31" t="s">
        <v>94</v>
      </c>
      <c r="I31" t="s">
        <v>123</v>
      </c>
      <c r="J31" t="s">
        <v>123</v>
      </c>
      <c r="K31" t="str">
        <f t="shared" ca="1" si="3"/>
        <v>NTR</v>
      </c>
      <c r="L31" s="5" t="s">
        <v>20</v>
      </c>
      <c r="M31" s="5" t="s">
        <v>20</v>
      </c>
      <c r="N31" t="s">
        <v>1524</v>
      </c>
      <c r="O31" t="s">
        <v>123</v>
      </c>
      <c r="P31" t="s">
        <v>123</v>
      </c>
      <c r="Q31" t="s">
        <v>287</v>
      </c>
      <c r="R31" t="s">
        <v>82</v>
      </c>
      <c r="S31" t="s">
        <v>269</v>
      </c>
      <c r="T31" t="s">
        <v>23</v>
      </c>
      <c r="U31" t="s">
        <v>22</v>
      </c>
      <c r="V31" t="s">
        <v>156</v>
      </c>
      <c r="W31" t="s">
        <v>489</v>
      </c>
      <c r="X31" t="s">
        <v>480</v>
      </c>
      <c r="Y31" t="s">
        <v>20</v>
      </c>
      <c r="Z31" t="s">
        <v>20</v>
      </c>
      <c r="AA31" s="34">
        <v>42886.744016203702</v>
      </c>
      <c r="AB31" s="34">
        <v>42886.744016203702</v>
      </c>
      <c r="AD31">
        <v>1</v>
      </c>
      <c r="AE31" t="str">
        <f t="shared" ca="1" si="4"/>
        <v>NTR</v>
      </c>
      <c r="AF31" t="str">
        <f t="shared" ca="1" si="5"/>
        <v>NoTarg</v>
      </c>
      <c r="AG31" t="str">
        <f t="shared" ca="1" si="6"/>
        <v>NoWaive</v>
      </c>
      <c r="AH31" t="str">
        <f t="shared" ca="1" si="7"/>
        <v>NTR</v>
      </c>
    </row>
    <row r="32" spans="1:34" x14ac:dyDescent="0.3">
      <c r="A32">
        <f t="shared" si="0"/>
        <v>146</v>
      </c>
      <c r="B32">
        <f t="shared" si="1"/>
        <v>1</v>
      </c>
      <c r="C32" s="4">
        <f t="shared" ca="1" si="2"/>
        <v>94191</v>
      </c>
      <c r="D32">
        <v>94191</v>
      </c>
      <c r="E32" t="s">
        <v>186</v>
      </c>
      <c r="F32" t="s">
        <v>75</v>
      </c>
      <c r="G32" t="s">
        <v>76</v>
      </c>
      <c r="H32" t="s">
        <v>112</v>
      </c>
      <c r="I32" t="s">
        <v>30</v>
      </c>
      <c r="J32" t="s">
        <v>123</v>
      </c>
      <c r="K32" t="str">
        <f t="shared" ca="1" si="3"/>
        <v>.</v>
      </c>
      <c r="L32" t="s">
        <v>796</v>
      </c>
      <c r="M32" t="s">
        <v>20</v>
      </c>
      <c r="N32" t="s">
        <v>344</v>
      </c>
      <c r="O32" t="s">
        <v>1384</v>
      </c>
      <c r="P32" t="s">
        <v>123</v>
      </c>
      <c r="Q32" t="s">
        <v>82</v>
      </c>
      <c r="R32" t="s">
        <v>1380</v>
      </c>
      <c r="S32" t="s">
        <v>269</v>
      </c>
      <c r="T32" t="s">
        <v>36</v>
      </c>
      <c r="U32" t="s">
        <v>35</v>
      </c>
      <c r="V32" t="s">
        <v>25</v>
      </c>
      <c r="W32" t="s">
        <v>26</v>
      </c>
      <c r="X32" t="s">
        <v>272</v>
      </c>
      <c r="Y32" t="s">
        <v>103</v>
      </c>
      <c r="Z32" t="s">
        <v>20</v>
      </c>
      <c r="AA32" s="34">
        <v>42740.289351851854</v>
      </c>
      <c r="AB32" s="34">
        <v>42886.756030092591</v>
      </c>
      <c r="AE32" t="str">
        <f t="shared" ca="1" si="4"/>
        <v>Protocols-AAUM</v>
      </c>
      <c r="AF32" t="str">
        <f t="shared" ca="1" si="5"/>
        <v>---</v>
      </c>
      <c r="AG32" t="str">
        <f t="shared" ca="1" si="6"/>
        <v>Waiver Requested</v>
      </c>
      <c r="AH32" t="str">
        <f t="shared" ca="1" si="7"/>
        <v>P1</v>
      </c>
    </row>
    <row r="33" spans="1:34" x14ac:dyDescent="0.3">
      <c r="A33">
        <f t="shared" si="0"/>
        <v>62</v>
      </c>
      <c r="B33">
        <f t="shared" si="1"/>
        <v>37</v>
      </c>
      <c r="C33" s="4">
        <f t="shared" ca="1" si="2"/>
        <v>97620</v>
      </c>
      <c r="D33">
        <v>97620</v>
      </c>
      <c r="E33" t="s">
        <v>41</v>
      </c>
      <c r="F33" t="s">
        <v>75</v>
      </c>
      <c r="G33" t="s">
        <v>129</v>
      </c>
      <c r="H33" t="s">
        <v>94</v>
      </c>
      <c r="I33" t="s">
        <v>30</v>
      </c>
      <c r="J33" t="s">
        <v>123</v>
      </c>
      <c r="K33" t="str">
        <f t="shared" ca="1" si="3"/>
        <v>.</v>
      </c>
      <c r="L33" s="5" t="s">
        <v>796</v>
      </c>
      <c r="M33" t="s">
        <v>20</v>
      </c>
      <c r="N33" t="s">
        <v>929</v>
      </c>
      <c r="O33" t="s">
        <v>123</v>
      </c>
      <c r="P33" t="s">
        <v>123</v>
      </c>
      <c r="Q33" t="s">
        <v>82</v>
      </c>
      <c r="R33" t="s">
        <v>1380</v>
      </c>
      <c r="S33" t="s">
        <v>269</v>
      </c>
      <c r="T33" t="s">
        <v>36</v>
      </c>
      <c r="U33" t="s">
        <v>35</v>
      </c>
      <c r="V33" t="s">
        <v>29</v>
      </c>
      <c r="W33" t="s">
        <v>44</v>
      </c>
      <c r="X33" t="s">
        <v>405</v>
      </c>
      <c r="Y33" t="s">
        <v>20</v>
      </c>
      <c r="Z33" t="s">
        <v>20</v>
      </c>
      <c r="AA33" s="34">
        <v>42823.748773148145</v>
      </c>
      <c r="AB33" s="34">
        <v>42849.737361111111</v>
      </c>
      <c r="AD33">
        <v>7</v>
      </c>
      <c r="AE33" t="str">
        <f t="shared" ca="1" si="4"/>
        <v>Protocols-AAUM</v>
      </c>
      <c r="AF33" t="str">
        <f t="shared" ca="1" si="5"/>
        <v>---</v>
      </c>
      <c r="AG33" t="str">
        <f t="shared" ca="1" si="6"/>
        <v>Waiver Requested</v>
      </c>
      <c r="AH33" t="str">
        <f t="shared" ca="1" si="7"/>
        <v>P2</v>
      </c>
    </row>
    <row r="34" spans="1:34" x14ac:dyDescent="0.3">
      <c r="A34">
        <f t="shared" ref="A34:A65" si="8">DAYS360(AA34,$K$104)</f>
        <v>1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100146</v>
      </c>
      <c r="D34">
        <v>100146</v>
      </c>
      <c r="E34" t="s">
        <v>41</v>
      </c>
      <c r="F34" t="s">
        <v>75</v>
      </c>
      <c r="G34" t="s">
        <v>129</v>
      </c>
      <c r="H34" t="s">
        <v>156</v>
      </c>
      <c r="I34" t="s">
        <v>123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NTR</v>
      </c>
      <c r="L34" t="s">
        <v>20</v>
      </c>
      <c r="M34" t="s">
        <v>20</v>
      </c>
      <c r="N34" t="s">
        <v>1527</v>
      </c>
      <c r="O34" t="s">
        <v>123</v>
      </c>
      <c r="P34" t="s">
        <v>123</v>
      </c>
      <c r="Q34" t="s">
        <v>21</v>
      </c>
      <c r="R34" t="s">
        <v>1380</v>
      </c>
      <c r="S34" t="s">
        <v>269</v>
      </c>
      <c r="T34" t="s">
        <v>36</v>
      </c>
      <c r="U34" t="s">
        <v>35</v>
      </c>
      <c r="V34" t="s">
        <v>82</v>
      </c>
      <c r="W34" t="s">
        <v>54</v>
      </c>
      <c r="X34" t="s">
        <v>47</v>
      </c>
      <c r="Y34" t="s">
        <v>20</v>
      </c>
      <c r="Z34" t="s">
        <v>20</v>
      </c>
      <c r="AA34" s="34">
        <v>42885.835682870369</v>
      </c>
      <c r="AB34" s="34">
        <v>42887.309120370373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131</v>
      </c>
      <c r="B35">
        <f t="shared" si="9"/>
        <v>1</v>
      </c>
      <c r="C35" s="4">
        <f t="shared" ca="1" si="10"/>
        <v>94835</v>
      </c>
      <c r="D35">
        <v>94835</v>
      </c>
      <c r="E35" t="s">
        <v>561</v>
      </c>
      <c r="F35" t="s">
        <v>86</v>
      </c>
      <c r="G35" t="s">
        <v>87</v>
      </c>
      <c r="H35" t="s">
        <v>112</v>
      </c>
      <c r="I35" t="s">
        <v>30</v>
      </c>
      <c r="J35" t="s">
        <v>123</v>
      </c>
      <c r="K35" t="str">
        <f t="shared" ca="1" si="11"/>
        <v>.</v>
      </c>
      <c r="L35" s="5" t="s">
        <v>796</v>
      </c>
      <c r="M35" s="5" t="s">
        <v>20</v>
      </c>
      <c r="N35" t="s">
        <v>1517</v>
      </c>
      <c r="O35" t="s">
        <v>1518</v>
      </c>
      <c r="P35" t="s">
        <v>213</v>
      </c>
      <c r="Q35" t="s">
        <v>82</v>
      </c>
      <c r="R35" t="s">
        <v>1380</v>
      </c>
      <c r="S35" t="s">
        <v>269</v>
      </c>
      <c r="T35" t="s">
        <v>36</v>
      </c>
      <c r="U35" t="s">
        <v>35</v>
      </c>
      <c r="V35" t="s">
        <v>190</v>
      </c>
      <c r="W35" t="s">
        <v>26</v>
      </c>
      <c r="X35" t="s">
        <v>272</v>
      </c>
      <c r="Y35" t="s">
        <v>103</v>
      </c>
      <c r="Z35" t="s">
        <v>20</v>
      </c>
      <c r="AA35" s="34">
        <v>42755.776539351849</v>
      </c>
      <c r="AB35" s="34">
        <v>42886.760960648149</v>
      </c>
      <c r="AC35" t="s">
        <v>1213</v>
      </c>
      <c r="AE35" t="str">
        <f t="shared" ca="1" si="12"/>
        <v>Protocols-SMB</v>
      </c>
      <c r="AF35" t="str">
        <f t="shared" ca="1" si="13"/>
        <v>---</v>
      </c>
      <c r="AG35" t="str">
        <f t="shared" ca="1" si="14"/>
        <v>Waiver Requested</v>
      </c>
      <c r="AH35" t="str">
        <f t="shared" ca="1" si="15"/>
        <v>P1</v>
      </c>
    </row>
    <row r="36" spans="1:34" x14ac:dyDescent="0.3">
      <c r="A36">
        <f t="shared" si="8"/>
        <v>78</v>
      </c>
      <c r="B36">
        <f t="shared" si="9"/>
        <v>6</v>
      </c>
      <c r="C36" s="4">
        <f t="shared" ca="1" si="10"/>
        <v>97010</v>
      </c>
      <c r="D36">
        <v>97010</v>
      </c>
      <c r="E36" t="s">
        <v>18</v>
      </c>
      <c r="F36" t="s">
        <v>86</v>
      </c>
      <c r="G36" t="s">
        <v>92</v>
      </c>
      <c r="H36" t="s">
        <v>94</v>
      </c>
      <c r="I36" t="s">
        <v>30</v>
      </c>
      <c r="J36" t="s">
        <v>123</v>
      </c>
      <c r="K36" t="str">
        <f t="shared" ca="1" si="11"/>
        <v>.</v>
      </c>
      <c r="L36" s="5" t="s">
        <v>796</v>
      </c>
      <c r="M36" t="s">
        <v>20</v>
      </c>
      <c r="N36" t="s">
        <v>776</v>
      </c>
      <c r="O36" t="s">
        <v>123</v>
      </c>
      <c r="P36" t="s">
        <v>626</v>
      </c>
      <c r="Q36" t="s">
        <v>82</v>
      </c>
      <c r="R36" t="s">
        <v>1380</v>
      </c>
      <c r="S36" t="s">
        <v>269</v>
      </c>
      <c r="T36" t="s">
        <v>36</v>
      </c>
      <c r="U36" t="s">
        <v>35</v>
      </c>
      <c r="V36" t="s">
        <v>29</v>
      </c>
      <c r="W36" t="s">
        <v>54</v>
      </c>
      <c r="X36" t="s">
        <v>405</v>
      </c>
      <c r="Y36" t="s">
        <v>20</v>
      </c>
      <c r="Z36" t="s">
        <v>20</v>
      </c>
      <c r="AA36" s="34">
        <v>42807.891898148147</v>
      </c>
      <c r="AB36" s="34">
        <v>42880.825555555559</v>
      </c>
      <c r="AC36" t="s">
        <v>1215</v>
      </c>
      <c r="AD36">
        <v>15</v>
      </c>
      <c r="AE36" t="str">
        <f t="shared" ca="1" si="12"/>
        <v>Protocols-SMB</v>
      </c>
      <c r="AF36" t="str">
        <f t="shared" ca="1" si="13"/>
        <v>---</v>
      </c>
      <c r="AG36" t="str">
        <f t="shared" ca="1" si="14"/>
        <v>Waiver Requested</v>
      </c>
      <c r="AH36" t="str">
        <f t="shared" ca="1" si="15"/>
        <v>P2</v>
      </c>
    </row>
    <row r="37" spans="1:34" x14ac:dyDescent="0.3">
      <c r="A37">
        <f t="shared" si="8"/>
        <v>63</v>
      </c>
      <c r="B37">
        <f t="shared" si="9"/>
        <v>1</v>
      </c>
      <c r="C37" s="4">
        <f t="shared" ca="1" si="10"/>
        <v>97543</v>
      </c>
      <c r="D37">
        <v>97543</v>
      </c>
      <c r="E37" t="s">
        <v>91</v>
      </c>
      <c r="F37" t="s">
        <v>86</v>
      </c>
      <c r="G37" t="s">
        <v>92</v>
      </c>
      <c r="H37" t="s">
        <v>112</v>
      </c>
      <c r="I37" t="s">
        <v>30</v>
      </c>
      <c r="J37" t="s">
        <v>123</v>
      </c>
      <c r="K37" t="str">
        <f t="shared" ca="1" si="11"/>
        <v>.</v>
      </c>
      <c r="L37" s="5" t="s">
        <v>20</v>
      </c>
      <c r="M37" s="5" t="s">
        <v>1360</v>
      </c>
      <c r="N37" t="s">
        <v>1037</v>
      </c>
      <c r="O37" t="s">
        <v>1386</v>
      </c>
      <c r="P37" t="s">
        <v>123</v>
      </c>
      <c r="Q37" t="s">
        <v>82</v>
      </c>
      <c r="R37" t="s">
        <v>1380</v>
      </c>
      <c r="S37" t="s">
        <v>269</v>
      </c>
      <c r="T37" t="s">
        <v>36</v>
      </c>
      <c r="U37" t="s">
        <v>35</v>
      </c>
      <c r="V37" t="s">
        <v>29</v>
      </c>
      <c r="W37" t="s">
        <v>44</v>
      </c>
      <c r="X37" t="s">
        <v>118</v>
      </c>
      <c r="Y37" t="s">
        <v>20</v>
      </c>
      <c r="Z37" t="s">
        <v>20</v>
      </c>
      <c r="AA37" s="34">
        <v>42822.246874999997</v>
      </c>
      <c r="AB37" s="34">
        <v>42886.505844907406</v>
      </c>
      <c r="AC37" t="s">
        <v>402</v>
      </c>
      <c r="AD37">
        <v>8</v>
      </c>
      <c r="AE37" t="str">
        <f t="shared" ca="1" si="12"/>
        <v>Protocols-SMB</v>
      </c>
      <c r="AF37" t="str">
        <f t="shared" ca="1" si="13"/>
        <v>Avitus_1.4.0.72-20170607</v>
      </c>
      <c r="AG37" t="str">
        <f t="shared" ca="1" si="14"/>
        <v>---</v>
      </c>
      <c r="AH37" t="str">
        <f t="shared" ca="1" si="15"/>
        <v>P1</v>
      </c>
    </row>
    <row r="38" spans="1:34" x14ac:dyDescent="0.3">
      <c r="A38">
        <f t="shared" si="8"/>
        <v>36</v>
      </c>
      <c r="B38">
        <f t="shared" si="9"/>
        <v>1</v>
      </c>
      <c r="C38" s="4">
        <f t="shared" ca="1" si="10"/>
        <v>98719</v>
      </c>
      <c r="D38">
        <v>98719</v>
      </c>
      <c r="E38" t="s">
        <v>91</v>
      </c>
      <c r="F38" t="s">
        <v>86</v>
      </c>
      <c r="G38" t="s">
        <v>87</v>
      </c>
      <c r="H38" t="s">
        <v>112</v>
      </c>
      <c r="I38" t="s">
        <v>24</v>
      </c>
      <c r="J38" t="s">
        <v>123</v>
      </c>
      <c r="K38" t="str">
        <f t="shared" ca="1" si="11"/>
        <v>.</v>
      </c>
      <c r="L38" t="s">
        <v>796</v>
      </c>
      <c r="M38" t="s">
        <v>20</v>
      </c>
      <c r="N38" t="s">
        <v>1145</v>
      </c>
      <c r="O38" t="s">
        <v>1390</v>
      </c>
      <c r="P38" t="s">
        <v>123</v>
      </c>
      <c r="Q38" t="s">
        <v>82</v>
      </c>
      <c r="R38" t="s">
        <v>1380</v>
      </c>
      <c r="S38" t="s">
        <v>269</v>
      </c>
      <c r="T38" t="s">
        <v>36</v>
      </c>
      <c r="U38" t="s">
        <v>35</v>
      </c>
      <c r="V38" t="s">
        <v>190</v>
      </c>
      <c r="W38" t="s">
        <v>26</v>
      </c>
      <c r="X38" t="s">
        <v>742</v>
      </c>
      <c r="Y38" t="s">
        <v>103</v>
      </c>
      <c r="Z38" t="s">
        <v>20</v>
      </c>
      <c r="AA38" s="34">
        <v>42850.847083333334</v>
      </c>
      <c r="AB38" s="34">
        <v>42885.446851851855</v>
      </c>
      <c r="AE38" t="str">
        <f t="shared" ca="1" si="12"/>
        <v>Protocols-SMB</v>
      </c>
      <c r="AF38" t="str">
        <f t="shared" ca="1" si="13"/>
        <v>---</v>
      </c>
      <c r="AG38" t="str">
        <f t="shared" ca="1" si="14"/>
        <v>Waiver Requested</v>
      </c>
      <c r="AH38" t="str">
        <f t="shared" ca="1" si="15"/>
        <v>P1</v>
      </c>
    </row>
    <row r="39" spans="1:34" x14ac:dyDescent="0.3">
      <c r="A39">
        <f t="shared" si="8"/>
        <v>34</v>
      </c>
      <c r="B39">
        <f t="shared" si="9"/>
        <v>1</v>
      </c>
      <c r="C39" s="4">
        <f t="shared" ca="1" si="10"/>
        <v>98839</v>
      </c>
      <c r="D39">
        <v>98839</v>
      </c>
      <c r="E39" t="s">
        <v>416</v>
      </c>
      <c r="F39" t="s">
        <v>86</v>
      </c>
      <c r="G39" t="s">
        <v>266</v>
      </c>
      <c r="H39" t="s">
        <v>94</v>
      </c>
      <c r="I39" t="s">
        <v>24</v>
      </c>
      <c r="J39" t="s">
        <v>123</v>
      </c>
      <c r="K39" t="str">
        <f t="shared" ca="1" si="11"/>
        <v>.</v>
      </c>
      <c r="L39" s="5" t="s">
        <v>20</v>
      </c>
      <c r="M39" s="5" t="s">
        <v>1360</v>
      </c>
      <c r="N39" t="s">
        <v>1161</v>
      </c>
      <c r="O39" t="s">
        <v>123</v>
      </c>
      <c r="P39" t="s">
        <v>1273</v>
      </c>
      <c r="Q39" t="s">
        <v>82</v>
      </c>
      <c r="R39" t="s">
        <v>1380</v>
      </c>
      <c r="S39" t="s">
        <v>269</v>
      </c>
      <c r="T39" t="s">
        <v>23</v>
      </c>
      <c r="U39" t="s">
        <v>39</v>
      </c>
      <c r="V39" t="s">
        <v>29</v>
      </c>
      <c r="W39" t="s">
        <v>54</v>
      </c>
      <c r="X39" t="s">
        <v>405</v>
      </c>
      <c r="Y39" t="s">
        <v>20</v>
      </c>
      <c r="Z39" t="s">
        <v>20</v>
      </c>
      <c r="AA39" s="34">
        <v>42852.838067129633</v>
      </c>
      <c r="AB39" s="34">
        <v>42886.509375000001</v>
      </c>
      <c r="AD39">
        <v>1</v>
      </c>
      <c r="AE39" t="str">
        <f t="shared" ca="1" si="12"/>
        <v>Protocols-SMB</v>
      </c>
      <c r="AF39" t="str">
        <f t="shared" ca="1" si="13"/>
        <v>Avitus_1.4.0.72-20170607</v>
      </c>
      <c r="AG39" t="str">
        <f t="shared" ca="1" si="14"/>
        <v>---</v>
      </c>
      <c r="AH39" t="str">
        <f t="shared" ca="1" si="15"/>
        <v>P2</v>
      </c>
    </row>
    <row r="40" spans="1:34" x14ac:dyDescent="0.3">
      <c r="A40">
        <f t="shared" si="8"/>
        <v>30</v>
      </c>
      <c r="B40">
        <f t="shared" si="9"/>
        <v>14</v>
      </c>
      <c r="C40" s="4">
        <f t="shared" ca="1" si="10"/>
        <v>98910</v>
      </c>
      <c r="D40">
        <v>98910</v>
      </c>
      <c r="E40" t="s">
        <v>563</v>
      </c>
      <c r="F40" t="s">
        <v>86</v>
      </c>
      <c r="G40" t="s">
        <v>87</v>
      </c>
      <c r="H40" t="s">
        <v>94</v>
      </c>
      <c r="I40" t="s">
        <v>24</v>
      </c>
      <c r="J40" t="s">
        <v>123</v>
      </c>
      <c r="K40" t="str">
        <f t="shared" ca="1" si="11"/>
        <v>.</v>
      </c>
      <c r="L40" s="5" t="s">
        <v>796</v>
      </c>
      <c r="M40" t="s">
        <v>20</v>
      </c>
      <c r="N40" t="s">
        <v>1178</v>
      </c>
      <c r="O40" t="s">
        <v>123</v>
      </c>
      <c r="P40" t="s">
        <v>123</v>
      </c>
      <c r="Q40" t="s">
        <v>82</v>
      </c>
      <c r="R40" t="s">
        <v>1380</v>
      </c>
      <c r="S40" t="s">
        <v>269</v>
      </c>
      <c r="T40" t="s">
        <v>23</v>
      </c>
      <c r="U40" t="s">
        <v>22</v>
      </c>
      <c r="V40" t="s">
        <v>570</v>
      </c>
      <c r="W40" t="s">
        <v>683</v>
      </c>
      <c r="X40" t="s">
        <v>108</v>
      </c>
      <c r="Y40" t="s">
        <v>20</v>
      </c>
      <c r="Z40" t="s">
        <v>20</v>
      </c>
      <c r="AA40" s="34">
        <v>42856.738692129627</v>
      </c>
      <c r="AB40" s="34">
        <v>42872.500914351855</v>
      </c>
      <c r="AD40">
        <v>14</v>
      </c>
      <c r="AE40" t="str">
        <f t="shared" ca="1" si="12"/>
        <v>Protocols-SMB</v>
      </c>
      <c r="AF40" t="str">
        <f t="shared" ca="1" si="13"/>
        <v>---</v>
      </c>
      <c r="AG40" t="str">
        <f t="shared" ca="1" si="14"/>
        <v>Waiver Requested</v>
      </c>
      <c r="AH40" t="str">
        <f t="shared" ca="1" si="15"/>
        <v>P2</v>
      </c>
    </row>
    <row r="41" spans="1:34" x14ac:dyDescent="0.3">
      <c r="A41">
        <f t="shared" si="8"/>
        <v>29</v>
      </c>
      <c r="B41">
        <f t="shared" si="9"/>
        <v>6</v>
      </c>
      <c r="C41" s="4">
        <f t="shared" ca="1" si="10"/>
        <v>98940</v>
      </c>
      <c r="D41">
        <v>98940</v>
      </c>
      <c r="E41" t="s">
        <v>399</v>
      </c>
      <c r="F41" t="s">
        <v>86</v>
      </c>
      <c r="G41" t="s">
        <v>87</v>
      </c>
      <c r="H41" t="s">
        <v>112</v>
      </c>
      <c r="I41" t="s">
        <v>24</v>
      </c>
      <c r="J41" t="s">
        <v>123</v>
      </c>
      <c r="K41" t="str">
        <f t="shared" ca="1" si="11"/>
        <v>.</v>
      </c>
      <c r="L41" s="5" t="s">
        <v>796</v>
      </c>
      <c r="M41" t="s">
        <v>20</v>
      </c>
      <c r="N41" t="s">
        <v>1183</v>
      </c>
      <c r="O41" t="s">
        <v>1393</v>
      </c>
      <c r="P41" t="s">
        <v>123</v>
      </c>
      <c r="Q41" t="s">
        <v>82</v>
      </c>
      <c r="R41" t="s">
        <v>1380</v>
      </c>
      <c r="S41" t="s">
        <v>269</v>
      </c>
      <c r="T41" t="s">
        <v>36</v>
      </c>
      <c r="U41" t="s">
        <v>35</v>
      </c>
      <c r="V41" t="s">
        <v>190</v>
      </c>
      <c r="W41" t="s">
        <v>26</v>
      </c>
      <c r="X41" t="s">
        <v>405</v>
      </c>
      <c r="Y41" t="s">
        <v>103</v>
      </c>
      <c r="Z41" t="s">
        <v>20</v>
      </c>
      <c r="AA41" s="34">
        <v>42857.441631944443</v>
      </c>
      <c r="AB41" s="34">
        <v>42880.861111111109</v>
      </c>
      <c r="AD41">
        <v>1</v>
      </c>
      <c r="AE41" t="str">
        <f t="shared" ca="1" si="12"/>
        <v>Protocols-SMB</v>
      </c>
      <c r="AF41" t="str">
        <f t="shared" ca="1" si="13"/>
        <v>---</v>
      </c>
      <c r="AG41" t="str">
        <f t="shared" ca="1" si="14"/>
        <v>Waiver Requested</v>
      </c>
      <c r="AH41" t="str">
        <f t="shared" ca="1" si="15"/>
        <v>P1</v>
      </c>
    </row>
    <row r="42" spans="1:34" x14ac:dyDescent="0.3">
      <c r="A42">
        <f t="shared" si="8"/>
        <v>29</v>
      </c>
      <c r="B42">
        <f t="shared" si="9"/>
        <v>1</v>
      </c>
      <c r="C42" s="4">
        <f t="shared" ca="1" si="10"/>
        <v>98941</v>
      </c>
      <c r="D42">
        <v>98941</v>
      </c>
      <c r="E42" t="s">
        <v>118</v>
      </c>
      <c r="F42" t="s">
        <v>86</v>
      </c>
      <c r="G42" t="s">
        <v>87</v>
      </c>
      <c r="H42" t="s">
        <v>112</v>
      </c>
      <c r="I42" t="s">
        <v>24</v>
      </c>
      <c r="J42" t="s">
        <v>123</v>
      </c>
      <c r="K42" t="str">
        <f t="shared" ca="1" si="11"/>
        <v>.</v>
      </c>
      <c r="L42" s="5" t="s">
        <v>796</v>
      </c>
      <c r="M42" s="5" t="s">
        <v>20</v>
      </c>
      <c r="N42" t="s">
        <v>1184</v>
      </c>
      <c r="O42" t="s">
        <v>1480</v>
      </c>
      <c r="P42" t="s">
        <v>123</v>
      </c>
      <c r="Q42" t="s">
        <v>82</v>
      </c>
      <c r="R42" t="s">
        <v>1380</v>
      </c>
      <c r="S42" t="s">
        <v>269</v>
      </c>
      <c r="T42" t="s">
        <v>36</v>
      </c>
      <c r="U42" t="s">
        <v>35</v>
      </c>
      <c r="V42" t="s">
        <v>190</v>
      </c>
      <c r="W42" t="s">
        <v>26</v>
      </c>
      <c r="X42" t="s">
        <v>405</v>
      </c>
      <c r="Y42" t="s">
        <v>103</v>
      </c>
      <c r="Z42" t="s">
        <v>20</v>
      </c>
      <c r="AA42" s="34">
        <v>42857.443495370368</v>
      </c>
      <c r="AB42" s="34">
        <v>42885.446840277778</v>
      </c>
      <c r="AD42">
        <v>1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Waiver Requested</v>
      </c>
      <c r="AH42" t="str">
        <f t="shared" ca="1" si="15"/>
        <v>P1</v>
      </c>
    </row>
    <row r="43" spans="1:34" x14ac:dyDescent="0.3">
      <c r="A43">
        <f t="shared" si="8"/>
        <v>19</v>
      </c>
      <c r="B43">
        <f t="shared" si="9"/>
        <v>6</v>
      </c>
      <c r="C43" s="4">
        <f t="shared" ca="1" si="10"/>
        <v>99428</v>
      </c>
      <c r="D43">
        <v>99428</v>
      </c>
      <c r="E43" t="s">
        <v>84</v>
      </c>
      <c r="F43" t="s">
        <v>86</v>
      </c>
      <c r="G43" t="s">
        <v>87</v>
      </c>
      <c r="H43" t="s">
        <v>94</v>
      </c>
      <c r="I43" t="s">
        <v>24</v>
      </c>
      <c r="J43" t="s">
        <v>123</v>
      </c>
      <c r="K43" t="str">
        <f t="shared" ca="1" si="11"/>
        <v>.</v>
      </c>
      <c r="L43" t="s">
        <v>796</v>
      </c>
      <c r="M43" t="s">
        <v>20</v>
      </c>
      <c r="N43" t="s">
        <v>1298</v>
      </c>
      <c r="O43" t="s">
        <v>123</v>
      </c>
      <c r="P43" t="s">
        <v>123</v>
      </c>
      <c r="Q43" t="s">
        <v>82</v>
      </c>
      <c r="R43" t="s">
        <v>1380</v>
      </c>
      <c r="S43" t="s">
        <v>269</v>
      </c>
      <c r="T43" t="s">
        <v>36</v>
      </c>
      <c r="U43" t="s">
        <v>35</v>
      </c>
      <c r="V43" t="s">
        <v>190</v>
      </c>
      <c r="W43" t="s">
        <v>54</v>
      </c>
      <c r="X43" t="s">
        <v>405</v>
      </c>
      <c r="Y43" t="s">
        <v>20</v>
      </c>
      <c r="Z43" t="s">
        <v>20</v>
      </c>
      <c r="AA43" s="34">
        <v>42867.724502314813</v>
      </c>
      <c r="AB43" s="34">
        <v>42880.901284722226</v>
      </c>
      <c r="AC43" t="s">
        <v>830</v>
      </c>
      <c r="AE43" t="str">
        <f t="shared" ca="1" si="12"/>
        <v>Protocols-SMB</v>
      </c>
      <c r="AF43" t="str">
        <f t="shared" ca="1" si="13"/>
        <v>---</v>
      </c>
      <c r="AG43" t="str">
        <f t="shared" ca="1" si="14"/>
        <v>Waiver Requested</v>
      </c>
      <c r="AH43" t="str">
        <f t="shared" ca="1" si="15"/>
        <v>P2</v>
      </c>
    </row>
    <row r="44" spans="1:34" x14ac:dyDescent="0.3">
      <c r="A44">
        <f t="shared" si="8"/>
        <v>15</v>
      </c>
      <c r="B44">
        <f t="shared" si="9"/>
        <v>6</v>
      </c>
      <c r="C44" s="4">
        <f t="shared" ca="1" si="10"/>
        <v>99537</v>
      </c>
      <c r="D44">
        <v>99537</v>
      </c>
      <c r="E44" t="s">
        <v>84</v>
      </c>
      <c r="F44" t="s">
        <v>86</v>
      </c>
      <c r="G44" t="s">
        <v>92</v>
      </c>
      <c r="H44" t="s">
        <v>94</v>
      </c>
      <c r="I44" t="s">
        <v>24</v>
      </c>
      <c r="J44" t="s">
        <v>123</v>
      </c>
      <c r="K44" t="str">
        <f t="shared" ca="1" si="11"/>
        <v>.</v>
      </c>
      <c r="L44" t="s">
        <v>796</v>
      </c>
      <c r="M44" t="s">
        <v>20</v>
      </c>
      <c r="N44" t="s">
        <v>1313</v>
      </c>
      <c r="O44" t="s">
        <v>123</v>
      </c>
      <c r="P44" t="s">
        <v>1424</v>
      </c>
      <c r="Q44" t="s">
        <v>82</v>
      </c>
      <c r="R44" t="s">
        <v>1380</v>
      </c>
      <c r="S44" t="s">
        <v>269</v>
      </c>
      <c r="T44" t="s">
        <v>36</v>
      </c>
      <c r="U44" t="s">
        <v>35</v>
      </c>
      <c r="V44" t="s">
        <v>82</v>
      </c>
      <c r="W44" t="s">
        <v>54</v>
      </c>
      <c r="X44" t="s">
        <v>405</v>
      </c>
      <c r="Y44" t="s">
        <v>20</v>
      </c>
      <c r="Z44" t="s">
        <v>20</v>
      </c>
      <c r="AA44" s="34">
        <v>42871.465324074074</v>
      </c>
      <c r="AB44" s="34">
        <v>42880.895312499997</v>
      </c>
      <c r="AC44" t="s">
        <v>830</v>
      </c>
      <c r="AE44" t="str">
        <f t="shared" ca="1" si="12"/>
        <v>Protocols-SMB</v>
      </c>
      <c r="AF44" t="str">
        <f t="shared" ca="1" si="13"/>
        <v>---</v>
      </c>
      <c r="AG44" t="str">
        <f t="shared" ca="1" si="14"/>
        <v>Waiver Requested</v>
      </c>
      <c r="AH44" t="str">
        <f t="shared" ca="1" si="15"/>
        <v>P2</v>
      </c>
    </row>
    <row r="45" spans="1:34" x14ac:dyDescent="0.3">
      <c r="A45">
        <f t="shared" si="8"/>
        <v>14</v>
      </c>
      <c r="B45">
        <f t="shared" si="9"/>
        <v>1</v>
      </c>
      <c r="C45" s="4">
        <f t="shared" ca="1" si="10"/>
        <v>99619</v>
      </c>
      <c r="D45">
        <v>99619</v>
      </c>
      <c r="E45" t="s">
        <v>399</v>
      </c>
      <c r="F45" t="s">
        <v>86</v>
      </c>
      <c r="G45" t="s">
        <v>87</v>
      </c>
      <c r="H45" t="s">
        <v>184</v>
      </c>
      <c r="I45" t="s">
        <v>81</v>
      </c>
      <c r="J45" t="s">
        <v>123</v>
      </c>
      <c r="K45" t="str">
        <f t="shared" ca="1" si="11"/>
        <v>.</v>
      </c>
      <c r="L45" s="5" t="s">
        <v>20</v>
      </c>
      <c r="M45" t="s">
        <v>1360</v>
      </c>
      <c r="N45" t="s">
        <v>1447</v>
      </c>
      <c r="O45" t="s">
        <v>123</v>
      </c>
      <c r="P45" t="s">
        <v>123</v>
      </c>
      <c r="Q45" t="s">
        <v>82</v>
      </c>
      <c r="R45" t="s">
        <v>1380</v>
      </c>
      <c r="S45" t="s">
        <v>269</v>
      </c>
      <c r="T45" t="s">
        <v>23</v>
      </c>
      <c r="U45" t="s">
        <v>22</v>
      </c>
      <c r="V45" t="s">
        <v>82</v>
      </c>
      <c r="W45" t="s">
        <v>105</v>
      </c>
      <c r="X45" t="s">
        <v>405</v>
      </c>
      <c r="Y45" t="s">
        <v>20</v>
      </c>
      <c r="Z45" t="s">
        <v>20</v>
      </c>
      <c r="AA45" s="34">
        <v>42872.827256944445</v>
      </c>
      <c r="AB45" s="34">
        <v>42886.516736111109</v>
      </c>
      <c r="AC45" t="s">
        <v>830</v>
      </c>
      <c r="AD45">
        <v>1</v>
      </c>
      <c r="AE45" t="str">
        <f t="shared" ca="1" si="12"/>
        <v>Protocols-SMB</v>
      </c>
      <c r="AF45" t="str">
        <f t="shared" ca="1" si="13"/>
        <v>Avitus_1.4.0.72-20170607</v>
      </c>
      <c r="AG45" t="str">
        <f t="shared" ca="1" si="14"/>
        <v>---</v>
      </c>
      <c r="AH45" t="str">
        <f t="shared" ca="1" si="15"/>
        <v>P0</v>
      </c>
    </row>
    <row r="46" spans="1:34" x14ac:dyDescent="0.3">
      <c r="A46">
        <f t="shared" si="8"/>
        <v>14</v>
      </c>
      <c r="B46">
        <f t="shared" si="9"/>
        <v>5</v>
      </c>
      <c r="C46" s="4">
        <f t="shared" ca="1" si="10"/>
        <v>99620</v>
      </c>
      <c r="D46">
        <v>99620</v>
      </c>
      <c r="E46" t="s">
        <v>134</v>
      </c>
      <c r="F46" t="s">
        <v>86</v>
      </c>
      <c r="G46" t="s">
        <v>92</v>
      </c>
      <c r="H46" t="s">
        <v>94</v>
      </c>
      <c r="I46" t="s">
        <v>24</v>
      </c>
      <c r="J46" t="s">
        <v>123</v>
      </c>
      <c r="K46" t="str">
        <f t="shared" ca="1" si="11"/>
        <v>.</v>
      </c>
      <c r="L46" s="5" t="s">
        <v>796</v>
      </c>
      <c r="M46" t="s">
        <v>20</v>
      </c>
      <c r="N46" t="s">
        <v>1335</v>
      </c>
      <c r="O46" t="s">
        <v>123</v>
      </c>
      <c r="P46" t="s">
        <v>123</v>
      </c>
      <c r="Q46" t="s">
        <v>82</v>
      </c>
      <c r="R46" t="s">
        <v>1380</v>
      </c>
      <c r="S46" t="s">
        <v>269</v>
      </c>
      <c r="T46" t="s">
        <v>36</v>
      </c>
      <c r="U46" t="s">
        <v>22</v>
      </c>
      <c r="V46" t="s">
        <v>82</v>
      </c>
      <c r="W46" t="s">
        <v>54</v>
      </c>
      <c r="X46" t="s">
        <v>405</v>
      </c>
      <c r="Y46" t="s">
        <v>20</v>
      </c>
      <c r="Z46" t="s">
        <v>20</v>
      </c>
      <c r="AA46" s="34">
        <v>42872.828923611109</v>
      </c>
      <c r="AB46" s="34">
        <v>42881.532037037039</v>
      </c>
      <c r="AC46" t="s">
        <v>1425</v>
      </c>
      <c r="AD46">
        <v>10</v>
      </c>
      <c r="AE46" t="str">
        <f t="shared" ca="1" si="12"/>
        <v>Protocols-SMB</v>
      </c>
      <c r="AF46" t="str">
        <f t="shared" ca="1" si="13"/>
        <v>---</v>
      </c>
      <c r="AG46" t="str">
        <f t="shared" ca="1" si="14"/>
        <v>Waiver Requested</v>
      </c>
      <c r="AH46" t="str">
        <f t="shared" ca="1" si="15"/>
        <v>P2</v>
      </c>
    </row>
    <row r="47" spans="1:34" x14ac:dyDescent="0.3">
      <c r="A47">
        <f t="shared" si="8"/>
        <v>7</v>
      </c>
      <c r="B47">
        <f t="shared" si="9"/>
        <v>1</v>
      </c>
      <c r="C47" s="4">
        <f t="shared" ca="1" si="10"/>
        <v>99937</v>
      </c>
      <c r="D47">
        <v>99937</v>
      </c>
      <c r="E47" t="s">
        <v>74</v>
      </c>
      <c r="F47" t="s">
        <v>86</v>
      </c>
      <c r="G47" t="s">
        <v>87</v>
      </c>
      <c r="H47" t="s">
        <v>94</v>
      </c>
      <c r="I47" t="s">
        <v>1456</v>
      </c>
      <c r="J47" t="s">
        <v>123</v>
      </c>
      <c r="K47" t="str">
        <f t="shared" ca="1" si="11"/>
        <v>.</v>
      </c>
      <c r="L47" t="s">
        <v>20</v>
      </c>
      <c r="M47" s="5" t="s">
        <v>1105</v>
      </c>
      <c r="N47" t="s">
        <v>1457</v>
      </c>
      <c r="O47" t="s">
        <v>123</v>
      </c>
      <c r="P47" t="s">
        <v>123</v>
      </c>
      <c r="Q47" t="s">
        <v>82</v>
      </c>
      <c r="R47" t="s">
        <v>1380</v>
      </c>
      <c r="S47" t="s">
        <v>269</v>
      </c>
      <c r="T47" t="s">
        <v>23</v>
      </c>
      <c r="U47" t="s">
        <v>39</v>
      </c>
      <c r="V47" t="s">
        <v>82</v>
      </c>
      <c r="W47" t="s">
        <v>683</v>
      </c>
      <c r="X47" t="s">
        <v>108</v>
      </c>
      <c r="Y47" t="s">
        <v>20</v>
      </c>
      <c r="Z47" t="s">
        <v>20</v>
      </c>
      <c r="AA47" s="34">
        <v>42879.689502314817</v>
      </c>
      <c r="AB47" s="34">
        <v>42886.362013888887</v>
      </c>
      <c r="AC47" t="s">
        <v>861</v>
      </c>
      <c r="AD47">
        <v>23</v>
      </c>
      <c r="AE47" t="str">
        <f t="shared" ca="1" si="12"/>
        <v>Protocols-SMB</v>
      </c>
      <c r="AF47" t="str">
        <f t="shared" ca="1" si="13"/>
        <v>Avitus_1.4.0.71-20170531</v>
      </c>
      <c r="AG47" t="str">
        <f t="shared" ca="1" si="14"/>
        <v>---</v>
      </c>
      <c r="AH47" t="str">
        <f t="shared" ca="1" si="15"/>
        <v>P2</v>
      </c>
    </row>
    <row r="48" spans="1:34" x14ac:dyDescent="0.3">
      <c r="A48">
        <f t="shared" si="8"/>
        <v>6</v>
      </c>
      <c r="B48">
        <f t="shared" si="9"/>
        <v>1</v>
      </c>
      <c r="C48" s="4">
        <f t="shared" ca="1" si="10"/>
        <v>99998</v>
      </c>
      <c r="D48">
        <v>99998</v>
      </c>
      <c r="E48" t="s">
        <v>561</v>
      </c>
      <c r="F48" t="s">
        <v>86</v>
      </c>
      <c r="G48" t="s">
        <v>87</v>
      </c>
      <c r="H48" t="s">
        <v>112</v>
      </c>
      <c r="I48" t="s">
        <v>24</v>
      </c>
      <c r="J48" t="s">
        <v>123</v>
      </c>
      <c r="K48" t="str">
        <f t="shared" ca="1" si="11"/>
        <v>.</v>
      </c>
      <c r="L48" t="s">
        <v>20</v>
      </c>
      <c r="M48" t="s">
        <v>1360</v>
      </c>
      <c r="N48" t="s">
        <v>1471</v>
      </c>
      <c r="O48" t="s">
        <v>123</v>
      </c>
      <c r="P48" t="s">
        <v>123</v>
      </c>
      <c r="Q48" t="s">
        <v>82</v>
      </c>
      <c r="R48" t="s">
        <v>1380</v>
      </c>
      <c r="S48" t="s">
        <v>269</v>
      </c>
      <c r="T48" t="s">
        <v>23</v>
      </c>
      <c r="U48" t="s">
        <v>22</v>
      </c>
      <c r="V48" t="s">
        <v>29</v>
      </c>
      <c r="W48" t="s">
        <v>26</v>
      </c>
      <c r="X48" t="s">
        <v>405</v>
      </c>
      <c r="Y48" t="s">
        <v>20</v>
      </c>
      <c r="Z48" t="s">
        <v>20</v>
      </c>
      <c r="AA48" s="34">
        <v>42880.636782407404</v>
      </c>
      <c r="AB48" s="34">
        <v>42886.522662037038</v>
      </c>
      <c r="AE48" t="str">
        <f t="shared" ca="1" si="12"/>
        <v>Protocols-SMB</v>
      </c>
      <c r="AF48" t="str">
        <f t="shared" ca="1" si="13"/>
        <v>Avitus_1.4.0.72-20170607</v>
      </c>
      <c r="AG48" t="str">
        <f t="shared" ca="1" si="14"/>
        <v>---</v>
      </c>
      <c r="AH48" t="str">
        <f t="shared" ca="1" si="15"/>
        <v>P1</v>
      </c>
    </row>
    <row r="49" spans="1:34" x14ac:dyDescent="0.3">
      <c r="A49">
        <f t="shared" si="8"/>
        <v>1</v>
      </c>
      <c r="B49">
        <f t="shared" si="9"/>
        <v>1</v>
      </c>
      <c r="C49" s="4">
        <f t="shared" ca="1" si="10"/>
        <v>100123</v>
      </c>
      <c r="D49">
        <v>100123</v>
      </c>
      <c r="E49" t="s">
        <v>18</v>
      </c>
      <c r="F49" t="s">
        <v>86</v>
      </c>
      <c r="G49" t="s">
        <v>554</v>
      </c>
      <c r="H49" t="s">
        <v>112</v>
      </c>
      <c r="I49" t="s">
        <v>24</v>
      </c>
      <c r="J49" t="s">
        <v>123</v>
      </c>
      <c r="K49" t="str">
        <f t="shared" ca="1" si="11"/>
        <v>.</v>
      </c>
      <c r="L49" t="s">
        <v>796</v>
      </c>
      <c r="M49" t="s">
        <v>20</v>
      </c>
      <c r="N49" t="s">
        <v>1488</v>
      </c>
      <c r="O49" t="s">
        <v>1481</v>
      </c>
      <c r="P49" t="s">
        <v>123</v>
      </c>
      <c r="Q49" t="s">
        <v>82</v>
      </c>
      <c r="R49" t="s">
        <v>1380</v>
      </c>
      <c r="S49" t="s">
        <v>269</v>
      </c>
      <c r="T49" t="s">
        <v>36</v>
      </c>
      <c r="U49" t="s">
        <v>35</v>
      </c>
      <c r="V49" t="s">
        <v>190</v>
      </c>
      <c r="W49" t="s">
        <v>26</v>
      </c>
      <c r="X49" t="s">
        <v>405</v>
      </c>
      <c r="Y49" t="s">
        <v>103</v>
      </c>
      <c r="Z49" t="s">
        <v>20</v>
      </c>
      <c r="AA49" s="34">
        <v>42885.440057870372</v>
      </c>
      <c r="AB49" s="34">
        <v>42885.486493055556</v>
      </c>
      <c r="AE49" t="str">
        <f t="shared" ca="1" si="12"/>
        <v>Protocols-SMB</v>
      </c>
      <c r="AF49" t="str">
        <f t="shared" ca="1" si="13"/>
        <v>---</v>
      </c>
      <c r="AG49" t="str">
        <f t="shared" ca="1" si="14"/>
        <v>Waiver Requested</v>
      </c>
      <c r="AH49" t="str">
        <f t="shared" ca="1" si="15"/>
        <v>P1</v>
      </c>
    </row>
    <row r="50" spans="1:34" x14ac:dyDescent="0.3">
      <c r="A50">
        <f t="shared" si="8"/>
        <v>1</v>
      </c>
      <c r="B50">
        <f t="shared" si="9"/>
        <v>1</v>
      </c>
      <c r="C50" s="4">
        <f t="shared" ca="1" si="10"/>
        <v>100183</v>
      </c>
      <c r="D50">
        <v>100183</v>
      </c>
      <c r="E50" t="s">
        <v>84</v>
      </c>
      <c r="F50" t="s">
        <v>86</v>
      </c>
      <c r="G50" t="s">
        <v>92</v>
      </c>
      <c r="H50" t="s">
        <v>112</v>
      </c>
      <c r="I50" t="s">
        <v>24</v>
      </c>
      <c r="J50" t="s">
        <v>123</v>
      </c>
      <c r="K50" t="str">
        <f t="shared" ca="1" si="11"/>
        <v>NTR</v>
      </c>
      <c r="L50" s="5" t="s">
        <v>796</v>
      </c>
      <c r="M50" s="5" t="s">
        <v>20</v>
      </c>
      <c r="N50" t="s">
        <v>1515</v>
      </c>
      <c r="O50" t="s">
        <v>1469</v>
      </c>
      <c r="P50" t="s">
        <v>1516</v>
      </c>
      <c r="Q50" t="s">
        <v>82</v>
      </c>
      <c r="R50" t="s">
        <v>1380</v>
      </c>
      <c r="S50" t="s">
        <v>269</v>
      </c>
      <c r="T50" t="s">
        <v>36</v>
      </c>
      <c r="U50" t="s">
        <v>35</v>
      </c>
      <c r="V50" t="s">
        <v>60</v>
      </c>
      <c r="W50" t="s">
        <v>26</v>
      </c>
      <c r="X50" t="s">
        <v>405</v>
      </c>
      <c r="Y50" t="s">
        <v>103</v>
      </c>
      <c r="Z50" t="s">
        <v>20</v>
      </c>
      <c r="AA50" s="34">
        <v>42886.499641203707</v>
      </c>
      <c r="AB50" s="34">
        <v>42886.510833333334</v>
      </c>
      <c r="AD50">
        <v>5</v>
      </c>
      <c r="AE50" t="str">
        <f t="shared" ca="1" si="12"/>
        <v>NTR</v>
      </c>
      <c r="AF50" t="str">
        <f t="shared" ca="1" si="13"/>
        <v>NoTarg</v>
      </c>
      <c r="AG50" t="str">
        <f t="shared" ca="1" si="14"/>
        <v>NoWaive</v>
      </c>
      <c r="AH50" t="str">
        <f t="shared" ca="1" si="15"/>
        <v>NTR</v>
      </c>
    </row>
    <row r="51" spans="1:34" x14ac:dyDescent="0.3">
      <c r="A51">
        <f t="shared" si="8"/>
        <v>0</v>
      </c>
      <c r="B51">
        <f t="shared" si="9"/>
        <v>0</v>
      </c>
      <c r="C51" s="4">
        <f t="shared" ca="1" si="10"/>
        <v>100287</v>
      </c>
      <c r="D51">
        <v>100287</v>
      </c>
      <c r="E51" t="s">
        <v>621</v>
      </c>
      <c r="F51" t="s">
        <v>86</v>
      </c>
      <c r="G51" t="s">
        <v>87</v>
      </c>
      <c r="H51" t="s">
        <v>94</v>
      </c>
      <c r="I51" t="s">
        <v>24</v>
      </c>
      <c r="J51" t="s">
        <v>123</v>
      </c>
      <c r="K51" t="str">
        <f t="shared" ca="1" si="11"/>
        <v>NTR</v>
      </c>
      <c r="L51" t="s">
        <v>20</v>
      </c>
      <c r="M51" t="s">
        <v>1360</v>
      </c>
      <c r="N51" t="s">
        <v>1528</v>
      </c>
      <c r="O51" t="s">
        <v>123</v>
      </c>
      <c r="P51" t="s">
        <v>123</v>
      </c>
      <c r="Q51" t="s">
        <v>82</v>
      </c>
      <c r="R51" t="s">
        <v>1380</v>
      </c>
      <c r="S51" t="s">
        <v>269</v>
      </c>
      <c r="T51" t="s">
        <v>36</v>
      </c>
      <c r="U51" t="s">
        <v>35</v>
      </c>
      <c r="V51" t="s">
        <v>570</v>
      </c>
      <c r="W51" t="s">
        <v>95</v>
      </c>
      <c r="X51" t="s">
        <v>405</v>
      </c>
      <c r="Y51" t="s">
        <v>100</v>
      </c>
      <c r="Z51" t="s">
        <v>20</v>
      </c>
      <c r="AA51" s="34">
        <v>42887.436516203707</v>
      </c>
      <c r="AB51" s="34">
        <v>42887.436516203707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x14ac:dyDescent="0.3">
      <c r="A52">
        <f t="shared" si="8"/>
        <v>0</v>
      </c>
      <c r="B52">
        <f t="shared" si="9"/>
        <v>0</v>
      </c>
      <c r="C52" s="4">
        <f t="shared" ca="1" si="10"/>
        <v>100292</v>
      </c>
      <c r="D52">
        <v>100292</v>
      </c>
      <c r="E52" t="s">
        <v>265</v>
      </c>
      <c r="F52" t="s">
        <v>86</v>
      </c>
      <c r="G52" t="s">
        <v>92</v>
      </c>
      <c r="H52" t="s">
        <v>94</v>
      </c>
      <c r="I52" t="s">
        <v>24</v>
      </c>
      <c r="J52" t="s">
        <v>123</v>
      </c>
      <c r="K52" t="str">
        <f t="shared" ca="1" si="11"/>
        <v>NTR</v>
      </c>
      <c r="L52" s="5" t="s">
        <v>796</v>
      </c>
      <c r="M52" t="s">
        <v>20</v>
      </c>
      <c r="N52" t="s">
        <v>1529</v>
      </c>
      <c r="O52" t="s">
        <v>123</v>
      </c>
      <c r="P52" t="s">
        <v>123</v>
      </c>
      <c r="Q52" t="s">
        <v>82</v>
      </c>
      <c r="R52" t="s">
        <v>1380</v>
      </c>
      <c r="S52" t="s">
        <v>269</v>
      </c>
      <c r="T52" t="s">
        <v>36</v>
      </c>
      <c r="U52" t="s">
        <v>35</v>
      </c>
      <c r="V52" t="s">
        <v>82</v>
      </c>
      <c r="W52" t="s">
        <v>54</v>
      </c>
      <c r="X52" t="s">
        <v>405</v>
      </c>
      <c r="Y52" t="s">
        <v>20</v>
      </c>
      <c r="Z52" t="s">
        <v>20</v>
      </c>
      <c r="AA52" s="34">
        <v>42887.452141203707</v>
      </c>
      <c r="AB52" s="34">
        <v>42887.452141203707</v>
      </c>
      <c r="AD52">
        <v>14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8"/>
        <v>13</v>
      </c>
      <c r="B53">
        <f t="shared" si="9"/>
        <v>1</v>
      </c>
      <c r="C53" s="4">
        <f t="shared" ca="1" si="10"/>
        <v>99654</v>
      </c>
      <c r="D53">
        <v>99654</v>
      </c>
      <c r="E53" t="s">
        <v>218</v>
      </c>
      <c r="F53" t="s">
        <v>55</v>
      </c>
      <c r="G53" t="s">
        <v>182</v>
      </c>
      <c r="H53" t="s">
        <v>112</v>
      </c>
      <c r="I53" t="s">
        <v>24</v>
      </c>
      <c r="J53" t="s">
        <v>123</v>
      </c>
      <c r="K53" t="str">
        <f t="shared" ca="1" si="11"/>
        <v>.</v>
      </c>
      <c r="L53" s="5" t="s">
        <v>20</v>
      </c>
      <c r="M53" t="s">
        <v>1360</v>
      </c>
      <c r="N53" t="s">
        <v>1338</v>
      </c>
      <c r="O53" t="s">
        <v>123</v>
      </c>
      <c r="P53" t="s">
        <v>123</v>
      </c>
      <c r="Q53" t="s">
        <v>82</v>
      </c>
      <c r="R53" t="s">
        <v>1380</v>
      </c>
      <c r="S53" t="s">
        <v>269</v>
      </c>
      <c r="T53" t="s">
        <v>23</v>
      </c>
      <c r="U53" t="s">
        <v>22</v>
      </c>
      <c r="V53" t="s">
        <v>82</v>
      </c>
      <c r="W53" t="s">
        <v>90</v>
      </c>
      <c r="X53" t="s">
        <v>218</v>
      </c>
      <c r="Y53" t="s">
        <v>20</v>
      </c>
      <c r="Z53" t="s">
        <v>20</v>
      </c>
      <c r="AA53" s="34">
        <v>42873.305613425924</v>
      </c>
      <c r="AB53" s="34">
        <v>42886.524398148147</v>
      </c>
      <c r="AE53" t="str">
        <f t="shared" ca="1" si="12"/>
        <v>Snapshots</v>
      </c>
      <c r="AF53" t="str">
        <f t="shared" ca="1" si="13"/>
        <v>Avitus_1.4.0.72-20170607</v>
      </c>
      <c r="AG53" t="str">
        <f t="shared" ca="1" si="14"/>
        <v>---</v>
      </c>
      <c r="AH53" t="str">
        <f t="shared" ca="1" si="15"/>
        <v>P1</v>
      </c>
    </row>
    <row r="54" spans="1:34" x14ac:dyDescent="0.3">
      <c r="A54">
        <f t="shared" si="8"/>
        <v>42271</v>
      </c>
      <c r="B54">
        <f t="shared" si="9"/>
        <v>42271</v>
      </c>
      <c r="C54" s="4">
        <f t="shared" ca="1" si="10"/>
        <v>0</v>
      </c>
      <c r="I54" t="s">
        <v>123</v>
      </c>
      <c r="J54" t="s">
        <v>123</v>
      </c>
      <c r="K54" t="str">
        <f t="shared" ca="1" si="11"/>
        <v>.</v>
      </c>
      <c r="O54" t="s">
        <v>123</v>
      </c>
      <c r="P54" t="s">
        <v>123</v>
      </c>
      <c r="AE54">
        <f t="shared" ca="1" si="12"/>
        <v>0</v>
      </c>
      <c r="AF54">
        <f t="shared" ca="1" si="13"/>
        <v>0</v>
      </c>
      <c r="AG54">
        <f t="shared" ca="1" si="14"/>
        <v>0</v>
      </c>
      <c r="AH54">
        <f t="shared" ca="1" si="15"/>
        <v>0</v>
      </c>
    </row>
    <row r="55" spans="1:34" x14ac:dyDescent="0.3">
      <c r="A55">
        <f t="shared" si="8"/>
        <v>42271</v>
      </c>
      <c r="B55">
        <f t="shared" si="9"/>
        <v>42271</v>
      </c>
      <c r="C55" s="4">
        <f t="shared" ca="1" si="10"/>
        <v>0</v>
      </c>
      <c r="I55" t="s">
        <v>123</v>
      </c>
      <c r="J55" t="s">
        <v>123</v>
      </c>
      <c r="K55" t="str">
        <f t="shared" ca="1" si="11"/>
        <v>.</v>
      </c>
      <c r="L55" s="5"/>
      <c r="O55" t="s">
        <v>123</v>
      </c>
      <c r="P55" t="s">
        <v>123</v>
      </c>
      <c r="AE55">
        <f t="shared" ca="1" si="12"/>
        <v>0</v>
      </c>
      <c r="AF55">
        <f t="shared" ca="1" si="13"/>
        <v>0</v>
      </c>
      <c r="AG55">
        <f t="shared" ca="1" si="14"/>
        <v>0</v>
      </c>
      <c r="AH55">
        <f t="shared" ca="1" si="15"/>
        <v>0</v>
      </c>
    </row>
    <row r="56" spans="1:34" x14ac:dyDescent="0.3">
      <c r="A56">
        <f t="shared" si="8"/>
        <v>42271</v>
      </c>
      <c r="B56">
        <f t="shared" si="9"/>
        <v>42271</v>
      </c>
      <c r="C56" s="4">
        <f t="shared" ca="1" si="10"/>
        <v>0</v>
      </c>
      <c r="I56" t="s">
        <v>123</v>
      </c>
      <c r="J56" t="s">
        <v>123</v>
      </c>
      <c r="K56" t="str">
        <f t="shared" ca="1" si="11"/>
        <v>.</v>
      </c>
      <c r="L56" s="5"/>
      <c r="M56" s="5"/>
      <c r="O56" t="s">
        <v>123</v>
      </c>
      <c r="P56" t="s">
        <v>123</v>
      </c>
      <c r="AE56">
        <f t="shared" ca="1" si="12"/>
        <v>0</v>
      </c>
      <c r="AF56">
        <f t="shared" ca="1" si="13"/>
        <v>0</v>
      </c>
      <c r="AG56">
        <f t="shared" ca="1" si="14"/>
        <v>0</v>
      </c>
      <c r="AH56">
        <f t="shared" ca="1" si="15"/>
        <v>0</v>
      </c>
    </row>
    <row r="57" spans="1:34" x14ac:dyDescent="0.3">
      <c r="A57">
        <f t="shared" si="8"/>
        <v>42271</v>
      </c>
      <c r="B57">
        <f t="shared" si="9"/>
        <v>42271</v>
      </c>
      <c r="C57" s="4">
        <f t="shared" ca="1" si="10"/>
        <v>0</v>
      </c>
      <c r="I57" t="s">
        <v>123</v>
      </c>
      <c r="J57" t="s">
        <v>123</v>
      </c>
      <c r="K57" t="str">
        <f t="shared" ca="1" si="11"/>
        <v>.</v>
      </c>
      <c r="L57" s="5"/>
      <c r="O57" t="s">
        <v>123</v>
      </c>
      <c r="P57" t="s">
        <v>123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x14ac:dyDescent="0.3">
      <c r="A58">
        <f t="shared" si="8"/>
        <v>42271</v>
      </c>
      <c r="B58">
        <f t="shared" si="9"/>
        <v>42271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L58" s="5"/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8"/>
        <v>42271</v>
      </c>
      <c r="B59">
        <f t="shared" si="9"/>
        <v>42271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L59" s="5"/>
      <c r="M59" s="5"/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42271</v>
      </c>
      <c r="B60">
        <f t="shared" si="9"/>
        <v>42271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M60" s="5"/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42271</v>
      </c>
      <c r="B61">
        <f t="shared" si="9"/>
        <v>42271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M61" s="5"/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42271</v>
      </c>
      <c r="B62">
        <f t="shared" si="9"/>
        <v>42271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L62" s="5"/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42271</v>
      </c>
      <c r="B63">
        <f t="shared" si="9"/>
        <v>42271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L63" s="5"/>
      <c r="M63" s="5"/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42271</v>
      </c>
      <c r="B64">
        <f t="shared" si="9"/>
        <v>42271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L64" s="5"/>
      <c r="M64" s="5"/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42271</v>
      </c>
      <c r="B65">
        <f t="shared" si="9"/>
        <v>42271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M65" s="5"/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42271</v>
      </c>
      <c r="B66">
        <f t="shared" ref="B66:B100" si="17">DAYS360(AB66,$K$104)</f>
        <v>42271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s="5"/>
      <c r="M66" s="5"/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42271</v>
      </c>
      <c r="B67">
        <f t="shared" si="17"/>
        <v>42271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L67" s="5"/>
      <c r="M67" s="5"/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42271</v>
      </c>
      <c r="B68">
        <f t="shared" si="17"/>
        <v>42271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42271</v>
      </c>
      <c r="B69">
        <f t="shared" si="17"/>
        <v>42271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42271</v>
      </c>
      <c r="B70">
        <f t="shared" si="17"/>
        <v>42271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42271</v>
      </c>
      <c r="B71">
        <f t="shared" si="17"/>
        <v>42271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42271</v>
      </c>
      <c r="B72">
        <f t="shared" si="17"/>
        <v>42271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42271</v>
      </c>
      <c r="B73">
        <f t="shared" si="17"/>
        <v>42271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42271</v>
      </c>
      <c r="B74">
        <f t="shared" si="17"/>
        <v>42271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42271</v>
      </c>
      <c r="B75">
        <f t="shared" si="17"/>
        <v>42271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42271</v>
      </c>
      <c r="B76">
        <f t="shared" si="17"/>
        <v>42271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42271</v>
      </c>
      <c r="B77">
        <f t="shared" si="17"/>
        <v>42271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42271</v>
      </c>
      <c r="B78">
        <f t="shared" si="17"/>
        <v>42271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42271</v>
      </c>
      <c r="B79">
        <f t="shared" si="17"/>
        <v>42271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42271</v>
      </c>
      <c r="B80">
        <f t="shared" si="17"/>
        <v>42271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42271</v>
      </c>
      <c r="B81">
        <f t="shared" si="17"/>
        <v>42271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42271</v>
      </c>
      <c r="B82">
        <f t="shared" si="17"/>
        <v>42271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42271</v>
      </c>
      <c r="B83">
        <f t="shared" si="17"/>
        <v>42271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42271</v>
      </c>
      <c r="B84">
        <f t="shared" si="17"/>
        <v>42271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42271</v>
      </c>
      <c r="B85">
        <f t="shared" si="17"/>
        <v>42271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42271</v>
      </c>
      <c r="B86">
        <f t="shared" si="17"/>
        <v>42271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42271</v>
      </c>
      <c r="B87">
        <f t="shared" si="17"/>
        <v>42271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42271</v>
      </c>
      <c r="B88">
        <f t="shared" si="17"/>
        <v>42271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42271</v>
      </c>
      <c r="B89">
        <f t="shared" si="17"/>
        <v>42271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42271</v>
      </c>
      <c r="B90">
        <f t="shared" si="17"/>
        <v>42271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42271</v>
      </c>
      <c r="B91">
        <f t="shared" si="17"/>
        <v>42271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42271</v>
      </c>
      <c r="B92">
        <f t="shared" si="17"/>
        <v>42271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42271</v>
      </c>
      <c r="B93">
        <f t="shared" si="17"/>
        <v>42271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42271</v>
      </c>
      <c r="B94">
        <f t="shared" si="17"/>
        <v>42271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42271</v>
      </c>
      <c r="B95">
        <f t="shared" si="17"/>
        <v>42271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42271</v>
      </c>
      <c r="B96">
        <f t="shared" si="17"/>
        <v>42271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42271</v>
      </c>
      <c r="B97">
        <f t="shared" si="17"/>
        <v>42271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42271</v>
      </c>
      <c r="B98">
        <f t="shared" si="17"/>
        <v>42271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42271</v>
      </c>
      <c r="B99">
        <f t="shared" si="17"/>
        <v>42271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42271</v>
      </c>
      <c r="B100">
        <f t="shared" si="17"/>
        <v>42271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52</v>
      </c>
      <c r="K103" t="s">
        <v>1514</v>
      </c>
    </row>
    <row r="104" spans="1:34" x14ac:dyDescent="0.3">
      <c r="G104" t="s">
        <v>153</v>
      </c>
      <c r="I104" t="str">
        <f>CONCATENATE(MID($K$103,11,5), " Report")</f>
        <v>05-30 Report</v>
      </c>
      <c r="K104" s="6">
        <v>42887</v>
      </c>
    </row>
    <row r="105" spans="1:34" x14ac:dyDescent="0.3">
      <c r="F105" t="s">
        <v>150</v>
      </c>
      <c r="G105">
        <f ca="1">COUNTIFS(K2:K100,"=NTR")</f>
        <v>8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10</v>
      </c>
      <c r="I106">
        <f t="shared" ref="I106:I111" ca="1" si="24">INDIRECT("'" &amp; $K$103 &amp; "'!$g" &amp; ROW())</f>
        <v>3</v>
      </c>
      <c r="K106" s="7"/>
    </row>
    <row r="107" spans="1:34" x14ac:dyDescent="0.3">
      <c r="F107" t="s">
        <v>157</v>
      </c>
      <c r="G107">
        <f>COUNTIFS(B2:B81,"&gt;7",B2:B81,"&lt;400")</f>
        <v>6</v>
      </c>
      <c r="I107">
        <f t="shared" ca="1" si="24"/>
        <v>8</v>
      </c>
    </row>
    <row r="108" spans="1:34" x14ac:dyDescent="0.3">
      <c r="F108" t="s">
        <v>152</v>
      </c>
      <c r="G108">
        <f>COUNTIFS(L2:L81,"=Waiver*")</f>
        <v>22</v>
      </c>
      <c r="I108">
        <f t="shared" ca="1" si="24"/>
        <v>17</v>
      </c>
    </row>
    <row r="109" spans="1:34" x14ac:dyDescent="0.3">
      <c r="F109" t="s">
        <v>158</v>
      </c>
      <c r="G109">
        <f>COUNTA(D2:D104)</f>
        <v>52</v>
      </c>
      <c r="I109">
        <f t="shared" ca="1" si="24"/>
        <v>52</v>
      </c>
    </row>
    <row r="110" spans="1:34" x14ac:dyDescent="0.3">
      <c r="F110" t="s">
        <v>159</v>
      </c>
      <c r="G110">
        <v>13</v>
      </c>
      <c r="I110">
        <f t="shared" ca="1" si="24"/>
        <v>13</v>
      </c>
    </row>
    <row r="111" spans="1:34" s="1" customFormat="1" x14ac:dyDescent="0.3">
      <c r="F111" s="1" t="s">
        <v>21</v>
      </c>
      <c r="G111" s="1">
        <f>COUNTIFS(Q2:Q95,$F111)</f>
        <v>6</v>
      </c>
      <c r="I111">
        <f t="shared" ca="1" si="24"/>
        <v>5</v>
      </c>
      <c r="N111" s="10" t="s">
        <v>160</v>
      </c>
      <c r="AA111" s="35"/>
      <c r="AB111" s="35"/>
    </row>
    <row r="113" spans="5:28" s="1" customFormat="1" x14ac:dyDescent="0.3">
      <c r="H113" s="1" t="s">
        <v>184</v>
      </c>
      <c r="AA113" s="35"/>
      <c r="AB113" s="35"/>
    </row>
    <row r="114" spans="5:28" x14ac:dyDescent="0.3">
      <c r="F114" t="s">
        <v>1347</v>
      </c>
      <c r="G114" s="1">
        <f>COUNTIFS($F$2:$F$95,F114 &amp; "*")</f>
        <v>0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28" s="1" customFormat="1" x14ac:dyDescent="0.3">
      <c r="E115" s="1" t="s">
        <v>3</v>
      </c>
      <c r="F115" t="s">
        <v>45</v>
      </c>
      <c r="G115" s="1">
        <f>COUNTIFS($F$2:$F$95,F115 &amp; "*")</f>
        <v>5</v>
      </c>
      <c r="H115" s="1">
        <f>COUNTIFS($F$2:$F$95,F115 &amp; "*",$H$2:$H$95,"P0")</f>
        <v>2</v>
      </c>
      <c r="I115" s="1">
        <f ca="1">INDIRECT("'" &amp; $K$103 &amp; "'!$g" &amp; ROW())</f>
        <v>10</v>
      </c>
      <c r="K115" s="10" t="s">
        <v>239</v>
      </c>
      <c r="AA115" s="35"/>
      <c r="AB115" s="35"/>
    </row>
    <row r="116" spans="5:28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28" x14ac:dyDescent="0.3">
      <c r="F117" t="s">
        <v>63</v>
      </c>
      <c r="G117" s="1">
        <f t="shared" si="25"/>
        <v>2</v>
      </c>
      <c r="H117" s="1">
        <f t="shared" si="26"/>
        <v>1</v>
      </c>
      <c r="I117" s="1">
        <f t="shared" ca="1" si="27"/>
        <v>4</v>
      </c>
    </row>
    <row r="118" spans="5:28" x14ac:dyDescent="0.3">
      <c r="F118" t="s">
        <v>70</v>
      </c>
      <c r="G118" s="1">
        <f t="shared" si="25"/>
        <v>4</v>
      </c>
      <c r="H118" s="1">
        <f t="shared" si="26"/>
        <v>1</v>
      </c>
      <c r="I118" s="1">
        <f t="shared" ca="1" si="27"/>
        <v>4</v>
      </c>
    </row>
    <row r="119" spans="5:28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3</v>
      </c>
      <c r="K119" t="s">
        <v>1525</v>
      </c>
    </row>
    <row r="120" spans="5:28" x14ac:dyDescent="0.3">
      <c r="F120" t="s">
        <v>48</v>
      </c>
      <c r="G120" s="1">
        <f t="shared" si="25"/>
        <v>1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28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28" x14ac:dyDescent="0.3">
      <c r="F122" t="s">
        <v>28</v>
      </c>
      <c r="G122" s="1">
        <f t="shared" si="25"/>
        <v>14</v>
      </c>
      <c r="H122" s="1">
        <f t="shared" si="26"/>
        <v>3</v>
      </c>
      <c r="I122" s="1">
        <f t="shared" ca="1" si="27"/>
        <v>13</v>
      </c>
      <c r="K122" t="s">
        <v>164</v>
      </c>
    </row>
    <row r="123" spans="5:28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28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28" x14ac:dyDescent="0.3">
      <c r="F125" t="s">
        <v>75</v>
      </c>
      <c r="G125" s="1">
        <f t="shared" si="25"/>
        <v>3</v>
      </c>
      <c r="H125" s="1">
        <f t="shared" si="26"/>
        <v>0</v>
      </c>
      <c r="I125" s="1">
        <f t="shared" ca="1" si="27"/>
        <v>2</v>
      </c>
      <c r="M125" t="str">
        <f>CONCATENATE("Prev Rpt= ",$K$103)</f>
        <v>Prev Rpt= bugs-2017-05-30</v>
      </c>
    </row>
    <row r="126" spans="5:28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10</v>
      </c>
      <c r="M126">
        <f ca="1">INDIRECT("'" &amp; $K$103 &amp; "'!$l" &amp; ROW())</f>
        <v>12</v>
      </c>
    </row>
    <row r="127" spans="5:28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16</v>
      </c>
      <c r="M127">
        <f ca="1">INDIRECT("'" &amp; $K$103 &amp; "'!$l" &amp; ROW())</f>
        <v>16</v>
      </c>
    </row>
    <row r="128" spans="5:28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20</v>
      </c>
      <c r="M128">
        <f ca="1">INDIRECT("'" &amp; $K$103 &amp; "'!$l" &amp; ROW())</f>
        <v>22</v>
      </c>
    </row>
    <row r="129" spans="5:28" x14ac:dyDescent="0.3">
      <c r="F129" t="s">
        <v>19</v>
      </c>
      <c r="G129" s="1">
        <f t="shared" si="25"/>
        <v>0</v>
      </c>
      <c r="H129" s="1">
        <f t="shared" si="26"/>
        <v>0</v>
      </c>
      <c r="I129" s="1">
        <f t="shared" ca="1" si="27"/>
        <v>0</v>
      </c>
      <c r="K129" t="s">
        <v>203</v>
      </c>
      <c r="L129">
        <f>COUNTIFS(H2:H95, "unspecified")</f>
        <v>6</v>
      </c>
      <c r="M129">
        <f ca="1">INDIRECT("'" &amp; $K$103 &amp; "'!$l" &amp; ROW())</f>
        <v>2</v>
      </c>
    </row>
    <row r="130" spans="5:28" x14ac:dyDescent="0.3">
      <c r="F130" t="s">
        <v>86</v>
      </c>
      <c r="G130" s="1">
        <f t="shared" si="25"/>
        <v>18</v>
      </c>
      <c r="H130" s="1">
        <f t="shared" si="26"/>
        <v>1</v>
      </c>
      <c r="I130" s="1">
        <f t="shared" ca="1" si="27"/>
        <v>15</v>
      </c>
    </row>
    <row r="131" spans="5:28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52</v>
      </c>
      <c r="M131" s="1">
        <f ca="1">SUM(M126:M129)</f>
        <v>52</v>
      </c>
      <c r="AA131" s="35"/>
      <c r="AB131" s="35"/>
    </row>
    <row r="132" spans="5:28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  <c r="AA132" s="35"/>
      <c r="AB132" s="35"/>
    </row>
    <row r="133" spans="5:28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CONCATENATE("110 to be verified/closed, ",SUM(39,15)," non-QA submitter.")</f>
        <v>110 to be verified/closed, 54 non-QA submitter.</v>
      </c>
      <c r="L133" s="13" t="str">
        <f>CONCATENATE("Older than 14 days: ", SUM(34,8))</f>
        <v>Older than 14 days: 42</v>
      </c>
      <c r="AA133" s="35"/>
      <c r="AB133" s="35"/>
    </row>
    <row r="134" spans="5:28" x14ac:dyDescent="0.3">
      <c r="G134" s="1">
        <f>SUM(G114:G133)</f>
        <v>50</v>
      </c>
      <c r="H134" s="1">
        <f>SUM(H114:H133)</f>
        <v>10</v>
      </c>
      <c r="I134" s="1">
        <f ca="1">SUM(I114:I133)</f>
        <v>52</v>
      </c>
      <c r="K134" s="4" t="s">
        <v>393</v>
      </c>
    </row>
    <row r="135" spans="5:28" s="1" customFormat="1" x14ac:dyDescent="0.3">
      <c r="E135" t="s">
        <v>11</v>
      </c>
      <c r="F135"/>
      <c r="G135"/>
      <c r="I135"/>
      <c r="K135" s="10" t="s">
        <v>1186</v>
      </c>
      <c r="AA135" s="35"/>
      <c r="AB135" s="35"/>
    </row>
    <row r="136" spans="5:28" x14ac:dyDescent="0.3">
      <c r="E136" s="1"/>
      <c r="F136" s="1" t="s">
        <v>193</v>
      </c>
      <c r="G136" s="1">
        <f>COUNTIFS($T$2:$T$95,$F136)</f>
        <v>3</v>
      </c>
      <c r="I136" s="1">
        <f ca="1">INDIRECT("'" &amp; $K$103 &amp; "'!$g" &amp; ROW())</f>
        <v>2</v>
      </c>
    </row>
    <row r="137" spans="5:28" x14ac:dyDescent="0.3">
      <c r="E137" s="1"/>
      <c r="F137" s="1" t="s">
        <v>194</v>
      </c>
      <c r="G137" s="1">
        <f>COUNTIFS($T$2:$T$95,$F137)</f>
        <v>27</v>
      </c>
      <c r="I137" s="1">
        <f ca="1">INDIRECT("'" &amp; $K$103 &amp; "'!$g" &amp; ROW())</f>
        <v>27</v>
      </c>
      <c r="K137" s="4" t="s">
        <v>216</v>
      </c>
    </row>
    <row r="138" spans="5:28" x14ac:dyDescent="0.3">
      <c r="E138" s="1"/>
      <c r="F138" s="1" t="s">
        <v>195</v>
      </c>
      <c r="G138" s="1">
        <f>COUNTIFS($T$2:$T$95,$F138)</f>
        <v>22</v>
      </c>
      <c r="I138" s="1">
        <f ca="1">INDIRECT("'" &amp; $K$103 &amp; "'!$g" &amp; ROW())</f>
        <v>23</v>
      </c>
      <c r="K138" s="4" t="s">
        <v>968</v>
      </c>
    </row>
    <row r="139" spans="5:28" x14ac:dyDescent="0.3">
      <c r="G139">
        <f>SUM(G136:G138)</f>
        <v>52</v>
      </c>
      <c r="I139">
        <f ca="1">INDIRECT("'" &amp; $K$103 &amp; "'!$g" &amp; ROW())</f>
        <v>52</v>
      </c>
    </row>
    <row r="140" spans="5:28" x14ac:dyDescent="0.3">
      <c r="E140" s="1"/>
      <c r="F140" s="1" t="s">
        <v>1427</v>
      </c>
      <c r="G140">
        <f t="shared" ref="G140:G146" si="28">COUNTIFS($V$2:$V$95,$F140 &amp; "*")</f>
        <v>0</v>
      </c>
      <c r="I140">
        <f ca="1">INDIRECT("'" &amp; $K$103 &amp; "'!$g" &amp;ROW())</f>
        <v>0</v>
      </c>
    </row>
    <row r="141" spans="5:28" x14ac:dyDescent="0.3">
      <c r="E141" t="s">
        <v>173</v>
      </c>
      <c r="F141" t="s">
        <v>82</v>
      </c>
      <c r="G141">
        <f t="shared" si="28"/>
        <v>22</v>
      </c>
      <c r="I141">
        <f ca="1">INDIRECT("'" &amp; $K$103 &amp; "'!$g" &amp;ROW())</f>
        <v>23</v>
      </c>
    </row>
    <row r="142" spans="5:28" s="1" customFormat="1" x14ac:dyDescent="0.3">
      <c r="E142"/>
      <c r="F142" t="s">
        <v>570</v>
      </c>
      <c r="G142">
        <f t="shared" si="28"/>
        <v>2</v>
      </c>
      <c r="I142">
        <f t="shared" ref="I142:I149" ca="1" si="29">INDIRECT("'" &amp; $K$103 &amp; "'!$g" &amp;ROW())</f>
        <v>1</v>
      </c>
      <c r="AA142" s="35"/>
      <c r="AB142" s="35"/>
    </row>
    <row r="143" spans="5:28" x14ac:dyDescent="0.3">
      <c r="F143" t="s">
        <v>43</v>
      </c>
      <c r="G143">
        <f t="shared" si="28"/>
        <v>14</v>
      </c>
      <c r="I143">
        <f t="shared" ca="1" si="29"/>
        <v>14</v>
      </c>
    </row>
    <row r="144" spans="5:28" s="1" customFormat="1" x14ac:dyDescent="0.3">
      <c r="E144"/>
      <c r="F144" t="s">
        <v>29</v>
      </c>
      <c r="G144">
        <f t="shared" si="28"/>
        <v>9</v>
      </c>
      <c r="I144">
        <f t="shared" ca="1" si="29"/>
        <v>9</v>
      </c>
      <c r="AA144" s="35"/>
      <c r="AB144" s="35"/>
    </row>
    <row r="145" spans="5:28" x14ac:dyDescent="0.3">
      <c r="F145" t="s">
        <v>476</v>
      </c>
      <c r="G145">
        <f t="shared" si="28"/>
        <v>0</v>
      </c>
      <c r="I145">
        <f t="shared" ca="1" si="29"/>
        <v>1</v>
      </c>
    </row>
    <row r="146" spans="5:28" x14ac:dyDescent="0.3">
      <c r="F146" t="s">
        <v>1426</v>
      </c>
      <c r="G146">
        <f t="shared" si="28"/>
        <v>0</v>
      </c>
      <c r="I146">
        <f t="shared" ca="1" si="29"/>
        <v>0</v>
      </c>
    </row>
    <row r="147" spans="5:28" x14ac:dyDescent="0.3">
      <c r="F147" t="s">
        <v>156</v>
      </c>
      <c r="G147">
        <f>COUNTIFS($V$2:$V$81,$F147)</f>
        <v>5</v>
      </c>
      <c r="I147">
        <f t="shared" ca="1" si="29"/>
        <v>4</v>
      </c>
    </row>
    <row r="148" spans="5:28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28" s="1" customFormat="1" x14ac:dyDescent="0.3">
      <c r="E149"/>
      <c r="F149" s="32" t="s">
        <v>1428</v>
      </c>
      <c r="G149">
        <f>COUNTIFS($V$2:$V$81,$F149 &amp; "*")</f>
        <v>0</v>
      </c>
      <c r="H149"/>
      <c r="I149">
        <f t="shared" ca="1" si="29"/>
        <v>0</v>
      </c>
      <c r="AA149" s="35"/>
      <c r="AB149" s="35"/>
    </row>
    <row r="150" spans="5:28" x14ac:dyDescent="0.3">
      <c r="E150" s="1"/>
      <c r="F150" s="1"/>
      <c r="G150" s="1">
        <f>SUM(G140:G149)</f>
        <v>52</v>
      </c>
      <c r="H150" s="1"/>
      <c r="I150" s="1">
        <f ca="1">SUM(I141:I149)</f>
        <v>52</v>
      </c>
    </row>
    <row r="151" spans="5:28" x14ac:dyDescent="0.3">
      <c r="E151" t="s">
        <v>174</v>
      </c>
    </row>
    <row r="152" spans="5:28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28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28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28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28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28" x14ac:dyDescent="0.3">
      <c r="F157" t="s">
        <v>1089</v>
      </c>
      <c r="G157">
        <f t="shared" si="31"/>
        <v>0</v>
      </c>
      <c r="I157">
        <f t="shared" ca="1" si="30"/>
        <v>0</v>
      </c>
    </row>
    <row r="158" spans="5:28" x14ac:dyDescent="0.3">
      <c r="F158" t="s">
        <v>1182</v>
      </c>
      <c r="G158">
        <f t="shared" si="31"/>
        <v>0</v>
      </c>
      <c r="I158">
        <f t="shared" ca="1" si="30"/>
        <v>0</v>
      </c>
    </row>
    <row r="159" spans="5:28" x14ac:dyDescent="0.3">
      <c r="F159" t="s">
        <v>1105</v>
      </c>
      <c r="G159">
        <f t="shared" si="31"/>
        <v>8</v>
      </c>
      <c r="I159">
        <f t="shared" ca="1" si="30"/>
        <v>13</v>
      </c>
    </row>
    <row r="160" spans="5:28" x14ac:dyDescent="0.3">
      <c r="F160" t="s">
        <v>1360</v>
      </c>
      <c r="G160">
        <f t="shared" si="31"/>
        <v>8</v>
      </c>
      <c r="I160">
        <f t="shared" ca="1" si="30"/>
        <v>5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16</v>
      </c>
    </row>
    <row r="174" spans="7:14" x14ac:dyDescent="0.3">
      <c r="N174" t="s">
        <v>478</v>
      </c>
    </row>
  </sheetData>
  <autoFilter ref="A1:AH101"/>
  <conditionalFormatting sqref="F2:F100">
    <cfRule type="expression" dxfId="332" priority="7">
      <formula>IF(AND(F2 &lt;&gt; AE2, AE2 &lt;&gt; "NTR"), 1,0)</formula>
    </cfRule>
  </conditionalFormatting>
  <conditionalFormatting sqref="M2:M44 M46:M100">
    <cfRule type="expression" dxfId="331" priority="6">
      <formula>IF(AND(M2&lt;&gt;AF2,AF2 &lt;&gt; "---"),IF(AF2 &lt;&gt; "NoTarg",1,0),0)</formula>
    </cfRule>
  </conditionalFormatting>
  <conditionalFormatting sqref="L2:L100">
    <cfRule type="expression" dxfId="330" priority="5">
      <formula>IF(AND(L2 &lt;&gt; AG2, AG2 &lt;&gt; "NoWaive"), 1,0)</formula>
    </cfRule>
  </conditionalFormatting>
  <conditionalFormatting sqref="H2:H100">
    <cfRule type="expression" dxfId="329" priority="4">
      <formula>IF(AND(H2 &lt;&gt; AH2, AH2 &lt;&gt; "NTR"), 1,0)</formula>
    </cfRule>
  </conditionalFormatting>
  <conditionalFormatting sqref="A131:E133 G131:H131 A116:H130 F132:H132 I116:I132 J116:BA133 F133:I133 A161:BA500 A134:BA157 A158:E160 G158:BA160 A2:BA2 A101:BA115 N45:BA45 K45:L45 K46:BA100 K3:BA44 A3:J100">
    <cfRule type="expression" dxfId="328" priority="8">
      <formula>MOD(ROW(),2)=0</formula>
    </cfRule>
  </conditionalFormatting>
  <conditionalFormatting sqref="F158:F159">
    <cfRule type="expression" dxfId="327" priority="3">
      <formula>MOD(ROW(),2)=0</formula>
    </cfRule>
  </conditionalFormatting>
  <conditionalFormatting sqref="F160">
    <cfRule type="expression" dxfId="326" priority="2">
      <formula>MOD(ROW(),2)=0</formula>
    </cfRule>
  </conditionalFormatting>
  <conditionalFormatting sqref="M45">
    <cfRule type="expression" dxfId="325" priority="1">
      <formula>MOD(ROW(),2)=0</formula>
    </cfRule>
  </conditionalFormatting>
  <hyperlinks>
    <hyperlink ref="K115" r:id="rId1"/>
    <hyperlink ref="K1" location="'bugs-2017-06-01'!K118" display="Prev Notes"/>
    <hyperlink ref="N111" location="'bugs-2017-06-01'!A2" display="Top"/>
    <hyperlink ref="E10" r:id="rId2" display="moorthy.mm@hpe.com"/>
    <hyperlink ref="E21" r:id="rId3" display="gabriel.vicoveanu@hpe.com"/>
    <hyperlink ref="E84" r:id="rId4" display="akshay.ballal@hpe.com"/>
    <hyperlink ref="K137" r:id="rId5"/>
    <hyperlink ref="K134" r:id="rId6"/>
    <hyperlink ref="E6" r:id="rId7" display="matt.dumm@hpe.com"/>
    <hyperlink ref="K138" r:id="rId8"/>
    <hyperlink ref="K135" r:id="rId9"/>
  </hyperlinks>
  <pageMargins left="0.7" right="0.7" top="0.75" bottom="0.75" header="0.3" footer="0.3"/>
  <pageSetup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50465" r:id="rId13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466" r:id="rId14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467" r:id="rId15" name="Button 3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468" r:id="rId16" name="Button 4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469" r:id="rId17" name="Button 5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470" r:id="rId18" name="Button 6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471" r:id="rId19" name="Button 7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472" r:id="rId20" name="Button 8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473" r:id="rId21" name="Button 9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474" r:id="rId22" name="Button 10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475" r:id="rId23" name="Button 11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476" r:id="rId24" name="Button 12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477" r:id="rId25" name="Button 13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2"/>
  <dimension ref="A1:AH174"/>
  <sheetViews>
    <sheetView zoomScale="62" zoomScaleNormal="62" workbookViewId="0">
      <pane ySplit="1" topLeftCell="A39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82.21875" customWidth="1"/>
    <col min="11" max="11" width="51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style="34" bestFit="1" customWidth="1"/>
    <col min="28" max="28" width="16.21875" style="34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56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31-May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3" t="s">
        <v>12</v>
      </c>
      <c r="AB1" s="3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133</v>
      </c>
      <c r="B2">
        <f t="shared" ref="B2:B33" si="1">DAYS360(AB2,$K$104)</f>
        <v>0</v>
      </c>
      <c r="C2" s="4">
        <f t="shared" ref="C2:C33" ca="1" si="2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s="5" t="s">
        <v>1360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847</v>
      </c>
      <c r="AA2" s="34">
        <v>42753.233958333331</v>
      </c>
      <c r="AB2" s="34">
        <v>42886.354814814818</v>
      </c>
      <c r="AD2">
        <v>3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Avitus_1.4.0.71-20170531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60</v>
      </c>
      <c r="B3">
        <f t="shared" si="1"/>
        <v>6</v>
      </c>
      <c r="C3" s="4">
        <f t="shared" ca="1" si="2"/>
        <v>97664</v>
      </c>
      <c r="D3">
        <v>97664</v>
      </c>
      <c r="E3" t="s">
        <v>801</v>
      </c>
      <c r="F3" t="s">
        <v>45</v>
      </c>
      <c r="G3" t="s">
        <v>55</v>
      </c>
      <c r="H3" t="s">
        <v>184</v>
      </c>
      <c r="I3" t="s">
        <v>30</v>
      </c>
      <c r="J3" t="s">
        <v>123</v>
      </c>
      <c r="K3" t="str">
        <f t="shared" ca="1" si="3"/>
        <v>Need Decision on Thursday 1-June. There is also a UDU bug (need to reference in this bug), Platform bug has been opened. Delayed ACK related?</v>
      </c>
      <c r="L3" s="5" t="s">
        <v>20</v>
      </c>
      <c r="M3" s="5" t="s">
        <v>20</v>
      </c>
      <c r="N3" t="s">
        <v>931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51</v>
      </c>
      <c r="U3" t="s">
        <v>22</v>
      </c>
      <c r="V3" t="s">
        <v>29</v>
      </c>
      <c r="W3" t="s">
        <v>54</v>
      </c>
      <c r="X3" t="s">
        <v>932</v>
      </c>
      <c r="Y3" t="s">
        <v>20</v>
      </c>
      <c r="Z3" t="s">
        <v>20</v>
      </c>
      <c r="AA3" s="34">
        <v>42824.346377314818</v>
      </c>
      <c r="AB3" s="34">
        <v>42880.877222222225</v>
      </c>
      <c r="AD3">
        <v>3</v>
      </c>
      <c r="AE3" t="str">
        <f t="shared" ca="1" si="4"/>
        <v>ADE</v>
      </c>
      <c r="AF3" t="str">
        <f t="shared" ca="1" si="5"/>
        <v>---</v>
      </c>
      <c r="AG3" t="str">
        <f t="shared" ca="1" si="6"/>
        <v>---</v>
      </c>
      <c r="AH3" t="str">
        <f t="shared" ca="1" si="7"/>
        <v>P0</v>
      </c>
    </row>
    <row r="4" spans="1:34" x14ac:dyDescent="0.3">
      <c r="A4">
        <f t="shared" si="0"/>
        <v>37</v>
      </c>
      <c r="B4">
        <f t="shared" si="1"/>
        <v>0</v>
      </c>
      <c r="C4" s="4">
        <f t="shared" ca="1" si="2"/>
        <v>98662</v>
      </c>
      <c r="D4">
        <v>98662</v>
      </c>
      <c r="E4" t="s">
        <v>977</v>
      </c>
      <c r="F4" t="s">
        <v>45</v>
      </c>
      <c r="G4" t="s">
        <v>894</v>
      </c>
      <c r="H4" t="s">
        <v>184</v>
      </c>
      <c r="I4" t="s">
        <v>81</v>
      </c>
      <c r="J4" t="s">
        <v>123</v>
      </c>
      <c r="K4" t="str">
        <f t="shared" ca="1" si="3"/>
        <v>Working to get reproduction w/ QA. Need a fix</v>
      </c>
      <c r="L4" s="5" t="s">
        <v>20</v>
      </c>
      <c r="M4" t="s">
        <v>20</v>
      </c>
      <c r="N4" t="s">
        <v>1121</v>
      </c>
      <c r="O4" t="s">
        <v>123</v>
      </c>
      <c r="P4" t="s">
        <v>1505</v>
      </c>
      <c r="Q4" t="s">
        <v>82</v>
      </c>
      <c r="R4" t="s">
        <v>1380</v>
      </c>
      <c r="S4" t="s">
        <v>269</v>
      </c>
      <c r="T4" t="s">
        <v>23</v>
      </c>
      <c r="U4" t="s">
        <v>22</v>
      </c>
      <c r="V4" t="s">
        <v>82</v>
      </c>
      <c r="W4" t="s">
        <v>54</v>
      </c>
      <c r="X4" t="s">
        <v>242</v>
      </c>
      <c r="Y4" t="s">
        <v>20</v>
      </c>
      <c r="Z4" t="s">
        <v>20</v>
      </c>
      <c r="AA4" s="34">
        <v>42849.522326388891</v>
      </c>
      <c r="AB4" s="34">
        <v>42885.514525462961</v>
      </c>
      <c r="AD4">
        <v>12</v>
      </c>
      <c r="AE4" t="str">
        <f t="shared" ca="1" si="4"/>
        <v>ADE</v>
      </c>
      <c r="AF4" t="str">
        <f t="shared" ca="1" si="5"/>
        <v>---</v>
      </c>
      <c r="AG4" t="str">
        <f t="shared" ca="1" si="6"/>
        <v>---</v>
      </c>
      <c r="AH4" t="str">
        <f t="shared" ca="1" si="7"/>
        <v>P0</v>
      </c>
    </row>
    <row r="5" spans="1:34" x14ac:dyDescent="0.3">
      <c r="A5">
        <f t="shared" si="0"/>
        <v>30</v>
      </c>
      <c r="B5">
        <f t="shared" si="1"/>
        <v>5</v>
      </c>
      <c r="C5" s="4">
        <f t="shared" ca="1" si="2"/>
        <v>98915</v>
      </c>
      <c r="D5">
        <v>98915</v>
      </c>
      <c r="E5" t="s">
        <v>1180</v>
      </c>
      <c r="F5" t="s">
        <v>45</v>
      </c>
      <c r="G5" t="s">
        <v>55</v>
      </c>
      <c r="H5" t="s">
        <v>94</v>
      </c>
      <c r="I5" t="s">
        <v>24</v>
      </c>
      <c r="J5" t="s">
        <v>123</v>
      </c>
      <c r="K5" t="str">
        <f t="shared" ca="1" si="3"/>
        <v>.</v>
      </c>
      <c r="L5" t="s">
        <v>20</v>
      </c>
      <c r="M5" t="s">
        <v>1105</v>
      </c>
      <c r="N5" t="s">
        <v>1179</v>
      </c>
      <c r="O5" t="s">
        <v>123</v>
      </c>
      <c r="P5" t="s">
        <v>123</v>
      </c>
      <c r="Q5" t="s">
        <v>82</v>
      </c>
      <c r="R5" t="s">
        <v>1380</v>
      </c>
      <c r="S5" t="s">
        <v>269</v>
      </c>
      <c r="T5" t="s">
        <v>23</v>
      </c>
      <c r="U5" t="s">
        <v>22</v>
      </c>
      <c r="V5" t="s">
        <v>82</v>
      </c>
      <c r="W5" t="s">
        <v>739</v>
      </c>
      <c r="X5" t="s">
        <v>1180</v>
      </c>
      <c r="Y5" t="s">
        <v>20</v>
      </c>
      <c r="Z5" t="s">
        <v>847</v>
      </c>
      <c r="AA5" s="34">
        <v>42856.859178240738</v>
      </c>
      <c r="AB5" s="34">
        <v>42881.478981481479</v>
      </c>
      <c r="AE5" t="str">
        <f t="shared" ca="1" si="4"/>
        <v>ADE</v>
      </c>
      <c r="AF5" t="str">
        <f t="shared" ca="1" si="5"/>
        <v>Avitus_1.4.0.71-20170531</v>
      </c>
      <c r="AG5" t="str">
        <f t="shared" ca="1" si="6"/>
        <v>---</v>
      </c>
      <c r="AH5" t="str">
        <f t="shared" ca="1" si="7"/>
        <v>P2</v>
      </c>
    </row>
    <row r="6" spans="1:34" x14ac:dyDescent="0.3">
      <c r="A6">
        <f t="shared" si="0"/>
        <v>26</v>
      </c>
      <c r="B6">
        <f t="shared" si="1"/>
        <v>0</v>
      </c>
      <c r="C6" s="4">
        <f t="shared" ca="1" si="2"/>
        <v>99100</v>
      </c>
      <c r="D6">
        <v>99100</v>
      </c>
      <c r="E6" t="s">
        <v>1034</v>
      </c>
      <c r="F6" t="s">
        <v>45</v>
      </c>
      <c r="G6" t="s">
        <v>1267</v>
      </c>
      <c r="H6" t="s">
        <v>94</v>
      </c>
      <c r="I6" t="s">
        <v>24</v>
      </c>
      <c r="J6" t="s">
        <v>123</v>
      </c>
      <c r="K6" t="str">
        <f t="shared" ca="1" si="3"/>
        <v>Can't reproduce in Dev. Question to Submiter, need specific trace data needed.</v>
      </c>
      <c r="L6" s="5" t="s">
        <v>20</v>
      </c>
      <c r="M6" s="5" t="s">
        <v>20</v>
      </c>
      <c r="N6" t="s">
        <v>1224</v>
      </c>
      <c r="O6" t="s">
        <v>123</v>
      </c>
      <c r="P6" t="s">
        <v>123</v>
      </c>
      <c r="Q6" t="s">
        <v>82</v>
      </c>
      <c r="R6" t="s">
        <v>1380</v>
      </c>
      <c r="S6" t="s">
        <v>269</v>
      </c>
      <c r="T6" t="s">
        <v>23</v>
      </c>
      <c r="U6" t="s">
        <v>39</v>
      </c>
      <c r="V6" t="s">
        <v>82</v>
      </c>
      <c r="W6" t="s">
        <v>54</v>
      </c>
      <c r="X6" t="s">
        <v>1034</v>
      </c>
      <c r="Y6" t="s">
        <v>20</v>
      </c>
      <c r="Z6" t="s">
        <v>20</v>
      </c>
      <c r="AA6" s="34">
        <v>42860.362962962965</v>
      </c>
      <c r="AB6" s="34">
        <v>42886.434652777774</v>
      </c>
      <c r="AD6">
        <v>1</v>
      </c>
      <c r="AE6" t="str">
        <f t="shared" ca="1" si="4"/>
        <v>ADE</v>
      </c>
      <c r="AF6" t="str">
        <f t="shared" ca="1" si="5"/>
        <v>---</v>
      </c>
      <c r="AG6" t="str">
        <f t="shared" ca="1" si="6"/>
        <v>---</v>
      </c>
      <c r="AH6" t="str">
        <f t="shared" ca="1" si="7"/>
        <v>P2</v>
      </c>
    </row>
    <row r="7" spans="1:34" x14ac:dyDescent="0.3">
      <c r="A7">
        <f t="shared" si="0"/>
        <v>16</v>
      </c>
      <c r="B7">
        <f t="shared" si="1"/>
        <v>0</v>
      </c>
      <c r="C7" s="4">
        <f t="shared" ca="1" si="2"/>
        <v>99462</v>
      </c>
      <c r="D7">
        <v>99462</v>
      </c>
      <c r="E7" t="s">
        <v>867</v>
      </c>
      <c r="F7" t="s">
        <v>45</v>
      </c>
      <c r="G7" t="s">
        <v>1267</v>
      </c>
      <c r="H7" t="s">
        <v>94</v>
      </c>
      <c r="I7" t="s">
        <v>24</v>
      </c>
      <c r="J7" t="s">
        <v>123</v>
      </c>
      <c r="K7" t="str">
        <f t="shared" ca="1" si="3"/>
        <v>Marked for waiver, Day one issue</v>
      </c>
      <c r="L7" s="5" t="s">
        <v>796</v>
      </c>
      <c r="M7" s="5" t="s">
        <v>20</v>
      </c>
      <c r="N7" t="s">
        <v>1305</v>
      </c>
      <c r="O7" t="s">
        <v>123</v>
      </c>
      <c r="P7" t="s">
        <v>123</v>
      </c>
      <c r="Q7" t="s">
        <v>82</v>
      </c>
      <c r="R7" t="s">
        <v>1380</v>
      </c>
      <c r="S7" t="s">
        <v>269</v>
      </c>
      <c r="T7" t="s">
        <v>36</v>
      </c>
      <c r="U7" t="s">
        <v>22</v>
      </c>
      <c r="V7" t="s">
        <v>82</v>
      </c>
      <c r="W7" t="s">
        <v>54</v>
      </c>
      <c r="X7" t="s">
        <v>433</v>
      </c>
      <c r="Y7" t="s">
        <v>20</v>
      </c>
      <c r="Z7" t="s">
        <v>20</v>
      </c>
      <c r="AA7" s="34">
        <v>42870.45040509259</v>
      </c>
      <c r="AB7" s="34">
        <v>42885.454050925924</v>
      </c>
      <c r="AE7" t="str">
        <f t="shared" ca="1" si="4"/>
        <v>ADE</v>
      </c>
      <c r="AF7" t="str">
        <f t="shared" ca="1" si="5"/>
        <v>---</v>
      </c>
      <c r="AG7" t="str">
        <f t="shared" ca="1" si="6"/>
        <v>---</v>
      </c>
      <c r="AH7" t="str">
        <f t="shared" ca="1" si="7"/>
        <v>P2</v>
      </c>
    </row>
    <row r="8" spans="1:34" x14ac:dyDescent="0.3">
      <c r="A8">
        <f t="shared" si="0"/>
        <v>0</v>
      </c>
      <c r="B8">
        <f t="shared" si="1"/>
        <v>0</v>
      </c>
      <c r="C8" s="4">
        <f t="shared" ca="1" si="2"/>
        <v>100140</v>
      </c>
      <c r="D8">
        <v>100140</v>
      </c>
      <c r="E8" t="s">
        <v>1507</v>
      </c>
      <c r="F8" t="s">
        <v>45</v>
      </c>
      <c r="G8" t="s">
        <v>1508</v>
      </c>
      <c r="H8" t="s">
        <v>94</v>
      </c>
      <c r="I8" t="s">
        <v>123</v>
      </c>
      <c r="J8" t="s">
        <v>123</v>
      </c>
      <c r="K8" t="str">
        <f t="shared" ca="1" si="3"/>
        <v>NTR</v>
      </c>
      <c r="L8" s="5" t="s">
        <v>20</v>
      </c>
      <c r="M8" t="s">
        <v>20</v>
      </c>
      <c r="N8" t="s">
        <v>1509</v>
      </c>
      <c r="O8" t="s">
        <v>123</v>
      </c>
      <c r="P8" t="s">
        <v>123</v>
      </c>
      <c r="Q8" t="s">
        <v>21</v>
      </c>
      <c r="R8" t="s">
        <v>1380</v>
      </c>
      <c r="S8" t="s">
        <v>269</v>
      </c>
      <c r="T8" t="s">
        <v>23</v>
      </c>
      <c r="U8" t="s">
        <v>50</v>
      </c>
      <c r="V8" t="s">
        <v>29</v>
      </c>
      <c r="W8" t="s">
        <v>26</v>
      </c>
      <c r="X8" t="s">
        <v>1510</v>
      </c>
      <c r="Y8" t="s">
        <v>20</v>
      </c>
      <c r="Z8" t="s">
        <v>20</v>
      </c>
      <c r="AA8" s="34">
        <v>42885.662916666668</v>
      </c>
      <c r="AB8" s="34">
        <v>42885.693425925929</v>
      </c>
      <c r="AD8">
        <v>15</v>
      </c>
      <c r="AE8" t="str">
        <f t="shared" ca="1" si="4"/>
        <v>NTR</v>
      </c>
      <c r="AF8" t="str">
        <f t="shared" ca="1" si="5"/>
        <v>NoTarg</v>
      </c>
      <c r="AG8" t="str">
        <f t="shared" ca="1" si="6"/>
        <v>NoWaive</v>
      </c>
      <c r="AH8" t="str">
        <f t="shared" ca="1" si="7"/>
        <v>NTR</v>
      </c>
    </row>
    <row r="9" spans="1:34" x14ac:dyDescent="0.3">
      <c r="A9">
        <f t="shared" si="0"/>
        <v>0</v>
      </c>
      <c r="B9">
        <f t="shared" si="1"/>
        <v>0</v>
      </c>
      <c r="C9" s="4">
        <f t="shared" ca="1" si="2"/>
        <v>100155</v>
      </c>
      <c r="D9">
        <v>100155</v>
      </c>
      <c r="E9" t="s">
        <v>412</v>
      </c>
      <c r="F9" t="s">
        <v>45</v>
      </c>
      <c r="G9" t="s">
        <v>446</v>
      </c>
      <c r="H9" t="s">
        <v>94</v>
      </c>
      <c r="I9" t="s">
        <v>123</v>
      </c>
      <c r="J9" t="s">
        <v>123</v>
      </c>
      <c r="K9" t="str">
        <f t="shared" ca="1" si="3"/>
        <v>NTR</v>
      </c>
      <c r="L9" s="5" t="s">
        <v>20</v>
      </c>
      <c r="M9" s="5" t="s">
        <v>20</v>
      </c>
      <c r="N9" t="s">
        <v>1513</v>
      </c>
      <c r="O9" t="s">
        <v>123</v>
      </c>
      <c r="P9" t="s">
        <v>123</v>
      </c>
      <c r="Q9" t="s">
        <v>21</v>
      </c>
      <c r="R9" t="s">
        <v>1380</v>
      </c>
      <c r="S9" t="s">
        <v>269</v>
      </c>
      <c r="T9" t="s">
        <v>36</v>
      </c>
      <c r="U9" t="s">
        <v>22</v>
      </c>
      <c r="V9" t="s">
        <v>1405</v>
      </c>
      <c r="W9" t="s">
        <v>90</v>
      </c>
      <c r="X9" t="s">
        <v>997</v>
      </c>
      <c r="Y9" t="s">
        <v>20</v>
      </c>
      <c r="Z9" t="s">
        <v>20</v>
      </c>
      <c r="AA9" s="34">
        <v>42886.249884259261</v>
      </c>
      <c r="AB9" s="34">
        <v>42886.249895833331</v>
      </c>
      <c r="AD9">
        <v>8</v>
      </c>
      <c r="AE9" t="str">
        <f t="shared" ca="1" si="4"/>
        <v>NTR</v>
      </c>
      <c r="AF9" t="str">
        <f t="shared" ca="1" si="5"/>
        <v>NoTarg</v>
      </c>
      <c r="AG9" t="str">
        <f t="shared" ca="1" si="6"/>
        <v>NoWaive</v>
      </c>
      <c r="AH9" t="str">
        <f t="shared" ca="1" si="7"/>
        <v>NTR</v>
      </c>
    </row>
    <row r="10" spans="1:34" x14ac:dyDescent="0.3">
      <c r="A10">
        <f t="shared" si="0"/>
        <v>63</v>
      </c>
      <c r="B10">
        <f t="shared" si="1"/>
        <v>0</v>
      </c>
      <c r="C10" s="4">
        <f t="shared" ca="1" si="2"/>
        <v>97551</v>
      </c>
      <c r="D10">
        <v>97551</v>
      </c>
      <c r="E10" t="s">
        <v>1000</v>
      </c>
      <c r="F10" t="s">
        <v>63</v>
      </c>
      <c r="G10" t="s">
        <v>446</v>
      </c>
      <c r="H10" t="s">
        <v>184</v>
      </c>
      <c r="I10" t="s">
        <v>30</v>
      </c>
      <c r="J10" t="s">
        <v>123</v>
      </c>
      <c r="K10" t="str">
        <f t="shared" ca="1" si="3"/>
        <v>.</v>
      </c>
      <c r="L10" s="5" t="s">
        <v>20</v>
      </c>
      <c r="M10" s="5" t="s">
        <v>1360</v>
      </c>
      <c r="N10" t="s">
        <v>921</v>
      </c>
      <c r="O10" t="s">
        <v>1387</v>
      </c>
      <c r="P10" t="s">
        <v>123</v>
      </c>
      <c r="Q10" t="s">
        <v>82</v>
      </c>
      <c r="R10" t="s">
        <v>1380</v>
      </c>
      <c r="S10" t="s">
        <v>269</v>
      </c>
      <c r="T10" t="s">
        <v>36</v>
      </c>
      <c r="U10" t="s">
        <v>35</v>
      </c>
      <c r="V10" t="s">
        <v>190</v>
      </c>
      <c r="W10" t="s">
        <v>26</v>
      </c>
      <c r="X10" t="s">
        <v>412</v>
      </c>
      <c r="Y10" t="s">
        <v>100</v>
      </c>
      <c r="Z10" t="s">
        <v>20</v>
      </c>
      <c r="AA10" s="34">
        <v>42822.535578703704</v>
      </c>
      <c r="AB10" s="34">
        <v>42886.328136574077</v>
      </c>
      <c r="AD10">
        <v>5</v>
      </c>
      <c r="AE10" t="str">
        <f t="shared" ca="1" si="4"/>
        <v>AvatarFS</v>
      </c>
      <c r="AF10" t="str">
        <f t="shared" ca="1" si="5"/>
        <v>Avitus_1.4.0.71-20170531</v>
      </c>
      <c r="AG10" t="str">
        <f t="shared" ca="1" si="6"/>
        <v>---</v>
      </c>
      <c r="AH10" t="str">
        <f t="shared" ca="1" si="7"/>
        <v>P0</v>
      </c>
    </row>
    <row r="11" spans="1:34" x14ac:dyDescent="0.3">
      <c r="A11">
        <f t="shared" si="0"/>
        <v>44</v>
      </c>
      <c r="B11">
        <f t="shared" si="1"/>
        <v>0</v>
      </c>
      <c r="C11" s="4">
        <f t="shared" ca="1" si="2"/>
        <v>98359</v>
      </c>
      <c r="D11">
        <v>98359</v>
      </c>
      <c r="E11" t="s">
        <v>1000</v>
      </c>
      <c r="F11" t="s">
        <v>63</v>
      </c>
      <c r="G11" t="s">
        <v>446</v>
      </c>
      <c r="H11" t="s">
        <v>112</v>
      </c>
      <c r="I11" t="s">
        <v>24</v>
      </c>
      <c r="J11" t="s">
        <v>123</v>
      </c>
      <c r="K11" t="str">
        <f t="shared" ca="1" si="3"/>
        <v>System is slow, not stuck (need to update title of bug). Need customer documentation (in 1.3 Online fsck would be available)</v>
      </c>
      <c r="L11" s="5" t="s">
        <v>796</v>
      </c>
      <c r="M11" t="s">
        <v>20</v>
      </c>
      <c r="N11" t="s">
        <v>1061</v>
      </c>
      <c r="O11" t="s">
        <v>1388</v>
      </c>
      <c r="P11" t="s">
        <v>123</v>
      </c>
      <c r="Q11" t="s">
        <v>82</v>
      </c>
      <c r="R11" t="s">
        <v>1380</v>
      </c>
      <c r="S11" t="s">
        <v>269</v>
      </c>
      <c r="T11" t="s">
        <v>36</v>
      </c>
      <c r="U11" t="s">
        <v>35</v>
      </c>
      <c r="V11" t="s">
        <v>190</v>
      </c>
      <c r="W11" t="s">
        <v>26</v>
      </c>
      <c r="X11" t="s">
        <v>742</v>
      </c>
      <c r="Y11" t="s">
        <v>103</v>
      </c>
      <c r="Z11" t="s">
        <v>20</v>
      </c>
      <c r="AA11" s="34">
        <v>42842.912604166668</v>
      </c>
      <c r="AB11" s="34">
        <v>42885.508263888885</v>
      </c>
      <c r="AD11">
        <v>7</v>
      </c>
      <c r="AE11" t="str">
        <f t="shared" ca="1" si="4"/>
        <v>AvatarFS</v>
      </c>
      <c r="AF11" t="str">
        <f t="shared" ca="1" si="5"/>
        <v>---</v>
      </c>
      <c r="AG11" t="str">
        <f t="shared" ca="1" si="6"/>
        <v>---</v>
      </c>
      <c r="AH11" t="str">
        <f t="shared" ca="1" si="7"/>
        <v>P1</v>
      </c>
    </row>
    <row r="12" spans="1:34" x14ac:dyDescent="0.3">
      <c r="A12">
        <f t="shared" si="0"/>
        <v>330</v>
      </c>
      <c r="B12">
        <f t="shared" si="1"/>
        <v>8</v>
      </c>
      <c r="C12" s="4">
        <f t="shared" ca="1" si="2"/>
        <v>85572</v>
      </c>
      <c r="D12">
        <v>85572</v>
      </c>
      <c r="E12" t="s">
        <v>69</v>
      </c>
      <c r="F12" t="s">
        <v>70</v>
      </c>
      <c r="G12" t="s">
        <v>71</v>
      </c>
      <c r="H12" t="s">
        <v>94</v>
      </c>
      <c r="I12" t="s">
        <v>24</v>
      </c>
      <c r="J12" t="s">
        <v>123</v>
      </c>
      <c r="K12" t="str">
        <f t="shared" ca="1" si="3"/>
        <v>.</v>
      </c>
      <c r="L12" s="5" t="s">
        <v>20</v>
      </c>
      <c r="M12" s="5" t="s">
        <v>1105</v>
      </c>
      <c r="N12" t="s">
        <v>313</v>
      </c>
      <c r="O12" t="s">
        <v>123</v>
      </c>
      <c r="P12" t="s">
        <v>123</v>
      </c>
      <c r="Q12" t="s">
        <v>82</v>
      </c>
      <c r="R12" t="s">
        <v>1380</v>
      </c>
      <c r="S12" t="s">
        <v>269</v>
      </c>
      <c r="T12" t="s">
        <v>23</v>
      </c>
      <c r="U12" t="s">
        <v>39</v>
      </c>
      <c r="V12" t="s">
        <v>82</v>
      </c>
      <c r="W12" t="s">
        <v>95</v>
      </c>
      <c r="X12" t="s">
        <v>272</v>
      </c>
      <c r="Y12" t="s">
        <v>20</v>
      </c>
      <c r="Z12" t="s">
        <v>20</v>
      </c>
      <c r="AA12" s="34">
        <v>42552.955081018517</v>
      </c>
      <c r="AB12" s="34">
        <v>42878.301898148151</v>
      </c>
      <c r="AC12" t="s">
        <v>1288</v>
      </c>
      <c r="AD12">
        <v>19</v>
      </c>
      <c r="AE12" t="str">
        <f t="shared" ca="1" si="4"/>
        <v>Documentation</v>
      </c>
      <c r="AF12" t="str">
        <f t="shared" ca="1" si="5"/>
        <v>Avitus_1.4.0.71-20170531</v>
      </c>
      <c r="AG12" t="str">
        <f t="shared" ca="1" si="6"/>
        <v>---</v>
      </c>
      <c r="AH12" t="str">
        <f t="shared" ca="1" si="7"/>
        <v>P2</v>
      </c>
    </row>
    <row r="13" spans="1:34" x14ac:dyDescent="0.3">
      <c r="A13">
        <f t="shared" si="0"/>
        <v>263</v>
      </c>
      <c r="B13">
        <f t="shared" si="1"/>
        <v>8</v>
      </c>
      <c r="C13" s="4">
        <f t="shared" ca="1" si="2"/>
        <v>88763</v>
      </c>
      <c r="D13">
        <v>88763</v>
      </c>
      <c r="E13" t="s">
        <v>147</v>
      </c>
      <c r="F13" t="s">
        <v>70</v>
      </c>
      <c r="G13" t="s">
        <v>71</v>
      </c>
      <c r="H13" t="s">
        <v>94</v>
      </c>
      <c r="I13" t="s">
        <v>30</v>
      </c>
      <c r="J13" t="s">
        <v>123</v>
      </c>
      <c r="K13" t="str">
        <f t="shared" ca="1" si="3"/>
        <v>.</v>
      </c>
      <c r="L13" s="5" t="s">
        <v>20</v>
      </c>
      <c r="M13" s="5" t="s">
        <v>1105</v>
      </c>
      <c r="N13" t="s">
        <v>339</v>
      </c>
      <c r="O13" t="s">
        <v>123</v>
      </c>
      <c r="P13" t="s">
        <v>123</v>
      </c>
      <c r="Q13" t="s">
        <v>82</v>
      </c>
      <c r="R13" t="s">
        <v>1380</v>
      </c>
      <c r="S13" t="s">
        <v>269</v>
      </c>
      <c r="T13" t="s">
        <v>36</v>
      </c>
      <c r="U13" t="s">
        <v>35</v>
      </c>
      <c r="V13" t="s">
        <v>29</v>
      </c>
      <c r="W13" t="s">
        <v>44</v>
      </c>
      <c r="X13" t="s">
        <v>272</v>
      </c>
      <c r="Y13" t="s">
        <v>103</v>
      </c>
      <c r="Z13" t="s">
        <v>20</v>
      </c>
      <c r="AA13" s="34">
        <v>42621.723240740743</v>
      </c>
      <c r="AB13" s="34">
        <v>42878.273622685185</v>
      </c>
      <c r="AC13" t="s">
        <v>593</v>
      </c>
      <c r="AD13">
        <v>1</v>
      </c>
      <c r="AE13" t="str">
        <f t="shared" ca="1" si="4"/>
        <v>Documentation</v>
      </c>
      <c r="AF13" t="str">
        <f t="shared" ca="1" si="5"/>
        <v>Avitus_1.4.0.71-20170531</v>
      </c>
      <c r="AG13" t="str">
        <f t="shared" ca="1" si="6"/>
        <v>---</v>
      </c>
      <c r="AH13" t="str">
        <f t="shared" ca="1" si="7"/>
        <v>P2</v>
      </c>
    </row>
    <row r="14" spans="1:34" x14ac:dyDescent="0.3">
      <c r="A14">
        <f t="shared" si="0"/>
        <v>49</v>
      </c>
      <c r="B14">
        <f t="shared" si="1"/>
        <v>12</v>
      </c>
      <c r="C14" s="4">
        <f t="shared" ca="1" si="2"/>
        <v>98207</v>
      </c>
      <c r="D14">
        <v>98207</v>
      </c>
      <c r="E14" t="s">
        <v>69</v>
      </c>
      <c r="F14" t="s">
        <v>70</v>
      </c>
      <c r="G14" t="s">
        <v>71</v>
      </c>
      <c r="H14" t="s">
        <v>112</v>
      </c>
      <c r="I14" t="s">
        <v>68</v>
      </c>
      <c r="J14" t="s">
        <v>123</v>
      </c>
      <c r="K14" t="str">
        <f t="shared" ca="1" si="3"/>
        <v>.</v>
      </c>
      <c r="L14" t="s">
        <v>20</v>
      </c>
      <c r="M14" t="s">
        <v>1105</v>
      </c>
      <c r="N14" t="s">
        <v>1030</v>
      </c>
      <c r="O14" t="s">
        <v>123</v>
      </c>
      <c r="P14" t="s">
        <v>123</v>
      </c>
      <c r="Q14" t="s">
        <v>82</v>
      </c>
      <c r="R14" t="s">
        <v>1380</v>
      </c>
      <c r="S14" t="s">
        <v>269</v>
      </c>
      <c r="T14" t="s">
        <v>23</v>
      </c>
      <c r="U14" t="s">
        <v>22</v>
      </c>
      <c r="V14" t="s">
        <v>82</v>
      </c>
      <c r="W14" t="s">
        <v>54</v>
      </c>
      <c r="X14" t="s">
        <v>456</v>
      </c>
      <c r="Y14" t="s">
        <v>20</v>
      </c>
      <c r="Z14" t="s">
        <v>20</v>
      </c>
      <c r="AA14" s="34">
        <v>42837.813020833331</v>
      </c>
      <c r="AB14" s="34">
        <v>42874.550034722219</v>
      </c>
      <c r="AC14" t="s">
        <v>1288</v>
      </c>
      <c r="AE14" t="str">
        <f t="shared" ca="1" si="4"/>
        <v>Documentation</v>
      </c>
      <c r="AF14" t="str">
        <f t="shared" ca="1" si="5"/>
        <v>Avitus_1.4.0.71-20170531</v>
      </c>
      <c r="AG14" t="str">
        <f t="shared" ca="1" si="6"/>
        <v>---</v>
      </c>
      <c r="AH14" t="str">
        <f t="shared" ca="1" si="7"/>
        <v>P1</v>
      </c>
    </row>
    <row r="15" spans="1:34" x14ac:dyDescent="0.3">
      <c r="A15">
        <f t="shared" si="0"/>
        <v>8</v>
      </c>
      <c r="B15">
        <f t="shared" si="1"/>
        <v>6</v>
      </c>
      <c r="C15" s="4">
        <f t="shared" ca="1" si="2"/>
        <v>99885</v>
      </c>
      <c r="D15">
        <v>99885</v>
      </c>
      <c r="E15" t="s">
        <v>69</v>
      </c>
      <c r="F15" t="s">
        <v>70</v>
      </c>
      <c r="G15" t="s">
        <v>71</v>
      </c>
      <c r="H15" t="s">
        <v>184</v>
      </c>
      <c r="I15" t="s">
        <v>68</v>
      </c>
      <c r="J15" t="s">
        <v>123</v>
      </c>
      <c r="K15" t="str">
        <f t="shared" ca="1" si="3"/>
        <v>.</v>
      </c>
      <c r="L15" s="5" t="s">
        <v>20</v>
      </c>
      <c r="M15" t="s">
        <v>1105</v>
      </c>
      <c r="N15" t="s">
        <v>1451</v>
      </c>
      <c r="O15" t="s">
        <v>123</v>
      </c>
      <c r="P15" t="s">
        <v>123</v>
      </c>
      <c r="Q15" t="s">
        <v>82</v>
      </c>
      <c r="R15" t="s">
        <v>1380</v>
      </c>
      <c r="S15" t="s">
        <v>269</v>
      </c>
      <c r="T15" t="s">
        <v>36</v>
      </c>
      <c r="U15" t="s">
        <v>39</v>
      </c>
      <c r="V15" t="s">
        <v>82</v>
      </c>
      <c r="W15" t="s">
        <v>93</v>
      </c>
      <c r="X15" t="s">
        <v>325</v>
      </c>
      <c r="Y15" t="s">
        <v>20</v>
      </c>
      <c r="Z15" t="s">
        <v>20</v>
      </c>
      <c r="AA15" s="34">
        <v>42878.802384259259</v>
      </c>
      <c r="AB15" s="34">
        <v>42880.871423611112</v>
      </c>
      <c r="AD15">
        <v>6</v>
      </c>
      <c r="AE15" t="str">
        <f t="shared" ca="1" si="4"/>
        <v>Documentation</v>
      </c>
      <c r="AF15" t="str">
        <f t="shared" ca="1" si="5"/>
        <v>Avitus_1.4.0.71-20170531</v>
      </c>
      <c r="AG15" t="str">
        <f t="shared" ca="1" si="6"/>
        <v>---</v>
      </c>
      <c r="AH15" t="str">
        <f t="shared" ca="1" si="7"/>
        <v>P0</v>
      </c>
    </row>
    <row r="16" spans="1:34" x14ac:dyDescent="0.3">
      <c r="A16">
        <f t="shared" si="0"/>
        <v>14</v>
      </c>
      <c r="B16">
        <f t="shared" si="1"/>
        <v>0</v>
      </c>
      <c r="C16" s="4">
        <f t="shared" ca="1" si="2"/>
        <v>99616</v>
      </c>
      <c r="D16">
        <v>99616</v>
      </c>
      <c r="E16" t="s">
        <v>805</v>
      </c>
      <c r="F16" t="s">
        <v>253</v>
      </c>
      <c r="G16" t="s">
        <v>254</v>
      </c>
      <c r="H16" t="s">
        <v>184</v>
      </c>
      <c r="I16" t="s">
        <v>68</v>
      </c>
      <c r="J16" t="s">
        <v>123</v>
      </c>
      <c r="K16" t="str">
        <f t="shared" ca="1" si="3"/>
        <v>.</v>
      </c>
      <c r="L16" s="5" t="s">
        <v>20</v>
      </c>
      <c r="M16" t="s">
        <v>1105</v>
      </c>
      <c r="N16" t="s">
        <v>1350</v>
      </c>
      <c r="O16" t="s">
        <v>123</v>
      </c>
      <c r="P16" t="s">
        <v>1113</v>
      </c>
      <c r="Q16" t="s">
        <v>82</v>
      </c>
      <c r="R16" t="s">
        <v>1380</v>
      </c>
      <c r="S16" t="s">
        <v>269</v>
      </c>
      <c r="T16" t="s">
        <v>23</v>
      </c>
      <c r="U16" t="s">
        <v>22</v>
      </c>
      <c r="V16" t="s">
        <v>82</v>
      </c>
      <c r="W16" t="s">
        <v>54</v>
      </c>
      <c r="X16" t="s">
        <v>277</v>
      </c>
      <c r="Y16" t="s">
        <v>20</v>
      </c>
      <c r="Z16" t="s">
        <v>851</v>
      </c>
      <c r="AA16" s="34">
        <v>42872.709988425922</v>
      </c>
      <c r="AB16" s="34">
        <v>42886.756562499999</v>
      </c>
      <c r="AD16">
        <v>2</v>
      </c>
      <c r="AE16" t="str">
        <f t="shared" ca="1" si="4"/>
        <v>File Access Auditing</v>
      </c>
      <c r="AF16" t="str">
        <f t="shared" ca="1" si="5"/>
        <v>Avitus_1.4.0.71-20170531</v>
      </c>
      <c r="AG16" t="str">
        <f t="shared" ca="1" si="6"/>
        <v>---</v>
      </c>
      <c r="AH16" t="str">
        <f t="shared" ca="1" si="7"/>
        <v>P0</v>
      </c>
    </row>
    <row r="17" spans="1:34" x14ac:dyDescent="0.3">
      <c r="A17">
        <f t="shared" si="0"/>
        <v>5</v>
      </c>
      <c r="B17">
        <f t="shared" si="1"/>
        <v>0</v>
      </c>
      <c r="C17" s="4">
        <f t="shared" ca="1" si="2"/>
        <v>100064</v>
      </c>
      <c r="D17">
        <v>100064</v>
      </c>
      <c r="E17" t="s">
        <v>413</v>
      </c>
      <c r="F17" t="s">
        <v>253</v>
      </c>
      <c r="G17" t="s">
        <v>254</v>
      </c>
      <c r="H17" t="s">
        <v>112</v>
      </c>
      <c r="I17" t="s">
        <v>68</v>
      </c>
      <c r="J17" t="s">
        <v>123</v>
      </c>
      <c r="K17" t="str">
        <f t="shared" ca="1" si="3"/>
        <v>Likely to be addressed by another fix. This will close</v>
      </c>
      <c r="L17" t="s">
        <v>20</v>
      </c>
      <c r="M17" t="s">
        <v>20</v>
      </c>
      <c r="N17" t="s">
        <v>1482</v>
      </c>
      <c r="O17" t="s">
        <v>123</v>
      </c>
      <c r="P17" t="s">
        <v>1506</v>
      </c>
      <c r="Q17" t="s">
        <v>21</v>
      </c>
      <c r="R17" t="s">
        <v>1380</v>
      </c>
      <c r="S17" t="s">
        <v>269</v>
      </c>
      <c r="T17" t="s">
        <v>23</v>
      </c>
      <c r="U17" t="s">
        <v>22</v>
      </c>
      <c r="V17" t="s">
        <v>82</v>
      </c>
      <c r="W17" t="s">
        <v>54</v>
      </c>
      <c r="X17" t="s">
        <v>456</v>
      </c>
      <c r="Y17" t="s">
        <v>20</v>
      </c>
      <c r="Z17" t="s">
        <v>20</v>
      </c>
      <c r="AA17" s="34">
        <v>42881.808553240742</v>
      </c>
      <c r="AB17" s="34">
        <v>42885.815381944441</v>
      </c>
      <c r="AE17" t="str">
        <f t="shared" ca="1" si="4"/>
        <v>File Access Auditing</v>
      </c>
      <c r="AF17" t="str">
        <f t="shared" ca="1" si="5"/>
        <v>---</v>
      </c>
      <c r="AG17" t="str">
        <f t="shared" ca="1" si="6"/>
        <v>---</v>
      </c>
      <c r="AH17" t="str">
        <f t="shared" ca="1" si="7"/>
        <v>P0</v>
      </c>
    </row>
    <row r="18" spans="1:34" x14ac:dyDescent="0.3">
      <c r="A18">
        <f t="shared" si="0"/>
        <v>270</v>
      </c>
      <c r="B18">
        <f t="shared" si="1"/>
        <v>23</v>
      </c>
      <c r="C18" s="4">
        <f t="shared" ca="1" si="2"/>
        <v>88457</v>
      </c>
      <c r="D18">
        <v>88457</v>
      </c>
      <c r="E18" t="s">
        <v>408</v>
      </c>
      <c r="F18" t="s">
        <v>28</v>
      </c>
      <c r="G18" t="s">
        <v>407</v>
      </c>
      <c r="H18" t="s">
        <v>112</v>
      </c>
      <c r="I18" t="s">
        <v>30</v>
      </c>
      <c r="J18" t="s">
        <v>123</v>
      </c>
      <c r="K18" t="str">
        <f t="shared" ca="1" si="3"/>
        <v>.</v>
      </c>
      <c r="L18" s="5" t="s">
        <v>796</v>
      </c>
      <c r="M18" s="5" t="s">
        <v>20</v>
      </c>
      <c r="N18" t="s">
        <v>524</v>
      </c>
      <c r="O18" t="s">
        <v>1383</v>
      </c>
      <c r="P18" t="s">
        <v>1230</v>
      </c>
      <c r="Q18" t="s">
        <v>287</v>
      </c>
      <c r="R18" t="s">
        <v>82</v>
      </c>
      <c r="S18" t="s">
        <v>269</v>
      </c>
      <c r="T18" t="s">
        <v>23</v>
      </c>
      <c r="U18" t="s">
        <v>22</v>
      </c>
      <c r="V18" t="s">
        <v>25</v>
      </c>
      <c r="W18" t="s">
        <v>26</v>
      </c>
      <c r="X18" t="s">
        <v>41</v>
      </c>
      <c r="Y18" t="s">
        <v>20</v>
      </c>
      <c r="Z18" t="s">
        <v>20</v>
      </c>
      <c r="AA18" s="34">
        <v>42614.564895833333</v>
      </c>
      <c r="AB18" s="34">
        <v>42863.823634259257</v>
      </c>
      <c r="AC18" t="s">
        <v>170</v>
      </c>
      <c r="AD18">
        <v>1</v>
      </c>
      <c r="AE18" t="str">
        <f t="shared" ca="1" si="4"/>
        <v>Platform Software</v>
      </c>
      <c r="AF18" t="str">
        <f t="shared" ca="1" si="5"/>
        <v>---</v>
      </c>
      <c r="AG18" t="str">
        <f t="shared" ca="1" si="6"/>
        <v>Waiver Requested</v>
      </c>
      <c r="AH18" t="str">
        <f t="shared" ca="1" si="7"/>
        <v>P1</v>
      </c>
    </row>
    <row r="19" spans="1:34" x14ac:dyDescent="0.3">
      <c r="A19">
        <f t="shared" si="0"/>
        <v>41</v>
      </c>
      <c r="B19">
        <f t="shared" si="1"/>
        <v>0</v>
      </c>
      <c r="C19" s="4">
        <f t="shared" ca="1" si="2"/>
        <v>98555</v>
      </c>
      <c r="D19">
        <v>98555</v>
      </c>
      <c r="E19" t="s">
        <v>760</v>
      </c>
      <c r="F19" t="s">
        <v>28</v>
      </c>
      <c r="G19" t="s">
        <v>481</v>
      </c>
      <c r="H19" t="s">
        <v>184</v>
      </c>
      <c r="I19" t="s">
        <v>81</v>
      </c>
      <c r="J19" t="s">
        <v>123</v>
      </c>
      <c r="K19" t="str">
        <f t="shared" ca="1" si="3"/>
        <v>.</v>
      </c>
      <c r="L19" s="5" t="s">
        <v>20</v>
      </c>
      <c r="M19" t="s">
        <v>1105</v>
      </c>
      <c r="N19" t="s">
        <v>1328</v>
      </c>
      <c r="O19" t="s">
        <v>123</v>
      </c>
      <c r="P19" t="s">
        <v>206</v>
      </c>
      <c r="Q19" t="s">
        <v>287</v>
      </c>
      <c r="R19" t="s">
        <v>82</v>
      </c>
      <c r="S19" t="s">
        <v>269</v>
      </c>
      <c r="T19" t="s">
        <v>36</v>
      </c>
      <c r="U19" t="s">
        <v>35</v>
      </c>
      <c r="V19" t="s">
        <v>82</v>
      </c>
      <c r="W19" t="s">
        <v>1290</v>
      </c>
      <c r="X19" t="s">
        <v>84</v>
      </c>
      <c r="Y19" t="s">
        <v>20</v>
      </c>
      <c r="Z19" t="s">
        <v>851</v>
      </c>
      <c r="AA19" s="34">
        <v>42845.692384259259</v>
      </c>
      <c r="AB19" s="34">
        <v>42885.805254629631</v>
      </c>
      <c r="AC19" t="s">
        <v>1422</v>
      </c>
      <c r="AD19">
        <v>14</v>
      </c>
      <c r="AE19" t="str">
        <f t="shared" ca="1" si="4"/>
        <v>Platform Software</v>
      </c>
      <c r="AF19" t="str">
        <f t="shared" ca="1" si="5"/>
        <v>Avitus_1.4.0.71-20170531</v>
      </c>
      <c r="AG19" t="str">
        <f t="shared" ca="1" si="6"/>
        <v>---</v>
      </c>
      <c r="AH19" t="str">
        <f t="shared" ca="1" si="7"/>
        <v>P0</v>
      </c>
    </row>
    <row r="20" spans="1:34" x14ac:dyDescent="0.3">
      <c r="A20">
        <f t="shared" si="0"/>
        <v>29</v>
      </c>
      <c r="B20">
        <f t="shared" si="1"/>
        <v>19</v>
      </c>
      <c r="C20" s="4">
        <f t="shared" ca="1" si="2"/>
        <v>98975</v>
      </c>
      <c r="D20">
        <v>98975</v>
      </c>
      <c r="E20" t="s">
        <v>27</v>
      </c>
      <c r="F20" t="s">
        <v>28</v>
      </c>
      <c r="G20" t="s">
        <v>34</v>
      </c>
      <c r="H20" t="s">
        <v>112</v>
      </c>
      <c r="I20" t="s">
        <v>24</v>
      </c>
      <c r="J20" t="s">
        <v>123</v>
      </c>
      <c r="K20" t="str">
        <f t="shared" ca="1" si="3"/>
        <v>.</v>
      </c>
      <c r="L20" s="5" t="s">
        <v>796</v>
      </c>
      <c r="M20" s="5" t="s">
        <v>20</v>
      </c>
      <c r="N20" t="s">
        <v>1291</v>
      </c>
      <c r="O20" t="s">
        <v>1394</v>
      </c>
      <c r="P20" t="s">
        <v>1292</v>
      </c>
      <c r="Q20" t="s">
        <v>287</v>
      </c>
      <c r="R20" t="s">
        <v>82</v>
      </c>
      <c r="S20" t="s">
        <v>269</v>
      </c>
      <c r="T20" t="s">
        <v>23</v>
      </c>
      <c r="U20" t="s">
        <v>22</v>
      </c>
      <c r="V20" t="s">
        <v>190</v>
      </c>
      <c r="W20" t="s">
        <v>26</v>
      </c>
      <c r="X20" t="s">
        <v>285</v>
      </c>
      <c r="Y20" t="s">
        <v>20</v>
      </c>
      <c r="Z20" t="s">
        <v>20</v>
      </c>
      <c r="AA20" s="34">
        <v>42857.815833333334</v>
      </c>
      <c r="AB20" s="34">
        <v>42867.497361111113</v>
      </c>
      <c r="AC20" t="s">
        <v>170</v>
      </c>
      <c r="AE20" t="str">
        <f t="shared" ca="1" si="4"/>
        <v>Platform Software</v>
      </c>
      <c r="AF20" t="str">
        <f t="shared" ca="1" si="5"/>
        <v>---</v>
      </c>
      <c r="AG20" t="str">
        <f t="shared" ca="1" si="6"/>
        <v>Waiver Requested</v>
      </c>
      <c r="AH20" t="str">
        <f t="shared" ca="1" si="7"/>
        <v>P1</v>
      </c>
    </row>
    <row r="21" spans="1:34" x14ac:dyDescent="0.3">
      <c r="A21">
        <f t="shared" si="0"/>
        <v>14</v>
      </c>
      <c r="B21">
        <f t="shared" si="1"/>
        <v>7</v>
      </c>
      <c r="C21" s="4">
        <f t="shared" ca="1" si="2"/>
        <v>99634</v>
      </c>
      <c r="D21">
        <v>99634</v>
      </c>
      <c r="E21" t="s">
        <v>480</v>
      </c>
      <c r="F21" t="s">
        <v>28</v>
      </c>
      <c r="G21" t="s">
        <v>481</v>
      </c>
      <c r="H21" t="s">
        <v>94</v>
      </c>
      <c r="I21" t="s">
        <v>24</v>
      </c>
      <c r="J21" t="s">
        <v>123</v>
      </c>
      <c r="K21" t="str">
        <f t="shared" ca="1" si="3"/>
        <v>.</v>
      </c>
      <c r="L21" s="5" t="s">
        <v>796</v>
      </c>
      <c r="M21" t="s">
        <v>20</v>
      </c>
      <c r="N21" t="s">
        <v>1336</v>
      </c>
      <c r="O21" t="s">
        <v>123</v>
      </c>
      <c r="P21" t="s">
        <v>206</v>
      </c>
      <c r="Q21" t="s">
        <v>287</v>
      </c>
      <c r="R21" t="s">
        <v>82</v>
      </c>
      <c r="S21" t="s">
        <v>269</v>
      </c>
      <c r="T21" t="s">
        <v>23</v>
      </c>
      <c r="U21" t="s">
        <v>22</v>
      </c>
      <c r="V21" t="s">
        <v>156</v>
      </c>
      <c r="W21" t="s">
        <v>489</v>
      </c>
      <c r="X21" t="s">
        <v>480</v>
      </c>
      <c r="Y21" t="s">
        <v>20</v>
      </c>
      <c r="Z21" t="s">
        <v>20</v>
      </c>
      <c r="AA21" s="34">
        <v>42872.914305555554</v>
      </c>
      <c r="AB21" s="34">
        <v>42879.643518518518</v>
      </c>
      <c r="AC21" t="s">
        <v>1422</v>
      </c>
      <c r="AD21">
        <v>1</v>
      </c>
      <c r="AE21" t="str">
        <f t="shared" ca="1" si="4"/>
        <v>Platform Software</v>
      </c>
      <c r="AF21" t="str">
        <f t="shared" ca="1" si="5"/>
        <v>---</v>
      </c>
      <c r="AG21" t="str">
        <f t="shared" ca="1" si="6"/>
        <v>Waiver Requested</v>
      </c>
      <c r="AH21" t="str">
        <f t="shared" ca="1" si="7"/>
        <v>P2</v>
      </c>
    </row>
    <row r="22" spans="1:34" x14ac:dyDescent="0.3">
      <c r="A22">
        <f t="shared" si="0"/>
        <v>13</v>
      </c>
      <c r="B22">
        <f t="shared" si="1"/>
        <v>0</v>
      </c>
      <c r="C22" s="4">
        <f t="shared" ca="1" si="2"/>
        <v>99703</v>
      </c>
      <c r="D22">
        <v>99703</v>
      </c>
      <c r="E22" t="s">
        <v>108</v>
      </c>
      <c r="F22" t="s">
        <v>28</v>
      </c>
      <c r="G22" t="s">
        <v>49</v>
      </c>
      <c r="H22" t="s">
        <v>184</v>
      </c>
      <c r="I22" t="s">
        <v>24</v>
      </c>
      <c r="J22" t="s">
        <v>123</v>
      </c>
      <c r="K22" t="str">
        <f t="shared" ca="1" si="3"/>
        <v>issues with block device reading superblock. May waive because upgrade from 1.0.1 version of code. Does pre-upgrade script resolve this?</v>
      </c>
      <c r="L22" s="5" t="s">
        <v>20</v>
      </c>
      <c r="M22" s="5" t="s">
        <v>20</v>
      </c>
      <c r="N22" t="s">
        <v>1459</v>
      </c>
      <c r="O22" t="s">
        <v>123</v>
      </c>
      <c r="P22" t="s">
        <v>123</v>
      </c>
      <c r="Q22" t="s">
        <v>21</v>
      </c>
      <c r="R22" t="s">
        <v>1380</v>
      </c>
      <c r="S22" t="s">
        <v>269</v>
      </c>
      <c r="T22" t="s">
        <v>36</v>
      </c>
      <c r="U22" t="s">
        <v>22</v>
      </c>
      <c r="V22" t="s">
        <v>29</v>
      </c>
      <c r="W22" t="s">
        <v>40</v>
      </c>
      <c r="X22" t="s">
        <v>660</v>
      </c>
      <c r="Y22" t="s">
        <v>20</v>
      </c>
      <c r="Z22" t="s">
        <v>20</v>
      </c>
      <c r="AA22" s="34">
        <v>42873.761076388888</v>
      </c>
      <c r="AB22" s="34">
        <v>42885.809814814813</v>
      </c>
      <c r="AD22">
        <v>1</v>
      </c>
      <c r="AE22" t="str">
        <f t="shared" ca="1" si="4"/>
        <v>ADE</v>
      </c>
      <c r="AF22" t="str">
        <f t="shared" ca="1" si="5"/>
        <v>---</v>
      </c>
      <c r="AG22" t="str">
        <f t="shared" ca="1" si="6"/>
        <v>---</v>
      </c>
      <c r="AH22" t="str">
        <f t="shared" ca="1" si="7"/>
        <v>P0</v>
      </c>
    </row>
    <row r="23" spans="1:34" x14ac:dyDescent="0.3">
      <c r="A23">
        <f t="shared" si="0"/>
        <v>13</v>
      </c>
      <c r="B23">
        <f t="shared" si="1"/>
        <v>0</v>
      </c>
      <c r="C23" s="4">
        <f t="shared" ca="1" si="2"/>
        <v>99705</v>
      </c>
      <c r="D23">
        <v>99705</v>
      </c>
      <c r="E23" t="s">
        <v>139</v>
      </c>
      <c r="F23" t="s">
        <v>28</v>
      </c>
      <c r="G23" t="s">
        <v>53</v>
      </c>
      <c r="H23" t="s">
        <v>184</v>
      </c>
      <c r="I23" t="s">
        <v>24</v>
      </c>
      <c r="J23" t="s">
        <v>123</v>
      </c>
      <c r="K23" t="str">
        <f t="shared" ca="1" si="3"/>
        <v>Need 3par to try reproduction. May have CLI workaround. Move to waive</v>
      </c>
      <c r="L23" t="s">
        <v>796</v>
      </c>
      <c r="M23" t="s">
        <v>20</v>
      </c>
      <c r="N23" t="s">
        <v>1357</v>
      </c>
      <c r="O23" t="s">
        <v>123</v>
      </c>
      <c r="P23" t="s">
        <v>123</v>
      </c>
      <c r="Q23" t="s">
        <v>287</v>
      </c>
      <c r="R23" t="s">
        <v>82</v>
      </c>
      <c r="S23" t="s">
        <v>269</v>
      </c>
      <c r="T23" t="s">
        <v>36</v>
      </c>
      <c r="U23" t="s">
        <v>35</v>
      </c>
      <c r="V23" t="s">
        <v>29</v>
      </c>
      <c r="W23" t="s">
        <v>40</v>
      </c>
      <c r="X23" t="s">
        <v>713</v>
      </c>
      <c r="Y23" t="s">
        <v>20</v>
      </c>
      <c r="Z23" t="s">
        <v>20</v>
      </c>
      <c r="AA23" s="34">
        <v>42873.84134259259</v>
      </c>
      <c r="AB23" s="34">
        <v>42885.806655092594</v>
      </c>
      <c r="AE23" t="str">
        <f t="shared" ca="1" si="4"/>
        <v>Platform Software</v>
      </c>
      <c r="AF23" t="str">
        <f t="shared" ca="1" si="5"/>
        <v>---</v>
      </c>
      <c r="AG23" t="str">
        <f t="shared" ca="1" si="6"/>
        <v>---</v>
      </c>
      <c r="AH23" t="str">
        <f t="shared" ca="1" si="7"/>
        <v>P0</v>
      </c>
    </row>
    <row r="24" spans="1:34" x14ac:dyDescent="0.3">
      <c r="A24">
        <f t="shared" si="0"/>
        <v>8</v>
      </c>
      <c r="B24">
        <f t="shared" si="1"/>
        <v>7</v>
      </c>
      <c r="C24" s="4">
        <f t="shared" ca="1" si="2"/>
        <v>99873</v>
      </c>
      <c r="D24">
        <v>99873</v>
      </c>
      <c r="E24" t="s">
        <v>480</v>
      </c>
      <c r="F24" t="s">
        <v>28</v>
      </c>
      <c r="G24" t="s">
        <v>481</v>
      </c>
      <c r="H24" t="s">
        <v>94</v>
      </c>
      <c r="I24" t="s">
        <v>24</v>
      </c>
      <c r="J24" t="s">
        <v>123</v>
      </c>
      <c r="K24" t="str">
        <f t="shared" ca="1" si="3"/>
        <v>.</v>
      </c>
      <c r="L24" t="s">
        <v>796</v>
      </c>
      <c r="M24" t="s">
        <v>20</v>
      </c>
      <c r="N24" t="s">
        <v>1448</v>
      </c>
      <c r="O24" t="s">
        <v>123</v>
      </c>
      <c r="P24" t="s">
        <v>123</v>
      </c>
      <c r="Q24" t="s">
        <v>287</v>
      </c>
      <c r="R24" t="s">
        <v>82</v>
      </c>
      <c r="S24" t="s">
        <v>269</v>
      </c>
      <c r="T24" t="s">
        <v>23</v>
      </c>
      <c r="U24" t="s">
        <v>22</v>
      </c>
      <c r="V24" t="s">
        <v>156</v>
      </c>
      <c r="W24" t="s">
        <v>489</v>
      </c>
      <c r="X24" t="s">
        <v>480</v>
      </c>
      <c r="Y24" t="s">
        <v>20</v>
      </c>
      <c r="Z24" t="s">
        <v>20</v>
      </c>
      <c r="AA24" s="34">
        <v>42878.757476851853</v>
      </c>
      <c r="AB24" s="34">
        <v>42879.644861111112</v>
      </c>
      <c r="AE24" t="str">
        <f t="shared" ca="1" si="4"/>
        <v>Platform Software</v>
      </c>
      <c r="AF24" t="str">
        <f t="shared" ca="1" si="5"/>
        <v>---</v>
      </c>
      <c r="AG24" t="str">
        <f t="shared" ca="1" si="6"/>
        <v>Waiver Requested</v>
      </c>
      <c r="AH24" t="str">
        <f t="shared" ca="1" si="7"/>
        <v>P2</v>
      </c>
    </row>
    <row r="25" spans="1:34" x14ac:dyDescent="0.3">
      <c r="A25">
        <f t="shared" si="0"/>
        <v>8</v>
      </c>
      <c r="B25">
        <f t="shared" si="1"/>
        <v>7</v>
      </c>
      <c r="C25" s="4">
        <f t="shared" ca="1" si="2"/>
        <v>99880</v>
      </c>
      <c r="D25">
        <v>99880</v>
      </c>
      <c r="E25" t="s">
        <v>480</v>
      </c>
      <c r="F25" t="s">
        <v>28</v>
      </c>
      <c r="G25" t="s">
        <v>481</v>
      </c>
      <c r="H25" t="s">
        <v>94</v>
      </c>
      <c r="I25" t="s">
        <v>24</v>
      </c>
      <c r="J25" t="s">
        <v>123</v>
      </c>
      <c r="K25" t="str">
        <f t="shared" ca="1" si="3"/>
        <v>.</v>
      </c>
      <c r="L25" s="5" t="s">
        <v>796</v>
      </c>
      <c r="M25" s="5" t="s">
        <v>20</v>
      </c>
      <c r="N25" t="s">
        <v>1449</v>
      </c>
      <c r="O25" t="s">
        <v>123</v>
      </c>
      <c r="P25" t="s">
        <v>123</v>
      </c>
      <c r="Q25" t="s">
        <v>287</v>
      </c>
      <c r="R25" t="s">
        <v>82</v>
      </c>
      <c r="S25" t="s">
        <v>269</v>
      </c>
      <c r="T25" t="s">
        <v>23</v>
      </c>
      <c r="U25" t="s">
        <v>22</v>
      </c>
      <c r="V25" t="s">
        <v>156</v>
      </c>
      <c r="W25" t="s">
        <v>489</v>
      </c>
      <c r="X25" t="s">
        <v>480</v>
      </c>
      <c r="Y25" t="s">
        <v>20</v>
      </c>
      <c r="Z25" t="s">
        <v>20</v>
      </c>
      <c r="AA25" s="34">
        <v>42878.762326388889</v>
      </c>
      <c r="AB25" s="34">
        <v>42879.644201388888</v>
      </c>
      <c r="AD25">
        <v>12</v>
      </c>
      <c r="AE25" t="str">
        <f t="shared" ca="1" si="4"/>
        <v>Platform Software</v>
      </c>
      <c r="AF25" t="str">
        <f t="shared" ca="1" si="5"/>
        <v>---</v>
      </c>
      <c r="AG25" t="str">
        <f t="shared" ca="1" si="6"/>
        <v>Waiver Requested</v>
      </c>
      <c r="AH25" t="str">
        <f t="shared" ca="1" si="7"/>
        <v>P2</v>
      </c>
    </row>
    <row r="26" spans="1:34" x14ac:dyDescent="0.3">
      <c r="A26">
        <f t="shared" si="0"/>
        <v>6</v>
      </c>
      <c r="B26">
        <f t="shared" si="1"/>
        <v>5</v>
      </c>
      <c r="C26" s="4">
        <f t="shared" ca="1" si="2"/>
        <v>99950</v>
      </c>
      <c r="D26">
        <v>99950</v>
      </c>
      <c r="E26" t="s">
        <v>108</v>
      </c>
      <c r="F26" t="s">
        <v>28</v>
      </c>
      <c r="G26" t="s">
        <v>49</v>
      </c>
      <c r="H26" t="s">
        <v>156</v>
      </c>
      <c r="I26" t="s">
        <v>123</v>
      </c>
      <c r="J26" t="s">
        <v>123</v>
      </c>
      <c r="K26" t="str">
        <f t="shared" ca="1" si="3"/>
        <v>Duplicate of platform blocker ?</v>
      </c>
      <c r="L26" t="s">
        <v>20</v>
      </c>
      <c r="M26" t="s">
        <v>20</v>
      </c>
      <c r="N26" t="s">
        <v>1470</v>
      </c>
      <c r="O26" t="s">
        <v>123</v>
      </c>
      <c r="P26" t="s">
        <v>123</v>
      </c>
      <c r="Q26" t="s">
        <v>21</v>
      </c>
      <c r="R26" t="s">
        <v>1380</v>
      </c>
      <c r="S26" t="s">
        <v>269</v>
      </c>
      <c r="T26" t="s">
        <v>36</v>
      </c>
      <c r="U26" t="s">
        <v>22</v>
      </c>
      <c r="V26" t="s">
        <v>82</v>
      </c>
      <c r="W26" t="s">
        <v>54</v>
      </c>
      <c r="X26" t="s">
        <v>47</v>
      </c>
      <c r="Y26" t="s">
        <v>103</v>
      </c>
      <c r="Z26" t="s">
        <v>20</v>
      </c>
      <c r="AA26" s="34">
        <v>42880.117418981485</v>
      </c>
      <c r="AB26" s="34">
        <v>42881.759189814817</v>
      </c>
      <c r="AE26" t="str">
        <f t="shared" ca="1" si="4"/>
        <v>Platform Software</v>
      </c>
      <c r="AF26" t="str">
        <f t="shared" ca="1" si="5"/>
        <v>---</v>
      </c>
      <c r="AG26" t="str">
        <f t="shared" ca="1" si="6"/>
        <v>---</v>
      </c>
      <c r="AH26" t="str">
        <f t="shared" ca="1" si="7"/>
        <v>unspecified</v>
      </c>
    </row>
    <row r="27" spans="1:34" x14ac:dyDescent="0.3">
      <c r="A27">
        <f t="shared" si="0"/>
        <v>5</v>
      </c>
      <c r="B27">
        <f t="shared" si="1"/>
        <v>0</v>
      </c>
      <c r="C27" s="4">
        <f t="shared" ca="1" si="2"/>
        <v>100029</v>
      </c>
      <c r="D27">
        <v>100029</v>
      </c>
      <c r="E27" t="s">
        <v>108</v>
      </c>
      <c r="F27" t="s">
        <v>28</v>
      </c>
      <c r="G27" t="s">
        <v>49</v>
      </c>
      <c r="H27" t="s">
        <v>156</v>
      </c>
      <c r="I27" t="s">
        <v>123</v>
      </c>
      <c r="J27" t="s">
        <v>123</v>
      </c>
      <c r="K27" t="str">
        <f t="shared" ca="1" si="3"/>
        <v>Likely to move to UDU</v>
      </c>
      <c r="L27" s="5" t="s">
        <v>20</v>
      </c>
      <c r="M27" s="5" t="s">
        <v>20</v>
      </c>
      <c r="N27" t="s">
        <v>1478</v>
      </c>
      <c r="O27" t="s">
        <v>123</v>
      </c>
      <c r="P27" t="s">
        <v>123</v>
      </c>
      <c r="Q27" t="s">
        <v>21</v>
      </c>
      <c r="R27" t="s">
        <v>1380</v>
      </c>
      <c r="S27" t="s">
        <v>269</v>
      </c>
      <c r="T27" t="s">
        <v>51</v>
      </c>
      <c r="U27" t="s">
        <v>35</v>
      </c>
      <c r="V27" t="s">
        <v>82</v>
      </c>
      <c r="W27" t="s">
        <v>54</v>
      </c>
      <c r="X27" t="s">
        <v>522</v>
      </c>
      <c r="Y27" t="s">
        <v>103</v>
      </c>
      <c r="Z27" t="s">
        <v>20</v>
      </c>
      <c r="AA27" s="34">
        <v>42881.34238425926</v>
      </c>
      <c r="AB27" s="34">
        <v>42886.677314814813</v>
      </c>
      <c r="AD27">
        <v>2</v>
      </c>
      <c r="AE27" t="str">
        <f t="shared" ca="1" si="4"/>
        <v>Platform Software</v>
      </c>
      <c r="AF27" t="str">
        <f t="shared" ca="1" si="5"/>
        <v>---</v>
      </c>
      <c r="AG27" t="str">
        <f t="shared" ca="1" si="6"/>
        <v>---</v>
      </c>
      <c r="AH27" t="str">
        <f t="shared" ca="1" si="7"/>
        <v>unspecified</v>
      </c>
    </row>
    <row r="28" spans="1:34" x14ac:dyDescent="0.3">
      <c r="A28">
        <f t="shared" si="0"/>
        <v>5</v>
      </c>
      <c r="B28">
        <f t="shared" si="1"/>
        <v>5</v>
      </c>
      <c r="C28" s="4">
        <f t="shared" ca="1" si="2"/>
        <v>100066</v>
      </c>
      <c r="D28">
        <v>100066</v>
      </c>
      <c r="E28" t="s">
        <v>27</v>
      </c>
      <c r="F28" t="s">
        <v>28</v>
      </c>
      <c r="G28" t="s">
        <v>34</v>
      </c>
      <c r="H28" t="s">
        <v>112</v>
      </c>
      <c r="I28" t="s">
        <v>24</v>
      </c>
      <c r="J28" t="s">
        <v>123</v>
      </c>
      <c r="K28" t="str">
        <f t="shared" ca="1" si="3"/>
        <v>Cleanup of 100068 was incomplete. Waive/document</v>
      </c>
      <c r="L28" s="5" t="s">
        <v>20</v>
      </c>
      <c r="M28" t="s">
        <v>20</v>
      </c>
      <c r="N28" t="s">
        <v>1483</v>
      </c>
      <c r="O28" t="s">
        <v>1475</v>
      </c>
      <c r="P28" t="s">
        <v>123</v>
      </c>
      <c r="Q28" t="s">
        <v>287</v>
      </c>
      <c r="R28" t="s">
        <v>82</v>
      </c>
      <c r="S28" t="s">
        <v>269</v>
      </c>
      <c r="T28" t="s">
        <v>23</v>
      </c>
      <c r="U28" t="s">
        <v>39</v>
      </c>
      <c r="V28" t="s">
        <v>190</v>
      </c>
      <c r="W28" t="s">
        <v>26</v>
      </c>
      <c r="X28" t="s">
        <v>108</v>
      </c>
      <c r="Y28" t="s">
        <v>20</v>
      </c>
      <c r="Z28" t="s">
        <v>20</v>
      </c>
      <c r="AA28" s="34">
        <v>42881.8515162037</v>
      </c>
      <c r="AB28" s="34">
        <v>42881.852222222224</v>
      </c>
      <c r="AD28">
        <v>1</v>
      </c>
      <c r="AE28" t="str">
        <f t="shared" ca="1" si="4"/>
        <v>Platform Software</v>
      </c>
      <c r="AF28" t="str">
        <f t="shared" ca="1" si="5"/>
        <v>---</v>
      </c>
      <c r="AG28" t="str">
        <f t="shared" ca="1" si="6"/>
        <v>---</v>
      </c>
      <c r="AH28" t="str">
        <f t="shared" ca="1" si="7"/>
        <v>P1</v>
      </c>
    </row>
    <row r="29" spans="1:34" x14ac:dyDescent="0.3">
      <c r="A29">
        <f t="shared" si="0"/>
        <v>5</v>
      </c>
      <c r="B29">
        <f t="shared" si="1"/>
        <v>5</v>
      </c>
      <c r="C29" s="4">
        <f t="shared" ca="1" si="2"/>
        <v>100068</v>
      </c>
      <c r="D29">
        <v>100068</v>
      </c>
      <c r="E29" t="s">
        <v>27</v>
      </c>
      <c r="F29" t="s">
        <v>28</v>
      </c>
      <c r="G29" t="s">
        <v>34</v>
      </c>
      <c r="H29" t="s">
        <v>112</v>
      </c>
      <c r="I29" t="s">
        <v>24</v>
      </c>
      <c r="J29" t="s">
        <v>123</v>
      </c>
      <c r="K29" t="str">
        <f t="shared" ca="1" si="3"/>
        <v>Specific subnet config caused outage. Waive/document</v>
      </c>
      <c r="L29" s="5" t="s">
        <v>20</v>
      </c>
      <c r="M29" t="s">
        <v>20</v>
      </c>
      <c r="N29" t="s">
        <v>1484</v>
      </c>
      <c r="O29" t="s">
        <v>1473</v>
      </c>
      <c r="P29" t="s">
        <v>123</v>
      </c>
      <c r="Q29" t="s">
        <v>287</v>
      </c>
      <c r="R29" t="s">
        <v>82</v>
      </c>
      <c r="S29" t="s">
        <v>269</v>
      </c>
      <c r="T29" t="s">
        <v>23</v>
      </c>
      <c r="U29" t="s">
        <v>39</v>
      </c>
      <c r="V29" t="s">
        <v>190</v>
      </c>
      <c r="W29" t="s">
        <v>26</v>
      </c>
      <c r="X29" t="s">
        <v>108</v>
      </c>
      <c r="Y29" t="s">
        <v>20</v>
      </c>
      <c r="Z29" t="s">
        <v>20</v>
      </c>
      <c r="AA29" s="34">
        <v>42881.852048611108</v>
      </c>
      <c r="AB29" s="34">
        <v>42881.852048611108</v>
      </c>
      <c r="AD29">
        <v>10</v>
      </c>
      <c r="AE29" t="str">
        <f t="shared" ca="1" si="4"/>
        <v>Platform Software</v>
      </c>
      <c r="AF29" t="str">
        <f t="shared" ca="1" si="5"/>
        <v>---</v>
      </c>
      <c r="AG29" t="str">
        <f t="shared" ca="1" si="6"/>
        <v>---</v>
      </c>
      <c r="AH29" t="str">
        <f t="shared" ca="1" si="7"/>
        <v>P1</v>
      </c>
    </row>
    <row r="30" spans="1:34" x14ac:dyDescent="0.3">
      <c r="A30">
        <f t="shared" si="0"/>
        <v>0</v>
      </c>
      <c r="B30">
        <f t="shared" si="1"/>
        <v>0</v>
      </c>
      <c r="C30" s="4">
        <f t="shared" ca="1" si="2"/>
        <v>100110</v>
      </c>
      <c r="D30">
        <v>100110</v>
      </c>
      <c r="E30" t="s">
        <v>139</v>
      </c>
      <c r="F30" t="s">
        <v>28</v>
      </c>
      <c r="G30" t="s">
        <v>53</v>
      </c>
      <c r="H30" t="s">
        <v>94</v>
      </c>
      <c r="I30" t="s">
        <v>123</v>
      </c>
      <c r="J30" t="s">
        <v>123</v>
      </c>
      <c r="K30" t="str">
        <f t="shared" ca="1" si="3"/>
        <v>.</v>
      </c>
      <c r="L30" s="5" t="s">
        <v>20</v>
      </c>
      <c r="M30" s="5" t="s">
        <v>20</v>
      </c>
      <c r="N30" t="s">
        <v>1485</v>
      </c>
      <c r="O30" t="s">
        <v>123</v>
      </c>
      <c r="P30" t="s">
        <v>123</v>
      </c>
      <c r="Q30" t="s">
        <v>21</v>
      </c>
      <c r="R30" t="s">
        <v>82</v>
      </c>
      <c r="S30" t="s">
        <v>269</v>
      </c>
      <c r="T30" t="s">
        <v>36</v>
      </c>
      <c r="U30" t="s">
        <v>22</v>
      </c>
      <c r="V30" t="s">
        <v>82</v>
      </c>
      <c r="W30" t="s">
        <v>93</v>
      </c>
      <c r="X30" t="s">
        <v>283</v>
      </c>
      <c r="Y30" t="s">
        <v>20</v>
      </c>
      <c r="Z30" t="s">
        <v>20</v>
      </c>
      <c r="AA30" s="34">
        <v>42885.249386574076</v>
      </c>
      <c r="AB30" s="34">
        <v>42886.762465277781</v>
      </c>
      <c r="AD30">
        <v>15</v>
      </c>
      <c r="AE30" t="str">
        <f t="shared" ca="1" si="4"/>
        <v>Platform Software</v>
      </c>
      <c r="AF30" t="str">
        <f t="shared" ca="1" si="5"/>
        <v>---</v>
      </c>
      <c r="AG30" t="str">
        <f t="shared" ca="1" si="6"/>
        <v>---</v>
      </c>
      <c r="AH30" t="str">
        <f t="shared" ca="1" si="7"/>
        <v>P2</v>
      </c>
    </row>
    <row r="31" spans="1:34" x14ac:dyDescent="0.3">
      <c r="A31">
        <f t="shared" si="0"/>
        <v>0</v>
      </c>
      <c r="B31">
        <f t="shared" si="1"/>
        <v>0</v>
      </c>
      <c r="C31" s="4">
        <f t="shared" ca="1" si="2"/>
        <v>100134</v>
      </c>
      <c r="D31">
        <v>100134</v>
      </c>
      <c r="E31" t="s">
        <v>108</v>
      </c>
      <c r="F31" t="s">
        <v>28</v>
      </c>
      <c r="G31" t="s">
        <v>49</v>
      </c>
      <c r="H31" t="s">
        <v>184</v>
      </c>
      <c r="I31" t="s">
        <v>123</v>
      </c>
      <c r="J31" t="s">
        <v>123</v>
      </c>
      <c r="K31" t="str">
        <f t="shared" ca="1" si="3"/>
        <v>NTR</v>
      </c>
      <c r="L31" s="5" t="s">
        <v>20</v>
      </c>
      <c r="M31" t="s">
        <v>20</v>
      </c>
      <c r="N31" t="s">
        <v>667</v>
      </c>
      <c r="O31" t="s">
        <v>123</v>
      </c>
      <c r="P31" t="s">
        <v>123</v>
      </c>
      <c r="Q31" t="s">
        <v>21</v>
      </c>
      <c r="R31" t="s">
        <v>1380</v>
      </c>
      <c r="S31" t="s">
        <v>269</v>
      </c>
      <c r="T31" t="s">
        <v>51</v>
      </c>
      <c r="U31" t="s">
        <v>50</v>
      </c>
      <c r="V31" t="s">
        <v>82</v>
      </c>
      <c r="W31" t="s">
        <v>54</v>
      </c>
      <c r="X31" t="s">
        <v>138</v>
      </c>
      <c r="Y31" t="s">
        <v>20</v>
      </c>
      <c r="Z31" t="s">
        <v>20</v>
      </c>
      <c r="AA31" s="34">
        <v>42885.535682870373</v>
      </c>
      <c r="AB31" s="34">
        <v>42885.538634259261</v>
      </c>
      <c r="AE31" t="str">
        <f t="shared" ca="1" si="4"/>
        <v>NTR</v>
      </c>
      <c r="AF31" t="str">
        <f t="shared" ca="1" si="5"/>
        <v>NoTarg</v>
      </c>
      <c r="AG31" t="str">
        <f t="shared" ca="1" si="6"/>
        <v>NoWaive</v>
      </c>
      <c r="AH31" t="str">
        <f t="shared" ca="1" si="7"/>
        <v>NTR</v>
      </c>
    </row>
    <row r="32" spans="1:34" x14ac:dyDescent="0.3">
      <c r="A32">
        <f t="shared" si="0"/>
        <v>0</v>
      </c>
      <c r="B32">
        <f t="shared" si="1"/>
        <v>0</v>
      </c>
      <c r="C32" s="4">
        <f t="shared" ca="1" si="2"/>
        <v>100146</v>
      </c>
      <c r="D32">
        <v>100146</v>
      </c>
      <c r="E32" t="s">
        <v>108</v>
      </c>
      <c r="F32" t="s">
        <v>28</v>
      </c>
      <c r="G32" t="s">
        <v>49</v>
      </c>
      <c r="H32" t="s">
        <v>94</v>
      </c>
      <c r="I32" t="s">
        <v>123</v>
      </c>
      <c r="J32" t="s">
        <v>123</v>
      </c>
      <c r="K32" t="str">
        <f t="shared" ca="1" si="3"/>
        <v>NTR</v>
      </c>
      <c r="L32" s="5" t="s">
        <v>20</v>
      </c>
      <c r="M32" t="s">
        <v>20</v>
      </c>
      <c r="N32" t="s">
        <v>1511</v>
      </c>
      <c r="O32" t="s">
        <v>123</v>
      </c>
      <c r="P32" t="s">
        <v>123</v>
      </c>
      <c r="Q32" t="s">
        <v>21</v>
      </c>
      <c r="R32" t="s">
        <v>1380</v>
      </c>
      <c r="S32" t="s">
        <v>269</v>
      </c>
      <c r="T32" t="s">
        <v>36</v>
      </c>
      <c r="U32" t="s">
        <v>35</v>
      </c>
      <c r="V32" t="s">
        <v>82</v>
      </c>
      <c r="W32" t="s">
        <v>54</v>
      </c>
      <c r="X32" t="s">
        <v>47</v>
      </c>
      <c r="Y32" t="s">
        <v>20</v>
      </c>
      <c r="Z32" t="s">
        <v>20</v>
      </c>
      <c r="AA32" s="34">
        <v>42885.835682870369</v>
      </c>
      <c r="AB32" s="34">
        <v>42885.837650462963</v>
      </c>
      <c r="AD32">
        <v>19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0</v>
      </c>
      <c r="B33">
        <f t="shared" si="1"/>
        <v>0</v>
      </c>
      <c r="C33" s="4">
        <f t="shared" ca="1" si="2"/>
        <v>100152</v>
      </c>
      <c r="D33">
        <v>100152</v>
      </c>
      <c r="E33" t="s">
        <v>108</v>
      </c>
      <c r="F33" t="s">
        <v>28</v>
      </c>
      <c r="G33" t="s">
        <v>49</v>
      </c>
      <c r="H33" t="s">
        <v>94</v>
      </c>
      <c r="I33" t="s">
        <v>123</v>
      </c>
      <c r="J33" t="s">
        <v>123</v>
      </c>
      <c r="K33" t="str">
        <f t="shared" ca="1" si="3"/>
        <v>NTR</v>
      </c>
      <c r="L33" s="5" t="s">
        <v>20</v>
      </c>
      <c r="M33" t="s">
        <v>20</v>
      </c>
      <c r="N33" t="s">
        <v>1512</v>
      </c>
      <c r="O33" t="s">
        <v>123</v>
      </c>
      <c r="P33" t="s">
        <v>123</v>
      </c>
      <c r="Q33" t="s">
        <v>21</v>
      </c>
      <c r="R33" t="s">
        <v>1380</v>
      </c>
      <c r="S33" t="s">
        <v>269</v>
      </c>
      <c r="T33" t="s">
        <v>23</v>
      </c>
      <c r="U33" t="s">
        <v>22</v>
      </c>
      <c r="V33" t="s">
        <v>82</v>
      </c>
      <c r="W33" t="s">
        <v>54</v>
      </c>
      <c r="X33" t="s">
        <v>47</v>
      </c>
      <c r="Y33" t="s">
        <v>20</v>
      </c>
      <c r="Z33" t="s">
        <v>20</v>
      </c>
      <c r="AA33" s="34">
        <v>42885.952557870369</v>
      </c>
      <c r="AB33" s="34">
        <v>42886.0546875</v>
      </c>
      <c r="AD33">
        <v>4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0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100238</v>
      </c>
      <c r="D34">
        <v>100238</v>
      </c>
      <c r="E34" t="s">
        <v>480</v>
      </c>
      <c r="F34" t="s">
        <v>28</v>
      </c>
      <c r="G34" t="s">
        <v>481</v>
      </c>
      <c r="H34" t="s">
        <v>94</v>
      </c>
      <c r="I34" t="s">
        <v>123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NTR</v>
      </c>
      <c r="L34" s="5" t="s">
        <v>20</v>
      </c>
      <c r="M34" t="s">
        <v>20</v>
      </c>
      <c r="N34" t="s">
        <v>1523</v>
      </c>
      <c r="O34" t="s">
        <v>123</v>
      </c>
      <c r="P34" t="s">
        <v>123</v>
      </c>
      <c r="Q34" t="s">
        <v>287</v>
      </c>
      <c r="R34" t="s">
        <v>82</v>
      </c>
      <c r="S34" t="s">
        <v>269</v>
      </c>
      <c r="T34" t="s">
        <v>23</v>
      </c>
      <c r="U34" t="s">
        <v>39</v>
      </c>
      <c r="V34" t="s">
        <v>156</v>
      </c>
      <c r="W34" t="s">
        <v>489</v>
      </c>
      <c r="X34" t="s">
        <v>480</v>
      </c>
      <c r="Y34" t="s">
        <v>20</v>
      </c>
      <c r="Z34" t="s">
        <v>20</v>
      </c>
      <c r="AA34" s="34">
        <v>42886.736921296295</v>
      </c>
      <c r="AB34" s="34">
        <v>42886.736921296295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0</v>
      </c>
      <c r="B35">
        <f t="shared" si="9"/>
        <v>0</v>
      </c>
      <c r="C35" s="4">
        <f t="shared" ca="1" si="10"/>
        <v>100243</v>
      </c>
      <c r="D35">
        <v>100243</v>
      </c>
      <c r="E35" t="s">
        <v>480</v>
      </c>
      <c r="F35" t="s">
        <v>28</v>
      </c>
      <c r="G35" t="s">
        <v>481</v>
      </c>
      <c r="H35" t="s">
        <v>94</v>
      </c>
      <c r="I35" t="s">
        <v>123</v>
      </c>
      <c r="J35" t="s">
        <v>123</v>
      </c>
      <c r="K35" t="str">
        <f t="shared" ca="1" si="11"/>
        <v>NTR</v>
      </c>
      <c r="L35" s="5" t="s">
        <v>20</v>
      </c>
      <c r="M35" t="s">
        <v>20</v>
      </c>
      <c r="N35" t="s">
        <v>1524</v>
      </c>
      <c r="O35" t="s">
        <v>123</v>
      </c>
      <c r="P35" t="s">
        <v>123</v>
      </c>
      <c r="Q35" t="s">
        <v>287</v>
      </c>
      <c r="R35" t="s">
        <v>82</v>
      </c>
      <c r="S35" t="s">
        <v>269</v>
      </c>
      <c r="T35" t="s">
        <v>23</v>
      </c>
      <c r="U35" t="s">
        <v>22</v>
      </c>
      <c r="V35" t="s">
        <v>156</v>
      </c>
      <c r="W35" t="s">
        <v>489</v>
      </c>
      <c r="X35" t="s">
        <v>480</v>
      </c>
      <c r="Y35" t="s">
        <v>20</v>
      </c>
      <c r="Z35" t="s">
        <v>20</v>
      </c>
      <c r="AA35" s="34">
        <v>42886.744016203702</v>
      </c>
      <c r="AB35" s="34">
        <v>42886.744016203702</v>
      </c>
      <c r="AD35">
        <v>6</v>
      </c>
      <c r="AE35" t="str">
        <f t="shared" ca="1" si="12"/>
        <v>NTR</v>
      </c>
      <c r="AF35" t="str">
        <f t="shared" ca="1" si="13"/>
        <v>NoTarg</v>
      </c>
      <c r="AG35" t="str">
        <f t="shared" ca="1" si="14"/>
        <v>NoWaive</v>
      </c>
      <c r="AH35" t="str">
        <f t="shared" ca="1" si="15"/>
        <v>NTR</v>
      </c>
    </row>
    <row r="36" spans="1:34" x14ac:dyDescent="0.3">
      <c r="A36">
        <f t="shared" si="8"/>
        <v>146</v>
      </c>
      <c r="B36">
        <f t="shared" si="9"/>
        <v>0</v>
      </c>
      <c r="C36" s="4">
        <f t="shared" ca="1" si="10"/>
        <v>94191</v>
      </c>
      <c r="D36">
        <v>94191</v>
      </c>
      <c r="E36" t="s">
        <v>186</v>
      </c>
      <c r="F36" t="s">
        <v>75</v>
      </c>
      <c r="G36" t="s">
        <v>76</v>
      </c>
      <c r="H36" t="s">
        <v>112</v>
      </c>
      <c r="I36" t="s">
        <v>30</v>
      </c>
      <c r="J36" t="s">
        <v>123</v>
      </c>
      <c r="K36" t="str">
        <f t="shared" ca="1" si="11"/>
        <v>.</v>
      </c>
      <c r="L36" s="5" t="s">
        <v>796</v>
      </c>
      <c r="M36" s="5" t="s">
        <v>20</v>
      </c>
      <c r="N36" t="s">
        <v>344</v>
      </c>
      <c r="O36" t="s">
        <v>1384</v>
      </c>
      <c r="P36" t="s">
        <v>123</v>
      </c>
      <c r="Q36" t="s">
        <v>82</v>
      </c>
      <c r="R36" t="s">
        <v>1380</v>
      </c>
      <c r="S36" t="s">
        <v>269</v>
      </c>
      <c r="T36" t="s">
        <v>36</v>
      </c>
      <c r="U36" t="s">
        <v>35</v>
      </c>
      <c r="V36" t="s">
        <v>25</v>
      </c>
      <c r="W36" t="s">
        <v>26</v>
      </c>
      <c r="X36" t="s">
        <v>272</v>
      </c>
      <c r="Y36" t="s">
        <v>103</v>
      </c>
      <c r="Z36" t="s">
        <v>20</v>
      </c>
      <c r="AA36" s="34">
        <v>42740.289351851854</v>
      </c>
      <c r="AB36" s="34">
        <v>42886.756030092591</v>
      </c>
      <c r="AD36">
        <v>1</v>
      </c>
      <c r="AE36" t="str">
        <f t="shared" ca="1" si="12"/>
        <v>Protocols-AAUM</v>
      </c>
      <c r="AF36" t="str">
        <f t="shared" ca="1" si="13"/>
        <v>---</v>
      </c>
      <c r="AG36" t="str">
        <f t="shared" ca="1" si="14"/>
        <v>Waiver Requested</v>
      </c>
      <c r="AH36" t="str">
        <f t="shared" ca="1" si="15"/>
        <v>P1</v>
      </c>
    </row>
    <row r="37" spans="1:34" x14ac:dyDescent="0.3">
      <c r="A37">
        <f t="shared" si="8"/>
        <v>62</v>
      </c>
      <c r="B37">
        <f t="shared" si="9"/>
        <v>37</v>
      </c>
      <c r="C37" s="4">
        <f t="shared" ca="1" si="10"/>
        <v>97620</v>
      </c>
      <c r="D37">
        <v>97620</v>
      </c>
      <c r="E37" t="s">
        <v>41</v>
      </c>
      <c r="F37" t="s">
        <v>75</v>
      </c>
      <c r="G37" t="s">
        <v>129</v>
      </c>
      <c r="H37" t="s">
        <v>94</v>
      </c>
      <c r="I37" t="s">
        <v>30</v>
      </c>
      <c r="J37" t="s">
        <v>123</v>
      </c>
      <c r="K37" t="str">
        <f t="shared" ca="1" si="11"/>
        <v>.</v>
      </c>
      <c r="L37" t="s">
        <v>796</v>
      </c>
      <c r="M37" s="5" t="s">
        <v>20</v>
      </c>
      <c r="N37" t="s">
        <v>929</v>
      </c>
      <c r="O37" t="s">
        <v>123</v>
      </c>
      <c r="P37" t="s">
        <v>123</v>
      </c>
      <c r="Q37" t="s">
        <v>82</v>
      </c>
      <c r="R37" t="s">
        <v>1380</v>
      </c>
      <c r="S37" t="s">
        <v>269</v>
      </c>
      <c r="T37" t="s">
        <v>36</v>
      </c>
      <c r="U37" t="s">
        <v>35</v>
      </c>
      <c r="V37" t="s">
        <v>29</v>
      </c>
      <c r="W37" t="s">
        <v>44</v>
      </c>
      <c r="X37" t="s">
        <v>405</v>
      </c>
      <c r="Y37" t="s">
        <v>20</v>
      </c>
      <c r="Z37" t="s">
        <v>20</v>
      </c>
      <c r="AA37" s="34">
        <v>42823.748773148145</v>
      </c>
      <c r="AB37" s="34">
        <v>42849.737361111111</v>
      </c>
      <c r="AD37">
        <v>23</v>
      </c>
      <c r="AE37" t="str">
        <f t="shared" ca="1" si="12"/>
        <v>Protocols-AAUM</v>
      </c>
      <c r="AF37" t="str">
        <f t="shared" ca="1" si="13"/>
        <v>---</v>
      </c>
      <c r="AG37" t="str">
        <f t="shared" ca="1" si="14"/>
        <v>Waiver Requested</v>
      </c>
      <c r="AH37" t="str">
        <f t="shared" ca="1" si="15"/>
        <v>P2</v>
      </c>
    </row>
    <row r="38" spans="1:34" x14ac:dyDescent="0.3">
      <c r="A38">
        <f t="shared" si="8"/>
        <v>0</v>
      </c>
      <c r="B38">
        <f t="shared" si="9"/>
        <v>0</v>
      </c>
      <c r="C38" s="4">
        <f t="shared" ca="1" si="10"/>
        <v>100201</v>
      </c>
      <c r="D38">
        <v>100201</v>
      </c>
      <c r="E38" t="s">
        <v>106</v>
      </c>
      <c r="F38" t="s">
        <v>97</v>
      </c>
      <c r="G38" t="s">
        <v>1521</v>
      </c>
      <c r="H38" t="s">
        <v>184</v>
      </c>
      <c r="I38" t="s">
        <v>123</v>
      </c>
      <c r="J38" t="s">
        <v>123</v>
      </c>
      <c r="K38" t="str">
        <f t="shared" ca="1" si="11"/>
        <v>NTR</v>
      </c>
      <c r="L38" s="5" t="s">
        <v>20</v>
      </c>
      <c r="M38" s="5" t="s">
        <v>20</v>
      </c>
      <c r="N38" t="s">
        <v>1522</v>
      </c>
      <c r="O38" t="s">
        <v>123</v>
      </c>
      <c r="P38" t="s">
        <v>123</v>
      </c>
      <c r="Q38" t="s">
        <v>21</v>
      </c>
      <c r="R38" t="s">
        <v>1380</v>
      </c>
      <c r="S38" t="s">
        <v>269</v>
      </c>
      <c r="T38" t="s">
        <v>51</v>
      </c>
      <c r="U38" t="s">
        <v>50</v>
      </c>
      <c r="V38" t="s">
        <v>720</v>
      </c>
      <c r="W38" t="s">
        <v>171</v>
      </c>
      <c r="X38" t="s">
        <v>134</v>
      </c>
      <c r="Y38" t="s">
        <v>20</v>
      </c>
      <c r="Z38" t="s">
        <v>20</v>
      </c>
      <c r="AA38" s="34">
        <v>42886.590613425928</v>
      </c>
      <c r="AB38" s="34">
        <v>42886.705266203702</v>
      </c>
      <c r="AE38" t="str">
        <f t="shared" ca="1" si="12"/>
        <v>NTR</v>
      </c>
      <c r="AF38" t="str">
        <f t="shared" ca="1" si="13"/>
        <v>NoTarg</v>
      </c>
      <c r="AG38" t="str">
        <f t="shared" ca="1" si="14"/>
        <v>NoWaive</v>
      </c>
      <c r="AH38" t="str">
        <f t="shared" ca="1" si="15"/>
        <v>NTR</v>
      </c>
    </row>
    <row r="39" spans="1:34" x14ac:dyDescent="0.3">
      <c r="A39">
        <f t="shared" si="8"/>
        <v>131</v>
      </c>
      <c r="B39">
        <f t="shared" si="9"/>
        <v>0</v>
      </c>
      <c r="C39" s="4">
        <f t="shared" ca="1" si="10"/>
        <v>94835</v>
      </c>
      <c r="D39">
        <v>94835</v>
      </c>
      <c r="E39" t="s">
        <v>561</v>
      </c>
      <c r="F39" t="s">
        <v>86</v>
      </c>
      <c r="G39" t="s">
        <v>87</v>
      </c>
      <c r="H39" t="s">
        <v>112</v>
      </c>
      <c r="I39" t="s">
        <v>30</v>
      </c>
      <c r="J39" t="s">
        <v>123</v>
      </c>
      <c r="K39" t="str">
        <f t="shared" ca="1" si="11"/>
        <v>.</v>
      </c>
      <c r="L39" t="s">
        <v>796</v>
      </c>
      <c r="M39" t="s">
        <v>20</v>
      </c>
      <c r="N39" t="s">
        <v>1517</v>
      </c>
      <c r="O39" t="s">
        <v>1518</v>
      </c>
      <c r="P39" t="s">
        <v>213</v>
      </c>
      <c r="Q39" t="s">
        <v>82</v>
      </c>
      <c r="R39" t="s">
        <v>1380</v>
      </c>
      <c r="S39" t="s">
        <v>269</v>
      </c>
      <c r="T39" t="s">
        <v>36</v>
      </c>
      <c r="U39" t="s">
        <v>35</v>
      </c>
      <c r="V39" t="s">
        <v>190</v>
      </c>
      <c r="W39" t="s">
        <v>26</v>
      </c>
      <c r="X39" t="s">
        <v>272</v>
      </c>
      <c r="Y39" t="s">
        <v>103</v>
      </c>
      <c r="Z39" t="s">
        <v>20</v>
      </c>
      <c r="AA39" s="34">
        <v>42755.776539351849</v>
      </c>
      <c r="AB39" s="34">
        <v>42886.760960648149</v>
      </c>
      <c r="AC39" t="s">
        <v>1213</v>
      </c>
      <c r="AE39" t="str">
        <f t="shared" ca="1" si="12"/>
        <v>Protocols-SMB</v>
      </c>
      <c r="AF39" t="str">
        <f t="shared" ca="1" si="13"/>
        <v>---</v>
      </c>
      <c r="AG39" t="str">
        <f t="shared" ca="1" si="14"/>
        <v>Waiver Requested</v>
      </c>
      <c r="AH39" t="str">
        <f t="shared" ca="1" si="15"/>
        <v>P1</v>
      </c>
    </row>
    <row r="40" spans="1:34" x14ac:dyDescent="0.3">
      <c r="A40">
        <f t="shared" si="8"/>
        <v>78</v>
      </c>
      <c r="B40">
        <f t="shared" si="9"/>
        <v>6</v>
      </c>
      <c r="C40" s="4">
        <f t="shared" ca="1" si="10"/>
        <v>97010</v>
      </c>
      <c r="D40">
        <v>97010</v>
      </c>
      <c r="E40" t="s">
        <v>18</v>
      </c>
      <c r="F40" t="s">
        <v>86</v>
      </c>
      <c r="G40" t="s">
        <v>92</v>
      </c>
      <c r="H40" t="s">
        <v>94</v>
      </c>
      <c r="I40" t="s">
        <v>30</v>
      </c>
      <c r="J40" t="s">
        <v>123</v>
      </c>
      <c r="K40" t="str">
        <f t="shared" ca="1" si="11"/>
        <v>.</v>
      </c>
      <c r="L40" t="s">
        <v>796</v>
      </c>
      <c r="M40" s="5" t="s">
        <v>20</v>
      </c>
      <c r="N40" t="s">
        <v>776</v>
      </c>
      <c r="O40" t="s">
        <v>123</v>
      </c>
      <c r="P40" t="s">
        <v>626</v>
      </c>
      <c r="Q40" t="s">
        <v>82</v>
      </c>
      <c r="R40" t="s">
        <v>1380</v>
      </c>
      <c r="S40" t="s">
        <v>269</v>
      </c>
      <c r="T40" t="s">
        <v>36</v>
      </c>
      <c r="U40" t="s">
        <v>35</v>
      </c>
      <c r="V40" t="s">
        <v>29</v>
      </c>
      <c r="W40" t="s">
        <v>54</v>
      </c>
      <c r="X40" t="s">
        <v>405</v>
      </c>
      <c r="Y40" t="s">
        <v>20</v>
      </c>
      <c r="Z40" t="s">
        <v>20</v>
      </c>
      <c r="AA40" s="34">
        <v>42807.891898148147</v>
      </c>
      <c r="AB40" s="34">
        <v>42880.825555555559</v>
      </c>
      <c r="AC40" t="s">
        <v>1215</v>
      </c>
      <c r="AD40">
        <v>9</v>
      </c>
      <c r="AE40" t="str">
        <f t="shared" ca="1" si="12"/>
        <v>Protocols-SMB</v>
      </c>
      <c r="AF40" t="str">
        <f t="shared" ca="1" si="13"/>
        <v>---</v>
      </c>
      <c r="AG40" t="str">
        <f t="shared" ca="1" si="14"/>
        <v>Waiver Requested</v>
      </c>
      <c r="AH40" t="str">
        <f t="shared" ca="1" si="15"/>
        <v>P2</v>
      </c>
    </row>
    <row r="41" spans="1:34" x14ac:dyDescent="0.3">
      <c r="A41">
        <f t="shared" si="8"/>
        <v>63</v>
      </c>
      <c r="B41">
        <f t="shared" si="9"/>
        <v>0</v>
      </c>
      <c r="C41" s="4">
        <f t="shared" ca="1" si="10"/>
        <v>97543</v>
      </c>
      <c r="D41">
        <v>97543</v>
      </c>
      <c r="E41" t="s">
        <v>91</v>
      </c>
      <c r="F41" t="s">
        <v>86</v>
      </c>
      <c r="G41" t="s">
        <v>92</v>
      </c>
      <c r="H41" t="s">
        <v>112</v>
      </c>
      <c r="I41" t="s">
        <v>30</v>
      </c>
      <c r="J41" t="s">
        <v>123</v>
      </c>
      <c r="K41" t="str">
        <f t="shared" ca="1" si="11"/>
        <v>.</v>
      </c>
      <c r="L41" s="5" t="s">
        <v>20</v>
      </c>
      <c r="M41" t="s">
        <v>1360</v>
      </c>
      <c r="N41" t="s">
        <v>1037</v>
      </c>
      <c r="O41" t="s">
        <v>1386</v>
      </c>
      <c r="P41" t="s">
        <v>123</v>
      </c>
      <c r="Q41" t="s">
        <v>82</v>
      </c>
      <c r="R41" t="s">
        <v>1380</v>
      </c>
      <c r="S41" t="s">
        <v>269</v>
      </c>
      <c r="T41" t="s">
        <v>36</v>
      </c>
      <c r="U41" t="s">
        <v>35</v>
      </c>
      <c r="V41" t="s">
        <v>29</v>
      </c>
      <c r="W41" t="s">
        <v>44</v>
      </c>
      <c r="X41" t="s">
        <v>118</v>
      </c>
      <c r="Y41" t="s">
        <v>20</v>
      </c>
      <c r="Z41" t="s">
        <v>20</v>
      </c>
      <c r="AA41" s="34">
        <v>42822.246874999997</v>
      </c>
      <c r="AB41" s="34">
        <v>42886.505844907406</v>
      </c>
      <c r="AC41" t="s">
        <v>402</v>
      </c>
      <c r="AD41">
        <v>2</v>
      </c>
      <c r="AE41" t="str">
        <f t="shared" ca="1" si="12"/>
        <v>Protocols-SMB</v>
      </c>
      <c r="AF41" t="str">
        <f t="shared" ca="1" si="13"/>
        <v>Avitus_1.4.0.72-20170607</v>
      </c>
      <c r="AG41" t="str">
        <f t="shared" ca="1" si="14"/>
        <v>---</v>
      </c>
      <c r="AH41" t="str">
        <f t="shared" ca="1" si="15"/>
        <v>P1</v>
      </c>
    </row>
    <row r="42" spans="1:34" x14ac:dyDescent="0.3">
      <c r="A42">
        <f t="shared" si="8"/>
        <v>36</v>
      </c>
      <c r="B42">
        <f t="shared" si="9"/>
        <v>0</v>
      </c>
      <c r="C42" s="4">
        <f t="shared" ca="1" si="10"/>
        <v>98719</v>
      </c>
      <c r="D42">
        <v>98719</v>
      </c>
      <c r="E42" t="s">
        <v>91</v>
      </c>
      <c r="F42" t="s">
        <v>86</v>
      </c>
      <c r="G42" t="s">
        <v>87</v>
      </c>
      <c r="H42" t="s">
        <v>112</v>
      </c>
      <c r="I42" t="s">
        <v>24</v>
      </c>
      <c r="J42" t="s">
        <v>123</v>
      </c>
      <c r="K42" t="str">
        <f t="shared" ca="1" si="11"/>
        <v>.</v>
      </c>
      <c r="L42" s="5" t="s">
        <v>796</v>
      </c>
      <c r="M42" t="s">
        <v>20</v>
      </c>
      <c r="N42" t="s">
        <v>1145</v>
      </c>
      <c r="O42" t="s">
        <v>1390</v>
      </c>
      <c r="P42" t="s">
        <v>123</v>
      </c>
      <c r="Q42" t="s">
        <v>82</v>
      </c>
      <c r="R42" t="s">
        <v>1380</v>
      </c>
      <c r="S42" t="s">
        <v>269</v>
      </c>
      <c r="T42" t="s">
        <v>36</v>
      </c>
      <c r="U42" t="s">
        <v>35</v>
      </c>
      <c r="V42" t="s">
        <v>190</v>
      </c>
      <c r="W42" t="s">
        <v>26</v>
      </c>
      <c r="X42" t="s">
        <v>742</v>
      </c>
      <c r="Y42" t="s">
        <v>103</v>
      </c>
      <c r="Z42" t="s">
        <v>20</v>
      </c>
      <c r="AA42" s="34">
        <v>42850.847083333334</v>
      </c>
      <c r="AB42" s="34">
        <v>42885.446851851855</v>
      </c>
      <c r="AD42">
        <v>17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Waiver Requested</v>
      </c>
      <c r="AH42" t="str">
        <f t="shared" ca="1" si="15"/>
        <v>P1</v>
      </c>
    </row>
    <row r="43" spans="1:34" x14ac:dyDescent="0.3">
      <c r="A43">
        <f t="shared" si="8"/>
        <v>34</v>
      </c>
      <c r="B43">
        <f t="shared" si="9"/>
        <v>0</v>
      </c>
      <c r="C43" s="4">
        <f t="shared" ca="1" si="10"/>
        <v>98839</v>
      </c>
      <c r="D43">
        <v>98839</v>
      </c>
      <c r="E43" t="s">
        <v>416</v>
      </c>
      <c r="F43" t="s">
        <v>86</v>
      </c>
      <c r="G43" t="s">
        <v>266</v>
      </c>
      <c r="H43" t="s">
        <v>94</v>
      </c>
      <c r="I43" t="s">
        <v>24</v>
      </c>
      <c r="J43" t="s">
        <v>123</v>
      </c>
      <c r="K43" t="str">
        <f t="shared" ca="1" si="11"/>
        <v>.</v>
      </c>
      <c r="L43" s="5" t="s">
        <v>20</v>
      </c>
      <c r="M43" s="5" t="s">
        <v>1360</v>
      </c>
      <c r="N43" t="s">
        <v>1161</v>
      </c>
      <c r="O43" t="s">
        <v>123</v>
      </c>
      <c r="P43" t="s">
        <v>1273</v>
      </c>
      <c r="Q43" t="s">
        <v>82</v>
      </c>
      <c r="R43" t="s">
        <v>1380</v>
      </c>
      <c r="S43" t="s">
        <v>269</v>
      </c>
      <c r="T43" t="s">
        <v>23</v>
      </c>
      <c r="U43" t="s">
        <v>39</v>
      </c>
      <c r="V43" t="s">
        <v>29</v>
      </c>
      <c r="W43" t="s">
        <v>54</v>
      </c>
      <c r="X43" t="s">
        <v>405</v>
      </c>
      <c r="Y43" t="s">
        <v>20</v>
      </c>
      <c r="Z43" t="s">
        <v>20</v>
      </c>
      <c r="AA43" s="34">
        <v>42852.838067129633</v>
      </c>
      <c r="AB43" s="34">
        <v>42886.509375000001</v>
      </c>
      <c r="AD43">
        <v>6</v>
      </c>
      <c r="AE43" t="str">
        <f t="shared" ca="1" si="12"/>
        <v>Protocols-SMB</v>
      </c>
      <c r="AF43" t="str">
        <f t="shared" ca="1" si="13"/>
        <v>Avitus_1.4.0.72-20170607</v>
      </c>
      <c r="AG43" t="str">
        <f t="shared" ca="1" si="14"/>
        <v>---</v>
      </c>
      <c r="AH43" t="str">
        <f t="shared" ca="1" si="15"/>
        <v>P2</v>
      </c>
    </row>
    <row r="44" spans="1:34" x14ac:dyDescent="0.3">
      <c r="A44">
        <f t="shared" si="8"/>
        <v>30</v>
      </c>
      <c r="B44">
        <f t="shared" si="9"/>
        <v>14</v>
      </c>
      <c r="C44" s="4">
        <f t="shared" ca="1" si="10"/>
        <v>98910</v>
      </c>
      <c r="D44">
        <v>98910</v>
      </c>
      <c r="E44" t="s">
        <v>563</v>
      </c>
      <c r="F44" t="s">
        <v>86</v>
      </c>
      <c r="G44" t="s">
        <v>87</v>
      </c>
      <c r="H44" t="s">
        <v>94</v>
      </c>
      <c r="I44" t="s">
        <v>24</v>
      </c>
      <c r="J44" t="s">
        <v>123</v>
      </c>
      <c r="K44" t="str">
        <f t="shared" ca="1" si="11"/>
        <v>.</v>
      </c>
      <c r="L44" s="5" t="s">
        <v>796</v>
      </c>
      <c r="M44" t="s">
        <v>20</v>
      </c>
      <c r="N44" t="s">
        <v>1178</v>
      </c>
      <c r="O44" t="s">
        <v>123</v>
      </c>
      <c r="P44" t="s">
        <v>123</v>
      </c>
      <c r="Q44" t="s">
        <v>82</v>
      </c>
      <c r="R44" t="s">
        <v>1380</v>
      </c>
      <c r="S44" t="s">
        <v>269</v>
      </c>
      <c r="T44" t="s">
        <v>23</v>
      </c>
      <c r="U44" t="s">
        <v>22</v>
      </c>
      <c r="V44" t="s">
        <v>570</v>
      </c>
      <c r="W44" t="s">
        <v>683</v>
      </c>
      <c r="X44" t="s">
        <v>108</v>
      </c>
      <c r="Y44" t="s">
        <v>20</v>
      </c>
      <c r="Z44" t="s">
        <v>20</v>
      </c>
      <c r="AA44" s="34">
        <v>42856.738692129627</v>
      </c>
      <c r="AB44" s="34">
        <v>42872.500914351855</v>
      </c>
      <c r="AD44">
        <v>11</v>
      </c>
      <c r="AE44" t="str">
        <f t="shared" ca="1" si="12"/>
        <v>Protocols-SMB</v>
      </c>
      <c r="AF44" t="str">
        <f t="shared" ca="1" si="13"/>
        <v>---</v>
      </c>
      <c r="AG44" t="str">
        <f t="shared" ca="1" si="14"/>
        <v>Waiver Requested</v>
      </c>
      <c r="AH44" t="str">
        <f t="shared" ca="1" si="15"/>
        <v>P2</v>
      </c>
    </row>
    <row r="45" spans="1:34" x14ac:dyDescent="0.3">
      <c r="A45">
        <f t="shared" si="8"/>
        <v>29</v>
      </c>
      <c r="B45">
        <f t="shared" si="9"/>
        <v>6</v>
      </c>
      <c r="C45" s="4">
        <f t="shared" ca="1" si="10"/>
        <v>98940</v>
      </c>
      <c r="D45">
        <v>98940</v>
      </c>
      <c r="E45" t="s">
        <v>399</v>
      </c>
      <c r="F45" t="s">
        <v>86</v>
      </c>
      <c r="G45" t="s">
        <v>87</v>
      </c>
      <c r="H45" t="s">
        <v>112</v>
      </c>
      <c r="I45" t="s">
        <v>24</v>
      </c>
      <c r="J45" t="s">
        <v>123</v>
      </c>
      <c r="K45" t="str">
        <f t="shared" ca="1" si="11"/>
        <v>.</v>
      </c>
      <c r="L45" t="s">
        <v>796</v>
      </c>
      <c r="M45" t="s">
        <v>20</v>
      </c>
      <c r="N45" t="s">
        <v>1183</v>
      </c>
      <c r="O45" t="s">
        <v>1393</v>
      </c>
      <c r="P45" t="s">
        <v>123</v>
      </c>
      <c r="Q45" t="s">
        <v>82</v>
      </c>
      <c r="R45" t="s">
        <v>1380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405</v>
      </c>
      <c r="Y45" t="s">
        <v>103</v>
      </c>
      <c r="Z45" t="s">
        <v>20</v>
      </c>
      <c r="AA45" s="34">
        <v>42857.441631944443</v>
      </c>
      <c r="AB45" s="34">
        <v>42880.861111111109</v>
      </c>
      <c r="AE45" t="str">
        <f t="shared" ca="1" si="12"/>
        <v>Protocols-SMB</v>
      </c>
      <c r="AF45" t="str">
        <f t="shared" ca="1" si="13"/>
        <v>---</v>
      </c>
      <c r="AG45" t="str">
        <f t="shared" ca="1" si="14"/>
        <v>Waiver Requested</v>
      </c>
      <c r="AH45" t="str">
        <f t="shared" ca="1" si="15"/>
        <v>P1</v>
      </c>
    </row>
    <row r="46" spans="1:34" x14ac:dyDescent="0.3">
      <c r="A46">
        <f t="shared" si="8"/>
        <v>29</v>
      </c>
      <c r="B46">
        <f t="shared" si="9"/>
        <v>0</v>
      </c>
      <c r="C46" s="4">
        <f t="shared" ca="1" si="10"/>
        <v>98941</v>
      </c>
      <c r="D46">
        <v>98941</v>
      </c>
      <c r="E46" t="s">
        <v>118</v>
      </c>
      <c r="F46" t="s">
        <v>86</v>
      </c>
      <c r="G46" t="s">
        <v>87</v>
      </c>
      <c r="H46" t="s">
        <v>112</v>
      </c>
      <c r="I46" t="s">
        <v>24</v>
      </c>
      <c r="J46" t="s">
        <v>123</v>
      </c>
      <c r="K46" t="str">
        <f t="shared" ca="1" si="11"/>
        <v>.</v>
      </c>
      <c r="L46" t="s">
        <v>796</v>
      </c>
      <c r="M46" t="s">
        <v>20</v>
      </c>
      <c r="N46" t="s">
        <v>1184</v>
      </c>
      <c r="O46" t="s">
        <v>1480</v>
      </c>
      <c r="P46" t="s">
        <v>123</v>
      </c>
      <c r="Q46" t="s">
        <v>82</v>
      </c>
      <c r="R46" t="s">
        <v>1380</v>
      </c>
      <c r="S46" t="s">
        <v>269</v>
      </c>
      <c r="T46" t="s">
        <v>36</v>
      </c>
      <c r="U46" t="s">
        <v>35</v>
      </c>
      <c r="V46" t="s">
        <v>190</v>
      </c>
      <c r="W46" t="s">
        <v>26</v>
      </c>
      <c r="X46" t="s">
        <v>405</v>
      </c>
      <c r="Y46" t="s">
        <v>103</v>
      </c>
      <c r="Z46" t="s">
        <v>20</v>
      </c>
      <c r="AA46" s="34">
        <v>42857.443495370368</v>
      </c>
      <c r="AB46" s="34">
        <v>42885.446840277778</v>
      </c>
      <c r="AE46" t="str">
        <f t="shared" ca="1" si="12"/>
        <v>Protocols-SMB</v>
      </c>
      <c r="AF46" t="str">
        <f t="shared" ca="1" si="13"/>
        <v>---</v>
      </c>
      <c r="AG46" t="str">
        <f t="shared" ca="1" si="14"/>
        <v>Waiver Requested</v>
      </c>
      <c r="AH46" t="str">
        <f t="shared" ca="1" si="15"/>
        <v>P1</v>
      </c>
    </row>
    <row r="47" spans="1:34" x14ac:dyDescent="0.3">
      <c r="A47">
        <f t="shared" si="8"/>
        <v>19</v>
      </c>
      <c r="B47">
        <f t="shared" si="9"/>
        <v>6</v>
      </c>
      <c r="C47" s="4">
        <f t="shared" ca="1" si="10"/>
        <v>99428</v>
      </c>
      <c r="D47">
        <v>99428</v>
      </c>
      <c r="E47" t="s">
        <v>84</v>
      </c>
      <c r="F47" t="s">
        <v>86</v>
      </c>
      <c r="G47" t="s">
        <v>87</v>
      </c>
      <c r="H47" t="s">
        <v>94</v>
      </c>
      <c r="I47" t="s">
        <v>24</v>
      </c>
      <c r="J47" t="s">
        <v>123</v>
      </c>
      <c r="K47" t="str">
        <f t="shared" ca="1" si="11"/>
        <v>.</v>
      </c>
      <c r="L47" t="s">
        <v>796</v>
      </c>
      <c r="M47" t="s">
        <v>20</v>
      </c>
      <c r="N47" t="s">
        <v>1298</v>
      </c>
      <c r="O47" t="s">
        <v>123</v>
      </c>
      <c r="P47" t="s">
        <v>123</v>
      </c>
      <c r="Q47" t="s">
        <v>82</v>
      </c>
      <c r="R47" t="s">
        <v>1380</v>
      </c>
      <c r="S47" t="s">
        <v>269</v>
      </c>
      <c r="T47" t="s">
        <v>36</v>
      </c>
      <c r="U47" t="s">
        <v>35</v>
      </c>
      <c r="V47" t="s">
        <v>190</v>
      </c>
      <c r="W47" t="s">
        <v>54</v>
      </c>
      <c r="X47" t="s">
        <v>405</v>
      </c>
      <c r="Y47" t="s">
        <v>20</v>
      </c>
      <c r="Z47" t="s">
        <v>20</v>
      </c>
      <c r="AA47" s="34">
        <v>42867.724502314813</v>
      </c>
      <c r="AB47" s="34">
        <v>42880.901284722226</v>
      </c>
      <c r="AC47" t="s">
        <v>830</v>
      </c>
      <c r="AE47" t="str">
        <f t="shared" ca="1" si="12"/>
        <v>Protocols-SMB</v>
      </c>
      <c r="AF47" t="str">
        <f t="shared" ca="1" si="13"/>
        <v>---</v>
      </c>
      <c r="AG47" t="str">
        <f t="shared" ca="1" si="14"/>
        <v>Waiver Requested</v>
      </c>
      <c r="AH47" t="str">
        <f t="shared" ca="1" si="15"/>
        <v>P2</v>
      </c>
    </row>
    <row r="48" spans="1:34" x14ac:dyDescent="0.3">
      <c r="A48">
        <f t="shared" si="8"/>
        <v>15</v>
      </c>
      <c r="B48">
        <f t="shared" si="9"/>
        <v>6</v>
      </c>
      <c r="C48" s="4">
        <f t="shared" ca="1" si="10"/>
        <v>99537</v>
      </c>
      <c r="D48">
        <v>99537</v>
      </c>
      <c r="E48" t="s">
        <v>84</v>
      </c>
      <c r="F48" t="s">
        <v>86</v>
      </c>
      <c r="G48" t="s">
        <v>92</v>
      </c>
      <c r="H48" t="s">
        <v>94</v>
      </c>
      <c r="I48" t="s">
        <v>24</v>
      </c>
      <c r="J48" t="s">
        <v>123</v>
      </c>
      <c r="K48" t="str">
        <f t="shared" ca="1" si="11"/>
        <v>.</v>
      </c>
      <c r="L48" s="5" t="s">
        <v>796</v>
      </c>
      <c r="M48" t="s">
        <v>20</v>
      </c>
      <c r="N48" t="s">
        <v>1313</v>
      </c>
      <c r="O48" t="s">
        <v>123</v>
      </c>
      <c r="P48" t="s">
        <v>1424</v>
      </c>
      <c r="Q48" t="s">
        <v>82</v>
      </c>
      <c r="R48" t="s">
        <v>1380</v>
      </c>
      <c r="S48" t="s">
        <v>269</v>
      </c>
      <c r="T48" t="s">
        <v>36</v>
      </c>
      <c r="U48" t="s">
        <v>35</v>
      </c>
      <c r="V48" t="s">
        <v>82</v>
      </c>
      <c r="W48" t="s">
        <v>54</v>
      </c>
      <c r="X48" t="s">
        <v>405</v>
      </c>
      <c r="Y48" t="s">
        <v>20</v>
      </c>
      <c r="Z48" t="s">
        <v>20</v>
      </c>
      <c r="AA48" s="34">
        <v>42871.465324074074</v>
      </c>
      <c r="AB48" s="34">
        <v>42880.895312499997</v>
      </c>
      <c r="AC48" t="s">
        <v>830</v>
      </c>
      <c r="AD48">
        <v>6</v>
      </c>
      <c r="AE48" t="str">
        <f t="shared" ca="1" si="12"/>
        <v>Protocols-SMB</v>
      </c>
      <c r="AF48" t="str">
        <f t="shared" ca="1" si="13"/>
        <v>---</v>
      </c>
      <c r="AG48" t="str">
        <f t="shared" ca="1" si="14"/>
        <v>Waiver Requested</v>
      </c>
      <c r="AH48" t="str">
        <f t="shared" ca="1" si="15"/>
        <v>P2</v>
      </c>
    </row>
    <row r="49" spans="1:34" x14ac:dyDescent="0.3">
      <c r="A49">
        <f t="shared" si="8"/>
        <v>14</v>
      </c>
      <c r="B49">
        <f t="shared" si="9"/>
        <v>0</v>
      </c>
      <c r="C49" s="4">
        <f t="shared" ca="1" si="10"/>
        <v>99619</v>
      </c>
      <c r="D49">
        <v>99619</v>
      </c>
      <c r="E49" t="s">
        <v>399</v>
      </c>
      <c r="F49" t="s">
        <v>86</v>
      </c>
      <c r="G49" t="s">
        <v>87</v>
      </c>
      <c r="H49" t="s">
        <v>184</v>
      </c>
      <c r="I49" t="s">
        <v>81</v>
      </c>
      <c r="J49" t="s">
        <v>123</v>
      </c>
      <c r="K49" t="str">
        <f t="shared" ca="1" si="11"/>
        <v>.</v>
      </c>
      <c r="L49" s="5" t="s">
        <v>20</v>
      </c>
      <c r="M49" s="5" t="s">
        <v>1360</v>
      </c>
      <c r="N49" t="s">
        <v>1447</v>
      </c>
      <c r="O49" t="s">
        <v>123</v>
      </c>
      <c r="P49" t="s">
        <v>123</v>
      </c>
      <c r="Q49" t="s">
        <v>82</v>
      </c>
      <c r="R49" t="s">
        <v>1380</v>
      </c>
      <c r="S49" t="s">
        <v>269</v>
      </c>
      <c r="T49" t="s">
        <v>23</v>
      </c>
      <c r="U49" t="s">
        <v>22</v>
      </c>
      <c r="V49" t="s">
        <v>82</v>
      </c>
      <c r="W49" t="s">
        <v>105</v>
      </c>
      <c r="X49" t="s">
        <v>405</v>
      </c>
      <c r="Y49" t="s">
        <v>20</v>
      </c>
      <c r="Z49" t="s">
        <v>20</v>
      </c>
      <c r="AA49" s="34">
        <v>42872.827256944445</v>
      </c>
      <c r="AB49" s="34">
        <v>42886.516736111109</v>
      </c>
      <c r="AC49" t="s">
        <v>830</v>
      </c>
      <c r="AD49">
        <v>5</v>
      </c>
      <c r="AE49" t="str">
        <f t="shared" ca="1" si="12"/>
        <v>Protocols-SMB</v>
      </c>
      <c r="AF49" t="str">
        <f t="shared" ca="1" si="13"/>
        <v>Avitus_1.4.0.72-20170607</v>
      </c>
      <c r="AG49" t="str">
        <f t="shared" ca="1" si="14"/>
        <v>---</v>
      </c>
      <c r="AH49" t="str">
        <f t="shared" ca="1" si="15"/>
        <v>P0</v>
      </c>
    </row>
    <row r="50" spans="1:34" x14ac:dyDescent="0.3">
      <c r="A50">
        <f t="shared" si="8"/>
        <v>14</v>
      </c>
      <c r="B50">
        <f t="shared" si="9"/>
        <v>5</v>
      </c>
      <c r="C50" s="4">
        <f t="shared" ca="1" si="10"/>
        <v>99620</v>
      </c>
      <c r="D50">
        <v>99620</v>
      </c>
      <c r="E50" t="s">
        <v>134</v>
      </c>
      <c r="F50" t="s">
        <v>86</v>
      </c>
      <c r="G50" t="s">
        <v>92</v>
      </c>
      <c r="H50" t="s">
        <v>94</v>
      </c>
      <c r="I50" t="s">
        <v>24</v>
      </c>
      <c r="J50" t="s">
        <v>123</v>
      </c>
      <c r="K50" t="str">
        <f t="shared" ca="1" si="11"/>
        <v>.</v>
      </c>
      <c r="L50" s="5" t="s">
        <v>796</v>
      </c>
      <c r="M50" t="s">
        <v>20</v>
      </c>
      <c r="N50" t="s">
        <v>1335</v>
      </c>
      <c r="O50" t="s">
        <v>123</v>
      </c>
      <c r="P50" t="s">
        <v>123</v>
      </c>
      <c r="Q50" t="s">
        <v>82</v>
      </c>
      <c r="R50" t="s">
        <v>1380</v>
      </c>
      <c r="S50" t="s">
        <v>269</v>
      </c>
      <c r="T50" t="s">
        <v>36</v>
      </c>
      <c r="U50" t="s">
        <v>22</v>
      </c>
      <c r="V50" t="s">
        <v>82</v>
      </c>
      <c r="W50" t="s">
        <v>54</v>
      </c>
      <c r="X50" t="s">
        <v>405</v>
      </c>
      <c r="Y50" t="s">
        <v>20</v>
      </c>
      <c r="Z50" t="s">
        <v>20</v>
      </c>
      <c r="AA50" s="34">
        <v>42872.828923611109</v>
      </c>
      <c r="AB50" s="34">
        <v>42881.532037037039</v>
      </c>
      <c r="AC50" t="s">
        <v>1425</v>
      </c>
      <c r="AD50">
        <v>11</v>
      </c>
      <c r="AE50" t="str">
        <f t="shared" ca="1" si="12"/>
        <v>Protocols-SMB</v>
      </c>
      <c r="AF50" t="str">
        <f t="shared" ca="1" si="13"/>
        <v>---</v>
      </c>
      <c r="AG50" t="str">
        <f t="shared" ca="1" si="14"/>
        <v>Waiver Requested</v>
      </c>
      <c r="AH50" t="str">
        <f t="shared" ca="1" si="15"/>
        <v>P2</v>
      </c>
    </row>
    <row r="51" spans="1:34" x14ac:dyDescent="0.3">
      <c r="A51">
        <f t="shared" si="8"/>
        <v>7</v>
      </c>
      <c r="B51">
        <f t="shared" si="9"/>
        <v>0</v>
      </c>
      <c r="C51" s="4">
        <f t="shared" ca="1" si="10"/>
        <v>99937</v>
      </c>
      <c r="D51">
        <v>99937</v>
      </c>
      <c r="E51" t="s">
        <v>74</v>
      </c>
      <c r="F51" t="s">
        <v>86</v>
      </c>
      <c r="G51" t="s">
        <v>87</v>
      </c>
      <c r="H51" t="s">
        <v>94</v>
      </c>
      <c r="I51" t="s">
        <v>1456</v>
      </c>
      <c r="J51" t="s">
        <v>123</v>
      </c>
      <c r="K51" t="str">
        <f t="shared" ca="1" si="11"/>
        <v>.</v>
      </c>
      <c r="L51" s="5" t="s">
        <v>20</v>
      </c>
      <c r="M51" s="5" t="s">
        <v>1105</v>
      </c>
      <c r="N51" t="s">
        <v>1457</v>
      </c>
      <c r="O51" t="s">
        <v>123</v>
      </c>
      <c r="P51" t="s">
        <v>123</v>
      </c>
      <c r="Q51" t="s">
        <v>82</v>
      </c>
      <c r="R51" t="s">
        <v>1380</v>
      </c>
      <c r="S51" t="s">
        <v>269</v>
      </c>
      <c r="T51" t="s">
        <v>23</v>
      </c>
      <c r="U51" t="s">
        <v>39</v>
      </c>
      <c r="V51" t="s">
        <v>82</v>
      </c>
      <c r="W51" t="s">
        <v>683</v>
      </c>
      <c r="X51" t="s">
        <v>108</v>
      </c>
      <c r="Y51" t="s">
        <v>20</v>
      </c>
      <c r="Z51" t="s">
        <v>20</v>
      </c>
      <c r="AA51" s="34">
        <v>42879.689502314817</v>
      </c>
      <c r="AB51" s="34">
        <v>42886.362013888887</v>
      </c>
      <c r="AC51" t="s">
        <v>861</v>
      </c>
      <c r="AD51">
        <v>1</v>
      </c>
      <c r="AE51" t="str">
        <f t="shared" ca="1" si="12"/>
        <v>Protocols-SMB</v>
      </c>
      <c r="AF51" t="str">
        <f t="shared" ca="1" si="13"/>
        <v>Avitus_1.4.0.71-20170531</v>
      </c>
      <c r="AG51" t="str">
        <f t="shared" ca="1" si="14"/>
        <v>---</v>
      </c>
      <c r="AH51" t="str">
        <f t="shared" ca="1" si="15"/>
        <v>P2</v>
      </c>
    </row>
    <row r="52" spans="1:34" x14ac:dyDescent="0.3">
      <c r="A52">
        <f t="shared" si="8"/>
        <v>6</v>
      </c>
      <c r="B52">
        <f t="shared" si="9"/>
        <v>0</v>
      </c>
      <c r="C52" s="4">
        <f t="shared" ca="1" si="10"/>
        <v>99998</v>
      </c>
      <c r="D52">
        <v>99998</v>
      </c>
      <c r="E52" t="s">
        <v>561</v>
      </c>
      <c r="F52" t="s">
        <v>86</v>
      </c>
      <c r="G52" t="s">
        <v>87</v>
      </c>
      <c r="H52" t="s">
        <v>112</v>
      </c>
      <c r="I52" t="s">
        <v>24</v>
      </c>
      <c r="J52" t="s">
        <v>123</v>
      </c>
      <c r="K52" t="str">
        <f t="shared" ca="1" si="11"/>
        <v>.</v>
      </c>
      <c r="L52" t="s">
        <v>20</v>
      </c>
      <c r="M52" t="s">
        <v>1360</v>
      </c>
      <c r="N52" t="s">
        <v>1471</v>
      </c>
      <c r="O52" t="s">
        <v>123</v>
      </c>
      <c r="P52" t="s">
        <v>123</v>
      </c>
      <c r="Q52" t="s">
        <v>82</v>
      </c>
      <c r="R52" t="s">
        <v>1380</v>
      </c>
      <c r="S52" t="s">
        <v>269</v>
      </c>
      <c r="T52" t="s">
        <v>23</v>
      </c>
      <c r="U52" t="s">
        <v>22</v>
      </c>
      <c r="V52" t="s">
        <v>29</v>
      </c>
      <c r="W52" t="s">
        <v>26</v>
      </c>
      <c r="X52" t="s">
        <v>405</v>
      </c>
      <c r="Y52" t="s">
        <v>20</v>
      </c>
      <c r="Z52" t="s">
        <v>20</v>
      </c>
      <c r="AA52" s="34">
        <v>42880.636782407404</v>
      </c>
      <c r="AB52" s="34">
        <v>42886.522662037038</v>
      </c>
      <c r="AE52" t="str">
        <f t="shared" ca="1" si="12"/>
        <v>Protocols-SMB</v>
      </c>
      <c r="AF52" t="str">
        <f t="shared" ca="1" si="13"/>
        <v>Avitus_1.4.0.72-20170607</v>
      </c>
      <c r="AG52" t="str">
        <f t="shared" ca="1" si="14"/>
        <v>---</v>
      </c>
      <c r="AH52" t="str">
        <f t="shared" ca="1" si="15"/>
        <v>P1</v>
      </c>
    </row>
    <row r="53" spans="1:34" x14ac:dyDescent="0.3">
      <c r="A53">
        <f t="shared" si="8"/>
        <v>0</v>
      </c>
      <c r="B53">
        <f t="shared" si="9"/>
        <v>0</v>
      </c>
      <c r="C53" s="4">
        <f t="shared" ca="1" si="10"/>
        <v>100123</v>
      </c>
      <c r="D53">
        <v>100123</v>
      </c>
      <c r="E53" t="s">
        <v>18</v>
      </c>
      <c r="F53" t="s">
        <v>86</v>
      </c>
      <c r="G53" t="s">
        <v>554</v>
      </c>
      <c r="H53" t="s">
        <v>112</v>
      </c>
      <c r="I53" t="s">
        <v>24</v>
      </c>
      <c r="J53" t="s">
        <v>123</v>
      </c>
      <c r="K53" t="str">
        <f t="shared" ca="1" si="11"/>
        <v>.</v>
      </c>
      <c r="L53" s="5" t="s">
        <v>796</v>
      </c>
      <c r="M53" t="s">
        <v>20</v>
      </c>
      <c r="N53" t="s">
        <v>1488</v>
      </c>
      <c r="O53" t="s">
        <v>1481</v>
      </c>
      <c r="P53" t="s">
        <v>123</v>
      </c>
      <c r="Q53" t="s">
        <v>82</v>
      </c>
      <c r="R53" t="s">
        <v>1380</v>
      </c>
      <c r="S53" t="s">
        <v>269</v>
      </c>
      <c r="T53" t="s">
        <v>36</v>
      </c>
      <c r="U53" t="s">
        <v>35</v>
      </c>
      <c r="V53" t="s">
        <v>190</v>
      </c>
      <c r="W53" t="s">
        <v>26</v>
      </c>
      <c r="X53" t="s">
        <v>405</v>
      </c>
      <c r="Y53" t="s">
        <v>103</v>
      </c>
      <c r="Z53" t="s">
        <v>20</v>
      </c>
      <c r="AA53" s="34">
        <v>42885.440057870372</v>
      </c>
      <c r="AB53" s="34">
        <v>42885.486493055556</v>
      </c>
      <c r="AD53">
        <v>14</v>
      </c>
      <c r="AE53" t="str">
        <f t="shared" ca="1" si="12"/>
        <v>Protocols-SMB</v>
      </c>
      <c r="AF53" t="str">
        <f t="shared" ca="1" si="13"/>
        <v>---</v>
      </c>
      <c r="AG53" t="str">
        <f t="shared" ca="1" si="14"/>
        <v>Waiver Requested</v>
      </c>
      <c r="AH53" t="str">
        <f t="shared" ca="1" si="15"/>
        <v>P1</v>
      </c>
    </row>
    <row r="54" spans="1:34" x14ac:dyDescent="0.3">
      <c r="A54">
        <f t="shared" si="8"/>
        <v>0</v>
      </c>
      <c r="B54">
        <f t="shared" si="9"/>
        <v>0</v>
      </c>
      <c r="C54" s="4">
        <f t="shared" ca="1" si="10"/>
        <v>100144</v>
      </c>
      <c r="D54">
        <v>100144</v>
      </c>
      <c r="E54" t="s">
        <v>265</v>
      </c>
      <c r="F54" t="s">
        <v>86</v>
      </c>
      <c r="G54" t="s">
        <v>87</v>
      </c>
      <c r="H54" t="s">
        <v>94</v>
      </c>
      <c r="I54" t="s">
        <v>24</v>
      </c>
      <c r="J54" t="s">
        <v>123</v>
      </c>
      <c r="K54" t="str">
        <f t="shared" ca="1" si="11"/>
        <v>NTR</v>
      </c>
      <c r="L54" t="s">
        <v>20</v>
      </c>
      <c r="M54" t="s">
        <v>20</v>
      </c>
      <c r="N54" t="s">
        <v>1519</v>
      </c>
      <c r="O54" t="s">
        <v>123</v>
      </c>
      <c r="P54" t="s">
        <v>123</v>
      </c>
      <c r="Q54" t="s">
        <v>21</v>
      </c>
      <c r="R54" t="s">
        <v>1380</v>
      </c>
      <c r="S54" t="s">
        <v>269</v>
      </c>
      <c r="T54" t="s">
        <v>36</v>
      </c>
      <c r="U54" t="s">
        <v>35</v>
      </c>
      <c r="V54" t="s">
        <v>570</v>
      </c>
      <c r="W54" t="s">
        <v>95</v>
      </c>
      <c r="X54" t="s">
        <v>621</v>
      </c>
      <c r="Y54" t="s">
        <v>100</v>
      </c>
      <c r="Z54" t="s">
        <v>20</v>
      </c>
      <c r="AA54" s="34">
        <v>42885.801319444443</v>
      </c>
      <c r="AB54" s="34">
        <v>42886.690208333333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x14ac:dyDescent="0.3">
      <c r="A55">
        <f t="shared" si="8"/>
        <v>0</v>
      </c>
      <c r="B55">
        <f t="shared" si="9"/>
        <v>0</v>
      </c>
      <c r="C55" s="4">
        <f t="shared" ca="1" si="10"/>
        <v>100183</v>
      </c>
      <c r="D55">
        <v>100183</v>
      </c>
      <c r="E55" t="s">
        <v>84</v>
      </c>
      <c r="F55" t="s">
        <v>86</v>
      </c>
      <c r="G55" t="s">
        <v>92</v>
      </c>
      <c r="H55" t="s">
        <v>112</v>
      </c>
      <c r="I55" t="s">
        <v>24</v>
      </c>
      <c r="J55" t="s">
        <v>123</v>
      </c>
      <c r="K55" t="str">
        <f t="shared" ca="1" si="11"/>
        <v>NTR</v>
      </c>
      <c r="L55" s="5" t="s">
        <v>796</v>
      </c>
      <c r="M55" t="s">
        <v>20</v>
      </c>
      <c r="N55" t="s">
        <v>1515</v>
      </c>
      <c r="O55" t="s">
        <v>1469</v>
      </c>
      <c r="P55" t="s">
        <v>1516</v>
      </c>
      <c r="Q55" t="s">
        <v>82</v>
      </c>
      <c r="R55" t="s">
        <v>1380</v>
      </c>
      <c r="S55" t="s">
        <v>269</v>
      </c>
      <c r="T55" t="s">
        <v>36</v>
      </c>
      <c r="U55" t="s">
        <v>35</v>
      </c>
      <c r="V55" t="s">
        <v>60</v>
      </c>
      <c r="W55" t="s">
        <v>26</v>
      </c>
      <c r="X55" t="s">
        <v>405</v>
      </c>
      <c r="Y55" t="s">
        <v>103</v>
      </c>
      <c r="Z55" t="s">
        <v>20</v>
      </c>
      <c r="AA55" s="34">
        <v>42886.499641203707</v>
      </c>
      <c r="AB55" s="34">
        <v>42886.510833333334</v>
      </c>
      <c r="AD55">
        <v>7</v>
      </c>
      <c r="AE55" t="str">
        <f t="shared" ca="1" si="12"/>
        <v>NTR</v>
      </c>
      <c r="AF55" t="str">
        <f t="shared" ca="1" si="13"/>
        <v>NoTarg</v>
      </c>
      <c r="AG55" t="str">
        <f t="shared" ca="1" si="14"/>
        <v>NoWaive</v>
      </c>
      <c r="AH55" t="str">
        <f t="shared" ca="1" si="15"/>
        <v>NTR</v>
      </c>
    </row>
    <row r="56" spans="1:34" x14ac:dyDescent="0.3">
      <c r="A56">
        <f t="shared" si="8"/>
        <v>0</v>
      </c>
      <c r="B56">
        <f t="shared" si="9"/>
        <v>0</v>
      </c>
      <c r="C56" s="4">
        <f t="shared" ca="1" si="10"/>
        <v>100193</v>
      </c>
      <c r="D56">
        <v>100193</v>
      </c>
      <c r="E56" t="s">
        <v>405</v>
      </c>
      <c r="F56" t="s">
        <v>86</v>
      </c>
      <c r="G56" t="s">
        <v>92</v>
      </c>
      <c r="H56" t="s">
        <v>94</v>
      </c>
      <c r="I56" t="s">
        <v>123</v>
      </c>
      <c r="J56" t="s">
        <v>123</v>
      </c>
      <c r="K56" t="str">
        <f t="shared" ca="1" si="11"/>
        <v>NTR</v>
      </c>
      <c r="L56" s="5" t="s">
        <v>20</v>
      </c>
      <c r="M56" s="5" t="s">
        <v>20</v>
      </c>
      <c r="N56" t="s">
        <v>1520</v>
      </c>
      <c r="O56" t="s">
        <v>123</v>
      </c>
      <c r="P56" t="s">
        <v>123</v>
      </c>
      <c r="Q56" t="s">
        <v>21</v>
      </c>
      <c r="R56" t="s">
        <v>1380</v>
      </c>
      <c r="S56" t="s">
        <v>269</v>
      </c>
      <c r="T56" t="s">
        <v>36</v>
      </c>
      <c r="U56" t="s">
        <v>35</v>
      </c>
      <c r="V56" t="s">
        <v>82</v>
      </c>
      <c r="W56" t="s">
        <v>54</v>
      </c>
      <c r="X56" t="s">
        <v>881</v>
      </c>
      <c r="Y56" t="s">
        <v>20</v>
      </c>
      <c r="Z56" t="s">
        <v>20</v>
      </c>
      <c r="AA56" s="34">
        <v>42886.565185185187</v>
      </c>
      <c r="AB56" s="34">
        <v>42886.835995370369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x14ac:dyDescent="0.3">
      <c r="A57">
        <f t="shared" si="8"/>
        <v>13</v>
      </c>
      <c r="B57">
        <f t="shared" si="9"/>
        <v>0</v>
      </c>
      <c r="C57" s="4">
        <f t="shared" ca="1" si="10"/>
        <v>99654</v>
      </c>
      <c r="D57">
        <v>99654</v>
      </c>
      <c r="E57" t="s">
        <v>218</v>
      </c>
      <c r="F57" t="s">
        <v>55</v>
      </c>
      <c r="G57" t="s">
        <v>182</v>
      </c>
      <c r="H57" t="s">
        <v>112</v>
      </c>
      <c r="I57" t="s">
        <v>24</v>
      </c>
      <c r="J57" t="s">
        <v>123</v>
      </c>
      <c r="K57" t="str">
        <f t="shared" ca="1" si="11"/>
        <v>.</v>
      </c>
      <c r="L57" s="5" t="s">
        <v>20</v>
      </c>
      <c r="M57" t="s">
        <v>1360</v>
      </c>
      <c r="N57" t="s">
        <v>1338</v>
      </c>
      <c r="O57" t="s">
        <v>123</v>
      </c>
      <c r="P57" t="s">
        <v>123</v>
      </c>
      <c r="Q57" t="s">
        <v>82</v>
      </c>
      <c r="R57" t="s">
        <v>1380</v>
      </c>
      <c r="S57" t="s">
        <v>269</v>
      </c>
      <c r="T57" t="s">
        <v>23</v>
      </c>
      <c r="U57" t="s">
        <v>22</v>
      </c>
      <c r="V57" t="s">
        <v>82</v>
      </c>
      <c r="W57" t="s">
        <v>90</v>
      </c>
      <c r="X57" t="s">
        <v>218</v>
      </c>
      <c r="Y57" t="s">
        <v>20</v>
      </c>
      <c r="Z57" t="s">
        <v>20</v>
      </c>
      <c r="AA57" s="34">
        <v>42873.305613425924</v>
      </c>
      <c r="AB57" s="34">
        <v>42886.524398148147</v>
      </c>
      <c r="AD57">
        <v>2</v>
      </c>
      <c r="AE57" t="str">
        <f t="shared" ca="1" si="12"/>
        <v>Snapshots</v>
      </c>
      <c r="AF57" t="str">
        <f t="shared" ca="1" si="13"/>
        <v>Avitus_1.4.0.72-20170607</v>
      </c>
      <c r="AG57" t="str">
        <f t="shared" ca="1" si="14"/>
        <v>---</v>
      </c>
      <c r="AH57" t="str">
        <f t="shared" ca="1" si="15"/>
        <v>P1</v>
      </c>
    </row>
    <row r="58" spans="1:34" x14ac:dyDescent="0.3">
      <c r="A58">
        <f t="shared" si="8"/>
        <v>42271</v>
      </c>
      <c r="B58">
        <f t="shared" si="9"/>
        <v>42271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L58" s="5"/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8"/>
        <v>42271</v>
      </c>
      <c r="B59">
        <f t="shared" si="9"/>
        <v>42271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L59" s="5"/>
      <c r="M59" s="5"/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42271</v>
      </c>
      <c r="B60">
        <f t="shared" si="9"/>
        <v>42271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M60" s="5"/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42271</v>
      </c>
      <c r="B61">
        <f t="shared" si="9"/>
        <v>42271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M61" s="5"/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42271</v>
      </c>
      <c r="B62">
        <f t="shared" si="9"/>
        <v>42271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L62" s="5"/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42271</v>
      </c>
      <c r="B63">
        <f t="shared" si="9"/>
        <v>42271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L63" s="5"/>
      <c r="M63" s="5"/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42271</v>
      </c>
      <c r="B64">
        <f t="shared" si="9"/>
        <v>42271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L64" s="5"/>
      <c r="M64" s="5"/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42271</v>
      </c>
      <c r="B65">
        <f t="shared" si="9"/>
        <v>42271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M65" s="5"/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42271</v>
      </c>
      <c r="B66">
        <f t="shared" ref="B66:B100" si="17">DAYS360(AB66,$K$104)</f>
        <v>42271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s="5"/>
      <c r="M66" s="5"/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42271</v>
      </c>
      <c r="B67">
        <f t="shared" si="17"/>
        <v>42271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L67" s="5"/>
      <c r="M67" s="5"/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42271</v>
      </c>
      <c r="B68">
        <f t="shared" si="17"/>
        <v>42271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42271</v>
      </c>
      <c r="B69">
        <f t="shared" si="17"/>
        <v>42271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42271</v>
      </c>
      <c r="B70">
        <f t="shared" si="17"/>
        <v>42271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42271</v>
      </c>
      <c r="B71">
        <f t="shared" si="17"/>
        <v>42271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42271</v>
      </c>
      <c r="B72">
        <f t="shared" si="17"/>
        <v>42271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42271</v>
      </c>
      <c r="B73">
        <f t="shared" si="17"/>
        <v>42271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42271</v>
      </c>
      <c r="B74">
        <f t="shared" si="17"/>
        <v>42271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42271</v>
      </c>
      <c r="B75">
        <f t="shared" si="17"/>
        <v>42271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42271</v>
      </c>
      <c r="B76">
        <f t="shared" si="17"/>
        <v>42271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42271</v>
      </c>
      <c r="B77">
        <f t="shared" si="17"/>
        <v>42271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42271</v>
      </c>
      <c r="B78">
        <f t="shared" si="17"/>
        <v>42271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42271</v>
      </c>
      <c r="B79">
        <f t="shared" si="17"/>
        <v>42271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42271</v>
      </c>
      <c r="B80">
        <f t="shared" si="17"/>
        <v>42271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42271</v>
      </c>
      <c r="B81">
        <f t="shared" si="17"/>
        <v>42271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42271</v>
      </c>
      <c r="B82">
        <f t="shared" si="17"/>
        <v>42271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42271</v>
      </c>
      <c r="B83">
        <f t="shared" si="17"/>
        <v>42271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42271</v>
      </c>
      <c r="B84">
        <f t="shared" si="17"/>
        <v>42271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42271</v>
      </c>
      <c r="B85">
        <f t="shared" si="17"/>
        <v>42271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42271</v>
      </c>
      <c r="B86">
        <f t="shared" si="17"/>
        <v>42271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42271</v>
      </c>
      <c r="B87">
        <f t="shared" si="17"/>
        <v>42271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42271</v>
      </c>
      <c r="B88">
        <f t="shared" si="17"/>
        <v>42271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42271</v>
      </c>
      <c r="B89">
        <f t="shared" si="17"/>
        <v>42271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42271</v>
      </c>
      <c r="B90">
        <f t="shared" si="17"/>
        <v>42271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42271</v>
      </c>
      <c r="B91">
        <f t="shared" si="17"/>
        <v>42271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42271</v>
      </c>
      <c r="B92">
        <f t="shared" si="17"/>
        <v>42271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42271</v>
      </c>
      <c r="B93">
        <f t="shared" si="17"/>
        <v>42271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42271</v>
      </c>
      <c r="B94">
        <f t="shared" si="17"/>
        <v>42271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42271</v>
      </c>
      <c r="B95">
        <f t="shared" si="17"/>
        <v>42271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42271</v>
      </c>
      <c r="B96">
        <f t="shared" si="17"/>
        <v>42271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42271</v>
      </c>
      <c r="B97">
        <f t="shared" si="17"/>
        <v>42271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42271</v>
      </c>
      <c r="B98">
        <f t="shared" si="17"/>
        <v>42271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42271</v>
      </c>
      <c r="B99">
        <f t="shared" si="17"/>
        <v>42271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42271</v>
      </c>
      <c r="B100">
        <f t="shared" si="17"/>
        <v>42271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56</v>
      </c>
      <c r="K103" t="s">
        <v>1514</v>
      </c>
    </row>
    <row r="104" spans="1:34" x14ac:dyDescent="0.3">
      <c r="G104" t="s">
        <v>153</v>
      </c>
      <c r="I104" t="str">
        <f>CONCATENATE(MID($K$103,11,5), " Report")</f>
        <v>05-30 Report</v>
      </c>
      <c r="K104" s="6">
        <v>42886</v>
      </c>
    </row>
    <row r="105" spans="1:34" x14ac:dyDescent="0.3">
      <c r="F105" t="s">
        <v>150</v>
      </c>
      <c r="G105">
        <f ca="1">COUNTIFS(K2:K100,"=NTR")</f>
        <v>11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13</v>
      </c>
      <c r="I106">
        <f t="shared" ref="I106:I111" ca="1" si="24">INDIRECT("'" &amp; $K$103 &amp; "'!$g" &amp; ROW())</f>
        <v>3</v>
      </c>
      <c r="K106" s="7"/>
    </row>
    <row r="107" spans="1:34" x14ac:dyDescent="0.3">
      <c r="F107" t="s">
        <v>157</v>
      </c>
      <c r="G107">
        <f>COUNTIFS(B2:B81,"&gt;7",B2:B81,"&lt;400")</f>
        <v>7</v>
      </c>
      <c r="I107">
        <f t="shared" ca="1" si="24"/>
        <v>8</v>
      </c>
    </row>
    <row r="108" spans="1:34" x14ac:dyDescent="0.3">
      <c r="F108" t="s">
        <v>152</v>
      </c>
      <c r="G108">
        <f>COUNTIFS(L2:L81,"=Waiver*")</f>
        <v>21</v>
      </c>
      <c r="I108">
        <f t="shared" ca="1" si="24"/>
        <v>17</v>
      </c>
    </row>
    <row r="109" spans="1:34" x14ac:dyDescent="0.3">
      <c r="F109" t="s">
        <v>158</v>
      </c>
      <c r="G109">
        <f>COUNTA(D2:D104)</f>
        <v>56</v>
      </c>
      <c r="I109">
        <f t="shared" ca="1" si="24"/>
        <v>52</v>
      </c>
    </row>
    <row r="110" spans="1:34" x14ac:dyDescent="0.3">
      <c r="F110" t="s">
        <v>159</v>
      </c>
      <c r="G110">
        <v>13</v>
      </c>
      <c r="I110">
        <f t="shared" ca="1" si="24"/>
        <v>13</v>
      </c>
    </row>
    <row r="111" spans="1:34" s="1" customFormat="1" x14ac:dyDescent="0.3">
      <c r="F111" s="1" t="s">
        <v>21</v>
      </c>
      <c r="G111" s="1">
        <f>COUNTIFS(Q2:Q95,$F111)</f>
        <v>13</v>
      </c>
      <c r="I111">
        <f t="shared" ca="1" si="24"/>
        <v>5</v>
      </c>
      <c r="N111" s="10" t="s">
        <v>160</v>
      </c>
      <c r="AA111" s="35"/>
      <c r="AB111" s="35"/>
    </row>
    <row r="113" spans="5:28" s="1" customFormat="1" x14ac:dyDescent="0.3">
      <c r="H113" s="1" t="s">
        <v>184</v>
      </c>
      <c r="AA113" s="35"/>
      <c r="AB113" s="35"/>
    </row>
    <row r="114" spans="5:28" x14ac:dyDescent="0.3">
      <c r="F114" t="s">
        <v>1347</v>
      </c>
      <c r="G114" s="1">
        <f>COUNTIFS($F$2:$F$95,F114 &amp; "*")</f>
        <v>0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28" s="1" customFormat="1" x14ac:dyDescent="0.3">
      <c r="E115" s="1" t="s">
        <v>3</v>
      </c>
      <c r="F115" t="s">
        <v>45</v>
      </c>
      <c r="G115" s="1">
        <f>COUNTIFS($F$2:$F$95,F115 &amp; "*")</f>
        <v>8</v>
      </c>
      <c r="H115" s="1">
        <f>COUNTIFS($F$2:$F$95,F115 &amp; "*",$H$2:$H$95,"P0")</f>
        <v>2</v>
      </c>
      <c r="I115" s="1">
        <f ca="1">INDIRECT("'" &amp; $K$103 &amp; "'!$g" &amp; ROW())</f>
        <v>10</v>
      </c>
      <c r="K115" s="10" t="s">
        <v>239</v>
      </c>
      <c r="AA115" s="35"/>
      <c r="AB115" s="35"/>
    </row>
    <row r="116" spans="5:28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28" x14ac:dyDescent="0.3">
      <c r="F117" t="s">
        <v>63</v>
      </c>
      <c r="G117" s="1">
        <f t="shared" si="25"/>
        <v>2</v>
      </c>
      <c r="H117" s="1">
        <f t="shared" si="26"/>
        <v>1</v>
      </c>
      <c r="I117" s="1">
        <f t="shared" ca="1" si="27"/>
        <v>4</v>
      </c>
    </row>
    <row r="118" spans="5:28" x14ac:dyDescent="0.3">
      <c r="F118" t="s">
        <v>70</v>
      </c>
      <c r="G118" s="1">
        <f t="shared" si="25"/>
        <v>4</v>
      </c>
      <c r="H118" s="1">
        <f t="shared" si="26"/>
        <v>1</v>
      </c>
      <c r="I118" s="1">
        <f t="shared" ca="1" si="27"/>
        <v>4</v>
      </c>
    </row>
    <row r="119" spans="5:28" x14ac:dyDescent="0.3">
      <c r="F119" t="s">
        <v>253</v>
      </c>
      <c r="G119" s="1">
        <f t="shared" si="25"/>
        <v>2</v>
      </c>
      <c r="H119" s="1">
        <f t="shared" si="26"/>
        <v>1</v>
      </c>
      <c r="I119" s="1">
        <f t="shared" ca="1" si="27"/>
        <v>3</v>
      </c>
      <c r="K119" t="s">
        <v>1525</v>
      </c>
    </row>
    <row r="120" spans="5:28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28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28" x14ac:dyDescent="0.3">
      <c r="F122" t="s">
        <v>28</v>
      </c>
      <c r="G122" s="1">
        <f t="shared" si="25"/>
        <v>18</v>
      </c>
      <c r="H122" s="1">
        <f t="shared" si="26"/>
        <v>4</v>
      </c>
      <c r="I122" s="1">
        <f t="shared" ca="1" si="27"/>
        <v>13</v>
      </c>
      <c r="K122" t="s">
        <v>164</v>
      </c>
    </row>
    <row r="123" spans="5:28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28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28" x14ac:dyDescent="0.3">
      <c r="F125" t="s">
        <v>75</v>
      </c>
      <c r="G125" s="1">
        <f t="shared" si="25"/>
        <v>2</v>
      </c>
      <c r="H125" s="1">
        <f t="shared" si="26"/>
        <v>0</v>
      </c>
      <c r="I125" s="1">
        <f t="shared" ca="1" si="27"/>
        <v>2</v>
      </c>
      <c r="M125" t="str">
        <f>CONCATENATE("Prev Rpt= ",$K$103)</f>
        <v>Prev Rpt= bugs-2017-05-30</v>
      </c>
    </row>
    <row r="126" spans="5:28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11</v>
      </c>
      <c r="M126">
        <f ca="1">INDIRECT("'" &amp; $K$103 &amp; "'!$l" &amp; ROW())</f>
        <v>12</v>
      </c>
    </row>
    <row r="127" spans="5:28" x14ac:dyDescent="0.3">
      <c r="F127" t="s">
        <v>97</v>
      </c>
      <c r="G127" s="1">
        <f t="shared" si="25"/>
        <v>1</v>
      </c>
      <c r="H127" s="1">
        <f t="shared" si="26"/>
        <v>1</v>
      </c>
      <c r="I127" s="1">
        <f t="shared" ca="1" si="27"/>
        <v>0</v>
      </c>
      <c r="K127" t="s">
        <v>199</v>
      </c>
      <c r="L127">
        <f>COUNTIFS(H2:H95, "p1")</f>
        <v>17</v>
      </c>
      <c r="M127">
        <f ca="1">INDIRECT("'" &amp; $K$103 &amp; "'!$l" &amp; ROW())</f>
        <v>16</v>
      </c>
    </row>
    <row r="128" spans="5:28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26</v>
      </c>
      <c r="M128">
        <f ca="1">INDIRECT("'" &amp; $K$103 &amp; "'!$l" &amp; ROW())</f>
        <v>22</v>
      </c>
    </row>
    <row r="129" spans="5:28" x14ac:dyDescent="0.3">
      <c r="F129" t="s">
        <v>19</v>
      </c>
      <c r="G129" s="1">
        <f t="shared" si="25"/>
        <v>0</v>
      </c>
      <c r="H129" s="1">
        <f t="shared" si="26"/>
        <v>0</v>
      </c>
      <c r="I129" s="1">
        <f t="shared" ca="1" si="27"/>
        <v>0</v>
      </c>
      <c r="K129" t="s">
        <v>203</v>
      </c>
      <c r="L129">
        <f>COUNTIFS(H2:H95, "unspecified")</f>
        <v>2</v>
      </c>
      <c r="M129">
        <f ca="1">INDIRECT("'" &amp; $K$103 &amp; "'!$l" &amp; ROW())</f>
        <v>2</v>
      </c>
    </row>
    <row r="130" spans="5:28" x14ac:dyDescent="0.3">
      <c r="F130" t="s">
        <v>86</v>
      </c>
      <c r="G130" s="1">
        <f t="shared" si="25"/>
        <v>18</v>
      </c>
      <c r="H130" s="1">
        <f t="shared" si="26"/>
        <v>1</v>
      </c>
      <c r="I130" s="1">
        <f t="shared" ca="1" si="27"/>
        <v>15</v>
      </c>
    </row>
    <row r="131" spans="5:28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56</v>
      </c>
      <c r="M131" s="1">
        <f ca="1">SUM(M126:M129)</f>
        <v>52</v>
      </c>
      <c r="AA131" s="35"/>
      <c r="AB131" s="35"/>
    </row>
    <row r="132" spans="5:28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  <c r="AA132" s="35"/>
      <c r="AB132" s="35"/>
    </row>
    <row r="133" spans="5:28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CONCATENATE("124 to be verified/closed, ",SUM(48,13)," non-QA submitter.")</f>
        <v>124 to be verified/closed, 61 non-QA submitter.</v>
      </c>
      <c r="L133" s="13" t="str">
        <f>CONCATENATE("Older than 14 days: ", SUM(34,8))</f>
        <v>Older than 14 days: 42</v>
      </c>
      <c r="AA133" s="35"/>
      <c r="AB133" s="35"/>
    </row>
    <row r="134" spans="5:28" x14ac:dyDescent="0.3">
      <c r="G134" s="1">
        <f>SUM(G114:G133)</f>
        <v>56</v>
      </c>
      <c r="H134" s="1">
        <f>SUM(H114:H133)</f>
        <v>11</v>
      </c>
      <c r="I134" s="1">
        <f ca="1">SUM(I114:I133)</f>
        <v>52</v>
      </c>
      <c r="K134" s="4" t="s">
        <v>393</v>
      </c>
    </row>
    <row r="135" spans="5:28" s="1" customFormat="1" x14ac:dyDescent="0.3">
      <c r="E135" t="s">
        <v>11</v>
      </c>
      <c r="F135"/>
      <c r="G135"/>
      <c r="I135"/>
      <c r="K135" s="10" t="s">
        <v>1186</v>
      </c>
      <c r="AA135" s="35"/>
      <c r="AB135" s="35"/>
    </row>
    <row r="136" spans="5:28" x14ac:dyDescent="0.3">
      <c r="E136" s="1"/>
      <c r="F136" s="1" t="s">
        <v>193</v>
      </c>
      <c r="G136" s="1">
        <f>COUNTIFS($T$2:$T$95,$F136)</f>
        <v>4</v>
      </c>
      <c r="I136" s="1">
        <f ca="1">INDIRECT("'" &amp; $K$103 &amp; "'!$g" &amp; ROW())</f>
        <v>2</v>
      </c>
    </row>
    <row r="137" spans="5:28" x14ac:dyDescent="0.3">
      <c r="E137" s="1"/>
      <c r="F137" s="1" t="s">
        <v>194</v>
      </c>
      <c r="G137" s="1">
        <f>COUNTIFS($T$2:$T$95,$F137)</f>
        <v>28</v>
      </c>
      <c r="I137" s="1">
        <f ca="1">INDIRECT("'" &amp; $K$103 &amp; "'!$g" &amp; ROW())</f>
        <v>27</v>
      </c>
      <c r="K137" s="4" t="s">
        <v>216</v>
      </c>
    </row>
    <row r="138" spans="5:28" x14ac:dyDescent="0.3">
      <c r="E138" s="1"/>
      <c r="F138" s="1" t="s">
        <v>195</v>
      </c>
      <c r="G138" s="1">
        <f>COUNTIFS($T$2:$T$95,$F138)</f>
        <v>24</v>
      </c>
      <c r="I138" s="1">
        <f ca="1">INDIRECT("'" &amp; $K$103 &amp; "'!$g" &amp; ROW())</f>
        <v>23</v>
      </c>
      <c r="K138" s="4" t="s">
        <v>968</v>
      </c>
    </row>
    <row r="139" spans="5:28" x14ac:dyDescent="0.3">
      <c r="G139">
        <f>SUM(G136:G138)</f>
        <v>56</v>
      </c>
      <c r="I139">
        <f ca="1">INDIRECT("'" &amp; $K$103 &amp; "'!$g" &amp; ROW())</f>
        <v>52</v>
      </c>
    </row>
    <row r="140" spans="5:28" x14ac:dyDescent="0.3">
      <c r="E140" s="1"/>
      <c r="F140" s="1" t="s">
        <v>1427</v>
      </c>
      <c r="G140">
        <f t="shared" ref="G140:G146" si="28">COUNTIFS($V$2:$V$95,$F140 &amp; "*")</f>
        <v>1</v>
      </c>
      <c r="I140">
        <f ca="1">INDIRECT("'" &amp; $K$103 &amp; "'!$g" &amp;ROW())</f>
        <v>0</v>
      </c>
    </row>
    <row r="141" spans="5:28" x14ac:dyDescent="0.3">
      <c r="E141" t="s">
        <v>173</v>
      </c>
      <c r="F141" t="s">
        <v>82</v>
      </c>
      <c r="G141">
        <f t="shared" si="28"/>
        <v>23</v>
      </c>
      <c r="I141">
        <f ca="1">INDIRECT("'" &amp; $K$103 &amp; "'!$g" &amp;ROW())</f>
        <v>23</v>
      </c>
    </row>
    <row r="142" spans="5:28" s="1" customFormat="1" x14ac:dyDescent="0.3">
      <c r="E142"/>
      <c r="F142" t="s">
        <v>570</v>
      </c>
      <c r="G142">
        <f t="shared" si="28"/>
        <v>2</v>
      </c>
      <c r="I142">
        <f t="shared" ref="I142:I149" ca="1" si="29">INDIRECT("'" &amp; $K$103 &amp; "'!$g" &amp;ROW())</f>
        <v>1</v>
      </c>
      <c r="AA142" s="35"/>
      <c r="AB142" s="35"/>
    </row>
    <row r="143" spans="5:28" x14ac:dyDescent="0.3">
      <c r="F143" t="s">
        <v>43</v>
      </c>
      <c r="G143">
        <f t="shared" si="28"/>
        <v>15</v>
      </c>
      <c r="I143">
        <f t="shared" ca="1" si="29"/>
        <v>14</v>
      </c>
    </row>
    <row r="144" spans="5:28" s="1" customFormat="1" x14ac:dyDescent="0.3">
      <c r="E144"/>
      <c r="F144" t="s">
        <v>29</v>
      </c>
      <c r="G144">
        <f t="shared" si="28"/>
        <v>10</v>
      </c>
      <c r="I144">
        <f t="shared" ca="1" si="29"/>
        <v>9</v>
      </c>
      <c r="AA144" s="35"/>
      <c r="AB144" s="35"/>
    </row>
    <row r="145" spans="5:28" x14ac:dyDescent="0.3">
      <c r="F145" t="s">
        <v>476</v>
      </c>
      <c r="G145">
        <f t="shared" si="28"/>
        <v>0</v>
      </c>
      <c r="I145">
        <f t="shared" ca="1" si="29"/>
        <v>1</v>
      </c>
    </row>
    <row r="146" spans="5:28" x14ac:dyDescent="0.3">
      <c r="F146" t="s">
        <v>1426</v>
      </c>
      <c r="G146">
        <f t="shared" si="28"/>
        <v>0</v>
      </c>
      <c r="I146">
        <f t="shared" ca="1" si="29"/>
        <v>0</v>
      </c>
    </row>
    <row r="147" spans="5:28" x14ac:dyDescent="0.3">
      <c r="F147" t="s">
        <v>156</v>
      </c>
      <c r="G147">
        <f>COUNTIFS($V$2:$V$81,$F147)</f>
        <v>5</v>
      </c>
      <c r="I147">
        <f t="shared" ca="1" si="29"/>
        <v>4</v>
      </c>
    </row>
    <row r="148" spans="5:28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28" s="1" customFormat="1" x14ac:dyDescent="0.3">
      <c r="E149"/>
      <c r="F149" s="32" t="s">
        <v>1428</v>
      </c>
      <c r="G149">
        <f>COUNTIFS($V$2:$V$81,$F149 &amp; "*")</f>
        <v>0</v>
      </c>
      <c r="H149"/>
      <c r="I149">
        <f t="shared" ca="1" si="29"/>
        <v>0</v>
      </c>
      <c r="AA149" s="35"/>
      <c r="AB149" s="35"/>
    </row>
    <row r="150" spans="5:28" x14ac:dyDescent="0.3">
      <c r="E150" s="1"/>
      <c r="F150" s="1"/>
      <c r="G150" s="1">
        <f>SUM(G140:G149)</f>
        <v>56</v>
      </c>
      <c r="H150" s="1"/>
      <c r="I150" s="1">
        <f ca="1">SUM(I141:I149)</f>
        <v>52</v>
      </c>
    </row>
    <row r="151" spans="5:28" x14ac:dyDescent="0.3">
      <c r="E151" t="s">
        <v>174</v>
      </c>
    </row>
    <row r="152" spans="5:28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28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28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28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28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28" x14ac:dyDescent="0.3">
      <c r="F157" t="s">
        <v>1089</v>
      </c>
      <c r="G157">
        <f t="shared" si="31"/>
        <v>0</v>
      </c>
      <c r="I157">
        <f t="shared" ca="1" si="30"/>
        <v>0</v>
      </c>
    </row>
    <row r="158" spans="5:28" x14ac:dyDescent="0.3">
      <c r="F158" t="s">
        <v>1182</v>
      </c>
      <c r="G158">
        <f t="shared" si="31"/>
        <v>0</v>
      </c>
      <c r="I158">
        <f t="shared" ca="1" si="30"/>
        <v>0</v>
      </c>
    </row>
    <row r="159" spans="5:28" x14ac:dyDescent="0.3">
      <c r="F159" t="s">
        <v>1105</v>
      </c>
      <c r="G159">
        <f t="shared" si="31"/>
        <v>8</v>
      </c>
      <c r="I159">
        <f t="shared" ca="1" si="30"/>
        <v>13</v>
      </c>
    </row>
    <row r="160" spans="5:28" x14ac:dyDescent="0.3">
      <c r="F160" t="s">
        <v>1360</v>
      </c>
      <c r="G160">
        <f t="shared" si="31"/>
        <v>7</v>
      </c>
      <c r="I160">
        <f t="shared" ca="1" si="30"/>
        <v>5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15</v>
      </c>
    </row>
    <row r="174" spans="7:14" x14ac:dyDescent="0.3">
      <c r="N174" t="s">
        <v>478</v>
      </c>
    </row>
  </sheetData>
  <autoFilter ref="A1:AH101">
    <sortState ref="A2:AH101">
      <sortCondition ref="F2:F100"/>
    </sortState>
  </autoFilter>
  <conditionalFormatting sqref="F2:F100">
    <cfRule type="expression" dxfId="324" priority="7">
      <formula>IF(AND(F2 &lt;&gt; AE2, AE2 &lt;&gt; "NTR"), 1,0)</formula>
    </cfRule>
  </conditionalFormatting>
  <conditionalFormatting sqref="M2:M44 M46:M100">
    <cfRule type="expression" dxfId="323" priority="6">
      <formula>IF(AND(M2&lt;&gt;AF2,AF2 &lt;&gt; "---"),IF(AF2 &lt;&gt; "NoTarg",1,0),0)</formula>
    </cfRule>
  </conditionalFormatting>
  <conditionalFormatting sqref="L2:L100">
    <cfRule type="expression" dxfId="322" priority="5">
      <formula>IF(AND(L2 &lt;&gt; AG2, AG2 &lt;&gt; "NoWaive"), 1,0)</formula>
    </cfRule>
  </conditionalFormatting>
  <conditionalFormatting sqref="H2:H100">
    <cfRule type="expression" dxfId="321" priority="4">
      <formula>IF(AND(H2 &lt;&gt; AH2, AH2 &lt;&gt; "NTR"), 1,0)</formula>
    </cfRule>
  </conditionalFormatting>
  <conditionalFormatting sqref="A131:E133 G131:H131 A116:H130 F132:H132 I116:I132 J116:BA133 F133:I133 A161:BA500 A134:BA157 A158:E160 G158:BA160 A2:BA2 A101:BA115 N45:BA45 K45:L45 K46:BA100 K3:BA44 A3:J100">
    <cfRule type="expression" dxfId="320" priority="8">
      <formula>MOD(ROW(),2)=0</formula>
    </cfRule>
  </conditionalFormatting>
  <conditionalFormatting sqref="F158:F159">
    <cfRule type="expression" dxfId="319" priority="3">
      <formula>MOD(ROW(),2)=0</formula>
    </cfRule>
  </conditionalFormatting>
  <conditionalFormatting sqref="F160">
    <cfRule type="expression" dxfId="318" priority="2">
      <formula>MOD(ROW(),2)=0</formula>
    </cfRule>
  </conditionalFormatting>
  <conditionalFormatting sqref="M45">
    <cfRule type="expression" dxfId="317" priority="1">
      <formula>MOD(ROW(),2)=0</formula>
    </cfRule>
  </conditionalFormatting>
  <hyperlinks>
    <hyperlink ref="K115" r:id="rId1"/>
    <hyperlink ref="K1" location="'bugs-2017-05-31'!K118" display="Prev Notes"/>
    <hyperlink ref="N111" location="'bugs-2017-05-31'!A2" display="Top"/>
    <hyperlink ref="E4" r:id="rId2" display="moorthy.mm@hpe.com"/>
    <hyperlink ref="E30" r:id="rId3" display="gabriel.vicoveanu@hpe.com"/>
    <hyperlink ref="E84" r:id="rId4" display="akshay.ballal@hpe.com"/>
    <hyperlink ref="K137" r:id="rId5"/>
    <hyperlink ref="K134" r:id="rId6"/>
    <hyperlink ref="E25" r:id="rId7" display="matt.dumm@hpe.com"/>
    <hyperlink ref="K138" r:id="rId8"/>
    <hyperlink ref="K135" r:id="rId9"/>
  </hyperlinks>
  <pageMargins left="0.7" right="0.7" top="0.75" bottom="0.75" header="0.3" footer="0.3"/>
  <pageSetup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5953" r:id="rId13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954" r:id="rId14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955" r:id="rId15" name="Button 3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956" r:id="rId16" name="Button 4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957" r:id="rId17" name="Button 5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958" r:id="rId18" name="Button 6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959" r:id="rId19" name="Button 7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960" r:id="rId20" name="Button 8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961" r:id="rId21" name="Button 9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962" r:id="rId22" name="Button 10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963" r:id="rId23" name="Button 11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964" r:id="rId24" name="Button 12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965" r:id="rId25" name="Button 13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1"/>
  <dimension ref="A1:AH174"/>
  <sheetViews>
    <sheetView zoomScale="62" zoomScaleNormal="62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82.21875" customWidth="1"/>
    <col min="11" max="11" width="51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bestFit="1" customWidth="1"/>
    <col min="28" max="28" width="16.21875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52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30-May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132</v>
      </c>
      <c r="B2">
        <f t="shared" ref="B2:B33" si="1">DAYS360(AB2,$K$104)</f>
        <v>7</v>
      </c>
      <c r="C2" s="4">
        <f t="shared" ref="C2:C33" ca="1" si="2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s="5" t="s">
        <v>1105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20</v>
      </c>
      <c r="AA2" s="2">
        <v>42753.233958333331</v>
      </c>
      <c r="AB2" s="2">
        <v>42878.494571759256</v>
      </c>
      <c r="AD2">
        <v>19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Avitus_1.4.0.71-20170531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80</v>
      </c>
      <c r="B3">
        <f t="shared" si="1"/>
        <v>0</v>
      </c>
      <c r="C3" s="4">
        <f t="shared" ca="1" si="2"/>
        <v>96943</v>
      </c>
      <c r="D3">
        <v>96943</v>
      </c>
      <c r="E3" t="s">
        <v>146</v>
      </c>
      <c r="F3" t="s">
        <v>45</v>
      </c>
      <c r="G3" t="s">
        <v>55</v>
      </c>
      <c r="H3" t="s">
        <v>94</v>
      </c>
      <c r="I3" t="s">
        <v>24</v>
      </c>
      <c r="J3" t="s">
        <v>1498</v>
      </c>
      <c r="K3" t="str">
        <f t="shared" ca="1" si="3"/>
        <v>Reopened 10-May</v>
      </c>
      <c r="L3" s="5" t="s">
        <v>20</v>
      </c>
      <c r="M3" s="5" t="s">
        <v>20</v>
      </c>
      <c r="N3" t="s">
        <v>753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20</v>
      </c>
      <c r="Z3" t="s">
        <v>20</v>
      </c>
      <c r="AA3" s="2">
        <v>42804.460231481484</v>
      </c>
      <c r="AB3" s="2">
        <v>42885.306226851855</v>
      </c>
      <c r="AD3">
        <v>1</v>
      </c>
      <c r="AE3" t="str">
        <f t="shared" ca="1" si="4"/>
        <v>ADE</v>
      </c>
      <c r="AF3" t="str">
        <f t="shared" ca="1" si="5"/>
        <v>---</v>
      </c>
      <c r="AG3" t="str">
        <f t="shared" ca="1" si="6"/>
        <v>---</v>
      </c>
      <c r="AH3" t="str">
        <f t="shared" ca="1" si="7"/>
        <v>unspecified</v>
      </c>
    </row>
    <row r="4" spans="1:34" x14ac:dyDescent="0.3">
      <c r="A4">
        <f t="shared" si="0"/>
        <v>60</v>
      </c>
      <c r="B4">
        <f t="shared" si="1"/>
        <v>5</v>
      </c>
      <c r="C4" s="4">
        <f t="shared" ca="1" si="2"/>
        <v>97664</v>
      </c>
      <c r="D4">
        <v>97664</v>
      </c>
      <c r="E4" t="s">
        <v>801</v>
      </c>
      <c r="F4" t="s">
        <v>45</v>
      </c>
      <c r="G4" t="s">
        <v>55</v>
      </c>
      <c r="H4" t="s">
        <v>184</v>
      </c>
      <c r="I4" t="s">
        <v>30</v>
      </c>
      <c r="J4" t="s">
        <v>1490</v>
      </c>
      <c r="K4" t="str">
        <f t="shared" ca="1" si="3"/>
        <v>Reopened</v>
      </c>
      <c r="L4" s="5" t="s">
        <v>20</v>
      </c>
      <c r="M4" s="5" t="s">
        <v>20</v>
      </c>
      <c r="N4" t="s">
        <v>931</v>
      </c>
      <c r="O4" t="s">
        <v>123</v>
      </c>
      <c r="P4" t="s">
        <v>123</v>
      </c>
      <c r="Q4" t="s">
        <v>82</v>
      </c>
      <c r="R4" t="s">
        <v>1380</v>
      </c>
      <c r="S4" t="s">
        <v>269</v>
      </c>
      <c r="T4" t="s">
        <v>51</v>
      </c>
      <c r="U4" t="s">
        <v>22</v>
      </c>
      <c r="V4" t="s">
        <v>29</v>
      </c>
      <c r="W4" t="s">
        <v>54</v>
      </c>
      <c r="X4" t="s">
        <v>932</v>
      </c>
      <c r="Y4" t="s">
        <v>20</v>
      </c>
      <c r="Z4" t="s">
        <v>20</v>
      </c>
      <c r="AA4" s="2">
        <v>42824.346377314818</v>
      </c>
      <c r="AB4" s="2">
        <v>42880.877222222225</v>
      </c>
      <c r="AD4">
        <v>1</v>
      </c>
      <c r="AE4" t="str">
        <f t="shared" ca="1" si="4"/>
        <v>ADE</v>
      </c>
      <c r="AF4" t="str">
        <f t="shared" ca="1" si="5"/>
        <v>---</v>
      </c>
      <c r="AG4" t="str">
        <f t="shared" ca="1" si="6"/>
        <v>---</v>
      </c>
      <c r="AH4" t="str">
        <f t="shared" ca="1" si="7"/>
        <v>P0</v>
      </c>
    </row>
    <row r="5" spans="1:34" x14ac:dyDescent="0.3">
      <c r="A5">
        <f t="shared" si="0"/>
        <v>36</v>
      </c>
      <c r="B5">
        <f t="shared" si="1"/>
        <v>7</v>
      </c>
      <c r="C5" s="4">
        <f t="shared" ca="1" si="2"/>
        <v>98662</v>
      </c>
      <c r="D5">
        <v>98662</v>
      </c>
      <c r="E5" t="s">
        <v>977</v>
      </c>
      <c r="F5" t="s">
        <v>45</v>
      </c>
      <c r="G5" t="s">
        <v>894</v>
      </c>
      <c r="H5" t="s">
        <v>184</v>
      </c>
      <c r="I5" t="s">
        <v>81</v>
      </c>
      <c r="J5" t="s">
        <v>1494</v>
      </c>
      <c r="K5" t="str">
        <f t="shared" ca="1" si="3"/>
        <v>Reopened</v>
      </c>
      <c r="L5" s="5" t="s">
        <v>20</v>
      </c>
      <c r="M5" s="5" t="s">
        <v>20</v>
      </c>
      <c r="N5" t="s">
        <v>1121</v>
      </c>
      <c r="O5" t="s">
        <v>123</v>
      </c>
      <c r="P5" t="s">
        <v>123</v>
      </c>
      <c r="Q5" t="s">
        <v>82</v>
      </c>
      <c r="R5" t="s">
        <v>1380</v>
      </c>
      <c r="S5" t="s">
        <v>269</v>
      </c>
      <c r="T5" t="s">
        <v>23</v>
      </c>
      <c r="U5" t="s">
        <v>22</v>
      </c>
      <c r="V5" t="s">
        <v>82</v>
      </c>
      <c r="W5" t="s">
        <v>54</v>
      </c>
      <c r="X5" t="s">
        <v>242</v>
      </c>
      <c r="Y5" t="s">
        <v>20</v>
      </c>
      <c r="Z5" t="s">
        <v>20</v>
      </c>
      <c r="AA5" s="2">
        <v>42849.522326388891</v>
      </c>
      <c r="AB5" s="2">
        <v>42878.305474537039</v>
      </c>
      <c r="AD5">
        <v>1</v>
      </c>
      <c r="AE5" t="str">
        <f t="shared" ca="1" si="4"/>
        <v>ADE</v>
      </c>
      <c r="AF5" t="str">
        <f t="shared" ca="1" si="5"/>
        <v>---</v>
      </c>
      <c r="AG5" t="str">
        <f t="shared" ca="1" si="6"/>
        <v>---</v>
      </c>
      <c r="AH5" t="str">
        <f t="shared" ca="1" si="7"/>
        <v>P0</v>
      </c>
    </row>
    <row r="6" spans="1:34" x14ac:dyDescent="0.3">
      <c r="A6">
        <f t="shared" si="0"/>
        <v>29</v>
      </c>
      <c r="B6">
        <f t="shared" si="1"/>
        <v>4</v>
      </c>
      <c r="C6" s="4">
        <f t="shared" ca="1" si="2"/>
        <v>98915</v>
      </c>
      <c r="D6">
        <v>98915</v>
      </c>
      <c r="E6" t="s">
        <v>1180</v>
      </c>
      <c r="F6" t="s">
        <v>45</v>
      </c>
      <c r="G6" t="s">
        <v>55</v>
      </c>
      <c r="H6" t="s">
        <v>94</v>
      </c>
      <c r="I6" t="s">
        <v>24</v>
      </c>
      <c r="J6" t="s">
        <v>123</v>
      </c>
      <c r="K6" t="str">
        <f t="shared" ca="1" si="3"/>
        <v>.</v>
      </c>
      <c r="L6" s="5" t="s">
        <v>20</v>
      </c>
      <c r="M6" s="5" t="s">
        <v>1105</v>
      </c>
      <c r="N6" t="s">
        <v>1179</v>
      </c>
      <c r="O6" t="s">
        <v>123</v>
      </c>
      <c r="P6" t="s">
        <v>123</v>
      </c>
      <c r="Q6" t="s">
        <v>82</v>
      </c>
      <c r="R6" t="s">
        <v>1380</v>
      </c>
      <c r="S6" t="s">
        <v>269</v>
      </c>
      <c r="T6" t="s">
        <v>23</v>
      </c>
      <c r="U6" t="s">
        <v>22</v>
      </c>
      <c r="V6" t="s">
        <v>82</v>
      </c>
      <c r="W6" t="s">
        <v>739</v>
      </c>
      <c r="X6" t="s">
        <v>1180</v>
      </c>
      <c r="Y6" t="s">
        <v>20</v>
      </c>
      <c r="Z6" t="s">
        <v>847</v>
      </c>
      <c r="AA6" s="2">
        <v>42856.859178240738</v>
      </c>
      <c r="AB6" s="2">
        <v>42881.478981481479</v>
      </c>
      <c r="AD6">
        <v>3</v>
      </c>
      <c r="AE6" t="str">
        <f t="shared" ca="1" si="4"/>
        <v>ADE</v>
      </c>
      <c r="AF6" t="str">
        <f t="shared" ca="1" si="5"/>
        <v>Avitus_1.4.0.71-20170531</v>
      </c>
      <c r="AG6" t="str">
        <f t="shared" ca="1" si="6"/>
        <v>---</v>
      </c>
      <c r="AH6" t="str">
        <f t="shared" ca="1" si="7"/>
        <v>P2</v>
      </c>
    </row>
    <row r="7" spans="1:34" x14ac:dyDescent="0.3">
      <c r="A7">
        <f t="shared" si="0"/>
        <v>25</v>
      </c>
      <c r="B7">
        <f t="shared" si="1"/>
        <v>0</v>
      </c>
      <c r="C7" s="4">
        <f t="shared" ca="1" si="2"/>
        <v>99100</v>
      </c>
      <c r="D7">
        <v>99100</v>
      </c>
      <c r="E7" t="s">
        <v>867</v>
      </c>
      <c r="F7" t="s">
        <v>45</v>
      </c>
      <c r="G7" t="s">
        <v>1267</v>
      </c>
      <c r="H7" t="s">
        <v>94</v>
      </c>
      <c r="I7" t="s">
        <v>24</v>
      </c>
      <c r="J7" t="s">
        <v>1499</v>
      </c>
      <c r="K7" t="str">
        <f t="shared" ca="1" si="3"/>
        <v>.</v>
      </c>
      <c r="L7" t="s">
        <v>20</v>
      </c>
      <c r="M7" t="s">
        <v>20</v>
      </c>
      <c r="N7" t="s">
        <v>1224</v>
      </c>
      <c r="O7" t="s">
        <v>123</v>
      </c>
      <c r="P7" t="s">
        <v>123</v>
      </c>
      <c r="Q7" t="s">
        <v>82</v>
      </c>
      <c r="R7" t="s">
        <v>1380</v>
      </c>
      <c r="S7" t="s">
        <v>269</v>
      </c>
      <c r="T7" t="s">
        <v>23</v>
      </c>
      <c r="U7" t="s">
        <v>39</v>
      </c>
      <c r="V7" t="s">
        <v>82</v>
      </c>
      <c r="W7" t="s">
        <v>54</v>
      </c>
      <c r="X7" t="s">
        <v>1034</v>
      </c>
      <c r="Y7" t="s">
        <v>20</v>
      </c>
      <c r="Z7" t="s">
        <v>20</v>
      </c>
      <c r="AA7">
        <v>42860.362962962965</v>
      </c>
      <c r="AB7">
        <v>42885.29896990741</v>
      </c>
      <c r="AE7" t="str">
        <f t="shared" ca="1" si="4"/>
        <v>ADE</v>
      </c>
      <c r="AF7" t="str">
        <f t="shared" ca="1" si="5"/>
        <v>---</v>
      </c>
      <c r="AG7" t="str">
        <f t="shared" ca="1" si="6"/>
        <v>---</v>
      </c>
      <c r="AH7" t="str">
        <f t="shared" ca="1" si="7"/>
        <v>P2</v>
      </c>
    </row>
    <row r="8" spans="1:34" x14ac:dyDescent="0.3">
      <c r="A8">
        <f t="shared" si="0"/>
        <v>15</v>
      </c>
      <c r="B8">
        <f t="shared" si="1"/>
        <v>4</v>
      </c>
      <c r="C8" s="4">
        <f t="shared" ca="1" si="2"/>
        <v>99462</v>
      </c>
      <c r="D8">
        <v>99462</v>
      </c>
      <c r="E8" t="s">
        <v>867</v>
      </c>
      <c r="F8" t="s">
        <v>45</v>
      </c>
      <c r="G8" t="s">
        <v>1267</v>
      </c>
      <c r="H8" t="s">
        <v>94</v>
      </c>
      <c r="I8" t="s">
        <v>24</v>
      </c>
      <c r="J8" t="s">
        <v>1500</v>
      </c>
      <c r="K8" t="str">
        <f t="shared" ca="1" si="3"/>
        <v>.</v>
      </c>
      <c r="L8" t="s">
        <v>20</v>
      </c>
      <c r="M8" s="5" t="s">
        <v>20</v>
      </c>
      <c r="N8" t="s">
        <v>1305</v>
      </c>
      <c r="O8" t="s">
        <v>123</v>
      </c>
      <c r="P8" t="s">
        <v>123</v>
      </c>
      <c r="Q8" t="s">
        <v>82</v>
      </c>
      <c r="R8" t="s">
        <v>1380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433</v>
      </c>
      <c r="Y8" t="s">
        <v>20</v>
      </c>
      <c r="Z8" t="s">
        <v>20</v>
      </c>
      <c r="AA8" s="2">
        <v>42870.45040509259</v>
      </c>
      <c r="AB8" s="2">
        <v>42881.492245370369</v>
      </c>
      <c r="AD8">
        <v>9</v>
      </c>
      <c r="AE8" t="str">
        <f t="shared" ca="1" si="4"/>
        <v>ADE</v>
      </c>
      <c r="AF8" t="str">
        <f t="shared" ca="1" si="5"/>
        <v>---</v>
      </c>
      <c r="AG8" t="str">
        <f t="shared" ca="1" si="6"/>
        <v>---</v>
      </c>
      <c r="AH8" t="str">
        <f t="shared" ca="1" si="7"/>
        <v>P2</v>
      </c>
    </row>
    <row r="9" spans="1:34" x14ac:dyDescent="0.3">
      <c r="A9">
        <f t="shared" si="0"/>
        <v>12</v>
      </c>
      <c r="B9">
        <f t="shared" si="1"/>
        <v>0</v>
      </c>
      <c r="C9" s="4">
        <f t="shared" ca="1" si="2"/>
        <v>99703</v>
      </c>
      <c r="D9">
        <v>99703</v>
      </c>
      <c r="E9" t="s">
        <v>410</v>
      </c>
      <c r="F9" t="s">
        <v>45</v>
      </c>
      <c r="G9" t="s">
        <v>46</v>
      </c>
      <c r="H9" t="s">
        <v>184</v>
      </c>
      <c r="I9" t="s">
        <v>24</v>
      </c>
      <c r="J9" t="s">
        <v>1495</v>
      </c>
      <c r="K9" t="str">
        <f t="shared" ca="1" si="3"/>
        <v>Moved from Platform to ADE 25-May</v>
      </c>
      <c r="L9" s="5" t="s">
        <v>20</v>
      </c>
      <c r="M9" t="s">
        <v>20</v>
      </c>
      <c r="N9" t="s">
        <v>1459</v>
      </c>
      <c r="O9" t="s">
        <v>123</v>
      </c>
      <c r="P9" t="s">
        <v>123</v>
      </c>
      <c r="Q9" t="s">
        <v>82</v>
      </c>
      <c r="R9" t="s">
        <v>1380</v>
      </c>
      <c r="S9" t="s">
        <v>269</v>
      </c>
      <c r="T9" t="s">
        <v>36</v>
      </c>
      <c r="U9" t="s">
        <v>22</v>
      </c>
      <c r="V9" t="s">
        <v>29</v>
      </c>
      <c r="W9" t="s">
        <v>40</v>
      </c>
      <c r="X9" t="s">
        <v>660</v>
      </c>
      <c r="Y9" t="s">
        <v>20</v>
      </c>
      <c r="Z9" t="s">
        <v>20</v>
      </c>
      <c r="AA9" s="2">
        <v>42873.761076388888</v>
      </c>
      <c r="AB9" s="2">
        <v>42885.26829861111</v>
      </c>
      <c r="AD9">
        <v>2</v>
      </c>
      <c r="AE9" t="str">
        <f t="shared" ca="1" si="4"/>
        <v>ADE</v>
      </c>
      <c r="AF9" t="str">
        <f t="shared" ca="1" si="5"/>
        <v>---</v>
      </c>
      <c r="AG9" t="str">
        <f t="shared" ca="1" si="6"/>
        <v>---</v>
      </c>
      <c r="AH9" t="str">
        <f t="shared" ca="1" si="7"/>
        <v>P0</v>
      </c>
    </row>
    <row r="10" spans="1:34" x14ac:dyDescent="0.3">
      <c r="A10">
        <f t="shared" si="0"/>
        <v>6</v>
      </c>
      <c r="B10">
        <f t="shared" si="1"/>
        <v>4</v>
      </c>
      <c r="C10" s="4">
        <f t="shared" ca="1" si="2"/>
        <v>99949</v>
      </c>
      <c r="D10">
        <v>99949</v>
      </c>
      <c r="E10" t="s">
        <v>412</v>
      </c>
      <c r="F10" t="s">
        <v>45</v>
      </c>
      <c r="G10" t="s">
        <v>46</v>
      </c>
      <c r="H10" t="s">
        <v>112</v>
      </c>
      <c r="I10" t="s">
        <v>24</v>
      </c>
      <c r="J10" t="s">
        <v>1491</v>
      </c>
      <c r="K10" t="str">
        <f t="shared" ca="1" si="3"/>
        <v>.</v>
      </c>
      <c r="L10" s="5" t="s">
        <v>20</v>
      </c>
      <c r="M10" s="5" t="s">
        <v>20</v>
      </c>
      <c r="N10" t="s">
        <v>1462</v>
      </c>
      <c r="O10" t="s">
        <v>1469</v>
      </c>
      <c r="P10" t="s">
        <v>123</v>
      </c>
      <c r="Q10" t="s">
        <v>21</v>
      </c>
      <c r="R10" t="s">
        <v>1380</v>
      </c>
      <c r="S10" t="s">
        <v>269</v>
      </c>
      <c r="T10" t="s">
        <v>36</v>
      </c>
      <c r="U10" t="s">
        <v>35</v>
      </c>
      <c r="V10" t="s">
        <v>60</v>
      </c>
      <c r="W10" t="s">
        <v>26</v>
      </c>
      <c r="X10" t="s">
        <v>327</v>
      </c>
      <c r="Y10" t="s">
        <v>103</v>
      </c>
      <c r="Z10" t="s">
        <v>20</v>
      </c>
      <c r="AA10" s="2">
        <v>42879.999201388891</v>
      </c>
      <c r="AB10" s="2">
        <v>42881.695949074077</v>
      </c>
      <c r="AD10">
        <v>5</v>
      </c>
      <c r="AE10" t="str">
        <f t="shared" ca="1" si="4"/>
        <v>Protocols-SMB</v>
      </c>
      <c r="AF10" t="str">
        <f t="shared" ca="1" si="5"/>
        <v>---</v>
      </c>
      <c r="AG10" t="str">
        <f t="shared" ca="1" si="6"/>
        <v>---</v>
      </c>
      <c r="AH10" t="str">
        <f t="shared" ca="1" si="7"/>
        <v>P1</v>
      </c>
    </row>
    <row r="11" spans="1:34" x14ac:dyDescent="0.3">
      <c r="A11">
        <f t="shared" si="0"/>
        <v>0</v>
      </c>
      <c r="B11">
        <f t="shared" si="1"/>
        <v>0</v>
      </c>
      <c r="C11" s="4">
        <f t="shared" ca="1" si="2"/>
        <v>100115</v>
      </c>
      <c r="D11">
        <v>100115</v>
      </c>
      <c r="E11" t="s">
        <v>62</v>
      </c>
      <c r="F11" t="s">
        <v>45</v>
      </c>
      <c r="G11" t="s">
        <v>55</v>
      </c>
      <c r="H11" t="s">
        <v>94</v>
      </c>
      <c r="I11" t="s">
        <v>123</v>
      </c>
      <c r="J11" t="s">
        <v>1504</v>
      </c>
      <c r="K11" t="str">
        <f t="shared" ca="1" si="3"/>
        <v>NTR</v>
      </c>
      <c r="L11" t="s">
        <v>20</v>
      </c>
      <c r="M11" s="5" t="s">
        <v>20</v>
      </c>
      <c r="N11" t="s">
        <v>1486</v>
      </c>
      <c r="O11" t="s">
        <v>123</v>
      </c>
      <c r="P11" t="s">
        <v>123</v>
      </c>
      <c r="Q11" t="s">
        <v>21</v>
      </c>
      <c r="R11" t="s">
        <v>1380</v>
      </c>
      <c r="S11" t="s">
        <v>269</v>
      </c>
      <c r="T11" t="s">
        <v>23</v>
      </c>
      <c r="U11" t="s">
        <v>50</v>
      </c>
      <c r="V11" t="s">
        <v>82</v>
      </c>
      <c r="W11" t="s">
        <v>90</v>
      </c>
      <c r="X11" t="s">
        <v>1487</v>
      </c>
      <c r="Y11" t="s">
        <v>20</v>
      </c>
      <c r="Z11" t="s">
        <v>20</v>
      </c>
      <c r="AA11" s="2">
        <v>42885.325173611112</v>
      </c>
      <c r="AB11" s="2">
        <v>42885.327233796299</v>
      </c>
      <c r="AD11">
        <v>23</v>
      </c>
      <c r="AE11" t="str">
        <f t="shared" ca="1" si="4"/>
        <v>NTR</v>
      </c>
      <c r="AF11" t="str">
        <f t="shared" ca="1" si="5"/>
        <v>NoTarg</v>
      </c>
      <c r="AG11" t="str">
        <f t="shared" ca="1" si="6"/>
        <v>NoWaive</v>
      </c>
      <c r="AH11" t="str">
        <f t="shared" ca="1" si="7"/>
        <v>NTR</v>
      </c>
    </row>
    <row r="12" spans="1:34" x14ac:dyDescent="0.3">
      <c r="A12">
        <f t="shared" si="0"/>
        <v>62</v>
      </c>
      <c r="B12">
        <f t="shared" si="1"/>
        <v>1</v>
      </c>
      <c r="C12" s="4">
        <f t="shared" ca="1" si="2"/>
        <v>97551</v>
      </c>
      <c r="D12">
        <v>97551</v>
      </c>
      <c r="E12" t="s">
        <v>1000</v>
      </c>
      <c r="F12" t="s">
        <v>63</v>
      </c>
      <c r="G12" t="s">
        <v>446</v>
      </c>
      <c r="H12" t="s">
        <v>184</v>
      </c>
      <c r="I12" t="s">
        <v>30</v>
      </c>
      <c r="J12" t="s">
        <v>123</v>
      </c>
      <c r="K12" t="str">
        <f t="shared" ca="1" si="3"/>
        <v>.</v>
      </c>
      <c r="L12" s="5" t="s">
        <v>20</v>
      </c>
      <c r="M12" s="5" t="s">
        <v>1105</v>
      </c>
      <c r="N12" t="s">
        <v>921</v>
      </c>
      <c r="O12" t="s">
        <v>1387</v>
      </c>
      <c r="P12" t="s">
        <v>123</v>
      </c>
      <c r="Q12" t="s">
        <v>82</v>
      </c>
      <c r="R12" t="s">
        <v>1380</v>
      </c>
      <c r="S12" t="s">
        <v>269</v>
      </c>
      <c r="T12" t="s">
        <v>36</v>
      </c>
      <c r="U12" t="s">
        <v>35</v>
      </c>
      <c r="V12" t="s">
        <v>190</v>
      </c>
      <c r="W12" t="s">
        <v>26</v>
      </c>
      <c r="X12" t="s">
        <v>412</v>
      </c>
      <c r="Y12" t="s">
        <v>100</v>
      </c>
      <c r="Z12" t="s">
        <v>20</v>
      </c>
      <c r="AA12" s="2">
        <v>42822.535578703704</v>
      </c>
      <c r="AB12" s="2">
        <v>42884.775868055556</v>
      </c>
      <c r="AD12">
        <v>3</v>
      </c>
      <c r="AE12" t="str">
        <f t="shared" ca="1" si="4"/>
        <v>AvatarFS</v>
      </c>
      <c r="AF12" t="str">
        <f t="shared" ca="1" si="5"/>
        <v>Avitus_1.4.0.71-20170531</v>
      </c>
      <c r="AG12" t="str">
        <f t="shared" ca="1" si="6"/>
        <v>---</v>
      </c>
      <c r="AH12" t="str">
        <f t="shared" ca="1" si="7"/>
        <v>P0</v>
      </c>
    </row>
    <row r="13" spans="1:34" x14ac:dyDescent="0.3">
      <c r="A13">
        <f t="shared" si="0"/>
        <v>57</v>
      </c>
      <c r="B13">
        <f t="shared" si="1"/>
        <v>15</v>
      </c>
      <c r="C13" s="4">
        <f t="shared" ca="1" si="2"/>
        <v>97780</v>
      </c>
      <c r="D13">
        <v>97780</v>
      </c>
      <c r="E13" t="s">
        <v>410</v>
      </c>
      <c r="F13" t="s">
        <v>63</v>
      </c>
      <c r="G13" t="s">
        <v>555</v>
      </c>
      <c r="H13" t="s">
        <v>94</v>
      </c>
      <c r="I13" t="s">
        <v>24</v>
      </c>
      <c r="J13" t="s">
        <v>123</v>
      </c>
      <c r="K13" t="str">
        <f t="shared" ca="1" si="3"/>
        <v>.</v>
      </c>
      <c r="L13" t="s">
        <v>20</v>
      </c>
      <c r="M13" t="s">
        <v>1105</v>
      </c>
      <c r="N13" t="s">
        <v>981</v>
      </c>
      <c r="O13" t="s">
        <v>123</v>
      </c>
      <c r="P13" t="s">
        <v>123</v>
      </c>
      <c r="Q13" t="s">
        <v>82</v>
      </c>
      <c r="R13" t="s">
        <v>1380</v>
      </c>
      <c r="S13" t="s">
        <v>269</v>
      </c>
      <c r="T13" t="s">
        <v>23</v>
      </c>
      <c r="U13" t="s">
        <v>22</v>
      </c>
      <c r="V13" t="s">
        <v>82</v>
      </c>
      <c r="W13" t="s">
        <v>90</v>
      </c>
      <c r="X13" t="s">
        <v>959</v>
      </c>
      <c r="Y13" t="s">
        <v>20</v>
      </c>
      <c r="Z13" t="s">
        <v>20</v>
      </c>
      <c r="AA13">
        <v>42828.405347222222</v>
      </c>
      <c r="AB13">
        <v>42870.280416666668</v>
      </c>
      <c r="AE13" t="str">
        <f t="shared" ca="1" si="4"/>
        <v>AvatarFS</v>
      </c>
      <c r="AF13" t="str">
        <f t="shared" ca="1" si="5"/>
        <v>Avitus_1.4.0.71-20170531</v>
      </c>
      <c r="AG13" t="str">
        <f t="shared" ca="1" si="6"/>
        <v>---</v>
      </c>
      <c r="AH13" t="str">
        <f t="shared" ca="1" si="7"/>
        <v>P2</v>
      </c>
    </row>
    <row r="14" spans="1:34" x14ac:dyDescent="0.3">
      <c r="A14">
        <f t="shared" si="0"/>
        <v>43</v>
      </c>
      <c r="B14">
        <f t="shared" si="1"/>
        <v>7</v>
      </c>
      <c r="C14" s="4">
        <f t="shared" ca="1" si="2"/>
        <v>98359</v>
      </c>
      <c r="D14">
        <v>98359</v>
      </c>
      <c r="E14" t="s">
        <v>1000</v>
      </c>
      <c r="F14" t="s">
        <v>63</v>
      </c>
      <c r="G14" t="s">
        <v>446</v>
      </c>
      <c r="H14" t="s">
        <v>112</v>
      </c>
      <c r="I14" t="s">
        <v>24</v>
      </c>
      <c r="J14" t="s">
        <v>1501</v>
      </c>
      <c r="K14" t="str">
        <f t="shared" ca="1" si="3"/>
        <v>.</v>
      </c>
      <c r="L14" s="5" t="s">
        <v>20</v>
      </c>
      <c r="M14" t="s">
        <v>20</v>
      </c>
      <c r="N14" t="s">
        <v>1061</v>
      </c>
      <c r="O14" t="s">
        <v>1388</v>
      </c>
      <c r="P14" t="s">
        <v>123</v>
      </c>
      <c r="Q14" t="s">
        <v>82</v>
      </c>
      <c r="R14" t="s">
        <v>1380</v>
      </c>
      <c r="S14" t="s">
        <v>269</v>
      </c>
      <c r="T14" t="s">
        <v>36</v>
      </c>
      <c r="U14" t="s">
        <v>35</v>
      </c>
      <c r="V14" t="s">
        <v>190</v>
      </c>
      <c r="W14" t="s">
        <v>26</v>
      </c>
      <c r="X14" t="s">
        <v>742</v>
      </c>
      <c r="Y14" t="s">
        <v>103</v>
      </c>
      <c r="Z14" t="s">
        <v>20</v>
      </c>
      <c r="AA14" s="2">
        <v>42842.912604166668</v>
      </c>
      <c r="AB14" s="2">
        <v>42878.296516203707</v>
      </c>
      <c r="AD14">
        <v>7</v>
      </c>
      <c r="AE14" t="str">
        <f t="shared" ca="1" si="4"/>
        <v>AvatarFS</v>
      </c>
      <c r="AF14" t="str">
        <f t="shared" ca="1" si="5"/>
        <v>---</v>
      </c>
      <c r="AG14" t="str">
        <f t="shared" ca="1" si="6"/>
        <v>---</v>
      </c>
      <c r="AH14" t="str">
        <f t="shared" ca="1" si="7"/>
        <v>P1</v>
      </c>
    </row>
    <row r="15" spans="1:34" x14ac:dyDescent="0.3">
      <c r="A15">
        <f t="shared" si="0"/>
        <v>26</v>
      </c>
      <c r="B15">
        <f t="shared" si="1"/>
        <v>1</v>
      </c>
      <c r="C15" s="4">
        <f t="shared" ca="1" si="2"/>
        <v>99032</v>
      </c>
      <c r="D15">
        <v>99032</v>
      </c>
      <c r="E15" t="s">
        <v>801</v>
      </c>
      <c r="F15" t="s">
        <v>63</v>
      </c>
      <c r="G15" t="s">
        <v>989</v>
      </c>
      <c r="H15" t="s">
        <v>94</v>
      </c>
      <c r="I15" t="s">
        <v>24</v>
      </c>
      <c r="J15" t="s">
        <v>123</v>
      </c>
      <c r="K15" t="str">
        <f t="shared" ca="1" si="3"/>
        <v>.</v>
      </c>
      <c r="L15" s="5" t="s">
        <v>20</v>
      </c>
      <c r="M15" t="s">
        <v>1105</v>
      </c>
      <c r="N15" t="s">
        <v>1359</v>
      </c>
      <c r="O15" t="s">
        <v>123</v>
      </c>
      <c r="P15" t="s">
        <v>123</v>
      </c>
      <c r="Q15" t="s">
        <v>82</v>
      </c>
      <c r="R15" t="s">
        <v>1380</v>
      </c>
      <c r="S15" t="s">
        <v>269</v>
      </c>
      <c r="T15" t="s">
        <v>36</v>
      </c>
      <c r="U15" t="s">
        <v>22</v>
      </c>
      <c r="V15" t="s">
        <v>82</v>
      </c>
      <c r="W15" t="s">
        <v>90</v>
      </c>
      <c r="X15" t="s">
        <v>997</v>
      </c>
      <c r="Y15" t="s">
        <v>20</v>
      </c>
      <c r="Z15" t="s">
        <v>20</v>
      </c>
      <c r="AA15" s="2">
        <v>42859.293344907404</v>
      </c>
      <c r="AB15" s="2">
        <v>42884.442280092589</v>
      </c>
      <c r="AD15">
        <v>14</v>
      </c>
      <c r="AE15" t="str">
        <f t="shared" ca="1" si="4"/>
        <v>AvatarFS</v>
      </c>
      <c r="AF15" t="str">
        <f t="shared" ca="1" si="5"/>
        <v>Avitus_1.4.0.71-20170531</v>
      </c>
      <c r="AG15" t="str">
        <f t="shared" ca="1" si="6"/>
        <v>---</v>
      </c>
      <c r="AH15" t="str">
        <f t="shared" ca="1" si="7"/>
        <v>P1</v>
      </c>
    </row>
    <row r="16" spans="1:34" x14ac:dyDescent="0.3">
      <c r="A16">
        <f t="shared" si="0"/>
        <v>329</v>
      </c>
      <c r="B16">
        <f t="shared" si="1"/>
        <v>7</v>
      </c>
      <c r="C16" s="4">
        <f t="shared" ca="1" si="2"/>
        <v>85572</v>
      </c>
      <c r="D16">
        <v>85572</v>
      </c>
      <c r="E16" t="s">
        <v>69</v>
      </c>
      <c r="F16" t="s">
        <v>70</v>
      </c>
      <c r="G16" t="s">
        <v>71</v>
      </c>
      <c r="H16" t="s">
        <v>94</v>
      </c>
      <c r="I16" t="s">
        <v>24</v>
      </c>
      <c r="J16" t="s">
        <v>123</v>
      </c>
      <c r="K16" t="str">
        <f t="shared" ca="1" si="3"/>
        <v>.</v>
      </c>
      <c r="L16" s="5" t="s">
        <v>20</v>
      </c>
      <c r="M16" t="s">
        <v>1105</v>
      </c>
      <c r="N16" t="s">
        <v>313</v>
      </c>
      <c r="O16" t="s">
        <v>123</v>
      </c>
      <c r="P16" t="s">
        <v>123</v>
      </c>
      <c r="Q16" t="s">
        <v>82</v>
      </c>
      <c r="R16" t="s">
        <v>1380</v>
      </c>
      <c r="S16" t="s">
        <v>269</v>
      </c>
      <c r="T16" t="s">
        <v>23</v>
      </c>
      <c r="U16" t="s">
        <v>39</v>
      </c>
      <c r="V16" t="s">
        <v>82</v>
      </c>
      <c r="W16" t="s">
        <v>95</v>
      </c>
      <c r="X16" t="s">
        <v>272</v>
      </c>
      <c r="Y16" t="s">
        <v>20</v>
      </c>
      <c r="Z16" t="s">
        <v>20</v>
      </c>
      <c r="AA16" s="2">
        <v>42552.955081018517</v>
      </c>
      <c r="AB16" s="2">
        <v>42878.301898148151</v>
      </c>
      <c r="AC16" t="s">
        <v>1288</v>
      </c>
      <c r="AD16">
        <v>12</v>
      </c>
      <c r="AE16" t="str">
        <f t="shared" ca="1" si="4"/>
        <v>Documentation</v>
      </c>
      <c r="AF16" t="str">
        <f t="shared" ca="1" si="5"/>
        <v>Avitus_1.4.0.71-20170531</v>
      </c>
      <c r="AG16" t="str">
        <f t="shared" ca="1" si="6"/>
        <v>---</v>
      </c>
      <c r="AH16" t="str">
        <f t="shared" ca="1" si="7"/>
        <v>P2</v>
      </c>
    </row>
    <row r="17" spans="1:34" x14ac:dyDescent="0.3">
      <c r="A17">
        <f t="shared" si="0"/>
        <v>262</v>
      </c>
      <c r="B17">
        <f t="shared" si="1"/>
        <v>7</v>
      </c>
      <c r="C17" s="4">
        <f t="shared" ca="1" si="2"/>
        <v>88763</v>
      </c>
      <c r="D17">
        <v>88763</v>
      </c>
      <c r="E17" t="s">
        <v>147</v>
      </c>
      <c r="F17" t="s">
        <v>70</v>
      </c>
      <c r="G17" t="s">
        <v>71</v>
      </c>
      <c r="H17" t="s">
        <v>94</v>
      </c>
      <c r="I17" t="s">
        <v>30</v>
      </c>
      <c r="J17" t="s">
        <v>123</v>
      </c>
      <c r="K17" t="str">
        <f t="shared" ca="1" si="3"/>
        <v>.</v>
      </c>
      <c r="L17" s="5" t="s">
        <v>20</v>
      </c>
      <c r="M17" t="s">
        <v>1105</v>
      </c>
      <c r="N17" t="s">
        <v>339</v>
      </c>
      <c r="O17" t="s">
        <v>123</v>
      </c>
      <c r="P17" t="s">
        <v>123</v>
      </c>
      <c r="Q17" t="s">
        <v>82</v>
      </c>
      <c r="R17" t="s">
        <v>1380</v>
      </c>
      <c r="S17" t="s">
        <v>269</v>
      </c>
      <c r="T17" t="s">
        <v>36</v>
      </c>
      <c r="U17" t="s">
        <v>35</v>
      </c>
      <c r="V17" t="s">
        <v>29</v>
      </c>
      <c r="W17" t="s">
        <v>44</v>
      </c>
      <c r="X17" t="s">
        <v>272</v>
      </c>
      <c r="Y17" t="s">
        <v>103</v>
      </c>
      <c r="Z17" t="s">
        <v>20</v>
      </c>
      <c r="AA17" s="2">
        <v>42621.723240740743</v>
      </c>
      <c r="AB17" s="2">
        <v>42878.273622685185</v>
      </c>
      <c r="AC17" t="s">
        <v>593</v>
      </c>
      <c r="AD17">
        <v>17</v>
      </c>
      <c r="AE17" t="str">
        <f t="shared" ca="1" si="4"/>
        <v>Documentation</v>
      </c>
      <c r="AF17" t="str">
        <f t="shared" ca="1" si="5"/>
        <v>Avitus_1.4.0.71-20170531</v>
      </c>
      <c r="AG17" t="str">
        <f t="shared" ca="1" si="6"/>
        <v>---</v>
      </c>
      <c r="AH17" t="str">
        <f t="shared" ca="1" si="7"/>
        <v>P2</v>
      </c>
    </row>
    <row r="18" spans="1:34" x14ac:dyDescent="0.3">
      <c r="A18">
        <f t="shared" si="0"/>
        <v>48</v>
      </c>
      <c r="B18">
        <f t="shared" si="1"/>
        <v>11</v>
      </c>
      <c r="C18" s="4">
        <f t="shared" ca="1" si="2"/>
        <v>98207</v>
      </c>
      <c r="D18">
        <v>98207</v>
      </c>
      <c r="E18" t="s">
        <v>69</v>
      </c>
      <c r="F18" t="s">
        <v>70</v>
      </c>
      <c r="G18" t="s">
        <v>71</v>
      </c>
      <c r="H18" t="s">
        <v>112</v>
      </c>
      <c r="I18" t="s">
        <v>68</v>
      </c>
      <c r="J18" t="s">
        <v>123</v>
      </c>
      <c r="K18" t="str">
        <f t="shared" ca="1" si="3"/>
        <v>.</v>
      </c>
      <c r="L18" s="5" t="s">
        <v>20</v>
      </c>
      <c r="M18" s="5" t="s">
        <v>1105</v>
      </c>
      <c r="N18" t="s">
        <v>1030</v>
      </c>
      <c r="O18" t="s">
        <v>123</v>
      </c>
      <c r="P18" t="s">
        <v>123</v>
      </c>
      <c r="Q18" t="s">
        <v>82</v>
      </c>
      <c r="R18" t="s">
        <v>1380</v>
      </c>
      <c r="S18" t="s">
        <v>269</v>
      </c>
      <c r="T18" t="s">
        <v>23</v>
      </c>
      <c r="U18" t="s">
        <v>22</v>
      </c>
      <c r="V18" t="s">
        <v>82</v>
      </c>
      <c r="W18" t="s">
        <v>54</v>
      </c>
      <c r="X18" t="s">
        <v>456</v>
      </c>
      <c r="Y18" t="s">
        <v>20</v>
      </c>
      <c r="Z18" t="s">
        <v>20</v>
      </c>
      <c r="AA18" s="2">
        <v>42837.813020833331</v>
      </c>
      <c r="AB18" s="2">
        <v>42874.550034722219</v>
      </c>
      <c r="AC18" t="s">
        <v>1288</v>
      </c>
      <c r="AD18">
        <v>6</v>
      </c>
      <c r="AE18" t="str">
        <f t="shared" ca="1" si="4"/>
        <v>Documentation</v>
      </c>
      <c r="AF18" t="str">
        <f t="shared" ca="1" si="5"/>
        <v>Avitus_1.4.0.71-20170531</v>
      </c>
      <c r="AG18" t="str">
        <f t="shared" ca="1" si="6"/>
        <v>---</v>
      </c>
      <c r="AH18" t="str">
        <f t="shared" ca="1" si="7"/>
        <v>P1</v>
      </c>
    </row>
    <row r="19" spans="1:34" x14ac:dyDescent="0.3">
      <c r="A19">
        <f t="shared" si="0"/>
        <v>7</v>
      </c>
      <c r="B19">
        <f t="shared" si="1"/>
        <v>5</v>
      </c>
      <c r="C19" s="4">
        <f t="shared" ca="1" si="2"/>
        <v>99885</v>
      </c>
      <c r="D19">
        <v>99885</v>
      </c>
      <c r="E19" t="s">
        <v>69</v>
      </c>
      <c r="F19" t="s">
        <v>70</v>
      </c>
      <c r="G19" t="s">
        <v>71</v>
      </c>
      <c r="H19" t="s">
        <v>184</v>
      </c>
      <c r="I19" t="s">
        <v>68</v>
      </c>
      <c r="J19" t="s">
        <v>123</v>
      </c>
      <c r="K19" t="str">
        <f t="shared" ca="1" si="3"/>
        <v>.</v>
      </c>
      <c r="L19" s="5" t="s">
        <v>20</v>
      </c>
      <c r="M19" t="s">
        <v>1105</v>
      </c>
      <c r="N19" t="s">
        <v>1451</v>
      </c>
      <c r="O19" t="s">
        <v>123</v>
      </c>
      <c r="P19" t="s">
        <v>123</v>
      </c>
      <c r="Q19" t="s">
        <v>82</v>
      </c>
      <c r="R19" t="s">
        <v>1380</v>
      </c>
      <c r="S19" t="s">
        <v>269</v>
      </c>
      <c r="T19" t="s">
        <v>36</v>
      </c>
      <c r="U19" t="s">
        <v>39</v>
      </c>
      <c r="V19" t="s">
        <v>82</v>
      </c>
      <c r="W19" t="s">
        <v>93</v>
      </c>
      <c r="X19" t="s">
        <v>325</v>
      </c>
      <c r="Y19" t="s">
        <v>20</v>
      </c>
      <c r="Z19" t="s">
        <v>20</v>
      </c>
      <c r="AA19" s="2">
        <v>42878.802384259259</v>
      </c>
      <c r="AB19" s="2">
        <v>42880.871423611112</v>
      </c>
      <c r="AD19">
        <v>11</v>
      </c>
      <c r="AE19" t="str">
        <f t="shared" ca="1" si="4"/>
        <v>Documentation</v>
      </c>
      <c r="AF19" t="str">
        <f t="shared" ca="1" si="5"/>
        <v>Avitus_1.4.0.71-20170531</v>
      </c>
      <c r="AG19" t="str">
        <f t="shared" ca="1" si="6"/>
        <v>---</v>
      </c>
      <c r="AH19" t="str">
        <f t="shared" ca="1" si="7"/>
        <v>P0</v>
      </c>
    </row>
    <row r="20" spans="1:34" x14ac:dyDescent="0.3">
      <c r="A20">
        <f t="shared" si="0"/>
        <v>13</v>
      </c>
      <c r="B20">
        <f t="shared" si="1"/>
        <v>1</v>
      </c>
      <c r="C20" s="4">
        <f t="shared" ca="1" si="2"/>
        <v>99616</v>
      </c>
      <c r="D20">
        <v>99616</v>
      </c>
      <c r="E20" t="s">
        <v>805</v>
      </c>
      <c r="F20" t="s">
        <v>253</v>
      </c>
      <c r="G20" t="s">
        <v>254</v>
      </c>
      <c r="H20" t="s">
        <v>184</v>
      </c>
      <c r="I20" t="s">
        <v>68</v>
      </c>
      <c r="J20" t="s">
        <v>123</v>
      </c>
      <c r="K20" t="str">
        <f t="shared" ca="1" si="3"/>
        <v>.</v>
      </c>
      <c r="L20" t="s">
        <v>20</v>
      </c>
      <c r="M20" t="s">
        <v>1105</v>
      </c>
      <c r="N20" t="s">
        <v>1350</v>
      </c>
      <c r="O20" t="s">
        <v>123</v>
      </c>
      <c r="P20" t="s">
        <v>1004</v>
      </c>
      <c r="Q20" t="s">
        <v>82</v>
      </c>
      <c r="R20" t="s">
        <v>1380</v>
      </c>
      <c r="S20" t="s">
        <v>269</v>
      </c>
      <c r="T20" t="s">
        <v>23</v>
      </c>
      <c r="U20" t="s">
        <v>22</v>
      </c>
      <c r="V20" t="s">
        <v>82</v>
      </c>
      <c r="W20" t="s">
        <v>54</v>
      </c>
      <c r="X20" t="s">
        <v>277</v>
      </c>
      <c r="Y20" t="s">
        <v>20</v>
      </c>
      <c r="Z20" t="s">
        <v>851</v>
      </c>
      <c r="AA20">
        <v>42872.709988425922</v>
      </c>
      <c r="AB20">
        <v>42884.254328703704</v>
      </c>
      <c r="AE20" t="str">
        <f t="shared" ca="1" si="4"/>
        <v>File Access Auditing</v>
      </c>
      <c r="AF20" t="str">
        <f t="shared" ca="1" si="5"/>
        <v>Avitus_1.4.0.71-20170531</v>
      </c>
      <c r="AG20" t="str">
        <f t="shared" ca="1" si="6"/>
        <v>---</v>
      </c>
      <c r="AH20" t="str">
        <f t="shared" ca="1" si="7"/>
        <v>P0</v>
      </c>
    </row>
    <row r="21" spans="1:34" x14ac:dyDescent="0.3">
      <c r="A21">
        <f t="shared" si="0"/>
        <v>6</v>
      </c>
      <c r="B21">
        <f t="shared" si="1"/>
        <v>5</v>
      </c>
      <c r="C21" s="4">
        <f t="shared" ca="1" si="2"/>
        <v>99943</v>
      </c>
      <c r="D21">
        <v>99943</v>
      </c>
      <c r="E21" t="s">
        <v>413</v>
      </c>
      <c r="F21" t="s">
        <v>253</v>
      </c>
      <c r="G21" t="s">
        <v>254</v>
      </c>
      <c r="H21" t="s">
        <v>184</v>
      </c>
      <c r="I21" t="s">
        <v>68</v>
      </c>
      <c r="J21" t="s">
        <v>1496</v>
      </c>
      <c r="K21" t="str">
        <f t="shared" ca="1" si="3"/>
        <v>.</v>
      </c>
      <c r="L21" t="s">
        <v>20</v>
      </c>
      <c r="M21" t="s">
        <v>20</v>
      </c>
      <c r="N21" t="s">
        <v>1461</v>
      </c>
      <c r="O21" t="s">
        <v>123</v>
      </c>
      <c r="P21" t="s">
        <v>123</v>
      </c>
      <c r="Q21" t="s">
        <v>82</v>
      </c>
      <c r="R21" t="s">
        <v>1380</v>
      </c>
      <c r="S21" t="s">
        <v>269</v>
      </c>
      <c r="T21" t="s">
        <v>23</v>
      </c>
      <c r="U21" t="s">
        <v>22</v>
      </c>
      <c r="V21" t="s">
        <v>156</v>
      </c>
      <c r="W21" t="s">
        <v>54</v>
      </c>
      <c r="X21" t="s">
        <v>456</v>
      </c>
      <c r="Y21" t="s">
        <v>20</v>
      </c>
      <c r="Z21" t="s">
        <v>20</v>
      </c>
      <c r="AA21">
        <v>42879.863935185182</v>
      </c>
      <c r="AB21">
        <v>42880.819363425922</v>
      </c>
      <c r="AE21" t="str">
        <f t="shared" ca="1" si="4"/>
        <v>File Access Auditing</v>
      </c>
      <c r="AF21" t="str">
        <f t="shared" ca="1" si="5"/>
        <v>---</v>
      </c>
      <c r="AG21" t="str">
        <f t="shared" ca="1" si="6"/>
        <v>---</v>
      </c>
      <c r="AH21" t="str">
        <f t="shared" ca="1" si="7"/>
        <v>P0</v>
      </c>
    </row>
    <row r="22" spans="1:34" x14ac:dyDescent="0.3">
      <c r="A22">
        <f t="shared" si="0"/>
        <v>4</v>
      </c>
      <c r="B22">
        <f t="shared" si="1"/>
        <v>1</v>
      </c>
      <c r="C22" s="4">
        <f t="shared" ca="1" si="2"/>
        <v>100064</v>
      </c>
      <c r="D22">
        <v>100064</v>
      </c>
      <c r="E22" t="s">
        <v>413</v>
      </c>
      <c r="F22" t="s">
        <v>253</v>
      </c>
      <c r="G22" t="s">
        <v>254</v>
      </c>
      <c r="H22" t="s">
        <v>184</v>
      </c>
      <c r="I22" t="s">
        <v>68</v>
      </c>
      <c r="J22" t="s">
        <v>1492</v>
      </c>
      <c r="K22" t="str">
        <f t="shared" ca="1" si="3"/>
        <v>NTR</v>
      </c>
      <c r="L22" t="s">
        <v>20</v>
      </c>
      <c r="M22" t="s">
        <v>20</v>
      </c>
      <c r="N22" t="s">
        <v>1482</v>
      </c>
      <c r="O22" t="s">
        <v>123</v>
      </c>
      <c r="P22" t="s">
        <v>123</v>
      </c>
      <c r="Q22" t="s">
        <v>21</v>
      </c>
      <c r="R22" t="s">
        <v>1380</v>
      </c>
      <c r="S22" t="s">
        <v>269</v>
      </c>
      <c r="T22" t="s">
        <v>23</v>
      </c>
      <c r="U22" t="s">
        <v>22</v>
      </c>
      <c r="V22" t="s">
        <v>82</v>
      </c>
      <c r="W22" t="s">
        <v>54</v>
      </c>
      <c r="X22" t="s">
        <v>456</v>
      </c>
      <c r="Y22" t="s">
        <v>20</v>
      </c>
      <c r="Z22" t="s">
        <v>20</v>
      </c>
      <c r="AA22">
        <v>42881.808553240742</v>
      </c>
      <c r="AB22">
        <v>42884.542800925927</v>
      </c>
      <c r="AE22" t="str">
        <f t="shared" ca="1" si="4"/>
        <v>NTR</v>
      </c>
      <c r="AF22" t="str">
        <f t="shared" ca="1" si="5"/>
        <v>NoTarg</v>
      </c>
      <c r="AG22" t="str">
        <f t="shared" ca="1" si="6"/>
        <v>NoWaive</v>
      </c>
      <c r="AH22" t="str">
        <f t="shared" ca="1" si="7"/>
        <v>NTR</v>
      </c>
    </row>
    <row r="23" spans="1:34" x14ac:dyDescent="0.3">
      <c r="A23">
        <f t="shared" si="0"/>
        <v>269</v>
      </c>
      <c r="B23">
        <f t="shared" si="1"/>
        <v>22</v>
      </c>
      <c r="C23" s="4">
        <f t="shared" ca="1" si="2"/>
        <v>88457</v>
      </c>
      <c r="D23">
        <v>88457</v>
      </c>
      <c r="E23" t="s">
        <v>408</v>
      </c>
      <c r="F23" t="s">
        <v>28</v>
      </c>
      <c r="G23" t="s">
        <v>407</v>
      </c>
      <c r="H23" t="s">
        <v>112</v>
      </c>
      <c r="I23" t="s">
        <v>30</v>
      </c>
      <c r="J23" t="s">
        <v>123</v>
      </c>
      <c r="K23" t="str">
        <f t="shared" ca="1" si="3"/>
        <v>.</v>
      </c>
      <c r="L23" s="5" t="s">
        <v>796</v>
      </c>
      <c r="M23" s="5" t="s">
        <v>20</v>
      </c>
      <c r="N23" t="s">
        <v>524</v>
      </c>
      <c r="O23" t="s">
        <v>1383</v>
      </c>
      <c r="P23" t="s">
        <v>1230</v>
      </c>
      <c r="Q23" t="s">
        <v>287</v>
      </c>
      <c r="R23" t="s">
        <v>82</v>
      </c>
      <c r="S23" t="s">
        <v>269</v>
      </c>
      <c r="T23" t="s">
        <v>23</v>
      </c>
      <c r="U23" t="s">
        <v>22</v>
      </c>
      <c r="V23" t="s">
        <v>25</v>
      </c>
      <c r="W23" t="s">
        <v>26</v>
      </c>
      <c r="X23" t="s">
        <v>41</v>
      </c>
      <c r="Y23" t="s">
        <v>20</v>
      </c>
      <c r="Z23" t="s">
        <v>20</v>
      </c>
      <c r="AA23" s="2">
        <v>42614.564895833333</v>
      </c>
      <c r="AB23" s="2">
        <v>42863.823634259257</v>
      </c>
      <c r="AC23" t="s">
        <v>170</v>
      </c>
      <c r="AE23" t="str">
        <f t="shared" ca="1" si="4"/>
        <v>Platform Software</v>
      </c>
      <c r="AF23" t="str">
        <f t="shared" ca="1" si="5"/>
        <v>---</v>
      </c>
      <c r="AG23" t="str">
        <f t="shared" ca="1" si="6"/>
        <v>Waiver Requested</v>
      </c>
      <c r="AH23" t="str">
        <f t="shared" ca="1" si="7"/>
        <v>P1</v>
      </c>
    </row>
    <row r="24" spans="1:34" x14ac:dyDescent="0.3">
      <c r="A24">
        <f t="shared" si="0"/>
        <v>40</v>
      </c>
      <c r="B24">
        <f t="shared" si="1"/>
        <v>7</v>
      </c>
      <c r="C24" s="4">
        <f t="shared" ca="1" si="2"/>
        <v>98555</v>
      </c>
      <c r="D24">
        <v>98555</v>
      </c>
      <c r="E24" t="s">
        <v>760</v>
      </c>
      <c r="F24" t="s">
        <v>28</v>
      </c>
      <c r="G24" t="s">
        <v>481</v>
      </c>
      <c r="H24" t="s">
        <v>184</v>
      </c>
      <c r="I24" t="s">
        <v>81</v>
      </c>
      <c r="J24" t="s">
        <v>123</v>
      </c>
      <c r="K24" t="str">
        <f t="shared" ca="1" si="3"/>
        <v>.</v>
      </c>
      <c r="L24" s="5" t="s">
        <v>20</v>
      </c>
      <c r="M24" s="5" t="s">
        <v>1105</v>
      </c>
      <c r="N24" t="s">
        <v>1328</v>
      </c>
      <c r="O24" t="s">
        <v>123</v>
      </c>
      <c r="P24" t="s">
        <v>206</v>
      </c>
      <c r="Q24" t="s">
        <v>287</v>
      </c>
      <c r="R24" t="s">
        <v>82</v>
      </c>
      <c r="S24" t="s">
        <v>269</v>
      </c>
      <c r="T24" t="s">
        <v>36</v>
      </c>
      <c r="U24" t="s">
        <v>35</v>
      </c>
      <c r="V24" t="s">
        <v>82</v>
      </c>
      <c r="W24" t="s">
        <v>1290</v>
      </c>
      <c r="X24" t="s">
        <v>84</v>
      </c>
      <c r="Y24" t="s">
        <v>20</v>
      </c>
      <c r="Z24" t="s">
        <v>20</v>
      </c>
      <c r="AA24" s="2">
        <v>42845.692384259259</v>
      </c>
      <c r="AB24" s="2">
        <v>42878.834363425929</v>
      </c>
      <c r="AC24" t="s">
        <v>1422</v>
      </c>
      <c r="AD24">
        <v>1</v>
      </c>
      <c r="AE24" t="str">
        <f t="shared" ca="1" si="4"/>
        <v>Platform Software</v>
      </c>
      <c r="AF24" t="str">
        <f t="shared" ca="1" si="5"/>
        <v>Avitus_1.4.0.71-20170531</v>
      </c>
      <c r="AG24" t="str">
        <f t="shared" ca="1" si="6"/>
        <v>---</v>
      </c>
      <c r="AH24" t="str">
        <f t="shared" ca="1" si="7"/>
        <v>P0</v>
      </c>
    </row>
    <row r="25" spans="1:34" x14ac:dyDescent="0.3">
      <c r="A25">
        <f t="shared" si="0"/>
        <v>28</v>
      </c>
      <c r="B25">
        <f t="shared" si="1"/>
        <v>18</v>
      </c>
      <c r="C25" s="4">
        <f t="shared" ca="1" si="2"/>
        <v>98975</v>
      </c>
      <c r="D25">
        <v>98975</v>
      </c>
      <c r="E25" t="s">
        <v>27</v>
      </c>
      <c r="F25" t="s">
        <v>28</v>
      </c>
      <c r="G25" t="s">
        <v>34</v>
      </c>
      <c r="H25" t="s">
        <v>112</v>
      </c>
      <c r="I25" t="s">
        <v>24</v>
      </c>
      <c r="J25" t="s">
        <v>123</v>
      </c>
      <c r="K25" t="str">
        <f t="shared" ca="1" si="3"/>
        <v>.</v>
      </c>
      <c r="L25" t="s">
        <v>796</v>
      </c>
      <c r="M25" t="s">
        <v>20</v>
      </c>
      <c r="N25" t="s">
        <v>1291</v>
      </c>
      <c r="O25" t="s">
        <v>1394</v>
      </c>
      <c r="P25" t="s">
        <v>1292</v>
      </c>
      <c r="Q25" t="s">
        <v>287</v>
      </c>
      <c r="R25" t="s">
        <v>82</v>
      </c>
      <c r="S25" t="s">
        <v>269</v>
      </c>
      <c r="T25" t="s">
        <v>23</v>
      </c>
      <c r="U25" t="s">
        <v>22</v>
      </c>
      <c r="V25" t="s">
        <v>190</v>
      </c>
      <c r="W25" t="s">
        <v>26</v>
      </c>
      <c r="X25" t="s">
        <v>285</v>
      </c>
      <c r="Y25" t="s">
        <v>20</v>
      </c>
      <c r="Z25" t="s">
        <v>20</v>
      </c>
      <c r="AA25">
        <v>42857.815833333334</v>
      </c>
      <c r="AB25">
        <v>42867.497361111113</v>
      </c>
      <c r="AC25" t="s">
        <v>170</v>
      </c>
      <c r="AE25" t="str">
        <f t="shared" ca="1" si="4"/>
        <v>Platform Software</v>
      </c>
      <c r="AF25" t="str">
        <f t="shared" ca="1" si="5"/>
        <v>---</v>
      </c>
      <c r="AG25" t="str">
        <f t="shared" ca="1" si="6"/>
        <v>Waiver Requested</v>
      </c>
      <c r="AH25" t="str">
        <f t="shared" ca="1" si="7"/>
        <v>P1</v>
      </c>
    </row>
    <row r="26" spans="1:34" x14ac:dyDescent="0.3">
      <c r="A26">
        <f t="shared" si="0"/>
        <v>14</v>
      </c>
      <c r="B26">
        <f t="shared" si="1"/>
        <v>1</v>
      </c>
      <c r="C26" s="4">
        <f t="shared" ca="1" si="2"/>
        <v>99563</v>
      </c>
      <c r="D26">
        <v>99563</v>
      </c>
      <c r="E26" t="s">
        <v>408</v>
      </c>
      <c r="F26" t="s">
        <v>28</v>
      </c>
      <c r="G26" t="s">
        <v>407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s="5" t="s">
        <v>20</v>
      </c>
      <c r="M26" s="5" t="s">
        <v>1105</v>
      </c>
      <c r="N26" t="s">
        <v>1331</v>
      </c>
      <c r="O26" t="s">
        <v>123</v>
      </c>
      <c r="P26" t="s">
        <v>168</v>
      </c>
      <c r="Q26" t="s">
        <v>287</v>
      </c>
      <c r="R26" t="s">
        <v>82</v>
      </c>
      <c r="S26" t="s">
        <v>269</v>
      </c>
      <c r="T26" t="s">
        <v>36</v>
      </c>
      <c r="U26" t="s">
        <v>39</v>
      </c>
      <c r="V26" t="s">
        <v>1332</v>
      </c>
      <c r="W26" t="s">
        <v>739</v>
      </c>
      <c r="X26" t="s">
        <v>108</v>
      </c>
      <c r="Y26" t="s">
        <v>20</v>
      </c>
      <c r="Z26" t="s">
        <v>851</v>
      </c>
      <c r="AA26" s="2">
        <v>42871.874328703707</v>
      </c>
      <c r="AB26" s="2">
        <v>42884.557199074072</v>
      </c>
      <c r="AE26" t="str">
        <f t="shared" ca="1" si="4"/>
        <v>Platform Software</v>
      </c>
      <c r="AF26" t="str">
        <f t="shared" ca="1" si="5"/>
        <v>Avitus_1.4.0.70-20170524</v>
      </c>
      <c r="AG26" t="str">
        <f t="shared" ca="1" si="6"/>
        <v>---</v>
      </c>
      <c r="AH26" t="str">
        <f t="shared" ca="1" si="7"/>
        <v>P0</v>
      </c>
    </row>
    <row r="27" spans="1:34" x14ac:dyDescent="0.3">
      <c r="A27">
        <f t="shared" si="0"/>
        <v>13</v>
      </c>
      <c r="B27">
        <f t="shared" si="1"/>
        <v>6</v>
      </c>
      <c r="C27" s="4">
        <f t="shared" ca="1" si="2"/>
        <v>99634</v>
      </c>
      <c r="D27">
        <v>99634</v>
      </c>
      <c r="E27" t="s">
        <v>480</v>
      </c>
      <c r="F27" t="s">
        <v>28</v>
      </c>
      <c r="G27" t="s">
        <v>481</v>
      </c>
      <c r="H27" t="s">
        <v>94</v>
      </c>
      <c r="I27" t="s">
        <v>24</v>
      </c>
      <c r="J27" t="s">
        <v>123</v>
      </c>
      <c r="K27" t="str">
        <f t="shared" ca="1" si="3"/>
        <v>.</v>
      </c>
      <c r="L27" s="5" t="s">
        <v>796</v>
      </c>
      <c r="M27" t="s">
        <v>20</v>
      </c>
      <c r="N27" t="s">
        <v>1336</v>
      </c>
      <c r="O27" t="s">
        <v>123</v>
      </c>
      <c r="P27" t="s">
        <v>206</v>
      </c>
      <c r="Q27" t="s">
        <v>287</v>
      </c>
      <c r="R27" t="s">
        <v>82</v>
      </c>
      <c r="S27" t="s">
        <v>269</v>
      </c>
      <c r="T27" t="s">
        <v>23</v>
      </c>
      <c r="U27" t="s">
        <v>22</v>
      </c>
      <c r="V27" t="s">
        <v>156</v>
      </c>
      <c r="W27" t="s">
        <v>489</v>
      </c>
      <c r="X27" t="s">
        <v>480</v>
      </c>
      <c r="Y27" t="s">
        <v>20</v>
      </c>
      <c r="Z27" t="s">
        <v>20</v>
      </c>
      <c r="AA27" s="2">
        <v>42872.914305555554</v>
      </c>
      <c r="AB27" s="2">
        <v>42879.643518518518</v>
      </c>
      <c r="AC27" t="s">
        <v>1422</v>
      </c>
      <c r="AD27">
        <v>6</v>
      </c>
      <c r="AE27" t="str">
        <f t="shared" ca="1" si="4"/>
        <v>Platform Software</v>
      </c>
      <c r="AF27" t="str">
        <f t="shared" ca="1" si="5"/>
        <v>---</v>
      </c>
      <c r="AG27" t="str">
        <f t="shared" ca="1" si="6"/>
        <v>Waiver Requested</v>
      </c>
      <c r="AH27" t="str">
        <f t="shared" ca="1" si="7"/>
        <v>P2</v>
      </c>
    </row>
    <row r="28" spans="1:34" x14ac:dyDescent="0.3">
      <c r="A28">
        <f t="shared" si="0"/>
        <v>12</v>
      </c>
      <c r="B28">
        <f t="shared" si="1"/>
        <v>5</v>
      </c>
      <c r="C28" s="4">
        <f t="shared" ca="1" si="2"/>
        <v>99705</v>
      </c>
      <c r="D28">
        <v>99705</v>
      </c>
      <c r="E28" t="s">
        <v>139</v>
      </c>
      <c r="F28" t="s">
        <v>28</v>
      </c>
      <c r="G28" t="s">
        <v>53</v>
      </c>
      <c r="H28" t="s">
        <v>184</v>
      </c>
      <c r="I28" t="s">
        <v>24</v>
      </c>
      <c r="J28" t="s">
        <v>1497</v>
      </c>
      <c r="K28" t="str">
        <f t="shared" ca="1" si="3"/>
        <v>.</v>
      </c>
      <c r="L28" s="5" t="s">
        <v>20</v>
      </c>
      <c r="M28" t="s">
        <v>20</v>
      </c>
      <c r="N28" t="s">
        <v>1357</v>
      </c>
      <c r="O28" t="s">
        <v>123</v>
      </c>
      <c r="P28" t="s">
        <v>123</v>
      </c>
      <c r="Q28" t="s">
        <v>287</v>
      </c>
      <c r="R28" t="s">
        <v>82</v>
      </c>
      <c r="S28" t="s">
        <v>269</v>
      </c>
      <c r="T28" t="s">
        <v>36</v>
      </c>
      <c r="U28" t="s">
        <v>35</v>
      </c>
      <c r="V28" t="s">
        <v>29</v>
      </c>
      <c r="W28" t="s">
        <v>40</v>
      </c>
      <c r="X28" t="s">
        <v>713</v>
      </c>
      <c r="Y28" t="s">
        <v>20</v>
      </c>
      <c r="Z28" t="s">
        <v>20</v>
      </c>
      <c r="AA28" s="2">
        <v>42873.84134259259</v>
      </c>
      <c r="AB28" s="2">
        <v>42880.464791666665</v>
      </c>
      <c r="AD28">
        <v>2</v>
      </c>
      <c r="AE28" t="str">
        <f t="shared" ca="1" si="4"/>
        <v>Platform Software</v>
      </c>
      <c r="AF28" t="str">
        <f t="shared" ca="1" si="5"/>
        <v>---</v>
      </c>
      <c r="AG28" t="str">
        <f t="shared" ca="1" si="6"/>
        <v>---</v>
      </c>
      <c r="AH28" t="str">
        <f t="shared" ca="1" si="7"/>
        <v>P0</v>
      </c>
    </row>
    <row r="29" spans="1:34" x14ac:dyDescent="0.3">
      <c r="A29">
        <f t="shared" si="0"/>
        <v>7</v>
      </c>
      <c r="B29">
        <f t="shared" si="1"/>
        <v>6</v>
      </c>
      <c r="C29" s="4">
        <f t="shared" ca="1" si="2"/>
        <v>99873</v>
      </c>
      <c r="D29">
        <v>99873</v>
      </c>
      <c r="E29" t="s">
        <v>480</v>
      </c>
      <c r="F29" t="s">
        <v>28</v>
      </c>
      <c r="G29" t="s">
        <v>481</v>
      </c>
      <c r="H29" t="s">
        <v>94</v>
      </c>
      <c r="I29" t="s">
        <v>24</v>
      </c>
      <c r="J29" t="s">
        <v>123</v>
      </c>
      <c r="K29" t="str">
        <f t="shared" ca="1" si="3"/>
        <v>.</v>
      </c>
      <c r="L29" s="5" t="s">
        <v>796</v>
      </c>
      <c r="M29" s="5" t="s">
        <v>20</v>
      </c>
      <c r="N29" t="s">
        <v>1448</v>
      </c>
      <c r="O29" t="s">
        <v>123</v>
      </c>
      <c r="P29" t="s">
        <v>123</v>
      </c>
      <c r="Q29" t="s">
        <v>287</v>
      </c>
      <c r="R29" t="s">
        <v>82</v>
      </c>
      <c r="S29" t="s">
        <v>269</v>
      </c>
      <c r="T29" t="s">
        <v>23</v>
      </c>
      <c r="U29" t="s">
        <v>22</v>
      </c>
      <c r="V29" t="s">
        <v>156</v>
      </c>
      <c r="W29" t="s">
        <v>489</v>
      </c>
      <c r="X29" t="s">
        <v>480</v>
      </c>
      <c r="Y29" t="s">
        <v>20</v>
      </c>
      <c r="Z29" t="s">
        <v>20</v>
      </c>
      <c r="AA29" s="2">
        <v>42878.757476851853</v>
      </c>
      <c r="AB29" s="2">
        <v>42879.644861111112</v>
      </c>
      <c r="AD29">
        <v>5</v>
      </c>
      <c r="AE29" t="str">
        <f t="shared" ca="1" si="4"/>
        <v>Platform Software</v>
      </c>
      <c r="AF29" t="str">
        <f t="shared" ca="1" si="5"/>
        <v>---</v>
      </c>
      <c r="AG29" t="str">
        <f t="shared" ca="1" si="6"/>
        <v>Waiver Requested</v>
      </c>
      <c r="AH29" t="str">
        <f t="shared" ca="1" si="7"/>
        <v>P2</v>
      </c>
    </row>
    <row r="30" spans="1:34" x14ac:dyDescent="0.3">
      <c r="A30">
        <f t="shared" si="0"/>
        <v>7</v>
      </c>
      <c r="B30">
        <f t="shared" si="1"/>
        <v>6</v>
      </c>
      <c r="C30" s="4">
        <f t="shared" ca="1" si="2"/>
        <v>99880</v>
      </c>
      <c r="D30">
        <v>99880</v>
      </c>
      <c r="E30" t="s">
        <v>480</v>
      </c>
      <c r="F30" t="s">
        <v>28</v>
      </c>
      <c r="G30" t="s">
        <v>481</v>
      </c>
      <c r="H30" t="s">
        <v>94</v>
      </c>
      <c r="I30" t="s">
        <v>24</v>
      </c>
      <c r="J30" t="s">
        <v>123</v>
      </c>
      <c r="K30" t="str">
        <f t="shared" ca="1" si="3"/>
        <v>.</v>
      </c>
      <c r="L30" s="5" t="s">
        <v>796</v>
      </c>
      <c r="M30" t="s">
        <v>20</v>
      </c>
      <c r="N30" t="s">
        <v>1449</v>
      </c>
      <c r="O30" t="s">
        <v>123</v>
      </c>
      <c r="P30" t="s">
        <v>123</v>
      </c>
      <c r="Q30" t="s">
        <v>287</v>
      </c>
      <c r="R30" t="s">
        <v>82</v>
      </c>
      <c r="S30" t="s">
        <v>269</v>
      </c>
      <c r="T30" t="s">
        <v>23</v>
      </c>
      <c r="U30" t="s">
        <v>22</v>
      </c>
      <c r="V30" t="s">
        <v>156</v>
      </c>
      <c r="W30" t="s">
        <v>489</v>
      </c>
      <c r="X30" t="s">
        <v>480</v>
      </c>
      <c r="Y30" t="s">
        <v>20</v>
      </c>
      <c r="Z30" t="s">
        <v>20</v>
      </c>
      <c r="AA30" s="2">
        <v>42878.762326388889</v>
      </c>
      <c r="AB30" s="2">
        <v>42879.644201388888</v>
      </c>
      <c r="AD30">
        <v>11</v>
      </c>
      <c r="AE30" t="str">
        <f t="shared" ca="1" si="4"/>
        <v>Platform Software</v>
      </c>
      <c r="AF30" t="str">
        <f t="shared" ca="1" si="5"/>
        <v>---</v>
      </c>
      <c r="AG30" t="str">
        <f t="shared" ca="1" si="6"/>
        <v>Waiver Requested</v>
      </c>
      <c r="AH30" t="str">
        <f t="shared" ca="1" si="7"/>
        <v>P2</v>
      </c>
    </row>
    <row r="31" spans="1:34" x14ac:dyDescent="0.3">
      <c r="A31">
        <f t="shared" si="0"/>
        <v>5</v>
      </c>
      <c r="B31">
        <f t="shared" si="1"/>
        <v>4</v>
      </c>
      <c r="C31" s="4">
        <f t="shared" ca="1" si="2"/>
        <v>99950</v>
      </c>
      <c r="D31">
        <v>99950</v>
      </c>
      <c r="E31" t="s">
        <v>108</v>
      </c>
      <c r="F31" t="s">
        <v>28</v>
      </c>
      <c r="G31" t="s">
        <v>49</v>
      </c>
      <c r="H31" t="s">
        <v>156</v>
      </c>
      <c r="I31" t="s">
        <v>123</v>
      </c>
      <c r="J31" t="s">
        <v>1493</v>
      </c>
      <c r="K31" t="str">
        <f t="shared" ca="1" si="3"/>
        <v>.</v>
      </c>
      <c r="L31" s="5" t="s">
        <v>20</v>
      </c>
      <c r="M31" t="s">
        <v>20</v>
      </c>
      <c r="N31" t="s">
        <v>1470</v>
      </c>
      <c r="O31" t="s">
        <v>123</v>
      </c>
      <c r="P31" t="s">
        <v>123</v>
      </c>
      <c r="Q31" t="s">
        <v>21</v>
      </c>
      <c r="R31" t="s">
        <v>1380</v>
      </c>
      <c r="S31" t="s">
        <v>269</v>
      </c>
      <c r="T31" t="s">
        <v>36</v>
      </c>
      <c r="U31" t="s">
        <v>22</v>
      </c>
      <c r="V31" t="s">
        <v>82</v>
      </c>
      <c r="W31" t="s">
        <v>54</v>
      </c>
      <c r="X31" t="s">
        <v>47</v>
      </c>
      <c r="Y31" t="s">
        <v>103</v>
      </c>
      <c r="Z31" t="s">
        <v>20</v>
      </c>
      <c r="AA31" s="2">
        <v>42880.117418981485</v>
      </c>
      <c r="AB31" s="2">
        <v>42881.759189814817</v>
      </c>
      <c r="AD31">
        <v>1</v>
      </c>
      <c r="AE31" t="str">
        <f t="shared" ca="1" si="4"/>
        <v>Protocols-AAUM</v>
      </c>
      <c r="AF31" t="str">
        <f t="shared" ca="1" si="5"/>
        <v>---</v>
      </c>
      <c r="AG31" t="str">
        <f t="shared" ca="1" si="6"/>
        <v>---</v>
      </c>
      <c r="AH31" t="str">
        <f t="shared" ca="1" si="7"/>
        <v>P2</v>
      </c>
    </row>
    <row r="32" spans="1:34" x14ac:dyDescent="0.3">
      <c r="A32">
        <f t="shared" si="0"/>
        <v>4</v>
      </c>
      <c r="B32">
        <f t="shared" si="1"/>
        <v>4</v>
      </c>
      <c r="C32" s="4">
        <f t="shared" ca="1" si="2"/>
        <v>100029</v>
      </c>
      <c r="D32">
        <v>100029</v>
      </c>
      <c r="E32" t="s">
        <v>108</v>
      </c>
      <c r="F32" t="s">
        <v>28</v>
      </c>
      <c r="G32" t="s">
        <v>49</v>
      </c>
      <c r="H32" t="s">
        <v>156</v>
      </c>
      <c r="I32" t="s">
        <v>123</v>
      </c>
      <c r="J32" t="s">
        <v>1489</v>
      </c>
      <c r="K32" t="str">
        <f t="shared" ca="1" si="3"/>
        <v>NTR</v>
      </c>
      <c r="L32" s="5" t="s">
        <v>20</v>
      </c>
      <c r="M32" t="s">
        <v>20</v>
      </c>
      <c r="N32" t="s">
        <v>1478</v>
      </c>
      <c r="O32" t="s">
        <v>123</v>
      </c>
      <c r="P32" t="s">
        <v>123</v>
      </c>
      <c r="Q32" t="s">
        <v>21</v>
      </c>
      <c r="R32" t="s">
        <v>1380</v>
      </c>
      <c r="S32" t="s">
        <v>269</v>
      </c>
      <c r="T32" t="s">
        <v>51</v>
      </c>
      <c r="U32" t="s">
        <v>35</v>
      </c>
      <c r="V32" t="s">
        <v>82</v>
      </c>
      <c r="W32" t="s">
        <v>54</v>
      </c>
      <c r="X32" t="s">
        <v>522</v>
      </c>
      <c r="Y32" t="s">
        <v>103</v>
      </c>
      <c r="Z32" t="s">
        <v>20</v>
      </c>
      <c r="AA32" s="2">
        <v>42881.34238425926</v>
      </c>
      <c r="AB32" s="2">
        <v>42881.947581018518</v>
      </c>
      <c r="AD32">
        <v>2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4</v>
      </c>
      <c r="B33">
        <f t="shared" si="1"/>
        <v>4</v>
      </c>
      <c r="C33" s="4">
        <f t="shared" ca="1" si="2"/>
        <v>100066</v>
      </c>
      <c r="D33">
        <v>100066</v>
      </c>
      <c r="E33" t="s">
        <v>27</v>
      </c>
      <c r="F33" t="s">
        <v>28</v>
      </c>
      <c r="G33" t="s">
        <v>34</v>
      </c>
      <c r="H33" t="s">
        <v>112</v>
      </c>
      <c r="I33" t="s">
        <v>24</v>
      </c>
      <c r="J33" t="s">
        <v>1502</v>
      </c>
      <c r="K33" t="str">
        <f t="shared" ca="1" si="3"/>
        <v>NTR</v>
      </c>
      <c r="L33" s="5" t="s">
        <v>20</v>
      </c>
      <c r="M33" s="5" t="s">
        <v>20</v>
      </c>
      <c r="N33" t="s">
        <v>1483</v>
      </c>
      <c r="O33" t="s">
        <v>1475</v>
      </c>
      <c r="P33" t="s">
        <v>123</v>
      </c>
      <c r="Q33" t="s">
        <v>287</v>
      </c>
      <c r="R33" t="s">
        <v>82</v>
      </c>
      <c r="S33" t="s">
        <v>269</v>
      </c>
      <c r="T33" t="s">
        <v>23</v>
      </c>
      <c r="U33" t="s">
        <v>39</v>
      </c>
      <c r="V33" t="s">
        <v>190</v>
      </c>
      <c r="W33" t="s">
        <v>26</v>
      </c>
      <c r="X33" t="s">
        <v>108</v>
      </c>
      <c r="Y33" t="s">
        <v>20</v>
      </c>
      <c r="Z33" t="s">
        <v>20</v>
      </c>
      <c r="AA33" s="2">
        <v>42881.8515162037</v>
      </c>
      <c r="AB33" s="2">
        <v>42881.852222222224</v>
      </c>
      <c r="AD33">
        <v>1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4</v>
      </c>
      <c r="B34">
        <f t="shared" ref="B34:B65" si="9">DAYS360(AB34,$K$104)</f>
        <v>4</v>
      </c>
      <c r="C34" s="4">
        <f t="shared" ref="C34:C65" ca="1" si="10">HYPERLINK($N$174 &amp; INDIRECT("d" &amp; ROW()),INDIRECT("d" &amp; ROW()))</f>
        <v>100068</v>
      </c>
      <c r="D34">
        <v>100068</v>
      </c>
      <c r="E34" t="s">
        <v>27</v>
      </c>
      <c r="F34" t="s">
        <v>28</v>
      </c>
      <c r="G34" t="s">
        <v>34</v>
      </c>
      <c r="H34" t="s">
        <v>112</v>
      </c>
      <c r="I34" t="s">
        <v>24</v>
      </c>
      <c r="J34" t="s">
        <v>1503</v>
      </c>
      <c r="K34" t="str">
        <f t="shared" ref="K34:K65" ca="1" si="11">IF(ISBLANK(INDIRECT("d"&amp;ROW())),".",IFERROR(VLOOKUP($D34,INDIRECT("'" &amp; $K$103 &amp; "'!$C$2:$k$90"),8,FALSE),"NTR"))</f>
        <v>NTR</v>
      </c>
      <c r="L34" t="s">
        <v>20</v>
      </c>
      <c r="M34" t="s">
        <v>20</v>
      </c>
      <c r="N34" t="s">
        <v>1484</v>
      </c>
      <c r="O34" t="s">
        <v>1473</v>
      </c>
      <c r="P34" t="s">
        <v>123</v>
      </c>
      <c r="Q34" t="s">
        <v>287</v>
      </c>
      <c r="R34" t="s">
        <v>82</v>
      </c>
      <c r="S34" t="s">
        <v>269</v>
      </c>
      <c r="T34" t="s">
        <v>23</v>
      </c>
      <c r="U34" t="s">
        <v>39</v>
      </c>
      <c r="V34" t="s">
        <v>190</v>
      </c>
      <c r="W34" t="s">
        <v>26</v>
      </c>
      <c r="X34" t="s">
        <v>108</v>
      </c>
      <c r="Y34" t="s">
        <v>20</v>
      </c>
      <c r="Z34" t="s">
        <v>20</v>
      </c>
      <c r="AA34">
        <v>42881.852048611108</v>
      </c>
      <c r="AB34">
        <v>42881.852048611108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0</v>
      </c>
      <c r="B35">
        <f t="shared" si="9"/>
        <v>0</v>
      </c>
      <c r="C35" s="4">
        <f t="shared" ca="1" si="10"/>
        <v>100110</v>
      </c>
      <c r="D35">
        <v>100110</v>
      </c>
      <c r="E35" t="s">
        <v>27</v>
      </c>
      <c r="F35" t="s">
        <v>28</v>
      </c>
      <c r="G35" t="s">
        <v>481</v>
      </c>
      <c r="H35" t="s">
        <v>94</v>
      </c>
      <c r="I35" t="s">
        <v>123</v>
      </c>
      <c r="J35" t="s">
        <v>123</v>
      </c>
      <c r="K35" t="str">
        <f t="shared" ca="1" si="11"/>
        <v>NTR</v>
      </c>
      <c r="L35" t="s">
        <v>20</v>
      </c>
      <c r="M35" t="s">
        <v>20</v>
      </c>
      <c r="N35" t="s">
        <v>1485</v>
      </c>
      <c r="O35" t="s">
        <v>123</v>
      </c>
      <c r="P35" t="s">
        <v>123</v>
      </c>
      <c r="Q35" t="s">
        <v>287</v>
      </c>
      <c r="R35" t="s">
        <v>82</v>
      </c>
      <c r="S35" t="s">
        <v>269</v>
      </c>
      <c r="T35" t="s">
        <v>36</v>
      </c>
      <c r="U35" t="s">
        <v>22</v>
      </c>
      <c r="V35" t="s">
        <v>82</v>
      </c>
      <c r="W35" t="s">
        <v>93</v>
      </c>
      <c r="X35" t="s">
        <v>283</v>
      </c>
      <c r="Y35" t="s">
        <v>20</v>
      </c>
      <c r="Z35" t="s">
        <v>20</v>
      </c>
      <c r="AA35">
        <v>42885.249386574076</v>
      </c>
      <c r="AB35">
        <v>42885.272060185183</v>
      </c>
      <c r="AE35" t="str">
        <f t="shared" ca="1" si="12"/>
        <v>NTR</v>
      </c>
      <c r="AF35" t="str">
        <f t="shared" ca="1" si="13"/>
        <v>NoTarg</v>
      </c>
      <c r="AG35" t="str">
        <f t="shared" ca="1" si="14"/>
        <v>NoWaive</v>
      </c>
      <c r="AH35" t="str">
        <f t="shared" ca="1" si="15"/>
        <v>NTR</v>
      </c>
    </row>
    <row r="36" spans="1:34" x14ac:dyDescent="0.3">
      <c r="A36">
        <f t="shared" si="8"/>
        <v>145</v>
      </c>
      <c r="B36">
        <f t="shared" si="9"/>
        <v>22</v>
      </c>
      <c r="C36" s="4">
        <f t="shared" ca="1" si="10"/>
        <v>94191</v>
      </c>
      <c r="D36">
        <v>94191</v>
      </c>
      <c r="E36" t="s">
        <v>186</v>
      </c>
      <c r="F36" t="s">
        <v>75</v>
      </c>
      <c r="G36" t="s">
        <v>76</v>
      </c>
      <c r="H36" t="s">
        <v>112</v>
      </c>
      <c r="I36" t="s">
        <v>30</v>
      </c>
      <c r="J36" t="s">
        <v>123</v>
      </c>
      <c r="K36" t="str">
        <f t="shared" ca="1" si="11"/>
        <v>.</v>
      </c>
      <c r="L36" s="5" t="s">
        <v>796</v>
      </c>
      <c r="M36" s="5" t="s">
        <v>20</v>
      </c>
      <c r="N36" t="s">
        <v>344</v>
      </c>
      <c r="O36" t="s">
        <v>1384</v>
      </c>
      <c r="P36" t="s">
        <v>123</v>
      </c>
      <c r="Q36" t="s">
        <v>82</v>
      </c>
      <c r="R36" t="s">
        <v>1380</v>
      </c>
      <c r="S36" t="s">
        <v>269</v>
      </c>
      <c r="T36" t="s">
        <v>36</v>
      </c>
      <c r="U36" t="s">
        <v>35</v>
      </c>
      <c r="V36" t="s">
        <v>25</v>
      </c>
      <c r="W36" t="s">
        <v>26</v>
      </c>
      <c r="X36" t="s">
        <v>272</v>
      </c>
      <c r="Y36" t="s">
        <v>103</v>
      </c>
      <c r="Z36" t="s">
        <v>20</v>
      </c>
      <c r="AA36" s="2">
        <v>42740.289351851854</v>
      </c>
      <c r="AB36" s="2">
        <v>42863.788495370369</v>
      </c>
      <c r="AD36">
        <v>12</v>
      </c>
      <c r="AE36" t="str">
        <f t="shared" ca="1" si="12"/>
        <v>Protocols-AAUM</v>
      </c>
      <c r="AF36" t="str">
        <f t="shared" ca="1" si="13"/>
        <v>---</v>
      </c>
      <c r="AG36" t="str">
        <f t="shared" ca="1" si="14"/>
        <v>Waiver Requested</v>
      </c>
      <c r="AH36" t="str">
        <f t="shared" ca="1" si="15"/>
        <v>P1</v>
      </c>
    </row>
    <row r="37" spans="1:34" x14ac:dyDescent="0.3">
      <c r="A37">
        <f t="shared" si="8"/>
        <v>61</v>
      </c>
      <c r="B37">
        <f t="shared" si="9"/>
        <v>36</v>
      </c>
      <c r="C37" s="4">
        <f t="shared" ca="1" si="10"/>
        <v>97620</v>
      </c>
      <c r="D37">
        <v>97620</v>
      </c>
      <c r="E37" t="s">
        <v>41</v>
      </c>
      <c r="F37" t="s">
        <v>75</v>
      </c>
      <c r="G37" t="s">
        <v>129</v>
      </c>
      <c r="H37" t="s">
        <v>94</v>
      </c>
      <c r="I37" t="s">
        <v>30</v>
      </c>
      <c r="J37" t="s">
        <v>123</v>
      </c>
      <c r="K37" t="str">
        <f t="shared" ca="1" si="11"/>
        <v>.</v>
      </c>
      <c r="L37" s="5" t="s">
        <v>796</v>
      </c>
      <c r="M37" t="s">
        <v>20</v>
      </c>
      <c r="N37" t="s">
        <v>929</v>
      </c>
      <c r="O37" t="s">
        <v>123</v>
      </c>
      <c r="P37" t="s">
        <v>123</v>
      </c>
      <c r="Q37" t="s">
        <v>82</v>
      </c>
      <c r="R37" t="s">
        <v>1380</v>
      </c>
      <c r="S37" t="s">
        <v>269</v>
      </c>
      <c r="T37" t="s">
        <v>36</v>
      </c>
      <c r="U37" t="s">
        <v>35</v>
      </c>
      <c r="V37" t="s">
        <v>29</v>
      </c>
      <c r="W37" t="s">
        <v>44</v>
      </c>
      <c r="X37" t="s">
        <v>405</v>
      </c>
      <c r="Y37" t="s">
        <v>20</v>
      </c>
      <c r="Z37" t="s">
        <v>20</v>
      </c>
      <c r="AA37" s="2">
        <v>42823.748773148145</v>
      </c>
      <c r="AB37" s="2">
        <v>42849.737361111111</v>
      </c>
      <c r="AD37">
        <v>6</v>
      </c>
      <c r="AE37" t="str">
        <f t="shared" ca="1" si="12"/>
        <v>Protocols-AAUM</v>
      </c>
      <c r="AF37" t="str">
        <f t="shared" ca="1" si="13"/>
        <v>---</v>
      </c>
      <c r="AG37" t="str">
        <f t="shared" ca="1" si="14"/>
        <v>Waiver Requested</v>
      </c>
      <c r="AH37" t="str">
        <f t="shared" ca="1" si="15"/>
        <v>P2</v>
      </c>
    </row>
    <row r="38" spans="1:34" x14ac:dyDescent="0.3">
      <c r="A38">
        <f t="shared" si="8"/>
        <v>130</v>
      </c>
      <c r="B38">
        <f t="shared" si="9"/>
        <v>5</v>
      </c>
      <c r="C38" s="4">
        <f t="shared" ca="1" si="10"/>
        <v>94835</v>
      </c>
      <c r="D38">
        <v>94835</v>
      </c>
      <c r="E38" t="s">
        <v>561</v>
      </c>
      <c r="F38" t="s">
        <v>86</v>
      </c>
      <c r="G38" t="s">
        <v>87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s="5" t="s">
        <v>796</v>
      </c>
      <c r="M38" s="5" t="s">
        <v>20</v>
      </c>
      <c r="N38" t="s">
        <v>363</v>
      </c>
      <c r="O38" t="s">
        <v>1385</v>
      </c>
      <c r="P38" t="s">
        <v>1075</v>
      </c>
      <c r="Q38" t="s">
        <v>82</v>
      </c>
      <c r="R38" t="s">
        <v>1380</v>
      </c>
      <c r="S38" t="s">
        <v>269</v>
      </c>
      <c r="T38" t="s">
        <v>36</v>
      </c>
      <c r="U38" t="s">
        <v>35</v>
      </c>
      <c r="V38" t="s">
        <v>190</v>
      </c>
      <c r="W38" t="s">
        <v>26</v>
      </c>
      <c r="X38" t="s">
        <v>272</v>
      </c>
      <c r="Y38" t="s">
        <v>103</v>
      </c>
      <c r="Z38" t="s">
        <v>20</v>
      </c>
      <c r="AA38" s="2">
        <v>42755.776539351849</v>
      </c>
      <c r="AB38" s="2">
        <v>42880.822476851848</v>
      </c>
      <c r="AC38" t="s">
        <v>1213</v>
      </c>
      <c r="AD38">
        <v>1</v>
      </c>
      <c r="AE38" t="str">
        <f t="shared" ca="1" si="12"/>
        <v>Protocols-SMB</v>
      </c>
      <c r="AF38" t="str">
        <f t="shared" ca="1" si="13"/>
        <v>---</v>
      </c>
      <c r="AG38" t="str">
        <f t="shared" ca="1" si="14"/>
        <v>---</v>
      </c>
      <c r="AH38" t="str">
        <f t="shared" ca="1" si="15"/>
        <v>P1</v>
      </c>
    </row>
    <row r="39" spans="1:34" x14ac:dyDescent="0.3">
      <c r="A39">
        <f t="shared" si="8"/>
        <v>77</v>
      </c>
      <c r="B39">
        <f t="shared" si="9"/>
        <v>5</v>
      </c>
      <c r="C39" s="4">
        <f t="shared" ca="1" si="10"/>
        <v>97010</v>
      </c>
      <c r="D39">
        <v>97010</v>
      </c>
      <c r="E39" t="s">
        <v>18</v>
      </c>
      <c r="F39" t="s">
        <v>86</v>
      </c>
      <c r="G39" t="s">
        <v>92</v>
      </c>
      <c r="H39" t="s">
        <v>94</v>
      </c>
      <c r="I39" t="s">
        <v>30</v>
      </c>
      <c r="J39" t="s">
        <v>123</v>
      </c>
      <c r="K39" t="str">
        <f t="shared" ca="1" si="11"/>
        <v>.</v>
      </c>
      <c r="L39" t="s">
        <v>796</v>
      </c>
      <c r="M39" t="s">
        <v>20</v>
      </c>
      <c r="N39" t="s">
        <v>776</v>
      </c>
      <c r="O39" t="s">
        <v>123</v>
      </c>
      <c r="P39" t="s">
        <v>626</v>
      </c>
      <c r="Q39" t="s">
        <v>82</v>
      </c>
      <c r="R39" t="s">
        <v>1380</v>
      </c>
      <c r="S39" t="s">
        <v>269</v>
      </c>
      <c r="T39" t="s">
        <v>36</v>
      </c>
      <c r="U39" t="s">
        <v>35</v>
      </c>
      <c r="V39" t="s">
        <v>29</v>
      </c>
      <c r="W39" t="s">
        <v>54</v>
      </c>
      <c r="X39" t="s">
        <v>405</v>
      </c>
      <c r="Y39" t="s">
        <v>20</v>
      </c>
      <c r="Z39" t="s">
        <v>20</v>
      </c>
      <c r="AA39">
        <v>42807.891898148147</v>
      </c>
      <c r="AB39">
        <v>42880.825555555559</v>
      </c>
      <c r="AC39" t="s">
        <v>1215</v>
      </c>
      <c r="AE39" t="str">
        <f t="shared" ca="1" si="12"/>
        <v>Protocols-SMB</v>
      </c>
      <c r="AF39" t="str">
        <f t="shared" ca="1" si="13"/>
        <v>---</v>
      </c>
      <c r="AG39" t="str">
        <f t="shared" ca="1" si="14"/>
        <v>---</v>
      </c>
      <c r="AH39" t="str">
        <f t="shared" ca="1" si="15"/>
        <v>P2</v>
      </c>
    </row>
    <row r="40" spans="1:34" x14ac:dyDescent="0.3">
      <c r="A40">
        <f t="shared" si="8"/>
        <v>62</v>
      </c>
      <c r="B40">
        <f t="shared" si="9"/>
        <v>5</v>
      </c>
      <c r="C40" s="4">
        <f t="shared" ca="1" si="10"/>
        <v>97543</v>
      </c>
      <c r="D40">
        <v>97543</v>
      </c>
      <c r="E40" t="s">
        <v>91</v>
      </c>
      <c r="F40" t="s">
        <v>86</v>
      </c>
      <c r="G40" t="s">
        <v>92</v>
      </c>
      <c r="H40" t="s">
        <v>112</v>
      </c>
      <c r="I40" t="s">
        <v>30</v>
      </c>
      <c r="J40" t="s">
        <v>123</v>
      </c>
      <c r="K40" t="str">
        <f t="shared" ca="1" si="11"/>
        <v>.</v>
      </c>
      <c r="L40" t="s">
        <v>20</v>
      </c>
      <c r="M40" t="s">
        <v>1360</v>
      </c>
      <c r="N40" t="s">
        <v>1037</v>
      </c>
      <c r="O40" t="s">
        <v>1386</v>
      </c>
      <c r="P40" t="s">
        <v>123</v>
      </c>
      <c r="Q40" t="s">
        <v>82</v>
      </c>
      <c r="R40" t="s">
        <v>1380</v>
      </c>
      <c r="S40" t="s">
        <v>269</v>
      </c>
      <c r="T40" t="s">
        <v>36</v>
      </c>
      <c r="U40" t="s">
        <v>35</v>
      </c>
      <c r="V40" t="s">
        <v>29</v>
      </c>
      <c r="W40" t="s">
        <v>44</v>
      </c>
      <c r="X40" t="s">
        <v>118</v>
      </c>
      <c r="Y40" t="s">
        <v>20</v>
      </c>
      <c r="Z40" t="s">
        <v>20</v>
      </c>
      <c r="AA40">
        <v>42822.246874999997</v>
      </c>
      <c r="AB40">
        <v>42880.899224537039</v>
      </c>
      <c r="AC40" t="s">
        <v>402</v>
      </c>
      <c r="AE40" t="str">
        <f t="shared" ca="1" si="12"/>
        <v>Protocols-SMB</v>
      </c>
      <c r="AF40" t="str">
        <f t="shared" ca="1" si="13"/>
        <v>---</v>
      </c>
      <c r="AG40" t="str">
        <f t="shared" ca="1" si="14"/>
        <v>---</v>
      </c>
      <c r="AH40" t="str">
        <f t="shared" ca="1" si="15"/>
        <v>P1</v>
      </c>
    </row>
    <row r="41" spans="1:34" x14ac:dyDescent="0.3">
      <c r="A41">
        <f t="shared" si="8"/>
        <v>35</v>
      </c>
      <c r="B41">
        <f t="shared" si="9"/>
        <v>4</v>
      </c>
      <c r="C41" s="4">
        <f t="shared" ca="1" si="10"/>
        <v>98719</v>
      </c>
      <c r="D41">
        <v>98719</v>
      </c>
      <c r="E41" t="s">
        <v>91</v>
      </c>
      <c r="F41" t="s">
        <v>86</v>
      </c>
      <c r="G41" t="s">
        <v>87</v>
      </c>
      <c r="H41" t="s">
        <v>112</v>
      </c>
      <c r="I41" t="s">
        <v>24</v>
      </c>
      <c r="J41" t="s">
        <v>123</v>
      </c>
      <c r="K41" t="str">
        <f t="shared" ca="1" si="11"/>
        <v>.</v>
      </c>
      <c r="L41" s="5" t="s">
        <v>796</v>
      </c>
      <c r="M41" s="5" t="s">
        <v>20</v>
      </c>
      <c r="N41" t="s">
        <v>1145</v>
      </c>
      <c r="O41" t="s">
        <v>1390</v>
      </c>
      <c r="P41" t="s">
        <v>123</v>
      </c>
      <c r="Q41" t="s">
        <v>82</v>
      </c>
      <c r="R41" t="s">
        <v>1380</v>
      </c>
      <c r="S41" t="s">
        <v>269</v>
      </c>
      <c r="T41" t="s">
        <v>36</v>
      </c>
      <c r="U41" t="s">
        <v>35</v>
      </c>
      <c r="V41" t="s">
        <v>190</v>
      </c>
      <c r="W41" t="s">
        <v>26</v>
      </c>
      <c r="X41" t="s">
        <v>742</v>
      </c>
      <c r="Y41" t="s">
        <v>103</v>
      </c>
      <c r="Z41" t="s">
        <v>20</v>
      </c>
      <c r="AA41" s="2">
        <v>42850.847083333334</v>
      </c>
      <c r="AB41" s="2">
        <v>42881.738287037035</v>
      </c>
      <c r="AD41">
        <v>2</v>
      </c>
      <c r="AE41" t="str">
        <f t="shared" ca="1" si="12"/>
        <v>Protocols-AAUM</v>
      </c>
      <c r="AF41" t="str">
        <f t="shared" ca="1" si="13"/>
        <v>---</v>
      </c>
      <c r="AG41" t="str">
        <f t="shared" ca="1" si="14"/>
        <v>---</v>
      </c>
      <c r="AH41" t="str">
        <f t="shared" ca="1" si="15"/>
        <v>P1</v>
      </c>
    </row>
    <row r="42" spans="1:34" x14ac:dyDescent="0.3">
      <c r="A42">
        <f t="shared" si="8"/>
        <v>33</v>
      </c>
      <c r="B42">
        <f t="shared" si="9"/>
        <v>5</v>
      </c>
      <c r="C42" s="4">
        <f t="shared" ca="1" si="10"/>
        <v>98839</v>
      </c>
      <c r="D42">
        <v>98839</v>
      </c>
      <c r="E42" t="s">
        <v>416</v>
      </c>
      <c r="F42" t="s">
        <v>86</v>
      </c>
      <c r="G42" t="s">
        <v>266</v>
      </c>
      <c r="H42" t="s">
        <v>94</v>
      </c>
      <c r="I42" t="s">
        <v>24</v>
      </c>
      <c r="J42" t="s">
        <v>123</v>
      </c>
      <c r="K42" t="str">
        <f t="shared" ca="1" si="11"/>
        <v>.</v>
      </c>
      <c r="L42" t="s">
        <v>20</v>
      </c>
      <c r="M42" t="s">
        <v>1360</v>
      </c>
      <c r="N42" t="s">
        <v>1161</v>
      </c>
      <c r="O42" t="s">
        <v>123</v>
      </c>
      <c r="P42" t="s">
        <v>1273</v>
      </c>
      <c r="Q42" t="s">
        <v>82</v>
      </c>
      <c r="R42" t="s">
        <v>1380</v>
      </c>
      <c r="S42" t="s">
        <v>269</v>
      </c>
      <c r="T42" t="s">
        <v>23</v>
      </c>
      <c r="U42" t="s">
        <v>39</v>
      </c>
      <c r="V42" t="s">
        <v>29</v>
      </c>
      <c r="W42" t="s">
        <v>54</v>
      </c>
      <c r="X42" t="s">
        <v>405</v>
      </c>
      <c r="Y42" t="s">
        <v>20</v>
      </c>
      <c r="Z42" t="s">
        <v>20</v>
      </c>
      <c r="AA42">
        <v>42852.838067129633</v>
      </c>
      <c r="AB42">
        <v>42880.712245370371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---</v>
      </c>
      <c r="AH42" t="str">
        <f t="shared" ca="1" si="15"/>
        <v>P2</v>
      </c>
    </row>
    <row r="43" spans="1:34" x14ac:dyDescent="0.3">
      <c r="A43">
        <f t="shared" si="8"/>
        <v>29</v>
      </c>
      <c r="B43">
        <f t="shared" si="9"/>
        <v>13</v>
      </c>
      <c r="C43" s="4">
        <f t="shared" ca="1" si="10"/>
        <v>98910</v>
      </c>
      <c r="D43">
        <v>98910</v>
      </c>
      <c r="E43" t="s">
        <v>563</v>
      </c>
      <c r="F43" t="s">
        <v>86</v>
      </c>
      <c r="G43" t="s">
        <v>87</v>
      </c>
      <c r="H43" t="s">
        <v>94</v>
      </c>
      <c r="I43" t="s">
        <v>24</v>
      </c>
      <c r="J43" t="s">
        <v>123</v>
      </c>
      <c r="K43" t="str">
        <f t="shared" ca="1" si="11"/>
        <v>.</v>
      </c>
      <c r="L43" s="5" t="s">
        <v>796</v>
      </c>
      <c r="M43" t="s">
        <v>20</v>
      </c>
      <c r="N43" t="s">
        <v>1178</v>
      </c>
      <c r="O43" t="s">
        <v>123</v>
      </c>
      <c r="P43" t="s">
        <v>123</v>
      </c>
      <c r="Q43" t="s">
        <v>82</v>
      </c>
      <c r="R43" t="s">
        <v>1380</v>
      </c>
      <c r="S43" t="s">
        <v>269</v>
      </c>
      <c r="T43" t="s">
        <v>23</v>
      </c>
      <c r="U43" t="s">
        <v>22</v>
      </c>
      <c r="V43" t="s">
        <v>570</v>
      </c>
      <c r="W43" t="s">
        <v>683</v>
      </c>
      <c r="X43" t="s">
        <v>108</v>
      </c>
      <c r="Y43" t="s">
        <v>20</v>
      </c>
      <c r="Z43" t="s">
        <v>20</v>
      </c>
      <c r="AA43" s="2">
        <v>42856.738692129627</v>
      </c>
      <c r="AB43" s="2">
        <v>42872.500914351855</v>
      </c>
      <c r="AD43">
        <v>1</v>
      </c>
      <c r="AE43" t="str">
        <f t="shared" ca="1" si="12"/>
        <v>Protocols-SMB</v>
      </c>
      <c r="AF43" t="str">
        <f t="shared" ca="1" si="13"/>
        <v>---</v>
      </c>
      <c r="AG43" t="str">
        <f t="shared" ca="1" si="14"/>
        <v>Waiver Requested</v>
      </c>
      <c r="AH43" t="str">
        <f t="shared" ca="1" si="15"/>
        <v>P2</v>
      </c>
    </row>
    <row r="44" spans="1:34" x14ac:dyDescent="0.3">
      <c r="A44">
        <f t="shared" si="8"/>
        <v>28</v>
      </c>
      <c r="B44">
        <f t="shared" si="9"/>
        <v>5</v>
      </c>
      <c r="C44" s="4">
        <f t="shared" ca="1" si="10"/>
        <v>98940</v>
      </c>
      <c r="D44">
        <v>98940</v>
      </c>
      <c r="E44" t="s">
        <v>399</v>
      </c>
      <c r="F44" t="s">
        <v>86</v>
      </c>
      <c r="G44" t="s">
        <v>87</v>
      </c>
      <c r="H44" t="s">
        <v>112</v>
      </c>
      <c r="I44" t="s">
        <v>24</v>
      </c>
      <c r="J44" t="s">
        <v>123</v>
      </c>
      <c r="K44" t="str">
        <f t="shared" ca="1" si="11"/>
        <v>.</v>
      </c>
      <c r="L44" s="5" t="s">
        <v>796</v>
      </c>
      <c r="M44" t="s">
        <v>20</v>
      </c>
      <c r="N44" t="s">
        <v>1183</v>
      </c>
      <c r="O44" t="s">
        <v>1393</v>
      </c>
      <c r="P44" t="s">
        <v>123</v>
      </c>
      <c r="Q44" t="s">
        <v>82</v>
      </c>
      <c r="R44" t="s">
        <v>1380</v>
      </c>
      <c r="S44" t="s">
        <v>269</v>
      </c>
      <c r="T44" t="s">
        <v>36</v>
      </c>
      <c r="U44" t="s">
        <v>35</v>
      </c>
      <c r="V44" t="s">
        <v>190</v>
      </c>
      <c r="W44" t="s">
        <v>26</v>
      </c>
      <c r="X44" t="s">
        <v>405</v>
      </c>
      <c r="Y44" t="s">
        <v>103</v>
      </c>
      <c r="Z44" t="s">
        <v>20</v>
      </c>
      <c r="AA44" s="2">
        <v>42857.441631944443</v>
      </c>
      <c r="AB44" s="2">
        <v>42880.861111111109</v>
      </c>
      <c r="AD44">
        <v>10</v>
      </c>
      <c r="AE44" t="str">
        <f t="shared" ca="1" si="12"/>
        <v>Protocols-SMB</v>
      </c>
      <c r="AF44" t="str">
        <f t="shared" ca="1" si="13"/>
        <v>---</v>
      </c>
      <c r="AG44" t="str">
        <f t="shared" ca="1" si="14"/>
        <v>---</v>
      </c>
      <c r="AH44" t="str">
        <f t="shared" ca="1" si="15"/>
        <v>P1</v>
      </c>
    </row>
    <row r="45" spans="1:34" x14ac:dyDescent="0.3">
      <c r="A45">
        <f t="shared" si="8"/>
        <v>28</v>
      </c>
      <c r="B45">
        <f t="shared" si="9"/>
        <v>2</v>
      </c>
      <c r="C45" s="4">
        <f t="shared" ca="1" si="10"/>
        <v>98941</v>
      </c>
      <c r="D45">
        <v>98941</v>
      </c>
      <c r="E45" t="s">
        <v>118</v>
      </c>
      <c r="F45" t="s">
        <v>86</v>
      </c>
      <c r="G45" t="s">
        <v>87</v>
      </c>
      <c r="H45" t="s">
        <v>112</v>
      </c>
      <c r="I45" t="s">
        <v>24</v>
      </c>
      <c r="J45" t="s">
        <v>123</v>
      </c>
      <c r="K45" t="str">
        <f t="shared" ca="1" si="11"/>
        <v>NTR</v>
      </c>
      <c r="L45" s="5" t="s">
        <v>796</v>
      </c>
      <c r="M45" s="5" t="s">
        <v>20</v>
      </c>
      <c r="N45" t="s">
        <v>1184</v>
      </c>
      <c r="O45" t="s">
        <v>1480</v>
      </c>
      <c r="P45" t="s">
        <v>123</v>
      </c>
      <c r="Q45" t="s">
        <v>82</v>
      </c>
      <c r="R45" t="s">
        <v>1380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405</v>
      </c>
      <c r="Y45" t="s">
        <v>103</v>
      </c>
      <c r="Z45" t="s">
        <v>20</v>
      </c>
      <c r="AA45" s="2">
        <v>42857.443495370368</v>
      </c>
      <c r="AB45" s="2">
        <v>42883.490590277775</v>
      </c>
      <c r="AD45">
        <v>15</v>
      </c>
      <c r="AE45" t="str">
        <f t="shared" ca="1" si="12"/>
        <v>NTR</v>
      </c>
      <c r="AF45" t="str">
        <f t="shared" ca="1" si="13"/>
        <v>NoTarg</v>
      </c>
      <c r="AG45" t="str">
        <f t="shared" ca="1" si="14"/>
        <v>NoWaive</v>
      </c>
      <c r="AH45" t="str">
        <f t="shared" ca="1" si="15"/>
        <v>NTR</v>
      </c>
    </row>
    <row r="46" spans="1:34" x14ac:dyDescent="0.3">
      <c r="A46">
        <f t="shared" si="8"/>
        <v>18</v>
      </c>
      <c r="B46">
        <f t="shared" si="9"/>
        <v>5</v>
      </c>
      <c r="C46" s="4">
        <f t="shared" ca="1" si="10"/>
        <v>99428</v>
      </c>
      <c r="D46">
        <v>99428</v>
      </c>
      <c r="E46" t="s">
        <v>84</v>
      </c>
      <c r="F46" t="s">
        <v>86</v>
      </c>
      <c r="G46" t="s">
        <v>87</v>
      </c>
      <c r="H46" t="s">
        <v>94</v>
      </c>
      <c r="I46" t="s">
        <v>24</v>
      </c>
      <c r="J46" t="s">
        <v>123</v>
      </c>
      <c r="K46" t="str">
        <f t="shared" ca="1" si="11"/>
        <v>.</v>
      </c>
      <c r="L46" s="5" t="s">
        <v>796</v>
      </c>
      <c r="M46" t="s">
        <v>20</v>
      </c>
      <c r="N46" t="s">
        <v>1298</v>
      </c>
      <c r="O46" t="s">
        <v>123</v>
      </c>
      <c r="P46" t="s">
        <v>123</v>
      </c>
      <c r="Q46" t="s">
        <v>82</v>
      </c>
      <c r="R46" t="s">
        <v>1380</v>
      </c>
      <c r="S46" t="s">
        <v>269</v>
      </c>
      <c r="T46" t="s">
        <v>36</v>
      </c>
      <c r="U46" t="s">
        <v>35</v>
      </c>
      <c r="V46" t="s">
        <v>190</v>
      </c>
      <c r="W46" t="s">
        <v>54</v>
      </c>
      <c r="X46" t="s">
        <v>405</v>
      </c>
      <c r="Y46" t="s">
        <v>20</v>
      </c>
      <c r="Z46" t="s">
        <v>20</v>
      </c>
      <c r="AA46" s="2">
        <v>42867.724502314813</v>
      </c>
      <c r="AB46" s="2">
        <v>42880.901284722226</v>
      </c>
      <c r="AC46" t="s">
        <v>830</v>
      </c>
      <c r="AD46">
        <v>14</v>
      </c>
      <c r="AE46" t="str">
        <f t="shared" ca="1" si="12"/>
        <v>Protocols-SMB</v>
      </c>
      <c r="AF46" t="str">
        <f t="shared" ca="1" si="13"/>
        <v>---</v>
      </c>
      <c r="AG46" t="str">
        <f t="shared" ca="1" si="14"/>
        <v>---</v>
      </c>
      <c r="AH46" t="str">
        <f t="shared" ca="1" si="15"/>
        <v>P2</v>
      </c>
    </row>
    <row r="47" spans="1:34" x14ac:dyDescent="0.3">
      <c r="A47">
        <f t="shared" si="8"/>
        <v>14</v>
      </c>
      <c r="B47">
        <f t="shared" si="9"/>
        <v>5</v>
      </c>
      <c r="C47" s="4">
        <f t="shared" ca="1" si="10"/>
        <v>99537</v>
      </c>
      <c r="D47">
        <v>99537</v>
      </c>
      <c r="E47" t="s">
        <v>84</v>
      </c>
      <c r="F47" t="s">
        <v>86</v>
      </c>
      <c r="G47" t="s">
        <v>92</v>
      </c>
      <c r="H47" t="s">
        <v>94</v>
      </c>
      <c r="I47" t="s">
        <v>24</v>
      </c>
      <c r="J47" t="s">
        <v>123</v>
      </c>
      <c r="K47" t="str">
        <f t="shared" ca="1" si="11"/>
        <v>.</v>
      </c>
      <c r="L47" s="5" t="s">
        <v>796</v>
      </c>
      <c r="M47" t="s">
        <v>20</v>
      </c>
      <c r="N47" t="s">
        <v>1313</v>
      </c>
      <c r="O47" t="s">
        <v>123</v>
      </c>
      <c r="P47" t="s">
        <v>1424</v>
      </c>
      <c r="Q47" t="s">
        <v>82</v>
      </c>
      <c r="R47" t="s">
        <v>1380</v>
      </c>
      <c r="S47" t="s">
        <v>269</v>
      </c>
      <c r="T47" t="s">
        <v>36</v>
      </c>
      <c r="U47" t="s">
        <v>35</v>
      </c>
      <c r="V47" t="s">
        <v>82</v>
      </c>
      <c r="W47" t="s">
        <v>54</v>
      </c>
      <c r="X47" t="s">
        <v>405</v>
      </c>
      <c r="Y47" t="s">
        <v>20</v>
      </c>
      <c r="Z47" t="s">
        <v>20</v>
      </c>
      <c r="AA47" s="2">
        <v>42871.465324074074</v>
      </c>
      <c r="AB47" s="2">
        <v>42880.895312499997</v>
      </c>
      <c r="AC47" t="s">
        <v>830</v>
      </c>
      <c r="AE47" t="str">
        <f t="shared" ca="1" si="12"/>
        <v>Protocols-SMB</v>
      </c>
      <c r="AF47" t="str">
        <f t="shared" ca="1" si="13"/>
        <v>---</v>
      </c>
      <c r="AG47" t="str">
        <f t="shared" ca="1" si="14"/>
        <v>---</v>
      </c>
      <c r="AH47" t="str">
        <f t="shared" ca="1" si="15"/>
        <v>P2</v>
      </c>
    </row>
    <row r="48" spans="1:34" x14ac:dyDescent="0.3">
      <c r="A48">
        <f t="shared" si="8"/>
        <v>13</v>
      </c>
      <c r="B48">
        <f t="shared" si="9"/>
        <v>5</v>
      </c>
      <c r="C48" s="4">
        <f t="shared" ca="1" si="10"/>
        <v>99619</v>
      </c>
      <c r="D48">
        <v>99619</v>
      </c>
      <c r="E48" t="s">
        <v>399</v>
      </c>
      <c r="F48" t="s">
        <v>86</v>
      </c>
      <c r="G48" t="s">
        <v>87</v>
      </c>
      <c r="H48" t="s">
        <v>184</v>
      </c>
      <c r="I48" t="s">
        <v>81</v>
      </c>
      <c r="J48" t="s">
        <v>123</v>
      </c>
      <c r="K48" t="str">
        <f t="shared" ca="1" si="11"/>
        <v>.</v>
      </c>
      <c r="L48" s="5" t="s">
        <v>20</v>
      </c>
      <c r="M48" t="s">
        <v>1360</v>
      </c>
      <c r="N48" t="s">
        <v>1447</v>
      </c>
      <c r="O48" t="s">
        <v>123</v>
      </c>
      <c r="P48" t="s">
        <v>123</v>
      </c>
      <c r="Q48" t="s">
        <v>82</v>
      </c>
      <c r="R48" t="s">
        <v>1380</v>
      </c>
      <c r="S48" t="s">
        <v>269</v>
      </c>
      <c r="T48" t="s">
        <v>23</v>
      </c>
      <c r="U48" t="s">
        <v>22</v>
      </c>
      <c r="V48" t="s">
        <v>82</v>
      </c>
      <c r="W48" t="s">
        <v>105</v>
      </c>
      <c r="X48" t="s">
        <v>405</v>
      </c>
      <c r="Y48" t="s">
        <v>20</v>
      </c>
      <c r="Z48" t="s">
        <v>20</v>
      </c>
      <c r="AA48" s="2">
        <v>42872.827256944445</v>
      </c>
      <c r="AB48" s="2">
        <v>42880.897268518522</v>
      </c>
      <c r="AC48" t="s">
        <v>830</v>
      </c>
      <c r="AD48">
        <v>15</v>
      </c>
      <c r="AE48" t="str">
        <f t="shared" ca="1" si="12"/>
        <v>Protocols-SMB</v>
      </c>
      <c r="AF48" t="str">
        <f t="shared" ca="1" si="13"/>
        <v>---</v>
      </c>
      <c r="AG48" t="str">
        <f t="shared" ca="1" si="14"/>
        <v>---</v>
      </c>
      <c r="AH48" t="str">
        <f t="shared" ca="1" si="15"/>
        <v>P0</v>
      </c>
    </row>
    <row r="49" spans="1:34" x14ac:dyDescent="0.3">
      <c r="A49">
        <f t="shared" si="8"/>
        <v>13</v>
      </c>
      <c r="B49">
        <f t="shared" si="9"/>
        <v>4</v>
      </c>
      <c r="C49" s="4">
        <f t="shared" ca="1" si="10"/>
        <v>99620</v>
      </c>
      <c r="D49">
        <v>99620</v>
      </c>
      <c r="E49" t="s">
        <v>134</v>
      </c>
      <c r="F49" t="s">
        <v>86</v>
      </c>
      <c r="G49" t="s">
        <v>92</v>
      </c>
      <c r="H49" t="s">
        <v>94</v>
      </c>
      <c r="I49" t="s">
        <v>24</v>
      </c>
      <c r="J49" t="s">
        <v>123</v>
      </c>
      <c r="K49" t="str">
        <f t="shared" ca="1" si="11"/>
        <v>.</v>
      </c>
      <c r="L49" t="s">
        <v>796</v>
      </c>
      <c r="M49" t="s">
        <v>20</v>
      </c>
      <c r="N49" t="s">
        <v>1335</v>
      </c>
      <c r="O49" t="s">
        <v>123</v>
      </c>
      <c r="P49" t="s">
        <v>123</v>
      </c>
      <c r="Q49" t="s">
        <v>82</v>
      </c>
      <c r="R49" t="s">
        <v>1380</v>
      </c>
      <c r="S49" t="s">
        <v>269</v>
      </c>
      <c r="T49" t="s">
        <v>36</v>
      </c>
      <c r="U49" t="s">
        <v>22</v>
      </c>
      <c r="V49" t="s">
        <v>82</v>
      </c>
      <c r="W49" t="s">
        <v>54</v>
      </c>
      <c r="X49" t="s">
        <v>405</v>
      </c>
      <c r="Y49" t="s">
        <v>20</v>
      </c>
      <c r="Z49" t="s">
        <v>20</v>
      </c>
      <c r="AA49">
        <v>42872.828923611109</v>
      </c>
      <c r="AB49">
        <v>42881.532037037039</v>
      </c>
      <c r="AC49" t="s">
        <v>1425</v>
      </c>
      <c r="AE49" t="str">
        <f t="shared" ca="1" si="12"/>
        <v>Protocols-SMB</v>
      </c>
      <c r="AF49" t="str">
        <f t="shared" ca="1" si="13"/>
        <v>---</v>
      </c>
      <c r="AG49" t="str">
        <f t="shared" ca="1" si="14"/>
        <v>---</v>
      </c>
      <c r="AH49" t="str">
        <f t="shared" ca="1" si="15"/>
        <v>P2</v>
      </c>
    </row>
    <row r="50" spans="1:34" x14ac:dyDescent="0.3">
      <c r="A50">
        <f t="shared" si="8"/>
        <v>6</v>
      </c>
      <c r="B50">
        <f t="shared" si="9"/>
        <v>5</v>
      </c>
      <c r="C50" s="4">
        <f t="shared" ca="1" si="10"/>
        <v>99937</v>
      </c>
      <c r="D50">
        <v>99937</v>
      </c>
      <c r="E50" t="s">
        <v>265</v>
      </c>
      <c r="F50" t="s">
        <v>86</v>
      </c>
      <c r="G50" t="s">
        <v>87</v>
      </c>
      <c r="H50" t="s">
        <v>94</v>
      </c>
      <c r="I50" t="s">
        <v>1456</v>
      </c>
      <c r="J50" t="s">
        <v>123</v>
      </c>
      <c r="K50" t="str">
        <f t="shared" ca="1" si="11"/>
        <v>.</v>
      </c>
      <c r="L50" s="5" t="s">
        <v>20</v>
      </c>
      <c r="M50" t="s">
        <v>1105</v>
      </c>
      <c r="N50" t="s">
        <v>1457</v>
      </c>
      <c r="O50" t="s">
        <v>123</v>
      </c>
      <c r="P50" t="s">
        <v>123</v>
      </c>
      <c r="Q50" t="s">
        <v>82</v>
      </c>
      <c r="R50" t="s">
        <v>1380</v>
      </c>
      <c r="S50" t="s">
        <v>269</v>
      </c>
      <c r="T50" t="s">
        <v>23</v>
      </c>
      <c r="U50" t="s">
        <v>39</v>
      </c>
      <c r="V50" t="s">
        <v>82</v>
      </c>
      <c r="W50" t="s">
        <v>683</v>
      </c>
      <c r="X50" t="s">
        <v>108</v>
      </c>
      <c r="Y50" t="s">
        <v>20</v>
      </c>
      <c r="Z50" t="s">
        <v>20</v>
      </c>
      <c r="AA50" s="2">
        <v>42879.689502314817</v>
      </c>
      <c r="AB50" s="2">
        <v>42880.87122685185</v>
      </c>
      <c r="AD50">
        <v>19</v>
      </c>
      <c r="AE50" t="str">
        <f t="shared" ca="1" si="12"/>
        <v>Protocols-SMB</v>
      </c>
      <c r="AF50" t="str">
        <f t="shared" ca="1" si="13"/>
        <v>---</v>
      </c>
      <c r="AG50" t="str">
        <f t="shared" ca="1" si="14"/>
        <v>---</v>
      </c>
      <c r="AH50" t="str">
        <f t="shared" ca="1" si="15"/>
        <v>P2</v>
      </c>
    </row>
    <row r="51" spans="1:34" x14ac:dyDescent="0.3">
      <c r="A51">
        <f t="shared" si="8"/>
        <v>5</v>
      </c>
      <c r="B51">
        <f t="shared" si="9"/>
        <v>5</v>
      </c>
      <c r="C51" s="4">
        <f t="shared" ca="1" si="10"/>
        <v>99998</v>
      </c>
      <c r="D51">
        <v>99998</v>
      </c>
      <c r="E51" t="s">
        <v>561</v>
      </c>
      <c r="F51" t="s">
        <v>86</v>
      </c>
      <c r="G51" t="s">
        <v>87</v>
      </c>
      <c r="H51" t="s">
        <v>112</v>
      </c>
      <c r="I51" t="s">
        <v>24</v>
      </c>
      <c r="J51" t="s">
        <v>123</v>
      </c>
      <c r="K51" t="str">
        <f t="shared" ca="1" si="11"/>
        <v>NTR</v>
      </c>
      <c r="L51" s="5" t="s">
        <v>20</v>
      </c>
      <c r="M51" t="s">
        <v>1360</v>
      </c>
      <c r="N51" t="s">
        <v>1471</v>
      </c>
      <c r="O51" t="s">
        <v>123</v>
      </c>
      <c r="P51" t="s">
        <v>123</v>
      </c>
      <c r="Q51" t="s">
        <v>82</v>
      </c>
      <c r="R51" t="s">
        <v>1380</v>
      </c>
      <c r="S51" t="s">
        <v>269</v>
      </c>
      <c r="T51" t="s">
        <v>23</v>
      </c>
      <c r="U51" t="s">
        <v>22</v>
      </c>
      <c r="V51" t="s">
        <v>29</v>
      </c>
      <c r="W51" t="s">
        <v>26</v>
      </c>
      <c r="X51" t="s">
        <v>405</v>
      </c>
      <c r="Y51" t="s">
        <v>20</v>
      </c>
      <c r="Z51" t="s">
        <v>20</v>
      </c>
      <c r="AA51" s="2">
        <v>42880.636782407404</v>
      </c>
      <c r="AB51" s="2">
        <v>42880.867199074077</v>
      </c>
      <c r="AD51">
        <v>4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x14ac:dyDescent="0.3">
      <c r="A52">
        <f t="shared" si="8"/>
        <v>0</v>
      </c>
      <c r="B52">
        <f t="shared" si="9"/>
        <v>0</v>
      </c>
      <c r="C52" s="4">
        <f t="shared" ca="1" si="10"/>
        <v>100123</v>
      </c>
      <c r="D52">
        <v>100123</v>
      </c>
      <c r="E52" t="s">
        <v>18</v>
      </c>
      <c r="F52" t="s">
        <v>86</v>
      </c>
      <c r="G52" t="s">
        <v>554</v>
      </c>
      <c r="H52" t="s">
        <v>112</v>
      </c>
      <c r="I52" t="s">
        <v>24</v>
      </c>
      <c r="J52" t="s">
        <v>123</v>
      </c>
      <c r="K52" t="str">
        <f t="shared" ca="1" si="11"/>
        <v>NTR</v>
      </c>
      <c r="L52" s="5" t="s">
        <v>796</v>
      </c>
      <c r="M52" s="5" t="s">
        <v>20</v>
      </c>
      <c r="N52" t="s">
        <v>1488</v>
      </c>
      <c r="O52" t="s">
        <v>1481</v>
      </c>
      <c r="P52" t="s">
        <v>123</v>
      </c>
      <c r="Q52" t="s">
        <v>82</v>
      </c>
      <c r="R52" t="s">
        <v>1380</v>
      </c>
      <c r="S52" t="s">
        <v>269</v>
      </c>
      <c r="T52" t="s">
        <v>36</v>
      </c>
      <c r="U52" t="s">
        <v>35</v>
      </c>
      <c r="V52" t="s">
        <v>190</v>
      </c>
      <c r="W52" t="s">
        <v>26</v>
      </c>
      <c r="X52" t="s">
        <v>405</v>
      </c>
      <c r="Y52" t="s">
        <v>103</v>
      </c>
      <c r="Z52" t="s">
        <v>20</v>
      </c>
      <c r="AA52" s="2">
        <v>42885.440057870372</v>
      </c>
      <c r="AB52" s="2">
        <v>42885.440057870372</v>
      </c>
      <c r="AD52">
        <v>8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8"/>
        <v>12</v>
      </c>
      <c r="B53">
        <f t="shared" si="9"/>
        <v>8</v>
      </c>
      <c r="C53" s="4">
        <f t="shared" ca="1" si="10"/>
        <v>99654</v>
      </c>
      <c r="D53">
        <v>99654</v>
      </c>
      <c r="E53" t="s">
        <v>218</v>
      </c>
      <c r="F53" t="s">
        <v>55</v>
      </c>
      <c r="G53" t="s">
        <v>182</v>
      </c>
      <c r="H53" t="s">
        <v>112</v>
      </c>
      <c r="I53" t="s">
        <v>24</v>
      </c>
      <c r="J53" t="s">
        <v>123</v>
      </c>
      <c r="K53" t="str">
        <f t="shared" ca="1" si="11"/>
        <v>.</v>
      </c>
      <c r="L53" s="5" t="s">
        <v>20</v>
      </c>
      <c r="M53" t="s">
        <v>1360</v>
      </c>
      <c r="N53" t="s">
        <v>1338</v>
      </c>
      <c r="O53" t="s">
        <v>123</v>
      </c>
      <c r="P53" t="s">
        <v>123</v>
      </c>
      <c r="Q53" t="s">
        <v>82</v>
      </c>
      <c r="R53" t="s">
        <v>1380</v>
      </c>
      <c r="S53" t="s">
        <v>269</v>
      </c>
      <c r="T53" t="s">
        <v>23</v>
      </c>
      <c r="U53" t="s">
        <v>22</v>
      </c>
      <c r="V53" t="s">
        <v>82</v>
      </c>
      <c r="W53" t="s">
        <v>90</v>
      </c>
      <c r="X53" t="s">
        <v>218</v>
      </c>
      <c r="Y53" t="s">
        <v>20</v>
      </c>
      <c r="Z53" t="s">
        <v>20</v>
      </c>
      <c r="AA53" s="2">
        <v>42873.305613425924</v>
      </c>
      <c r="AB53" s="2">
        <v>42877.536006944443</v>
      </c>
      <c r="AD53">
        <v>7</v>
      </c>
      <c r="AE53" t="str">
        <f t="shared" ca="1" si="12"/>
        <v>Snapshots</v>
      </c>
      <c r="AF53" t="str">
        <f t="shared" ca="1" si="13"/>
        <v>Avitus_1.4.0.72-20170607</v>
      </c>
      <c r="AG53" t="str">
        <f t="shared" ca="1" si="14"/>
        <v>---</v>
      </c>
      <c r="AH53" t="str">
        <f t="shared" ca="1" si="15"/>
        <v>P1</v>
      </c>
    </row>
    <row r="54" spans="1:34" x14ac:dyDescent="0.3">
      <c r="A54">
        <f t="shared" si="8"/>
        <v>42270</v>
      </c>
      <c r="B54">
        <f t="shared" si="9"/>
        <v>42270</v>
      </c>
      <c r="C54" s="4">
        <f t="shared" ca="1" si="10"/>
        <v>0</v>
      </c>
      <c r="J54" t="s">
        <v>123</v>
      </c>
      <c r="K54" t="str">
        <f t="shared" ca="1" si="11"/>
        <v>.</v>
      </c>
      <c r="L54" s="5"/>
      <c r="M54" s="5"/>
      <c r="AA54" s="2"/>
      <c r="AB54" s="2"/>
      <c r="AE54">
        <f t="shared" ca="1" si="12"/>
        <v>0</v>
      </c>
      <c r="AF54">
        <f t="shared" ca="1" si="13"/>
        <v>0</v>
      </c>
      <c r="AG54">
        <f t="shared" ca="1" si="14"/>
        <v>0</v>
      </c>
      <c r="AH54">
        <f t="shared" ca="1" si="15"/>
        <v>0</v>
      </c>
    </row>
    <row r="55" spans="1:34" x14ac:dyDescent="0.3">
      <c r="A55">
        <f t="shared" si="8"/>
        <v>42270</v>
      </c>
      <c r="B55">
        <f t="shared" si="9"/>
        <v>42270</v>
      </c>
      <c r="C55" s="4">
        <f t="shared" ca="1" si="10"/>
        <v>0</v>
      </c>
      <c r="J55" t="s">
        <v>123</v>
      </c>
      <c r="K55" t="str">
        <f t="shared" ca="1" si="11"/>
        <v>.</v>
      </c>
      <c r="L55" s="5"/>
      <c r="M55" s="5"/>
      <c r="AA55" s="2"/>
      <c r="AB55" s="2"/>
      <c r="AE55">
        <f t="shared" ca="1" si="12"/>
        <v>0</v>
      </c>
      <c r="AF55">
        <f t="shared" ca="1" si="13"/>
        <v>0</v>
      </c>
      <c r="AG55">
        <f t="shared" ca="1" si="14"/>
        <v>0</v>
      </c>
      <c r="AH55">
        <f t="shared" ca="1" si="15"/>
        <v>0</v>
      </c>
    </row>
    <row r="56" spans="1:34" x14ac:dyDescent="0.3">
      <c r="A56">
        <f t="shared" si="8"/>
        <v>42270</v>
      </c>
      <c r="B56">
        <f t="shared" si="9"/>
        <v>42270</v>
      </c>
      <c r="C56" s="4">
        <f t="shared" ca="1" si="10"/>
        <v>0</v>
      </c>
      <c r="J56" t="s">
        <v>123</v>
      </c>
      <c r="K56" t="str">
        <f t="shared" ca="1" si="11"/>
        <v>.</v>
      </c>
      <c r="L56" s="5"/>
      <c r="AA56" s="2"/>
      <c r="AB56" s="2"/>
      <c r="AE56">
        <f t="shared" ca="1" si="12"/>
        <v>0</v>
      </c>
      <c r="AF56">
        <f t="shared" ca="1" si="13"/>
        <v>0</v>
      </c>
      <c r="AG56">
        <f t="shared" ca="1" si="14"/>
        <v>0</v>
      </c>
      <c r="AH56">
        <f t="shared" ca="1" si="15"/>
        <v>0</v>
      </c>
    </row>
    <row r="57" spans="1:34" x14ac:dyDescent="0.3">
      <c r="A57">
        <f t="shared" si="8"/>
        <v>42270</v>
      </c>
      <c r="B57">
        <f t="shared" si="9"/>
        <v>42270</v>
      </c>
      <c r="C57" s="4">
        <f t="shared" ca="1" si="10"/>
        <v>0</v>
      </c>
      <c r="I57" t="s">
        <v>123</v>
      </c>
      <c r="J57" t="s">
        <v>123</v>
      </c>
      <c r="K57" t="str">
        <f t="shared" ca="1" si="11"/>
        <v>.</v>
      </c>
      <c r="L57" s="5"/>
      <c r="O57" t="s">
        <v>123</v>
      </c>
      <c r="P57" t="s">
        <v>123</v>
      </c>
      <c r="AA57" s="2"/>
      <c r="AB57" s="2"/>
      <c r="AD57">
        <v>6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x14ac:dyDescent="0.3">
      <c r="A58">
        <f t="shared" si="8"/>
        <v>42270</v>
      </c>
      <c r="B58">
        <f t="shared" si="9"/>
        <v>42270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L58" s="5"/>
      <c r="O58" t="s">
        <v>123</v>
      </c>
      <c r="P58" t="s">
        <v>123</v>
      </c>
      <c r="AA58" s="2"/>
      <c r="AB58" s="2"/>
      <c r="AD58">
        <v>4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8"/>
        <v>42270</v>
      </c>
      <c r="B59">
        <f t="shared" si="9"/>
        <v>42270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L59" s="5"/>
      <c r="M59" s="5"/>
      <c r="O59" t="s">
        <v>123</v>
      </c>
      <c r="P59" t="s">
        <v>123</v>
      </c>
      <c r="AA59" s="2"/>
      <c r="AB59" s="2"/>
      <c r="AD59">
        <v>9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42270</v>
      </c>
      <c r="B60">
        <f t="shared" si="9"/>
        <v>42270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M60" s="5"/>
      <c r="O60" t="s">
        <v>123</v>
      </c>
      <c r="P60" t="s">
        <v>123</v>
      </c>
      <c r="AA60" s="2"/>
      <c r="AB60" s="2"/>
      <c r="AD60">
        <v>7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42270</v>
      </c>
      <c r="B61">
        <f t="shared" si="9"/>
        <v>42270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M61" s="5"/>
      <c r="O61" t="s">
        <v>123</v>
      </c>
      <c r="P61" t="s">
        <v>123</v>
      </c>
      <c r="AA61" s="2"/>
      <c r="AB61" s="2"/>
      <c r="AD61">
        <v>2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42270</v>
      </c>
      <c r="B62">
        <f t="shared" si="9"/>
        <v>42270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L62" s="5"/>
      <c r="O62" t="s">
        <v>123</v>
      </c>
      <c r="P62" t="s">
        <v>123</v>
      </c>
      <c r="AA62" s="2"/>
      <c r="AB62" s="2"/>
      <c r="AD62">
        <v>16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42270</v>
      </c>
      <c r="B63">
        <f t="shared" si="9"/>
        <v>42270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L63" s="5"/>
      <c r="M63" s="5"/>
      <c r="O63" t="s">
        <v>123</v>
      </c>
      <c r="P63" t="s">
        <v>123</v>
      </c>
      <c r="AA63" s="2"/>
      <c r="AB63" s="2"/>
      <c r="AD63">
        <v>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42270</v>
      </c>
      <c r="B64">
        <f t="shared" si="9"/>
        <v>42270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L64" s="5"/>
      <c r="M64" s="5"/>
      <c r="O64" t="s">
        <v>123</v>
      </c>
      <c r="P64" t="s">
        <v>123</v>
      </c>
      <c r="AA64" s="2"/>
      <c r="AB64" s="2"/>
      <c r="AD64">
        <v>1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42270</v>
      </c>
      <c r="B65">
        <f t="shared" si="9"/>
        <v>42270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M65" s="5"/>
      <c r="O65" t="s">
        <v>123</v>
      </c>
      <c r="P65" t="s">
        <v>123</v>
      </c>
      <c r="AA65" s="2"/>
      <c r="AB65" s="2"/>
      <c r="AD65">
        <v>2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42270</v>
      </c>
      <c r="B66">
        <f t="shared" ref="B66:B100" si="17">DAYS360(AB66,$K$104)</f>
        <v>42270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s="5"/>
      <c r="M66" s="5"/>
      <c r="O66" t="s">
        <v>123</v>
      </c>
      <c r="P66" t="s">
        <v>123</v>
      </c>
      <c r="AA66" s="2"/>
      <c r="AB66" s="2"/>
      <c r="AD66">
        <v>1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42270</v>
      </c>
      <c r="B67">
        <f t="shared" si="17"/>
        <v>42270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L67" s="5"/>
      <c r="M67" s="5"/>
      <c r="O67" t="s">
        <v>123</v>
      </c>
      <c r="P67" t="s">
        <v>123</v>
      </c>
      <c r="AA67" s="2"/>
      <c r="AB67" s="2"/>
      <c r="AD67">
        <v>2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42270</v>
      </c>
      <c r="B68">
        <f t="shared" si="17"/>
        <v>42270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42270</v>
      </c>
      <c r="B69">
        <f t="shared" si="17"/>
        <v>42270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42270</v>
      </c>
      <c r="B70">
        <f t="shared" si="17"/>
        <v>42270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42270</v>
      </c>
      <c r="B71">
        <f t="shared" si="17"/>
        <v>42270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42270</v>
      </c>
      <c r="B72">
        <f t="shared" si="17"/>
        <v>42270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42270</v>
      </c>
      <c r="B73">
        <f t="shared" si="17"/>
        <v>42270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42270</v>
      </c>
      <c r="B74">
        <f t="shared" si="17"/>
        <v>42270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42270</v>
      </c>
      <c r="B75">
        <f t="shared" si="17"/>
        <v>42270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42270</v>
      </c>
      <c r="B76">
        <f t="shared" si="17"/>
        <v>42270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42270</v>
      </c>
      <c r="B77">
        <f t="shared" si="17"/>
        <v>42270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42270</v>
      </c>
      <c r="B78">
        <f t="shared" si="17"/>
        <v>42270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42270</v>
      </c>
      <c r="B79">
        <f t="shared" si="17"/>
        <v>42270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42270</v>
      </c>
      <c r="B80">
        <f t="shared" si="17"/>
        <v>42270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42270</v>
      </c>
      <c r="B81">
        <f t="shared" si="17"/>
        <v>42270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42270</v>
      </c>
      <c r="B82">
        <f t="shared" si="17"/>
        <v>42270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42270</v>
      </c>
      <c r="B83">
        <f t="shared" si="17"/>
        <v>42270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42270</v>
      </c>
      <c r="B84">
        <f t="shared" si="17"/>
        <v>42270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42270</v>
      </c>
      <c r="B85">
        <f t="shared" si="17"/>
        <v>42270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42270</v>
      </c>
      <c r="B86">
        <f t="shared" si="17"/>
        <v>42270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42270</v>
      </c>
      <c r="B87">
        <f t="shared" si="17"/>
        <v>42270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42270</v>
      </c>
      <c r="B88">
        <f t="shared" si="17"/>
        <v>42270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42270</v>
      </c>
      <c r="B89">
        <f t="shared" si="17"/>
        <v>42270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42270</v>
      </c>
      <c r="B90">
        <f t="shared" si="17"/>
        <v>42270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42270</v>
      </c>
      <c r="B91">
        <f t="shared" si="17"/>
        <v>42270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42270</v>
      </c>
      <c r="B92">
        <f t="shared" si="17"/>
        <v>42270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42270</v>
      </c>
      <c r="B93">
        <f t="shared" si="17"/>
        <v>42270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42270</v>
      </c>
      <c r="B94">
        <f t="shared" si="17"/>
        <v>42270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42270</v>
      </c>
      <c r="B95">
        <f t="shared" si="17"/>
        <v>42270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42270</v>
      </c>
      <c r="B96">
        <f t="shared" si="17"/>
        <v>42270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42270</v>
      </c>
      <c r="B97">
        <f t="shared" si="17"/>
        <v>42270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42270</v>
      </c>
      <c r="B98">
        <f t="shared" si="17"/>
        <v>42270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42270</v>
      </c>
      <c r="B99">
        <f t="shared" si="17"/>
        <v>42270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42270</v>
      </c>
      <c r="B100">
        <f t="shared" si="17"/>
        <v>42270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52</v>
      </c>
      <c r="K103" t="s">
        <v>1479</v>
      </c>
    </row>
    <row r="104" spans="1:34" x14ac:dyDescent="0.3">
      <c r="G104" t="s">
        <v>153</v>
      </c>
      <c r="I104" t="str">
        <f>CONCATENATE(MID($K$103,11,5), " Report")</f>
        <v>05-25 Report</v>
      </c>
      <c r="K104" s="6">
        <v>42885</v>
      </c>
    </row>
    <row r="105" spans="1:34" x14ac:dyDescent="0.3">
      <c r="F105" t="s">
        <v>150</v>
      </c>
      <c r="G105">
        <f ca="1">COUNTIFS(K2:K100,"=NTR")</f>
        <v>9</v>
      </c>
      <c r="I105">
        <f ca="1">INDIRECT("'" &amp; $K$103 &amp; "'!$g" &amp; ROW())</f>
        <v>11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3</v>
      </c>
      <c r="I106">
        <f t="shared" ref="I106:I111" ca="1" si="24">INDIRECT("'" &amp; $K$103 &amp; "'!$g" &amp; ROW())</f>
        <v>10</v>
      </c>
      <c r="K106" s="7"/>
    </row>
    <row r="107" spans="1:34" x14ac:dyDescent="0.3">
      <c r="F107" t="s">
        <v>157</v>
      </c>
      <c r="G107">
        <f>COUNTIFS(B2:B81,"&gt;7",B2:B81,"&lt;400")</f>
        <v>8</v>
      </c>
      <c r="I107">
        <f t="shared" ca="1" si="24"/>
        <v>10</v>
      </c>
    </row>
    <row r="108" spans="1:34" x14ac:dyDescent="0.3">
      <c r="F108" t="s">
        <v>152</v>
      </c>
      <c r="G108">
        <f>COUNTIFS(L2:L81,"=Waiver*")</f>
        <v>17</v>
      </c>
      <c r="I108">
        <f t="shared" ca="1" si="24"/>
        <v>9</v>
      </c>
    </row>
    <row r="109" spans="1:34" x14ac:dyDescent="0.3">
      <c r="F109" t="s">
        <v>158</v>
      </c>
      <c r="G109">
        <f>COUNTA(D2:D104)</f>
        <v>52</v>
      </c>
      <c r="I109">
        <f t="shared" ca="1" si="24"/>
        <v>49</v>
      </c>
    </row>
    <row r="110" spans="1:34" x14ac:dyDescent="0.3">
      <c r="F110" t="s">
        <v>159</v>
      </c>
      <c r="G110">
        <v>13</v>
      </c>
      <c r="I110">
        <f t="shared" ca="1" si="24"/>
        <v>13</v>
      </c>
    </row>
    <row r="111" spans="1:34" s="1" customFormat="1" x14ac:dyDescent="0.3">
      <c r="F111" s="1" t="s">
        <v>21</v>
      </c>
      <c r="G111" s="1">
        <f>COUNTIFS(Q2:Q95,$F111)</f>
        <v>5</v>
      </c>
      <c r="I111">
        <f t="shared" ca="1" si="24"/>
        <v>5</v>
      </c>
      <c r="N111" s="10" t="s">
        <v>160</v>
      </c>
    </row>
    <row r="113" spans="5:13" s="1" customFormat="1" x14ac:dyDescent="0.3">
      <c r="H113" s="1" t="s">
        <v>184</v>
      </c>
    </row>
    <row r="114" spans="5:13" x14ac:dyDescent="0.3">
      <c r="F114" t="s">
        <v>1347</v>
      </c>
      <c r="G114" s="1">
        <f>COUNTIFS($F$2:$F$95,F114 &amp; "*")</f>
        <v>0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10</v>
      </c>
      <c r="H115" s="1">
        <f>COUNTIFS($F$2:$F$95,F115 &amp; "*",$H$2:$H$95,"P0")</f>
        <v>3</v>
      </c>
      <c r="I115" s="1">
        <f ca="1">INDIRECT("'" &amp; $K$103 &amp; "'!$g" &amp; ROW())</f>
        <v>9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13" x14ac:dyDescent="0.3">
      <c r="F117" t="s">
        <v>63</v>
      </c>
      <c r="G117" s="1">
        <f t="shared" si="25"/>
        <v>4</v>
      </c>
      <c r="H117" s="1">
        <f t="shared" si="26"/>
        <v>1</v>
      </c>
      <c r="I117" s="1">
        <f t="shared" ca="1" si="27"/>
        <v>4</v>
      </c>
    </row>
    <row r="118" spans="5:13" x14ac:dyDescent="0.3">
      <c r="F118" t="s">
        <v>70</v>
      </c>
      <c r="G118" s="1">
        <f t="shared" si="25"/>
        <v>4</v>
      </c>
      <c r="H118" s="1">
        <f t="shared" si="26"/>
        <v>1</v>
      </c>
      <c r="I118" s="1">
        <f t="shared" ca="1" si="27"/>
        <v>4</v>
      </c>
    </row>
    <row r="119" spans="5:13" x14ac:dyDescent="0.3">
      <c r="F119" t="s">
        <v>253</v>
      </c>
      <c r="G119" s="1">
        <f t="shared" si="25"/>
        <v>3</v>
      </c>
      <c r="H119" s="1">
        <f t="shared" si="26"/>
        <v>3</v>
      </c>
      <c r="I119" s="1">
        <f t="shared" ca="1" si="27"/>
        <v>3</v>
      </c>
      <c r="K119" t="s">
        <v>1525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13</v>
      </c>
      <c r="H122" s="1">
        <f t="shared" si="26"/>
        <v>3</v>
      </c>
      <c r="I122" s="1">
        <f t="shared" ca="1" si="27"/>
        <v>9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2</v>
      </c>
      <c r="H125" s="1">
        <f t="shared" si="26"/>
        <v>0</v>
      </c>
      <c r="I125" s="1">
        <f t="shared" ca="1" si="27"/>
        <v>4</v>
      </c>
      <c r="M125" t="str">
        <f>CONCATENATE("Prev Rpt= ",$K$103)</f>
        <v>Prev Rpt= bugs-2017-05-25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12</v>
      </c>
      <c r="M126">
        <f ca="1">INDIRECT("'" &amp; $K$103 &amp; "'!$l" &amp; ROW())</f>
        <v>12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16</v>
      </c>
      <c r="M127">
        <f ca="1">INDIRECT("'" &amp; $K$103 &amp; "'!$l" &amp; ROW())</f>
        <v>14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22</v>
      </c>
      <c r="M128">
        <f ca="1">INDIRECT("'" &amp; $K$103 &amp; "'!$l" &amp; ROW())</f>
        <v>21</v>
      </c>
    </row>
    <row r="129" spans="5:13" x14ac:dyDescent="0.3">
      <c r="F129" t="s">
        <v>19</v>
      </c>
      <c r="G129" s="1">
        <f t="shared" si="25"/>
        <v>0</v>
      </c>
      <c r="H129" s="1">
        <f t="shared" si="26"/>
        <v>0</v>
      </c>
      <c r="I129" s="1">
        <f t="shared" ca="1" si="27"/>
        <v>1</v>
      </c>
      <c r="K129" t="s">
        <v>203</v>
      </c>
      <c r="L129">
        <f>COUNTIFS(H2:H95, "unspecified")</f>
        <v>2</v>
      </c>
      <c r="M129">
        <f ca="1">INDIRECT("'" &amp; $K$103 &amp; "'!$l" &amp; ROW())</f>
        <v>2</v>
      </c>
    </row>
    <row r="130" spans="5:13" x14ac:dyDescent="0.3">
      <c r="F130" t="s">
        <v>86</v>
      </c>
      <c r="G130" s="1">
        <f t="shared" si="25"/>
        <v>15</v>
      </c>
      <c r="H130" s="1">
        <f t="shared" si="26"/>
        <v>1</v>
      </c>
      <c r="I130" s="1">
        <f t="shared" ca="1" si="27"/>
        <v>14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52</v>
      </c>
      <c r="M131" s="1">
        <f ca="1">SUM(M126:M129)</f>
        <v>49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CONCATENATE("124 to be verified/closed, ",SUM(48,13)," non-QA submitter.")</f>
        <v>124 to be verified/closed, 61 non-QA submitter.</v>
      </c>
      <c r="L133" s="13" t="str">
        <f>CONCATENATE("Older than 14 days: ", SUM(34,8))</f>
        <v>Older than 14 days: 42</v>
      </c>
    </row>
    <row r="134" spans="5:13" x14ac:dyDescent="0.3">
      <c r="G134" s="1">
        <f>SUM(G114:G133)</f>
        <v>52</v>
      </c>
      <c r="H134" s="1">
        <f>SUM(H114:H133)</f>
        <v>12</v>
      </c>
      <c r="I134" s="1">
        <f ca="1">SUM(I114:I133)</f>
        <v>49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2</v>
      </c>
      <c r="I136" s="1">
        <f ca="1">INDIRECT("'" &amp; $K$103 &amp; "'!$g" &amp; ROW())</f>
        <v>1</v>
      </c>
    </row>
    <row r="137" spans="5:13" x14ac:dyDescent="0.3">
      <c r="E137" s="1"/>
      <c r="F137" s="1" t="s">
        <v>194</v>
      </c>
      <c r="G137" s="1">
        <f>COUNTIFS($T$2:$T$95,$F137)</f>
        <v>27</v>
      </c>
      <c r="I137" s="1">
        <f ca="1">INDIRECT("'" &amp; $K$103 &amp; "'!$g" &amp; ROW())</f>
        <v>27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23</v>
      </c>
      <c r="I138" s="1">
        <f ca="1">INDIRECT("'" &amp; $K$103 &amp; "'!$g" &amp; ROW())</f>
        <v>21</v>
      </c>
      <c r="K138" s="4" t="s">
        <v>968</v>
      </c>
    </row>
    <row r="139" spans="5:13" x14ac:dyDescent="0.3">
      <c r="G139">
        <f>SUM(G136:G138)</f>
        <v>52</v>
      </c>
      <c r="I139">
        <f ca="1">INDIRECT("'" &amp; $K$103 &amp; "'!$g" &amp; ROW())</f>
        <v>49</v>
      </c>
    </row>
    <row r="140" spans="5:13" x14ac:dyDescent="0.3">
      <c r="E140" s="1"/>
      <c r="F140" s="1" t="s">
        <v>1427</v>
      </c>
      <c r="G140">
        <f t="shared" ref="G140:G146" si="28">COUNTIFS($V$2:$V$95,$F140 &amp; "*")</f>
        <v>0</v>
      </c>
      <c r="I140">
        <f ca="1">INDIRECT("'" &amp; $K$103 &amp; "'!$g" &amp;ROW())</f>
        <v>0</v>
      </c>
    </row>
    <row r="141" spans="5:13" x14ac:dyDescent="0.3">
      <c r="E141" t="s">
        <v>173</v>
      </c>
      <c r="F141" t="s">
        <v>82</v>
      </c>
      <c r="G141">
        <f t="shared" si="28"/>
        <v>23</v>
      </c>
      <c r="I141">
        <f ca="1">INDIRECT("'" &amp; $K$103 &amp; "'!$g" &amp;ROW())</f>
        <v>22</v>
      </c>
    </row>
    <row r="142" spans="5:13" s="1" customFormat="1" x14ac:dyDescent="0.3">
      <c r="E142"/>
      <c r="F142" t="s">
        <v>570</v>
      </c>
      <c r="G142">
        <f t="shared" si="28"/>
        <v>1</v>
      </c>
      <c r="I142">
        <f t="shared" ref="I142:I149" ca="1" si="29">INDIRECT("'" &amp; $K$103 &amp; "'!$g" &amp;ROW())</f>
        <v>1</v>
      </c>
    </row>
    <row r="143" spans="5:13" x14ac:dyDescent="0.3">
      <c r="F143" t="s">
        <v>43</v>
      </c>
      <c r="G143">
        <f t="shared" si="28"/>
        <v>14</v>
      </c>
      <c r="I143">
        <f t="shared" ca="1" si="29"/>
        <v>12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9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1</v>
      </c>
    </row>
    <row r="146" spans="5:9" x14ac:dyDescent="0.3">
      <c r="F146" t="s">
        <v>1426</v>
      </c>
      <c r="G146">
        <f t="shared" si="28"/>
        <v>0</v>
      </c>
      <c r="I146">
        <f t="shared" ca="1" si="29"/>
        <v>0</v>
      </c>
    </row>
    <row r="147" spans="5:9" x14ac:dyDescent="0.3">
      <c r="F147" t="s">
        <v>156</v>
      </c>
      <c r="G147">
        <f>COUNTIFS($V$2:$V$81,$F147)</f>
        <v>4</v>
      </c>
      <c r="I147">
        <f t="shared" ca="1" si="29"/>
        <v>4</v>
      </c>
    </row>
    <row r="148" spans="5:9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9" s="1" customFormat="1" x14ac:dyDescent="0.3">
      <c r="E149"/>
      <c r="F149" s="32" t="s">
        <v>1428</v>
      </c>
      <c r="G149">
        <f>COUNTIFS($V$2:$V$81,$F149 &amp; "*")</f>
        <v>0</v>
      </c>
      <c r="H149"/>
      <c r="I149">
        <f t="shared" ca="1" si="29"/>
        <v>0</v>
      </c>
    </row>
    <row r="150" spans="5:9" x14ac:dyDescent="0.3">
      <c r="E150" s="1"/>
      <c r="F150" s="1"/>
      <c r="G150" s="1">
        <f>SUM(G140:G149)</f>
        <v>52</v>
      </c>
      <c r="H150" s="1"/>
      <c r="I150" s="1">
        <f ca="1">SUM(I141:I149)</f>
        <v>49</v>
      </c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1089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1182</v>
      </c>
      <c r="G158">
        <f t="shared" si="31"/>
        <v>0</v>
      </c>
      <c r="I158">
        <f t="shared" ca="1" si="30"/>
        <v>1</v>
      </c>
    </row>
    <row r="159" spans="5:9" x14ac:dyDescent="0.3">
      <c r="F159" t="s">
        <v>1105</v>
      </c>
      <c r="G159">
        <f t="shared" si="31"/>
        <v>13</v>
      </c>
      <c r="I159">
        <f t="shared" ca="1" si="30"/>
        <v>12</v>
      </c>
    </row>
    <row r="160" spans="5:9" x14ac:dyDescent="0.3">
      <c r="F160" t="s">
        <v>1360</v>
      </c>
      <c r="G160">
        <f t="shared" si="31"/>
        <v>5</v>
      </c>
      <c r="I160">
        <f t="shared" ca="1" si="30"/>
        <v>1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18</v>
      </c>
    </row>
    <row r="174" spans="7:14" x14ac:dyDescent="0.3">
      <c r="N174" t="s">
        <v>478</v>
      </c>
    </row>
  </sheetData>
  <autoFilter ref="A1:AH101"/>
  <conditionalFormatting sqref="F2:F100">
    <cfRule type="expression" dxfId="316" priority="7">
      <formula>IF(AND(F2 &lt;&gt; AE2, AE2 &lt;&gt; "NTR"), 1,0)</formula>
    </cfRule>
  </conditionalFormatting>
  <conditionalFormatting sqref="M2:M44 M46:M100">
    <cfRule type="expression" dxfId="315" priority="6">
      <formula>IF(AND(M2&lt;&gt;AF2,AF2 &lt;&gt; "---"),IF(AF2 &lt;&gt; "NoTarg",1,0),0)</formula>
    </cfRule>
  </conditionalFormatting>
  <conditionalFormatting sqref="L2:L100">
    <cfRule type="expression" dxfId="314" priority="5">
      <formula>IF(AND(L2 &lt;&gt; AG2, AG2 &lt;&gt; "NoWaive"), 1,0)</formula>
    </cfRule>
  </conditionalFormatting>
  <conditionalFormatting sqref="H2:H100">
    <cfRule type="expression" dxfId="313" priority="4">
      <formula>IF(AND(H2 &lt;&gt; AH2, AH2 &lt;&gt; "NTR"), 1,0)</formula>
    </cfRule>
  </conditionalFormatting>
  <conditionalFormatting sqref="A131:E133 G131:H131 A116:H130 F132:H132 I116:I132 J116:BA133 F133:I133 A161:BA500 A134:BA157 A158:E160 G158:BA160 A2:BA44 A46:BA115 A45:L45 N45:BA45">
    <cfRule type="expression" dxfId="312" priority="8">
      <formula>MOD(ROW(),2)=0</formula>
    </cfRule>
  </conditionalFormatting>
  <conditionalFormatting sqref="F158:F159">
    <cfRule type="expression" dxfId="311" priority="3">
      <formula>MOD(ROW(),2)=0</formula>
    </cfRule>
  </conditionalFormatting>
  <conditionalFormatting sqref="F160">
    <cfRule type="expression" dxfId="310" priority="2">
      <formula>MOD(ROW(),2)=0</formula>
    </cfRule>
  </conditionalFormatting>
  <conditionalFormatting sqref="M45">
    <cfRule type="expression" dxfId="309" priority="1">
      <formula>MOD(ROW(),2)=0</formula>
    </cfRule>
  </conditionalFormatting>
  <hyperlinks>
    <hyperlink ref="K115" r:id="rId1"/>
    <hyperlink ref="K1" location="'bugs-2017-05-30'!K118" display="Prev Notes"/>
    <hyperlink ref="N111" location="'bugs-2017-05-30'!A2" display="Top"/>
    <hyperlink ref="E16" r:id="rId2" display="moorthy.mm@hpe.com"/>
    <hyperlink ref="E45" r:id="rId3" display="gabriel.vicoveanu@hpe.com"/>
    <hyperlink ref="E84" r:id="rId4" display="akshay.ballal@hpe.com"/>
    <hyperlink ref="K137" r:id="rId5"/>
    <hyperlink ref="K134" r:id="rId6"/>
    <hyperlink ref="E36" r:id="rId7" display="matt.dumm@hpe.com"/>
    <hyperlink ref="K138" r:id="rId8"/>
    <hyperlink ref="K135" r:id="rId9"/>
  </hyperlinks>
  <pageMargins left="0.7" right="0.7" top="0.75" bottom="0.75" header="0.3" footer="0.3"/>
  <pageSetup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001" r:id="rId13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02" r:id="rId14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03" r:id="rId15" name="Button 3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04" r:id="rId16" name="Button 4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05" r:id="rId17" name="Button 5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06" r:id="rId18" name="Button 6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07" r:id="rId19" name="Button 7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08" r:id="rId20" name="Button 8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09" r:id="rId21" name="Button 9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10" r:id="rId22" name="Button 10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11" r:id="rId23" name="Button 11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12" r:id="rId24" name="Button 12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013" r:id="rId25" name="Button 13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0"/>
  <dimension ref="A1:AH174"/>
  <sheetViews>
    <sheetView zoomScale="62" zoomScaleNormal="62" workbookViewId="0">
      <pane ySplit="1" topLeftCell="A119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32.5546875" customWidth="1"/>
    <col min="11" max="11" width="24.109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bestFit="1" customWidth="1"/>
    <col min="28" max="28" width="16.21875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53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26-May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128</v>
      </c>
      <c r="B2">
        <f t="shared" ref="B2:B33" si="1">DAYS360(AB2,$K$104)</f>
        <v>3</v>
      </c>
      <c r="C2" s="4">
        <f t="shared" ref="C2:C33" ca="1" si="2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t="s">
        <v>1105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20</v>
      </c>
      <c r="AA2" s="2">
        <v>42753.233958333331</v>
      </c>
      <c r="AB2" s="2">
        <v>42878.494571759256</v>
      </c>
      <c r="AD2">
        <v>12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Avitus_1.4.0.71-20170531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92</v>
      </c>
      <c r="B3">
        <f t="shared" si="1"/>
        <v>3</v>
      </c>
      <c r="C3" s="4">
        <f t="shared" ca="1" si="2"/>
        <v>96366</v>
      </c>
      <c r="D3">
        <v>96366</v>
      </c>
      <c r="E3" t="s">
        <v>1264</v>
      </c>
      <c r="F3" t="s">
        <v>45</v>
      </c>
      <c r="G3" t="s">
        <v>46</v>
      </c>
      <c r="H3" t="s">
        <v>94</v>
      </c>
      <c r="I3" t="s">
        <v>24</v>
      </c>
      <c r="J3" t="s">
        <v>123</v>
      </c>
      <c r="K3" t="str">
        <f t="shared" ca="1" si="3"/>
        <v>.</v>
      </c>
      <c r="L3" s="5" t="s">
        <v>20</v>
      </c>
      <c r="M3" s="5" t="s">
        <v>20</v>
      </c>
      <c r="N3" t="s">
        <v>587</v>
      </c>
      <c r="O3" t="s">
        <v>123</v>
      </c>
      <c r="P3" t="s">
        <v>117</v>
      </c>
      <c r="Q3" t="s">
        <v>82</v>
      </c>
      <c r="R3" t="s">
        <v>1380</v>
      </c>
      <c r="S3" t="s">
        <v>269</v>
      </c>
      <c r="T3" t="s">
        <v>36</v>
      </c>
      <c r="U3" t="s">
        <v>35</v>
      </c>
      <c r="V3" t="s">
        <v>82</v>
      </c>
      <c r="W3" t="s">
        <v>109</v>
      </c>
      <c r="X3" t="s">
        <v>410</v>
      </c>
      <c r="Y3" t="s">
        <v>20</v>
      </c>
      <c r="Z3" t="s">
        <v>20</v>
      </c>
      <c r="AA3" s="2">
        <v>42790.546805555554</v>
      </c>
      <c r="AB3" s="2">
        <v>42878.384479166663</v>
      </c>
      <c r="AE3" t="str">
        <f t="shared" ca="1" si="4"/>
        <v>ADE</v>
      </c>
      <c r="AF3" t="str">
        <f t="shared" ca="1" si="5"/>
        <v>---</v>
      </c>
      <c r="AG3" t="str">
        <f t="shared" ca="1" si="6"/>
        <v>---</v>
      </c>
      <c r="AH3" t="str">
        <f t="shared" ca="1" si="7"/>
        <v>P2</v>
      </c>
    </row>
    <row r="4" spans="1:34" x14ac:dyDescent="0.3">
      <c r="A4">
        <f t="shared" si="0"/>
        <v>76</v>
      </c>
      <c r="B4">
        <f t="shared" si="1"/>
        <v>3</v>
      </c>
      <c r="C4" s="4">
        <f t="shared" ca="1" si="2"/>
        <v>96943</v>
      </c>
      <c r="D4">
        <v>96943</v>
      </c>
      <c r="E4" t="s">
        <v>110</v>
      </c>
      <c r="F4" t="s">
        <v>45</v>
      </c>
      <c r="G4" t="s">
        <v>55</v>
      </c>
      <c r="H4" t="s">
        <v>156</v>
      </c>
      <c r="I4" t="s">
        <v>123</v>
      </c>
      <c r="J4" t="s">
        <v>123</v>
      </c>
      <c r="K4" t="str">
        <f t="shared" ca="1" si="3"/>
        <v>Reopened 10-May</v>
      </c>
      <c r="L4" s="5" t="s">
        <v>20</v>
      </c>
      <c r="M4" t="s">
        <v>20</v>
      </c>
      <c r="N4" t="s">
        <v>753</v>
      </c>
      <c r="O4" t="s">
        <v>123</v>
      </c>
      <c r="P4" t="s">
        <v>123</v>
      </c>
      <c r="Q4" t="s">
        <v>82</v>
      </c>
      <c r="R4" t="s">
        <v>1380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20</v>
      </c>
      <c r="Z4" t="s">
        <v>20</v>
      </c>
      <c r="AA4" s="2">
        <v>42804.460231481484</v>
      </c>
      <c r="AB4" s="2">
        <v>42878.288645833331</v>
      </c>
      <c r="AD4">
        <v>17</v>
      </c>
      <c r="AE4" t="str">
        <f t="shared" ca="1" si="4"/>
        <v>ADE</v>
      </c>
      <c r="AF4" t="str">
        <f t="shared" ca="1" si="5"/>
        <v>---</v>
      </c>
      <c r="AG4" t="str">
        <f t="shared" ca="1" si="6"/>
        <v>---</v>
      </c>
      <c r="AH4" t="str">
        <f t="shared" ca="1" si="7"/>
        <v>unspecified</v>
      </c>
    </row>
    <row r="5" spans="1:34" x14ac:dyDescent="0.3">
      <c r="A5">
        <f t="shared" si="0"/>
        <v>56</v>
      </c>
      <c r="B5">
        <f t="shared" si="1"/>
        <v>1</v>
      </c>
      <c r="C5" s="4">
        <f t="shared" ca="1" si="2"/>
        <v>97664</v>
      </c>
      <c r="D5">
        <v>97664</v>
      </c>
      <c r="E5" t="s">
        <v>801</v>
      </c>
      <c r="F5" t="s">
        <v>45</v>
      </c>
      <c r="G5" t="s">
        <v>55</v>
      </c>
      <c r="H5" t="s">
        <v>184</v>
      </c>
      <c r="I5" t="s">
        <v>30</v>
      </c>
      <c r="J5" t="s">
        <v>123</v>
      </c>
      <c r="K5" t="str">
        <f t="shared" ca="1" si="3"/>
        <v>Reopened</v>
      </c>
      <c r="L5" s="5" t="s">
        <v>20</v>
      </c>
      <c r="M5" s="5" t="s">
        <v>20</v>
      </c>
      <c r="N5" t="s">
        <v>931</v>
      </c>
      <c r="O5" t="s">
        <v>123</v>
      </c>
      <c r="P5" t="s">
        <v>123</v>
      </c>
      <c r="Q5" t="s">
        <v>82</v>
      </c>
      <c r="R5" t="s">
        <v>1380</v>
      </c>
      <c r="S5" t="s">
        <v>269</v>
      </c>
      <c r="T5" t="s">
        <v>51</v>
      </c>
      <c r="U5" t="s">
        <v>22</v>
      </c>
      <c r="V5" t="s">
        <v>29</v>
      </c>
      <c r="W5" t="s">
        <v>54</v>
      </c>
      <c r="X5" t="s">
        <v>932</v>
      </c>
      <c r="Y5" t="s">
        <v>20</v>
      </c>
      <c r="Z5" t="s">
        <v>20</v>
      </c>
      <c r="AA5" s="2">
        <v>42824.346377314818</v>
      </c>
      <c r="AB5" s="2">
        <v>42880.877222222225</v>
      </c>
      <c r="AD5">
        <v>12</v>
      </c>
      <c r="AE5" t="str">
        <f t="shared" ca="1" si="4"/>
        <v>ADE</v>
      </c>
      <c r="AF5" t="str">
        <f t="shared" ca="1" si="5"/>
        <v>---</v>
      </c>
      <c r="AG5" t="str">
        <f t="shared" ca="1" si="6"/>
        <v>---</v>
      </c>
      <c r="AH5" t="str">
        <f t="shared" ca="1" si="7"/>
        <v>P0</v>
      </c>
    </row>
    <row r="6" spans="1:34" x14ac:dyDescent="0.3">
      <c r="A6">
        <f t="shared" si="0"/>
        <v>32</v>
      </c>
      <c r="B6">
        <f t="shared" si="1"/>
        <v>3</v>
      </c>
      <c r="C6" s="4">
        <f t="shared" ca="1" si="2"/>
        <v>98662</v>
      </c>
      <c r="D6">
        <v>98662</v>
      </c>
      <c r="E6" t="s">
        <v>977</v>
      </c>
      <c r="F6" t="s">
        <v>45</v>
      </c>
      <c r="G6" t="s">
        <v>894</v>
      </c>
      <c r="H6" t="s">
        <v>184</v>
      </c>
      <c r="I6" t="s">
        <v>81</v>
      </c>
      <c r="J6" t="s">
        <v>123</v>
      </c>
      <c r="K6" t="str">
        <f t="shared" ca="1" si="3"/>
        <v>Reopened</v>
      </c>
      <c r="L6" s="5" t="s">
        <v>20</v>
      </c>
      <c r="M6" s="5" t="s">
        <v>20</v>
      </c>
      <c r="N6" t="s">
        <v>1121</v>
      </c>
      <c r="O6" t="s">
        <v>123</v>
      </c>
      <c r="P6" t="s">
        <v>123</v>
      </c>
      <c r="Q6" t="s">
        <v>82</v>
      </c>
      <c r="R6" t="s">
        <v>1380</v>
      </c>
      <c r="S6" t="s">
        <v>269</v>
      </c>
      <c r="T6" t="s">
        <v>23</v>
      </c>
      <c r="U6" t="s">
        <v>22</v>
      </c>
      <c r="V6" t="s">
        <v>82</v>
      </c>
      <c r="W6" t="s">
        <v>54</v>
      </c>
      <c r="X6" t="s">
        <v>242</v>
      </c>
      <c r="Y6" t="s">
        <v>20</v>
      </c>
      <c r="Z6" t="s">
        <v>20</v>
      </c>
      <c r="AA6" s="2">
        <v>42849.522326388891</v>
      </c>
      <c r="AB6" s="2">
        <v>42878.305474537039</v>
      </c>
      <c r="AD6">
        <v>19</v>
      </c>
      <c r="AE6" t="str">
        <f t="shared" ca="1" si="4"/>
        <v>ADE</v>
      </c>
      <c r="AF6" t="str">
        <f t="shared" ca="1" si="5"/>
        <v>---</v>
      </c>
      <c r="AG6" t="str">
        <f t="shared" ca="1" si="6"/>
        <v>---</v>
      </c>
      <c r="AH6" t="str">
        <f t="shared" ca="1" si="7"/>
        <v>P0</v>
      </c>
    </row>
    <row r="7" spans="1:34" x14ac:dyDescent="0.3">
      <c r="A7">
        <f t="shared" si="0"/>
        <v>25</v>
      </c>
      <c r="B7">
        <f t="shared" si="1"/>
        <v>0</v>
      </c>
      <c r="C7" s="4">
        <f t="shared" ca="1" si="2"/>
        <v>98915</v>
      </c>
      <c r="D7">
        <v>98915</v>
      </c>
      <c r="E7" t="s">
        <v>1180</v>
      </c>
      <c r="F7" t="s">
        <v>45</v>
      </c>
      <c r="G7" t="s">
        <v>55</v>
      </c>
      <c r="H7" t="s">
        <v>94</v>
      </c>
      <c r="I7" t="s">
        <v>24</v>
      </c>
      <c r="J7" t="s">
        <v>123</v>
      </c>
      <c r="K7" t="str">
        <f t="shared" ca="1" si="3"/>
        <v>.</v>
      </c>
      <c r="L7" s="5" t="s">
        <v>20</v>
      </c>
      <c r="M7" s="5" t="s">
        <v>1105</v>
      </c>
      <c r="N7" t="s">
        <v>1179</v>
      </c>
      <c r="O7" t="s">
        <v>123</v>
      </c>
      <c r="P7" t="s">
        <v>123</v>
      </c>
      <c r="Q7" t="s">
        <v>82</v>
      </c>
      <c r="R7" t="s">
        <v>1380</v>
      </c>
      <c r="S7" t="s">
        <v>269</v>
      </c>
      <c r="T7" t="s">
        <v>23</v>
      </c>
      <c r="U7" t="s">
        <v>22</v>
      </c>
      <c r="V7" t="s">
        <v>82</v>
      </c>
      <c r="W7" t="s">
        <v>739</v>
      </c>
      <c r="X7" t="s">
        <v>1180</v>
      </c>
      <c r="Y7" t="s">
        <v>20</v>
      </c>
      <c r="Z7" t="s">
        <v>847</v>
      </c>
      <c r="AA7" s="2">
        <v>42856.859178240738</v>
      </c>
      <c r="AB7" s="2">
        <v>42881.478981481479</v>
      </c>
      <c r="AD7">
        <v>1</v>
      </c>
      <c r="AE7" t="str">
        <f t="shared" ca="1" si="4"/>
        <v>ADE</v>
      </c>
      <c r="AF7" t="str">
        <f t="shared" ca="1" si="5"/>
        <v>Avitus_1.4.0.71-20170531</v>
      </c>
      <c r="AG7" t="str">
        <f t="shared" ca="1" si="6"/>
        <v>---</v>
      </c>
      <c r="AH7" t="str">
        <f t="shared" ca="1" si="7"/>
        <v>P2</v>
      </c>
    </row>
    <row r="8" spans="1:34" x14ac:dyDescent="0.3">
      <c r="A8">
        <f t="shared" si="0"/>
        <v>21</v>
      </c>
      <c r="B8">
        <f t="shared" si="1"/>
        <v>2</v>
      </c>
      <c r="C8" s="4">
        <f t="shared" ca="1" si="2"/>
        <v>99100</v>
      </c>
      <c r="D8">
        <v>99100</v>
      </c>
      <c r="E8" t="s">
        <v>867</v>
      </c>
      <c r="F8" t="s">
        <v>45</v>
      </c>
      <c r="G8" t="s">
        <v>1267</v>
      </c>
      <c r="H8" t="s">
        <v>94</v>
      </c>
      <c r="I8" t="s">
        <v>24</v>
      </c>
      <c r="J8" t="s">
        <v>123</v>
      </c>
      <c r="K8" t="str">
        <f t="shared" ca="1" si="3"/>
        <v>.</v>
      </c>
      <c r="L8" s="5" t="s">
        <v>20</v>
      </c>
      <c r="M8" s="5" t="s">
        <v>20</v>
      </c>
      <c r="N8" t="s">
        <v>1224</v>
      </c>
      <c r="O8" t="s">
        <v>123</v>
      </c>
      <c r="P8" t="s">
        <v>123</v>
      </c>
      <c r="Q8" t="s">
        <v>82</v>
      </c>
      <c r="R8" t="s">
        <v>1380</v>
      </c>
      <c r="S8" t="s">
        <v>269</v>
      </c>
      <c r="T8" t="s">
        <v>23</v>
      </c>
      <c r="U8" t="s">
        <v>39</v>
      </c>
      <c r="V8" t="s">
        <v>82</v>
      </c>
      <c r="W8" t="s">
        <v>54</v>
      </c>
      <c r="X8" t="s">
        <v>1034</v>
      </c>
      <c r="Y8" t="s">
        <v>20</v>
      </c>
      <c r="Z8" t="s">
        <v>20</v>
      </c>
      <c r="AA8" s="2">
        <v>42860.362962962965</v>
      </c>
      <c r="AB8" s="2">
        <v>42879.489861111113</v>
      </c>
      <c r="AD8">
        <v>1</v>
      </c>
      <c r="AE8" t="str">
        <f t="shared" ca="1" si="4"/>
        <v>ADE</v>
      </c>
      <c r="AF8" t="str">
        <f t="shared" ca="1" si="5"/>
        <v>---</v>
      </c>
      <c r="AG8" t="str">
        <f t="shared" ca="1" si="6"/>
        <v>---</v>
      </c>
      <c r="AH8" t="str">
        <f t="shared" ca="1" si="7"/>
        <v>P2</v>
      </c>
    </row>
    <row r="9" spans="1:34" x14ac:dyDescent="0.3">
      <c r="A9">
        <f t="shared" si="0"/>
        <v>11</v>
      </c>
      <c r="B9">
        <f t="shared" si="1"/>
        <v>0</v>
      </c>
      <c r="C9" s="4">
        <f t="shared" ca="1" si="2"/>
        <v>99462</v>
      </c>
      <c r="D9">
        <v>99462</v>
      </c>
      <c r="E9" t="s">
        <v>867</v>
      </c>
      <c r="F9" t="s">
        <v>45</v>
      </c>
      <c r="G9" t="s">
        <v>1267</v>
      </c>
      <c r="H9" t="s">
        <v>94</v>
      </c>
      <c r="I9" t="s">
        <v>24</v>
      </c>
      <c r="J9" t="s">
        <v>123</v>
      </c>
      <c r="K9" t="str">
        <f t="shared" ca="1" si="3"/>
        <v>.</v>
      </c>
      <c r="L9" t="s">
        <v>20</v>
      </c>
      <c r="M9" t="s">
        <v>20</v>
      </c>
      <c r="N9" t="s">
        <v>1305</v>
      </c>
      <c r="O9" t="s">
        <v>123</v>
      </c>
      <c r="P9" t="s">
        <v>123</v>
      </c>
      <c r="Q9" t="s">
        <v>82</v>
      </c>
      <c r="R9" t="s">
        <v>1380</v>
      </c>
      <c r="S9" t="s">
        <v>269</v>
      </c>
      <c r="T9" t="s">
        <v>36</v>
      </c>
      <c r="U9" t="s">
        <v>22</v>
      </c>
      <c r="V9" t="s">
        <v>82</v>
      </c>
      <c r="W9" t="s">
        <v>54</v>
      </c>
      <c r="X9" t="s">
        <v>433</v>
      </c>
      <c r="Y9" t="s">
        <v>20</v>
      </c>
      <c r="Z9" t="s">
        <v>20</v>
      </c>
      <c r="AA9">
        <v>42870.45040509259</v>
      </c>
      <c r="AB9">
        <v>42881.492245370369</v>
      </c>
      <c r="AE9" t="str">
        <f t="shared" ca="1" si="4"/>
        <v>ADE</v>
      </c>
      <c r="AF9" t="str">
        <f t="shared" ca="1" si="5"/>
        <v>---</v>
      </c>
      <c r="AG9" t="str">
        <f t="shared" ca="1" si="6"/>
        <v>---</v>
      </c>
      <c r="AH9" t="str">
        <f t="shared" ca="1" si="7"/>
        <v>P2</v>
      </c>
    </row>
    <row r="10" spans="1:34" x14ac:dyDescent="0.3">
      <c r="A10">
        <f t="shared" si="0"/>
        <v>8</v>
      </c>
      <c r="B10">
        <f t="shared" si="1"/>
        <v>0</v>
      </c>
      <c r="C10" s="4">
        <f t="shared" ca="1" si="2"/>
        <v>99703</v>
      </c>
      <c r="D10">
        <v>99703</v>
      </c>
      <c r="E10" t="s">
        <v>410</v>
      </c>
      <c r="F10" t="s">
        <v>45</v>
      </c>
      <c r="G10" t="s">
        <v>46</v>
      </c>
      <c r="H10" t="s">
        <v>184</v>
      </c>
      <c r="I10" t="s">
        <v>24</v>
      </c>
      <c r="J10" t="s">
        <v>123</v>
      </c>
      <c r="K10" t="str">
        <f t="shared" ca="1" si="3"/>
        <v>Moved from Platform to ADE 25-May</v>
      </c>
      <c r="L10" t="s">
        <v>20</v>
      </c>
      <c r="M10" t="s">
        <v>20</v>
      </c>
      <c r="N10" t="s">
        <v>1459</v>
      </c>
      <c r="O10" t="s">
        <v>123</v>
      </c>
      <c r="P10" t="s">
        <v>123</v>
      </c>
      <c r="Q10" t="s">
        <v>21</v>
      </c>
      <c r="R10" t="s">
        <v>1380</v>
      </c>
      <c r="S10" t="s">
        <v>269</v>
      </c>
      <c r="T10" t="s">
        <v>36</v>
      </c>
      <c r="U10" t="s">
        <v>22</v>
      </c>
      <c r="V10" t="s">
        <v>29</v>
      </c>
      <c r="W10" t="s">
        <v>40</v>
      </c>
      <c r="X10" t="s">
        <v>660</v>
      </c>
      <c r="Y10" t="s">
        <v>20</v>
      </c>
      <c r="Z10" t="s">
        <v>20</v>
      </c>
      <c r="AA10">
        <v>42873.761076388888</v>
      </c>
      <c r="AB10">
        <v>42881.466296296298</v>
      </c>
      <c r="AE10" t="str">
        <f t="shared" ca="1" si="4"/>
        <v>ADE</v>
      </c>
      <c r="AF10" t="str">
        <f t="shared" ca="1" si="5"/>
        <v>---</v>
      </c>
      <c r="AG10" t="str">
        <f t="shared" ca="1" si="6"/>
        <v>---</v>
      </c>
      <c r="AH10" t="str">
        <f t="shared" ca="1" si="7"/>
        <v>P0</v>
      </c>
    </row>
    <row r="11" spans="1:34" x14ac:dyDescent="0.3">
      <c r="A11">
        <f t="shared" si="0"/>
        <v>58</v>
      </c>
      <c r="B11">
        <f t="shared" si="1"/>
        <v>3</v>
      </c>
      <c r="C11" s="4">
        <f t="shared" ca="1" si="2"/>
        <v>97551</v>
      </c>
      <c r="D11">
        <v>97551</v>
      </c>
      <c r="E11" t="s">
        <v>1000</v>
      </c>
      <c r="F11" t="s">
        <v>63</v>
      </c>
      <c r="G11" t="s">
        <v>446</v>
      </c>
      <c r="H11" t="s">
        <v>184</v>
      </c>
      <c r="I11" t="s">
        <v>30</v>
      </c>
      <c r="J11" t="s">
        <v>123</v>
      </c>
      <c r="K11" t="str">
        <f t="shared" ca="1" si="3"/>
        <v>.</v>
      </c>
      <c r="L11" s="5" t="s">
        <v>20</v>
      </c>
      <c r="M11" s="5" t="s">
        <v>1105</v>
      </c>
      <c r="N11" t="s">
        <v>921</v>
      </c>
      <c r="O11" t="s">
        <v>1387</v>
      </c>
      <c r="P11" t="s">
        <v>123</v>
      </c>
      <c r="Q11" t="s">
        <v>82</v>
      </c>
      <c r="R11" t="s">
        <v>1380</v>
      </c>
      <c r="S11" t="s">
        <v>269</v>
      </c>
      <c r="T11" t="s">
        <v>36</v>
      </c>
      <c r="U11" t="s">
        <v>35</v>
      </c>
      <c r="V11" t="s">
        <v>190</v>
      </c>
      <c r="W11" t="s">
        <v>26</v>
      </c>
      <c r="X11" t="s">
        <v>412</v>
      </c>
      <c r="Y11" t="s">
        <v>100</v>
      </c>
      <c r="Z11" t="s">
        <v>20</v>
      </c>
      <c r="AA11" s="2">
        <v>42822.535578703704</v>
      </c>
      <c r="AB11" s="2">
        <v>42878.449583333335</v>
      </c>
      <c r="AD11">
        <v>3</v>
      </c>
      <c r="AE11" t="str">
        <f t="shared" ca="1" si="4"/>
        <v>AvatarFS</v>
      </c>
      <c r="AF11" t="str">
        <f t="shared" ca="1" si="5"/>
        <v>Avitus_1.4.0.71-20170531</v>
      </c>
      <c r="AG11" t="str">
        <f t="shared" ca="1" si="6"/>
        <v>---</v>
      </c>
      <c r="AH11" t="str">
        <f t="shared" ca="1" si="7"/>
        <v>P0</v>
      </c>
    </row>
    <row r="12" spans="1:34" x14ac:dyDescent="0.3">
      <c r="A12">
        <f t="shared" si="0"/>
        <v>53</v>
      </c>
      <c r="B12">
        <f t="shared" si="1"/>
        <v>11</v>
      </c>
      <c r="C12" s="4">
        <f t="shared" ca="1" si="2"/>
        <v>97780</v>
      </c>
      <c r="D12">
        <v>97780</v>
      </c>
      <c r="E12" t="s">
        <v>410</v>
      </c>
      <c r="F12" t="s">
        <v>63</v>
      </c>
      <c r="G12" t="s">
        <v>555</v>
      </c>
      <c r="H12" t="s">
        <v>94</v>
      </c>
      <c r="I12" t="s">
        <v>24</v>
      </c>
      <c r="J12" t="s">
        <v>123</v>
      </c>
      <c r="K12" t="str">
        <f t="shared" ca="1" si="3"/>
        <v>.</v>
      </c>
      <c r="L12" s="5" t="s">
        <v>20</v>
      </c>
      <c r="M12" t="s">
        <v>1105</v>
      </c>
      <c r="N12" t="s">
        <v>981</v>
      </c>
      <c r="O12" t="s">
        <v>123</v>
      </c>
      <c r="P12" t="s">
        <v>123</v>
      </c>
      <c r="Q12" t="s">
        <v>82</v>
      </c>
      <c r="R12" t="s">
        <v>1380</v>
      </c>
      <c r="S12" t="s">
        <v>269</v>
      </c>
      <c r="T12" t="s">
        <v>23</v>
      </c>
      <c r="U12" t="s">
        <v>22</v>
      </c>
      <c r="V12" t="s">
        <v>82</v>
      </c>
      <c r="W12" t="s">
        <v>90</v>
      </c>
      <c r="X12" t="s">
        <v>959</v>
      </c>
      <c r="Y12" t="s">
        <v>20</v>
      </c>
      <c r="Z12" t="s">
        <v>20</v>
      </c>
      <c r="AA12" s="2">
        <v>42828.405347222222</v>
      </c>
      <c r="AB12" s="2">
        <v>42870.280416666668</v>
      </c>
      <c r="AD12">
        <v>6</v>
      </c>
      <c r="AE12" t="str">
        <f t="shared" ca="1" si="4"/>
        <v>AvatarFS</v>
      </c>
      <c r="AF12" t="str">
        <f t="shared" ca="1" si="5"/>
        <v>Avitus_1.4.0.71-20170531</v>
      </c>
      <c r="AG12" t="str">
        <f t="shared" ca="1" si="6"/>
        <v>---</v>
      </c>
      <c r="AH12" t="str">
        <f t="shared" ca="1" si="7"/>
        <v>P2</v>
      </c>
    </row>
    <row r="13" spans="1:34" x14ac:dyDescent="0.3">
      <c r="A13">
        <f t="shared" si="0"/>
        <v>39</v>
      </c>
      <c r="B13">
        <f t="shared" si="1"/>
        <v>3</v>
      </c>
      <c r="C13" s="4">
        <f t="shared" ca="1" si="2"/>
        <v>98359</v>
      </c>
      <c r="D13">
        <v>98359</v>
      </c>
      <c r="E13" t="s">
        <v>1000</v>
      </c>
      <c r="F13" t="s">
        <v>63</v>
      </c>
      <c r="G13" t="s">
        <v>446</v>
      </c>
      <c r="H13" t="s">
        <v>112</v>
      </c>
      <c r="I13" t="s">
        <v>24</v>
      </c>
      <c r="J13" t="s">
        <v>123</v>
      </c>
      <c r="K13" t="str">
        <f t="shared" ca="1" si="3"/>
        <v>.</v>
      </c>
      <c r="L13" s="5" t="s">
        <v>20</v>
      </c>
      <c r="M13" s="5" t="s">
        <v>20</v>
      </c>
      <c r="N13" t="s">
        <v>1061</v>
      </c>
      <c r="O13" t="s">
        <v>1388</v>
      </c>
      <c r="P13" t="s">
        <v>123</v>
      </c>
      <c r="Q13" t="s">
        <v>82</v>
      </c>
      <c r="R13" t="s">
        <v>1380</v>
      </c>
      <c r="S13" t="s">
        <v>269</v>
      </c>
      <c r="T13" t="s">
        <v>36</v>
      </c>
      <c r="U13" t="s">
        <v>35</v>
      </c>
      <c r="V13" t="s">
        <v>190</v>
      </c>
      <c r="W13" t="s">
        <v>26</v>
      </c>
      <c r="X13" t="s">
        <v>742</v>
      </c>
      <c r="Y13" t="s">
        <v>103</v>
      </c>
      <c r="Z13" t="s">
        <v>20</v>
      </c>
      <c r="AA13" s="2">
        <v>42842.912604166668</v>
      </c>
      <c r="AB13" s="2">
        <v>42878.296516203707</v>
      </c>
      <c r="AD13">
        <v>1</v>
      </c>
      <c r="AE13" t="str">
        <f t="shared" ca="1" si="4"/>
        <v>AvatarFS</v>
      </c>
      <c r="AF13" t="str">
        <f t="shared" ca="1" si="5"/>
        <v>---</v>
      </c>
      <c r="AG13" t="str">
        <f t="shared" ca="1" si="6"/>
        <v>---</v>
      </c>
      <c r="AH13" t="str">
        <f t="shared" ca="1" si="7"/>
        <v>P1</v>
      </c>
    </row>
    <row r="14" spans="1:34" x14ac:dyDescent="0.3">
      <c r="A14">
        <f t="shared" si="0"/>
        <v>22</v>
      </c>
      <c r="B14">
        <f t="shared" si="1"/>
        <v>4</v>
      </c>
      <c r="C14" s="4">
        <f t="shared" ca="1" si="2"/>
        <v>99032</v>
      </c>
      <c r="D14">
        <v>99032</v>
      </c>
      <c r="E14" t="s">
        <v>801</v>
      </c>
      <c r="F14" t="s">
        <v>63</v>
      </c>
      <c r="G14" t="s">
        <v>989</v>
      </c>
      <c r="H14" t="s">
        <v>112</v>
      </c>
      <c r="I14" t="s">
        <v>24</v>
      </c>
      <c r="J14" t="s">
        <v>123</v>
      </c>
      <c r="K14" t="str">
        <f t="shared" ca="1" si="3"/>
        <v>.</v>
      </c>
      <c r="L14" t="s">
        <v>20</v>
      </c>
      <c r="M14" t="s">
        <v>1105</v>
      </c>
      <c r="N14" t="s">
        <v>1359</v>
      </c>
      <c r="O14" t="s">
        <v>123</v>
      </c>
      <c r="P14" t="s">
        <v>123</v>
      </c>
      <c r="Q14" t="s">
        <v>82</v>
      </c>
      <c r="R14" t="s">
        <v>1380</v>
      </c>
      <c r="S14" t="s">
        <v>269</v>
      </c>
      <c r="T14" t="s">
        <v>36</v>
      </c>
      <c r="U14" t="s">
        <v>22</v>
      </c>
      <c r="V14" t="s">
        <v>82</v>
      </c>
      <c r="W14" t="s">
        <v>90</v>
      </c>
      <c r="X14" t="s">
        <v>997</v>
      </c>
      <c r="Y14" t="s">
        <v>20</v>
      </c>
      <c r="Z14" t="s">
        <v>20</v>
      </c>
      <c r="AA14">
        <v>42859.293344907404</v>
      </c>
      <c r="AB14">
        <v>42877.293923611112</v>
      </c>
      <c r="AE14" t="str">
        <f t="shared" ca="1" si="4"/>
        <v>AvatarFS</v>
      </c>
      <c r="AF14" t="str">
        <f t="shared" ca="1" si="5"/>
        <v>Avitus_1.4.0.71-20170531</v>
      </c>
      <c r="AG14" t="str">
        <f t="shared" ca="1" si="6"/>
        <v>---</v>
      </c>
      <c r="AH14" t="str">
        <f t="shared" ca="1" si="7"/>
        <v>P1</v>
      </c>
    </row>
    <row r="15" spans="1:34" x14ac:dyDescent="0.3">
      <c r="A15">
        <f t="shared" si="0"/>
        <v>325</v>
      </c>
      <c r="B15">
        <f t="shared" si="1"/>
        <v>3</v>
      </c>
      <c r="C15" s="4">
        <f t="shared" ca="1" si="2"/>
        <v>85572</v>
      </c>
      <c r="D15">
        <v>85572</v>
      </c>
      <c r="E15" t="s">
        <v>69</v>
      </c>
      <c r="F15" t="s">
        <v>70</v>
      </c>
      <c r="G15" t="s">
        <v>71</v>
      </c>
      <c r="H15" t="s">
        <v>94</v>
      </c>
      <c r="I15" t="s">
        <v>24</v>
      </c>
      <c r="J15" t="s">
        <v>123</v>
      </c>
      <c r="K15" t="str">
        <f t="shared" ca="1" si="3"/>
        <v>.</v>
      </c>
      <c r="L15" s="5" t="s">
        <v>20</v>
      </c>
      <c r="M15" s="5" t="s">
        <v>1105</v>
      </c>
      <c r="N15" t="s">
        <v>313</v>
      </c>
      <c r="O15" t="s">
        <v>123</v>
      </c>
      <c r="P15" t="s">
        <v>123</v>
      </c>
      <c r="Q15" t="s">
        <v>82</v>
      </c>
      <c r="R15" t="s">
        <v>1380</v>
      </c>
      <c r="S15" t="s">
        <v>269</v>
      </c>
      <c r="T15" t="s">
        <v>23</v>
      </c>
      <c r="U15" t="s">
        <v>39</v>
      </c>
      <c r="V15" t="s">
        <v>82</v>
      </c>
      <c r="W15" t="s">
        <v>95</v>
      </c>
      <c r="X15" t="s">
        <v>272</v>
      </c>
      <c r="Y15" t="s">
        <v>20</v>
      </c>
      <c r="Z15" t="s">
        <v>20</v>
      </c>
      <c r="AA15" s="2">
        <v>42552.955081018517</v>
      </c>
      <c r="AB15" s="2">
        <v>42878.301898148151</v>
      </c>
      <c r="AC15" t="s">
        <v>1288</v>
      </c>
      <c r="AD15">
        <v>6</v>
      </c>
      <c r="AE15" t="str">
        <f t="shared" ca="1" si="4"/>
        <v>Documentation</v>
      </c>
      <c r="AF15" t="str">
        <f t="shared" ca="1" si="5"/>
        <v>Avitus_1.4.0.71-20170531</v>
      </c>
      <c r="AG15" t="str">
        <f t="shared" ca="1" si="6"/>
        <v>---</v>
      </c>
      <c r="AH15" t="str">
        <f t="shared" ca="1" si="7"/>
        <v>P2</v>
      </c>
    </row>
    <row r="16" spans="1:34" x14ac:dyDescent="0.3">
      <c r="A16">
        <f t="shared" si="0"/>
        <v>258</v>
      </c>
      <c r="B16">
        <f t="shared" si="1"/>
        <v>3</v>
      </c>
      <c r="C16" s="4">
        <f t="shared" ca="1" si="2"/>
        <v>88763</v>
      </c>
      <c r="D16">
        <v>88763</v>
      </c>
      <c r="E16" t="s">
        <v>147</v>
      </c>
      <c r="F16" t="s">
        <v>70</v>
      </c>
      <c r="G16" t="s">
        <v>71</v>
      </c>
      <c r="H16" t="s">
        <v>94</v>
      </c>
      <c r="I16" t="s">
        <v>30</v>
      </c>
      <c r="J16" t="s">
        <v>123</v>
      </c>
      <c r="K16" t="str">
        <f t="shared" ca="1" si="3"/>
        <v>.</v>
      </c>
      <c r="L16" s="5" t="s">
        <v>20</v>
      </c>
      <c r="M16" t="s">
        <v>1105</v>
      </c>
      <c r="N16" t="s">
        <v>339</v>
      </c>
      <c r="O16" t="s">
        <v>123</v>
      </c>
      <c r="P16" t="s">
        <v>123</v>
      </c>
      <c r="Q16" t="s">
        <v>82</v>
      </c>
      <c r="R16" t="s">
        <v>1380</v>
      </c>
      <c r="S16" t="s">
        <v>269</v>
      </c>
      <c r="T16" t="s">
        <v>36</v>
      </c>
      <c r="U16" t="s">
        <v>35</v>
      </c>
      <c r="V16" t="s">
        <v>29</v>
      </c>
      <c r="W16" t="s">
        <v>44</v>
      </c>
      <c r="X16" t="s">
        <v>272</v>
      </c>
      <c r="Y16" t="s">
        <v>103</v>
      </c>
      <c r="Z16" t="s">
        <v>20</v>
      </c>
      <c r="AA16" s="2">
        <v>42621.723240740743</v>
      </c>
      <c r="AB16" s="2">
        <v>42878.273622685185</v>
      </c>
      <c r="AC16" t="s">
        <v>593</v>
      </c>
      <c r="AD16">
        <v>7</v>
      </c>
      <c r="AE16" t="str">
        <f t="shared" ca="1" si="4"/>
        <v>Documentation</v>
      </c>
      <c r="AF16" t="str">
        <f t="shared" ca="1" si="5"/>
        <v>Avitus_1.4.0.71-20170531</v>
      </c>
      <c r="AG16" t="str">
        <f t="shared" ca="1" si="6"/>
        <v>---</v>
      </c>
      <c r="AH16" t="str">
        <f t="shared" ca="1" si="7"/>
        <v>P2</v>
      </c>
    </row>
    <row r="17" spans="1:34" x14ac:dyDescent="0.3">
      <c r="A17">
        <f t="shared" si="0"/>
        <v>44</v>
      </c>
      <c r="B17">
        <f t="shared" si="1"/>
        <v>7</v>
      </c>
      <c r="C17" s="4">
        <f t="shared" ca="1" si="2"/>
        <v>98207</v>
      </c>
      <c r="D17">
        <v>98207</v>
      </c>
      <c r="E17" t="s">
        <v>69</v>
      </c>
      <c r="F17" t="s">
        <v>70</v>
      </c>
      <c r="G17" t="s">
        <v>71</v>
      </c>
      <c r="H17" t="s">
        <v>112</v>
      </c>
      <c r="I17" t="s">
        <v>68</v>
      </c>
      <c r="J17" t="s">
        <v>123</v>
      </c>
      <c r="K17" t="str">
        <f t="shared" ca="1" si="3"/>
        <v>.</v>
      </c>
      <c r="L17" s="5" t="s">
        <v>20</v>
      </c>
      <c r="M17" s="5" t="s">
        <v>1105</v>
      </c>
      <c r="N17" t="s">
        <v>1030</v>
      </c>
      <c r="O17" t="s">
        <v>123</v>
      </c>
      <c r="P17" t="s">
        <v>123</v>
      </c>
      <c r="Q17" t="s">
        <v>82</v>
      </c>
      <c r="R17" t="s">
        <v>1380</v>
      </c>
      <c r="S17" t="s">
        <v>269</v>
      </c>
      <c r="T17" t="s">
        <v>23</v>
      </c>
      <c r="U17" t="s">
        <v>22</v>
      </c>
      <c r="V17" t="s">
        <v>82</v>
      </c>
      <c r="W17" t="s">
        <v>54</v>
      </c>
      <c r="X17" t="s">
        <v>456</v>
      </c>
      <c r="Y17" t="s">
        <v>20</v>
      </c>
      <c r="Z17" t="s">
        <v>20</v>
      </c>
      <c r="AA17" s="2">
        <v>42837.813020833331</v>
      </c>
      <c r="AB17" s="2">
        <v>42874.550034722219</v>
      </c>
      <c r="AC17" t="s">
        <v>1288</v>
      </c>
      <c r="AD17">
        <v>1</v>
      </c>
      <c r="AE17" t="str">
        <f t="shared" ca="1" si="4"/>
        <v>Documentation</v>
      </c>
      <c r="AF17" t="str">
        <f t="shared" ca="1" si="5"/>
        <v>Avitus_1.4.0.71-20170531</v>
      </c>
      <c r="AG17" t="str">
        <f t="shared" ca="1" si="6"/>
        <v>---</v>
      </c>
      <c r="AH17" t="str">
        <f t="shared" ca="1" si="7"/>
        <v>P1</v>
      </c>
    </row>
    <row r="18" spans="1:34" x14ac:dyDescent="0.3">
      <c r="A18">
        <f t="shared" si="0"/>
        <v>3</v>
      </c>
      <c r="B18">
        <f t="shared" si="1"/>
        <v>1</v>
      </c>
      <c r="C18" s="4">
        <f t="shared" ca="1" si="2"/>
        <v>99885</v>
      </c>
      <c r="D18">
        <v>99885</v>
      </c>
      <c r="E18" t="s">
        <v>69</v>
      </c>
      <c r="F18" t="s">
        <v>70</v>
      </c>
      <c r="G18" t="s">
        <v>71</v>
      </c>
      <c r="H18" t="s">
        <v>184</v>
      </c>
      <c r="I18" t="s">
        <v>68</v>
      </c>
      <c r="J18" t="s">
        <v>123</v>
      </c>
      <c r="K18" t="str">
        <f t="shared" ca="1" si="3"/>
        <v>.</v>
      </c>
      <c r="L18" s="5" t="s">
        <v>20</v>
      </c>
      <c r="M18" s="5" t="s">
        <v>1105</v>
      </c>
      <c r="N18" t="s">
        <v>1451</v>
      </c>
      <c r="O18" t="s">
        <v>123</v>
      </c>
      <c r="P18" t="s">
        <v>123</v>
      </c>
      <c r="Q18" t="s">
        <v>82</v>
      </c>
      <c r="R18" t="s">
        <v>1380</v>
      </c>
      <c r="S18" t="s">
        <v>269</v>
      </c>
      <c r="T18" t="s">
        <v>36</v>
      </c>
      <c r="U18" t="s">
        <v>39</v>
      </c>
      <c r="V18" t="s">
        <v>82</v>
      </c>
      <c r="W18" t="s">
        <v>93</v>
      </c>
      <c r="X18" t="s">
        <v>325</v>
      </c>
      <c r="Y18" t="s">
        <v>20</v>
      </c>
      <c r="Z18" t="s">
        <v>20</v>
      </c>
      <c r="AA18" s="2">
        <v>42878.802384259259</v>
      </c>
      <c r="AB18" s="2">
        <v>42880.871423611112</v>
      </c>
      <c r="AD18">
        <v>1</v>
      </c>
      <c r="AE18" t="str">
        <f t="shared" ca="1" si="4"/>
        <v>Documentation</v>
      </c>
      <c r="AF18" t="str">
        <f t="shared" ca="1" si="5"/>
        <v>Avitus_1.4.0.71-20170531</v>
      </c>
      <c r="AG18" t="str">
        <f t="shared" ca="1" si="6"/>
        <v>---</v>
      </c>
      <c r="AH18" t="str">
        <f t="shared" ca="1" si="7"/>
        <v>P0</v>
      </c>
    </row>
    <row r="19" spans="1:34" x14ac:dyDescent="0.3">
      <c r="A19">
        <f t="shared" si="0"/>
        <v>9</v>
      </c>
      <c r="B19">
        <f t="shared" si="1"/>
        <v>3</v>
      </c>
      <c r="C19" s="4">
        <f t="shared" ca="1" si="2"/>
        <v>99616</v>
      </c>
      <c r="D19">
        <v>99616</v>
      </c>
      <c r="E19" t="s">
        <v>805</v>
      </c>
      <c r="F19" t="s">
        <v>253</v>
      </c>
      <c r="G19" t="s">
        <v>254</v>
      </c>
      <c r="H19" t="s">
        <v>184</v>
      </c>
      <c r="I19" t="s">
        <v>68</v>
      </c>
      <c r="J19" t="s">
        <v>123</v>
      </c>
      <c r="K19" t="str">
        <f t="shared" ca="1" si="3"/>
        <v>.</v>
      </c>
      <c r="L19" s="5" t="s">
        <v>20</v>
      </c>
      <c r="M19" s="5" t="s">
        <v>1105</v>
      </c>
      <c r="N19" t="s">
        <v>1350</v>
      </c>
      <c r="O19" t="s">
        <v>123</v>
      </c>
      <c r="P19" t="s">
        <v>1004</v>
      </c>
      <c r="Q19" t="s">
        <v>82</v>
      </c>
      <c r="R19" t="s">
        <v>1380</v>
      </c>
      <c r="S19" t="s">
        <v>269</v>
      </c>
      <c r="T19" t="s">
        <v>23</v>
      </c>
      <c r="U19" t="s">
        <v>22</v>
      </c>
      <c r="V19" t="s">
        <v>82</v>
      </c>
      <c r="W19" t="s">
        <v>54</v>
      </c>
      <c r="X19" t="s">
        <v>277</v>
      </c>
      <c r="Y19" t="s">
        <v>20</v>
      </c>
      <c r="Z19" t="s">
        <v>20</v>
      </c>
      <c r="AA19" s="2">
        <v>42872.709988425922</v>
      </c>
      <c r="AB19" s="2">
        <v>42878.520162037035</v>
      </c>
      <c r="AD19">
        <v>2</v>
      </c>
      <c r="AE19" t="str">
        <f t="shared" ca="1" si="4"/>
        <v>File Access Auditing</v>
      </c>
      <c r="AF19" t="str">
        <f t="shared" ca="1" si="5"/>
        <v>Avitus_1.4.0.71-20170531</v>
      </c>
      <c r="AG19" t="str">
        <f t="shared" ca="1" si="6"/>
        <v>---</v>
      </c>
      <c r="AH19" t="str">
        <f t="shared" ca="1" si="7"/>
        <v>P0</v>
      </c>
    </row>
    <row r="20" spans="1:34" x14ac:dyDescent="0.3">
      <c r="A20">
        <f t="shared" si="0"/>
        <v>2</v>
      </c>
      <c r="B20">
        <f t="shared" si="1"/>
        <v>0</v>
      </c>
      <c r="C20" s="4">
        <f t="shared" ca="1" si="2"/>
        <v>99922</v>
      </c>
      <c r="D20">
        <v>99922</v>
      </c>
      <c r="E20" t="s">
        <v>413</v>
      </c>
      <c r="F20" t="s">
        <v>253</v>
      </c>
      <c r="G20" t="s">
        <v>255</v>
      </c>
      <c r="H20" t="s">
        <v>184</v>
      </c>
      <c r="I20" t="s">
        <v>81</v>
      </c>
      <c r="J20" t="s">
        <v>123</v>
      </c>
      <c r="K20" t="str">
        <f t="shared" ca="1" si="3"/>
        <v>.</v>
      </c>
      <c r="L20" t="s">
        <v>20</v>
      </c>
      <c r="M20" t="s">
        <v>1105</v>
      </c>
      <c r="N20" t="s">
        <v>1468</v>
      </c>
      <c r="O20" t="s">
        <v>123</v>
      </c>
      <c r="P20" t="s">
        <v>716</v>
      </c>
      <c r="Q20" t="s">
        <v>82</v>
      </c>
      <c r="R20" t="s">
        <v>1380</v>
      </c>
      <c r="S20" t="s">
        <v>269</v>
      </c>
      <c r="T20" t="s">
        <v>23</v>
      </c>
      <c r="U20" t="s">
        <v>22</v>
      </c>
      <c r="V20" t="s">
        <v>82</v>
      </c>
      <c r="W20" t="s">
        <v>54</v>
      </c>
      <c r="X20" t="s">
        <v>1297</v>
      </c>
      <c r="Y20" t="s">
        <v>20</v>
      </c>
      <c r="Z20" t="s">
        <v>851</v>
      </c>
      <c r="AA20">
        <v>42879.526203703703</v>
      </c>
      <c r="AB20">
        <v>42881.435023148151</v>
      </c>
      <c r="AE20" t="str">
        <f t="shared" ca="1" si="4"/>
        <v>File Access Auditing</v>
      </c>
      <c r="AF20" t="str">
        <f t="shared" ca="1" si="5"/>
        <v>Avitus_1.4.0.71-20170531</v>
      </c>
      <c r="AG20" t="str">
        <f t="shared" ca="1" si="6"/>
        <v>---</v>
      </c>
      <c r="AH20" t="str">
        <f t="shared" ca="1" si="7"/>
        <v>P0</v>
      </c>
    </row>
    <row r="21" spans="1:34" x14ac:dyDescent="0.3">
      <c r="A21">
        <f t="shared" si="0"/>
        <v>2</v>
      </c>
      <c r="B21">
        <f t="shared" si="1"/>
        <v>1</v>
      </c>
      <c r="C21" s="4">
        <f t="shared" ca="1" si="2"/>
        <v>99943</v>
      </c>
      <c r="D21">
        <v>99943</v>
      </c>
      <c r="E21" t="s">
        <v>413</v>
      </c>
      <c r="F21" t="s">
        <v>253</v>
      </c>
      <c r="G21" t="s">
        <v>254</v>
      </c>
      <c r="H21" t="s">
        <v>184</v>
      </c>
      <c r="I21" t="s">
        <v>68</v>
      </c>
      <c r="J21" t="s">
        <v>123</v>
      </c>
      <c r="K21" t="str">
        <f t="shared" ca="1" si="3"/>
        <v>.</v>
      </c>
      <c r="L21" s="5" t="s">
        <v>20</v>
      </c>
      <c r="M21" t="s">
        <v>20</v>
      </c>
      <c r="N21" t="s">
        <v>1461</v>
      </c>
      <c r="O21" t="s">
        <v>123</v>
      </c>
      <c r="P21" t="s">
        <v>123</v>
      </c>
      <c r="Q21" t="s">
        <v>82</v>
      </c>
      <c r="R21" t="s">
        <v>1380</v>
      </c>
      <c r="S21" t="s">
        <v>269</v>
      </c>
      <c r="T21" t="s">
        <v>23</v>
      </c>
      <c r="U21" t="s">
        <v>22</v>
      </c>
      <c r="V21" t="s">
        <v>156</v>
      </c>
      <c r="W21" t="s">
        <v>54</v>
      </c>
      <c r="X21" t="s">
        <v>456</v>
      </c>
      <c r="Y21" t="s">
        <v>20</v>
      </c>
      <c r="Z21" t="s">
        <v>20</v>
      </c>
      <c r="AA21" s="2">
        <v>42879.863935185182</v>
      </c>
      <c r="AB21" s="2">
        <v>42880.819363425922</v>
      </c>
      <c r="AD21">
        <v>1</v>
      </c>
      <c r="AE21" t="str">
        <f t="shared" ca="1" si="4"/>
        <v>File Access Auditing</v>
      </c>
      <c r="AF21" t="str">
        <f t="shared" ca="1" si="5"/>
        <v>---</v>
      </c>
      <c r="AG21" t="str">
        <f t="shared" ca="1" si="6"/>
        <v>---</v>
      </c>
      <c r="AH21" t="str">
        <f t="shared" ca="1" si="7"/>
        <v>P0</v>
      </c>
    </row>
    <row r="22" spans="1:34" x14ac:dyDescent="0.3">
      <c r="A22">
        <f t="shared" si="0"/>
        <v>265</v>
      </c>
      <c r="B22">
        <f t="shared" si="1"/>
        <v>18</v>
      </c>
      <c r="C22" s="4">
        <f t="shared" ca="1" si="2"/>
        <v>88457</v>
      </c>
      <c r="D22">
        <v>88457</v>
      </c>
      <c r="E22" t="s">
        <v>408</v>
      </c>
      <c r="F22" t="s">
        <v>28</v>
      </c>
      <c r="G22" t="s">
        <v>407</v>
      </c>
      <c r="H22" t="s">
        <v>112</v>
      </c>
      <c r="I22" t="s">
        <v>30</v>
      </c>
      <c r="J22" t="s">
        <v>123</v>
      </c>
      <c r="K22" t="str">
        <f t="shared" ca="1" si="3"/>
        <v>.</v>
      </c>
      <c r="L22" s="5" t="s">
        <v>796</v>
      </c>
      <c r="M22" s="5" t="s">
        <v>20</v>
      </c>
      <c r="N22" t="s">
        <v>524</v>
      </c>
      <c r="O22" t="s">
        <v>1383</v>
      </c>
      <c r="P22" t="s">
        <v>1230</v>
      </c>
      <c r="Q22" t="s">
        <v>287</v>
      </c>
      <c r="R22" t="s">
        <v>82</v>
      </c>
      <c r="S22" t="s">
        <v>269</v>
      </c>
      <c r="T22" t="s">
        <v>23</v>
      </c>
      <c r="U22" t="s">
        <v>22</v>
      </c>
      <c r="V22" t="s">
        <v>25</v>
      </c>
      <c r="W22" t="s">
        <v>26</v>
      </c>
      <c r="X22" t="s">
        <v>41</v>
      </c>
      <c r="Y22" t="s">
        <v>20</v>
      </c>
      <c r="Z22" t="s">
        <v>20</v>
      </c>
      <c r="AA22" s="2">
        <v>42614.564895833333</v>
      </c>
      <c r="AB22" s="2">
        <v>42863.823634259257</v>
      </c>
      <c r="AC22" t="s">
        <v>170</v>
      </c>
      <c r="AD22">
        <v>3</v>
      </c>
      <c r="AE22" t="str">
        <f t="shared" ca="1" si="4"/>
        <v>Platform Software</v>
      </c>
      <c r="AF22" t="str">
        <f t="shared" ca="1" si="5"/>
        <v>---</v>
      </c>
      <c r="AG22" t="str">
        <f t="shared" ca="1" si="6"/>
        <v>Waiver Requested</v>
      </c>
      <c r="AH22" t="str">
        <f t="shared" ca="1" si="7"/>
        <v>P1</v>
      </c>
    </row>
    <row r="23" spans="1:34" x14ac:dyDescent="0.3">
      <c r="A23">
        <f t="shared" si="0"/>
        <v>36</v>
      </c>
      <c r="B23">
        <f t="shared" si="1"/>
        <v>3</v>
      </c>
      <c r="C23" s="4">
        <f t="shared" ca="1" si="2"/>
        <v>98555</v>
      </c>
      <c r="D23">
        <v>98555</v>
      </c>
      <c r="E23" t="s">
        <v>760</v>
      </c>
      <c r="F23" t="s">
        <v>28</v>
      </c>
      <c r="G23" t="s">
        <v>481</v>
      </c>
      <c r="H23" t="s">
        <v>184</v>
      </c>
      <c r="I23" t="s">
        <v>81</v>
      </c>
      <c r="J23" t="s">
        <v>123</v>
      </c>
      <c r="K23" t="str">
        <f t="shared" ca="1" si="3"/>
        <v>.</v>
      </c>
      <c r="L23" s="5" t="s">
        <v>20</v>
      </c>
      <c r="M23" t="s">
        <v>1105</v>
      </c>
      <c r="N23" t="s">
        <v>1328</v>
      </c>
      <c r="O23" t="s">
        <v>123</v>
      </c>
      <c r="P23" t="s">
        <v>206</v>
      </c>
      <c r="Q23" t="s">
        <v>287</v>
      </c>
      <c r="R23" t="s">
        <v>82</v>
      </c>
      <c r="S23" t="s">
        <v>269</v>
      </c>
      <c r="T23" t="s">
        <v>36</v>
      </c>
      <c r="U23" t="s">
        <v>35</v>
      </c>
      <c r="V23" t="s">
        <v>82</v>
      </c>
      <c r="W23" t="s">
        <v>1290</v>
      </c>
      <c r="X23" t="s">
        <v>84</v>
      </c>
      <c r="Y23" t="s">
        <v>20</v>
      </c>
      <c r="Z23" t="s">
        <v>20</v>
      </c>
      <c r="AA23" s="2">
        <v>42845.692384259259</v>
      </c>
      <c r="AB23" s="2">
        <v>42878.834363425929</v>
      </c>
      <c r="AC23" t="s">
        <v>1422</v>
      </c>
      <c r="AD23">
        <v>10</v>
      </c>
      <c r="AE23" t="str">
        <f t="shared" ca="1" si="4"/>
        <v>Platform Software</v>
      </c>
      <c r="AF23" t="str">
        <f t="shared" ca="1" si="5"/>
        <v>Avitus_1.4.0.71-20170531</v>
      </c>
      <c r="AG23" t="str">
        <f t="shared" ca="1" si="6"/>
        <v>---</v>
      </c>
      <c r="AH23" t="str">
        <f t="shared" ca="1" si="7"/>
        <v>P0</v>
      </c>
    </row>
    <row r="24" spans="1:34" x14ac:dyDescent="0.3">
      <c r="A24">
        <f t="shared" si="0"/>
        <v>24</v>
      </c>
      <c r="B24">
        <f t="shared" si="1"/>
        <v>14</v>
      </c>
      <c r="C24" s="4">
        <f t="shared" ca="1" si="2"/>
        <v>98975</v>
      </c>
      <c r="D24">
        <v>98975</v>
      </c>
      <c r="E24" t="s">
        <v>27</v>
      </c>
      <c r="F24" t="s">
        <v>28</v>
      </c>
      <c r="G24" t="s">
        <v>34</v>
      </c>
      <c r="H24" t="s">
        <v>112</v>
      </c>
      <c r="I24" t="s">
        <v>24</v>
      </c>
      <c r="J24" t="s">
        <v>123</v>
      </c>
      <c r="K24" t="str">
        <f t="shared" ca="1" si="3"/>
        <v>.</v>
      </c>
      <c r="L24" s="5" t="s">
        <v>796</v>
      </c>
      <c r="M24" s="5" t="s">
        <v>20</v>
      </c>
      <c r="N24" t="s">
        <v>1291</v>
      </c>
      <c r="O24" t="s">
        <v>1394</v>
      </c>
      <c r="P24" t="s">
        <v>1292</v>
      </c>
      <c r="Q24" t="s">
        <v>287</v>
      </c>
      <c r="R24" t="s">
        <v>82</v>
      </c>
      <c r="S24" t="s">
        <v>269</v>
      </c>
      <c r="T24" t="s">
        <v>23</v>
      </c>
      <c r="U24" t="s">
        <v>22</v>
      </c>
      <c r="V24" t="s">
        <v>190</v>
      </c>
      <c r="W24" t="s">
        <v>26</v>
      </c>
      <c r="X24" t="s">
        <v>285</v>
      </c>
      <c r="Y24" t="s">
        <v>20</v>
      </c>
      <c r="Z24" t="s">
        <v>20</v>
      </c>
      <c r="AA24" s="2">
        <v>42857.815833333334</v>
      </c>
      <c r="AB24" s="2">
        <v>42867.497361111113</v>
      </c>
      <c r="AC24" t="s">
        <v>170</v>
      </c>
      <c r="AD24">
        <v>15</v>
      </c>
      <c r="AE24" t="str">
        <f t="shared" ca="1" si="4"/>
        <v>Platform Software</v>
      </c>
      <c r="AF24" t="str">
        <f t="shared" ca="1" si="5"/>
        <v>---</v>
      </c>
      <c r="AG24" t="str">
        <f t="shared" ca="1" si="6"/>
        <v>Waiver Requested</v>
      </c>
      <c r="AH24" t="str">
        <f t="shared" ca="1" si="7"/>
        <v>P1</v>
      </c>
    </row>
    <row r="25" spans="1:34" x14ac:dyDescent="0.3">
      <c r="A25">
        <f t="shared" si="0"/>
        <v>10</v>
      </c>
      <c r="B25">
        <f t="shared" si="1"/>
        <v>0</v>
      </c>
      <c r="C25" s="4">
        <f t="shared" ca="1" si="2"/>
        <v>99497</v>
      </c>
      <c r="D25">
        <v>99497</v>
      </c>
      <c r="E25" t="s">
        <v>760</v>
      </c>
      <c r="F25" t="s">
        <v>28</v>
      </c>
      <c r="G25" t="s">
        <v>1395</v>
      </c>
      <c r="H25" t="s">
        <v>112</v>
      </c>
      <c r="I25" t="s">
        <v>123</v>
      </c>
      <c r="J25" t="s">
        <v>123</v>
      </c>
      <c r="K25" t="str">
        <f t="shared" ca="1" si="3"/>
        <v>NTR</v>
      </c>
      <c r="L25" t="s">
        <v>20</v>
      </c>
      <c r="M25" t="s">
        <v>20</v>
      </c>
      <c r="N25" t="s">
        <v>1396</v>
      </c>
      <c r="O25" t="s">
        <v>123</v>
      </c>
      <c r="P25" t="s">
        <v>1397</v>
      </c>
      <c r="Q25" t="s">
        <v>21</v>
      </c>
      <c r="R25" t="s">
        <v>1380</v>
      </c>
      <c r="S25" t="s">
        <v>269</v>
      </c>
      <c r="T25" t="s">
        <v>36</v>
      </c>
      <c r="U25" t="s">
        <v>39</v>
      </c>
      <c r="V25" t="s">
        <v>1398</v>
      </c>
      <c r="W25" t="s">
        <v>26</v>
      </c>
      <c r="X25" t="s">
        <v>1399</v>
      </c>
      <c r="Y25" t="s">
        <v>20</v>
      </c>
      <c r="Z25" t="s">
        <v>20</v>
      </c>
      <c r="AA25">
        <v>42871.232499999998</v>
      </c>
      <c r="AB25">
        <v>42881.378067129626</v>
      </c>
      <c r="AC25" t="s">
        <v>1423</v>
      </c>
      <c r="AE25" t="str">
        <f t="shared" ca="1" si="4"/>
        <v>NTR</v>
      </c>
      <c r="AF25" t="str">
        <f t="shared" ca="1" si="5"/>
        <v>NoTarg</v>
      </c>
      <c r="AG25" t="str">
        <f t="shared" ca="1" si="6"/>
        <v>NoWaive</v>
      </c>
      <c r="AH25" t="str">
        <f t="shared" ca="1" si="7"/>
        <v>NTR</v>
      </c>
    </row>
    <row r="26" spans="1:34" x14ac:dyDescent="0.3">
      <c r="A26">
        <f t="shared" si="0"/>
        <v>10</v>
      </c>
      <c r="B26">
        <f t="shared" si="1"/>
        <v>1</v>
      </c>
      <c r="C26" s="4">
        <f t="shared" ca="1" si="2"/>
        <v>99563</v>
      </c>
      <c r="D26">
        <v>99563</v>
      </c>
      <c r="E26" t="s">
        <v>408</v>
      </c>
      <c r="F26" t="s">
        <v>28</v>
      </c>
      <c r="G26" t="s">
        <v>407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s="5" t="s">
        <v>20</v>
      </c>
      <c r="M26" t="s">
        <v>1105</v>
      </c>
      <c r="N26" t="s">
        <v>1331</v>
      </c>
      <c r="O26" t="s">
        <v>123</v>
      </c>
      <c r="P26" t="s">
        <v>168</v>
      </c>
      <c r="Q26" t="s">
        <v>287</v>
      </c>
      <c r="R26" t="s">
        <v>82</v>
      </c>
      <c r="S26" t="s">
        <v>269</v>
      </c>
      <c r="T26" t="s">
        <v>36</v>
      </c>
      <c r="U26" t="s">
        <v>39</v>
      </c>
      <c r="V26" t="s">
        <v>1332</v>
      </c>
      <c r="W26" t="s">
        <v>739</v>
      </c>
      <c r="X26" t="s">
        <v>108</v>
      </c>
      <c r="Y26" t="s">
        <v>20</v>
      </c>
      <c r="Z26" t="s">
        <v>851</v>
      </c>
      <c r="AA26" s="2">
        <v>42871.874328703707</v>
      </c>
      <c r="AB26" s="2">
        <v>42880.776261574072</v>
      </c>
      <c r="AD26">
        <v>14</v>
      </c>
      <c r="AE26" t="str">
        <f t="shared" ca="1" si="4"/>
        <v>Platform Software</v>
      </c>
      <c r="AF26" t="str">
        <f t="shared" ca="1" si="5"/>
        <v>Avitus_1.4.0.70-20170524</v>
      </c>
      <c r="AG26" t="str">
        <f t="shared" ca="1" si="6"/>
        <v>---</v>
      </c>
      <c r="AH26" t="str">
        <f t="shared" ca="1" si="7"/>
        <v>P0</v>
      </c>
    </row>
    <row r="27" spans="1:34" x14ac:dyDescent="0.3">
      <c r="A27">
        <f t="shared" si="0"/>
        <v>9</v>
      </c>
      <c r="B27">
        <f t="shared" si="1"/>
        <v>2</v>
      </c>
      <c r="C27" s="4">
        <f t="shared" ca="1" si="2"/>
        <v>99634</v>
      </c>
      <c r="D27">
        <v>99634</v>
      </c>
      <c r="E27" t="s">
        <v>480</v>
      </c>
      <c r="F27" t="s">
        <v>28</v>
      </c>
      <c r="G27" t="s">
        <v>481</v>
      </c>
      <c r="H27" t="s">
        <v>94</v>
      </c>
      <c r="I27" t="s">
        <v>24</v>
      </c>
      <c r="J27" t="s">
        <v>123</v>
      </c>
      <c r="K27" t="str">
        <f t="shared" ca="1" si="3"/>
        <v>.</v>
      </c>
      <c r="L27" t="s">
        <v>796</v>
      </c>
      <c r="M27" t="s">
        <v>20</v>
      </c>
      <c r="N27" t="s">
        <v>1336</v>
      </c>
      <c r="O27" t="s">
        <v>123</v>
      </c>
      <c r="P27" t="s">
        <v>206</v>
      </c>
      <c r="Q27" t="s">
        <v>287</v>
      </c>
      <c r="R27" t="s">
        <v>82</v>
      </c>
      <c r="S27" t="s">
        <v>269</v>
      </c>
      <c r="T27" t="s">
        <v>23</v>
      </c>
      <c r="U27" t="s">
        <v>22</v>
      </c>
      <c r="V27" t="s">
        <v>156</v>
      </c>
      <c r="W27" t="s">
        <v>489</v>
      </c>
      <c r="X27" t="s">
        <v>480</v>
      </c>
      <c r="Y27" t="s">
        <v>20</v>
      </c>
      <c r="Z27" t="s">
        <v>20</v>
      </c>
      <c r="AA27">
        <v>42872.914305555554</v>
      </c>
      <c r="AB27">
        <v>42879.643518518518</v>
      </c>
      <c r="AC27" t="s">
        <v>1422</v>
      </c>
      <c r="AE27" t="str">
        <f t="shared" ca="1" si="4"/>
        <v>Platform Software</v>
      </c>
      <c r="AF27" t="str">
        <f t="shared" ca="1" si="5"/>
        <v>---</v>
      </c>
      <c r="AG27" t="str">
        <f t="shared" ca="1" si="6"/>
        <v>Waiver Requested</v>
      </c>
      <c r="AH27" t="str">
        <f t="shared" ca="1" si="7"/>
        <v>P2</v>
      </c>
    </row>
    <row r="28" spans="1:34" x14ac:dyDescent="0.3">
      <c r="A28">
        <f t="shared" si="0"/>
        <v>8</v>
      </c>
      <c r="B28">
        <f t="shared" si="1"/>
        <v>1</v>
      </c>
      <c r="C28" s="4">
        <f t="shared" ca="1" si="2"/>
        <v>99705</v>
      </c>
      <c r="D28">
        <v>99705</v>
      </c>
      <c r="E28" t="s">
        <v>139</v>
      </c>
      <c r="F28" t="s">
        <v>28</v>
      </c>
      <c r="G28" t="s">
        <v>53</v>
      </c>
      <c r="H28" t="s">
        <v>184</v>
      </c>
      <c r="I28" t="s">
        <v>24</v>
      </c>
      <c r="J28" t="s">
        <v>123</v>
      </c>
      <c r="K28" t="str">
        <f t="shared" ca="1" si="3"/>
        <v>.</v>
      </c>
      <c r="L28" s="5" t="s">
        <v>20</v>
      </c>
      <c r="M28" t="s">
        <v>20</v>
      </c>
      <c r="N28" t="s">
        <v>1357</v>
      </c>
      <c r="O28" t="s">
        <v>123</v>
      </c>
      <c r="P28" t="s">
        <v>123</v>
      </c>
      <c r="Q28" t="s">
        <v>287</v>
      </c>
      <c r="R28" t="s">
        <v>82</v>
      </c>
      <c r="S28" t="s">
        <v>269</v>
      </c>
      <c r="T28" t="s">
        <v>36</v>
      </c>
      <c r="U28" t="s">
        <v>35</v>
      </c>
      <c r="V28" t="s">
        <v>29</v>
      </c>
      <c r="W28" t="s">
        <v>40</v>
      </c>
      <c r="X28" t="s">
        <v>713</v>
      </c>
      <c r="Y28" t="s">
        <v>20</v>
      </c>
      <c r="Z28" t="s">
        <v>20</v>
      </c>
      <c r="AA28" s="2">
        <v>42873.84134259259</v>
      </c>
      <c r="AB28" s="2">
        <v>42880.464791666665</v>
      </c>
      <c r="AD28">
        <v>14</v>
      </c>
      <c r="AE28" t="str">
        <f t="shared" ca="1" si="4"/>
        <v>Platform Software</v>
      </c>
      <c r="AF28" t="str">
        <f t="shared" ca="1" si="5"/>
        <v>---</v>
      </c>
      <c r="AG28" t="str">
        <f t="shared" ca="1" si="6"/>
        <v>---</v>
      </c>
      <c r="AH28" t="str">
        <f t="shared" ca="1" si="7"/>
        <v>P0</v>
      </c>
    </row>
    <row r="29" spans="1:34" x14ac:dyDescent="0.3">
      <c r="A29">
        <f t="shared" si="0"/>
        <v>3</v>
      </c>
      <c r="B29">
        <f t="shared" si="1"/>
        <v>2</v>
      </c>
      <c r="C29" s="4">
        <f t="shared" ca="1" si="2"/>
        <v>99873</v>
      </c>
      <c r="D29">
        <v>99873</v>
      </c>
      <c r="E29" t="s">
        <v>480</v>
      </c>
      <c r="F29" t="s">
        <v>28</v>
      </c>
      <c r="G29" t="s">
        <v>481</v>
      </c>
      <c r="H29" t="s">
        <v>94</v>
      </c>
      <c r="I29" t="s">
        <v>24</v>
      </c>
      <c r="J29" t="s">
        <v>123</v>
      </c>
      <c r="K29" t="str">
        <f t="shared" ca="1" si="3"/>
        <v>.</v>
      </c>
      <c r="L29" t="s">
        <v>796</v>
      </c>
      <c r="M29" s="5" t="s">
        <v>20</v>
      </c>
      <c r="N29" t="s">
        <v>1448</v>
      </c>
      <c r="O29" t="s">
        <v>123</v>
      </c>
      <c r="P29" t="s">
        <v>123</v>
      </c>
      <c r="Q29" t="s">
        <v>287</v>
      </c>
      <c r="R29" t="s">
        <v>82</v>
      </c>
      <c r="S29" t="s">
        <v>269</v>
      </c>
      <c r="T29" t="s">
        <v>23</v>
      </c>
      <c r="U29" t="s">
        <v>22</v>
      </c>
      <c r="V29" t="s">
        <v>156</v>
      </c>
      <c r="W29" t="s">
        <v>489</v>
      </c>
      <c r="X29" t="s">
        <v>480</v>
      </c>
      <c r="Y29" t="s">
        <v>20</v>
      </c>
      <c r="Z29" t="s">
        <v>20</v>
      </c>
      <c r="AA29" s="2">
        <v>42878.757476851853</v>
      </c>
      <c r="AB29" s="2">
        <v>42879.644861111112</v>
      </c>
      <c r="AD29">
        <v>9</v>
      </c>
      <c r="AE29" t="str">
        <f t="shared" ca="1" si="4"/>
        <v>Platform Software</v>
      </c>
      <c r="AF29" t="str">
        <f t="shared" ca="1" si="5"/>
        <v>---</v>
      </c>
      <c r="AG29" t="str">
        <f t="shared" ca="1" si="6"/>
        <v>Waiver Requested</v>
      </c>
      <c r="AH29" t="str">
        <f t="shared" ca="1" si="7"/>
        <v>P2</v>
      </c>
    </row>
    <row r="30" spans="1:34" x14ac:dyDescent="0.3">
      <c r="A30">
        <f t="shared" si="0"/>
        <v>3</v>
      </c>
      <c r="B30">
        <f t="shared" si="1"/>
        <v>2</v>
      </c>
      <c r="C30" s="4">
        <f t="shared" ca="1" si="2"/>
        <v>99880</v>
      </c>
      <c r="D30">
        <v>99880</v>
      </c>
      <c r="E30" t="s">
        <v>480</v>
      </c>
      <c r="F30" t="s">
        <v>28</v>
      </c>
      <c r="G30" t="s">
        <v>481</v>
      </c>
      <c r="H30" t="s">
        <v>94</v>
      </c>
      <c r="I30" t="s">
        <v>24</v>
      </c>
      <c r="J30" t="s">
        <v>123</v>
      </c>
      <c r="K30" t="str">
        <f t="shared" ca="1" si="3"/>
        <v>.</v>
      </c>
      <c r="L30" s="5" t="s">
        <v>796</v>
      </c>
      <c r="M30" s="5" t="s">
        <v>20</v>
      </c>
      <c r="N30" t="s">
        <v>1449</v>
      </c>
      <c r="O30" t="s">
        <v>123</v>
      </c>
      <c r="P30" t="s">
        <v>123</v>
      </c>
      <c r="Q30" t="s">
        <v>287</v>
      </c>
      <c r="R30" t="s">
        <v>82</v>
      </c>
      <c r="S30" t="s">
        <v>269</v>
      </c>
      <c r="T30" t="s">
        <v>23</v>
      </c>
      <c r="U30" t="s">
        <v>22</v>
      </c>
      <c r="V30" t="s">
        <v>156</v>
      </c>
      <c r="W30" t="s">
        <v>489</v>
      </c>
      <c r="X30" t="s">
        <v>480</v>
      </c>
      <c r="Y30" t="s">
        <v>20</v>
      </c>
      <c r="Z30" t="s">
        <v>20</v>
      </c>
      <c r="AA30" s="2">
        <v>42878.762326388889</v>
      </c>
      <c r="AB30" s="2">
        <v>42879.644201388888</v>
      </c>
      <c r="AD30">
        <v>11</v>
      </c>
      <c r="AE30" t="str">
        <f t="shared" ca="1" si="4"/>
        <v>Platform Software</v>
      </c>
      <c r="AF30" t="str">
        <f t="shared" ca="1" si="5"/>
        <v>---</v>
      </c>
      <c r="AG30" t="str">
        <f t="shared" ca="1" si="6"/>
        <v>Waiver Requested</v>
      </c>
      <c r="AH30" t="str">
        <f t="shared" ca="1" si="7"/>
        <v>P2</v>
      </c>
    </row>
    <row r="31" spans="1:34" x14ac:dyDescent="0.3">
      <c r="A31">
        <f t="shared" si="0"/>
        <v>1</v>
      </c>
      <c r="B31">
        <f t="shared" si="1"/>
        <v>1</v>
      </c>
      <c r="C31" s="4">
        <f t="shared" ca="1" si="2"/>
        <v>100008</v>
      </c>
      <c r="D31">
        <v>100008</v>
      </c>
      <c r="E31" t="s">
        <v>27</v>
      </c>
      <c r="F31" t="s">
        <v>28</v>
      </c>
      <c r="G31" t="s">
        <v>34</v>
      </c>
      <c r="H31" t="s">
        <v>112</v>
      </c>
      <c r="I31" t="s">
        <v>24</v>
      </c>
      <c r="J31" t="s">
        <v>123</v>
      </c>
      <c r="K31" t="str">
        <f t="shared" ca="1" si="3"/>
        <v>NTR</v>
      </c>
      <c r="L31" s="5" t="s">
        <v>20</v>
      </c>
      <c r="M31" t="s">
        <v>20</v>
      </c>
      <c r="N31" t="s">
        <v>1472</v>
      </c>
      <c r="O31" t="s">
        <v>1473</v>
      </c>
      <c r="P31" t="s">
        <v>123</v>
      </c>
      <c r="Q31" t="s">
        <v>21</v>
      </c>
      <c r="R31" t="s">
        <v>1380</v>
      </c>
      <c r="S31" t="s">
        <v>269</v>
      </c>
      <c r="T31" t="s">
        <v>23</v>
      </c>
      <c r="U31" t="s">
        <v>39</v>
      </c>
      <c r="V31" t="s">
        <v>190</v>
      </c>
      <c r="W31" t="s">
        <v>26</v>
      </c>
      <c r="X31" t="s">
        <v>1206</v>
      </c>
      <c r="Y31" t="s">
        <v>20</v>
      </c>
      <c r="Z31" t="s">
        <v>20</v>
      </c>
      <c r="AA31" s="2">
        <v>42880.822430555556</v>
      </c>
      <c r="AB31" s="2">
        <v>42880.959236111114</v>
      </c>
      <c r="AE31" t="str">
        <f t="shared" ca="1" si="4"/>
        <v>NTR</v>
      </c>
      <c r="AF31" t="str">
        <f t="shared" ca="1" si="5"/>
        <v>NoTarg</v>
      </c>
      <c r="AG31" t="str">
        <f t="shared" ca="1" si="6"/>
        <v>NoWaive</v>
      </c>
      <c r="AH31" t="str">
        <f t="shared" ca="1" si="7"/>
        <v>NTR</v>
      </c>
    </row>
    <row r="32" spans="1:34" x14ac:dyDescent="0.3">
      <c r="A32">
        <f t="shared" si="0"/>
        <v>1</v>
      </c>
      <c r="B32">
        <f t="shared" si="1"/>
        <v>1</v>
      </c>
      <c r="C32" s="4">
        <f t="shared" ca="1" si="2"/>
        <v>100013</v>
      </c>
      <c r="D32">
        <v>100013</v>
      </c>
      <c r="E32" t="s">
        <v>27</v>
      </c>
      <c r="F32" t="s">
        <v>28</v>
      </c>
      <c r="G32" t="s">
        <v>34</v>
      </c>
      <c r="H32" t="s">
        <v>112</v>
      </c>
      <c r="I32" t="s">
        <v>24</v>
      </c>
      <c r="J32" t="s">
        <v>123</v>
      </c>
      <c r="K32" t="str">
        <f t="shared" ca="1" si="3"/>
        <v>NTR</v>
      </c>
      <c r="L32" s="5" t="s">
        <v>20</v>
      </c>
      <c r="M32" s="5" t="s">
        <v>20</v>
      </c>
      <c r="N32" t="s">
        <v>1474</v>
      </c>
      <c r="O32" t="s">
        <v>1475</v>
      </c>
      <c r="P32" t="s">
        <v>123</v>
      </c>
      <c r="Q32" t="s">
        <v>21</v>
      </c>
      <c r="R32" t="s">
        <v>1380</v>
      </c>
      <c r="S32" t="s">
        <v>269</v>
      </c>
      <c r="T32" t="s">
        <v>23</v>
      </c>
      <c r="U32" t="s">
        <v>39</v>
      </c>
      <c r="V32" t="s">
        <v>190</v>
      </c>
      <c r="W32" t="s">
        <v>26</v>
      </c>
      <c r="X32" t="s">
        <v>1206</v>
      </c>
      <c r="Y32" t="s">
        <v>20</v>
      </c>
      <c r="Z32" t="s">
        <v>20</v>
      </c>
      <c r="AA32" s="2">
        <v>42880.880983796298</v>
      </c>
      <c r="AB32" s="2">
        <v>42880.959108796298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0</v>
      </c>
      <c r="B33">
        <f t="shared" si="1"/>
        <v>0</v>
      </c>
      <c r="C33" s="4">
        <f t="shared" ca="1" si="2"/>
        <v>100028</v>
      </c>
      <c r="D33">
        <v>100028</v>
      </c>
      <c r="E33" t="s">
        <v>108</v>
      </c>
      <c r="F33" t="s">
        <v>28</v>
      </c>
      <c r="G33" t="s">
        <v>49</v>
      </c>
      <c r="H33" t="s">
        <v>94</v>
      </c>
      <c r="I33" t="s">
        <v>123</v>
      </c>
      <c r="J33" t="s">
        <v>123</v>
      </c>
      <c r="K33" t="str">
        <f t="shared" ca="1" si="3"/>
        <v>NTR</v>
      </c>
      <c r="L33" t="s">
        <v>20</v>
      </c>
      <c r="M33" t="s">
        <v>20</v>
      </c>
      <c r="N33" t="s">
        <v>1476</v>
      </c>
      <c r="O33" t="s">
        <v>123</v>
      </c>
      <c r="P33" t="s">
        <v>123</v>
      </c>
      <c r="Q33" t="s">
        <v>21</v>
      </c>
      <c r="R33" t="s">
        <v>1380</v>
      </c>
      <c r="S33" t="s">
        <v>269</v>
      </c>
      <c r="T33" t="s">
        <v>36</v>
      </c>
      <c r="U33" t="s">
        <v>35</v>
      </c>
      <c r="V33" t="s">
        <v>1398</v>
      </c>
      <c r="W33" t="s">
        <v>26</v>
      </c>
      <c r="X33" t="s">
        <v>1477</v>
      </c>
      <c r="Y33" t="s">
        <v>20</v>
      </c>
      <c r="Z33" t="s">
        <v>20</v>
      </c>
      <c r="AA33">
        <v>42881.319930555554</v>
      </c>
      <c r="AB33">
        <v>42881.387962962966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0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100029</v>
      </c>
      <c r="D34">
        <v>100029</v>
      </c>
      <c r="E34" t="s">
        <v>108</v>
      </c>
      <c r="F34" t="s">
        <v>28</v>
      </c>
      <c r="G34" t="s">
        <v>49</v>
      </c>
      <c r="H34" t="s">
        <v>94</v>
      </c>
      <c r="I34" t="s">
        <v>123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NTR</v>
      </c>
      <c r="L34" s="5" t="s">
        <v>20</v>
      </c>
      <c r="M34" t="s">
        <v>20</v>
      </c>
      <c r="N34" t="s">
        <v>1478</v>
      </c>
      <c r="O34" t="s">
        <v>123</v>
      </c>
      <c r="P34" t="s">
        <v>123</v>
      </c>
      <c r="Q34" t="s">
        <v>21</v>
      </c>
      <c r="R34" t="s">
        <v>1380</v>
      </c>
      <c r="S34" t="s">
        <v>269</v>
      </c>
      <c r="T34" t="s">
        <v>51</v>
      </c>
      <c r="U34" t="s">
        <v>35</v>
      </c>
      <c r="V34" t="s">
        <v>82</v>
      </c>
      <c r="W34" t="s">
        <v>54</v>
      </c>
      <c r="X34" t="s">
        <v>522</v>
      </c>
      <c r="Y34" t="s">
        <v>103</v>
      </c>
      <c r="Z34" t="s">
        <v>20</v>
      </c>
      <c r="AA34" s="2">
        <v>42881.34238425926</v>
      </c>
      <c r="AB34" s="2">
        <v>42881.52983796296</v>
      </c>
      <c r="AD34">
        <v>15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141</v>
      </c>
      <c r="B35">
        <f t="shared" si="9"/>
        <v>18</v>
      </c>
      <c r="C35" s="4">
        <f t="shared" ca="1" si="10"/>
        <v>94191</v>
      </c>
      <c r="D35">
        <v>94191</v>
      </c>
      <c r="E35" t="s">
        <v>186</v>
      </c>
      <c r="F35" t="s">
        <v>75</v>
      </c>
      <c r="G35" t="s">
        <v>76</v>
      </c>
      <c r="H35" t="s">
        <v>112</v>
      </c>
      <c r="I35" t="s">
        <v>30</v>
      </c>
      <c r="J35" t="s">
        <v>123</v>
      </c>
      <c r="K35" t="str">
        <f t="shared" ca="1" si="11"/>
        <v>.</v>
      </c>
      <c r="L35" t="s">
        <v>796</v>
      </c>
      <c r="M35" t="s">
        <v>20</v>
      </c>
      <c r="N35" t="s">
        <v>344</v>
      </c>
      <c r="O35" t="s">
        <v>1384</v>
      </c>
      <c r="P35" t="s">
        <v>123</v>
      </c>
      <c r="Q35" t="s">
        <v>82</v>
      </c>
      <c r="R35" t="s">
        <v>1380</v>
      </c>
      <c r="S35" t="s">
        <v>269</v>
      </c>
      <c r="T35" t="s">
        <v>36</v>
      </c>
      <c r="U35" t="s">
        <v>35</v>
      </c>
      <c r="V35" t="s">
        <v>25</v>
      </c>
      <c r="W35" t="s">
        <v>26</v>
      </c>
      <c r="X35" t="s">
        <v>272</v>
      </c>
      <c r="Y35" t="s">
        <v>103</v>
      </c>
      <c r="Z35" t="s">
        <v>20</v>
      </c>
      <c r="AA35">
        <v>42740.289351851854</v>
      </c>
      <c r="AB35">
        <v>42863.788495370369</v>
      </c>
      <c r="AE35" t="str">
        <f t="shared" ca="1" si="12"/>
        <v>Protocols-AAUM</v>
      </c>
      <c r="AF35" t="str">
        <f t="shared" ca="1" si="13"/>
        <v>---</v>
      </c>
      <c r="AG35" t="str">
        <f t="shared" ca="1" si="14"/>
        <v>Waiver Requested</v>
      </c>
      <c r="AH35" t="str">
        <f t="shared" ca="1" si="15"/>
        <v>P1</v>
      </c>
    </row>
    <row r="36" spans="1:34" x14ac:dyDescent="0.3">
      <c r="A36">
        <f t="shared" si="8"/>
        <v>57</v>
      </c>
      <c r="B36">
        <f t="shared" si="9"/>
        <v>32</v>
      </c>
      <c r="C36" s="4">
        <f t="shared" ca="1" si="10"/>
        <v>97620</v>
      </c>
      <c r="D36">
        <v>97620</v>
      </c>
      <c r="E36" t="s">
        <v>41</v>
      </c>
      <c r="F36" t="s">
        <v>75</v>
      </c>
      <c r="G36" t="s">
        <v>129</v>
      </c>
      <c r="H36" t="s">
        <v>94</v>
      </c>
      <c r="I36" t="s">
        <v>30</v>
      </c>
      <c r="J36" t="s">
        <v>123</v>
      </c>
      <c r="K36" t="str">
        <f t="shared" ca="1" si="11"/>
        <v>.</v>
      </c>
      <c r="L36" s="5" t="s">
        <v>796</v>
      </c>
      <c r="M36" t="s">
        <v>20</v>
      </c>
      <c r="N36" t="s">
        <v>929</v>
      </c>
      <c r="O36" t="s">
        <v>123</v>
      </c>
      <c r="P36" t="s">
        <v>123</v>
      </c>
      <c r="Q36" t="s">
        <v>82</v>
      </c>
      <c r="R36" t="s">
        <v>1380</v>
      </c>
      <c r="S36" t="s">
        <v>269</v>
      </c>
      <c r="T36" t="s">
        <v>36</v>
      </c>
      <c r="U36" t="s">
        <v>35</v>
      </c>
      <c r="V36" t="s">
        <v>29</v>
      </c>
      <c r="W36" t="s">
        <v>44</v>
      </c>
      <c r="X36" t="s">
        <v>405</v>
      </c>
      <c r="Y36" t="s">
        <v>20</v>
      </c>
      <c r="Z36" t="s">
        <v>20</v>
      </c>
      <c r="AA36" s="2">
        <v>42823.748773148145</v>
      </c>
      <c r="AB36" s="2">
        <v>42849.737361111111</v>
      </c>
      <c r="AD36">
        <v>6</v>
      </c>
      <c r="AE36" t="str">
        <f t="shared" ca="1" si="12"/>
        <v>Protocols-AAUM</v>
      </c>
      <c r="AF36" t="str">
        <f t="shared" ca="1" si="13"/>
        <v>---</v>
      </c>
      <c r="AG36" t="str">
        <f t="shared" ca="1" si="14"/>
        <v>Waiver Requested</v>
      </c>
      <c r="AH36" t="str">
        <f t="shared" ca="1" si="15"/>
        <v>P2</v>
      </c>
    </row>
    <row r="37" spans="1:34" x14ac:dyDescent="0.3">
      <c r="A37">
        <f t="shared" si="8"/>
        <v>31</v>
      </c>
      <c r="B37">
        <f t="shared" si="9"/>
        <v>1</v>
      </c>
      <c r="C37" s="4">
        <f t="shared" ca="1" si="10"/>
        <v>98719</v>
      </c>
      <c r="D37">
        <v>98719</v>
      </c>
      <c r="E37" t="s">
        <v>91</v>
      </c>
      <c r="F37" t="s">
        <v>75</v>
      </c>
      <c r="G37" t="s">
        <v>76</v>
      </c>
      <c r="H37" t="s">
        <v>112</v>
      </c>
      <c r="I37" t="s">
        <v>24</v>
      </c>
      <c r="J37" t="s">
        <v>123</v>
      </c>
      <c r="K37" t="str">
        <f t="shared" ca="1" si="11"/>
        <v>.</v>
      </c>
      <c r="L37" s="5" t="s">
        <v>20</v>
      </c>
      <c r="M37" t="s">
        <v>20</v>
      </c>
      <c r="N37" t="s">
        <v>1145</v>
      </c>
      <c r="O37" t="s">
        <v>1390</v>
      </c>
      <c r="P37" t="s">
        <v>123</v>
      </c>
      <c r="Q37" t="s">
        <v>82</v>
      </c>
      <c r="R37" t="s">
        <v>1380</v>
      </c>
      <c r="S37" t="s">
        <v>269</v>
      </c>
      <c r="T37" t="s">
        <v>36</v>
      </c>
      <c r="U37" t="s">
        <v>35</v>
      </c>
      <c r="V37" t="s">
        <v>190</v>
      </c>
      <c r="W37" t="s">
        <v>26</v>
      </c>
      <c r="X37" t="s">
        <v>742</v>
      </c>
      <c r="Y37" t="s">
        <v>103</v>
      </c>
      <c r="Z37" t="s">
        <v>20</v>
      </c>
      <c r="AA37" s="2">
        <v>42850.847083333334</v>
      </c>
      <c r="AB37" s="2">
        <v>42880.514236111114</v>
      </c>
      <c r="AD37">
        <v>7</v>
      </c>
      <c r="AE37" t="str">
        <f t="shared" ca="1" si="12"/>
        <v>Protocols-AAUM</v>
      </c>
      <c r="AF37" t="str">
        <f t="shared" ca="1" si="13"/>
        <v>---</v>
      </c>
      <c r="AG37" t="str">
        <f t="shared" ca="1" si="14"/>
        <v>---</v>
      </c>
      <c r="AH37" t="str">
        <f t="shared" ca="1" si="15"/>
        <v>P1</v>
      </c>
    </row>
    <row r="38" spans="1:34" x14ac:dyDescent="0.3">
      <c r="A38">
        <f t="shared" si="8"/>
        <v>1</v>
      </c>
      <c r="B38">
        <f t="shared" si="9"/>
        <v>0</v>
      </c>
      <c r="C38" s="4">
        <f t="shared" ca="1" si="10"/>
        <v>99950</v>
      </c>
      <c r="D38">
        <v>99950</v>
      </c>
      <c r="E38" t="s">
        <v>785</v>
      </c>
      <c r="F38" t="s">
        <v>75</v>
      </c>
      <c r="G38" t="s">
        <v>76</v>
      </c>
      <c r="H38" t="s">
        <v>156</v>
      </c>
      <c r="I38" t="s">
        <v>123</v>
      </c>
      <c r="J38" t="s">
        <v>123</v>
      </c>
      <c r="K38" t="str">
        <f t="shared" ca="1" si="11"/>
        <v>.</v>
      </c>
      <c r="L38" s="5" t="s">
        <v>20</v>
      </c>
      <c r="M38" t="s">
        <v>20</v>
      </c>
      <c r="N38" t="s">
        <v>1470</v>
      </c>
      <c r="O38" t="s">
        <v>123</v>
      </c>
      <c r="P38" t="s">
        <v>123</v>
      </c>
      <c r="Q38" t="s">
        <v>21</v>
      </c>
      <c r="R38" t="s">
        <v>1380</v>
      </c>
      <c r="S38" t="s">
        <v>269</v>
      </c>
      <c r="T38" t="s">
        <v>36</v>
      </c>
      <c r="U38" t="s">
        <v>35</v>
      </c>
      <c r="V38" t="s">
        <v>82</v>
      </c>
      <c r="W38" t="s">
        <v>54</v>
      </c>
      <c r="X38" t="s">
        <v>47</v>
      </c>
      <c r="Y38" t="s">
        <v>103</v>
      </c>
      <c r="Z38" t="s">
        <v>20</v>
      </c>
      <c r="AA38" s="2">
        <v>42880.117418981485</v>
      </c>
      <c r="AB38" s="2">
        <v>42881.075011574074</v>
      </c>
      <c r="AD38">
        <v>2</v>
      </c>
      <c r="AE38" t="str">
        <f t="shared" ca="1" si="12"/>
        <v>Protocols-AAUM</v>
      </c>
      <c r="AF38" t="str">
        <f t="shared" ca="1" si="13"/>
        <v>---</v>
      </c>
      <c r="AG38" t="str">
        <f t="shared" ca="1" si="14"/>
        <v>---</v>
      </c>
      <c r="AH38" t="str">
        <f t="shared" ca="1" si="15"/>
        <v>P2</v>
      </c>
    </row>
    <row r="39" spans="1:34" x14ac:dyDescent="0.3">
      <c r="A39">
        <f t="shared" si="8"/>
        <v>18</v>
      </c>
      <c r="B39">
        <f t="shared" si="9"/>
        <v>1</v>
      </c>
      <c r="C39" s="4">
        <f t="shared" ca="1" si="10"/>
        <v>99172</v>
      </c>
      <c r="D39">
        <v>99172</v>
      </c>
      <c r="E39" t="s">
        <v>113</v>
      </c>
      <c r="F39" t="s">
        <v>19</v>
      </c>
      <c r="G39" t="s">
        <v>83</v>
      </c>
      <c r="H39" t="s">
        <v>156</v>
      </c>
      <c r="I39" t="s">
        <v>123</v>
      </c>
      <c r="J39" t="s">
        <v>123</v>
      </c>
      <c r="K39" t="str">
        <f t="shared" ca="1" si="11"/>
        <v>Is this a dup of 66235?</v>
      </c>
      <c r="L39" s="5" t="s">
        <v>20</v>
      </c>
      <c r="M39" t="s">
        <v>20</v>
      </c>
      <c r="N39" t="s">
        <v>1242</v>
      </c>
      <c r="O39" t="s">
        <v>123</v>
      </c>
      <c r="P39" t="s">
        <v>123</v>
      </c>
      <c r="Q39" t="s">
        <v>82</v>
      </c>
      <c r="R39" t="s">
        <v>1380</v>
      </c>
      <c r="S39" t="s">
        <v>269</v>
      </c>
      <c r="T39" t="s">
        <v>36</v>
      </c>
      <c r="U39" t="s">
        <v>22</v>
      </c>
      <c r="V39" t="s">
        <v>82</v>
      </c>
      <c r="W39" t="s">
        <v>54</v>
      </c>
      <c r="X39" t="s">
        <v>47</v>
      </c>
      <c r="Y39" t="s">
        <v>103</v>
      </c>
      <c r="Z39" t="s">
        <v>20</v>
      </c>
      <c r="AA39" s="2">
        <v>42863.717222222222</v>
      </c>
      <c r="AB39" s="2">
        <v>42880.958460648151</v>
      </c>
      <c r="AD39">
        <v>2</v>
      </c>
      <c r="AE39" t="str">
        <f t="shared" ca="1" si="12"/>
        <v>Protocols-NFS</v>
      </c>
      <c r="AF39" t="str">
        <f t="shared" ca="1" si="13"/>
        <v>---</v>
      </c>
      <c r="AG39" t="str">
        <f t="shared" ca="1" si="14"/>
        <v>---</v>
      </c>
      <c r="AH39" t="str">
        <f t="shared" ca="1" si="15"/>
        <v>unspecified</v>
      </c>
    </row>
    <row r="40" spans="1:34" x14ac:dyDescent="0.3">
      <c r="A40">
        <f t="shared" si="8"/>
        <v>126</v>
      </c>
      <c r="B40">
        <f t="shared" si="9"/>
        <v>1</v>
      </c>
      <c r="C40" s="4">
        <f t="shared" ca="1" si="10"/>
        <v>94835</v>
      </c>
      <c r="D40">
        <v>94835</v>
      </c>
      <c r="E40" t="s">
        <v>561</v>
      </c>
      <c r="F40" t="s">
        <v>86</v>
      </c>
      <c r="G40" t="s">
        <v>87</v>
      </c>
      <c r="H40" t="s">
        <v>112</v>
      </c>
      <c r="I40" t="s">
        <v>30</v>
      </c>
      <c r="J40" t="s">
        <v>123</v>
      </c>
      <c r="K40" t="str">
        <f t="shared" ca="1" si="11"/>
        <v>.</v>
      </c>
      <c r="L40" s="5" t="s">
        <v>796</v>
      </c>
      <c r="M40" s="5" t="s">
        <v>20</v>
      </c>
      <c r="N40" t="s">
        <v>363</v>
      </c>
      <c r="O40" t="s">
        <v>1385</v>
      </c>
      <c r="P40" t="s">
        <v>1075</v>
      </c>
      <c r="Q40" t="s">
        <v>82</v>
      </c>
      <c r="R40" t="s">
        <v>1380</v>
      </c>
      <c r="S40" t="s">
        <v>269</v>
      </c>
      <c r="T40" t="s">
        <v>36</v>
      </c>
      <c r="U40" t="s">
        <v>35</v>
      </c>
      <c r="V40" t="s">
        <v>190</v>
      </c>
      <c r="W40" t="s">
        <v>26</v>
      </c>
      <c r="X40" t="s">
        <v>272</v>
      </c>
      <c r="Y40" t="s">
        <v>103</v>
      </c>
      <c r="Z40" t="s">
        <v>20</v>
      </c>
      <c r="AA40" s="2">
        <v>42755.776539351849</v>
      </c>
      <c r="AB40" s="2">
        <v>42880.822476851848</v>
      </c>
      <c r="AC40" t="s">
        <v>1213</v>
      </c>
      <c r="AD40">
        <v>5</v>
      </c>
      <c r="AE40" t="str">
        <f t="shared" ca="1" si="12"/>
        <v>Protocols-SMB</v>
      </c>
      <c r="AF40" t="str">
        <f t="shared" ca="1" si="13"/>
        <v>---</v>
      </c>
      <c r="AG40" t="str">
        <f t="shared" ca="1" si="14"/>
        <v>---</v>
      </c>
      <c r="AH40" t="str">
        <f t="shared" ca="1" si="15"/>
        <v>P1</v>
      </c>
    </row>
    <row r="41" spans="1:34" x14ac:dyDescent="0.3">
      <c r="A41">
        <f t="shared" si="8"/>
        <v>73</v>
      </c>
      <c r="B41">
        <f t="shared" si="9"/>
        <v>1</v>
      </c>
      <c r="C41" s="4">
        <f t="shared" ca="1" si="10"/>
        <v>97010</v>
      </c>
      <c r="D41">
        <v>97010</v>
      </c>
      <c r="E41" t="s">
        <v>18</v>
      </c>
      <c r="F41" t="s">
        <v>86</v>
      </c>
      <c r="G41" t="s">
        <v>92</v>
      </c>
      <c r="H41" t="s">
        <v>94</v>
      </c>
      <c r="I41" t="s">
        <v>30</v>
      </c>
      <c r="J41" t="s">
        <v>123</v>
      </c>
      <c r="K41" t="str">
        <f t="shared" ca="1" si="11"/>
        <v>.</v>
      </c>
      <c r="L41" s="5" t="s">
        <v>796</v>
      </c>
      <c r="M41" t="s">
        <v>20</v>
      </c>
      <c r="N41" t="s">
        <v>776</v>
      </c>
      <c r="O41" t="s">
        <v>123</v>
      </c>
      <c r="P41" t="s">
        <v>626</v>
      </c>
      <c r="Q41" t="s">
        <v>82</v>
      </c>
      <c r="R41" t="s">
        <v>1380</v>
      </c>
      <c r="S41" t="s">
        <v>269</v>
      </c>
      <c r="T41" t="s">
        <v>36</v>
      </c>
      <c r="U41" t="s">
        <v>35</v>
      </c>
      <c r="V41" t="s">
        <v>29</v>
      </c>
      <c r="W41" t="s">
        <v>54</v>
      </c>
      <c r="X41" t="s">
        <v>405</v>
      </c>
      <c r="Y41" t="s">
        <v>20</v>
      </c>
      <c r="Z41" t="s">
        <v>20</v>
      </c>
      <c r="AA41" s="2">
        <v>42807.891898148147</v>
      </c>
      <c r="AB41" s="2">
        <v>42880.825555555559</v>
      </c>
      <c r="AC41" t="s">
        <v>1215</v>
      </c>
      <c r="AD41">
        <v>11</v>
      </c>
      <c r="AE41" t="str">
        <f t="shared" ca="1" si="12"/>
        <v>Protocols-SMB</v>
      </c>
      <c r="AF41" t="str">
        <f t="shared" ca="1" si="13"/>
        <v>---</v>
      </c>
      <c r="AG41" t="str">
        <f t="shared" ca="1" si="14"/>
        <v>---</v>
      </c>
      <c r="AH41" t="str">
        <f t="shared" ca="1" si="15"/>
        <v>P2</v>
      </c>
    </row>
    <row r="42" spans="1:34" x14ac:dyDescent="0.3">
      <c r="A42">
        <f t="shared" si="8"/>
        <v>58</v>
      </c>
      <c r="B42">
        <f t="shared" si="9"/>
        <v>1</v>
      </c>
      <c r="C42" s="4">
        <f t="shared" ca="1" si="10"/>
        <v>97543</v>
      </c>
      <c r="D42">
        <v>97543</v>
      </c>
      <c r="E42" t="s">
        <v>91</v>
      </c>
      <c r="F42" t="s">
        <v>86</v>
      </c>
      <c r="G42" t="s">
        <v>92</v>
      </c>
      <c r="H42" t="s">
        <v>112</v>
      </c>
      <c r="I42" t="s">
        <v>30</v>
      </c>
      <c r="J42" t="s">
        <v>123</v>
      </c>
      <c r="K42" t="str">
        <f t="shared" ca="1" si="11"/>
        <v>.</v>
      </c>
      <c r="L42" s="5" t="s">
        <v>20</v>
      </c>
      <c r="M42" t="s">
        <v>1360</v>
      </c>
      <c r="N42" t="s">
        <v>1037</v>
      </c>
      <c r="O42" t="s">
        <v>1386</v>
      </c>
      <c r="P42" t="s">
        <v>123</v>
      </c>
      <c r="Q42" t="s">
        <v>82</v>
      </c>
      <c r="R42" t="s">
        <v>1380</v>
      </c>
      <c r="S42" t="s">
        <v>269</v>
      </c>
      <c r="T42" t="s">
        <v>36</v>
      </c>
      <c r="U42" t="s">
        <v>35</v>
      </c>
      <c r="V42" t="s">
        <v>29</v>
      </c>
      <c r="W42" t="s">
        <v>44</v>
      </c>
      <c r="X42" t="s">
        <v>118</v>
      </c>
      <c r="Y42" t="s">
        <v>20</v>
      </c>
      <c r="Z42" t="s">
        <v>20</v>
      </c>
      <c r="AA42" s="2">
        <v>42822.246874999997</v>
      </c>
      <c r="AB42" s="2">
        <v>42880.899224537039</v>
      </c>
      <c r="AC42" t="s">
        <v>402</v>
      </c>
      <c r="AD42">
        <v>11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---</v>
      </c>
      <c r="AH42" t="str">
        <f t="shared" ca="1" si="15"/>
        <v>P1</v>
      </c>
    </row>
    <row r="43" spans="1:34" x14ac:dyDescent="0.3">
      <c r="A43">
        <f t="shared" si="8"/>
        <v>29</v>
      </c>
      <c r="B43">
        <f t="shared" si="9"/>
        <v>1</v>
      </c>
      <c r="C43" s="4">
        <f t="shared" ca="1" si="10"/>
        <v>98839</v>
      </c>
      <c r="D43">
        <v>98839</v>
      </c>
      <c r="E43" t="s">
        <v>416</v>
      </c>
      <c r="F43" t="s">
        <v>86</v>
      </c>
      <c r="G43" t="s">
        <v>266</v>
      </c>
      <c r="H43" t="s">
        <v>94</v>
      </c>
      <c r="I43" t="s">
        <v>24</v>
      </c>
      <c r="J43" t="s">
        <v>123</v>
      </c>
      <c r="K43" t="str">
        <f t="shared" ca="1" si="11"/>
        <v>.</v>
      </c>
      <c r="L43" s="5" t="s">
        <v>20</v>
      </c>
      <c r="M43" t="s">
        <v>20</v>
      </c>
      <c r="N43" t="s">
        <v>1161</v>
      </c>
      <c r="O43" t="s">
        <v>123</v>
      </c>
      <c r="P43" t="s">
        <v>1273</v>
      </c>
      <c r="Q43" t="s">
        <v>82</v>
      </c>
      <c r="R43" t="s">
        <v>1380</v>
      </c>
      <c r="S43" t="s">
        <v>269</v>
      </c>
      <c r="T43" t="s">
        <v>23</v>
      </c>
      <c r="U43" t="s">
        <v>39</v>
      </c>
      <c r="V43" t="s">
        <v>29</v>
      </c>
      <c r="W43" t="s">
        <v>54</v>
      </c>
      <c r="X43" t="s">
        <v>405</v>
      </c>
      <c r="Y43" t="s">
        <v>20</v>
      </c>
      <c r="Z43" t="s">
        <v>20</v>
      </c>
      <c r="AA43" s="2">
        <v>42852.838067129633</v>
      </c>
      <c r="AB43" s="2">
        <v>42880.712245370371</v>
      </c>
      <c r="AD43">
        <v>19</v>
      </c>
      <c r="AE43" t="str">
        <f t="shared" ca="1" si="12"/>
        <v>Protocols-SMB</v>
      </c>
      <c r="AF43" t="str">
        <f t="shared" ca="1" si="13"/>
        <v>---</v>
      </c>
      <c r="AG43" t="str">
        <f t="shared" ca="1" si="14"/>
        <v>---</v>
      </c>
      <c r="AH43" t="str">
        <f t="shared" ca="1" si="15"/>
        <v>P2</v>
      </c>
    </row>
    <row r="44" spans="1:34" x14ac:dyDescent="0.3">
      <c r="A44">
        <f t="shared" si="8"/>
        <v>25</v>
      </c>
      <c r="B44">
        <f t="shared" si="9"/>
        <v>9</v>
      </c>
      <c r="C44" s="4">
        <f t="shared" ca="1" si="10"/>
        <v>98910</v>
      </c>
      <c r="D44">
        <v>98910</v>
      </c>
      <c r="E44" t="s">
        <v>563</v>
      </c>
      <c r="F44" t="s">
        <v>86</v>
      </c>
      <c r="G44" t="s">
        <v>87</v>
      </c>
      <c r="H44" t="s">
        <v>94</v>
      </c>
      <c r="I44" t="s">
        <v>24</v>
      </c>
      <c r="J44" t="s">
        <v>123</v>
      </c>
      <c r="K44" t="str">
        <f t="shared" ca="1" si="11"/>
        <v>.</v>
      </c>
      <c r="L44" t="s">
        <v>796</v>
      </c>
      <c r="M44" t="s">
        <v>20</v>
      </c>
      <c r="N44" t="s">
        <v>1178</v>
      </c>
      <c r="O44" t="s">
        <v>123</v>
      </c>
      <c r="P44" t="s">
        <v>123</v>
      </c>
      <c r="Q44" t="s">
        <v>82</v>
      </c>
      <c r="R44" t="s">
        <v>1380</v>
      </c>
      <c r="S44" t="s">
        <v>269</v>
      </c>
      <c r="T44" t="s">
        <v>23</v>
      </c>
      <c r="U44" t="s">
        <v>22</v>
      </c>
      <c r="V44" t="s">
        <v>570</v>
      </c>
      <c r="W44" t="s">
        <v>683</v>
      </c>
      <c r="X44" t="s">
        <v>108</v>
      </c>
      <c r="Y44" t="s">
        <v>20</v>
      </c>
      <c r="Z44" t="s">
        <v>20</v>
      </c>
      <c r="AA44">
        <v>42856.738692129627</v>
      </c>
      <c r="AB44">
        <v>42872.500914351855</v>
      </c>
      <c r="AE44" t="str">
        <f t="shared" ca="1" si="12"/>
        <v>Protocols-SMB</v>
      </c>
      <c r="AF44" t="str">
        <f t="shared" ca="1" si="13"/>
        <v>---</v>
      </c>
      <c r="AG44" t="str">
        <f t="shared" ca="1" si="14"/>
        <v>Waiver Requested</v>
      </c>
      <c r="AH44" t="str">
        <f t="shared" ca="1" si="15"/>
        <v>P2</v>
      </c>
    </row>
    <row r="45" spans="1:34" x14ac:dyDescent="0.3">
      <c r="A45">
        <f t="shared" si="8"/>
        <v>24</v>
      </c>
      <c r="B45">
        <f t="shared" si="9"/>
        <v>1</v>
      </c>
      <c r="C45" s="4">
        <f t="shared" ca="1" si="10"/>
        <v>98940</v>
      </c>
      <c r="D45">
        <v>98940</v>
      </c>
      <c r="E45" t="s">
        <v>399</v>
      </c>
      <c r="F45" t="s">
        <v>86</v>
      </c>
      <c r="G45" t="s">
        <v>87</v>
      </c>
      <c r="H45" t="s">
        <v>112</v>
      </c>
      <c r="I45" t="s">
        <v>24</v>
      </c>
      <c r="J45" t="s">
        <v>123</v>
      </c>
      <c r="K45" t="str">
        <f t="shared" ca="1" si="11"/>
        <v>.</v>
      </c>
      <c r="L45" s="5" t="s">
        <v>796</v>
      </c>
      <c r="M45" s="5" t="s">
        <v>20</v>
      </c>
      <c r="N45" t="s">
        <v>1183</v>
      </c>
      <c r="O45" t="s">
        <v>1393</v>
      </c>
      <c r="P45" t="s">
        <v>123</v>
      </c>
      <c r="Q45" t="s">
        <v>82</v>
      </c>
      <c r="R45" t="s">
        <v>1380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405</v>
      </c>
      <c r="Y45" t="s">
        <v>103</v>
      </c>
      <c r="Z45" t="s">
        <v>20</v>
      </c>
      <c r="AA45" s="2">
        <v>42857.441631944443</v>
      </c>
      <c r="AB45" s="2">
        <v>42880.861111111109</v>
      </c>
      <c r="AD45">
        <v>5</v>
      </c>
      <c r="AE45" t="str">
        <f t="shared" ca="1" si="12"/>
        <v>Protocols-SMB</v>
      </c>
      <c r="AF45" t="str">
        <f t="shared" ca="1" si="13"/>
        <v>---</v>
      </c>
      <c r="AG45" t="str">
        <f t="shared" ca="1" si="14"/>
        <v>---</v>
      </c>
      <c r="AH45" t="str">
        <f t="shared" ca="1" si="15"/>
        <v>P1</v>
      </c>
    </row>
    <row r="46" spans="1:34" x14ac:dyDescent="0.3">
      <c r="A46">
        <f t="shared" si="8"/>
        <v>14</v>
      </c>
      <c r="B46">
        <f t="shared" si="9"/>
        <v>1</v>
      </c>
      <c r="C46" s="4">
        <f t="shared" ca="1" si="10"/>
        <v>99428</v>
      </c>
      <c r="D46">
        <v>99428</v>
      </c>
      <c r="E46" t="s">
        <v>84</v>
      </c>
      <c r="F46" t="s">
        <v>86</v>
      </c>
      <c r="G46" t="s">
        <v>87</v>
      </c>
      <c r="H46" t="s">
        <v>94</v>
      </c>
      <c r="I46" t="s">
        <v>24</v>
      </c>
      <c r="J46" t="s">
        <v>123</v>
      </c>
      <c r="K46" t="str">
        <f t="shared" ca="1" si="11"/>
        <v>.</v>
      </c>
      <c r="L46" s="5" t="s">
        <v>796</v>
      </c>
      <c r="M46" t="s">
        <v>20</v>
      </c>
      <c r="N46" t="s">
        <v>1298</v>
      </c>
      <c r="O46" t="s">
        <v>123</v>
      </c>
      <c r="P46" t="s">
        <v>123</v>
      </c>
      <c r="Q46" t="s">
        <v>82</v>
      </c>
      <c r="R46" t="s">
        <v>1380</v>
      </c>
      <c r="S46" t="s">
        <v>269</v>
      </c>
      <c r="T46" t="s">
        <v>36</v>
      </c>
      <c r="U46" t="s">
        <v>35</v>
      </c>
      <c r="V46" t="s">
        <v>190</v>
      </c>
      <c r="W46" t="s">
        <v>54</v>
      </c>
      <c r="X46" t="s">
        <v>405</v>
      </c>
      <c r="Y46" t="s">
        <v>20</v>
      </c>
      <c r="Z46" t="s">
        <v>20</v>
      </c>
      <c r="AA46" s="2">
        <v>42867.724502314813</v>
      </c>
      <c r="AB46" s="2">
        <v>42880.901284722226</v>
      </c>
      <c r="AC46" t="s">
        <v>830</v>
      </c>
      <c r="AD46">
        <v>1</v>
      </c>
      <c r="AE46" t="str">
        <f t="shared" ca="1" si="12"/>
        <v>Protocols-SMB</v>
      </c>
      <c r="AF46" t="str">
        <f t="shared" ca="1" si="13"/>
        <v>---</v>
      </c>
      <c r="AG46" t="str">
        <f t="shared" ca="1" si="14"/>
        <v>---</v>
      </c>
      <c r="AH46" t="str">
        <f t="shared" ca="1" si="15"/>
        <v>P2</v>
      </c>
    </row>
    <row r="47" spans="1:34" x14ac:dyDescent="0.3">
      <c r="A47">
        <f t="shared" si="8"/>
        <v>10</v>
      </c>
      <c r="B47">
        <f t="shared" si="9"/>
        <v>1</v>
      </c>
      <c r="C47" s="4">
        <f t="shared" ca="1" si="10"/>
        <v>99537</v>
      </c>
      <c r="D47">
        <v>99537</v>
      </c>
      <c r="E47" t="s">
        <v>84</v>
      </c>
      <c r="F47" t="s">
        <v>86</v>
      </c>
      <c r="G47" t="s">
        <v>92</v>
      </c>
      <c r="H47" t="s">
        <v>94</v>
      </c>
      <c r="I47" t="s">
        <v>24</v>
      </c>
      <c r="J47" t="s">
        <v>123</v>
      </c>
      <c r="K47" t="str">
        <f t="shared" ca="1" si="11"/>
        <v>.</v>
      </c>
      <c r="L47" s="5" t="s">
        <v>796</v>
      </c>
      <c r="M47" t="s">
        <v>20</v>
      </c>
      <c r="N47" t="s">
        <v>1313</v>
      </c>
      <c r="O47" t="s">
        <v>123</v>
      </c>
      <c r="P47" t="s">
        <v>1424</v>
      </c>
      <c r="Q47" t="s">
        <v>82</v>
      </c>
      <c r="R47" t="s">
        <v>1380</v>
      </c>
      <c r="S47" t="s">
        <v>269</v>
      </c>
      <c r="T47" t="s">
        <v>36</v>
      </c>
      <c r="U47" t="s">
        <v>35</v>
      </c>
      <c r="V47" t="s">
        <v>82</v>
      </c>
      <c r="W47" t="s">
        <v>54</v>
      </c>
      <c r="X47" t="s">
        <v>405</v>
      </c>
      <c r="Y47" t="s">
        <v>20</v>
      </c>
      <c r="Z47" t="s">
        <v>20</v>
      </c>
      <c r="AA47" s="2">
        <v>42871.465324074074</v>
      </c>
      <c r="AB47" s="2">
        <v>42880.895312499997</v>
      </c>
      <c r="AC47" t="s">
        <v>830</v>
      </c>
      <c r="AD47">
        <v>4</v>
      </c>
      <c r="AE47" t="str">
        <f t="shared" ca="1" si="12"/>
        <v>Protocols-SMB</v>
      </c>
      <c r="AF47" t="str">
        <f t="shared" ca="1" si="13"/>
        <v>---</v>
      </c>
      <c r="AG47" t="str">
        <f t="shared" ca="1" si="14"/>
        <v>---</v>
      </c>
      <c r="AH47" t="str">
        <f t="shared" ca="1" si="15"/>
        <v>P2</v>
      </c>
    </row>
    <row r="48" spans="1:34" x14ac:dyDescent="0.3">
      <c r="A48">
        <f t="shared" si="8"/>
        <v>9</v>
      </c>
      <c r="B48">
        <f t="shared" si="9"/>
        <v>1</v>
      </c>
      <c r="C48" s="4">
        <f t="shared" ca="1" si="10"/>
        <v>99619</v>
      </c>
      <c r="D48">
        <v>99619</v>
      </c>
      <c r="E48" t="s">
        <v>399</v>
      </c>
      <c r="F48" t="s">
        <v>86</v>
      </c>
      <c r="G48" t="s">
        <v>87</v>
      </c>
      <c r="H48" t="s">
        <v>184</v>
      </c>
      <c r="I48" t="s">
        <v>81</v>
      </c>
      <c r="J48" t="s">
        <v>123</v>
      </c>
      <c r="K48" t="str">
        <f t="shared" ca="1" si="11"/>
        <v>.</v>
      </c>
      <c r="L48" s="5" t="s">
        <v>20</v>
      </c>
      <c r="M48" s="5" t="s">
        <v>1360</v>
      </c>
      <c r="N48" t="s">
        <v>1447</v>
      </c>
      <c r="O48" t="s">
        <v>123</v>
      </c>
      <c r="P48" t="s">
        <v>123</v>
      </c>
      <c r="Q48" t="s">
        <v>82</v>
      </c>
      <c r="R48" t="s">
        <v>1380</v>
      </c>
      <c r="S48" t="s">
        <v>269</v>
      </c>
      <c r="T48" t="s">
        <v>23</v>
      </c>
      <c r="U48" t="s">
        <v>22</v>
      </c>
      <c r="V48" t="s">
        <v>82</v>
      </c>
      <c r="W48" t="s">
        <v>105</v>
      </c>
      <c r="X48" t="s">
        <v>405</v>
      </c>
      <c r="Y48" t="s">
        <v>20</v>
      </c>
      <c r="Z48" t="s">
        <v>20</v>
      </c>
      <c r="AA48" s="2">
        <v>42872.827256944445</v>
      </c>
      <c r="AB48" s="2">
        <v>42880.897268518522</v>
      </c>
      <c r="AC48" t="s">
        <v>830</v>
      </c>
      <c r="AD48">
        <v>3</v>
      </c>
      <c r="AE48" t="str">
        <f t="shared" ca="1" si="12"/>
        <v>Protocols-SMB</v>
      </c>
      <c r="AF48" t="str">
        <f t="shared" ca="1" si="13"/>
        <v>---</v>
      </c>
      <c r="AG48" t="str">
        <f t="shared" ca="1" si="14"/>
        <v>---</v>
      </c>
      <c r="AH48" t="str">
        <f t="shared" ca="1" si="15"/>
        <v>P0</v>
      </c>
    </row>
    <row r="49" spans="1:34" x14ac:dyDescent="0.3">
      <c r="A49">
        <f t="shared" si="8"/>
        <v>9</v>
      </c>
      <c r="B49">
        <f t="shared" si="9"/>
        <v>0</v>
      </c>
      <c r="C49" s="4">
        <f t="shared" ca="1" si="10"/>
        <v>99620</v>
      </c>
      <c r="D49">
        <v>99620</v>
      </c>
      <c r="E49" t="s">
        <v>134</v>
      </c>
      <c r="F49" t="s">
        <v>86</v>
      </c>
      <c r="G49" t="s">
        <v>92</v>
      </c>
      <c r="H49" t="s">
        <v>94</v>
      </c>
      <c r="I49" t="s">
        <v>24</v>
      </c>
      <c r="J49" t="s">
        <v>123</v>
      </c>
      <c r="K49" t="str">
        <f t="shared" ca="1" si="11"/>
        <v>.</v>
      </c>
      <c r="L49" s="5" t="s">
        <v>796</v>
      </c>
      <c r="M49" t="s">
        <v>20</v>
      </c>
      <c r="N49" t="s">
        <v>1335</v>
      </c>
      <c r="O49" t="s">
        <v>123</v>
      </c>
      <c r="P49" t="s">
        <v>123</v>
      </c>
      <c r="Q49" t="s">
        <v>82</v>
      </c>
      <c r="R49" t="s">
        <v>1380</v>
      </c>
      <c r="S49" t="s">
        <v>269</v>
      </c>
      <c r="T49" t="s">
        <v>36</v>
      </c>
      <c r="U49" t="s">
        <v>22</v>
      </c>
      <c r="V49" t="s">
        <v>82</v>
      </c>
      <c r="W49" t="s">
        <v>54</v>
      </c>
      <c r="X49" t="s">
        <v>405</v>
      </c>
      <c r="Y49" t="s">
        <v>20</v>
      </c>
      <c r="Z49" t="s">
        <v>20</v>
      </c>
      <c r="AA49" s="2">
        <v>42872.828923611109</v>
      </c>
      <c r="AB49" s="2">
        <v>42881.532037037039</v>
      </c>
      <c r="AC49" t="s">
        <v>1425</v>
      </c>
      <c r="AD49">
        <v>2</v>
      </c>
      <c r="AE49" t="str">
        <f t="shared" ca="1" si="12"/>
        <v>Protocols-SMB</v>
      </c>
      <c r="AF49" t="str">
        <f t="shared" ca="1" si="13"/>
        <v>---</v>
      </c>
      <c r="AG49" t="str">
        <f t="shared" ca="1" si="14"/>
        <v>---</v>
      </c>
      <c r="AH49" t="str">
        <f t="shared" ca="1" si="15"/>
        <v>P2</v>
      </c>
    </row>
    <row r="50" spans="1:34" x14ac:dyDescent="0.3">
      <c r="A50">
        <f t="shared" si="8"/>
        <v>2</v>
      </c>
      <c r="B50">
        <f t="shared" si="9"/>
        <v>1</v>
      </c>
      <c r="C50" s="4">
        <f t="shared" ca="1" si="10"/>
        <v>99937</v>
      </c>
      <c r="D50">
        <v>99937</v>
      </c>
      <c r="E50" t="s">
        <v>265</v>
      </c>
      <c r="F50" t="s">
        <v>86</v>
      </c>
      <c r="G50" t="s">
        <v>87</v>
      </c>
      <c r="H50" t="s">
        <v>94</v>
      </c>
      <c r="I50" t="s">
        <v>1456</v>
      </c>
      <c r="J50" t="s">
        <v>123</v>
      </c>
      <c r="K50" t="str">
        <f t="shared" ca="1" si="11"/>
        <v>.</v>
      </c>
      <c r="L50" t="s">
        <v>20</v>
      </c>
      <c r="M50" t="s">
        <v>1105</v>
      </c>
      <c r="N50" t="s">
        <v>1457</v>
      </c>
      <c r="O50" t="s">
        <v>123</v>
      </c>
      <c r="P50" t="s">
        <v>123</v>
      </c>
      <c r="Q50" t="s">
        <v>82</v>
      </c>
      <c r="R50" t="s">
        <v>1380</v>
      </c>
      <c r="S50" t="s">
        <v>269</v>
      </c>
      <c r="T50" t="s">
        <v>23</v>
      </c>
      <c r="U50" t="s">
        <v>39</v>
      </c>
      <c r="V50" t="s">
        <v>82</v>
      </c>
      <c r="W50" t="s">
        <v>683</v>
      </c>
      <c r="X50" t="s">
        <v>108</v>
      </c>
      <c r="Y50" t="s">
        <v>20</v>
      </c>
      <c r="Z50" t="s">
        <v>20</v>
      </c>
      <c r="AA50">
        <v>42879.689502314817</v>
      </c>
      <c r="AB50">
        <v>42880.87122685185</v>
      </c>
      <c r="AE50" t="str">
        <f t="shared" ca="1" si="12"/>
        <v>Protocols-SMB</v>
      </c>
      <c r="AF50" t="str">
        <f t="shared" ca="1" si="13"/>
        <v>---</v>
      </c>
      <c r="AG50" t="str">
        <f t="shared" ca="1" si="14"/>
        <v>---</v>
      </c>
      <c r="AH50" t="str">
        <f t="shared" ca="1" si="15"/>
        <v>P2</v>
      </c>
    </row>
    <row r="51" spans="1:34" x14ac:dyDescent="0.3">
      <c r="A51">
        <f t="shared" si="8"/>
        <v>2</v>
      </c>
      <c r="B51">
        <f t="shared" si="9"/>
        <v>2</v>
      </c>
      <c r="C51" s="4">
        <f t="shared" ca="1" si="10"/>
        <v>99942</v>
      </c>
      <c r="D51">
        <v>99942</v>
      </c>
      <c r="E51" t="s">
        <v>18</v>
      </c>
      <c r="F51" t="s">
        <v>86</v>
      </c>
      <c r="G51" t="s">
        <v>554</v>
      </c>
      <c r="H51" t="s">
        <v>112</v>
      </c>
      <c r="I51" t="s">
        <v>24</v>
      </c>
      <c r="J51" t="s">
        <v>123</v>
      </c>
      <c r="K51" t="str">
        <f t="shared" ca="1" si="11"/>
        <v>.</v>
      </c>
      <c r="L51" s="5" t="s">
        <v>20</v>
      </c>
      <c r="M51" s="5" t="s">
        <v>20</v>
      </c>
      <c r="N51" t="s">
        <v>1460</v>
      </c>
      <c r="O51" t="s">
        <v>123</v>
      </c>
      <c r="P51" t="s">
        <v>123</v>
      </c>
      <c r="Q51" t="s">
        <v>21</v>
      </c>
      <c r="R51" t="s">
        <v>1380</v>
      </c>
      <c r="S51" t="s">
        <v>269</v>
      </c>
      <c r="T51" t="s">
        <v>36</v>
      </c>
      <c r="U51" t="s">
        <v>35</v>
      </c>
      <c r="V51" t="s">
        <v>190</v>
      </c>
      <c r="W51" t="s">
        <v>26</v>
      </c>
      <c r="X51" t="s">
        <v>742</v>
      </c>
      <c r="Y51" t="s">
        <v>103</v>
      </c>
      <c r="Z51" t="s">
        <v>20</v>
      </c>
      <c r="AA51" s="2">
        <v>42879.858148148145</v>
      </c>
      <c r="AB51" s="2">
        <v>42879.958784722221</v>
      </c>
      <c r="AD51">
        <v>1</v>
      </c>
      <c r="AE51" t="str">
        <f t="shared" ca="1" si="12"/>
        <v>Protocols-SMB</v>
      </c>
      <c r="AF51" t="str">
        <f t="shared" ca="1" si="13"/>
        <v>---</v>
      </c>
      <c r="AG51" t="str">
        <f t="shared" ca="1" si="14"/>
        <v>---</v>
      </c>
      <c r="AH51" t="str">
        <f t="shared" ca="1" si="15"/>
        <v>P1</v>
      </c>
    </row>
    <row r="52" spans="1:34" x14ac:dyDescent="0.3">
      <c r="A52">
        <f t="shared" si="8"/>
        <v>2</v>
      </c>
      <c r="B52">
        <f t="shared" si="9"/>
        <v>0</v>
      </c>
      <c r="C52" s="4">
        <f t="shared" ca="1" si="10"/>
        <v>99949</v>
      </c>
      <c r="D52">
        <v>99949</v>
      </c>
      <c r="E52" t="s">
        <v>1056</v>
      </c>
      <c r="F52" t="s">
        <v>86</v>
      </c>
      <c r="G52" t="s">
        <v>87</v>
      </c>
      <c r="H52" t="s">
        <v>112</v>
      </c>
      <c r="I52" t="s">
        <v>24</v>
      </c>
      <c r="J52" t="s">
        <v>123</v>
      </c>
      <c r="K52" t="str">
        <f t="shared" ca="1" si="11"/>
        <v>.</v>
      </c>
      <c r="L52" t="s">
        <v>20</v>
      </c>
      <c r="M52" t="s">
        <v>20</v>
      </c>
      <c r="N52" t="s">
        <v>1462</v>
      </c>
      <c r="O52" t="s">
        <v>1469</v>
      </c>
      <c r="P52" t="s">
        <v>123</v>
      </c>
      <c r="Q52" t="s">
        <v>21</v>
      </c>
      <c r="R52" t="s">
        <v>1380</v>
      </c>
      <c r="S52" t="s">
        <v>269</v>
      </c>
      <c r="T52" t="s">
        <v>36</v>
      </c>
      <c r="U52" t="s">
        <v>35</v>
      </c>
      <c r="V52" t="s">
        <v>60</v>
      </c>
      <c r="W52" t="s">
        <v>26</v>
      </c>
      <c r="X52" t="s">
        <v>327</v>
      </c>
      <c r="Y52" t="s">
        <v>103</v>
      </c>
      <c r="Z52" t="s">
        <v>20</v>
      </c>
      <c r="AA52">
        <v>42879.999201388891</v>
      </c>
      <c r="AB52">
        <v>42881.40084490741</v>
      </c>
      <c r="AE52" t="str">
        <f t="shared" ca="1" si="12"/>
        <v>Protocols-SMB</v>
      </c>
      <c r="AF52" t="str">
        <f t="shared" ca="1" si="13"/>
        <v>---</v>
      </c>
      <c r="AG52" t="str">
        <f t="shared" ca="1" si="14"/>
        <v>---</v>
      </c>
      <c r="AH52" t="str">
        <f t="shared" ca="1" si="15"/>
        <v>P1</v>
      </c>
    </row>
    <row r="53" spans="1:34" x14ac:dyDescent="0.3">
      <c r="A53">
        <f t="shared" si="8"/>
        <v>1</v>
      </c>
      <c r="B53">
        <f t="shared" si="9"/>
        <v>1</v>
      </c>
      <c r="C53" s="4">
        <f t="shared" ca="1" si="10"/>
        <v>99998</v>
      </c>
      <c r="D53">
        <v>99998</v>
      </c>
      <c r="E53" t="s">
        <v>561</v>
      </c>
      <c r="F53" t="s">
        <v>86</v>
      </c>
      <c r="G53" t="s">
        <v>87</v>
      </c>
      <c r="H53" t="s">
        <v>112</v>
      </c>
      <c r="I53" t="s">
        <v>24</v>
      </c>
      <c r="J53" t="s">
        <v>123</v>
      </c>
      <c r="K53" t="str">
        <f t="shared" ca="1" si="11"/>
        <v>NTR</v>
      </c>
      <c r="L53" s="5" t="s">
        <v>20</v>
      </c>
      <c r="M53" t="s">
        <v>1360</v>
      </c>
      <c r="N53" t="s">
        <v>1471</v>
      </c>
      <c r="O53" t="s">
        <v>123</v>
      </c>
      <c r="P53" t="s">
        <v>123</v>
      </c>
      <c r="Q53" t="s">
        <v>82</v>
      </c>
      <c r="R53" t="s">
        <v>1380</v>
      </c>
      <c r="S53" t="s">
        <v>269</v>
      </c>
      <c r="T53" t="s">
        <v>23</v>
      </c>
      <c r="U53" t="s">
        <v>22</v>
      </c>
      <c r="V53" t="s">
        <v>29</v>
      </c>
      <c r="W53" t="s">
        <v>26</v>
      </c>
      <c r="X53" t="s">
        <v>405</v>
      </c>
      <c r="Y53" t="s">
        <v>20</v>
      </c>
      <c r="Z53" t="s">
        <v>20</v>
      </c>
      <c r="AA53" s="2">
        <v>42880.636782407404</v>
      </c>
      <c r="AB53" s="2">
        <v>42880.867199074077</v>
      </c>
      <c r="AD53">
        <v>1</v>
      </c>
      <c r="AE53" t="str">
        <f t="shared" ca="1" si="12"/>
        <v>NTR</v>
      </c>
      <c r="AF53" t="str">
        <f t="shared" ca="1" si="13"/>
        <v>NoTarg</v>
      </c>
      <c r="AG53" t="str">
        <f t="shared" ca="1" si="14"/>
        <v>NoWaive</v>
      </c>
      <c r="AH53" t="str">
        <f t="shared" ca="1" si="15"/>
        <v>NTR</v>
      </c>
    </row>
    <row r="54" spans="1:34" x14ac:dyDescent="0.3">
      <c r="A54">
        <f t="shared" si="8"/>
        <v>8</v>
      </c>
      <c r="B54">
        <f t="shared" si="9"/>
        <v>4</v>
      </c>
      <c r="C54" s="4">
        <f t="shared" ca="1" si="10"/>
        <v>99654</v>
      </c>
      <c r="D54">
        <v>99654</v>
      </c>
      <c r="E54" t="s">
        <v>218</v>
      </c>
      <c r="F54" t="s">
        <v>55</v>
      </c>
      <c r="G54" t="s">
        <v>182</v>
      </c>
      <c r="H54" t="s">
        <v>112</v>
      </c>
      <c r="I54" t="s">
        <v>24</v>
      </c>
      <c r="J54" t="s">
        <v>123</v>
      </c>
      <c r="K54" t="str">
        <f t="shared" ca="1" si="11"/>
        <v>.</v>
      </c>
      <c r="L54" t="s">
        <v>20</v>
      </c>
      <c r="M54" t="s">
        <v>1360</v>
      </c>
      <c r="N54" t="s">
        <v>1338</v>
      </c>
      <c r="O54" t="s">
        <v>123</v>
      </c>
      <c r="P54" t="s">
        <v>123</v>
      </c>
      <c r="Q54" t="s">
        <v>82</v>
      </c>
      <c r="R54" t="s">
        <v>1380</v>
      </c>
      <c r="S54" t="s">
        <v>269</v>
      </c>
      <c r="T54" t="s">
        <v>23</v>
      </c>
      <c r="U54" t="s">
        <v>22</v>
      </c>
      <c r="V54" t="s">
        <v>82</v>
      </c>
      <c r="W54" t="s">
        <v>90</v>
      </c>
      <c r="X54" t="s">
        <v>218</v>
      </c>
      <c r="Y54" t="s">
        <v>20</v>
      </c>
      <c r="Z54" t="s">
        <v>20</v>
      </c>
      <c r="AA54">
        <v>42873.305613425924</v>
      </c>
      <c r="AB54">
        <v>42877.536006944443</v>
      </c>
      <c r="AE54" t="str">
        <f t="shared" ca="1" si="12"/>
        <v>Snapshots</v>
      </c>
      <c r="AF54" t="str">
        <f t="shared" ca="1" si="13"/>
        <v>Avitus_1.4.0.72-20170607</v>
      </c>
      <c r="AG54" t="str">
        <f t="shared" ca="1" si="14"/>
        <v>---</v>
      </c>
      <c r="AH54" t="str">
        <f t="shared" ca="1" si="15"/>
        <v>P1</v>
      </c>
    </row>
    <row r="55" spans="1:34" x14ac:dyDescent="0.3">
      <c r="A55">
        <f t="shared" si="8"/>
        <v>42266</v>
      </c>
      <c r="B55">
        <f t="shared" si="9"/>
        <v>42266</v>
      </c>
      <c r="C55" s="4">
        <f t="shared" ca="1" si="10"/>
        <v>0</v>
      </c>
      <c r="I55" t="s">
        <v>123</v>
      </c>
      <c r="J55" t="s">
        <v>123</v>
      </c>
      <c r="K55" t="str">
        <f t="shared" ca="1" si="11"/>
        <v>.</v>
      </c>
      <c r="M55" s="5"/>
      <c r="O55" t="s">
        <v>123</v>
      </c>
      <c r="P55" t="s">
        <v>123</v>
      </c>
      <c r="AA55" s="2"/>
      <c r="AB55" s="2"/>
      <c r="AD55">
        <v>23</v>
      </c>
      <c r="AE55">
        <f t="shared" ca="1" si="12"/>
        <v>0</v>
      </c>
      <c r="AF55">
        <f t="shared" ca="1" si="13"/>
        <v>0</v>
      </c>
      <c r="AG55">
        <f t="shared" ca="1" si="14"/>
        <v>0</v>
      </c>
      <c r="AH55">
        <f t="shared" ca="1" si="15"/>
        <v>0</v>
      </c>
    </row>
    <row r="56" spans="1:34" x14ac:dyDescent="0.3">
      <c r="A56">
        <f t="shared" si="8"/>
        <v>42266</v>
      </c>
      <c r="B56">
        <f t="shared" si="9"/>
        <v>42266</v>
      </c>
      <c r="C56" s="4">
        <f t="shared" ca="1" si="10"/>
        <v>0</v>
      </c>
      <c r="I56" t="s">
        <v>123</v>
      </c>
      <c r="J56" t="s">
        <v>123</v>
      </c>
      <c r="K56" t="str">
        <f t="shared" ca="1" si="11"/>
        <v>.</v>
      </c>
      <c r="L56" s="5"/>
      <c r="M56" s="5"/>
      <c r="O56" t="s">
        <v>123</v>
      </c>
      <c r="P56" t="s">
        <v>123</v>
      </c>
      <c r="AA56" s="2"/>
      <c r="AB56" s="2"/>
      <c r="AD56">
        <v>8</v>
      </c>
      <c r="AE56">
        <f t="shared" ca="1" si="12"/>
        <v>0</v>
      </c>
      <c r="AF56">
        <f t="shared" ca="1" si="13"/>
        <v>0</v>
      </c>
      <c r="AG56">
        <f t="shared" ca="1" si="14"/>
        <v>0</v>
      </c>
      <c r="AH56">
        <f t="shared" ca="1" si="15"/>
        <v>0</v>
      </c>
    </row>
    <row r="57" spans="1:34" x14ac:dyDescent="0.3">
      <c r="A57">
        <f t="shared" si="8"/>
        <v>42266</v>
      </c>
      <c r="B57">
        <f t="shared" si="9"/>
        <v>42266</v>
      </c>
      <c r="C57" s="4">
        <f t="shared" ca="1" si="10"/>
        <v>0</v>
      </c>
      <c r="I57" t="s">
        <v>123</v>
      </c>
      <c r="J57" t="s">
        <v>123</v>
      </c>
      <c r="K57" t="str">
        <f t="shared" ca="1" si="11"/>
        <v>.</v>
      </c>
      <c r="L57" s="5"/>
      <c r="O57" t="s">
        <v>123</v>
      </c>
      <c r="P57" t="s">
        <v>123</v>
      </c>
      <c r="AA57" s="2"/>
      <c r="AB57" s="2"/>
      <c r="AD57">
        <v>6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x14ac:dyDescent="0.3">
      <c r="A58">
        <f t="shared" si="8"/>
        <v>42266</v>
      </c>
      <c r="B58">
        <f t="shared" si="9"/>
        <v>42266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L58" s="5"/>
      <c r="O58" t="s">
        <v>123</v>
      </c>
      <c r="P58" t="s">
        <v>123</v>
      </c>
      <c r="AA58" s="2"/>
      <c r="AB58" s="2"/>
      <c r="AD58">
        <v>4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8"/>
        <v>42266</v>
      </c>
      <c r="B59">
        <f t="shared" si="9"/>
        <v>42266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L59" s="5"/>
      <c r="M59" s="5"/>
      <c r="O59" t="s">
        <v>123</v>
      </c>
      <c r="P59" t="s">
        <v>123</v>
      </c>
      <c r="AA59" s="2"/>
      <c r="AB59" s="2"/>
      <c r="AD59">
        <v>9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42266</v>
      </c>
      <c r="B60">
        <f t="shared" si="9"/>
        <v>42266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M60" s="5"/>
      <c r="O60" t="s">
        <v>123</v>
      </c>
      <c r="P60" t="s">
        <v>123</v>
      </c>
      <c r="AA60" s="2"/>
      <c r="AB60" s="2"/>
      <c r="AD60">
        <v>7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42266</v>
      </c>
      <c r="B61">
        <f t="shared" si="9"/>
        <v>42266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M61" s="5"/>
      <c r="O61" t="s">
        <v>123</v>
      </c>
      <c r="P61" t="s">
        <v>123</v>
      </c>
      <c r="AA61" s="2"/>
      <c r="AB61" s="2"/>
      <c r="AD61">
        <v>2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42266</v>
      </c>
      <c r="B62">
        <f t="shared" si="9"/>
        <v>42266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L62" s="5"/>
      <c r="O62" t="s">
        <v>123</v>
      </c>
      <c r="P62" t="s">
        <v>123</v>
      </c>
      <c r="AA62" s="2"/>
      <c r="AB62" s="2"/>
      <c r="AD62">
        <v>16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42266</v>
      </c>
      <c r="B63">
        <f t="shared" si="9"/>
        <v>42266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L63" s="5"/>
      <c r="M63" s="5"/>
      <c r="O63" t="s">
        <v>123</v>
      </c>
      <c r="P63" t="s">
        <v>123</v>
      </c>
      <c r="AA63" s="2"/>
      <c r="AB63" s="2"/>
      <c r="AD63">
        <v>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42266</v>
      </c>
      <c r="B64">
        <f t="shared" si="9"/>
        <v>42266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L64" s="5"/>
      <c r="M64" s="5"/>
      <c r="O64" t="s">
        <v>123</v>
      </c>
      <c r="P64" t="s">
        <v>123</v>
      </c>
      <c r="AA64" s="2"/>
      <c r="AB64" s="2"/>
      <c r="AD64">
        <v>1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42266</v>
      </c>
      <c r="B65">
        <f t="shared" si="9"/>
        <v>42266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M65" s="5"/>
      <c r="O65" t="s">
        <v>123</v>
      </c>
      <c r="P65" t="s">
        <v>123</v>
      </c>
      <c r="AA65" s="2"/>
      <c r="AB65" s="2"/>
      <c r="AD65">
        <v>2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42266</v>
      </c>
      <c r="B66">
        <f t="shared" ref="B66:B100" si="17">DAYS360(AB66,$K$104)</f>
        <v>42266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s="5"/>
      <c r="M66" s="5"/>
      <c r="O66" t="s">
        <v>123</v>
      </c>
      <c r="P66" t="s">
        <v>123</v>
      </c>
      <c r="AA66" s="2"/>
      <c r="AB66" s="2"/>
      <c r="AD66">
        <v>1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42266</v>
      </c>
      <c r="B67">
        <f t="shared" si="17"/>
        <v>42266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L67" s="5"/>
      <c r="M67" s="5"/>
      <c r="O67" t="s">
        <v>123</v>
      </c>
      <c r="P67" t="s">
        <v>123</v>
      </c>
      <c r="AA67" s="2"/>
      <c r="AB67" s="2"/>
      <c r="AD67">
        <v>2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42266</v>
      </c>
      <c r="B68">
        <f t="shared" si="17"/>
        <v>42266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42266</v>
      </c>
      <c r="B69">
        <f t="shared" si="17"/>
        <v>42266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42266</v>
      </c>
      <c r="B70">
        <f t="shared" si="17"/>
        <v>42266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42266</v>
      </c>
      <c r="B71">
        <f t="shared" si="17"/>
        <v>42266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42266</v>
      </c>
      <c r="B72">
        <f t="shared" si="17"/>
        <v>42266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42266</v>
      </c>
      <c r="B73">
        <f t="shared" si="17"/>
        <v>42266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42266</v>
      </c>
      <c r="B74">
        <f t="shared" si="17"/>
        <v>42266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42266</v>
      </c>
      <c r="B75">
        <f t="shared" si="17"/>
        <v>42266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42266</v>
      </c>
      <c r="B76">
        <f t="shared" si="17"/>
        <v>42266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42266</v>
      </c>
      <c r="B77">
        <f t="shared" si="17"/>
        <v>42266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42266</v>
      </c>
      <c r="B78">
        <f t="shared" si="17"/>
        <v>42266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42266</v>
      </c>
      <c r="B79">
        <f t="shared" si="17"/>
        <v>42266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42266</v>
      </c>
      <c r="B80">
        <f t="shared" si="17"/>
        <v>42266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42266</v>
      </c>
      <c r="B81">
        <f t="shared" si="17"/>
        <v>42266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42266</v>
      </c>
      <c r="B82">
        <f t="shared" si="17"/>
        <v>42266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42266</v>
      </c>
      <c r="B83">
        <f t="shared" si="17"/>
        <v>42266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42266</v>
      </c>
      <c r="B84">
        <f t="shared" si="17"/>
        <v>42266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42266</v>
      </c>
      <c r="B85">
        <f t="shared" si="17"/>
        <v>42266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42266</v>
      </c>
      <c r="B86">
        <f t="shared" si="17"/>
        <v>42266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42266</v>
      </c>
      <c r="B87">
        <f t="shared" si="17"/>
        <v>42266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42266</v>
      </c>
      <c r="B88">
        <f t="shared" si="17"/>
        <v>42266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42266</v>
      </c>
      <c r="B89">
        <f t="shared" si="17"/>
        <v>42266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42266</v>
      </c>
      <c r="B90">
        <f t="shared" si="17"/>
        <v>42266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42266</v>
      </c>
      <c r="B91">
        <f t="shared" si="17"/>
        <v>42266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42266</v>
      </c>
      <c r="B92">
        <f t="shared" si="17"/>
        <v>42266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42266</v>
      </c>
      <c r="B93">
        <f t="shared" si="17"/>
        <v>42266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42266</v>
      </c>
      <c r="B94">
        <f t="shared" si="17"/>
        <v>42266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42266</v>
      </c>
      <c r="B95">
        <f t="shared" si="17"/>
        <v>42266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42266</v>
      </c>
      <c r="B96">
        <f t="shared" si="17"/>
        <v>42266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42266</v>
      </c>
      <c r="B97">
        <f t="shared" si="17"/>
        <v>42266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42266</v>
      </c>
      <c r="B98">
        <f t="shared" si="17"/>
        <v>42266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42266</v>
      </c>
      <c r="B99">
        <f t="shared" si="17"/>
        <v>42266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42266</v>
      </c>
      <c r="B100">
        <f t="shared" si="17"/>
        <v>42266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53</v>
      </c>
      <c r="K103" t="s">
        <v>1479</v>
      </c>
    </row>
    <row r="104" spans="1:34" x14ac:dyDescent="0.3">
      <c r="G104" t="s">
        <v>153</v>
      </c>
      <c r="I104" t="str">
        <f>CONCATENATE(MID($K$103,11,5), " Report")</f>
        <v>05-25 Report</v>
      </c>
      <c r="K104" s="6">
        <v>42881</v>
      </c>
    </row>
    <row r="105" spans="1:34" x14ac:dyDescent="0.3">
      <c r="F105" t="s">
        <v>150</v>
      </c>
      <c r="G105">
        <f ca="1">COUNTIFS(K2:K100,"=NTR")</f>
        <v>6</v>
      </c>
      <c r="I105">
        <f ca="1">INDIRECT("'" &amp; $K$103 &amp; "'!$g" &amp; ROW())</f>
        <v>11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11</v>
      </c>
      <c r="I106">
        <f t="shared" ref="I106:I111" ca="1" si="24">INDIRECT("'" &amp; $K$103 &amp; "'!$g" &amp; ROW())</f>
        <v>10</v>
      </c>
      <c r="K106" s="7"/>
    </row>
    <row r="107" spans="1:34" x14ac:dyDescent="0.3">
      <c r="F107" t="s">
        <v>157</v>
      </c>
      <c r="G107">
        <f>COUNTIFS(B2:B81,"&gt;7",B2:B81,"&lt;400")</f>
        <v>6</v>
      </c>
      <c r="I107">
        <f t="shared" ca="1" si="24"/>
        <v>10</v>
      </c>
    </row>
    <row r="108" spans="1:34" x14ac:dyDescent="0.3">
      <c r="F108" t="s">
        <v>152</v>
      </c>
      <c r="G108">
        <f>COUNTIFS(L2:L81,"=Waiver*")</f>
        <v>14</v>
      </c>
      <c r="I108">
        <f t="shared" ca="1" si="24"/>
        <v>9</v>
      </c>
    </row>
    <row r="109" spans="1:34" x14ac:dyDescent="0.3">
      <c r="F109" t="s">
        <v>158</v>
      </c>
      <c r="G109">
        <f>COUNTA(D2:D104)</f>
        <v>53</v>
      </c>
      <c r="I109">
        <f t="shared" ca="1" si="24"/>
        <v>49</v>
      </c>
    </row>
    <row r="110" spans="1:34" x14ac:dyDescent="0.3">
      <c r="F110" t="s">
        <v>159</v>
      </c>
      <c r="G110">
        <v>13</v>
      </c>
      <c r="I110">
        <f t="shared" ca="1" si="24"/>
        <v>13</v>
      </c>
    </row>
    <row r="111" spans="1:34" s="1" customFormat="1" x14ac:dyDescent="0.3">
      <c r="F111" s="1" t="s">
        <v>21</v>
      </c>
      <c r="G111" s="1">
        <f>COUNTIFS(Q2:Q95,$F111)</f>
        <v>9</v>
      </c>
      <c r="I111">
        <f t="shared" ca="1" si="24"/>
        <v>5</v>
      </c>
      <c r="N111" s="10" t="s">
        <v>160</v>
      </c>
    </row>
    <row r="113" spans="5:13" s="1" customFormat="1" x14ac:dyDescent="0.3">
      <c r="H113" s="1" t="s">
        <v>184</v>
      </c>
    </row>
    <row r="114" spans="5:13" x14ac:dyDescent="0.3">
      <c r="F114" t="s">
        <v>1347</v>
      </c>
      <c r="G114" s="1">
        <f>COUNTIFS($F$2:$F$95,F114 &amp; "*")</f>
        <v>0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9</v>
      </c>
      <c r="H115" s="1">
        <f>COUNTIFS($F$2:$F$95,F115 &amp; "*",$H$2:$H$95,"P0")</f>
        <v>3</v>
      </c>
      <c r="I115" s="1">
        <f ca="1">INDIRECT("'" &amp; $K$103 &amp; "'!$g" &amp; ROW())</f>
        <v>9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13" x14ac:dyDescent="0.3">
      <c r="F117" t="s">
        <v>63</v>
      </c>
      <c r="G117" s="1">
        <f t="shared" si="25"/>
        <v>4</v>
      </c>
      <c r="H117" s="1">
        <f t="shared" si="26"/>
        <v>1</v>
      </c>
      <c r="I117" s="1">
        <f t="shared" ca="1" si="27"/>
        <v>4</v>
      </c>
    </row>
    <row r="118" spans="5:13" x14ac:dyDescent="0.3">
      <c r="F118" t="s">
        <v>70</v>
      </c>
      <c r="G118" s="1">
        <f t="shared" si="25"/>
        <v>4</v>
      </c>
      <c r="H118" s="1">
        <f t="shared" si="26"/>
        <v>1</v>
      </c>
      <c r="I118" s="1">
        <f t="shared" ca="1" si="27"/>
        <v>4</v>
      </c>
    </row>
    <row r="119" spans="5:13" x14ac:dyDescent="0.3">
      <c r="F119" t="s">
        <v>253</v>
      </c>
      <c r="G119" s="1">
        <f t="shared" si="25"/>
        <v>3</v>
      </c>
      <c r="H119" s="1">
        <f t="shared" si="26"/>
        <v>3</v>
      </c>
      <c r="I119" s="1">
        <f t="shared" ca="1" si="27"/>
        <v>3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13</v>
      </c>
      <c r="H122" s="1">
        <f t="shared" si="26"/>
        <v>3</v>
      </c>
      <c r="I122" s="1">
        <f t="shared" ca="1" si="27"/>
        <v>9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4</v>
      </c>
      <c r="H125" s="1">
        <f t="shared" si="26"/>
        <v>0</v>
      </c>
      <c r="I125" s="1">
        <f t="shared" ca="1" si="27"/>
        <v>4</v>
      </c>
      <c r="M125" t="str">
        <f>CONCATENATE("Prev Rpt= ",$K$103)</f>
        <v>Prev Rpt= bugs-2017-05-25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12</v>
      </c>
      <c r="M126">
        <f ca="1">INDIRECT("'" &amp; $K$103 &amp; "'!$l" &amp; ROW())</f>
        <v>12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17</v>
      </c>
      <c r="M127">
        <f ca="1">INDIRECT("'" &amp; $K$103 &amp; "'!$l" &amp; ROW())</f>
        <v>14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21</v>
      </c>
      <c r="M128">
        <f ca="1">INDIRECT("'" &amp; $K$103 &amp; "'!$l" &amp; ROW())</f>
        <v>21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1</v>
      </c>
      <c r="K129" t="s">
        <v>203</v>
      </c>
      <c r="L129">
        <f>COUNTIFS(H2:H95, "unspecified")</f>
        <v>3</v>
      </c>
      <c r="M129">
        <f ca="1">INDIRECT("'" &amp; $K$103 &amp; "'!$l" &amp; ROW())</f>
        <v>2</v>
      </c>
    </row>
    <row r="130" spans="5:13" x14ac:dyDescent="0.3">
      <c r="F130" t="s">
        <v>86</v>
      </c>
      <c r="G130" s="1">
        <f t="shared" si="25"/>
        <v>14</v>
      </c>
      <c r="H130" s="1">
        <f t="shared" si="26"/>
        <v>1</v>
      </c>
      <c r="I130" s="1">
        <f t="shared" ca="1" si="27"/>
        <v>14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53</v>
      </c>
      <c r="M131" s="1">
        <f ca="1">SUM(M126:M129)</f>
        <v>49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CONCATENATE("149 to be verified/closed, ",SUM(59,22)," non-QA submitter.")</f>
        <v>149 to be verified/closed, 81 non-QA submitter.</v>
      </c>
      <c r="L133" s="13" t="str">
        <f>CONCATENATE("Older than 14 days: ", SUM(42,13))</f>
        <v>Older than 14 days: 55</v>
      </c>
    </row>
    <row r="134" spans="5:13" x14ac:dyDescent="0.3">
      <c r="G134" s="1">
        <f>SUM(G114:G133)</f>
        <v>53</v>
      </c>
      <c r="H134" s="1">
        <f>SUM(H114:H133)</f>
        <v>12</v>
      </c>
      <c r="I134" s="1">
        <f ca="1">SUM(I114:I133)</f>
        <v>49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2</v>
      </c>
      <c r="I136" s="1">
        <f ca="1">INDIRECT("'" &amp; $K$103 &amp; "'!$g" &amp; ROW())</f>
        <v>1</v>
      </c>
    </row>
    <row r="137" spans="5:13" x14ac:dyDescent="0.3">
      <c r="E137" s="1"/>
      <c r="F137" s="1" t="s">
        <v>194</v>
      </c>
      <c r="G137" s="1">
        <f>COUNTIFS($T$2:$T$95,$F137)</f>
        <v>29</v>
      </c>
      <c r="I137" s="1">
        <f ca="1">INDIRECT("'" &amp; $K$103 &amp; "'!$g" &amp; ROW())</f>
        <v>27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22</v>
      </c>
      <c r="I138" s="1">
        <f ca="1">INDIRECT("'" &amp; $K$103 &amp; "'!$g" &amp; ROW())</f>
        <v>21</v>
      </c>
      <c r="K138" s="4" t="s">
        <v>968</v>
      </c>
    </row>
    <row r="139" spans="5:13" x14ac:dyDescent="0.3">
      <c r="G139">
        <f>SUM(G136:G138)</f>
        <v>53</v>
      </c>
      <c r="I139">
        <f ca="1">INDIRECT("'" &amp; $K$103 &amp; "'!$g" &amp; ROW())</f>
        <v>49</v>
      </c>
    </row>
    <row r="140" spans="5:13" x14ac:dyDescent="0.3">
      <c r="E140" s="1"/>
      <c r="F140" s="1" t="s">
        <v>1427</v>
      </c>
      <c r="G140">
        <f t="shared" ref="G140:G146" si="28">COUNTIFS($V$2:$V$95,$F140 &amp; "*")</f>
        <v>0</v>
      </c>
      <c r="I140">
        <f ca="1">INDIRECT("'" &amp; $K$103 &amp; "'!$g" &amp;ROW())</f>
        <v>0</v>
      </c>
    </row>
    <row r="141" spans="5:13" x14ac:dyDescent="0.3">
      <c r="E141" t="s">
        <v>173</v>
      </c>
      <c r="F141" t="s">
        <v>82</v>
      </c>
      <c r="G141">
        <f t="shared" si="28"/>
        <v>23</v>
      </c>
      <c r="I141">
        <f ca="1">INDIRECT("'" &amp; $K$103 &amp; "'!$g" &amp;ROW())</f>
        <v>22</v>
      </c>
    </row>
    <row r="142" spans="5:13" s="1" customFormat="1" x14ac:dyDescent="0.3">
      <c r="E142"/>
      <c r="F142" t="s">
        <v>570</v>
      </c>
      <c r="G142">
        <f t="shared" si="28"/>
        <v>1</v>
      </c>
      <c r="I142">
        <f t="shared" ref="I142:I149" ca="1" si="29">INDIRECT("'" &amp; $K$103 &amp; "'!$g" &amp;ROW())</f>
        <v>1</v>
      </c>
    </row>
    <row r="143" spans="5:13" x14ac:dyDescent="0.3">
      <c r="F143" t="s">
        <v>43</v>
      </c>
      <c r="G143">
        <f t="shared" si="28"/>
        <v>13</v>
      </c>
      <c r="I143">
        <f t="shared" ca="1" si="29"/>
        <v>12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9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1</v>
      </c>
    </row>
    <row r="146" spans="5:9" x14ac:dyDescent="0.3">
      <c r="F146" t="s">
        <v>1426</v>
      </c>
      <c r="G146">
        <f t="shared" si="28"/>
        <v>0</v>
      </c>
      <c r="I146">
        <f t="shared" ca="1" si="29"/>
        <v>0</v>
      </c>
    </row>
    <row r="147" spans="5:9" x14ac:dyDescent="0.3">
      <c r="F147" t="s">
        <v>156</v>
      </c>
      <c r="G147">
        <f>COUNTIFS($V$2:$V$81,$F147)</f>
        <v>4</v>
      </c>
      <c r="I147">
        <f t="shared" ca="1" si="29"/>
        <v>4</v>
      </c>
    </row>
    <row r="148" spans="5:9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9" s="1" customFormat="1" x14ac:dyDescent="0.3">
      <c r="E149"/>
      <c r="F149" s="32" t="s">
        <v>1428</v>
      </c>
      <c r="G149">
        <f>COUNTIFS($V$2:$V$81,$F149 &amp; "*")</f>
        <v>2</v>
      </c>
      <c r="H149"/>
      <c r="I149">
        <f t="shared" ca="1" si="29"/>
        <v>0</v>
      </c>
    </row>
    <row r="150" spans="5:9" x14ac:dyDescent="0.3">
      <c r="E150" s="1"/>
      <c r="F150" s="1"/>
      <c r="G150" s="1">
        <f>SUM(G140:G149)</f>
        <v>53</v>
      </c>
      <c r="H150" s="1"/>
      <c r="I150" s="1">
        <f ca="1">SUM(I141:I149)</f>
        <v>49</v>
      </c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1089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1182</v>
      </c>
      <c r="G158">
        <f t="shared" si="31"/>
        <v>0</v>
      </c>
      <c r="I158">
        <f t="shared" ca="1" si="30"/>
        <v>1</v>
      </c>
    </row>
    <row r="159" spans="5:9" x14ac:dyDescent="0.3">
      <c r="F159" t="s">
        <v>1105</v>
      </c>
      <c r="G159">
        <f t="shared" si="31"/>
        <v>14</v>
      </c>
      <c r="I159">
        <f t="shared" ca="1" si="30"/>
        <v>12</v>
      </c>
    </row>
    <row r="160" spans="5:9" x14ac:dyDescent="0.3">
      <c r="F160" t="s">
        <v>1360</v>
      </c>
      <c r="G160">
        <f t="shared" si="31"/>
        <v>4</v>
      </c>
      <c r="I160">
        <f t="shared" ca="1" si="30"/>
        <v>1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18</v>
      </c>
    </row>
    <row r="174" spans="7:14" x14ac:dyDescent="0.3">
      <c r="N174" t="s">
        <v>478</v>
      </c>
    </row>
  </sheetData>
  <autoFilter ref="A1:AH101"/>
  <conditionalFormatting sqref="F2:F100">
    <cfRule type="expression" dxfId="308" priority="6">
      <formula>IF(AND(F2 &lt;&gt; AE2, AE2 &lt;&gt; "NTR"), 1,0)</formula>
    </cfRule>
  </conditionalFormatting>
  <conditionalFormatting sqref="M2:M100">
    <cfRule type="expression" dxfId="307" priority="5">
      <formula>IF(AND(M2&lt;&gt;AF2,AF2 &lt;&gt; "---"),IF(AF2 &lt;&gt; "NoTarg",1,0),0)</formula>
    </cfRule>
  </conditionalFormatting>
  <conditionalFormatting sqref="L2:L100">
    <cfRule type="expression" dxfId="306" priority="4">
      <formula>IF(AND(L2 &lt;&gt; AG2, AG2 &lt;&gt; "NoWaive"), 1,0)</formula>
    </cfRule>
  </conditionalFormatting>
  <conditionalFormatting sqref="H2:H100">
    <cfRule type="expression" dxfId="305" priority="3">
      <formula>IF(AND(H2 &lt;&gt; AH2, AH2 &lt;&gt; "NTR"), 1,0)</formula>
    </cfRule>
  </conditionalFormatting>
  <conditionalFormatting sqref="A131:E133 G131:H131 A116:H130 F132:H132 I116:I132 J116:BA133 F133:I133 A161:BA500 A134:BA157 A158:E160 G158:BA160 A2:BA115">
    <cfRule type="expression" dxfId="304" priority="7">
      <formula>MOD(ROW(),2)=0</formula>
    </cfRule>
  </conditionalFormatting>
  <conditionalFormatting sqref="F158:F159">
    <cfRule type="expression" dxfId="303" priority="2">
      <formula>MOD(ROW(),2)=0</formula>
    </cfRule>
  </conditionalFormatting>
  <conditionalFormatting sqref="F160">
    <cfRule type="expression" dxfId="302" priority="1">
      <formula>MOD(ROW(),2)=0</formula>
    </cfRule>
  </conditionalFormatting>
  <hyperlinks>
    <hyperlink ref="K115" r:id="rId1"/>
    <hyperlink ref="K1" location="'bugs-2017-05-26'!K118" display="Prev Notes"/>
    <hyperlink ref="N111" location="'bugs-2017-05-26'!A2" display="Top"/>
    <hyperlink ref="E2" r:id="rId2" display="moorthy.mm@hpe.com"/>
    <hyperlink ref="E24" r:id="rId3" display="gabriel.vicoveanu@hpe.com"/>
    <hyperlink ref="E84" r:id="rId4" display="akshay.ballal@hpe.com"/>
    <hyperlink ref="K137" r:id="rId5"/>
    <hyperlink ref="K134" r:id="rId6"/>
    <hyperlink ref="E5" r:id="rId7" display="matt.dumm@hpe.com"/>
    <hyperlink ref="K138" r:id="rId8"/>
    <hyperlink ref="K135" r:id="rId9"/>
  </hyperlinks>
  <pageMargins left="0.7" right="0.7" top="0.75" bottom="0.75" header="0.3" footer="0.3"/>
  <pageSetup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61" r:id="rId13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62" r:id="rId14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64" r:id="rId15" name="Button 4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65" r:id="rId16" name="Button 5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66" r:id="rId17" name="Button 6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67" r:id="rId18" name="Button 7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68" r:id="rId19" name="Button 8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69" r:id="rId20" name="Button 9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70" r:id="rId21" name="Button 10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71" r:id="rId22" name="Button 11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72" r:id="rId23" name="Button 12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73" r:id="rId24" name="Button 13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574" r:id="rId25" name="Button 14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9" filterMode="1"/>
  <dimension ref="A1:AH174"/>
  <sheetViews>
    <sheetView zoomScale="62" zoomScaleNormal="62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32.5546875" customWidth="1"/>
    <col min="11" max="11" width="24.109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bestFit="1" customWidth="1"/>
    <col min="28" max="28" width="16.21875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25-May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hidden="1" x14ac:dyDescent="0.3">
      <c r="A2">
        <f t="shared" ref="A2:A33" si="0">DAYS360(AA2,$K$104)</f>
        <v>127</v>
      </c>
      <c r="B2">
        <f t="shared" ref="B2:B33" si="1">DAYS360(AB2,$K$104)</f>
        <v>2</v>
      </c>
      <c r="C2" s="4">
        <f t="shared" ref="C2:C33" ca="1" si="2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s="5" t="s">
        <v>1105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20</v>
      </c>
      <c r="AA2" s="2">
        <v>42753.233958333331</v>
      </c>
      <c r="AB2" s="2">
        <v>42878.494571759256</v>
      </c>
      <c r="AD2">
        <v>6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Avitus_1.4.0.71-20170531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hidden="1" x14ac:dyDescent="0.3">
      <c r="A3">
        <f t="shared" si="0"/>
        <v>91</v>
      </c>
      <c r="B3">
        <f t="shared" si="1"/>
        <v>2</v>
      </c>
      <c r="C3" s="4">
        <f t="shared" ca="1" si="2"/>
        <v>96366</v>
      </c>
      <c r="D3">
        <v>96366</v>
      </c>
      <c r="E3" t="s">
        <v>1264</v>
      </c>
      <c r="F3" t="s">
        <v>45</v>
      </c>
      <c r="G3" t="s">
        <v>46</v>
      </c>
      <c r="H3" t="s">
        <v>94</v>
      </c>
      <c r="I3" t="s">
        <v>24</v>
      </c>
      <c r="J3" t="s">
        <v>123</v>
      </c>
      <c r="K3" t="str">
        <f t="shared" ca="1" si="3"/>
        <v>.</v>
      </c>
      <c r="L3" s="5" t="s">
        <v>20</v>
      </c>
      <c r="M3" s="5" t="s">
        <v>20</v>
      </c>
      <c r="N3" t="s">
        <v>587</v>
      </c>
      <c r="O3" t="s">
        <v>123</v>
      </c>
      <c r="P3" t="s">
        <v>117</v>
      </c>
      <c r="Q3" t="s">
        <v>82</v>
      </c>
      <c r="R3" t="s">
        <v>1380</v>
      </c>
      <c r="S3" t="s">
        <v>269</v>
      </c>
      <c r="T3" t="s">
        <v>36</v>
      </c>
      <c r="U3" t="s">
        <v>35</v>
      </c>
      <c r="V3" t="s">
        <v>82</v>
      </c>
      <c r="W3" t="s">
        <v>109</v>
      </c>
      <c r="X3" t="s">
        <v>410</v>
      </c>
      <c r="Y3" t="s">
        <v>20</v>
      </c>
      <c r="Z3" t="s">
        <v>20</v>
      </c>
      <c r="AA3" s="2">
        <v>42790.546805555554</v>
      </c>
      <c r="AB3" s="2">
        <v>42878.384479166663</v>
      </c>
      <c r="AD3">
        <v>3</v>
      </c>
      <c r="AE3" t="str">
        <f t="shared" ca="1" si="4"/>
        <v>ADE</v>
      </c>
      <c r="AF3" t="str">
        <f t="shared" ca="1" si="5"/>
        <v>---</v>
      </c>
      <c r="AG3" t="str">
        <f t="shared" ca="1" si="6"/>
        <v>---</v>
      </c>
      <c r="AH3" t="str">
        <f t="shared" ca="1" si="7"/>
        <v>P2</v>
      </c>
    </row>
    <row r="4" spans="1:34" hidden="1" x14ac:dyDescent="0.3">
      <c r="A4">
        <f t="shared" si="0"/>
        <v>75</v>
      </c>
      <c r="B4">
        <f t="shared" si="1"/>
        <v>2</v>
      </c>
      <c r="C4" s="4">
        <f t="shared" ca="1" si="2"/>
        <v>96943</v>
      </c>
      <c r="D4">
        <v>96943</v>
      </c>
      <c r="E4" t="s">
        <v>110</v>
      </c>
      <c r="F4" t="s">
        <v>45</v>
      </c>
      <c r="G4" t="s">
        <v>55</v>
      </c>
      <c r="H4" t="s">
        <v>156</v>
      </c>
      <c r="I4" t="s">
        <v>123</v>
      </c>
      <c r="J4" t="s">
        <v>1466</v>
      </c>
      <c r="K4" t="str">
        <f t="shared" ca="1" si="3"/>
        <v>Was this tested before, is this a regression or escape?</v>
      </c>
      <c r="L4" s="5" t="s">
        <v>20</v>
      </c>
      <c r="M4" t="s">
        <v>20</v>
      </c>
      <c r="N4" t="s">
        <v>753</v>
      </c>
      <c r="O4" t="s">
        <v>123</v>
      </c>
      <c r="P4" t="s">
        <v>123</v>
      </c>
      <c r="Q4" t="s">
        <v>82</v>
      </c>
      <c r="R4" t="s">
        <v>1380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20</v>
      </c>
      <c r="Z4" t="s">
        <v>20</v>
      </c>
      <c r="AA4" s="2">
        <v>42804.460231481484</v>
      </c>
      <c r="AB4" s="2">
        <v>42878.288645833331</v>
      </c>
      <c r="AD4">
        <v>7</v>
      </c>
      <c r="AE4" t="str">
        <f t="shared" ca="1" si="4"/>
        <v>ADE</v>
      </c>
      <c r="AF4" t="str">
        <f t="shared" ca="1" si="5"/>
        <v>---</v>
      </c>
      <c r="AG4" t="str">
        <f t="shared" ca="1" si="6"/>
        <v>---</v>
      </c>
      <c r="AH4" t="str">
        <f t="shared" ca="1" si="7"/>
        <v>unspecified</v>
      </c>
    </row>
    <row r="5" spans="1:34" x14ac:dyDescent="0.3">
      <c r="A5">
        <f t="shared" si="0"/>
        <v>55</v>
      </c>
      <c r="B5">
        <f t="shared" si="1"/>
        <v>1</v>
      </c>
      <c r="C5" s="4">
        <f t="shared" ca="1" si="2"/>
        <v>97664</v>
      </c>
      <c r="D5">
        <v>97664</v>
      </c>
      <c r="E5" t="s">
        <v>801</v>
      </c>
      <c r="F5" t="s">
        <v>45</v>
      </c>
      <c r="G5" t="s">
        <v>55</v>
      </c>
      <c r="H5" t="s">
        <v>184</v>
      </c>
      <c r="I5" t="s">
        <v>30</v>
      </c>
      <c r="J5" t="s">
        <v>1464</v>
      </c>
      <c r="K5" t="str">
        <f t="shared" ca="1" si="3"/>
        <v>NTR</v>
      </c>
      <c r="L5" t="s">
        <v>20</v>
      </c>
      <c r="M5" t="s">
        <v>20</v>
      </c>
      <c r="N5" t="s">
        <v>931</v>
      </c>
      <c r="O5" t="s">
        <v>123</v>
      </c>
      <c r="P5" t="s">
        <v>123</v>
      </c>
      <c r="Q5" t="s">
        <v>82</v>
      </c>
      <c r="R5" t="s">
        <v>1380</v>
      </c>
      <c r="S5" t="s">
        <v>269</v>
      </c>
      <c r="T5" t="s">
        <v>51</v>
      </c>
      <c r="U5" t="s">
        <v>22</v>
      </c>
      <c r="V5" t="s">
        <v>29</v>
      </c>
      <c r="W5" t="s">
        <v>54</v>
      </c>
      <c r="X5" t="s">
        <v>932</v>
      </c>
      <c r="Y5" t="s">
        <v>20</v>
      </c>
      <c r="Z5" t="s">
        <v>20</v>
      </c>
      <c r="AA5">
        <v>42824.346377314818</v>
      </c>
      <c r="AB5">
        <v>42879.635335648149</v>
      </c>
      <c r="AE5" t="str">
        <f t="shared" ca="1" si="4"/>
        <v>NTR</v>
      </c>
      <c r="AF5" t="str">
        <f t="shared" ca="1" si="5"/>
        <v>NoTarg</v>
      </c>
      <c r="AG5" t="str">
        <f t="shared" ca="1" si="6"/>
        <v>NoWaive</v>
      </c>
      <c r="AH5" t="str">
        <f t="shared" ca="1" si="7"/>
        <v>NTR</v>
      </c>
    </row>
    <row r="6" spans="1:34" x14ac:dyDescent="0.3">
      <c r="A6">
        <f t="shared" si="0"/>
        <v>31</v>
      </c>
      <c r="B6">
        <f t="shared" si="1"/>
        <v>2</v>
      </c>
      <c r="C6" s="4">
        <f t="shared" ca="1" si="2"/>
        <v>98662</v>
      </c>
      <c r="D6">
        <v>98662</v>
      </c>
      <c r="E6" t="s">
        <v>977</v>
      </c>
      <c r="F6" t="s">
        <v>45</v>
      </c>
      <c r="G6" t="s">
        <v>894</v>
      </c>
      <c r="H6" t="s">
        <v>184</v>
      </c>
      <c r="I6" t="s">
        <v>81</v>
      </c>
      <c r="J6" t="s">
        <v>1464</v>
      </c>
      <c r="K6" t="str">
        <f t="shared" ca="1" si="3"/>
        <v>Passing in Dev tests. Need to contact submitter for system that repros.</v>
      </c>
      <c r="L6" s="5" t="s">
        <v>20</v>
      </c>
      <c r="M6" t="s">
        <v>20</v>
      </c>
      <c r="N6" t="s">
        <v>1121</v>
      </c>
      <c r="O6" t="s">
        <v>123</v>
      </c>
      <c r="P6" t="s">
        <v>123</v>
      </c>
      <c r="Q6" t="s">
        <v>82</v>
      </c>
      <c r="R6" t="s">
        <v>1380</v>
      </c>
      <c r="S6" t="s">
        <v>269</v>
      </c>
      <c r="T6" t="s">
        <v>23</v>
      </c>
      <c r="U6" t="s">
        <v>22</v>
      </c>
      <c r="V6" t="s">
        <v>82</v>
      </c>
      <c r="W6" t="s">
        <v>54</v>
      </c>
      <c r="X6" t="s">
        <v>242</v>
      </c>
      <c r="Y6" t="s">
        <v>20</v>
      </c>
      <c r="Z6" t="s">
        <v>20</v>
      </c>
      <c r="AA6" s="2">
        <v>42849.522326388891</v>
      </c>
      <c r="AB6" s="2">
        <v>42878.305474537039</v>
      </c>
      <c r="AD6">
        <v>12</v>
      </c>
      <c r="AE6" t="str">
        <f t="shared" ca="1" si="4"/>
        <v>ADE</v>
      </c>
      <c r="AF6" t="str">
        <f t="shared" ca="1" si="5"/>
        <v>---</v>
      </c>
      <c r="AG6" t="str">
        <f t="shared" ca="1" si="6"/>
        <v>---</v>
      </c>
      <c r="AH6" t="str">
        <f t="shared" ca="1" si="7"/>
        <v>P0</v>
      </c>
    </row>
    <row r="7" spans="1:34" hidden="1" x14ac:dyDescent="0.3">
      <c r="A7">
        <f t="shared" si="0"/>
        <v>24</v>
      </c>
      <c r="B7">
        <f t="shared" si="1"/>
        <v>1</v>
      </c>
      <c r="C7" s="4">
        <f t="shared" ca="1" si="2"/>
        <v>98915</v>
      </c>
      <c r="D7">
        <v>98915</v>
      </c>
      <c r="E7" t="s">
        <v>1180</v>
      </c>
      <c r="F7" t="s">
        <v>45</v>
      </c>
      <c r="G7" t="s">
        <v>55</v>
      </c>
      <c r="H7" t="s">
        <v>94</v>
      </c>
      <c r="I7" t="s">
        <v>24</v>
      </c>
      <c r="J7" t="s">
        <v>123</v>
      </c>
      <c r="K7" t="str">
        <f t="shared" ca="1" si="3"/>
        <v>Moving TB to next week</v>
      </c>
      <c r="L7" s="5" t="s">
        <v>20</v>
      </c>
      <c r="M7" s="5" t="s">
        <v>1105</v>
      </c>
      <c r="N7" t="s">
        <v>1179</v>
      </c>
      <c r="O7" t="s">
        <v>123</v>
      </c>
      <c r="P7" t="s">
        <v>123</v>
      </c>
      <c r="Q7" t="s">
        <v>82</v>
      </c>
      <c r="R7" t="s">
        <v>1380</v>
      </c>
      <c r="S7" t="s">
        <v>269</v>
      </c>
      <c r="T7" t="s">
        <v>23</v>
      </c>
      <c r="U7" t="s">
        <v>22</v>
      </c>
      <c r="V7" t="s">
        <v>82</v>
      </c>
      <c r="W7" t="s">
        <v>739</v>
      </c>
      <c r="X7" t="s">
        <v>1180</v>
      </c>
      <c r="Y7" t="s">
        <v>20</v>
      </c>
      <c r="Z7" t="s">
        <v>847</v>
      </c>
      <c r="AA7" s="2">
        <v>42856.859178240738</v>
      </c>
      <c r="AB7" s="2">
        <v>42879.738287037035</v>
      </c>
      <c r="AD7">
        <v>5</v>
      </c>
      <c r="AE7" t="str">
        <f t="shared" ca="1" si="4"/>
        <v>ADE</v>
      </c>
      <c r="AF7" t="str">
        <f t="shared" ca="1" si="5"/>
        <v>Avitus_1.4.0.70-20170524</v>
      </c>
      <c r="AG7" t="str">
        <f t="shared" ca="1" si="6"/>
        <v>---</v>
      </c>
      <c r="AH7" t="str">
        <f t="shared" ca="1" si="7"/>
        <v>P2</v>
      </c>
    </row>
    <row r="8" spans="1:34" hidden="1" x14ac:dyDescent="0.3">
      <c r="A8">
        <f t="shared" si="0"/>
        <v>20</v>
      </c>
      <c r="B8">
        <f t="shared" si="1"/>
        <v>1</v>
      </c>
      <c r="C8" s="4">
        <f t="shared" ca="1" si="2"/>
        <v>99100</v>
      </c>
      <c r="D8">
        <v>99100</v>
      </c>
      <c r="E8" t="s">
        <v>867</v>
      </c>
      <c r="F8" t="s">
        <v>45</v>
      </c>
      <c r="G8" t="s">
        <v>1267</v>
      </c>
      <c r="H8" t="s">
        <v>94</v>
      </c>
      <c r="I8" t="s">
        <v>24</v>
      </c>
      <c r="J8" t="s">
        <v>123</v>
      </c>
      <c r="K8" t="str">
        <f t="shared" ca="1" si="3"/>
        <v>.</v>
      </c>
      <c r="L8" s="5" t="s">
        <v>20</v>
      </c>
      <c r="M8" s="5" t="s">
        <v>20</v>
      </c>
      <c r="N8" t="s">
        <v>1224</v>
      </c>
      <c r="O8" t="s">
        <v>123</v>
      </c>
      <c r="P8" t="s">
        <v>123</v>
      </c>
      <c r="Q8" t="s">
        <v>82</v>
      </c>
      <c r="R8" t="s">
        <v>1380</v>
      </c>
      <c r="S8" t="s">
        <v>269</v>
      </c>
      <c r="T8" t="s">
        <v>23</v>
      </c>
      <c r="U8" t="s">
        <v>39</v>
      </c>
      <c r="V8" t="s">
        <v>82</v>
      </c>
      <c r="W8" t="s">
        <v>54</v>
      </c>
      <c r="X8" t="s">
        <v>1034</v>
      </c>
      <c r="Y8" t="s">
        <v>20</v>
      </c>
      <c r="Z8" t="s">
        <v>20</v>
      </c>
      <c r="AA8" s="2">
        <v>42860.362962962965</v>
      </c>
      <c r="AB8" s="2">
        <v>42879.489861111113</v>
      </c>
      <c r="AE8" t="str">
        <f t="shared" ca="1" si="4"/>
        <v>ADE</v>
      </c>
      <c r="AF8" t="str">
        <f t="shared" ca="1" si="5"/>
        <v>---</v>
      </c>
      <c r="AG8" t="str">
        <f t="shared" ca="1" si="6"/>
        <v>---</v>
      </c>
      <c r="AH8" t="str">
        <f t="shared" ca="1" si="7"/>
        <v>P2</v>
      </c>
    </row>
    <row r="9" spans="1:34" hidden="1" x14ac:dyDescent="0.3">
      <c r="A9">
        <f t="shared" si="0"/>
        <v>10</v>
      </c>
      <c r="B9">
        <f t="shared" si="1"/>
        <v>1</v>
      </c>
      <c r="C9" s="4">
        <f t="shared" ca="1" si="2"/>
        <v>99462</v>
      </c>
      <c r="D9">
        <v>99462</v>
      </c>
      <c r="E9" t="s">
        <v>867</v>
      </c>
      <c r="F9" t="s">
        <v>45</v>
      </c>
      <c r="G9" t="s">
        <v>1267</v>
      </c>
      <c r="H9" t="s">
        <v>94</v>
      </c>
      <c r="I9" t="s">
        <v>24</v>
      </c>
      <c r="J9" t="s">
        <v>123</v>
      </c>
      <c r="K9" t="str">
        <f t="shared" ca="1" si="3"/>
        <v>In analysis</v>
      </c>
      <c r="L9" s="5" t="s">
        <v>20</v>
      </c>
      <c r="M9" t="s">
        <v>20</v>
      </c>
      <c r="N9" t="s">
        <v>1305</v>
      </c>
      <c r="O9" t="s">
        <v>123</v>
      </c>
      <c r="P9" t="s">
        <v>123</v>
      </c>
      <c r="Q9" t="s">
        <v>82</v>
      </c>
      <c r="R9" t="s">
        <v>1380</v>
      </c>
      <c r="S9" t="s">
        <v>269</v>
      </c>
      <c r="T9" t="s">
        <v>36</v>
      </c>
      <c r="U9" t="s">
        <v>22</v>
      </c>
      <c r="V9" t="s">
        <v>82</v>
      </c>
      <c r="W9" t="s">
        <v>54</v>
      </c>
      <c r="X9" t="s">
        <v>433</v>
      </c>
      <c r="Y9" t="s">
        <v>20</v>
      </c>
      <c r="Z9" t="s">
        <v>20</v>
      </c>
      <c r="AA9" s="2">
        <v>42870.45040509259</v>
      </c>
      <c r="AB9" s="2">
        <v>42879.655162037037</v>
      </c>
      <c r="AD9">
        <v>17</v>
      </c>
      <c r="AE9" t="str">
        <f t="shared" ca="1" si="4"/>
        <v>ADE</v>
      </c>
      <c r="AF9" t="str">
        <f t="shared" ca="1" si="5"/>
        <v>---</v>
      </c>
      <c r="AG9" t="str">
        <f t="shared" ca="1" si="6"/>
        <v>---</v>
      </c>
      <c r="AH9" t="str">
        <f t="shared" ca="1" si="7"/>
        <v>P0</v>
      </c>
    </row>
    <row r="10" spans="1:34" x14ac:dyDescent="0.3">
      <c r="A10">
        <f t="shared" si="0"/>
        <v>7</v>
      </c>
      <c r="B10">
        <f t="shared" si="1"/>
        <v>0</v>
      </c>
      <c r="C10" s="4">
        <f t="shared" ca="1" si="2"/>
        <v>99703</v>
      </c>
      <c r="D10">
        <v>99703</v>
      </c>
      <c r="E10" t="s">
        <v>412</v>
      </c>
      <c r="F10" t="s">
        <v>45</v>
      </c>
      <c r="G10" t="s">
        <v>46</v>
      </c>
      <c r="H10" t="s">
        <v>184</v>
      </c>
      <c r="I10" t="s">
        <v>24</v>
      </c>
      <c r="J10" t="s">
        <v>1465</v>
      </c>
      <c r="K10" t="str">
        <f t="shared" ca="1" si="3"/>
        <v>In analysis</v>
      </c>
      <c r="L10" s="5" t="s">
        <v>20</v>
      </c>
      <c r="M10" t="s">
        <v>20</v>
      </c>
      <c r="N10" t="s">
        <v>1459</v>
      </c>
      <c r="O10" t="s">
        <v>123</v>
      </c>
      <c r="P10" t="s">
        <v>123</v>
      </c>
      <c r="Q10" t="s">
        <v>21</v>
      </c>
      <c r="R10" t="s">
        <v>1380</v>
      </c>
      <c r="S10" t="s">
        <v>269</v>
      </c>
      <c r="T10" t="s">
        <v>36</v>
      </c>
      <c r="U10" t="s">
        <v>22</v>
      </c>
      <c r="V10" t="s">
        <v>29</v>
      </c>
      <c r="W10" t="s">
        <v>40</v>
      </c>
      <c r="X10" t="s">
        <v>660</v>
      </c>
      <c r="Y10" t="s">
        <v>20</v>
      </c>
      <c r="Z10" t="s">
        <v>20</v>
      </c>
      <c r="AA10" s="2">
        <v>42873.761076388888</v>
      </c>
      <c r="AB10" s="2">
        <v>42880.282870370371</v>
      </c>
      <c r="AD10">
        <v>11</v>
      </c>
      <c r="AE10" t="str">
        <f t="shared" ca="1" si="4"/>
        <v>FileSystem Management (IAS)</v>
      </c>
      <c r="AF10" t="str">
        <f t="shared" ca="1" si="5"/>
        <v>---</v>
      </c>
      <c r="AG10" t="str">
        <f t="shared" ca="1" si="6"/>
        <v>---</v>
      </c>
      <c r="AH10" t="str">
        <f t="shared" ca="1" si="7"/>
        <v>P0</v>
      </c>
    </row>
    <row r="11" spans="1:34" hidden="1" x14ac:dyDescent="0.3">
      <c r="A11">
        <f t="shared" si="0"/>
        <v>57</v>
      </c>
      <c r="B11">
        <f t="shared" si="1"/>
        <v>2</v>
      </c>
      <c r="C11" s="4">
        <f t="shared" ca="1" si="2"/>
        <v>97551</v>
      </c>
      <c r="D11">
        <v>97551</v>
      </c>
      <c r="E11" t="s">
        <v>1000</v>
      </c>
      <c r="F11" t="s">
        <v>63</v>
      </c>
      <c r="G11" t="s">
        <v>446</v>
      </c>
      <c r="H11" t="s">
        <v>184</v>
      </c>
      <c r="I11" t="s">
        <v>30</v>
      </c>
      <c r="J11" t="s">
        <v>123</v>
      </c>
      <c r="K11" t="str">
        <f t="shared" ca="1" si="3"/>
        <v>Moving TB to next week</v>
      </c>
      <c r="L11" s="5" t="s">
        <v>20</v>
      </c>
      <c r="M11" t="s">
        <v>1105</v>
      </c>
      <c r="N11" t="s">
        <v>921</v>
      </c>
      <c r="O11" t="s">
        <v>1387</v>
      </c>
      <c r="P11" t="s">
        <v>123</v>
      </c>
      <c r="Q11" t="s">
        <v>82</v>
      </c>
      <c r="R11" t="s">
        <v>1380</v>
      </c>
      <c r="S11" t="s">
        <v>269</v>
      </c>
      <c r="T11" t="s">
        <v>36</v>
      </c>
      <c r="U11" t="s">
        <v>35</v>
      </c>
      <c r="V11" t="s">
        <v>190</v>
      </c>
      <c r="W11" t="s">
        <v>26</v>
      </c>
      <c r="X11" t="s">
        <v>412</v>
      </c>
      <c r="Y11" t="s">
        <v>100</v>
      </c>
      <c r="Z11" t="s">
        <v>20</v>
      </c>
      <c r="AA11" s="2">
        <v>42822.535578703704</v>
      </c>
      <c r="AB11" s="2">
        <v>42878.449583333335</v>
      </c>
      <c r="AD11">
        <v>11</v>
      </c>
      <c r="AE11" t="str">
        <f t="shared" ca="1" si="4"/>
        <v>AvatarFS</v>
      </c>
      <c r="AF11" t="str">
        <f t="shared" ca="1" si="5"/>
        <v>Avitus_1.4.0.70-20170524</v>
      </c>
      <c r="AG11" t="str">
        <f t="shared" ca="1" si="6"/>
        <v>---</v>
      </c>
      <c r="AH11" t="str">
        <f t="shared" ca="1" si="7"/>
        <v>P0</v>
      </c>
    </row>
    <row r="12" spans="1:34" hidden="1" x14ac:dyDescent="0.3">
      <c r="A12">
        <f t="shared" si="0"/>
        <v>52</v>
      </c>
      <c r="B12">
        <f t="shared" si="1"/>
        <v>10</v>
      </c>
      <c r="C12" s="4">
        <f t="shared" ca="1" si="2"/>
        <v>97780</v>
      </c>
      <c r="D12">
        <v>97780</v>
      </c>
      <c r="E12" t="s">
        <v>410</v>
      </c>
      <c r="F12" t="s">
        <v>63</v>
      </c>
      <c r="G12" t="s">
        <v>555</v>
      </c>
      <c r="H12" t="s">
        <v>94</v>
      </c>
      <c r="I12" t="s">
        <v>24</v>
      </c>
      <c r="J12" t="s">
        <v>123</v>
      </c>
      <c r="K12" t="str">
        <f t="shared" ca="1" si="3"/>
        <v>.</v>
      </c>
      <c r="L12" s="5" t="s">
        <v>20</v>
      </c>
      <c r="M12" s="5" t="s">
        <v>1105</v>
      </c>
      <c r="N12" t="s">
        <v>981</v>
      </c>
      <c r="O12" t="s">
        <v>123</v>
      </c>
      <c r="P12" t="s">
        <v>123</v>
      </c>
      <c r="Q12" t="s">
        <v>82</v>
      </c>
      <c r="R12" t="s">
        <v>1380</v>
      </c>
      <c r="S12" t="s">
        <v>269</v>
      </c>
      <c r="T12" t="s">
        <v>23</v>
      </c>
      <c r="U12" t="s">
        <v>22</v>
      </c>
      <c r="V12" t="s">
        <v>82</v>
      </c>
      <c r="W12" t="s">
        <v>90</v>
      </c>
      <c r="X12" t="s">
        <v>959</v>
      </c>
      <c r="Y12" t="s">
        <v>20</v>
      </c>
      <c r="Z12" t="s">
        <v>20</v>
      </c>
      <c r="AA12" s="2">
        <v>42828.405347222222</v>
      </c>
      <c r="AB12" s="2">
        <v>42870.280416666668</v>
      </c>
      <c r="AD12">
        <v>3</v>
      </c>
      <c r="AE12" t="str">
        <f t="shared" ca="1" si="4"/>
        <v>AvatarFS</v>
      </c>
      <c r="AF12" t="str">
        <f t="shared" ca="1" si="5"/>
        <v>Avitus_1.4.0.71-20170531</v>
      </c>
      <c r="AG12" t="str">
        <f t="shared" ca="1" si="6"/>
        <v>---</v>
      </c>
      <c r="AH12" t="str">
        <f t="shared" ca="1" si="7"/>
        <v>P2</v>
      </c>
    </row>
    <row r="13" spans="1:34" hidden="1" x14ac:dyDescent="0.3">
      <c r="A13">
        <f t="shared" si="0"/>
        <v>38</v>
      </c>
      <c r="B13">
        <f t="shared" si="1"/>
        <v>2</v>
      </c>
      <c r="C13" s="4">
        <f t="shared" ca="1" si="2"/>
        <v>98359</v>
      </c>
      <c r="D13">
        <v>98359</v>
      </c>
      <c r="E13" t="s">
        <v>1000</v>
      </c>
      <c r="F13" t="s">
        <v>63</v>
      </c>
      <c r="G13" t="s">
        <v>446</v>
      </c>
      <c r="H13" t="s">
        <v>112</v>
      </c>
      <c r="I13" t="s">
        <v>24</v>
      </c>
      <c r="J13" t="s">
        <v>123</v>
      </c>
      <c r="K13" t="str">
        <f t="shared" ca="1" si="3"/>
        <v>.</v>
      </c>
      <c r="L13" s="5" t="s">
        <v>20</v>
      </c>
      <c r="M13" t="s">
        <v>20</v>
      </c>
      <c r="N13" t="s">
        <v>1061</v>
      </c>
      <c r="O13" t="s">
        <v>1388</v>
      </c>
      <c r="P13" t="s">
        <v>123</v>
      </c>
      <c r="Q13" t="s">
        <v>82</v>
      </c>
      <c r="R13" t="s">
        <v>1380</v>
      </c>
      <c r="S13" t="s">
        <v>269</v>
      </c>
      <c r="T13" t="s">
        <v>36</v>
      </c>
      <c r="U13" t="s">
        <v>35</v>
      </c>
      <c r="V13" t="s">
        <v>190</v>
      </c>
      <c r="W13" t="s">
        <v>26</v>
      </c>
      <c r="X13" t="s">
        <v>742</v>
      </c>
      <c r="Y13" t="s">
        <v>103</v>
      </c>
      <c r="Z13" t="s">
        <v>20</v>
      </c>
      <c r="AA13" s="2">
        <v>42842.912604166668</v>
      </c>
      <c r="AB13" s="2">
        <v>42878.296516203707</v>
      </c>
      <c r="AD13">
        <v>6</v>
      </c>
      <c r="AE13" t="str">
        <f t="shared" ca="1" si="4"/>
        <v>AvatarFS</v>
      </c>
      <c r="AF13" t="str">
        <f t="shared" ca="1" si="5"/>
        <v>---</v>
      </c>
      <c r="AG13" t="str">
        <f t="shared" ca="1" si="6"/>
        <v>---</v>
      </c>
      <c r="AH13" t="str">
        <f t="shared" ca="1" si="7"/>
        <v>P1</v>
      </c>
    </row>
    <row r="14" spans="1:34" hidden="1" x14ac:dyDescent="0.3">
      <c r="A14">
        <f t="shared" si="0"/>
        <v>21</v>
      </c>
      <c r="B14">
        <f t="shared" si="1"/>
        <v>3</v>
      </c>
      <c r="C14" s="4">
        <f t="shared" ca="1" si="2"/>
        <v>99032</v>
      </c>
      <c r="D14">
        <v>99032</v>
      </c>
      <c r="E14" t="s">
        <v>801</v>
      </c>
      <c r="F14" t="s">
        <v>63</v>
      </c>
      <c r="G14" t="s">
        <v>989</v>
      </c>
      <c r="H14" t="s">
        <v>112</v>
      </c>
      <c r="I14" t="s">
        <v>24</v>
      </c>
      <c r="J14" t="s">
        <v>123</v>
      </c>
      <c r="K14" t="str">
        <f t="shared" ca="1" si="3"/>
        <v>.</v>
      </c>
      <c r="L14" s="5" t="s">
        <v>20</v>
      </c>
      <c r="M14" s="5" t="s">
        <v>1105</v>
      </c>
      <c r="N14" t="s">
        <v>1359</v>
      </c>
      <c r="O14" t="s">
        <v>123</v>
      </c>
      <c r="P14" t="s">
        <v>123</v>
      </c>
      <c r="Q14" t="s">
        <v>82</v>
      </c>
      <c r="R14" t="s">
        <v>1380</v>
      </c>
      <c r="S14" t="s">
        <v>269</v>
      </c>
      <c r="T14" t="s">
        <v>36</v>
      </c>
      <c r="U14" t="s">
        <v>22</v>
      </c>
      <c r="V14" t="s">
        <v>82</v>
      </c>
      <c r="W14" t="s">
        <v>90</v>
      </c>
      <c r="X14" t="s">
        <v>997</v>
      </c>
      <c r="Y14" t="s">
        <v>20</v>
      </c>
      <c r="Z14" t="s">
        <v>20</v>
      </c>
      <c r="AA14" s="2">
        <v>42859.293344907404</v>
      </c>
      <c r="AB14" s="2">
        <v>42877.293923611112</v>
      </c>
      <c r="AD14">
        <v>12</v>
      </c>
      <c r="AE14" t="str">
        <f t="shared" ca="1" si="4"/>
        <v>AvatarFS</v>
      </c>
      <c r="AF14" t="str">
        <f t="shared" ca="1" si="5"/>
        <v>Avitus_1.4.0.71-20170531</v>
      </c>
      <c r="AG14" t="str">
        <f t="shared" ca="1" si="6"/>
        <v>---</v>
      </c>
      <c r="AH14" t="str">
        <f t="shared" ca="1" si="7"/>
        <v>P1</v>
      </c>
    </row>
    <row r="15" spans="1:34" hidden="1" x14ac:dyDescent="0.3">
      <c r="A15">
        <f t="shared" si="0"/>
        <v>324</v>
      </c>
      <c r="B15">
        <f t="shared" si="1"/>
        <v>2</v>
      </c>
      <c r="C15" s="4">
        <f t="shared" ca="1" si="2"/>
        <v>85572</v>
      </c>
      <c r="D15">
        <v>85572</v>
      </c>
      <c r="E15" t="s">
        <v>69</v>
      </c>
      <c r="F15" t="s">
        <v>70</v>
      </c>
      <c r="G15" t="s">
        <v>71</v>
      </c>
      <c r="H15" t="s">
        <v>94</v>
      </c>
      <c r="I15" t="s">
        <v>24</v>
      </c>
      <c r="J15" t="s">
        <v>123</v>
      </c>
      <c r="K15" t="str">
        <f t="shared" ca="1" si="3"/>
        <v>.</v>
      </c>
      <c r="L15" s="5" t="s">
        <v>20</v>
      </c>
      <c r="M15" t="s">
        <v>1105</v>
      </c>
      <c r="N15" t="s">
        <v>313</v>
      </c>
      <c r="O15" t="s">
        <v>123</v>
      </c>
      <c r="P15" t="s">
        <v>123</v>
      </c>
      <c r="Q15" t="s">
        <v>82</v>
      </c>
      <c r="R15" t="s">
        <v>1380</v>
      </c>
      <c r="S15" t="s">
        <v>269</v>
      </c>
      <c r="T15" t="s">
        <v>23</v>
      </c>
      <c r="U15" t="s">
        <v>39</v>
      </c>
      <c r="V15" t="s">
        <v>82</v>
      </c>
      <c r="W15" t="s">
        <v>95</v>
      </c>
      <c r="X15" t="s">
        <v>272</v>
      </c>
      <c r="Y15" t="s">
        <v>20</v>
      </c>
      <c r="Z15" t="s">
        <v>20</v>
      </c>
      <c r="AA15" s="2">
        <v>42552.955081018517</v>
      </c>
      <c r="AB15" s="2">
        <v>42878.301898148151</v>
      </c>
      <c r="AC15" t="s">
        <v>1288</v>
      </c>
      <c r="AD15">
        <v>6</v>
      </c>
      <c r="AE15" t="str">
        <f t="shared" ca="1" si="4"/>
        <v>Documentation</v>
      </c>
      <c r="AF15" t="str">
        <f t="shared" ca="1" si="5"/>
        <v>Avitus_1.4.0.71-20170531</v>
      </c>
      <c r="AG15" t="str">
        <f t="shared" ca="1" si="6"/>
        <v>---</v>
      </c>
      <c r="AH15" t="str">
        <f t="shared" ca="1" si="7"/>
        <v>P2</v>
      </c>
    </row>
    <row r="16" spans="1:34" hidden="1" x14ac:dyDescent="0.3">
      <c r="A16">
        <f t="shared" si="0"/>
        <v>257</v>
      </c>
      <c r="B16">
        <f t="shared" si="1"/>
        <v>2</v>
      </c>
      <c r="C16" s="4">
        <f t="shared" ca="1" si="2"/>
        <v>88763</v>
      </c>
      <c r="D16">
        <v>88763</v>
      </c>
      <c r="E16" t="s">
        <v>147</v>
      </c>
      <c r="F16" t="s">
        <v>70</v>
      </c>
      <c r="G16" t="s">
        <v>71</v>
      </c>
      <c r="H16" t="s">
        <v>94</v>
      </c>
      <c r="I16" t="s">
        <v>30</v>
      </c>
      <c r="J16" t="s">
        <v>123</v>
      </c>
      <c r="K16" t="str">
        <f t="shared" ca="1" si="3"/>
        <v>.</v>
      </c>
      <c r="L16" s="5" t="s">
        <v>20</v>
      </c>
      <c r="M16" s="5" t="s">
        <v>1105</v>
      </c>
      <c r="N16" t="s">
        <v>339</v>
      </c>
      <c r="O16" t="s">
        <v>123</v>
      </c>
      <c r="P16" t="s">
        <v>123</v>
      </c>
      <c r="Q16" t="s">
        <v>82</v>
      </c>
      <c r="R16" t="s">
        <v>1380</v>
      </c>
      <c r="S16" t="s">
        <v>269</v>
      </c>
      <c r="T16" t="s">
        <v>36</v>
      </c>
      <c r="U16" t="s">
        <v>35</v>
      </c>
      <c r="V16" t="s">
        <v>29</v>
      </c>
      <c r="W16" t="s">
        <v>44</v>
      </c>
      <c r="X16" t="s">
        <v>272</v>
      </c>
      <c r="Y16" t="s">
        <v>103</v>
      </c>
      <c r="Z16" t="s">
        <v>20</v>
      </c>
      <c r="AA16" s="2">
        <v>42621.723240740743</v>
      </c>
      <c r="AB16" s="2">
        <v>42878.273622685185</v>
      </c>
      <c r="AC16" t="s">
        <v>593</v>
      </c>
      <c r="AD16">
        <v>1</v>
      </c>
      <c r="AE16" t="str">
        <f t="shared" ca="1" si="4"/>
        <v>Documentation</v>
      </c>
      <c r="AF16" t="str">
        <f t="shared" ca="1" si="5"/>
        <v>Avitus_1.4.0.71-20170531</v>
      </c>
      <c r="AG16" t="str">
        <f t="shared" ca="1" si="6"/>
        <v>---</v>
      </c>
      <c r="AH16" t="str">
        <f t="shared" ca="1" si="7"/>
        <v>P2</v>
      </c>
    </row>
    <row r="17" spans="1:34" hidden="1" x14ac:dyDescent="0.3">
      <c r="A17">
        <f t="shared" si="0"/>
        <v>43</v>
      </c>
      <c r="B17">
        <f t="shared" si="1"/>
        <v>6</v>
      </c>
      <c r="C17" s="4">
        <f t="shared" ca="1" si="2"/>
        <v>98207</v>
      </c>
      <c r="D17">
        <v>98207</v>
      </c>
      <c r="E17" t="s">
        <v>69</v>
      </c>
      <c r="F17" t="s">
        <v>70</v>
      </c>
      <c r="G17" t="s">
        <v>71</v>
      </c>
      <c r="H17" t="s">
        <v>112</v>
      </c>
      <c r="I17" t="s">
        <v>68</v>
      </c>
      <c r="J17" t="s">
        <v>123</v>
      </c>
      <c r="K17" t="str">
        <f t="shared" ca="1" si="3"/>
        <v>.</v>
      </c>
      <c r="L17" s="5" t="s">
        <v>20</v>
      </c>
      <c r="M17" s="5" t="s">
        <v>1105</v>
      </c>
      <c r="N17" t="s">
        <v>1030</v>
      </c>
      <c r="O17" t="s">
        <v>123</v>
      </c>
      <c r="P17" t="s">
        <v>123</v>
      </c>
      <c r="Q17" t="s">
        <v>82</v>
      </c>
      <c r="R17" t="s">
        <v>1380</v>
      </c>
      <c r="S17" t="s">
        <v>269</v>
      </c>
      <c r="T17" t="s">
        <v>23</v>
      </c>
      <c r="U17" t="s">
        <v>22</v>
      </c>
      <c r="V17" t="s">
        <v>82</v>
      </c>
      <c r="W17" t="s">
        <v>54</v>
      </c>
      <c r="X17" t="s">
        <v>456</v>
      </c>
      <c r="Y17" t="s">
        <v>20</v>
      </c>
      <c r="Z17" t="s">
        <v>20</v>
      </c>
      <c r="AA17" s="2">
        <v>42837.813020833331</v>
      </c>
      <c r="AB17" s="2">
        <v>42874.550034722219</v>
      </c>
      <c r="AC17" t="s">
        <v>1288</v>
      </c>
      <c r="AD17">
        <v>1</v>
      </c>
      <c r="AE17" t="str">
        <f t="shared" ca="1" si="4"/>
        <v>Documentation</v>
      </c>
      <c r="AF17" t="str">
        <f t="shared" ca="1" si="5"/>
        <v>Avitus_1.4.0.71-20170531</v>
      </c>
      <c r="AG17" t="str">
        <f t="shared" ca="1" si="6"/>
        <v>---</v>
      </c>
      <c r="AH17" t="str">
        <f t="shared" ca="1" si="7"/>
        <v>P1</v>
      </c>
    </row>
    <row r="18" spans="1:34" hidden="1" x14ac:dyDescent="0.3">
      <c r="A18">
        <f t="shared" si="0"/>
        <v>2</v>
      </c>
      <c r="B18">
        <f t="shared" si="1"/>
        <v>1</v>
      </c>
      <c r="C18" s="4">
        <f t="shared" ca="1" si="2"/>
        <v>99885</v>
      </c>
      <c r="D18">
        <v>99885</v>
      </c>
      <c r="E18" t="s">
        <v>1450</v>
      </c>
      <c r="F18" t="s">
        <v>70</v>
      </c>
      <c r="G18" t="s">
        <v>71</v>
      </c>
      <c r="H18" t="s">
        <v>184</v>
      </c>
      <c r="I18" t="s">
        <v>68</v>
      </c>
      <c r="J18" t="s">
        <v>123</v>
      </c>
      <c r="K18" t="str">
        <f t="shared" ca="1" si="3"/>
        <v>NTR</v>
      </c>
      <c r="L18" s="5" t="s">
        <v>20</v>
      </c>
      <c r="M18" t="s">
        <v>1105</v>
      </c>
      <c r="N18" t="s">
        <v>1451</v>
      </c>
      <c r="O18" t="s">
        <v>123</v>
      </c>
      <c r="P18" t="s">
        <v>123</v>
      </c>
      <c r="Q18" t="s">
        <v>82</v>
      </c>
      <c r="R18" t="s">
        <v>1380</v>
      </c>
      <c r="S18" t="s">
        <v>269</v>
      </c>
      <c r="T18" t="s">
        <v>36</v>
      </c>
      <c r="U18" t="s">
        <v>39</v>
      </c>
      <c r="V18" t="s">
        <v>82</v>
      </c>
      <c r="W18" t="s">
        <v>93</v>
      </c>
      <c r="X18" t="s">
        <v>325</v>
      </c>
      <c r="Y18" t="s">
        <v>20</v>
      </c>
      <c r="Z18" t="s">
        <v>20</v>
      </c>
      <c r="AA18" s="2">
        <v>42878.802384259259</v>
      </c>
      <c r="AB18" s="2">
        <v>42879.635983796295</v>
      </c>
      <c r="AD18">
        <v>10</v>
      </c>
      <c r="AE18" t="str">
        <f t="shared" ca="1" si="4"/>
        <v>NTR</v>
      </c>
      <c r="AF18" t="str">
        <f t="shared" ca="1" si="5"/>
        <v>NoTarg</v>
      </c>
      <c r="AG18" t="str">
        <f t="shared" ca="1" si="6"/>
        <v>NoWaive</v>
      </c>
      <c r="AH18" t="str">
        <f t="shared" ca="1" si="7"/>
        <v>NTR</v>
      </c>
    </row>
    <row r="19" spans="1:34" hidden="1" x14ac:dyDescent="0.3">
      <c r="A19">
        <f t="shared" si="0"/>
        <v>8</v>
      </c>
      <c r="B19">
        <f t="shared" si="1"/>
        <v>2</v>
      </c>
      <c r="C19" s="4">
        <f t="shared" ca="1" si="2"/>
        <v>99616</v>
      </c>
      <c r="D19">
        <v>99616</v>
      </c>
      <c r="E19" t="s">
        <v>805</v>
      </c>
      <c r="F19" t="s">
        <v>253</v>
      </c>
      <c r="G19" t="s">
        <v>254</v>
      </c>
      <c r="H19" t="s">
        <v>184</v>
      </c>
      <c r="I19" t="s">
        <v>68</v>
      </c>
      <c r="J19" t="s">
        <v>123</v>
      </c>
      <c r="K19" t="str">
        <f t="shared" ca="1" si="3"/>
        <v>Moving TB to next week</v>
      </c>
      <c r="L19" s="5" t="s">
        <v>20</v>
      </c>
      <c r="M19" s="5" t="s">
        <v>1105</v>
      </c>
      <c r="N19" t="s">
        <v>1350</v>
      </c>
      <c r="O19" t="s">
        <v>123</v>
      </c>
      <c r="P19" t="s">
        <v>1004</v>
      </c>
      <c r="Q19" t="s">
        <v>82</v>
      </c>
      <c r="R19" t="s">
        <v>1380</v>
      </c>
      <c r="S19" t="s">
        <v>269</v>
      </c>
      <c r="T19" t="s">
        <v>23</v>
      </c>
      <c r="U19" t="s">
        <v>22</v>
      </c>
      <c r="V19" t="s">
        <v>82</v>
      </c>
      <c r="W19" t="s">
        <v>54</v>
      </c>
      <c r="X19" t="s">
        <v>277</v>
      </c>
      <c r="Y19" t="s">
        <v>20</v>
      </c>
      <c r="Z19" t="s">
        <v>20</v>
      </c>
      <c r="AA19" s="2">
        <v>42872.709988425922</v>
      </c>
      <c r="AB19" s="2">
        <v>42878.520162037035</v>
      </c>
      <c r="AD19">
        <v>19</v>
      </c>
      <c r="AE19" t="str">
        <f t="shared" ca="1" si="4"/>
        <v>File Access Auditing</v>
      </c>
      <c r="AF19" t="str">
        <f t="shared" ca="1" si="5"/>
        <v>Avitus_1.4.0.70-20170524</v>
      </c>
      <c r="AG19" t="str">
        <f t="shared" ca="1" si="6"/>
        <v>---</v>
      </c>
      <c r="AH19" t="str">
        <f t="shared" ca="1" si="7"/>
        <v>P0</v>
      </c>
    </row>
    <row r="20" spans="1:34" hidden="1" x14ac:dyDescent="0.3">
      <c r="A20">
        <f t="shared" si="0"/>
        <v>1</v>
      </c>
      <c r="B20">
        <f t="shared" si="1"/>
        <v>0</v>
      </c>
      <c r="C20" s="4">
        <f t="shared" ca="1" si="2"/>
        <v>99922</v>
      </c>
      <c r="D20">
        <v>99922</v>
      </c>
      <c r="E20" t="s">
        <v>413</v>
      </c>
      <c r="F20" t="s">
        <v>253</v>
      </c>
      <c r="G20" t="s">
        <v>255</v>
      </c>
      <c r="H20" t="s">
        <v>184</v>
      </c>
      <c r="I20" t="s">
        <v>81</v>
      </c>
      <c r="J20" t="s">
        <v>123</v>
      </c>
      <c r="K20" t="str">
        <f t="shared" ca="1" si="3"/>
        <v>NTR</v>
      </c>
      <c r="L20" s="5" t="s">
        <v>20</v>
      </c>
      <c r="M20" t="s">
        <v>1105</v>
      </c>
      <c r="N20" t="s">
        <v>1452</v>
      </c>
      <c r="O20" t="s">
        <v>123</v>
      </c>
      <c r="P20" t="s">
        <v>123</v>
      </c>
      <c r="Q20" t="s">
        <v>82</v>
      </c>
      <c r="R20" t="s">
        <v>1380</v>
      </c>
      <c r="S20" t="s">
        <v>269</v>
      </c>
      <c r="T20" t="s">
        <v>23</v>
      </c>
      <c r="U20" t="s">
        <v>22</v>
      </c>
      <c r="V20" t="s">
        <v>82</v>
      </c>
      <c r="W20" t="s">
        <v>54</v>
      </c>
      <c r="X20" t="s">
        <v>1297</v>
      </c>
      <c r="Y20" t="s">
        <v>20</v>
      </c>
      <c r="Z20" t="s">
        <v>20</v>
      </c>
      <c r="AA20" s="2">
        <v>42879.526203703703</v>
      </c>
      <c r="AB20" s="2">
        <v>42880.41605324074</v>
      </c>
      <c r="AD20">
        <v>7</v>
      </c>
      <c r="AE20" t="str">
        <f t="shared" ca="1" si="4"/>
        <v>NTR</v>
      </c>
      <c r="AF20" t="str">
        <f t="shared" ca="1" si="5"/>
        <v>NoTarg</v>
      </c>
      <c r="AG20" t="str">
        <f t="shared" ca="1" si="6"/>
        <v>NoWaive</v>
      </c>
      <c r="AH20" t="str">
        <f t="shared" ca="1" si="7"/>
        <v>NTR</v>
      </c>
    </row>
    <row r="21" spans="1:34" x14ac:dyDescent="0.3">
      <c r="A21">
        <f t="shared" si="0"/>
        <v>1</v>
      </c>
      <c r="B21">
        <f t="shared" si="1"/>
        <v>0</v>
      </c>
      <c r="C21" s="4">
        <f t="shared" ca="1" si="2"/>
        <v>99943</v>
      </c>
      <c r="D21">
        <v>99943</v>
      </c>
      <c r="E21" t="s">
        <v>413</v>
      </c>
      <c r="F21" t="s">
        <v>253</v>
      </c>
      <c r="G21" t="s">
        <v>254</v>
      </c>
      <c r="H21" t="s">
        <v>184</v>
      </c>
      <c r="I21" t="s">
        <v>68</v>
      </c>
      <c r="J21" t="s">
        <v>123</v>
      </c>
      <c r="K21" t="str">
        <f t="shared" ca="1" si="3"/>
        <v>NTR</v>
      </c>
      <c r="L21" s="5" t="s">
        <v>20</v>
      </c>
      <c r="M21" t="s">
        <v>20</v>
      </c>
      <c r="N21" t="s">
        <v>1461</v>
      </c>
      <c r="O21" t="s">
        <v>123</v>
      </c>
      <c r="P21" t="s">
        <v>123</v>
      </c>
      <c r="Q21" t="s">
        <v>82</v>
      </c>
      <c r="R21" t="s">
        <v>1380</v>
      </c>
      <c r="S21" t="s">
        <v>269</v>
      </c>
      <c r="T21" t="s">
        <v>23</v>
      </c>
      <c r="U21" t="s">
        <v>22</v>
      </c>
      <c r="V21" t="s">
        <v>156</v>
      </c>
      <c r="W21" t="s">
        <v>54</v>
      </c>
      <c r="X21" t="s">
        <v>456</v>
      </c>
      <c r="Y21" t="s">
        <v>20</v>
      </c>
      <c r="Z21" t="s">
        <v>20</v>
      </c>
      <c r="AA21" s="2">
        <v>42879.863935185182</v>
      </c>
      <c r="AB21" s="2">
        <v>42880.205289351848</v>
      </c>
      <c r="AD21">
        <v>19</v>
      </c>
      <c r="AE21" t="str">
        <f t="shared" ca="1" si="4"/>
        <v>NTR</v>
      </c>
      <c r="AF21" t="str">
        <f t="shared" ca="1" si="5"/>
        <v>NoTarg</v>
      </c>
      <c r="AG21" t="str">
        <f t="shared" ca="1" si="6"/>
        <v>NoWaive</v>
      </c>
      <c r="AH21" t="str">
        <f t="shared" ca="1" si="7"/>
        <v>NTR</v>
      </c>
    </row>
    <row r="22" spans="1:34" hidden="1" x14ac:dyDescent="0.3">
      <c r="A22">
        <f t="shared" si="0"/>
        <v>279</v>
      </c>
      <c r="B22">
        <f t="shared" si="1"/>
        <v>2</v>
      </c>
      <c r="C22" s="4">
        <f t="shared" ca="1" si="2"/>
        <v>87634</v>
      </c>
      <c r="D22">
        <v>87634</v>
      </c>
      <c r="E22" t="s">
        <v>760</v>
      </c>
      <c r="F22" t="s">
        <v>28</v>
      </c>
      <c r="G22" t="s">
        <v>481</v>
      </c>
      <c r="H22" t="s">
        <v>94</v>
      </c>
      <c r="I22" t="s">
        <v>30</v>
      </c>
      <c r="J22" t="s">
        <v>123</v>
      </c>
      <c r="K22" t="str">
        <f t="shared" ca="1" si="3"/>
        <v>.</v>
      </c>
      <c r="L22" t="s">
        <v>796</v>
      </c>
      <c r="M22" t="s">
        <v>20</v>
      </c>
      <c r="N22" t="s">
        <v>1077</v>
      </c>
      <c r="O22" t="s">
        <v>123</v>
      </c>
      <c r="P22" t="s">
        <v>206</v>
      </c>
      <c r="Q22" t="s">
        <v>82</v>
      </c>
      <c r="R22" t="s">
        <v>1380</v>
      </c>
      <c r="S22" t="s">
        <v>269</v>
      </c>
      <c r="T22" t="s">
        <v>23</v>
      </c>
      <c r="U22" t="s">
        <v>22</v>
      </c>
      <c r="V22" t="s">
        <v>60</v>
      </c>
      <c r="W22" t="s">
        <v>54</v>
      </c>
      <c r="X22" t="s">
        <v>108</v>
      </c>
      <c r="Y22" t="s">
        <v>20</v>
      </c>
      <c r="Z22" t="s">
        <v>20</v>
      </c>
      <c r="AA22">
        <v>42598.237395833334</v>
      </c>
      <c r="AB22">
        <v>42878.639664351853</v>
      </c>
      <c r="AC22" t="s">
        <v>1157</v>
      </c>
      <c r="AE22" t="str">
        <f t="shared" ca="1" si="4"/>
        <v>Platform Software</v>
      </c>
      <c r="AF22" t="str">
        <f t="shared" ca="1" si="5"/>
        <v>---</v>
      </c>
      <c r="AG22" t="str">
        <f t="shared" ca="1" si="6"/>
        <v>---</v>
      </c>
      <c r="AH22" t="str">
        <f t="shared" ca="1" si="7"/>
        <v>P2</v>
      </c>
    </row>
    <row r="23" spans="1:34" hidden="1" x14ac:dyDescent="0.3">
      <c r="A23">
        <f t="shared" si="0"/>
        <v>264</v>
      </c>
      <c r="B23">
        <f t="shared" si="1"/>
        <v>17</v>
      </c>
      <c r="C23" s="4">
        <f t="shared" ca="1" si="2"/>
        <v>88457</v>
      </c>
      <c r="D23">
        <v>88457</v>
      </c>
      <c r="E23" t="s">
        <v>408</v>
      </c>
      <c r="F23" t="s">
        <v>28</v>
      </c>
      <c r="G23" t="s">
        <v>407</v>
      </c>
      <c r="H23" t="s">
        <v>112</v>
      </c>
      <c r="I23" t="s">
        <v>30</v>
      </c>
      <c r="J23" t="s">
        <v>123</v>
      </c>
      <c r="K23" t="str">
        <f t="shared" ca="1" si="3"/>
        <v>.</v>
      </c>
      <c r="L23" s="5" t="s">
        <v>796</v>
      </c>
      <c r="M23" s="5" t="s">
        <v>20</v>
      </c>
      <c r="N23" t="s">
        <v>524</v>
      </c>
      <c r="O23" t="s">
        <v>1383</v>
      </c>
      <c r="P23" t="s">
        <v>1230</v>
      </c>
      <c r="Q23" t="s">
        <v>287</v>
      </c>
      <c r="R23" t="s">
        <v>82</v>
      </c>
      <c r="S23" t="s">
        <v>269</v>
      </c>
      <c r="T23" t="s">
        <v>23</v>
      </c>
      <c r="U23" t="s">
        <v>22</v>
      </c>
      <c r="V23" t="s">
        <v>25</v>
      </c>
      <c r="W23" t="s">
        <v>26</v>
      </c>
      <c r="X23" t="s">
        <v>41</v>
      </c>
      <c r="Y23" t="s">
        <v>20</v>
      </c>
      <c r="Z23" t="s">
        <v>20</v>
      </c>
      <c r="AA23" s="2">
        <v>42614.564895833333</v>
      </c>
      <c r="AB23" s="2">
        <v>42863.823634259257</v>
      </c>
      <c r="AC23" t="s">
        <v>170</v>
      </c>
      <c r="AD23">
        <v>1</v>
      </c>
      <c r="AE23" t="str">
        <f t="shared" ca="1" si="4"/>
        <v>Platform Software</v>
      </c>
      <c r="AF23" t="str">
        <f t="shared" ca="1" si="5"/>
        <v>---</v>
      </c>
      <c r="AG23" t="str">
        <f t="shared" ca="1" si="6"/>
        <v>Waiver Requested</v>
      </c>
      <c r="AH23" t="str">
        <f t="shared" ca="1" si="7"/>
        <v>P1</v>
      </c>
    </row>
    <row r="24" spans="1:34" hidden="1" x14ac:dyDescent="0.3">
      <c r="A24">
        <f t="shared" si="0"/>
        <v>35</v>
      </c>
      <c r="B24">
        <f t="shared" si="1"/>
        <v>2</v>
      </c>
      <c r="C24" s="4">
        <f t="shared" ca="1" si="2"/>
        <v>98555</v>
      </c>
      <c r="D24">
        <v>98555</v>
      </c>
      <c r="E24" t="s">
        <v>760</v>
      </c>
      <c r="F24" t="s">
        <v>28</v>
      </c>
      <c r="G24" t="s">
        <v>481</v>
      </c>
      <c r="H24" t="s">
        <v>184</v>
      </c>
      <c r="I24" t="s">
        <v>81</v>
      </c>
      <c r="J24" t="s">
        <v>123</v>
      </c>
      <c r="K24" t="str">
        <f t="shared" ca="1" si="3"/>
        <v>Issue understood. Likely target to 31-May build</v>
      </c>
      <c r="L24" s="5" t="s">
        <v>20</v>
      </c>
      <c r="M24" s="5" t="s">
        <v>1105</v>
      </c>
      <c r="N24" t="s">
        <v>1328</v>
      </c>
      <c r="O24" t="s">
        <v>123</v>
      </c>
      <c r="P24" t="s">
        <v>206</v>
      </c>
      <c r="Q24" t="s">
        <v>287</v>
      </c>
      <c r="R24" t="s">
        <v>82</v>
      </c>
      <c r="S24" t="s">
        <v>269</v>
      </c>
      <c r="T24" t="s">
        <v>36</v>
      </c>
      <c r="U24" t="s">
        <v>35</v>
      </c>
      <c r="V24" t="s">
        <v>82</v>
      </c>
      <c r="W24" t="s">
        <v>1290</v>
      </c>
      <c r="X24" t="s">
        <v>84</v>
      </c>
      <c r="Y24" t="s">
        <v>20</v>
      </c>
      <c r="Z24" t="s">
        <v>20</v>
      </c>
      <c r="AA24" s="2">
        <v>42845.692384259259</v>
      </c>
      <c r="AB24" s="2">
        <v>42878.834363425929</v>
      </c>
      <c r="AC24" t="s">
        <v>1422</v>
      </c>
      <c r="AD24">
        <v>5</v>
      </c>
      <c r="AE24" t="str">
        <f t="shared" ca="1" si="4"/>
        <v>Platform Software</v>
      </c>
      <c r="AF24" t="str">
        <f t="shared" ca="1" si="5"/>
        <v>---</v>
      </c>
      <c r="AG24" t="str">
        <f t="shared" ca="1" si="6"/>
        <v>---</v>
      </c>
      <c r="AH24" t="str">
        <f t="shared" ca="1" si="7"/>
        <v>P0</v>
      </c>
    </row>
    <row r="25" spans="1:34" hidden="1" x14ac:dyDescent="0.3">
      <c r="A25">
        <f t="shared" si="0"/>
        <v>23</v>
      </c>
      <c r="B25">
        <f t="shared" si="1"/>
        <v>13</v>
      </c>
      <c r="C25" s="4">
        <f t="shared" ca="1" si="2"/>
        <v>98975</v>
      </c>
      <c r="D25">
        <v>98975</v>
      </c>
      <c r="E25" t="s">
        <v>27</v>
      </c>
      <c r="F25" t="s">
        <v>28</v>
      </c>
      <c r="G25" t="s">
        <v>34</v>
      </c>
      <c r="H25" t="s">
        <v>112</v>
      </c>
      <c r="I25" t="s">
        <v>24</v>
      </c>
      <c r="J25" t="s">
        <v>123</v>
      </c>
      <c r="K25" t="str">
        <f t="shared" ca="1" si="3"/>
        <v>.</v>
      </c>
      <c r="L25" s="5" t="s">
        <v>796</v>
      </c>
      <c r="M25" s="5" t="s">
        <v>20</v>
      </c>
      <c r="N25" t="s">
        <v>1291</v>
      </c>
      <c r="O25" t="s">
        <v>1394</v>
      </c>
      <c r="P25" t="s">
        <v>1292</v>
      </c>
      <c r="Q25" t="s">
        <v>287</v>
      </c>
      <c r="R25" t="s">
        <v>82</v>
      </c>
      <c r="S25" t="s">
        <v>269</v>
      </c>
      <c r="T25" t="s">
        <v>23</v>
      </c>
      <c r="U25" t="s">
        <v>22</v>
      </c>
      <c r="V25" t="s">
        <v>190</v>
      </c>
      <c r="W25" t="s">
        <v>26</v>
      </c>
      <c r="X25" t="s">
        <v>285</v>
      </c>
      <c r="Y25" t="s">
        <v>20</v>
      </c>
      <c r="Z25" t="s">
        <v>20</v>
      </c>
      <c r="AA25" s="2">
        <v>42857.815833333334</v>
      </c>
      <c r="AB25" s="2">
        <v>42867.497361111113</v>
      </c>
      <c r="AC25" t="s">
        <v>170</v>
      </c>
      <c r="AD25">
        <v>15</v>
      </c>
      <c r="AE25" t="str">
        <f t="shared" ca="1" si="4"/>
        <v>Platform Software</v>
      </c>
      <c r="AF25" t="str">
        <f t="shared" ca="1" si="5"/>
        <v>---</v>
      </c>
      <c r="AG25" t="str">
        <f t="shared" ca="1" si="6"/>
        <v>Waiver Requested</v>
      </c>
      <c r="AH25" t="str">
        <f t="shared" ca="1" si="7"/>
        <v>P1</v>
      </c>
    </row>
    <row r="26" spans="1:34" hidden="1" x14ac:dyDescent="0.3">
      <c r="A26">
        <f t="shared" si="0"/>
        <v>9</v>
      </c>
      <c r="B26">
        <f t="shared" si="1"/>
        <v>1</v>
      </c>
      <c r="C26" s="4">
        <f t="shared" ca="1" si="2"/>
        <v>99563</v>
      </c>
      <c r="D26">
        <v>99563</v>
      </c>
      <c r="E26" t="s">
        <v>1446</v>
      </c>
      <c r="F26" t="s">
        <v>28</v>
      </c>
      <c r="G26" t="s">
        <v>407</v>
      </c>
      <c r="H26" t="s">
        <v>184</v>
      </c>
      <c r="I26" t="s">
        <v>81</v>
      </c>
      <c r="J26" t="s">
        <v>123</v>
      </c>
      <c r="K26" t="str">
        <f t="shared" ca="1" si="3"/>
        <v>CRB this week</v>
      </c>
      <c r="L26" t="s">
        <v>20</v>
      </c>
      <c r="M26" t="s">
        <v>1182</v>
      </c>
      <c r="N26" t="s">
        <v>1331</v>
      </c>
      <c r="O26" t="s">
        <v>123</v>
      </c>
      <c r="P26" t="s">
        <v>168</v>
      </c>
      <c r="Q26" t="s">
        <v>287</v>
      </c>
      <c r="R26" t="s">
        <v>82</v>
      </c>
      <c r="S26" t="s">
        <v>269</v>
      </c>
      <c r="T26" t="s">
        <v>36</v>
      </c>
      <c r="U26" t="s">
        <v>39</v>
      </c>
      <c r="V26" t="s">
        <v>1332</v>
      </c>
      <c r="W26" t="s">
        <v>739</v>
      </c>
      <c r="X26" t="s">
        <v>108</v>
      </c>
      <c r="Y26" t="s">
        <v>20</v>
      </c>
      <c r="Z26" t="s">
        <v>20</v>
      </c>
      <c r="AA26">
        <v>42871.874328703707</v>
      </c>
      <c r="AB26">
        <v>42879.695231481484</v>
      </c>
      <c r="AE26" t="str">
        <f t="shared" ca="1" si="4"/>
        <v>Platform Software</v>
      </c>
      <c r="AF26" t="str">
        <f t="shared" ca="1" si="5"/>
        <v>Avitus_1.4.0.70-20170524</v>
      </c>
      <c r="AG26" t="str">
        <f t="shared" ca="1" si="6"/>
        <v>---</v>
      </c>
      <c r="AH26" t="str">
        <f t="shared" ca="1" si="7"/>
        <v>P0</v>
      </c>
    </row>
    <row r="27" spans="1:34" hidden="1" x14ac:dyDescent="0.3">
      <c r="A27">
        <f t="shared" si="0"/>
        <v>8</v>
      </c>
      <c r="B27">
        <f t="shared" si="1"/>
        <v>1</v>
      </c>
      <c r="C27" s="4">
        <f t="shared" ca="1" si="2"/>
        <v>99634</v>
      </c>
      <c r="D27">
        <v>99634</v>
      </c>
      <c r="E27" t="s">
        <v>480</v>
      </c>
      <c r="F27" t="s">
        <v>28</v>
      </c>
      <c r="G27" t="s">
        <v>481</v>
      </c>
      <c r="H27" t="s">
        <v>94</v>
      </c>
      <c r="I27" t="s">
        <v>24</v>
      </c>
      <c r="J27" t="s">
        <v>123</v>
      </c>
      <c r="K27" t="str">
        <f t="shared" ca="1" si="3"/>
        <v>Security updates, will seek pre-approval</v>
      </c>
      <c r="L27" s="5" t="s">
        <v>796</v>
      </c>
      <c r="M27" s="5" t="s">
        <v>20</v>
      </c>
      <c r="N27" t="s">
        <v>1336</v>
      </c>
      <c r="O27" t="s">
        <v>123</v>
      </c>
      <c r="P27" t="s">
        <v>206</v>
      </c>
      <c r="Q27" t="s">
        <v>287</v>
      </c>
      <c r="R27" t="s">
        <v>82</v>
      </c>
      <c r="S27" t="s">
        <v>269</v>
      </c>
      <c r="T27" t="s">
        <v>23</v>
      </c>
      <c r="U27" t="s">
        <v>22</v>
      </c>
      <c r="V27" t="s">
        <v>156</v>
      </c>
      <c r="W27" t="s">
        <v>489</v>
      </c>
      <c r="X27" t="s">
        <v>480</v>
      </c>
      <c r="Y27" t="s">
        <v>20</v>
      </c>
      <c r="Z27" t="s">
        <v>20</v>
      </c>
      <c r="AA27" s="2">
        <v>42872.914305555554</v>
      </c>
      <c r="AB27" s="2">
        <v>42879.643518518518</v>
      </c>
      <c r="AC27" t="s">
        <v>1422</v>
      </c>
      <c r="AD27">
        <v>1</v>
      </c>
      <c r="AE27" t="str">
        <f t="shared" ca="1" si="4"/>
        <v>Platform Software</v>
      </c>
      <c r="AF27" t="str">
        <f t="shared" ca="1" si="5"/>
        <v>Avitus_1.4.0.70-20170524</v>
      </c>
      <c r="AG27" t="str">
        <f t="shared" ca="1" si="6"/>
        <v>---</v>
      </c>
      <c r="AH27" t="str">
        <f t="shared" ca="1" si="7"/>
        <v>P2</v>
      </c>
    </row>
    <row r="28" spans="1:34" x14ac:dyDescent="0.3">
      <c r="A28">
        <f t="shared" si="0"/>
        <v>7</v>
      </c>
      <c r="B28">
        <f t="shared" si="1"/>
        <v>1</v>
      </c>
      <c r="C28" s="4">
        <f t="shared" ca="1" si="2"/>
        <v>99705</v>
      </c>
      <c r="D28">
        <v>99705</v>
      </c>
      <c r="E28" t="s">
        <v>139</v>
      </c>
      <c r="F28" t="s">
        <v>28</v>
      </c>
      <c r="G28" t="s">
        <v>53</v>
      </c>
      <c r="H28" t="s">
        <v>184</v>
      </c>
      <c r="I28" t="s">
        <v>24</v>
      </c>
      <c r="J28" t="s">
        <v>123</v>
      </c>
      <c r="K28" t="str">
        <f t="shared" ca="1" si="3"/>
        <v>In analysis</v>
      </c>
      <c r="L28" s="5" t="s">
        <v>20</v>
      </c>
      <c r="M28" t="s">
        <v>20</v>
      </c>
      <c r="N28" t="s">
        <v>1357</v>
      </c>
      <c r="O28" t="s">
        <v>123</v>
      </c>
      <c r="P28" t="s">
        <v>123</v>
      </c>
      <c r="Q28" t="s">
        <v>287</v>
      </c>
      <c r="R28" t="s">
        <v>82</v>
      </c>
      <c r="S28" t="s">
        <v>269</v>
      </c>
      <c r="T28" t="s">
        <v>36</v>
      </c>
      <c r="U28" t="s">
        <v>35</v>
      </c>
      <c r="V28" t="s">
        <v>29</v>
      </c>
      <c r="W28" t="s">
        <v>40</v>
      </c>
      <c r="X28" t="s">
        <v>713</v>
      </c>
      <c r="Y28" t="s">
        <v>20</v>
      </c>
      <c r="Z28" t="s">
        <v>20</v>
      </c>
      <c r="AA28" s="2">
        <v>42873.84134259259</v>
      </c>
      <c r="AB28" s="2">
        <v>42879.789363425924</v>
      </c>
      <c r="AD28">
        <v>2</v>
      </c>
      <c r="AE28" t="str">
        <f t="shared" ca="1" si="4"/>
        <v>Platform Software</v>
      </c>
      <c r="AF28" t="str">
        <f t="shared" ca="1" si="5"/>
        <v>---</v>
      </c>
      <c r="AG28" t="str">
        <f t="shared" ca="1" si="6"/>
        <v>---</v>
      </c>
      <c r="AH28" t="str">
        <f t="shared" ca="1" si="7"/>
        <v>P0</v>
      </c>
    </row>
    <row r="29" spans="1:34" hidden="1" x14ac:dyDescent="0.3">
      <c r="A29">
        <f t="shared" si="0"/>
        <v>2</v>
      </c>
      <c r="B29">
        <f t="shared" si="1"/>
        <v>1</v>
      </c>
      <c r="C29" s="4">
        <f t="shared" ca="1" si="2"/>
        <v>99873</v>
      </c>
      <c r="D29">
        <v>99873</v>
      </c>
      <c r="E29" t="s">
        <v>480</v>
      </c>
      <c r="F29" t="s">
        <v>28</v>
      </c>
      <c r="G29" t="s">
        <v>481</v>
      </c>
      <c r="H29" t="s">
        <v>94</v>
      </c>
      <c r="I29" t="s">
        <v>24</v>
      </c>
      <c r="J29" t="s">
        <v>123</v>
      </c>
      <c r="K29" t="str">
        <f t="shared" ca="1" si="3"/>
        <v>NTR</v>
      </c>
      <c r="L29" s="5" t="s">
        <v>796</v>
      </c>
      <c r="M29" t="s">
        <v>20</v>
      </c>
      <c r="N29" t="s">
        <v>1448</v>
      </c>
      <c r="O29" t="s">
        <v>123</v>
      </c>
      <c r="P29" t="s">
        <v>123</v>
      </c>
      <c r="Q29" t="s">
        <v>287</v>
      </c>
      <c r="R29" t="s">
        <v>82</v>
      </c>
      <c r="S29" t="s">
        <v>269</v>
      </c>
      <c r="T29" t="s">
        <v>23</v>
      </c>
      <c r="U29" t="s">
        <v>22</v>
      </c>
      <c r="V29" t="s">
        <v>156</v>
      </c>
      <c r="W29" t="s">
        <v>489</v>
      </c>
      <c r="X29" t="s">
        <v>480</v>
      </c>
      <c r="Y29" t="s">
        <v>20</v>
      </c>
      <c r="Z29" t="s">
        <v>20</v>
      </c>
      <c r="AA29" s="2">
        <v>42878.757476851853</v>
      </c>
      <c r="AB29" s="2">
        <v>42879.644861111112</v>
      </c>
      <c r="AD29">
        <v>1</v>
      </c>
      <c r="AE29" t="str">
        <f t="shared" ca="1" si="4"/>
        <v>NTR</v>
      </c>
      <c r="AF29" t="str">
        <f t="shared" ca="1" si="5"/>
        <v>NoTarg</v>
      </c>
      <c r="AG29" t="str">
        <f t="shared" ca="1" si="6"/>
        <v>NoWaive</v>
      </c>
      <c r="AH29" t="str">
        <f t="shared" ca="1" si="7"/>
        <v>NTR</v>
      </c>
    </row>
    <row r="30" spans="1:34" hidden="1" x14ac:dyDescent="0.3">
      <c r="A30">
        <f t="shared" si="0"/>
        <v>2</v>
      </c>
      <c r="B30">
        <f t="shared" si="1"/>
        <v>1</v>
      </c>
      <c r="C30" s="4">
        <f t="shared" ca="1" si="2"/>
        <v>99880</v>
      </c>
      <c r="D30">
        <v>99880</v>
      </c>
      <c r="E30" t="s">
        <v>480</v>
      </c>
      <c r="F30" t="s">
        <v>28</v>
      </c>
      <c r="G30" t="s">
        <v>481</v>
      </c>
      <c r="H30" t="s">
        <v>94</v>
      </c>
      <c r="I30" t="s">
        <v>24</v>
      </c>
      <c r="J30" t="s">
        <v>123</v>
      </c>
      <c r="K30" t="str">
        <f t="shared" ca="1" si="3"/>
        <v>NTR</v>
      </c>
      <c r="L30" t="s">
        <v>796</v>
      </c>
      <c r="M30" t="s">
        <v>20</v>
      </c>
      <c r="N30" t="s">
        <v>1449</v>
      </c>
      <c r="O30" t="s">
        <v>123</v>
      </c>
      <c r="P30" t="s">
        <v>123</v>
      </c>
      <c r="Q30" t="s">
        <v>287</v>
      </c>
      <c r="R30" t="s">
        <v>82</v>
      </c>
      <c r="S30" t="s">
        <v>269</v>
      </c>
      <c r="T30" t="s">
        <v>23</v>
      </c>
      <c r="U30" t="s">
        <v>22</v>
      </c>
      <c r="V30" t="s">
        <v>156</v>
      </c>
      <c r="W30" t="s">
        <v>489</v>
      </c>
      <c r="X30" t="s">
        <v>480</v>
      </c>
      <c r="Y30" t="s">
        <v>20</v>
      </c>
      <c r="Z30" t="s">
        <v>20</v>
      </c>
      <c r="AA30">
        <v>42878.762326388889</v>
      </c>
      <c r="AB30">
        <v>42879.644201388888</v>
      </c>
      <c r="AE30" t="str">
        <f t="shared" ca="1" si="4"/>
        <v>NTR</v>
      </c>
      <c r="AF30" t="str">
        <f t="shared" ca="1" si="5"/>
        <v>NoTarg</v>
      </c>
      <c r="AG30" t="str">
        <f t="shared" ca="1" si="6"/>
        <v>NoWaive</v>
      </c>
      <c r="AH30" t="str">
        <f t="shared" ca="1" si="7"/>
        <v>NTR</v>
      </c>
    </row>
    <row r="31" spans="1:34" hidden="1" x14ac:dyDescent="0.3">
      <c r="A31">
        <f t="shared" si="0"/>
        <v>140</v>
      </c>
      <c r="B31">
        <f t="shared" si="1"/>
        <v>17</v>
      </c>
      <c r="C31" s="4">
        <f t="shared" ca="1" si="2"/>
        <v>94191</v>
      </c>
      <c r="D31">
        <v>94191</v>
      </c>
      <c r="E31" t="s">
        <v>186</v>
      </c>
      <c r="F31" t="s">
        <v>75</v>
      </c>
      <c r="G31" t="s">
        <v>76</v>
      </c>
      <c r="H31" t="s">
        <v>112</v>
      </c>
      <c r="I31" t="s">
        <v>30</v>
      </c>
      <c r="J31" t="s">
        <v>123</v>
      </c>
      <c r="K31" t="str">
        <f t="shared" ca="1" si="3"/>
        <v>.</v>
      </c>
      <c r="L31" t="s">
        <v>796</v>
      </c>
      <c r="M31" t="s">
        <v>20</v>
      </c>
      <c r="N31" t="s">
        <v>344</v>
      </c>
      <c r="O31" t="s">
        <v>1384</v>
      </c>
      <c r="P31" t="s">
        <v>123</v>
      </c>
      <c r="Q31" t="s">
        <v>82</v>
      </c>
      <c r="R31" t="s">
        <v>1380</v>
      </c>
      <c r="S31" t="s">
        <v>269</v>
      </c>
      <c r="T31" t="s">
        <v>36</v>
      </c>
      <c r="U31" t="s">
        <v>35</v>
      </c>
      <c r="V31" t="s">
        <v>25</v>
      </c>
      <c r="W31" t="s">
        <v>26</v>
      </c>
      <c r="X31" t="s">
        <v>272</v>
      </c>
      <c r="Y31" t="s">
        <v>103</v>
      </c>
      <c r="Z31" t="s">
        <v>20</v>
      </c>
      <c r="AA31">
        <v>42740.289351851854</v>
      </c>
      <c r="AB31">
        <v>42863.788495370369</v>
      </c>
      <c r="AE31" t="str">
        <f t="shared" ca="1" si="4"/>
        <v>Protocols-AAUM</v>
      </c>
      <c r="AF31" t="str">
        <f t="shared" ca="1" si="5"/>
        <v>---</v>
      </c>
      <c r="AG31" t="str">
        <f t="shared" ca="1" si="6"/>
        <v>Waiver Requested</v>
      </c>
      <c r="AH31" t="str">
        <f t="shared" ca="1" si="7"/>
        <v>P1</v>
      </c>
    </row>
    <row r="32" spans="1:34" hidden="1" x14ac:dyDescent="0.3">
      <c r="A32">
        <f t="shared" si="0"/>
        <v>56</v>
      </c>
      <c r="B32">
        <f t="shared" si="1"/>
        <v>31</v>
      </c>
      <c r="C32" s="4">
        <f t="shared" ca="1" si="2"/>
        <v>97620</v>
      </c>
      <c r="D32">
        <v>97620</v>
      </c>
      <c r="E32" t="s">
        <v>41</v>
      </c>
      <c r="F32" t="s">
        <v>75</v>
      </c>
      <c r="G32" t="s">
        <v>129</v>
      </c>
      <c r="H32" t="s">
        <v>94</v>
      </c>
      <c r="I32" t="s">
        <v>30</v>
      </c>
      <c r="J32" t="s">
        <v>123</v>
      </c>
      <c r="K32" t="str">
        <f t="shared" ca="1" si="3"/>
        <v>.</v>
      </c>
      <c r="L32" s="5" t="s">
        <v>796</v>
      </c>
      <c r="M32" t="s">
        <v>20</v>
      </c>
      <c r="N32" t="s">
        <v>929</v>
      </c>
      <c r="O32" t="s">
        <v>123</v>
      </c>
      <c r="P32" t="s">
        <v>123</v>
      </c>
      <c r="Q32" t="s">
        <v>82</v>
      </c>
      <c r="R32" t="s">
        <v>1380</v>
      </c>
      <c r="S32" t="s">
        <v>269</v>
      </c>
      <c r="T32" t="s">
        <v>36</v>
      </c>
      <c r="U32" t="s">
        <v>35</v>
      </c>
      <c r="V32" t="s">
        <v>29</v>
      </c>
      <c r="W32" t="s">
        <v>44</v>
      </c>
      <c r="X32" t="s">
        <v>405</v>
      </c>
      <c r="Y32" t="s">
        <v>20</v>
      </c>
      <c r="Z32" t="s">
        <v>20</v>
      </c>
      <c r="AA32" s="2">
        <v>42823.748773148145</v>
      </c>
      <c r="AB32" s="2">
        <v>42849.737361111111</v>
      </c>
      <c r="AD32">
        <v>4</v>
      </c>
      <c r="AE32" t="str">
        <f t="shared" ca="1" si="4"/>
        <v>Protocols-AAUM</v>
      </c>
      <c r="AF32" t="str">
        <f t="shared" ca="1" si="5"/>
        <v>---</v>
      </c>
      <c r="AG32" t="str">
        <f t="shared" ca="1" si="6"/>
        <v>Waiver Requested</v>
      </c>
      <c r="AH32" t="str">
        <f t="shared" ca="1" si="7"/>
        <v>P2</v>
      </c>
    </row>
    <row r="33" spans="1:34" hidden="1" x14ac:dyDescent="0.3">
      <c r="A33">
        <f t="shared" si="0"/>
        <v>30</v>
      </c>
      <c r="B33">
        <f t="shared" si="1"/>
        <v>0</v>
      </c>
      <c r="C33" s="4">
        <f t="shared" ca="1" si="2"/>
        <v>98719</v>
      </c>
      <c r="D33">
        <v>98719</v>
      </c>
      <c r="E33" t="s">
        <v>41</v>
      </c>
      <c r="F33" t="s">
        <v>75</v>
      </c>
      <c r="G33" t="s">
        <v>76</v>
      </c>
      <c r="H33" t="s">
        <v>112</v>
      </c>
      <c r="I33" t="s">
        <v>24</v>
      </c>
      <c r="J33" t="s">
        <v>123</v>
      </c>
      <c r="K33" t="str">
        <f t="shared" ca="1" si="3"/>
        <v>.</v>
      </c>
      <c r="L33" s="5" t="s">
        <v>20</v>
      </c>
      <c r="M33" t="s">
        <v>20</v>
      </c>
      <c r="N33" t="s">
        <v>1145</v>
      </c>
      <c r="O33" t="s">
        <v>1390</v>
      </c>
      <c r="P33" t="s">
        <v>123</v>
      </c>
      <c r="Q33" t="s">
        <v>82</v>
      </c>
      <c r="R33" t="s">
        <v>1380</v>
      </c>
      <c r="S33" t="s">
        <v>269</v>
      </c>
      <c r="T33" t="s">
        <v>36</v>
      </c>
      <c r="U33" t="s">
        <v>35</v>
      </c>
      <c r="V33" t="s">
        <v>190</v>
      </c>
      <c r="W33" t="s">
        <v>26</v>
      </c>
      <c r="X33" t="s">
        <v>742</v>
      </c>
      <c r="Y33" t="s">
        <v>103</v>
      </c>
      <c r="Z33" t="s">
        <v>20</v>
      </c>
      <c r="AA33" s="2">
        <v>42850.847083333334</v>
      </c>
      <c r="AB33" s="2">
        <v>42880.016145833331</v>
      </c>
      <c r="AD33">
        <v>14</v>
      </c>
      <c r="AE33" t="str">
        <f t="shared" ca="1" si="4"/>
        <v>Protocols-AAUM</v>
      </c>
      <c r="AF33" t="str">
        <f t="shared" ca="1" si="5"/>
        <v>---</v>
      </c>
      <c r="AG33" t="str">
        <f t="shared" ca="1" si="6"/>
        <v>---</v>
      </c>
      <c r="AH33" t="str">
        <f t="shared" ca="1" si="7"/>
        <v>P1</v>
      </c>
    </row>
    <row r="34" spans="1:34" hidden="1" x14ac:dyDescent="0.3">
      <c r="A34">
        <f t="shared" ref="A34:A65" si="8">DAYS360(AA34,$K$104)</f>
        <v>0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99950</v>
      </c>
      <c r="D34">
        <v>99950</v>
      </c>
      <c r="E34" t="s">
        <v>41</v>
      </c>
      <c r="F34" t="s">
        <v>75</v>
      </c>
      <c r="G34" t="s">
        <v>76</v>
      </c>
      <c r="H34" t="s">
        <v>94</v>
      </c>
      <c r="I34" t="s">
        <v>123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NTR</v>
      </c>
      <c r="L34" s="5" t="s">
        <v>20</v>
      </c>
      <c r="M34" s="5" t="s">
        <v>20</v>
      </c>
      <c r="N34" t="s">
        <v>1463</v>
      </c>
      <c r="O34" t="s">
        <v>123</v>
      </c>
      <c r="P34" t="s">
        <v>123</v>
      </c>
      <c r="Q34" t="s">
        <v>21</v>
      </c>
      <c r="R34" t="s">
        <v>1380</v>
      </c>
      <c r="S34" t="s">
        <v>269</v>
      </c>
      <c r="T34" t="s">
        <v>36</v>
      </c>
      <c r="U34" t="s">
        <v>35</v>
      </c>
      <c r="V34" t="s">
        <v>82</v>
      </c>
      <c r="W34" t="s">
        <v>54</v>
      </c>
      <c r="X34" t="s">
        <v>47</v>
      </c>
      <c r="Y34" t="s">
        <v>103</v>
      </c>
      <c r="Z34" t="s">
        <v>20</v>
      </c>
      <c r="AA34" s="2">
        <v>42880.117418981485</v>
      </c>
      <c r="AB34" s="2">
        <v>42880.272638888891</v>
      </c>
      <c r="AD34">
        <v>2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hidden="1" x14ac:dyDescent="0.3">
      <c r="A35">
        <f t="shared" si="8"/>
        <v>17</v>
      </c>
      <c r="B35">
        <f t="shared" si="9"/>
        <v>2</v>
      </c>
      <c r="C35" s="4">
        <f t="shared" ca="1" si="10"/>
        <v>99172</v>
      </c>
      <c r="D35">
        <v>99172</v>
      </c>
      <c r="E35" t="s">
        <v>113</v>
      </c>
      <c r="F35" t="s">
        <v>19</v>
      </c>
      <c r="G35" t="s">
        <v>83</v>
      </c>
      <c r="H35" t="s">
        <v>156</v>
      </c>
      <c r="I35" t="s">
        <v>123</v>
      </c>
      <c r="J35" t="s">
        <v>1467</v>
      </c>
      <c r="K35" t="str">
        <f t="shared" ca="1" si="11"/>
        <v>Fix is not in 1.2.3. FROM code needs the fix. (is an Escape) Is this a dup of a 1.3 bug that was fixed 66235(?)?</v>
      </c>
      <c r="L35" s="5" t="s">
        <v>20</v>
      </c>
      <c r="M35" s="5" t="s">
        <v>20</v>
      </c>
      <c r="N35" t="s">
        <v>1242</v>
      </c>
      <c r="O35" t="s">
        <v>123</v>
      </c>
      <c r="P35" t="s">
        <v>123</v>
      </c>
      <c r="Q35" t="s">
        <v>82</v>
      </c>
      <c r="R35" t="s">
        <v>1380</v>
      </c>
      <c r="S35" t="s">
        <v>269</v>
      </c>
      <c r="T35" t="s">
        <v>36</v>
      </c>
      <c r="U35" t="s">
        <v>22</v>
      </c>
      <c r="V35" t="s">
        <v>82</v>
      </c>
      <c r="W35" t="s">
        <v>54</v>
      </c>
      <c r="X35" t="s">
        <v>47</v>
      </c>
      <c r="Y35" t="s">
        <v>103</v>
      </c>
      <c r="Z35" t="s">
        <v>20</v>
      </c>
      <c r="AA35" s="2">
        <v>42863.717222222222</v>
      </c>
      <c r="AB35" s="2">
        <v>42878.941192129627</v>
      </c>
      <c r="AD35">
        <v>3</v>
      </c>
      <c r="AE35" t="str">
        <f t="shared" ca="1" si="12"/>
        <v>Protocols-NFS</v>
      </c>
      <c r="AF35" t="str">
        <f t="shared" ca="1" si="13"/>
        <v>---</v>
      </c>
      <c r="AG35" t="str">
        <f t="shared" ca="1" si="14"/>
        <v>---</v>
      </c>
      <c r="AH35" t="str">
        <f t="shared" ca="1" si="15"/>
        <v>unspecified</v>
      </c>
    </row>
    <row r="36" spans="1:34" hidden="1" x14ac:dyDescent="0.3">
      <c r="A36">
        <f t="shared" si="8"/>
        <v>125</v>
      </c>
      <c r="B36">
        <f t="shared" si="9"/>
        <v>15</v>
      </c>
      <c r="C36" s="4">
        <f t="shared" ca="1" si="10"/>
        <v>94835</v>
      </c>
      <c r="D36">
        <v>94835</v>
      </c>
      <c r="E36" t="s">
        <v>561</v>
      </c>
      <c r="F36" t="s">
        <v>86</v>
      </c>
      <c r="G36" t="s">
        <v>87</v>
      </c>
      <c r="H36" t="s">
        <v>112</v>
      </c>
      <c r="I36" t="s">
        <v>30</v>
      </c>
      <c r="J36" t="s">
        <v>123</v>
      </c>
      <c r="K36" t="str">
        <f t="shared" ca="1" si="11"/>
        <v>.</v>
      </c>
      <c r="L36" s="5" t="s">
        <v>20</v>
      </c>
      <c r="M36" t="s">
        <v>20</v>
      </c>
      <c r="N36" t="s">
        <v>363</v>
      </c>
      <c r="O36" t="s">
        <v>1385</v>
      </c>
      <c r="P36" t="s">
        <v>1075</v>
      </c>
      <c r="Q36" t="s">
        <v>82</v>
      </c>
      <c r="R36" t="s">
        <v>1380</v>
      </c>
      <c r="S36" t="s">
        <v>269</v>
      </c>
      <c r="T36" t="s">
        <v>36</v>
      </c>
      <c r="U36" t="s">
        <v>35</v>
      </c>
      <c r="V36" t="s">
        <v>190</v>
      </c>
      <c r="W36" t="s">
        <v>26</v>
      </c>
      <c r="X36" t="s">
        <v>272</v>
      </c>
      <c r="Y36" t="s">
        <v>103</v>
      </c>
      <c r="Z36" t="s">
        <v>20</v>
      </c>
      <c r="AA36" s="2">
        <v>42755.776539351849</v>
      </c>
      <c r="AB36" s="2">
        <v>42865.49590277778</v>
      </c>
      <c r="AC36" t="s">
        <v>1213</v>
      </c>
      <c r="AD36">
        <v>2</v>
      </c>
      <c r="AE36" t="str">
        <f t="shared" ca="1" si="12"/>
        <v>Protocols-SMB</v>
      </c>
      <c r="AF36" t="str">
        <f t="shared" ca="1" si="13"/>
        <v>---</v>
      </c>
      <c r="AG36" t="str">
        <f t="shared" ca="1" si="14"/>
        <v>---</v>
      </c>
      <c r="AH36" t="str">
        <f t="shared" ca="1" si="15"/>
        <v>P1</v>
      </c>
    </row>
    <row r="37" spans="1:34" hidden="1" x14ac:dyDescent="0.3">
      <c r="A37">
        <f t="shared" si="8"/>
        <v>72</v>
      </c>
      <c r="B37">
        <f t="shared" si="9"/>
        <v>21</v>
      </c>
      <c r="C37" s="4">
        <f t="shared" ca="1" si="10"/>
        <v>97010</v>
      </c>
      <c r="D37">
        <v>97010</v>
      </c>
      <c r="E37" t="s">
        <v>18</v>
      </c>
      <c r="F37" t="s">
        <v>86</v>
      </c>
      <c r="G37" t="s">
        <v>92</v>
      </c>
      <c r="H37" t="s">
        <v>94</v>
      </c>
      <c r="I37" t="s">
        <v>30</v>
      </c>
      <c r="J37" t="s">
        <v>123</v>
      </c>
      <c r="K37" t="str">
        <f t="shared" ca="1" si="11"/>
        <v>.</v>
      </c>
      <c r="L37" t="s">
        <v>20</v>
      </c>
      <c r="M37" t="s">
        <v>20</v>
      </c>
      <c r="N37" t="s">
        <v>776</v>
      </c>
      <c r="O37" t="s">
        <v>123</v>
      </c>
      <c r="P37" t="s">
        <v>626</v>
      </c>
      <c r="Q37" t="s">
        <v>82</v>
      </c>
      <c r="R37" t="s">
        <v>1380</v>
      </c>
      <c r="S37" t="s">
        <v>269</v>
      </c>
      <c r="T37" t="s">
        <v>36</v>
      </c>
      <c r="U37" t="s">
        <v>35</v>
      </c>
      <c r="V37" t="s">
        <v>29</v>
      </c>
      <c r="W37" t="s">
        <v>54</v>
      </c>
      <c r="X37" t="s">
        <v>405</v>
      </c>
      <c r="Y37" t="s">
        <v>20</v>
      </c>
      <c r="Z37" t="s">
        <v>20</v>
      </c>
      <c r="AA37">
        <v>42807.891898148147</v>
      </c>
      <c r="AB37">
        <v>42859.454583333332</v>
      </c>
      <c r="AC37" t="s">
        <v>1215</v>
      </c>
      <c r="AE37" t="str">
        <f t="shared" ca="1" si="12"/>
        <v>Protocols-SMB</v>
      </c>
      <c r="AF37" t="str">
        <f t="shared" ca="1" si="13"/>
        <v>---</v>
      </c>
      <c r="AG37" t="str">
        <f t="shared" ca="1" si="14"/>
        <v>---</v>
      </c>
      <c r="AH37" t="str">
        <f t="shared" ca="1" si="15"/>
        <v>P2</v>
      </c>
    </row>
    <row r="38" spans="1:34" hidden="1" x14ac:dyDescent="0.3">
      <c r="A38">
        <f t="shared" si="8"/>
        <v>57</v>
      </c>
      <c r="B38">
        <f t="shared" si="9"/>
        <v>20</v>
      </c>
      <c r="C38" s="4">
        <f t="shared" ca="1" si="10"/>
        <v>97543</v>
      </c>
      <c r="D38">
        <v>97543</v>
      </c>
      <c r="E38" t="s">
        <v>91</v>
      </c>
      <c r="F38" t="s">
        <v>86</v>
      </c>
      <c r="G38" t="s">
        <v>92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t="s">
        <v>20</v>
      </c>
      <c r="M38" t="s">
        <v>20</v>
      </c>
      <c r="N38" t="s">
        <v>1037</v>
      </c>
      <c r="O38" t="s">
        <v>1386</v>
      </c>
      <c r="P38" t="s">
        <v>123</v>
      </c>
      <c r="Q38" t="s">
        <v>82</v>
      </c>
      <c r="R38" t="s">
        <v>1380</v>
      </c>
      <c r="S38" t="s">
        <v>269</v>
      </c>
      <c r="T38" t="s">
        <v>36</v>
      </c>
      <c r="U38" t="s">
        <v>35</v>
      </c>
      <c r="V38" t="s">
        <v>29</v>
      </c>
      <c r="W38" t="s">
        <v>44</v>
      </c>
      <c r="X38" t="s">
        <v>118</v>
      </c>
      <c r="Y38" t="s">
        <v>20</v>
      </c>
      <c r="Z38" t="s">
        <v>20</v>
      </c>
      <c r="AA38">
        <v>42822.246874999997</v>
      </c>
      <c r="AB38">
        <v>42860.732615740744</v>
      </c>
      <c r="AC38" t="s">
        <v>402</v>
      </c>
      <c r="AE38" t="str">
        <f t="shared" ca="1" si="12"/>
        <v>Protocols-SMB</v>
      </c>
      <c r="AF38" t="str">
        <f t="shared" ca="1" si="13"/>
        <v>---</v>
      </c>
      <c r="AG38" t="str">
        <f t="shared" ca="1" si="14"/>
        <v>---</v>
      </c>
      <c r="AH38" t="str">
        <f t="shared" ca="1" si="15"/>
        <v>P1</v>
      </c>
    </row>
    <row r="39" spans="1:34" hidden="1" x14ac:dyDescent="0.3">
      <c r="A39">
        <f t="shared" si="8"/>
        <v>28</v>
      </c>
      <c r="B39">
        <f t="shared" si="9"/>
        <v>1</v>
      </c>
      <c r="C39" s="4">
        <f t="shared" ca="1" si="10"/>
        <v>98839</v>
      </c>
      <c r="D39">
        <v>98839</v>
      </c>
      <c r="E39" t="s">
        <v>416</v>
      </c>
      <c r="F39" t="s">
        <v>86</v>
      </c>
      <c r="G39" t="s">
        <v>266</v>
      </c>
      <c r="H39" t="s">
        <v>94</v>
      </c>
      <c r="I39" t="s">
        <v>24</v>
      </c>
      <c r="J39" t="s">
        <v>123</v>
      </c>
      <c r="K39" t="str">
        <f t="shared" ca="1" si="11"/>
        <v>.</v>
      </c>
      <c r="L39" t="s">
        <v>20</v>
      </c>
      <c r="M39" t="s">
        <v>20</v>
      </c>
      <c r="N39" t="s">
        <v>1161</v>
      </c>
      <c r="O39" t="s">
        <v>123</v>
      </c>
      <c r="P39" t="s">
        <v>1273</v>
      </c>
      <c r="Q39" t="s">
        <v>82</v>
      </c>
      <c r="R39" t="s">
        <v>1380</v>
      </c>
      <c r="S39" t="s">
        <v>269</v>
      </c>
      <c r="T39" t="s">
        <v>23</v>
      </c>
      <c r="U39" t="s">
        <v>39</v>
      </c>
      <c r="V39" t="s">
        <v>29</v>
      </c>
      <c r="W39" t="s">
        <v>54</v>
      </c>
      <c r="X39" t="s">
        <v>405</v>
      </c>
      <c r="Y39" t="s">
        <v>20</v>
      </c>
      <c r="Z39" t="s">
        <v>20</v>
      </c>
      <c r="AA39">
        <v>42852.838067129633</v>
      </c>
      <c r="AB39">
        <v>42879.673761574071</v>
      </c>
      <c r="AE39" t="str">
        <f t="shared" ca="1" si="12"/>
        <v>Protocols-SMB</v>
      </c>
      <c r="AF39" t="str">
        <f t="shared" ca="1" si="13"/>
        <v>---</v>
      </c>
      <c r="AG39" t="str">
        <f t="shared" ca="1" si="14"/>
        <v>---</v>
      </c>
      <c r="AH39" t="str">
        <f t="shared" ca="1" si="15"/>
        <v>P2</v>
      </c>
    </row>
    <row r="40" spans="1:34" hidden="1" x14ac:dyDescent="0.3">
      <c r="A40">
        <f t="shared" si="8"/>
        <v>24</v>
      </c>
      <c r="B40">
        <f t="shared" si="9"/>
        <v>8</v>
      </c>
      <c r="C40" s="4">
        <f t="shared" ca="1" si="10"/>
        <v>98910</v>
      </c>
      <c r="D40">
        <v>98910</v>
      </c>
      <c r="E40" t="s">
        <v>563</v>
      </c>
      <c r="F40" t="s">
        <v>86</v>
      </c>
      <c r="G40" t="s">
        <v>87</v>
      </c>
      <c r="H40" t="s">
        <v>94</v>
      </c>
      <c r="I40" t="s">
        <v>24</v>
      </c>
      <c r="J40" t="s">
        <v>123</v>
      </c>
      <c r="K40" t="str">
        <f t="shared" ca="1" si="11"/>
        <v>.</v>
      </c>
      <c r="L40" s="5" t="s">
        <v>796</v>
      </c>
      <c r="M40" t="s">
        <v>20</v>
      </c>
      <c r="N40" t="s">
        <v>1178</v>
      </c>
      <c r="O40" t="s">
        <v>123</v>
      </c>
      <c r="P40" t="s">
        <v>123</v>
      </c>
      <c r="Q40" t="s">
        <v>82</v>
      </c>
      <c r="R40" t="s">
        <v>1380</v>
      </c>
      <c r="S40" t="s">
        <v>269</v>
      </c>
      <c r="T40" t="s">
        <v>23</v>
      </c>
      <c r="U40" t="s">
        <v>22</v>
      </c>
      <c r="V40" t="s">
        <v>570</v>
      </c>
      <c r="W40" t="s">
        <v>683</v>
      </c>
      <c r="X40" t="s">
        <v>108</v>
      </c>
      <c r="Y40" t="s">
        <v>20</v>
      </c>
      <c r="Z40" t="s">
        <v>20</v>
      </c>
      <c r="AA40" s="2">
        <v>42856.738692129627</v>
      </c>
      <c r="AB40" s="2">
        <v>42872.500914351855</v>
      </c>
      <c r="AD40">
        <v>14</v>
      </c>
      <c r="AE40" t="str">
        <f t="shared" ca="1" si="12"/>
        <v>Protocols-SMB</v>
      </c>
      <c r="AF40" t="str">
        <f t="shared" ca="1" si="13"/>
        <v>---</v>
      </c>
      <c r="AG40" t="str">
        <f t="shared" ca="1" si="14"/>
        <v>Waiver Requested</v>
      </c>
      <c r="AH40" t="str">
        <f t="shared" ca="1" si="15"/>
        <v>P2</v>
      </c>
    </row>
    <row r="41" spans="1:34" hidden="1" x14ac:dyDescent="0.3">
      <c r="A41">
        <f t="shared" si="8"/>
        <v>23</v>
      </c>
      <c r="B41">
        <f t="shared" si="9"/>
        <v>20</v>
      </c>
      <c r="C41" s="4">
        <f t="shared" ca="1" si="10"/>
        <v>98940</v>
      </c>
      <c r="D41">
        <v>98940</v>
      </c>
      <c r="E41" t="s">
        <v>399</v>
      </c>
      <c r="F41" t="s">
        <v>86</v>
      </c>
      <c r="G41" t="s">
        <v>87</v>
      </c>
      <c r="H41" t="s">
        <v>112</v>
      </c>
      <c r="I41" t="s">
        <v>24</v>
      </c>
      <c r="J41" t="s">
        <v>123</v>
      </c>
      <c r="K41" t="str">
        <f t="shared" ca="1" si="11"/>
        <v>.</v>
      </c>
      <c r="L41" t="s">
        <v>20</v>
      </c>
      <c r="M41" s="5" t="s">
        <v>20</v>
      </c>
      <c r="N41" t="s">
        <v>1183</v>
      </c>
      <c r="O41" t="s">
        <v>1393</v>
      </c>
      <c r="P41" t="s">
        <v>123</v>
      </c>
      <c r="Q41" t="s">
        <v>82</v>
      </c>
      <c r="R41" t="s">
        <v>1380</v>
      </c>
      <c r="S41" t="s">
        <v>269</v>
      </c>
      <c r="T41" t="s">
        <v>36</v>
      </c>
      <c r="U41" t="s">
        <v>35</v>
      </c>
      <c r="V41" t="s">
        <v>190</v>
      </c>
      <c r="W41" t="s">
        <v>26</v>
      </c>
      <c r="X41" t="s">
        <v>405</v>
      </c>
      <c r="Y41" t="s">
        <v>103</v>
      </c>
      <c r="Z41" t="s">
        <v>20</v>
      </c>
      <c r="AA41" s="2">
        <v>42857.441631944443</v>
      </c>
      <c r="AB41" s="2">
        <v>42860.732638888891</v>
      </c>
      <c r="AD41">
        <v>9</v>
      </c>
      <c r="AE41" t="str">
        <f t="shared" ca="1" si="12"/>
        <v>Protocols-SMB</v>
      </c>
      <c r="AF41" t="str">
        <f t="shared" ca="1" si="13"/>
        <v>---</v>
      </c>
      <c r="AG41" t="str">
        <f t="shared" ca="1" si="14"/>
        <v>---</v>
      </c>
      <c r="AH41" t="str">
        <f t="shared" ca="1" si="15"/>
        <v>P1</v>
      </c>
    </row>
    <row r="42" spans="1:34" hidden="1" x14ac:dyDescent="0.3">
      <c r="A42">
        <f t="shared" si="8"/>
        <v>13</v>
      </c>
      <c r="B42">
        <f t="shared" si="9"/>
        <v>1</v>
      </c>
      <c r="C42" s="4">
        <f t="shared" ca="1" si="10"/>
        <v>99428</v>
      </c>
      <c r="D42">
        <v>99428</v>
      </c>
      <c r="E42" t="s">
        <v>84</v>
      </c>
      <c r="F42" t="s">
        <v>86</v>
      </c>
      <c r="G42" t="s">
        <v>87</v>
      </c>
      <c r="H42" t="s">
        <v>94</v>
      </c>
      <c r="I42" t="s">
        <v>24</v>
      </c>
      <c r="J42" t="s">
        <v>123</v>
      </c>
      <c r="K42" t="str">
        <f t="shared" ca="1" si="11"/>
        <v>.</v>
      </c>
      <c r="L42" s="5" t="s">
        <v>20</v>
      </c>
      <c r="M42" s="5" t="s">
        <v>20</v>
      </c>
      <c r="N42" t="s">
        <v>1298</v>
      </c>
      <c r="O42" t="s">
        <v>123</v>
      </c>
      <c r="P42" t="s">
        <v>123</v>
      </c>
      <c r="Q42" t="s">
        <v>82</v>
      </c>
      <c r="R42" t="s">
        <v>1380</v>
      </c>
      <c r="S42" t="s">
        <v>269</v>
      </c>
      <c r="T42" t="s">
        <v>36</v>
      </c>
      <c r="U42" t="s">
        <v>35</v>
      </c>
      <c r="V42" t="s">
        <v>190</v>
      </c>
      <c r="W42" t="s">
        <v>54</v>
      </c>
      <c r="X42" t="s">
        <v>405</v>
      </c>
      <c r="Y42" t="s">
        <v>20</v>
      </c>
      <c r="Z42" t="s">
        <v>20</v>
      </c>
      <c r="AA42" s="2">
        <v>42867.724502314813</v>
      </c>
      <c r="AB42" s="2">
        <v>42879.77789351852</v>
      </c>
      <c r="AC42" t="s">
        <v>830</v>
      </c>
      <c r="AD42">
        <v>11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---</v>
      </c>
      <c r="AH42" t="str">
        <f t="shared" ca="1" si="15"/>
        <v>P2</v>
      </c>
    </row>
    <row r="43" spans="1:34" hidden="1" x14ac:dyDescent="0.3">
      <c r="A43">
        <f t="shared" si="8"/>
        <v>9</v>
      </c>
      <c r="B43">
        <f t="shared" si="9"/>
        <v>1</v>
      </c>
      <c r="C43" s="4">
        <f t="shared" ca="1" si="10"/>
        <v>99537</v>
      </c>
      <c r="D43">
        <v>99537</v>
      </c>
      <c r="E43" t="s">
        <v>84</v>
      </c>
      <c r="F43" t="s">
        <v>86</v>
      </c>
      <c r="G43" t="s">
        <v>92</v>
      </c>
      <c r="H43" t="s">
        <v>94</v>
      </c>
      <c r="I43" t="s">
        <v>24</v>
      </c>
      <c r="J43" t="s">
        <v>123</v>
      </c>
      <c r="K43" t="str">
        <f t="shared" ca="1" si="11"/>
        <v>.</v>
      </c>
      <c r="L43" s="5" t="s">
        <v>20</v>
      </c>
      <c r="M43" s="5" t="s">
        <v>20</v>
      </c>
      <c r="N43" t="s">
        <v>1313</v>
      </c>
      <c r="O43" t="s">
        <v>123</v>
      </c>
      <c r="P43" t="s">
        <v>1424</v>
      </c>
      <c r="Q43" t="s">
        <v>82</v>
      </c>
      <c r="R43" t="s">
        <v>1380</v>
      </c>
      <c r="S43" t="s">
        <v>269</v>
      </c>
      <c r="T43" t="s">
        <v>36</v>
      </c>
      <c r="U43" t="s">
        <v>35</v>
      </c>
      <c r="V43" t="s">
        <v>82</v>
      </c>
      <c r="W43" t="s">
        <v>54</v>
      </c>
      <c r="X43" t="s">
        <v>405</v>
      </c>
      <c r="Y43" t="s">
        <v>20</v>
      </c>
      <c r="Z43" t="s">
        <v>20</v>
      </c>
      <c r="AA43" s="2">
        <v>42871.465324074074</v>
      </c>
      <c r="AB43" s="2">
        <v>42879.780474537038</v>
      </c>
      <c r="AC43" t="s">
        <v>830</v>
      </c>
      <c r="AD43">
        <v>1</v>
      </c>
      <c r="AE43" t="str">
        <f t="shared" ca="1" si="12"/>
        <v>Protocols-SMB</v>
      </c>
      <c r="AF43" t="str">
        <f t="shared" ca="1" si="13"/>
        <v>---</v>
      </c>
      <c r="AG43" t="str">
        <f t="shared" ca="1" si="14"/>
        <v>---</v>
      </c>
      <c r="AH43" t="str">
        <f t="shared" ca="1" si="15"/>
        <v>P2</v>
      </c>
    </row>
    <row r="44" spans="1:34" x14ac:dyDescent="0.3">
      <c r="A44">
        <f t="shared" si="8"/>
        <v>8</v>
      </c>
      <c r="B44">
        <f t="shared" si="9"/>
        <v>1</v>
      </c>
      <c r="C44" s="4">
        <f t="shared" ca="1" si="10"/>
        <v>99619</v>
      </c>
      <c r="D44">
        <v>99619</v>
      </c>
      <c r="E44" t="s">
        <v>399</v>
      </c>
      <c r="F44" t="s">
        <v>86</v>
      </c>
      <c r="G44" t="s">
        <v>87</v>
      </c>
      <c r="H44" t="s">
        <v>184</v>
      </c>
      <c r="I44" t="s">
        <v>81</v>
      </c>
      <c r="J44" t="s">
        <v>123</v>
      </c>
      <c r="K44" t="str">
        <f t="shared" ca="1" si="11"/>
        <v>Corner case, looking into calling ftruncate(), needs testing</v>
      </c>
      <c r="L44" t="s">
        <v>20</v>
      </c>
      <c r="M44" t="s">
        <v>20</v>
      </c>
      <c r="N44" t="s">
        <v>1447</v>
      </c>
      <c r="O44" t="s">
        <v>123</v>
      </c>
      <c r="P44" t="s">
        <v>123</v>
      </c>
      <c r="Q44" t="s">
        <v>82</v>
      </c>
      <c r="R44" t="s">
        <v>1380</v>
      </c>
      <c r="S44" t="s">
        <v>269</v>
      </c>
      <c r="T44" t="s">
        <v>23</v>
      </c>
      <c r="U44" t="s">
        <v>22</v>
      </c>
      <c r="V44" t="s">
        <v>82</v>
      </c>
      <c r="W44" t="s">
        <v>105</v>
      </c>
      <c r="X44" t="s">
        <v>405</v>
      </c>
      <c r="Y44" t="s">
        <v>20</v>
      </c>
      <c r="Z44" t="s">
        <v>20</v>
      </c>
      <c r="AA44">
        <v>42872.827256944445</v>
      </c>
      <c r="AB44">
        <v>42879.692175925928</v>
      </c>
      <c r="AC44" t="s">
        <v>830</v>
      </c>
      <c r="AE44" t="str">
        <f t="shared" ca="1" si="12"/>
        <v>Protocols-SMB</v>
      </c>
      <c r="AF44" t="str">
        <f t="shared" ca="1" si="13"/>
        <v>---</v>
      </c>
      <c r="AG44" t="str">
        <f t="shared" ca="1" si="14"/>
        <v>---</v>
      </c>
      <c r="AH44" t="str">
        <f t="shared" ca="1" si="15"/>
        <v>P0</v>
      </c>
    </row>
    <row r="45" spans="1:34" hidden="1" x14ac:dyDescent="0.3">
      <c r="A45">
        <f t="shared" si="8"/>
        <v>8</v>
      </c>
      <c r="B45">
        <f t="shared" si="9"/>
        <v>3</v>
      </c>
      <c r="C45" s="4">
        <f t="shared" ca="1" si="10"/>
        <v>99620</v>
      </c>
      <c r="D45">
        <v>99620</v>
      </c>
      <c r="E45" t="s">
        <v>1297</v>
      </c>
      <c r="F45" t="s">
        <v>86</v>
      </c>
      <c r="G45" t="s">
        <v>92</v>
      </c>
      <c r="H45" t="s">
        <v>94</v>
      </c>
      <c r="I45" t="s">
        <v>24</v>
      </c>
      <c r="J45" t="s">
        <v>123</v>
      </c>
      <c r="K45" t="str">
        <f t="shared" ca="1" si="11"/>
        <v>.</v>
      </c>
      <c r="L45" t="s">
        <v>20</v>
      </c>
      <c r="M45" t="s">
        <v>20</v>
      </c>
      <c r="N45" t="s">
        <v>1335</v>
      </c>
      <c r="O45" t="s">
        <v>123</v>
      </c>
      <c r="P45" t="s">
        <v>123</v>
      </c>
      <c r="Q45" t="s">
        <v>82</v>
      </c>
      <c r="R45" t="s">
        <v>1380</v>
      </c>
      <c r="S45" t="s">
        <v>269</v>
      </c>
      <c r="T45" t="s">
        <v>36</v>
      </c>
      <c r="U45" t="s">
        <v>22</v>
      </c>
      <c r="V45" t="s">
        <v>82</v>
      </c>
      <c r="W45" t="s">
        <v>54</v>
      </c>
      <c r="X45" t="s">
        <v>405</v>
      </c>
      <c r="Y45" t="s">
        <v>20</v>
      </c>
      <c r="Z45" t="s">
        <v>20</v>
      </c>
      <c r="AA45">
        <v>42872.828923611109</v>
      </c>
      <c r="AB45">
        <v>42877.955081018517</v>
      </c>
      <c r="AC45" t="s">
        <v>1425</v>
      </c>
      <c r="AE45" t="str">
        <f t="shared" ca="1" si="12"/>
        <v>Protocols-SMB</v>
      </c>
      <c r="AF45" t="str">
        <f t="shared" ca="1" si="13"/>
        <v>---</v>
      </c>
      <c r="AG45" t="str">
        <f t="shared" ca="1" si="14"/>
        <v>---</v>
      </c>
      <c r="AH45" t="str">
        <f t="shared" ca="1" si="15"/>
        <v>P2</v>
      </c>
    </row>
    <row r="46" spans="1:34" hidden="1" x14ac:dyDescent="0.3">
      <c r="A46">
        <f t="shared" si="8"/>
        <v>1</v>
      </c>
      <c r="B46">
        <f t="shared" si="9"/>
        <v>1</v>
      </c>
      <c r="C46" s="4">
        <f t="shared" ca="1" si="10"/>
        <v>99933</v>
      </c>
      <c r="D46">
        <v>99933</v>
      </c>
      <c r="E46" t="s">
        <v>561</v>
      </c>
      <c r="F46" t="s">
        <v>86</v>
      </c>
      <c r="G46" t="s">
        <v>87</v>
      </c>
      <c r="H46" t="s">
        <v>112</v>
      </c>
      <c r="I46" t="s">
        <v>24</v>
      </c>
      <c r="J46" t="s">
        <v>123</v>
      </c>
      <c r="K46" t="str">
        <f t="shared" ca="1" si="11"/>
        <v>NTR</v>
      </c>
      <c r="L46" s="5" t="s">
        <v>20</v>
      </c>
      <c r="M46" s="5" t="s">
        <v>20</v>
      </c>
      <c r="N46" t="s">
        <v>1455</v>
      </c>
      <c r="O46" t="s">
        <v>123</v>
      </c>
      <c r="P46" t="s">
        <v>123</v>
      </c>
      <c r="Q46" t="s">
        <v>21</v>
      </c>
      <c r="R46" t="s">
        <v>1380</v>
      </c>
      <c r="S46" t="s">
        <v>269</v>
      </c>
      <c r="T46" t="s">
        <v>23</v>
      </c>
      <c r="U46" t="s">
        <v>22</v>
      </c>
      <c r="V46" t="s">
        <v>29</v>
      </c>
      <c r="W46" t="s">
        <v>26</v>
      </c>
      <c r="X46" t="s">
        <v>1148</v>
      </c>
      <c r="Y46" t="s">
        <v>20</v>
      </c>
      <c r="Z46" t="s">
        <v>20</v>
      </c>
      <c r="AA46" s="2">
        <v>42879.606689814813</v>
      </c>
      <c r="AB46" s="2">
        <v>42879.715648148151</v>
      </c>
      <c r="AD46">
        <v>1</v>
      </c>
      <c r="AE46" t="str">
        <f t="shared" ca="1" si="12"/>
        <v>NTR</v>
      </c>
      <c r="AF46" t="str">
        <f t="shared" ca="1" si="13"/>
        <v>NoTarg</v>
      </c>
      <c r="AG46" t="str">
        <f t="shared" ca="1" si="14"/>
        <v>NoWaive</v>
      </c>
      <c r="AH46" t="str">
        <f t="shared" ca="1" si="15"/>
        <v>NTR</v>
      </c>
    </row>
    <row r="47" spans="1:34" hidden="1" x14ac:dyDescent="0.3">
      <c r="A47">
        <f t="shared" si="8"/>
        <v>1</v>
      </c>
      <c r="B47">
        <f t="shared" si="9"/>
        <v>1</v>
      </c>
      <c r="C47" s="4">
        <f t="shared" ca="1" si="10"/>
        <v>99937</v>
      </c>
      <c r="D47">
        <v>99937</v>
      </c>
      <c r="E47" t="s">
        <v>265</v>
      </c>
      <c r="F47" t="s">
        <v>86</v>
      </c>
      <c r="G47" t="s">
        <v>87</v>
      </c>
      <c r="H47" t="s">
        <v>94</v>
      </c>
      <c r="I47" t="s">
        <v>1456</v>
      </c>
      <c r="J47" t="s">
        <v>123</v>
      </c>
      <c r="K47" t="str">
        <f t="shared" ca="1" si="11"/>
        <v>NTR</v>
      </c>
      <c r="L47" s="5" t="s">
        <v>20</v>
      </c>
      <c r="M47" t="s">
        <v>20</v>
      </c>
      <c r="N47" t="s">
        <v>1457</v>
      </c>
      <c r="O47" t="s">
        <v>123</v>
      </c>
      <c r="P47" t="s">
        <v>123</v>
      </c>
      <c r="Q47" t="s">
        <v>82</v>
      </c>
      <c r="R47" t="s">
        <v>1380</v>
      </c>
      <c r="S47" t="s">
        <v>269</v>
      </c>
      <c r="T47" t="s">
        <v>23</v>
      </c>
      <c r="U47" t="s">
        <v>39</v>
      </c>
      <c r="V47" t="s">
        <v>82</v>
      </c>
      <c r="W47" t="s">
        <v>683</v>
      </c>
      <c r="X47" t="s">
        <v>108</v>
      </c>
      <c r="Y47" t="s">
        <v>20</v>
      </c>
      <c r="Z47" t="s">
        <v>20</v>
      </c>
      <c r="AA47" s="2">
        <v>42879.689502314817</v>
      </c>
      <c r="AB47" s="2">
        <v>42879.690601851849</v>
      </c>
      <c r="AD47">
        <v>1</v>
      </c>
      <c r="AE47" t="str">
        <f t="shared" ca="1" si="12"/>
        <v>NTR</v>
      </c>
      <c r="AF47" t="str">
        <f t="shared" ca="1" si="13"/>
        <v>NoTarg</v>
      </c>
      <c r="AG47" t="str">
        <f t="shared" ca="1" si="14"/>
        <v>NoWaive</v>
      </c>
      <c r="AH47" t="str">
        <f t="shared" ca="1" si="15"/>
        <v>NTR</v>
      </c>
    </row>
    <row r="48" spans="1:34" hidden="1" x14ac:dyDescent="0.3">
      <c r="A48">
        <f t="shared" si="8"/>
        <v>1</v>
      </c>
      <c r="B48">
        <f t="shared" si="9"/>
        <v>1</v>
      </c>
      <c r="C48" s="4">
        <f t="shared" ca="1" si="10"/>
        <v>99942</v>
      </c>
      <c r="D48">
        <v>99942</v>
      </c>
      <c r="E48" t="s">
        <v>18</v>
      </c>
      <c r="F48" t="s">
        <v>86</v>
      </c>
      <c r="G48" t="s">
        <v>554</v>
      </c>
      <c r="H48" t="s">
        <v>112</v>
      </c>
      <c r="I48" t="s">
        <v>24</v>
      </c>
      <c r="J48" t="s">
        <v>123</v>
      </c>
      <c r="K48" t="str">
        <f t="shared" ca="1" si="11"/>
        <v>NTR</v>
      </c>
      <c r="L48" t="s">
        <v>20</v>
      </c>
      <c r="M48" t="s">
        <v>20</v>
      </c>
      <c r="N48" t="s">
        <v>1460</v>
      </c>
      <c r="O48" t="s">
        <v>123</v>
      </c>
      <c r="P48" t="s">
        <v>123</v>
      </c>
      <c r="Q48" t="s">
        <v>21</v>
      </c>
      <c r="R48" t="s">
        <v>1380</v>
      </c>
      <c r="S48" t="s">
        <v>269</v>
      </c>
      <c r="T48" t="s">
        <v>36</v>
      </c>
      <c r="U48" t="s">
        <v>35</v>
      </c>
      <c r="V48" t="s">
        <v>190</v>
      </c>
      <c r="W48" t="s">
        <v>26</v>
      </c>
      <c r="X48" t="s">
        <v>742</v>
      </c>
      <c r="Y48" t="s">
        <v>103</v>
      </c>
      <c r="Z48" t="s">
        <v>20</v>
      </c>
      <c r="AA48">
        <v>42879.858148148145</v>
      </c>
      <c r="AB48">
        <v>42879.958784722221</v>
      </c>
      <c r="AE48" t="str">
        <f t="shared" ca="1" si="12"/>
        <v>NTR</v>
      </c>
      <c r="AF48" t="str">
        <f t="shared" ca="1" si="13"/>
        <v>NoTarg</v>
      </c>
      <c r="AG48" t="str">
        <f t="shared" ca="1" si="14"/>
        <v>NoWaive</v>
      </c>
      <c r="AH48" t="str">
        <f t="shared" ca="1" si="15"/>
        <v>NTR</v>
      </c>
    </row>
    <row r="49" spans="1:34" hidden="1" x14ac:dyDescent="0.3">
      <c r="A49">
        <f t="shared" si="8"/>
        <v>1</v>
      </c>
      <c r="B49">
        <f t="shared" si="9"/>
        <v>0</v>
      </c>
      <c r="C49" s="4">
        <f t="shared" ca="1" si="10"/>
        <v>99949</v>
      </c>
      <c r="D49">
        <v>99949</v>
      </c>
      <c r="E49" t="s">
        <v>265</v>
      </c>
      <c r="F49" t="s">
        <v>86</v>
      </c>
      <c r="G49" t="s">
        <v>87</v>
      </c>
      <c r="H49" t="s">
        <v>112</v>
      </c>
      <c r="I49" t="s">
        <v>24</v>
      </c>
      <c r="J49" t="s">
        <v>123</v>
      </c>
      <c r="K49" t="str">
        <f t="shared" ca="1" si="11"/>
        <v>NTR</v>
      </c>
      <c r="L49" s="5" t="s">
        <v>20</v>
      </c>
      <c r="M49" t="s">
        <v>20</v>
      </c>
      <c r="N49" t="s">
        <v>1462</v>
      </c>
      <c r="O49" t="s">
        <v>123</v>
      </c>
      <c r="P49" t="s">
        <v>123</v>
      </c>
      <c r="Q49" t="s">
        <v>21</v>
      </c>
      <c r="R49" t="s">
        <v>1380</v>
      </c>
      <c r="S49" t="s">
        <v>269</v>
      </c>
      <c r="T49" t="s">
        <v>36</v>
      </c>
      <c r="U49" t="s">
        <v>35</v>
      </c>
      <c r="V49" t="s">
        <v>60</v>
      </c>
      <c r="W49" t="s">
        <v>26</v>
      </c>
      <c r="X49" t="s">
        <v>327</v>
      </c>
      <c r="Y49" t="s">
        <v>103</v>
      </c>
      <c r="Z49" t="s">
        <v>20</v>
      </c>
      <c r="AA49" s="2">
        <v>42879.999201388891</v>
      </c>
      <c r="AB49" s="2">
        <v>42880.21837962963</v>
      </c>
      <c r="AD49">
        <v>2</v>
      </c>
      <c r="AE49" t="str">
        <f t="shared" ca="1" si="12"/>
        <v>NTR</v>
      </c>
      <c r="AF49" t="str">
        <f t="shared" ca="1" si="13"/>
        <v>NoTarg</v>
      </c>
      <c r="AG49" t="str">
        <f t="shared" ca="1" si="14"/>
        <v>NoWaive</v>
      </c>
      <c r="AH49" t="str">
        <f t="shared" ca="1" si="15"/>
        <v>NTR</v>
      </c>
    </row>
    <row r="50" spans="1:34" hidden="1" x14ac:dyDescent="0.3">
      <c r="A50">
        <f t="shared" si="8"/>
        <v>7</v>
      </c>
      <c r="B50">
        <f t="shared" si="9"/>
        <v>3</v>
      </c>
      <c r="C50" s="4">
        <f t="shared" ca="1" si="10"/>
        <v>99654</v>
      </c>
      <c r="D50">
        <v>99654</v>
      </c>
      <c r="E50" t="s">
        <v>218</v>
      </c>
      <c r="F50" t="s">
        <v>55</v>
      </c>
      <c r="G50" t="s">
        <v>182</v>
      </c>
      <c r="H50" t="s">
        <v>112</v>
      </c>
      <c r="I50" t="s">
        <v>24</v>
      </c>
      <c r="J50" t="s">
        <v>123</v>
      </c>
      <c r="K50" t="str">
        <f t="shared" ca="1" si="11"/>
        <v>.</v>
      </c>
      <c r="L50" s="5" t="s">
        <v>20</v>
      </c>
      <c r="M50" t="s">
        <v>1360</v>
      </c>
      <c r="N50" t="s">
        <v>1338</v>
      </c>
      <c r="O50" t="s">
        <v>123</v>
      </c>
      <c r="P50" t="s">
        <v>123</v>
      </c>
      <c r="Q50" t="s">
        <v>82</v>
      </c>
      <c r="R50" t="s">
        <v>1380</v>
      </c>
      <c r="S50" t="s">
        <v>269</v>
      </c>
      <c r="T50" t="s">
        <v>23</v>
      </c>
      <c r="U50" t="s">
        <v>22</v>
      </c>
      <c r="V50" t="s">
        <v>82</v>
      </c>
      <c r="W50" t="s">
        <v>90</v>
      </c>
      <c r="X50" t="s">
        <v>218</v>
      </c>
      <c r="Y50" t="s">
        <v>20</v>
      </c>
      <c r="Z50" t="s">
        <v>20</v>
      </c>
      <c r="AA50" s="2">
        <v>42873.305613425924</v>
      </c>
      <c r="AB50" s="2">
        <v>42877.536006944443</v>
      </c>
      <c r="AD50">
        <v>1</v>
      </c>
      <c r="AE50" t="str">
        <f t="shared" ca="1" si="12"/>
        <v>Snapshots</v>
      </c>
      <c r="AF50" t="str">
        <f t="shared" ca="1" si="13"/>
        <v>Avitus_1.4.0.72-20170607</v>
      </c>
      <c r="AG50" t="str">
        <f t="shared" ca="1" si="14"/>
        <v>---</v>
      </c>
      <c r="AH50" t="str">
        <f t="shared" ca="1" si="15"/>
        <v>P1</v>
      </c>
    </row>
    <row r="51" spans="1:34" hidden="1" x14ac:dyDescent="0.3">
      <c r="A51">
        <f t="shared" si="8"/>
        <v>42265</v>
      </c>
      <c r="B51">
        <f t="shared" si="9"/>
        <v>42265</v>
      </c>
      <c r="C51" s="4">
        <f t="shared" ca="1" si="10"/>
        <v>0</v>
      </c>
      <c r="I51" t="s">
        <v>123</v>
      </c>
      <c r="J51" t="s">
        <v>123</v>
      </c>
      <c r="K51" t="str">
        <f t="shared" ca="1" si="11"/>
        <v>.</v>
      </c>
      <c r="L51" s="5"/>
      <c r="AA51" s="2"/>
      <c r="AB51" s="2"/>
      <c r="AE51">
        <f t="shared" ca="1" si="12"/>
        <v>0</v>
      </c>
      <c r="AF51">
        <f t="shared" ca="1" si="13"/>
        <v>0</v>
      </c>
      <c r="AG51">
        <f t="shared" ca="1" si="14"/>
        <v>0</v>
      </c>
      <c r="AH51">
        <f t="shared" ca="1" si="15"/>
        <v>0</v>
      </c>
    </row>
    <row r="52" spans="1:34" hidden="1" x14ac:dyDescent="0.3">
      <c r="A52">
        <f t="shared" si="8"/>
        <v>42265</v>
      </c>
      <c r="B52">
        <f t="shared" si="9"/>
        <v>42265</v>
      </c>
      <c r="C52" s="4">
        <f t="shared" ca="1" si="10"/>
        <v>0</v>
      </c>
      <c r="I52" t="s">
        <v>123</v>
      </c>
      <c r="J52" t="s">
        <v>123</v>
      </c>
      <c r="K52" t="str">
        <f t="shared" ca="1" si="11"/>
        <v>.</v>
      </c>
      <c r="L52" s="5"/>
      <c r="M52" s="5"/>
      <c r="AA52" s="2"/>
      <c r="AB52" s="2"/>
      <c r="AE52">
        <f t="shared" ca="1" si="12"/>
        <v>0</v>
      </c>
      <c r="AF52">
        <f t="shared" ca="1" si="13"/>
        <v>0</v>
      </c>
      <c r="AG52">
        <f t="shared" ca="1" si="14"/>
        <v>0</v>
      </c>
      <c r="AH52">
        <f t="shared" ca="1" si="15"/>
        <v>0</v>
      </c>
    </row>
    <row r="53" spans="1:34" hidden="1" x14ac:dyDescent="0.3">
      <c r="A53">
        <f t="shared" si="8"/>
        <v>42265</v>
      </c>
      <c r="B53">
        <f t="shared" si="9"/>
        <v>42265</v>
      </c>
      <c r="C53" s="4">
        <f t="shared" ca="1" si="10"/>
        <v>0</v>
      </c>
      <c r="I53" t="s">
        <v>123</v>
      </c>
      <c r="J53" t="s">
        <v>123</v>
      </c>
      <c r="K53" t="str">
        <f t="shared" ca="1" si="11"/>
        <v>.</v>
      </c>
      <c r="O53" t="s">
        <v>123</v>
      </c>
      <c r="P53" t="s">
        <v>123</v>
      </c>
      <c r="AE53">
        <f t="shared" ca="1" si="12"/>
        <v>0</v>
      </c>
      <c r="AF53">
        <f t="shared" ca="1" si="13"/>
        <v>0</v>
      </c>
      <c r="AG53">
        <f t="shared" ca="1" si="14"/>
        <v>0</v>
      </c>
      <c r="AH53">
        <f t="shared" ca="1" si="15"/>
        <v>0</v>
      </c>
    </row>
    <row r="54" spans="1:34" hidden="1" x14ac:dyDescent="0.3">
      <c r="A54">
        <f t="shared" si="8"/>
        <v>42265</v>
      </c>
      <c r="B54">
        <f t="shared" si="9"/>
        <v>42265</v>
      </c>
      <c r="C54" s="4">
        <f t="shared" ca="1" si="10"/>
        <v>0</v>
      </c>
      <c r="I54" t="s">
        <v>123</v>
      </c>
      <c r="J54" t="s">
        <v>123</v>
      </c>
      <c r="K54" t="str">
        <f t="shared" ca="1" si="11"/>
        <v>.</v>
      </c>
      <c r="L54" s="5"/>
      <c r="O54" t="s">
        <v>123</v>
      </c>
      <c r="P54" t="s">
        <v>123</v>
      </c>
      <c r="AA54" s="2"/>
      <c r="AB54" s="2"/>
      <c r="AD54">
        <v>15</v>
      </c>
      <c r="AE54">
        <f t="shared" ca="1" si="12"/>
        <v>0</v>
      </c>
      <c r="AF54">
        <f t="shared" ca="1" si="13"/>
        <v>0</v>
      </c>
      <c r="AG54">
        <f t="shared" ca="1" si="14"/>
        <v>0</v>
      </c>
      <c r="AH54">
        <f t="shared" ca="1" si="15"/>
        <v>0</v>
      </c>
    </row>
    <row r="55" spans="1:34" hidden="1" x14ac:dyDescent="0.3">
      <c r="A55">
        <f t="shared" si="8"/>
        <v>42265</v>
      </c>
      <c r="B55">
        <f t="shared" si="9"/>
        <v>42265</v>
      </c>
      <c r="C55" s="4">
        <f t="shared" ca="1" si="10"/>
        <v>0</v>
      </c>
      <c r="I55" t="s">
        <v>123</v>
      </c>
      <c r="J55" t="s">
        <v>123</v>
      </c>
      <c r="K55" t="str">
        <f t="shared" ca="1" si="11"/>
        <v>.</v>
      </c>
      <c r="M55" s="5"/>
      <c r="O55" t="s">
        <v>123</v>
      </c>
      <c r="P55" t="s">
        <v>123</v>
      </c>
      <c r="AA55" s="2"/>
      <c r="AB55" s="2"/>
      <c r="AD55">
        <v>23</v>
      </c>
      <c r="AE55">
        <f t="shared" ca="1" si="12"/>
        <v>0</v>
      </c>
      <c r="AF55">
        <f t="shared" ca="1" si="13"/>
        <v>0</v>
      </c>
      <c r="AG55">
        <f t="shared" ca="1" si="14"/>
        <v>0</v>
      </c>
      <c r="AH55">
        <f t="shared" ca="1" si="15"/>
        <v>0</v>
      </c>
    </row>
    <row r="56" spans="1:34" hidden="1" x14ac:dyDescent="0.3">
      <c r="A56">
        <f t="shared" si="8"/>
        <v>42265</v>
      </c>
      <c r="B56">
        <f t="shared" si="9"/>
        <v>42265</v>
      </c>
      <c r="C56" s="4">
        <f t="shared" ca="1" si="10"/>
        <v>0</v>
      </c>
      <c r="I56" t="s">
        <v>123</v>
      </c>
      <c r="J56" t="s">
        <v>123</v>
      </c>
      <c r="K56" t="str">
        <f t="shared" ca="1" si="11"/>
        <v>.</v>
      </c>
      <c r="L56" s="5"/>
      <c r="M56" s="5"/>
      <c r="O56" t="s">
        <v>123</v>
      </c>
      <c r="P56" t="s">
        <v>123</v>
      </c>
      <c r="AA56" s="2"/>
      <c r="AB56" s="2"/>
      <c r="AD56">
        <v>8</v>
      </c>
      <c r="AE56">
        <f t="shared" ca="1" si="12"/>
        <v>0</v>
      </c>
      <c r="AF56">
        <f t="shared" ca="1" si="13"/>
        <v>0</v>
      </c>
      <c r="AG56">
        <f t="shared" ca="1" si="14"/>
        <v>0</v>
      </c>
      <c r="AH56">
        <f t="shared" ca="1" si="15"/>
        <v>0</v>
      </c>
    </row>
    <row r="57" spans="1:34" hidden="1" x14ac:dyDescent="0.3">
      <c r="A57">
        <f t="shared" si="8"/>
        <v>42265</v>
      </c>
      <c r="B57">
        <f t="shared" si="9"/>
        <v>42265</v>
      </c>
      <c r="C57" s="4">
        <f t="shared" ca="1" si="10"/>
        <v>0</v>
      </c>
      <c r="I57" t="s">
        <v>123</v>
      </c>
      <c r="J57" t="s">
        <v>123</v>
      </c>
      <c r="K57" t="str">
        <f t="shared" ca="1" si="11"/>
        <v>.</v>
      </c>
      <c r="L57" s="5"/>
      <c r="O57" t="s">
        <v>123</v>
      </c>
      <c r="P57" t="s">
        <v>123</v>
      </c>
      <c r="AA57" s="2"/>
      <c r="AB57" s="2"/>
      <c r="AD57">
        <v>6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hidden="1" x14ac:dyDescent="0.3">
      <c r="A58">
        <f t="shared" si="8"/>
        <v>42265</v>
      </c>
      <c r="B58">
        <f t="shared" si="9"/>
        <v>42265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L58" s="5"/>
      <c r="O58" t="s">
        <v>123</v>
      </c>
      <c r="P58" t="s">
        <v>123</v>
      </c>
      <c r="AA58" s="2"/>
      <c r="AB58" s="2"/>
      <c r="AD58">
        <v>4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hidden="1" x14ac:dyDescent="0.3">
      <c r="A59">
        <f t="shared" si="8"/>
        <v>42265</v>
      </c>
      <c r="B59">
        <f t="shared" si="9"/>
        <v>42265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L59" s="5"/>
      <c r="M59" s="5"/>
      <c r="O59" t="s">
        <v>123</v>
      </c>
      <c r="P59" t="s">
        <v>123</v>
      </c>
      <c r="AA59" s="2"/>
      <c r="AB59" s="2"/>
      <c r="AD59">
        <v>9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hidden="1" x14ac:dyDescent="0.3">
      <c r="A60">
        <f t="shared" si="8"/>
        <v>42265</v>
      </c>
      <c r="B60">
        <f t="shared" si="9"/>
        <v>42265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M60" s="5"/>
      <c r="O60" t="s">
        <v>123</v>
      </c>
      <c r="P60" t="s">
        <v>123</v>
      </c>
      <c r="AA60" s="2"/>
      <c r="AB60" s="2"/>
      <c r="AD60">
        <v>7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hidden="1" x14ac:dyDescent="0.3">
      <c r="A61">
        <f t="shared" si="8"/>
        <v>42265</v>
      </c>
      <c r="B61">
        <f t="shared" si="9"/>
        <v>42265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M61" s="5"/>
      <c r="O61" t="s">
        <v>123</v>
      </c>
      <c r="P61" t="s">
        <v>123</v>
      </c>
      <c r="AA61" s="2"/>
      <c r="AB61" s="2"/>
      <c r="AD61">
        <v>2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hidden="1" x14ac:dyDescent="0.3">
      <c r="A62">
        <f t="shared" si="8"/>
        <v>42265</v>
      </c>
      <c r="B62">
        <f t="shared" si="9"/>
        <v>42265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L62" s="5"/>
      <c r="O62" t="s">
        <v>123</v>
      </c>
      <c r="P62" t="s">
        <v>123</v>
      </c>
      <c r="AA62" s="2"/>
      <c r="AB62" s="2"/>
      <c r="AD62">
        <v>16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hidden="1" x14ac:dyDescent="0.3">
      <c r="A63">
        <f t="shared" si="8"/>
        <v>42265</v>
      </c>
      <c r="B63">
        <f t="shared" si="9"/>
        <v>42265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L63" s="5"/>
      <c r="M63" s="5"/>
      <c r="O63" t="s">
        <v>123</v>
      </c>
      <c r="P63" t="s">
        <v>123</v>
      </c>
      <c r="AA63" s="2"/>
      <c r="AB63" s="2"/>
      <c r="AD63">
        <v>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hidden="1" x14ac:dyDescent="0.3">
      <c r="A64">
        <f t="shared" si="8"/>
        <v>42265</v>
      </c>
      <c r="B64">
        <f t="shared" si="9"/>
        <v>42265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L64" s="5"/>
      <c r="M64" s="5"/>
      <c r="O64" t="s">
        <v>123</v>
      </c>
      <c r="P64" t="s">
        <v>123</v>
      </c>
      <c r="AA64" s="2"/>
      <c r="AB64" s="2"/>
      <c r="AD64">
        <v>1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hidden="1" x14ac:dyDescent="0.3">
      <c r="A65">
        <f t="shared" si="8"/>
        <v>42265</v>
      </c>
      <c r="B65">
        <f t="shared" si="9"/>
        <v>42265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M65" s="5"/>
      <c r="O65" t="s">
        <v>123</v>
      </c>
      <c r="P65" t="s">
        <v>123</v>
      </c>
      <c r="AA65" s="2"/>
      <c r="AB65" s="2"/>
      <c r="AD65">
        <v>2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hidden="1" x14ac:dyDescent="0.3">
      <c r="A66">
        <f t="shared" ref="A66:A100" si="16">DAYS360(AA66,$K$104)</f>
        <v>42265</v>
      </c>
      <c r="B66">
        <f t="shared" ref="B66:B100" si="17">DAYS360(AB66,$K$104)</f>
        <v>42265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s="5"/>
      <c r="M66" s="5"/>
      <c r="O66" t="s">
        <v>123</v>
      </c>
      <c r="P66" t="s">
        <v>123</v>
      </c>
      <c r="AA66" s="2"/>
      <c r="AB66" s="2"/>
      <c r="AD66">
        <v>1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hidden="1" x14ac:dyDescent="0.3">
      <c r="A67">
        <f t="shared" si="16"/>
        <v>42265</v>
      </c>
      <c r="B67">
        <f t="shared" si="17"/>
        <v>42265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L67" s="5"/>
      <c r="M67" s="5"/>
      <c r="O67" t="s">
        <v>123</v>
      </c>
      <c r="P67" t="s">
        <v>123</v>
      </c>
      <c r="AA67" s="2"/>
      <c r="AB67" s="2"/>
      <c r="AD67">
        <v>2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hidden="1" x14ac:dyDescent="0.3">
      <c r="A68">
        <f t="shared" si="16"/>
        <v>42265</v>
      </c>
      <c r="B68">
        <f t="shared" si="17"/>
        <v>42265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hidden="1" x14ac:dyDescent="0.3">
      <c r="A69">
        <f t="shared" si="16"/>
        <v>42265</v>
      </c>
      <c r="B69">
        <f t="shared" si="17"/>
        <v>42265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hidden="1" x14ac:dyDescent="0.3">
      <c r="A70">
        <f t="shared" si="16"/>
        <v>42265</v>
      </c>
      <c r="B70">
        <f t="shared" si="17"/>
        <v>42265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hidden="1" x14ac:dyDescent="0.3">
      <c r="A71">
        <f t="shared" si="16"/>
        <v>42265</v>
      </c>
      <c r="B71">
        <f t="shared" si="17"/>
        <v>42265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hidden="1" x14ac:dyDescent="0.3">
      <c r="A72">
        <f t="shared" si="16"/>
        <v>42265</v>
      </c>
      <c r="B72">
        <f t="shared" si="17"/>
        <v>42265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hidden="1" x14ac:dyDescent="0.3">
      <c r="A73">
        <f t="shared" si="16"/>
        <v>42265</v>
      </c>
      <c r="B73">
        <f t="shared" si="17"/>
        <v>42265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hidden="1" x14ac:dyDescent="0.3">
      <c r="A74">
        <f t="shared" si="16"/>
        <v>42265</v>
      </c>
      <c r="B74">
        <f t="shared" si="17"/>
        <v>42265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hidden="1" x14ac:dyDescent="0.3">
      <c r="A75">
        <f t="shared" si="16"/>
        <v>42265</v>
      </c>
      <c r="B75">
        <f t="shared" si="17"/>
        <v>42265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hidden="1" x14ac:dyDescent="0.3">
      <c r="A76">
        <f t="shared" si="16"/>
        <v>42265</v>
      </c>
      <c r="B76">
        <f t="shared" si="17"/>
        <v>42265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hidden="1" x14ac:dyDescent="0.3">
      <c r="A77">
        <f t="shared" si="16"/>
        <v>42265</v>
      </c>
      <c r="B77">
        <f t="shared" si="17"/>
        <v>42265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hidden="1" x14ac:dyDescent="0.3">
      <c r="A78">
        <f t="shared" si="16"/>
        <v>42265</v>
      </c>
      <c r="B78">
        <f t="shared" si="17"/>
        <v>42265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hidden="1" x14ac:dyDescent="0.3">
      <c r="A79">
        <f t="shared" si="16"/>
        <v>42265</v>
      </c>
      <c r="B79">
        <f t="shared" si="17"/>
        <v>42265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hidden="1" x14ac:dyDescent="0.3">
      <c r="A80">
        <f t="shared" si="16"/>
        <v>42265</v>
      </c>
      <c r="B80">
        <f t="shared" si="17"/>
        <v>42265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hidden="1" x14ac:dyDescent="0.3">
      <c r="A81">
        <f t="shared" si="16"/>
        <v>42265</v>
      </c>
      <c r="B81">
        <f t="shared" si="17"/>
        <v>42265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hidden="1" x14ac:dyDescent="0.3">
      <c r="A82">
        <f t="shared" si="16"/>
        <v>42265</v>
      </c>
      <c r="B82">
        <f t="shared" si="17"/>
        <v>42265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hidden="1" x14ac:dyDescent="0.3">
      <c r="A83">
        <f t="shared" si="16"/>
        <v>42265</v>
      </c>
      <c r="B83">
        <f t="shared" si="17"/>
        <v>42265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hidden="1" x14ac:dyDescent="0.3">
      <c r="A84">
        <f t="shared" si="16"/>
        <v>42265</v>
      </c>
      <c r="B84">
        <f t="shared" si="17"/>
        <v>42265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hidden="1" x14ac:dyDescent="0.3">
      <c r="A85">
        <f t="shared" si="16"/>
        <v>42265</v>
      </c>
      <c r="B85">
        <f t="shared" si="17"/>
        <v>42265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hidden="1" x14ac:dyDescent="0.3">
      <c r="A86">
        <f t="shared" si="16"/>
        <v>42265</v>
      </c>
      <c r="B86">
        <f t="shared" si="17"/>
        <v>42265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hidden="1" x14ac:dyDescent="0.3">
      <c r="A87">
        <f t="shared" si="16"/>
        <v>42265</v>
      </c>
      <c r="B87">
        <f t="shared" si="17"/>
        <v>42265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hidden="1" x14ac:dyDescent="0.3">
      <c r="A88">
        <f t="shared" si="16"/>
        <v>42265</v>
      </c>
      <c r="B88">
        <f t="shared" si="17"/>
        <v>42265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hidden="1" x14ac:dyDescent="0.3">
      <c r="A89">
        <f t="shared" si="16"/>
        <v>42265</v>
      </c>
      <c r="B89">
        <f t="shared" si="17"/>
        <v>42265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hidden="1" x14ac:dyDescent="0.3">
      <c r="A90">
        <f t="shared" si="16"/>
        <v>42265</v>
      </c>
      <c r="B90">
        <f t="shared" si="17"/>
        <v>42265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hidden="1" x14ac:dyDescent="0.3">
      <c r="A91">
        <f t="shared" si="16"/>
        <v>42265</v>
      </c>
      <c r="B91">
        <f t="shared" si="17"/>
        <v>42265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hidden="1" x14ac:dyDescent="0.3">
      <c r="A92">
        <f t="shared" si="16"/>
        <v>42265</v>
      </c>
      <c r="B92">
        <f t="shared" si="17"/>
        <v>42265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hidden="1" x14ac:dyDescent="0.3">
      <c r="A93">
        <f t="shared" si="16"/>
        <v>42265</v>
      </c>
      <c r="B93">
        <f t="shared" si="17"/>
        <v>42265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hidden="1" x14ac:dyDescent="0.3">
      <c r="A94">
        <f t="shared" si="16"/>
        <v>42265</v>
      </c>
      <c r="B94">
        <f t="shared" si="17"/>
        <v>42265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hidden="1" x14ac:dyDescent="0.3">
      <c r="A95">
        <f t="shared" si="16"/>
        <v>42265</v>
      </c>
      <c r="B95">
        <f t="shared" si="17"/>
        <v>42265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hidden="1" x14ac:dyDescent="0.3">
      <c r="A96">
        <f t="shared" si="16"/>
        <v>42265</v>
      </c>
      <c r="B96">
        <f t="shared" si="17"/>
        <v>42265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hidden="1" x14ac:dyDescent="0.3">
      <c r="A97">
        <f t="shared" si="16"/>
        <v>42265</v>
      </c>
      <c r="B97">
        <f t="shared" si="17"/>
        <v>42265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hidden="1" x14ac:dyDescent="0.3">
      <c r="A98">
        <f t="shared" si="16"/>
        <v>42265</v>
      </c>
      <c r="B98">
        <f t="shared" si="17"/>
        <v>42265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hidden="1" x14ac:dyDescent="0.3">
      <c r="A99">
        <f t="shared" si="16"/>
        <v>42265</v>
      </c>
      <c r="B99">
        <f t="shared" si="17"/>
        <v>42265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hidden="1" x14ac:dyDescent="0.3">
      <c r="A100">
        <f t="shared" si="16"/>
        <v>42265</v>
      </c>
      <c r="B100">
        <f t="shared" si="17"/>
        <v>42265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1" spans="1:34" hidden="1" x14ac:dyDescent="0.3"/>
    <row r="103" spans="1:34" x14ac:dyDescent="0.3">
      <c r="B103">
        <f>SUBTOTAL(3,D2:D101)</f>
        <v>6</v>
      </c>
      <c r="K103" t="s">
        <v>1458</v>
      </c>
    </row>
    <row r="104" spans="1:34" x14ac:dyDescent="0.3">
      <c r="G104" t="s">
        <v>153</v>
      </c>
      <c r="I104" t="str">
        <f>CONCATENATE(MID($K$103,11,5), " Report")</f>
        <v>05-23 Report</v>
      </c>
      <c r="K104" s="6">
        <v>42880</v>
      </c>
    </row>
    <row r="105" spans="1:34" x14ac:dyDescent="0.3">
      <c r="F105" t="s">
        <v>150</v>
      </c>
      <c r="G105">
        <f ca="1">COUNTIFS(K2:K100,"=NTR")</f>
        <v>11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10</v>
      </c>
      <c r="I106">
        <f t="shared" ref="I106:I111" ca="1" si="24">INDIRECT("'" &amp; $K$103 &amp; "'!$g" &amp; ROW())</f>
        <v>4</v>
      </c>
      <c r="K106" s="7"/>
    </row>
    <row r="107" spans="1:34" x14ac:dyDescent="0.3">
      <c r="F107" t="s">
        <v>157</v>
      </c>
      <c r="G107">
        <f>COUNTIFS(B2:B81,"&gt;7",B2:B81,"&lt;400")</f>
        <v>10</v>
      </c>
      <c r="I107">
        <f t="shared" ca="1" si="24"/>
        <v>13</v>
      </c>
    </row>
    <row r="108" spans="1:34" x14ac:dyDescent="0.3">
      <c r="F108" t="s">
        <v>152</v>
      </c>
      <c r="G108">
        <f>COUNTIFS(L2:L81,"=Waiver*")</f>
        <v>9</v>
      </c>
      <c r="I108">
        <f t="shared" ca="1" si="24"/>
        <v>5</v>
      </c>
    </row>
    <row r="109" spans="1:34" x14ac:dyDescent="0.3">
      <c r="F109" t="s">
        <v>158</v>
      </c>
      <c r="G109">
        <f>COUNTA(D2:D104)</f>
        <v>49</v>
      </c>
      <c r="I109">
        <f t="shared" ca="1" si="24"/>
        <v>56</v>
      </c>
    </row>
    <row r="110" spans="1:34" x14ac:dyDescent="0.3">
      <c r="F110" t="s">
        <v>159</v>
      </c>
      <c r="G110">
        <v>13</v>
      </c>
      <c r="I110">
        <f t="shared" ca="1" si="24"/>
        <v>13</v>
      </c>
    </row>
    <row r="111" spans="1:34" s="1" customFormat="1" x14ac:dyDescent="0.3">
      <c r="F111" s="1" t="s">
        <v>21</v>
      </c>
      <c r="G111" s="1">
        <f>COUNTIFS(Q2:Q95,$F111)</f>
        <v>5</v>
      </c>
      <c r="I111">
        <f t="shared" ca="1" si="24"/>
        <v>5</v>
      </c>
      <c r="N111" s="10" t="s">
        <v>160</v>
      </c>
    </row>
    <row r="113" spans="5:13" s="1" customFormat="1" x14ac:dyDescent="0.3">
      <c r="H113" s="1" t="s">
        <v>184</v>
      </c>
    </row>
    <row r="114" spans="5:13" x14ac:dyDescent="0.3">
      <c r="F114" t="s">
        <v>1347</v>
      </c>
      <c r="G114" s="1">
        <f>COUNTIFS($F$2:$F$95,F114 &amp; "*")</f>
        <v>0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9</v>
      </c>
      <c r="H115" s="1">
        <f>COUNTIFS($F$2:$F$95,F115 &amp; "*",$H$2:$H$95,"P0")</f>
        <v>3</v>
      </c>
      <c r="I115" s="1">
        <f ca="1">INDIRECT("'" &amp; $K$103 &amp; "'!$g" &amp; ROW())</f>
        <v>12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13" x14ac:dyDescent="0.3">
      <c r="F117" t="s">
        <v>63</v>
      </c>
      <c r="G117" s="1">
        <f t="shared" si="25"/>
        <v>4</v>
      </c>
      <c r="H117" s="1">
        <f t="shared" si="26"/>
        <v>1</v>
      </c>
      <c r="I117" s="1">
        <f t="shared" ca="1" si="27"/>
        <v>6</v>
      </c>
    </row>
    <row r="118" spans="5:13" x14ac:dyDescent="0.3">
      <c r="F118" t="s">
        <v>70</v>
      </c>
      <c r="G118" s="1">
        <f t="shared" si="25"/>
        <v>4</v>
      </c>
      <c r="H118" s="1">
        <f t="shared" si="26"/>
        <v>1</v>
      </c>
      <c r="I118" s="1">
        <f t="shared" ca="1" si="27"/>
        <v>3</v>
      </c>
    </row>
    <row r="119" spans="5:13" x14ac:dyDescent="0.3">
      <c r="F119" t="s">
        <v>253</v>
      </c>
      <c r="G119" s="1">
        <f t="shared" si="25"/>
        <v>3</v>
      </c>
      <c r="H119" s="1">
        <f t="shared" si="26"/>
        <v>3</v>
      </c>
      <c r="I119" s="1">
        <f t="shared" ca="1" si="27"/>
        <v>3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1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9</v>
      </c>
      <c r="H122" s="1">
        <f t="shared" si="26"/>
        <v>3</v>
      </c>
      <c r="I122" s="1">
        <f t="shared" ca="1" si="27"/>
        <v>10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4</v>
      </c>
      <c r="H125" s="1">
        <f t="shared" si="26"/>
        <v>0</v>
      </c>
      <c r="I125" s="1">
        <f t="shared" ca="1" si="27"/>
        <v>5</v>
      </c>
      <c r="M125" t="str">
        <f>CONCATENATE("Prev Rpt= ",$K$103)</f>
        <v>Prev Rpt= bugs-2017-05-23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12</v>
      </c>
      <c r="M126">
        <f ca="1">INDIRECT("'" &amp; $K$103 &amp; "'!$l" &amp; ROW())</f>
        <v>18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14</v>
      </c>
      <c r="M127">
        <f ca="1">INDIRECT("'" &amp; $K$103 &amp; "'!$l" &amp; ROW())</f>
        <v>13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21</v>
      </c>
      <c r="M128">
        <f ca="1">INDIRECT("'" &amp; $K$103 &amp; "'!$l" &amp; ROW())</f>
        <v>20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1</v>
      </c>
      <c r="K129" t="s">
        <v>203</v>
      </c>
      <c r="L129">
        <f>COUNTIFS(H2:H95, "unspecified")</f>
        <v>2</v>
      </c>
      <c r="M129">
        <f ca="1">INDIRECT("'" &amp; $K$103 &amp; "'!$l" &amp; ROW())</f>
        <v>5</v>
      </c>
    </row>
    <row r="130" spans="5:13" x14ac:dyDescent="0.3">
      <c r="F130" t="s">
        <v>86</v>
      </c>
      <c r="G130" s="1">
        <f t="shared" si="25"/>
        <v>14</v>
      </c>
      <c r="H130" s="1">
        <f t="shared" si="26"/>
        <v>1</v>
      </c>
      <c r="I130" s="1">
        <f t="shared" ca="1" si="27"/>
        <v>14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49</v>
      </c>
      <c r="M131" s="1">
        <f ca="1">SUM(M126:M129)</f>
        <v>56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CONCATENATE("149 to be verified/closed, ",SUM(59,22)," non-QA submitter.")</f>
        <v>149 to be verified/closed, 81 non-QA submitter.</v>
      </c>
      <c r="L133" s="13" t="str">
        <f>CONCATENATE("Older than 14 days: ", SUM(42,13))</f>
        <v>Older than 14 days: 55</v>
      </c>
    </row>
    <row r="134" spans="5:13" x14ac:dyDescent="0.3">
      <c r="G134" s="1">
        <f>SUM(G114:G133)</f>
        <v>49</v>
      </c>
      <c r="H134" s="1">
        <f>SUM(H114:H133)</f>
        <v>12</v>
      </c>
      <c r="I134" s="1">
        <f ca="1">SUM(I114:I133)</f>
        <v>56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1</v>
      </c>
      <c r="I136" s="1">
        <f ca="1">INDIRECT("'" &amp; $K$103 &amp; "'!$g" &amp; ROW())</f>
        <v>3</v>
      </c>
    </row>
    <row r="137" spans="5:13" x14ac:dyDescent="0.3">
      <c r="E137" s="1"/>
      <c r="F137" s="1" t="s">
        <v>194</v>
      </c>
      <c r="G137" s="1">
        <f>COUNTIFS($T$2:$T$95,$F137)</f>
        <v>27</v>
      </c>
      <c r="I137" s="1">
        <f ca="1">INDIRECT("'" &amp; $K$103 &amp; "'!$g" &amp; ROW())</f>
        <v>30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21</v>
      </c>
      <c r="I138" s="1">
        <f ca="1">INDIRECT("'" &amp; $K$103 &amp; "'!$g" &amp; ROW())</f>
        <v>23</v>
      </c>
      <c r="K138" s="4" t="s">
        <v>968</v>
      </c>
    </row>
    <row r="139" spans="5:13" x14ac:dyDescent="0.3">
      <c r="G139">
        <f>SUM(G136:G138)</f>
        <v>49</v>
      </c>
      <c r="I139">
        <f ca="1">INDIRECT("'" &amp; $K$103 &amp; "'!$g" &amp; ROW())</f>
        <v>56</v>
      </c>
    </row>
    <row r="140" spans="5:13" x14ac:dyDescent="0.3">
      <c r="E140" s="1"/>
      <c r="F140" s="1" t="s">
        <v>1427</v>
      </c>
      <c r="G140">
        <f t="shared" ref="G140:G146" si="28">COUNTIFS($V$2:$V$95,$F140 &amp; "*")</f>
        <v>0</v>
      </c>
      <c r="I140">
        <f ca="1">INDIRECT("'" &amp; $K$103 &amp; "'!$g" &amp;ROW())</f>
        <v>0</v>
      </c>
    </row>
    <row r="141" spans="5:13" x14ac:dyDescent="0.3">
      <c r="E141" t="s">
        <v>173</v>
      </c>
      <c r="F141" t="s">
        <v>82</v>
      </c>
      <c r="G141">
        <f t="shared" si="28"/>
        <v>22</v>
      </c>
      <c r="I141">
        <f ca="1">INDIRECT("'" &amp; $K$103 &amp; "'!$g" &amp;ROW())</f>
        <v>27</v>
      </c>
    </row>
    <row r="142" spans="5:13" s="1" customFormat="1" x14ac:dyDescent="0.3">
      <c r="E142"/>
      <c r="F142" t="s">
        <v>570</v>
      </c>
      <c r="G142">
        <f t="shared" si="28"/>
        <v>1</v>
      </c>
      <c r="I142">
        <f t="shared" ref="I142:I149" ca="1" si="29">INDIRECT("'" &amp; $K$103 &amp; "'!$g" &amp;ROW())</f>
        <v>2</v>
      </c>
    </row>
    <row r="143" spans="5:13" x14ac:dyDescent="0.3">
      <c r="F143" t="s">
        <v>43</v>
      </c>
      <c r="G143">
        <f t="shared" si="28"/>
        <v>12</v>
      </c>
      <c r="I143">
        <f t="shared" ca="1" si="29"/>
        <v>12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10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3</v>
      </c>
    </row>
    <row r="146" spans="5:9" x14ac:dyDescent="0.3">
      <c r="F146" t="s">
        <v>1426</v>
      </c>
      <c r="G146">
        <f t="shared" si="28"/>
        <v>0</v>
      </c>
      <c r="I146">
        <f t="shared" ca="1" si="29"/>
        <v>0</v>
      </c>
    </row>
    <row r="147" spans="5:9" x14ac:dyDescent="0.3">
      <c r="F147" t="s">
        <v>156</v>
      </c>
      <c r="G147">
        <f>COUNTIFS($V$2:$V$81,$F147)</f>
        <v>4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9" s="1" customFormat="1" x14ac:dyDescent="0.3">
      <c r="E149"/>
      <c r="F149" s="32" t="s">
        <v>1428</v>
      </c>
      <c r="G149">
        <f>COUNTIFS($V$2:$V$81,$F149 &amp; "*")</f>
        <v>0</v>
      </c>
      <c r="H149"/>
      <c r="I149">
        <f t="shared" ca="1" si="29"/>
        <v>1</v>
      </c>
    </row>
    <row r="150" spans="5:9" x14ac:dyDescent="0.3">
      <c r="E150" s="1"/>
      <c r="F150" s="1"/>
      <c r="G150" s="1">
        <f>SUM(G140:G149)</f>
        <v>49</v>
      </c>
      <c r="H150" s="1"/>
      <c r="I150" s="1">
        <f ca="1">SUM(I141:I149)</f>
        <v>56</v>
      </c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1089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1182</v>
      </c>
      <c r="G158">
        <f t="shared" si="31"/>
        <v>1</v>
      </c>
      <c r="I158">
        <f t="shared" ca="1" si="30"/>
        <v>17</v>
      </c>
    </row>
    <row r="159" spans="5:9" x14ac:dyDescent="0.3">
      <c r="F159" t="s">
        <v>1105</v>
      </c>
      <c r="G159">
        <f t="shared" si="31"/>
        <v>12</v>
      </c>
      <c r="I159">
        <f t="shared" ca="1" si="30"/>
        <v>6</v>
      </c>
    </row>
    <row r="160" spans="5:9" x14ac:dyDescent="0.3">
      <c r="F160" t="s">
        <v>1360</v>
      </c>
      <c r="G160">
        <f t="shared" si="31"/>
        <v>1</v>
      </c>
      <c r="I160">
        <f t="shared" ca="1" si="30"/>
        <v>1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14</v>
      </c>
    </row>
    <row r="174" spans="7:14" x14ac:dyDescent="0.3">
      <c r="N174" t="s">
        <v>478</v>
      </c>
    </row>
  </sheetData>
  <autoFilter ref="A1:AH101">
    <filterColumn colId="7">
      <filters>
        <filter val="P0"/>
      </filters>
    </filterColumn>
    <filterColumn colId="12">
      <filters>
        <filter val="---"/>
      </filters>
    </filterColumn>
  </autoFilter>
  <conditionalFormatting sqref="F2:F100">
    <cfRule type="expression" dxfId="301" priority="6">
      <formula>IF(AND(F2 &lt;&gt; AE2, AE2 &lt;&gt; "NTR"), 1,0)</formula>
    </cfRule>
  </conditionalFormatting>
  <conditionalFormatting sqref="M2:M100">
    <cfRule type="expression" dxfId="300" priority="5">
      <formula>IF(AND(M2&lt;&gt;AF2,AF2 &lt;&gt; "---"),IF(AF2 &lt;&gt; "NoTarg",1,0),0)</formula>
    </cfRule>
  </conditionalFormatting>
  <conditionalFormatting sqref="L2:L100">
    <cfRule type="expression" dxfId="299" priority="4">
      <formula>IF(AND(L2 &lt;&gt; AG2, AG2 &lt;&gt; "NoWaive"), 1,0)</formula>
    </cfRule>
  </conditionalFormatting>
  <conditionalFormatting sqref="H2:H100">
    <cfRule type="expression" dxfId="298" priority="3">
      <formula>IF(AND(H2 &lt;&gt; AH2, AH2 &lt;&gt; "NTR"), 1,0)</formula>
    </cfRule>
  </conditionalFormatting>
  <conditionalFormatting sqref="A131:E133 G131:H131 A116:H130 F132:H132 I116:I132 J116:BA133 F133:I133 A161:BA500 A134:BA157 A158:E160 G158:BA160 A2:BA115">
    <cfRule type="expression" dxfId="297" priority="7">
      <formula>MOD(ROW(),2)=0</formula>
    </cfRule>
  </conditionalFormatting>
  <conditionalFormatting sqref="F158:F159">
    <cfRule type="expression" dxfId="296" priority="2">
      <formula>MOD(ROW(),2)=0</formula>
    </cfRule>
  </conditionalFormatting>
  <conditionalFormatting sqref="F160">
    <cfRule type="expression" dxfId="295" priority="1">
      <formula>MOD(ROW(),2)=0</formula>
    </cfRule>
  </conditionalFormatting>
  <hyperlinks>
    <hyperlink ref="K115" r:id="rId1"/>
    <hyperlink ref="K1" location="'bugs-2017-05-25'!K118" display="Prev Notes"/>
    <hyperlink ref="N111" location="'bugs-2017-05-25'!A2" display="Top"/>
    <hyperlink ref="E6" r:id="rId2" display="moorthy.mm@hpe.com"/>
    <hyperlink ref="E25" r:id="rId3" display="gabriel.vicoveanu@hpe.com"/>
    <hyperlink ref="E84" r:id="rId4" display="akshay.ballal@hpe.com"/>
    <hyperlink ref="K137" r:id="rId5"/>
    <hyperlink ref="K134" r:id="rId6"/>
    <hyperlink ref="E14" r:id="rId7" display="matt.dumm@hpe.com"/>
    <hyperlink ref="K138" r:id="rId8"/>
    <hyperlink ref="K135" r:id="rId9"/>
  </hyperlinks>
  <pageMargins left="0.7" right="0.7" top="0.75" bottom="0.75" header="0.3" footer="0.3"/>
  <pageSetup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4289" r:id="rId13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290" r:id="rId14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291" r:id="rId15" name="Button 3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292" r:id="rId16" name="Button 4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293" r:id="rId17" name="Button 5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294" r:id="rId18" name="Button 6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295" r:id="rId19" name="Button 7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296" r:id="rId20" name="Button 8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297" r:id="rId21" name="Button 9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298" r:id="rId22" name="Button 10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299" r:id="rId23" name="Button 11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300" r:id="rId24" name="Button 12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301" r:id="rId25" name="Button 13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302" r:id="rId26" name="Button 14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H174"/>
  <sheetViews>
    <sheetView zoomScale="62" zoomScaleNormal="62" workbookViewId="0">
      <pane ySplit="1" topLeftCell="A102" activePane="bottomLeft" state="frozen"/>
      <selection pane="bottomLeft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66.77734375" customWidth="1"/>
    <col min="11" max="11" width="56.3320312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bestFit="1" customWidth="1"/>
    <col min="28" max="28" width="16.21875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49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24-May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126</v>
      </c>
      <c r="B2">
        <f t="shared" ref="B2:B33" si="1">DAYS360(AB2,$K$104)</f>
        <v>1</v>
      </c>
      <c r="C2" s="4">
        <f t="shared" ref="C2:C33" ca="1" si="2">HYPERLINK($N$174 &amp; INDIRECT("d" &amp; ROW()),INDIRECT("d" &amp; ROW()))</f>
        <v>94665</v>
      </c>
      <c r="D2">
        <v>94665</v>
      </c>
      <c r="E2" t="s">
        <v>251</v>
      </c>
      <c r="F2" t="s">
        <v>45</v>
      </c>
      <c r="G2" t="s">
        <v>55</v>
      </c>
      <c r="H2" t="s">
        <v>94</v>
      </c>
      <c r="I2" t="s">
        <v>24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t="s">
        <v>1105</v>
      </c>
      <c r="N2" t="s">
        <v>1445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145</v>
      </c>
      <c r="Y2" t="s">
        <v>20</v>
      </c>
      <c r="Z2" t="s">
        <v>20</v>
      </c>
      <c r="AA2" s="2">
        <v>42753.233958333331</v>
      </c>
      <c r="AB2" s="2">
        <v>42878.494571759256</v>
      </c>
      <c r="AD2">
        <v>6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Avitus_1.4.0.71-20170531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120</v>
      </c>
      <c r="B3">
        <f t="shared" si="1"/>
        <v>0</v>
      </c>
      <c r="C3" s="4">
        <f t="shared" ca="1" si="2"/>
        <v>94952</v>
      </c>
      <c r="D3">
        <v>94952</v>
      </c>
      <c r="E3" t="s">
        <v>146</v>
      </c>
      <c r="F3" t="s">
        <v>45</v>
      </c>
      <c r="G3" t="s">
        <v>55</v>
      </c>
      <c r="H3" t="s">
        <v>184</v>
      </c>
      <c r="I3" t="s">
        <v>68</v>
      </c>
      <c r="J3" t="s">
        <v>123</v>
      </c>
      <c r="K3" t="str">
        <f t="shared" ca="1" si="3"/>
        <v>.</v>
      </c>
      <c r="L3" t="s">
        <v>20</v>
      </c>
      <c r="M3" t="s">
        <v>1182</v>
      </c>
      <c r="N3" t="s">
        <v>1419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20</v>
      </c>
      <c r="Z3" t="s">
        <v>847</v>
      </c>
      <c r="AA3">
        <v>42759.434884259259</v>
      </c>
      <c r="AB3">
        <v>42879.695347222223</v>
      </c>
      <c r="AE3" t="str">
        <f t="shared" ca="1" si="4"/>
        <v>ADE</v>
      </c>
      <c r="AF3" t="str">
        <f t="shared" ca="1" si="5"/>
        <v>Avitus_1.4.0.70-20170524</v>
      </c>
      <c r="AG3" t="str">
        <f t="shared" ca="1" si="6"/>
        <v>---</v>
      </c>
      <c r="AH3" t="str">
        <f t="shared" ca="1" si="7"/>
        <v>P0</v>
      </c>
    </row>
    <row r="4" spans="1:34" x14ac:dyDescent="0.3">
      <c r="A4">
        <f t="shared" si="0"/>
        <v>90</v>
      </c>
      <c r="B4">
        <f t="shared" si="1"/>
        <v>1</v>
      </c>
      <c r="C4" s="4">
        <f t="shared" ca="1" si="2"/>
        <v>96366</v>
      </c>
      <c r="D4">
        <v>96366</v>
      </c>
      <c r="E4" t="s">
        <v>1264</v>
      </c>
      <c r="F4" t="s">
        <v>45</v>
      </c>
      <c r="G4" t="s">
        <v>46</v>
      </c>
      <c r="H4" t="s">
        <v>94</v>
      </c>
      <c r="I4" t="s">
        <v>24</v>
      </c>
      <c r="J4" t="s">
        <v>123</v>
      </c>
      <c r="K4" t="str">
        <f t="shared" ca="1" si="3"/>
        <v>.</v>
      </c>
      <c r="L4" s="5" t="s">
        <v>20</v>
      </c>
      <c r="M4" s="5" t="s">
        <v>20</v>
      </c>
      <c r="N4" t="s">
        <v>587</v>
      </c>
      <c r="O4" t="s">
        <v>123</v>
      </c>
      <c r="P4" t="s">
        <v>117</v>
      </c>
      <c r="Q4" t="s">
        <v>82</v>
      </c>
      <c r="R4" t="s">
        <v>1380</v>
      </c>
      <c r="S4" t="s">
        <v>269</v>
      </c>
      <c r="T4" t="s">
        <v>36</v>
      </c>
      <c r="U4" t="s">
        <v>35</v>
      </c>
      <c r="V4" t="s">
        <v>82</v>
      </c>
      <c r="W4" t="s">
        <v>109</v>
      </c>
      <c r="X4" t="s">
        <v>410</v>
      </c>
      <c r="Y4" t="s">
        <v>20</v>
      </c>
      <c r="Z4" t="s">
        <v>20</v>
      </c>
      <c r="AA4" s="2">
        <v>42790.546805555554</v>
      </c>
      <c r="AB4" s="2">
        <v>42878.384479166663</v>
      </c>
      <c r="AD4">
        <v>1</v>
      </c>
      <c r="AE4" t="str">
        <f t="shared" ca="1" si="4"/>
        <v>ADE</v>
      </c>
      <c r="AF4" t="str">
        <f t="shared" ca="1" si="5"/>
        <v>---</v>
      </c>
      <c r="AG4" t="str">
        <f t="shared" ca="1" si="6"/>
        <v>---</v>
      </c>
      <c r="AH4" t="str">
        <f t="shared" ca="1" si="7"/>
        <v>P2</v>
      </c>
    </row>
    <row r="5" spans="1:34" x14ac:dyDescent="0.3">
      <c r="A5">
        <f t="shared" si="0"/>
        <v>74</v>
      </c>
      <c r="B5">
        <f t="shared" si="1"/>
        <v>1</v>
      </c>
      <c r="C5" s="4">
        <f t="shared" ca="1" si="2"/>
        <v>96943</v>
      </c>
      <c r="D5">
        <v>96943</v>
      </c>
      <c r="E5" t="s">
        <v>110</v>
      </c>
      <c r="F5" t="s">
        <v>45</v>
      </c>
      <c r="G5" t="s">
        <v>55</v>
      </c>
      <c r="H5" t="s">
        <v>156</v>
      </c>
      <c r="I5" t="s">
        <v>123</v>
      </c>
      <c r="J5" t="s">
        <v>123</v>
      </c>
      <c r="K5" t="str">
        <f t="shared" ca="1" si="3"/>
        <v>Was this tested before, is this a regression or escape?</v>
      </c>
      <c r="L5" s="5" t="s">
        <v>20</v>
      </c>
      <c r="M5" s="5" t="s">
        <v>20</v>
      </c>
      <c r="N5" t="s">
        <v>753</v>
      </c>
      <c r="O5" t="s">
        <v>123</v>
      </c>
      <c r="P5" t="s">
        <v>123</v>
      </c>
      <c r="Q5" t="s">
        <v>82</v>
      </c>
      <c r="R5" t="s">
        <v>1380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20</v>
      </c>
      <c r="Z5" t="s">
        <v>20</v>
      </c>
      <c r="AA5" s="2">
        <v>42804.460231481484</v>
      </c>
      <c r="AB5" s="2">
        <v>42878.288645833331</v>
      </c>
      <c r="AD5">
        <v>1</v>
      </c>
      <c r="AE5" t="str">
        <f t="shared" ca="1" si="4"/>
        <v>ADE</v>
      </c>
      <c r="AF5" t="str">
        <f t="shared" ca="1" si="5"/>
        <v>---</v>
      </c>
      <c r="AG5" t="str">
        <f t="shared" ca="1" si="6"/>
        <v>---</v>
      </c>
      <c r="AH5" t="str">
        <f t="shared" ca="1" si="7"/>
        <v>unspecified</v>
      </c>
    </row>
    <row r="6" spans="1:34" x14ac:dyDescent="0.3">
      <c r="A6">
        <f t="shared" si="0"/>
        <v>54</v>
      </c>
      <c r="B6">
        <f t="shared" si="1"/>
        <v>0</v>
      </c>
      <c r="C6" s="4">
        <f t="shared" ca="1" si="2"/>
        <v>97664</v>
      </c>
      <c r="D6">
        <v>97664</v>
      </c>
      <c r="E6" t="s">
        <v>801</v>
      </c>
      <c r="F6" t="s">
        <v>45</v>
      </c>
      <c r="G6" t="s">
        <v>55</v>
      </c>
      <c r="H6" t="s">
        <v>184</v>
      </c>
      <c r="I6" t="s">
        <v>30</v>
      </c>
      <c r="J6" t="s">
        <v>123</v>
      </c>
      <c r="K6" t="str">
        <f t="shared" ca="1" si="3"/>
        <v>NTR</v>
      </c>
      <c r="L6" t="s">
        <v>20</v>
      </c>
      <c r="M6" t="s">
        <v>20</v>
      </c>
      <c r="N6" t="s">
        <v>931</v>
      </c>
      <c r="O6" t="s">
        <v>123</v>
      </c>
      <c r="P6" t="s">
        <v>123</v>
      </c>
      <c r="Q6" t="s">
        <v>82</v>
      </c>
      <c r="R6" t="s">
        <v>1380</v>
      </c>
      <c r="S6" t="s">
        <v>269</v>
      </c>
      <c r="T6" t="s">
        <v>51</v>
      </c>
      <c r="U6" t="s">
        <v>22</v>
      </c>
      <c r="V6" t="s">
        <v>29</v>
      </c>
      <c r="W6" t="s">
        <v>54</v>
      </c>
      <c r="X6" t="s">
        <v>932</v>
      </c>
      <c r="Y6" t="s">
        <v>20</v>
      </c>
      <c r="Z6" t="s">
        <v>20</v>
      </c>
      <c r="AA6">
        <v>42824.346377314818</v>
      </c>
      <c r="AB6">
        <v>42879.635335648149</v>
      </c>
      <c r="AE6" t="str">
        <f t="shared" ca="1" si="4"/>
        <v>NTR</v>
      </c>
      <c r="AF6" t="str">
        <f t="shared" ca="1" si="5"/>
        <v>NoTarg</v>
      </c>
      <c r="AG6" t="str">
        <f t="shared" ca="1" si="6"/>
        <v>NoWaive</v>
      </c>
      <c r="AH6" t="str">
        <f t="shared" ca="1" si="7"/>
        <v>NTR</v>
      </c>
    </row>
    <row r="7" spans="1:34" x14ac:dyDescent="0.3">
      <c r="A7">
        <f t="shared" si="0"/>
        <v>30</v>
      </c>
      <c r="B7">
        <f t="shared" si="1"/>
        <v>1</v>
      </c>
      <c r="C7" s="4">
        <f t="shared" ca="1" si="2"/>
        <v>98662</v>
      </c>
      <c r="D7">
        <v>98662</v>
      </c>
      <c r="E7" t="s">
        <v>977</v>
      </c>
      <c r="F7" t="s">
        <v>45</v>
      </c>
      <c r="G7" t="s">
        <v>894</v>
      </c>
      <c r="H7" t="s">
        <v>184</v>
      </c>
      <c r="I7" t="s">
        <v>81</v>
      </c>
      <c r="J7" t="s">
        <v>123</v>
      </c>
      <c r="K7" t="str">
        <f t="shared" ca="1" si="3"/>
        <v>Passing in Dev tests. Need to contact submitter for system that repros.</v>
      </c>
      <c r="L7" s="5" t="s">
        <v>20</v>
      </c>
      <c r="M7" s="5" t="s">
        <v>20</v>
      </c>
      <c r="N7" t="s">
        <v>1121</v>
      </c>
      <c r="O7" t="s">
        <v>123</v>
      </c>
      <c r="P7" t="s">
        <v>123</v>
      </c>
      <c r="Q7" t="s">
        <v>82</v>
      </c>
      <c r="R7" t="s">
        <v>1380</v>
      </c>
      <c r="S7" t="s">
        <v>269</v>
      </c>
      <c r="T7" t="s">
        <v>23</v>
      </c>
      <c r="U7" t="s">
        <v>22</v>
      </c>
      <c r="V7" t="s">
        <v>82</v>
      </c>
      <c r="W7" t="s">
        <v>54</v>
      </c>
      <c r="X7" t="s">
        <v>242</v>
      </c>
      <c r="Y7" t="s">
        <v>20</v>
      </c>
      <c r="Z7" t="s">
        <v>20</v>
      </c>
      <c r="AA7" s="2">
        <v>42849.522326388891</v>
      </c>
      <c r="AB7" s="2">
        <v>42878.305474537039</v>
      </c>
      <c r="AD7">
        <v>6</v>
      </c>
      <c r="AE7" t="str">
        <f t="shared" ca="1" si="4"/>
        <v>ADE</v>
      </c>
      <c r="AF7" t="str">
        <f t="shared" ca="1" si="5"/>
        <v>---</v>
      </c>
      <c r="AG7" t="str">
        <f t="shared" ca="1" si="6"/>
        <v>---</v>
      </c>
      <c r="AH7" t="str">
        <f t="shared" ca="1" si="7"/>
        <v>P0</v>
      </c>
    </row>
    <row r="8" spans="1:34" x14ac:dyDescent="0.3">
      <c r="A8">
        <f t="shared" si="0"/>
        <v>28</v>
      </c>
      <c r="B8">
        <f t="shared" si="1"/>
        <v>0</v>
      </c>
      <c r="C8" s="4">
        <f t="shared" ca="1" si="2"/>
        <v>98778</v>
      </c>
      <c r="D8">
        <v>98778</v>
      </c>
      <c r="E8" t="s">
        <v>169</v>
      </c>
      <c r="F8" t="s">
        <v>45</v>
      </c>
      <c r="G8" t="s">
        <v>1356</v>
      </c>
      <c r="H8" t="s">
        <v>184</v>
      </c>
      <c r="I8" t="s">
        <v>24</v>
      </c>
      <c r="J8" t="s">
        <v>123</v>
      </c>
      <c r="K8" t="str">
        <f t="shared" ca="1" si="3"/>
        <v>.</v>
      </c>
      <c r="L8" s="5" t="s">
        <v>20</v>
      </c>
      <c r="M8" t="s">
        <v>1182</v>
      </c>
      <c r="N8" t="s">
        <v>1358</v>
      </c>
      <c r="O8" t="s">
        <v>1392</v>
      </c>
      <c r="P8" t="s">
        <v>123</v>
      </c>
      <c r="Q8" t="s">
        <v>82</v>
      </c>
      <c r="R8" t="s">
        <v>1380</v>
      </c>
      <c r="S8" t="s">
        <v>269</v>
      </c>
      <c r="T8" t="s">
        <v>36</v>
      </c>
      <c r="U8" t="s">
        <v>35</v>
      </c>
      <c r="V8" t="s">
        <v>190</v>
      </c>
      <c r="W8" t="s">
        <v>26</v>
      </c>
      <c r="X8" t="s">
        <v>742</v>
      </c>
      <c r="Y8" t="s">
        <v>20</v>
      </c>
      <c r="Z8" t="s">
        <v>847</v>
      </c>
      <c r="AA8" s="2">
        <v>42851.918726851851</v>
      </c>
      <c r="AB8" s="2">
        <v>42879.695289351854</v>
      </c>
      <c r="AD8">
        <v>2</v>
      </c>
      <c r="AE8" t="str">
        <f t="shared" ca="1" si="4"/>
        <v>ADE</v>
      </c>
      <c r="AF8" t="str">
        <f t="shared" ca="1" si="5"/>
        <v>Avitus_1.4.0.70-20170524</v>
      </c>
      <c r="AG8" t="str">
        <f t="shared" ca="1" si="6"/>
        <v>---</v>
      </c>
      <c r="AH8" t="str">
        <f t="shared" ca="1" si="7"/>
        <v>P0</v>
      </c>
    </row>
    <row r="9" spans="1:34" x14ac:dyDescent="0.3">
      <c r="A9">
        <f t="shared" si="0"/>
        <v>23</v>
      </c>
      <c r="B9">
        <f t="shared" si="1"/>
        <v>0</v>
      </c>
      <c r="C9" s="4">
        <f t="shared" ca="1" si="2"/>
        <v>98915</v>
      </c>
      <c r="D9">
        <v>98915</v>
      </c>
      <c r="E9" t="s">
        <v>1180</v>
      </c>
      <c r="F9" t="s">
        <v>45</v>
      </c>
      <c r="G9" t="s">
        <v>55</v>
      </c>
      <c r="H9" t="s">
        <v>94</v>
      </c>
      <c r="I9" t="s">
        <v>24</v>
      </c>
      <c r="J9" t="s">
        <v>123</v>
      </c>
      <c r="K9" t="str">
        <f t="shared" ca="1" si="3"/>
        <v>Moving TB to next week</v>
      </c>
      <c r="L9" s="5" t="s">
        <v>20</v>
      </c>
      <c r="M9" s="5" t="s">
        <v>1105</v>
      </c>
      <c r="N9" t="s">
        <v>1179</v>
      </c>
      <c r="O9" t="s">
        <v>123</v>
      </c>
      <c r="P9" t="s">
        <v>123</v>
      </c>
      <c r="Q9" t="s">
        <v>82</v>
      </c>
      <c r="R9" t="s">
        <v>1380</v>
      </c>
      <c r="S9" t="s">
        <v>269</v>
      </c>
      <c r="T9" t="s">
        <v>23</v>
      </c>
      <c r="U9" t="s">
        <v>22</v>
      </c>
      <c r="V9" t="s">
        <v>82</v>
      </c>
      <c r="W9" t="s">
        <v>739</v>
      </c>
      <c r="X9" t="s">
        <v>1180</v>
      </c>
      <c r="Y9" t="s">
        <v>20</v>
      </c>
      <c r="Z9" t="s">
        <v>847</v>
      </c>
      <c r="AA9" s="2">
        <v>42856.859178240738</v>
      </c>
      <c r="AB9" s="2">
        <v>42879.738287037035</v>
      </c>
      <c r="AD9">
        <v>3</v>
      </c>
      <c r="AE9" t="str">
        <f t="shared" ca="1" si="4"/>
        <v>ADE</v>
      </c>
      <c r="AF9" t="str">
        <f t="shared" ca="1" si="5"/>
        <v>Avitus_1.4.0.70-20170524</v>
      </c>
      <c r="AG9" t="str">
        <f t="shared" ca="1" si="6"/>
        <v>---</v>
      </c>
      <c r="AH9" t="str">
        <f t="shared" ca="1" si="7"/>
        <v>P2</v>
      </c>
    </row>
    <row r="10" spans="1:34" x14ac:dyDescent="0.3">
      <c r="A10">
        <f t="shared" si="0"/>
        <v>19</v>
      </c>
      <c r="B10">
        <f t="shared" si="1"/>
        <v>0</v>
      </c>
      <c r="C10" s="4">
        <f t="shared" ca="1" si="2"/>
        <v>99100</v>
      </c>
      <c r="D10">
        <v>99100</v>
      </c>
      <c r="E10" t="s">
        <v>867</v>
      </c>
      <c r="F10" t="s">
        <v>45</v>
      </c>
      <c r="G10" t="s">
        <v>1267</v>
      </c>
      <c r="H10" t="s">
        <v>94</v>
      </c>
      <c r="I10" t="s">
        <v>24</v>
      </c>
      <c r="J10" t="s">
        <v>123</v>
      </c>
      <c r="K10" t="str">
        <f t="shared" ca="1" si="3"/>
        <v>.</v>
      </c>
      <c r="L10" s="5" t="s">
        <v>20</v>
      </c>
      <c r="M10" t="s">
        <v>20</v>
      </c>
      <c r="N10" t="s">
        <v>1224</v>
      </c>
      <c r="O10" t="s">
        <v>123</v>
      </c>
      <c r="P10" t="s">
        <v>123</v>
      </c>
      <c r="Q10" t="s">
        <v>82</v>
      </c>
      <c r="R10" t="s">
        <v>1380</v>
      </c>
      <c r="S10" t="s">
        <v>269</v>
      </c>
      <c r="T10" t="s">
        <v>23</v>
      </c>
      <c r="U10" t="s">
        <v>39</v>
      </c>
      <c r="V10" t="s">
        <v>82</v>
      </c>
      <c r="W10" t="s">
        <v>54</v>
      </c>
      <c r="X10" t="s">
        <v>1034</v>
      </c>
      <c r="Y10" t="s">
        <v>20</v>
      </c>
      <c r="Z10" t="s">
        <v>20</v>
      </c>
      <c r="AA10" s="2">
        <v>42860.362962962965</v>
      </c>
      <c r="AB10" s="2">
        <v>42879.489861111113</v>
      </c>
      <c r="AD10">
        <v>7</v>
      </c>
      <c r="AE10" t="str">
        <f t="shared" ca="1" si="4"/>
        <v>ADE</v>
      </c>
      <c r="AF10" t="str">
        <f t="shared" ca="1" si="5"/>
        <v>---</v>
      </c>
      <c r="AG10" t="str">
        <f t="shared" ca="1" si="6"/>
        <v>---</v>
      </c>
      <c r="AH10" t="str">
        <f t="shared" ca="1" si="7"/>
        <v>P2</v>
      </c>
    </row>
    <row r="11" spans="1:34" x14ac:dyDescent="0.3">
      <c r="A11">
        <f t="shared" si="0"/>
        <v>9</v>
      </c>
      <c r="B11">
        <f t="shared" si="1"/>
        <v>0</v>
      </c>
      <c r="C11" s="4">
        <f t="shared" ca="1" si="2"/>
        <v>99462</v>
      </c>
      <c r="D11">
        <v>99462</v>
      </c>
      <c r="E11" t="s">
        <v>867</v>
      </c>
      <c r="F11" t="s">
        <v>45</v>
      </c>
      <c r="G11" t="s">
        <v>1267</v>
      </c>
      <c r="H11" t="s">
        <v>94</v>
      </c>
      <c r="I11" t="s">
        <v>24</v>
      </c>
      <c r="J11" t="s">
        <v>123</v>
      </c>
      <c r="K11" t="str">
        <f t="shared" ca="1" si="3"/>
        <v>In analysis</v>
      </c>
      <c r="L11" t="s">
        <v>20</v>
      </c>
      <c r="M11" t="s">
        <v>20</v>
      </c>
      <c r="N11" t="s">
        <v>1305</v>
      </c>
      <c r="O11" t="s">
        <v>123</v>
      </c>
      <c r="P11" t="s">
        <v>123</v>
      </c>
      <c r="Q11" t="s">
        <v>82</v>
      </c>
      <c r="R11" t="s">
        <v>1380</v>
      </c>
      <c r="S11" t="s">
        <v>269</v>
      </c>
      <c r="T11" t="s">
        <v>36</v>
      </c>
      <c r="U11" t="s">
        <v>22</v>
      </c>
      <c r="V11" t="s">
        <v>82</v>
      </c>
      <c r="W11" t="s">
        <v>54</v>
      </c>
      <c r="X11" t="s">
        <v>433</v>
      </c>
      <c r="Y11" t="s">
        <v>20</v>
      </c>
      <c r="Z11" t="s">
        <v>20</v>
      </c>
      <c r="AA11">
        <v>42870.45040509259</v>
      </c>
      <c r="AB11">
        <v>42879.655162037037</v>
      </c>
      <c r="AE11" t="str">
        <f t="shared" ca="1" si="4"/>
        <v>ADE</v>
      </c>
      <c r="AF11" t="str">
        <f t="shared" ca="1" si="5"/>
        <v>---</v>
      </c>
      <c r="AG11" t="str">
        <f t="shared" ca="1" si="6"/>
        <v>---</v>
      </c>
      <c r="AH11" t="str">
        <f t="shared" ca="1" si="7"/>
        <v>P0</v>
      </c>
    </row>
    <row r="12" spans="1:34" x14ac:dyDescent="0.3">
      <c r="A12">
        <f t="shared" si="0"/>
        <v>56</v>
      </c>
      <c r="B12">
        <f t="shared" si="1"/>
        <v>1</v>
      </c>
      <c r="C12" s="4">
        <f t="shared" ca="1" si="2"/>
        <v>97551</v>
      </c>
      <c r="D12">
        <v>97551</v>
      </c>
      <c r="E12" t="s">
        <v>1000</v>
      </c>
      <c r="F12" t="s">
        <v>63</v>
      </c>
      <c r="G12" t="s">
        <v>446</v>
      </c>
      <c r="H12" t="s">
        <v>184</v>
      </c>
      <c r="I12" t="s">
        <v>30</v>
      </c>
      <c r="J12" t="s">
        <v>123</v>
      </c>
      <c r="K12" t="str">
        <f t="shared" ca="1" si="3"/>
        <v>Moving TB to next week</v>
      </c>
      <c r="L12" t="s">
        <v>20</v>
      </c>
      <c r="M12" t="s">
        <v>1105</v>
      </c>
      <c r="N12" t="s">
        <v>921</v>
      </c>
      <c r="O12" t="s">
        <v>1387</v>
      </c>
      <c r="P12" t="s">
        <v>123</v>
      </c>
      <c r="Q12" t="s">
        <v>82</v>
      </c>
      <c r="R12" t="s">
        <v>1380</v>
      </c>
      <c r="S12" t="s">
        <v>269</v>
      </c>
      <c r="T12" t="s">
        <v>36</v>
      </c>
      <c r="U12" t="s">
        <v>35</v>
      </c>
      <c r="V12" t="s">
        <v>190</v>
      </c>
      <c r="W12" t="s">
        <v>26</v>
      </c>
      <c r="X12" t="s">
        <v>412</v>
      </c>
      <c r="Y12" t="s">
        <v>100</v>
      </c>
      <c r="Z12" t="s">
        <v>20</v>
      </c>
      <c r="AA12">
        <v>42822.535578703704</v>
      </c>
      <c r="AB12">
        <v>42878.449583333335</v>
      </c>
      <c r="AE12" t="str">
        <f t="shared" ca="1" si="4"/>
        <v>AvatarFS</v>
      </c>
      <c r="AF12" t="str">
        <f t="shared" ca="1" si="5"/>
        <v>Avitus_1.4.0.70-20170524</v>
      </c>
      <c r="AG12" t="str">
        <f t="shared" ca="1" si="6"/>
        <v>---</v>
      </c>
      <c r="AH12" t="str">
        <f t="shared" ca="1" si="7"/>
        <v>P0</v>
      </c>
    </row>
    <row r="13" spans="1:34" x14ac:dyDescent="0.3">
      <c r="A13">
        <f t="shared" si="0"/>
        <v>51</v>
      </c>
      <c r="B13">
        <f t="shared" si="1"/>
        <v>9</v>
      </c>
      <c r="C13" s="4">
        <f t="shared" ca="1" si="2"/>
        <v>97780</v>
      </c>
      <c r="D13">
        <v>97780</v>
      </c>
      <c r="E13" t="s">
        <v>410</v>
      </c>
      <c r="F13" t="s">
        <v>63</v>
      </c>
      <c r="G13" t="s">
        <v>555</v>
      </c>
      <c r="H13" t="s">
        <v>94</v>
      </c>
      <c r="I13" t="s">
        <v>24</v>
      </c>
      <c r="J13" t="s">
        <v>123</v>
      </c>
      <c r="K13" t="str">
        <f t="shared" ca="1" si="3"/>
        <v>.</v>
      </c>
      <c r="L13" s="5" t="s">
        <v>20</v>
      </c>
      <c r="M13" t="s">
        <v>1105</v>
      </c>
      <c r="N13" t="s">
        <v>981</v>
      </c>
      <c r="O13" t="s">
        <v>123</v>
      </c>
      <c r="P13" t="s">
        <v>123</v>
      </c>
      <c r="Q13" t="s">
        <v>82</v>
      </c>
      <c r="R13" t="s">
        <v>1380</v>
      </c>
      <c r="S13" t="s">
        <v>269</v>
      </c>
      <c r="T13" t="s">
        <v>23</v>
      </c>
      <c r="U13" t="s">
        <v>22</v>
      </c>
      <c r="V13" t="s">
        <v>82</v>
      </c>
      <c r="W13" t="s">
        <v>90</v>
      </c>
      <c r="X13" t="s">
        <v>959</v>
      </c>
      <c r="Y13" t="s">
        <v>20</v>
      </c>
      <c r="Z13" t="s">
        <v>20</v>
      </c>
      <c r="AA13" s="2">
        <v>42828.405347222222</v>
      </c>
      <c r="AB13" s="2">
        <v>42870.280416666668</v>
      </c>
      <c r="AD13">
        <v>11</v>
      </c>
      <c r="AE13" t="str">
        <f t="shared" ca="1" si="4"/>
        <v>AvatarFS</v>
      </c>
      <c r="AF13" t="str">
        <f t="shared" ca="1" si="5"/>
        <v>Avitus_1.4.0.71-20170531</v>
      </c>
      <c r="AG13" t="str">
        <f t="shared" ca="1" si="6"/>
        <v>---</v>
      </c>
      <c r="AH13" t="str">
        <f t="shared" ca="1" si="7"/>
        <v>P2</v>
      </c>
    </row>
    <row r="14" spans="1:34" x14ac:dyDescent="0.3">
      <c r="A14">
        <f t="shared" si="0"/>
        <v>37</v>
      </c>
      <c r="B14">
        <f t="shared" si="1"/>
        <v>1</v>
      </c>
      <c r="C14" s="4">
        <f t="shared" ca="1" si="2"/>
        <v>98359</v>
      </c>
      <c r="D14">
        <v>98359</v>
      </c>
      <c r="E14" t="s">
        <v>1000</v>
      </c>
      <c r="F14" t="s">
        <v>63</v>
      </c>
      <c r="G14" t="s">
        <v>446</v>
      </c>
      <c r="H14" t="s">
        <v>112</v>
      </c>
      <c r="I14" t="s">
        <v>24</v>
      </c>
      <c r="J14" t="s">
        <v>123</v>
      </c>
      <c r="K14" t="str">
        <f t="shared" ca="1" si="3"/>
        <v>.</v>
      </c>
      <c r="L14" s="5" t="s">
        <v>20</v>
      </c>
      <c r="M14" t="s">
        <v>20</v>
      </c>
      <c r="N14" t="s">
        <v>1061</v>
      </c>
      <c r="O14" t="s">
        <v>1388</v>
      </c>
      <c r="P14" t="s">
        <v>123</v>
      </c>
      <c r="Q14" t="s">
        <v>82</v>
      </c>
      <c r="R14" t="s">
        <v>1380</v>
      </c>
      <c r="S14" t="s">
        <v>269</v>
      </c>
      <c r="T14" t="s">
        <v>36</v>
      </c>
      <c r="U14" t="s">
        <v>35</v>
      </c>
      <c r="V14" t="s">
        <v>190</v>
      </c>
      <c r="W14" t="s">
        <v>26</v>
      </c>
      <c r="X14" t="s">
        <v>742</v>
      </c>
      <c r="Y14" t="s">
        <v>103</v>
      </c>
      <c r="Z14" t="s">
        <v>20</v>
      </c>
      <c r="AA14" s="2">
        <v>42842.912604166668</v>
      </c>
      <c r="AB14" s="2">
        <v>42878.296516203707</v>
      </c>
      <c r="AD14">
        <v>4</v>
      </c>
      <c r="AE14" t="str">
        <f t="shared" ca="1" si="4"/>
        <v>AvatarFS</v>
      </c>
      <c r="AF14" t="str">
        <f t="shared" ca="1" si="5"/>
        <v>---</v>
      </c>
      <c r="AG14" t="str">
        <f t="shared" ca="1" si="6"/>
        <v>---</v>
      </c>
      <c r="AH14" t="str">
        <f t="shared" ca="1" si="7"/>
        <v>P1</v>
      </c>
    </row>
    <row r="15" spans="1:34" x14ac:dyDescent="0.3">
      <c r="A15">
        <f t="shared" si="0"/>
        <v>20</v>
      </c>
      <c r="B15">
        <f t="shared" si="1"/>
        <v>2</v>
      </c>
      <c r="C15" s="4">
        <f t="shared" ca="1" si="2"/>
        <v>99032</v>
      </c>
      <c r="D15">
        <v>99032</v>
      </c>
      <c r="E15" t="s">
        <v>801</v>
      </c>
      <c r="F15" t="s">
        <v>63</v>
      </c>
      <c r="G15" t="s">
        <v>989</v>
      </c>
      <c r="H15" t="s">
        <v>112</v>
      </c>
      <c r="I15" t="s">
        <v>24</v>
      </c>
      <c r="J15" t="s">
        <v>123</v>
      </c>
      <c r="K15" t="str">
        <f t="shared" ca="1" si="3"/>
        <v>.</v>
      </c>
      <c r="L15" t="s">
        <v>20</v>
      </c>
      <c r="M15" t="s">
        <v>1105</v>
      </c>
      <c r="N15" t="s">
        <v>1359</v>
      </c>
      <c r="O15" t="s">
        <v>123</v>
      </c>
      <c r="P15" t="s">
        <v>123</v>
      </c>
      <c r="Q15" t="s">
        <v>82</v>
      </c>
      <c r="R15" t="s">
        <v>1380</v>
      </c>
      <c r="S15" t="s">
        <v>269</v>
      </c>
      <c r="T15" t="s">
        <v>36</v>
      </c>
      <c r="U15" t="s">
        <v>22</v>
      </c>
      <c r="V15" t="s">
        <v>82</v>
      </c>
      <c r="W15" t="s">
        <v>90</v>
      </c>
      <c r="X15" t="s">
        <v>997</v>
      </c>
      <c r="Y15" t="s">
        <v>20</v>
      </c>
      <c r="Z15" t="s">
        <v>20</v>
      </c>
      <c r="AA15">
        <v>42859.293344907404</v>
      </c>
      <c r="AB15">
        <v>42877.293923611112</v>
      </c>
      <c r="AE15" t="str">
        <f t="shared" ca="1" si="4"/>
        <v>AvatarFS</v>
      </c>
      <c r="AF15" t="str">
        <f t="shared" ca="1" si="5"/>
        <v>Avitus_1.4.0.71-20170531</v>
      </c>
      <c r="AG15" t="str">
        <f t="shared" ca="1" si="6"/>
        <v>---</v>
      </c>
      <c r="AH15" t="str">
        <f t="shared" ca="1" si="7"/>
        <v>P1</v>
      </c>
    </row>
    <row r="16" spans="1:34" x14ac:dyDescent="0.3">
      <c r="A16">
        <f t="shared" si="0"/>
        <v>16</v>
      </c>
      <c r="B16">
        <f t="shared" si="1"/>
        <v>0</v>
      </c>
      <c r="C16" s="4">
        <f t="shared" ca="1" si="2"/>
        <v>99165</v>
      </c>
      <c r="D16">
        <v>99165</v>
      </c>
      <c r="E16" t="s">
        <v>146</v>
      </c>
      <c r="F16" t="s">
        <v>63</v>
      </c>
      <c r="G16" t="s">
        <v>66</v>
      </c>
      <c r="H16" t="s">
        <v>94</v>
      </c>
      <c r="I16" t="s">
        <v>24</v>
      </c>
      <c r="J16" t="s">
        <v>123</v>
      </c>
      <c r="K16" t="str">
        <f t="shared" ca="1" si="3"/>
        <v>.</v>
      </c>
      <c r="L16" s="5" t="s">
        <v>20</v>
      </c>
      <c r="M16" s="5" t="s">
        <v>1182</v>
      </c>
      <c r="N16" t="s">
        <v>1240</v>
      </c>
      <c r="O16" t="s">
        <v>123</v>
      </c>
      <c r="P16" t="s">
        <v>123</v>
      </c>
      <c r="Q16" t="s">
        <v>82</v>
      </c>
      <c r="R16" t="s">
        <v>1380</v>
      </c>
      <c r="S16" t="s">
        <v>269</v>
      </c>
      <c r="T16" t="s">
        <v>36</v>
      </c>
      <c r="U16" t="s">
        <v>22</v>
      </c>
      <c r="V16" t="s">
        <v>82</v>
      </c>
      <c r="W16" t="s">
        <v>90</v>
      </c>
      <c r="X16" t="s">
        <v>997</v>
      </c>
      <c r="Y16" t="s">
        <v>20</v>
      </c>
      <c r="Z16" t="s">
        <v>847</v>
      </c>
      <c r="AA16" s="2">
        <v>42863.599120370367</v>
      </c>
      <c r="AB16" s="2">
        <v>42879.695254629631</v>
      </c>
      <c r="AD16">
        <v>3</v>
      </c>
      <c r="AE16" t="str">
        <f t="shared" ca="1" si="4"/>
        <v>AvatarFS</v>
      </c>
      <c r="AF16" t="str">
        <f t="shared" ca="1" si="5"/>
        <v>Avitus_1.4.0.70-20170524</v>
      </c>
      <c r="AG16" t="str">
        <f t="shared" ca="1" si="6"/>
        <v>---</v>
      </c>
      <c r="AH16" t="str">
        <f t="shared" ca="1" si="7"/>
        <v>P2</v>
      </c>
    </row>
    <row r="17" spans="1:34" x14ac:dyDescent="0.3">
      <c r="A17">
        <f t="shared" si="0"/>
        <v>0</v>
      </c>
      <c r="B17">
        <f t="shared" si="1"/>
        <v>0</v>
      </c>
      <c r="C17" s="4">
        <f t="shared" ca="1" si="2"/>
        <v>99927</v>
      </c>
      <c r="D17">
        <v>99927</v>
      </c>
      <c r="E17" t="s">
        <v>62</v>
      </c>
      <c r="F17" t="s">
        <v>63</v>
      </c>
      <c r="G17" t="s">
        <v>1453</v>
      </c>
      <c r="H17" t="s">
        <v>156</v>
      </c>
      <c r="I17" t="s">
        <v>123</v>
      </c>
      <c r="J17" t="s">
        <v>123</v>
      </c>
      <c r="K17" t="str">
        <f t="shared" ca="1" si="3"/>
        <v>NTR</v>
      </c>
      <c r="L17" s="5" t="s">
        <v>20</v>
      </c>
      <c r="M17" s="5" t="s">
        <v>20</v>
      </c>
      <c r="N17" t="s">
        <v>1454</v>
      </c>
      <c r="O17" t="s">
        <v>123</v>
      </c>
      <c r="P17" t="s">
        <v>123</v>
      </c>
      <c r="Q17" t="s">
        <v>21</v>
      </c>
      <c r="R17" t="s">
        <v>1380</v>
      </c>
      <c r="S17" t="s">
        <v>269</v>
      </c>
      <c r="T17" t="s">
        <v>36</v>
      </c>
      <c r="U17" t="s">
        <v>35</v>
      </c>
      <c r="V17" t="s">
        <v>1405</v>
      </c>
      <c r="W17" t="s">
        <v>90</v>
      </c>
      <c r="X17" t="s">
        <v>997</v>
      </c>
      <c r="Y17" t="s">
        <v>20</v>
      </c>
      <c r="Z17" t="s">
        <v>20</v>
      </c>
      <c r="AA17" s="2">
        <v>42879.585787037038</v>
      </c>
      <c r="AB17" s="2">
        <v>42879.650972222225</v>
      </c>
      <c r="AD17">
        <v>1</v>
      </c>
      <c r="AE17" t="str">
        <f t="shared" ca="1" si="4"/>
        <v>NTR</v>
      </c>
      <c r="AF17" t="str">
        <f t="shared" ca="1" si="5"/>
        <v>NoTarg</v>
      </c>
      <c r="AG17" t="str">
        <f t="shared" ca="1" si="6"/>
        <v>NoWaive</v>
      </c>
      <c r="AH17" t="str">
        <f t="shared" ca="1" si="7"/>
        <v>NTR</v>
      </c>
    </row>
    <row r="18" spans="1:34" x14ac:dyDescent="0.3">
      <c r="A18">
        <f t="shared" si="0"/>
        <v>323</v>
      </c>
      <c r="B18">
        <f t="shared" si="1"/>
        <v>1</v>
      </c>
      <c r="C18" s="4">
        <f t="shared" ca="1" si="2"/>
        <v>85572</v>
      </c>
      <c r="D18">
        <v>85572</v>
      </c>
      <c r="E18" t="s">
        <v>69</v>
      </c>
      <c r="F18" t="s">
        <v>70</v>
      </c>
      <c r="G18" t="s">
        <v>71</v>
      </c>
      <c r="H18" t="s">
        <v>94</v>
      </c>
      <c r="I18" t="s">
        <v>24</v>
      </c>
      <c r="J18" t="s">
        <v>123</v>
      </c>
      <c r="K18" t="str">
        <f t="shared" ca="1" si="3"/>
        <v>.</v>
      </c>
      <c r="L18" s="5" t="s">
        <v>20</v>
      </c>
      <c r="M18" t="s">
        <v>1105</v>
      </c>
      <c r="N18" t="s">
        <v>313</v>
      </c>
      <c r="O18" t="s">
        <v>123</v>
      </c>
      <c r="P18" t="s">
        <v>123</v>
      </c>
      <c r="Q18" t="s">
        <v>82</v>
      </c>
      <c r="R18" t="s">
        <v>1380</v>
      </c>
      <c r="S18" t="s">
        <v>269</v>
      </c>
      <c r="T18" t="s">
        <v>23</v>
      </c>
      <c r="U18" t="s">
        <v>39</v>
      </c>
      <c r="V18" t="s">
        <v>82</v>
      </c>
      <c r="W18" t="s">
        <v>95</v>
      </c>
      <c r="X18" t="s">
        <v>272</v>
      </c>
      <c r="Y18" t="s">
        <v>20</v>
      </c>
      <c r="Z18" t="s">
        <v>20</v>
      </c>
      <c r="AA18" s="2">
        <v>42552.955081018517</v>
      </c>
      <c r="AB18" s="2">
        <v>42878.301898148151</v>
      </c>
      <c r="AC18" t="s">
        <v>1288</v>
      </c>
      <c r="AD18">
        <v>6</v>
      </c>
      <c r="AE18" t="str">
        <f t="shared" ca="1" si="4"/>
        <v>Documentation</v>
      </c>
      <c r="AF18" t="str">
        <f t="shared" ca="1" si="5"/>
        <v>Avitus_1.4.0.71-20170531</v>
      </c>
      <c r="AG18" t="str">
        <f t="shared" ca="1" si="6"/>
        <v>---</v>
      </c>
      <c r="AH18" t="str">
        <f t="shared" ca="1" si="7"/>
        <v>P2</v>
      </c>
    </row>
    <row r="19" spans="1:34" x14ac:dyDescent="0.3">
      <c r="A19">
        <f t="shared" si="0"/>
        <v>256</v>
      </c>
      <c r="B19">
        <f t="shared" si="1"/>
        <v>1</v>
      </c>
      <c r="C19" s="4">
        <f t="shared" ca="1" si="2"/>
        <v>88763</v>
      </c>
      <c r="D19">
        <v>88763</v>
      </c>
      <c r="E19" t="s">
        <v>147</v>
      </c>
      <c r="F19" t="s">
        <v>70</v>
      </c>
      <c r="G19" t="s">
        <v>71</v>
      </c>
      <c r="H19" t="s">
        <v>94</v>
      </c>
      <c r="I19" t="s">
        <v>30</v>
      </c>
      <c r="J19" t="s">
        <v>123</v>
      </c>
      <c r="K19" t="str">
        <f t="shared" ca="1" si="3"/>
        <v>.</v>
      </c>
      <c r="L19" s="5" t="s">
        <v>20</v>
      </c>
      <c r="M19" s="5" t="s">
        <v>1105</v>
      </c>
      <c r="N19" t="s">
        <v>339</v>
      </c>
      <c r="O19" t="s">
        <v>123</v>
      </c>
      <c r="P19" t="s">
        <v>123</v>
      </c>
      <c r="Q19" t="s">
        <v>82</v>
      </c>
      <c r="R19" t="s">
        <v>1380</v>
      </c>
      <c r="S19" t="s">
        <v>269</v>
      </c>
      <c r="T19" t="s">
        <v>36</v>
      </c>
      <c r="U19" t="s">
        <v>35</v>
      </c>
      <c r="V19" t="s">
        <v>29</v>
      </c>
      <c r="W19" t="s">
        <v>44</v>
      </c>
      <c r="X19" t="s">
        <v>272</v>
      </c>
      <c r="Y19" t="s">
        <v>103</v>
      </c>
      <c r="Z19" t="s">
        <v>20</v>
      </c>
      <c r="AA19" s="2">
        <v>42621.723240740743</v>
      </c>
      <c r="AB19" s="2">
        <v>42878.273622685185</v>
      </c>
      <c r="AC19" t="s">
        <v>593</v>
      </c>
      <c r="AD19">
        <v>5</v>
      </c>
      <c r="AE19" t="str">
        <f t="shared" ca="1" si="4"/>
        <v>Documentation</v>
      </c>
      <c r="AF19" t="str">
        <f t="shared" ca="1" si="5"/>
        <v>Avitus_1.4.0.71-20170531</v>
      </c>
      <c r="AG19" t="str">
        <f t="shared" ca="1" si="6"/>
        <v>---</v>
      </c>
      <c r="AH19" t="str">
        <f t="shared" ca="1" si="7"/>
        <v>P2</v>
      </c>
    </row>
    <row r="20" spans="1:34" x14ac:dyDescent="0.3">
      <c r="A20">
        <f t="shared" si="0"/>
        <v>42</v>
      </c>
      <c r="B20">
        <f t="shared" si="1"/>
        <v>5</v>
      </c>
      <c r="C20" s="4">
        <f t="shared" ca="1" si="2"/>
        <v>98207</v>
      </c>
      <c r="D20">
        <v>98207</v>
      </c>
      <c r="E20" t="s">
        <v>69</v>
      </c>
      <c r="F20" t="s">
        <v>70</v>
      </c>
      <c r="G20" t="s">
        <v>71</v>
      </c>
      <c r="H20" t="s">
        <v>112</v>
      </c>
      <c r="I20" t="s">
        <v>68</v>
      </c>
      <c r="J20" t="s">
        <v>123</v>
      </c>
      <c r="K20" t="str">
        <f t="shared" ca="1" si="3"/>
        <v>.</v>
      </c>
      <c r="L20" s="5" t="s">
        <v>20</v>
      </c>
      <c r="M20" t="s">
        <v>1105</v>
      </c>
      <c r="N20" t="s">
        <v>1030</v>
      </c>
      <c r="O20" t="s">
        <v>123</v>
      </c>
      <c r="P20" t="s">
        <v>123</v>
      </c>
      <c r="Q20" t="s">
        <v>82</v>
      </c>
      <c r="R20" t="s">
        <v>1380</v>
      </c>
      <c r="S20" t="s">
        <v>269</v>
      </c>
      <c r="T20" t="s">
        <v>23</v>
      </c>
      <c r="U20" t="s">
        <v>22</v>
      </c>
      <c r="V20" t="s">
        <v>82</v>
      </c>
      <c r="W20" t="s">
        <v>54</v>
      </c>
      <c r="X20" t="s">
        <v>456</v>
      </c>
      <c r="Y20" t="s">
        <v>20</v>
      </c>
      <c r="Z20" t="s">
        <v>20</v>
      </c>
      <c r="AA20" s="2">
        <v>42837.813020833331</v>
      </c>
      <c r="AB20" s="2">
        <v>42874.550034722219</v>
      </c>
      <c r="AC20" t="s">
        <v>1288</v>
      </c>
      <c r="AD20">
        <v>12</v>
      </c>
      <c r="AE20" t="str">
        <f t="shared" ca="1" si="4"/>
        <v>Documentation</v>
      </c>
      <c r="AF20" t="str">
        <f t="shared" ca="1" si="5"/>
        <v>Avitus_1.4.0.71-20170531</v>
      </c>
      <c r="AG20" t="str">
        <f t="shared" ca="1" si="6"/>
        <v>---</v>
      </c>
      <c r="AH20" t="str">
        <f t="shared" ca="1" si="7"/>
        <v>P1</v>
      </c>
    </row>
    <row r="21" spans="1:34" x14ac:dyDescent="0.3">
      <c r="A21">
        <f t="shared" si="0"/>
        <v>1</v>
      </c>
      <c r="B21">
        <f t="shared" si="1"/>
        <v>0</v>
      </c>
      <c r="C21" s="4">
        <f t="shared" ca="1" si="2"/>
        <v>99885</v>
      </c>
      <c r="D21">
        <v>99885</v>
      </c>
      <c r="E21" t="s">
        <v>1450</v>
      </c>
      <c r="F21" t="s">
        <v>70</v>
      </c>
      <c r="G21" t="s">
        <v>71</v>
      </c>
      <c r="H21" t="s">
        <v>184</v>
      </c>
      <c r="I21" t="s">
        <v>68</v>
      </c>
      <c r="J21" t="s">
        <v>123</v>
      </c>
      <c r="K21" t="str">
        <f t="shared" ca="1" si="3"/>
        <v>NTR</v>
      </c>
      <c r="L21" s="5" t="s">
        <v>20</v>
      </c>
      <c r="M21" t="s">
        <v>1105</v>
      </c>
      <c r="N21" t="s">
        <v>1451</v>
      </c>
      <c r="O21" t="s">
        <v>123</v>
      </c>
      <c r="P21" t="s">
        <v>123</v>
      </c>
      <c r="Q21" t="s">
        <v>82</v>
      </c>
      <c r="R21" t="s">
        <v>1380</v>
      </c>
      <c r="S21" t="s">
        <v>269</v>
      </c>
      <c r="T21" t="s">
        <v>36</v>
      </c>
      <c r="U21" t="s">
        <v>39</v>
      </c>
      <c r="V21" t="s">
        <v>82</v>
      </c>
      <c r="W21" t="s">
        <v>93</v>
      </c>
      <c r="X21" t="s">
        <v>325</v>
      </c>
      <c r="Y21" t="s">
        <v>20</v>
      </c>
      <c r="Z21" t="s">
        <v>20</v>
      </c>
      <c r="AA21" s="2">
        <v>42878.802384259259</v>
      </c>
      <c r="AB21" s="2">
        <v>42879.635983796295</v>
      </c>
      <c r="AD21">
        <v>14</v>
      </c>
      <c r="AE21" t="str">
        <f t="shared" ca="1" si="4"/>
        <v>NTR</v>
      </c>
      <c r="AF21" t="str">
        <f t="shared" ca="1" si="5"/>
        <v>NoTarg</v>
      </c>
      <c r="AG21" t="str">
        <f t="shared" ca="1" si="6"/>
        <v>NoWaive</v>
      </c>
      <c r="AH21" t="str">
        <f t="shared" ca="1" si="7"/>
        <v>NTR</v>
      </c>
    </row>
    <row r="22" spans="1:34" x14ac:dyDescent="0.3">
      <c r="A22">
        <f t="shared" si="0"/>
        <v>7</v>
      </c>
      <c r="B22">
        <f t="shared" si="1"/>
        <v>1</v>
      </c>
      <c r="C22" s="4">
        <f t="shared" ca="1" si="2"/>
        <v>99616</v>
      </c>
      <c r="D22">
        <v>99616</v>
      </c>
      <c r="E22" t="s">
        <v>805</v>
      </c>
      <c r="F22" t="s">
        <v>253</v>
      </c>
      <c r="G22" t="s">
        <v>254</v>
      </c>
      <c r="H22" t="s">
        <v>184</v>
      </c>
      <c r="I22" t="s">
        <v>68</v>
      </c>
      <c r="J22" t="s">
        <v>123</v>
      </c>
      <c r="K22" t="str">
        <f t="shared" ca="1" si="3"/>
        <v>Moving TB to next week</v>
      </c>
      <c r="L22" t="s">
        <v>20</v>
      </c>
      <c r="M22" t="s">
        <v>1105</v>
      </c>
      <c r="N22" t="s">
        <v>1350</v>
      </c>
      <c r="O22" t="s">
        <v>123</v>
      </c>
      <c r="P22" t="s">
        <v>1004</v>
      </c>
      <c r="Q22" t="s">
        <v>82</v>
      </c>
      <c r="R22" t="s">
        <v>1380</v>
      </c>
      <c r="S22" t="s">
        <v>269</v>
      </c>
      <c r="T22" t="s">
        <v>23</v>
      </c>
      <c r="U22" t="s">
        <v>22</v>
      </c>
      <c r="V22" t="s">
        <v>82</v>
      </c>
      <c r="W22" t="s">
        <v>54</v>
      </c>
      <c r="X22" t="s">
        <v>277</v>
      </c>
      <c r="Y22" t="s">
        <v>20</v>
      </c>
      <c r="Z22" t="s">
        <v>20</v>
      </c>
      <c r="AA22">
        <v>42872.709988425922</v>
      </c>
      <c r="AB22">
        <v>42878.520162037035</v>
      </c>
      <c r="AE22" t="str">
        <f t="shared" ca="1" si="4"/>
        <v>File Access Auditing</v>
      </c>
      <c r="AF22" t="str">
        <f t="shared" ca="1" si="5"/>
        <v>Avitus_1.4.0.70-20170524</v>
      </c>
      <c r="AG22" t="str">
        <f t="shared" ca="1" si="6"/>
        <v>---</v>
      </c>
      <c r="AH22" t="str">
        <f t="shared" ca="1" si="7"/>
        <v>P0</v>
      </c>
    </row>
    <row r="23" spans="1:34" x14ac:dyDescent="0.3">
      <c r="A23">
        <f t="shared" si="0"/>
        <v>0</v>
      </c>
      <c r="B23">
        <f t="shared" si="1"/>
        <v>0</v>
      </c>
      <c r="C23" s="4">
        <f t="shared" ca="1" si="2"/>
        <v>99922</v>
      </c>
      <c r="D23">
        <v>99922</v>
      </c>
      <c r="E23" t="s">
        <v>413</v>
      </c>
      <c r="F23" t="s">
        <v>253</v>
      </c>
      <c r="G23" t="s">
        <v>255</v>
      </c>
      <c r="H23" t="s">
        <v>184</v>
      </c>
      <c r="I23" t="s">
        <v>81</v>
      </c>
      <c r="J23" t="s">
        <v>123</v>
      </c>
      <c r="K23" t="str">
        <f t="shared" ca="1" si="3"/>
        <v>NTR</v>
      </c>
      <c r="L23" s="5" t="s">
        <v>20</v>
      </c>
      <c r="M23" t="s">
        <v>20</v>
      </c>
      <c r="N23" t="s">
        <v>1452</v>
      </c>
      <c r="O23" t="s">
        <v>123</v>
      </c>
      <c r="P23" t="s">
        <v>123</v>
      </c>
      <c r="Q23" t="s">
        <v>21</v>
      </c>
      <c r="R23" t="s">
        <v>1380</v>
      </c>
      <c r="S23" t="s">
        <v>269</v>
      </c>
      <c r="T23" t="s">
        <v>23</v>
      </c>
      <c r="U23" t="s">
        <v>22</v>
      </c>
      <c r="V23" t="s">
        <v>82</v>
      </c>
      <c r="W23" t="s">
        <v>52</v>
      </c>
      <c r="X23" t="s">
        <v>1297</v>
      </c>
      <c r="Y23" t="s">
        <v>20</v>
      </c>
      <c r="Z23" t="s">
        <v>20</v>
      </c>
      <c r="AA23" s="2">
        <v>42879.526203703703</v>
      </c>
      <c r="AB23" s="2">
        <v>42879.641203703701</v>
      </c>
      <c r="AD23">
        <v>14</v>
      </c>
      <c r="AE23" t="str">
        <f t="shared" ca="1" si="4"/>
        <v>NTR</v>
      </c>
      <c r="AF23" t="str">
        <f t="shared" ca="1" si="5"/>
        <v>NoTarg</v>
      </c>
      <c r="AG23" t="str">
        <f t="shared" ca="1" si="6"/>
        <v>NoWaive</v>
      </c>
      <c r="AH23" t="str">
        <f t="shared" ca="1" si="7"/>
        <v>NTR</v>
      </c>
    </row>
    <row r="24" spans="1:34" x14ac:dyDescent="0.3">
      <c r="A24">
        <f t="shared" si="0"/>
        <v>278</v>
      </c>
      <c r="B24">
        <f t="shared" si="1"/>
        <v>1</v>
      </c>
      <c r="C24" s="4">
        <f t="shared" ca="1" si="2"/>
        <v>87634</v>
      </c>
      <c r="D24">
        <v>87634</v>
      </c>
      <c r="E24" t="s">
        <v>760</v>
      </c>
      <c r="F24" t="s">
        <v>28</v>
      </c>
      <c r="G24" t="s">
        <v>481</v>
      </c>
      <c r="H24" t="s">
        <v>94</v>
      </c>
      <c r="I24" t="s">
        <v>30</v>
      </c>
      <c r="J24" t="s">
        <v>123</v>
      </c>
      <c r="K24" t="str">
        <f t="shared" ca="1" si="3"/>
        <v>.</v>
      </c>
      <c r="L24" s="5" t="s">
        <v>796</v>
      </c>
      <c r="M24" s="5" t="s">
        <v>20</v>
      </c>
      <c r="N24" t="s">
        <v>1077</v>
      </c>
      <c r="O24" t="s">
        <v>123</v>
      </c>
      <c r="P24" t="s">
        <v>206</v>
      </c>
      <c r="Q24" t="s">
        <v>82</v>
      </c>
      <c r="R24" t="s">
        <v>1380</v>
      </c>
      <c r="S24" t="s">
        <v>269</v>
      </c>
      <c r="T24" t="s">
        <v>23</v>
      </c>
      <c r="U24" t="s">
        <v>22</v>
      </c>
      <c r="V24" t="s">
        <v>60</v>
      </c>
      <c r="W24" t="s">
        <v>54</v>
      </c>
      <c r="X24" t="s">
        <v>108</v>
      </c>
      <c r="Y24" t="s">
        <v>20</v>
      </c>
      <c r="Z24" t="s">
        <v>20</v>
      </c>
      <c r="AA24" s="2">
        <v>42598.237395833334</v>
      </c>
      <c r="AB24" s="2">
        <v>42878.639664351853</v>
      </c>
      <c r="AC24" t="s">
        <v>1157</v>
      </c>
      <c r="AD24">
        <v>5</v>
      </c>
      <c r="AE24" t="str">
        <f t="shared" ca="1" si="4"/>
        <v>Platform Software</v>
      </c>
      <c r="AF24" t="str">
        <f t="shared" ca="1" si="5"/>
        <v>---</v>
      </c>
      <c r="AG24" t="str">
        <f t="shared" ca="1" si="6"/>
        <v>---</v>
      </c>
      <c r="AH24" t="str">
        <f t="shared" ca="1" si="7"/>
        <v>P2</v>
      </c>
    </row>
    <row r="25" spans="1:34" x14ac:dyDescent="0.3">
      <c r="A25">
        <f t="shared" si="0"/>
        <v>263</v>
      </c>
      <c r="B25">
        <f t="shared" si="1"/>
        <v>16</v>
      </c>
      <c r="C25" s="4">
        <f t="shared" ca="1" si="2"/>
        <v>88457</v>
      </c>
      <c r="D25">
        <v>88457</v>
      </c>
      <c r="E25" t="s">
        <v>408</v>
      </c>
      <c r="F25" t="s">
        <v>28</v>
      </c>
      <c r="G25" t="s">
        <v>407</v>
      </c>
      <c r="H25" t="s">
        <v>112</v>
      </c>
      <c r="I25" t="s">
        <v>30</v>
      </c>
      <c r="J25" t="s">
        <v>123</v>
      </c>
      <c r="K25" t="str">
        <f t="shared" ca="1" si="3"/>
        <v>.</v>
      </c>
      <c r="L25" t="s">
        <v>796</v>
      </c>
      <c r="M25" s="5" t="s">
        <v>20</v>
      </c>
      <c r="N25" t="s">
        <v>524</v>
      </c>
      <c r="O25" t="s">
        <v>1383</v>
      </c>
      <c r="P25" t="s">
        <v>1230</v>
      </c>
      <c r="Q25" t="s">
        <v>287</v>
      </c>
      <c r="R25" t="s">
        <v>82</v>
      </c>
      <c r="S25" t="s">
        <v>269</v>
      </c>
      <c r="T25" t="s">
        <v>23</v>
      </c>
      <c r="U25" t="s">
        <v>22</v>
      </c>
      <c r="V25" t="s">
        <v>25</v>
      </c>
      <c r="W25" t="s">
        <v>26</v>
      </c>
      <c r="X25" t="s">
        <v>41</v>
      </c>
      <c r="Y25" t="s">
        <v>20</v>
      </c>
      <c r="Z25" t="s">
        <v>20</v>
      </c>
      <c r="AA25" s="2">
        <v>42614.564895833333</v>
      </c>
      <c r="AB25" s="2">
        <v>42863.823634259257</v>
      </c>
      <c r="AC25" t="s">
        <v>170</v>
      </c>
      <c r="AD25">
        <v>9</v>
      </c>
      <c r="AE25" t="str">
        <f t="shared" ca="1" si="4"/>
        <v>Platform Software</v>
      </c>
      <c r="AF25" t="str">
        <f t="shared" ca="1" si="5"/>
        <v>---</v>
      </c>
      <c r="AG25" t="str">
        <f t="shared" ca="1" si="6"/>
        <v>Waiver Requested</v>
      </c>
      <c r="AH25" t="str">
        <f t="shared" ca="1" si="7"/>
        <v>P1</v>
      </c>
    </row>
    <row r="26" spans="1:34" x14ac:dyDescent="0.3">
      <c r="A26">
        <f t="shared" si="0"/>
        <v>34</v>
      </c>
      <c r="B26">
        <f t="shared" si="1"/>
        <v>1</v>
      </c>
      <c r="C26" s="4">
        <f t="shared" ca="1" si="2"/>
        <v>98555</v>
      </c>
      <c r="D26">
        <v>98555</v>
      </c>
      <c r="E26" t="s">
        <v>760</v>
      </c>
      <c r="F26" t="s">
        <v>28</v>
      </c>
      <c r="G26" t="s">
        <v>481</v>
      </c>
      <c r="H26" t="s">
        <v>184</v>
      </c>
      <c r="I26" t="s">
        <v>81</v>
      </c>
      <c r="J26" t="s">
        <v>123</v>
      </c>
      <c r="K26" t="str">
        <f t="shared" ca="1" si="3"/>
        <v>Issue understood. Likely target to 31-May build</v>
      </c>
      <c r="L26" s="5" t="s">
        <v>20</v>
      </c>
      <c r="M26" s="5" t="s">
        <v>1105</v>
      </c>
      <c r="N26" t="s">
        <v>1328</v>
      </c>
      <c r="O26" t="s">
        <v>123</v>
      </c>
      <c r="P26" t="s">
        <v>206</v>
      </c>
      <c r="Q26" t="s">
        <v>287</v>
      </c>
      <c r="R26" t="s">
        <v>82</v>
      </c>
      <c r="S26" t="s">
        <v>269</v>
      </c>
      <c r="T26" t="s">
        <v>36</v>
      </c>
      <c r="U26" t="s">
        <v>35</v>
      </c>
      <c r="V26" t="s">
        <v>82</v>
      </c>
      <c r="W26" t="s">
        <v>1290</v>
      </c>
      <c r="X26" t="s">
        <v>84</v>
      </c>
      <c r="Y26" t="s">
        <v>20</v>
      </c>
      <c r="Z26" t="s">
        <v>20</v>
      </c>
      <c r="AA26" s="2">
        <v>42845.692384259259</v>
      </c>
      <c r="AB26" s="2">
        <v>42878.834363425929</v>
      </c>
      <c r="AC26" t="s">
        <v>1422</v>
      </c>
      <c r="AD26">
        <v>15</v>
      </c>
      <c r="AE26" t="str">
        <f t="shared" ca="1" si="4"/>
        <v>Platform Software</v>
      </c>
      <c r="AF26" t="str">
        <f t="shared" ca="1" si="5"/>
        <v>---</v>
      </c>
      <c r="AG26" t="str">
        <f t="shared" ca="1" si="6"/>
        <v>---</v>
      </c>
      <c r="AH26" t="str">
        <f t="shared" ca="1" si="7"/>
        <v>P0</v>
      </c>
    </row>
    <row r="27" spans="1:34" x14ac:dyDescent="0.3">
      <c r="A27">
        <f t="shared" si="0"/>
        <v>22</v>
      </c>
      <c r="B27">
        <f t="shared" si="1"/>
        <v>12</v>
      </c>
      <c r="C27" s="4">
        <f t="shared" ca="1" si="2"/>
        <v>98975</v>
      </c>
      <c r="D27">
        <v>98975</v>
      </c>
      <c r="E27" t="s">
        <v>27</v>
      </c>
      <c r="F27" t="s">
        <v>28</v>
      </c>
      <c r="G27" t="s">
        <v>34</v>
      </c>
      <c r="H27" t="s">
        <v>112</v>
      </c>
      <c r="I27" t="s">
        <v>24</v>
      </c>
      <c r="J27" t="s">
        <v>123</v>
      </c>
      <c r="K27" t="str">
        <f t="shared" ca="1" si="3"/>
        <v>.</v>
      </c>
      <c r="L27" s="5" t="s">
        <v>796</v>
      </c>
      <c r="M27" s="5" t="s">
        <v>20</v>
      </c>
      <c r="N27" t="s">
        <v>1291</v>
      </c>
      <c r="O27" t="s">
        <v>1394</v>
      </c>
      <c r="P27" t="s">
        <v>1292</v>
      </c>
      <c r="Q27" t="s">
        <v>287</v>
      </c>
      <c r="R27" t="s">
        <v>82</v>
      </c>
      <c r="S27" t="s">
        <v>269</v>
      </c>
      <c r="T27" t="s">
        <v>23</v>
      </c>
      <c r="U27" t="s">
        <v>22</v>
      </c>
      <c r="V27" t="s">
        <v>190</v>
      </c>
      <c r="W27" t="s">
        <v>26</v>
      </c>
      <c r="X27" t="s">
        <v>285</v>
      </c>
      <c r="Y27" t="s">
        <v>20</v>
      </c>
      <c r="Z27" t="s">
        <v>20</v>
      </c>
      <c r="AA27" s="2">
        <v>42857.815833333334</v>
      </c>
      <c r="AB27" s="2">
        <v>42867.497361111113</v>
      </c>
      <c r="AC27" t="s">
        <v>170</v>
      </c>
      <c r="AD27">
        <v>12</v>
      </c>
      <c r="AE27" t="str">
        <f t="shared" ca="1" si="4"/>
        <v>Platform Software</v>
      </c>
      <c r="AF27" t="str">
        <f t="shared" ca="1" si="5"/>
        <v>---</v>
      </c>
      <c r="AG27" t="str">
        <f t="shared" ca="1" si="6"/>
        <v>Waiver Requested</v>
      </c>
      <c r="AH27" t="str">
        <f t="shared" ca="1" si="7"/>
        <v>P1</v>
      </c>
    </row>
    <row r="28" spans="1:34" x14ac:dyDescent="0.3">
      <c r="A28">
        <f t="shared" si="0"/>
        <v>42264</v>
      </c>
      <c r="B28">
        <f t="shared" si="1"/>
        <v>42264</v>
      </c>
      <c r="C28" s="4">
        <f t="shared" ca="1" si="2"/>
        <v>0</v>
      </c>
      <c r="I28" t="s">
        <v>123</v>
      </c>
      <c r="J28" t="s">
        <v>123</v>
      </c>
      <c r="K28" t="str">
        <f t="shared" ca="1" si="3"/>
        <v>.</v>
      </c>
      <c r="L28" s="5"/>
      <c r="M28" s="5"/>
      <c r="AA28" s="2"/>
      <c r="AB28" s="2"/>
      <c r="AE28">
        <f t="shared" ca="1" si="4"/>
        <v>0</v>
      </c>
      <c r="AF28">
        <f t="shared" ca="1" si="5"/>
        <v>0</v>
      </c>
      <c r="AG28">
        <f t="shared" ca="1" si="6"/>
        <v>0</v>
      </c>
      <c r="AH28">
        <f t="shared" ca="1" si="7"/>
        <v>0</v>
      </c>
    </row>
    <row r="29" spans="1:34" x14ac:dyDescent="0.3">
      <c r="A29">
        <f t="shared" si="0"/>
        <v>8</v>
      </c>
      <c r="B29">
        <f t="shared" si="1"/>
        <v>0</v>
      </c>
      <c r="C29" s="4">
        <f t="shared" ca="1" si="2"/>
        <v>99563</v>
      </c>
      <c r="D29">
        <v>99563</v>
      </c>
      <c r="E29" t="s">
        <v>1446</v>
      </c>
      <c r="F29" t="s">
        <v>28</v>
      </c>
      <c r="G29" t="s">
        <v>407</v>
      </c>
      <c r="H29" t="s">
        <v>184</v>
      </c>
      <c r="I29" t="s">
        <v>81</v>
      </c>
      <c r="J29" t="s">
        <v>123</v>
      </c>
      <c r="K29" t="str">
        <f t="shared" ca="1" si="3"/>
        <v>CRB this week</v>
      </c>
      <c r="L29" s="5" t="s">
        <v>20</v>
      </c>
      <c r="M29" s="5" t="s">
        <v>1182</v>
      </c>
      <c r="N29" t="s">
        <v>1331</v>
      </c>
      <c r="O29" t="s">
        <v>123</v>
      </c>
      <c r="P29" t="s">
        <v>168</v>
      </c>
      <c r="Q29" t="s">
        <v>287</v>
      </c>
      <c r="R29" t="s">
        <v>82</v>
      </c>
      <c r="S29" t="s">
        <v>269</v>
      </c>
      <c r="T29" t="s">
        <v>36</v>
      </c>
      <c r="U29" t="s">
        <v>39</v>
      </c>
      <c r="V29" t="s">
        <v>1332</v>
      </c>
      <c r="W29" t="s">
        <v>739</v>
      </c>
      <c r="X29" t="s">
        <v>108</v>
      </c>
      <c r="Y29" t="s">
        <v>20</v>
      </c>
      <c r="Z29" t="s">
        <v>20</v>
      </c>
      <c r="AA29" s="2">
        <v>42871.874328703707</v>
      </c>
      <c r="AB29" s="2">
        <v>42879.695231481484</v>
      </c>
      <c r="AD29">
        <v>3</v>
      </c>
      <c r="AE29" t="str">
        <f t="shared" ca="1" si="4"/>
        <v>Platform Software</v>
      </c>
      <c r="AF29" t="str">
        <f t="shared" ca="1" si="5"/>
        <v>Avitus_1.4.0.70-20170524</v>
      </c>
      <c r="AG29" t="str">
        <f t="shared" ca="1" si="6"/>
        <v>---</v>
      </c>
      <c r="AH29" t="str">
        <f t="shared" ca="1" si="7"/>
        <v>P0</v>
      </c>
    </row>
    <row r="30" spans="1:34" x14ac:dyDescent="0.3">
      <c r="A30">
        <f t="shared" si="0"/>
        <v>7</v>
      </c>
      <c r="B30">
        <f t="shared" si="1"/>
        <v>0</v>
      </c>
      <c r="C30" s="4">
        <f t="shared" ca="1" si="2"/>
        <v>99634</v>
      </c>
      <c r="D30">
        <v>99634</v>
      </c>
      <c r="E30" t="s">
        <v>480</v>
      </c>
      <c r="F30" t="s">
        <v>28</v>
      </c>
      <c r="G30" t="s">
        <v>481</v>
      </c>
      <c r="H30" t="s">
        <v>94</v>
      </c>
      <c r="I30" t="s">
        <v>24</v>
      </c>
      <c r="J30" t="s">
        <v>123</v>
      </c>
      <c r="K30" t="str">
        <f t="shared" ca="1" si="3"/>
        <v>Security updates, will seek pre-approval</v>
      </c>
      <c r="L30" s="5" t="s">
        <v>796</v>
      </c>
      <c r="M30" s="5" t="s">
        <v>20</v>
      </c>
      <c r="N30" t="s">
        <v>1336</v>
      </c>
      <c r="O30" t="s">
        <v>123</v>
      </c>
      <c r="P30" t="s">
        <v>206</v>
      </c>
      <c r="Q30" t="s">
        <v>287</v>
      </c>
      <c r="R30" t="s">
        <v>82</v>
      </c>
      <c r="S30" t="s">
        <v>269</v>
      </c>
      <c r="T30" t="s">
        <v>23</v>
      </c>
      <c r="U30" t="s">
        <v>22</v>
      </c>
      <c r="V30" t="s">
        <v>156</v>
      </c>
      <c r="W30" t="s">
        <v>489</v>
      </c>
      <c r="X30" t="s">
        <v>480</v>
      </c>
      <c r="Y30" t="s">
        <v>20</v>
      </c>
      <c r="Z30" t="s">
        <v>20</v>
      </c>
      <c r="AA30" s="2">
        <v>42872.914305555554</v>
      </c>
      <c r="AB30" s="2">
        <v>42879.643518518518</v>
      </c>
      <c r="AC30" t="s">
        <v>1422</v>
      </c>
      <c r="AD30">
        <v>11</v>
      </c>
      <c r="AE30" t="str">
        <f t="shared" ca="1" si="4"/>
        <v>Platform Software</v>
      </c>
      <c r="AF30" t="str">
        <f t="shared" ca="1" si="5"/>
        <v>Avitus_1.4.0.70-20170524</v>
      </c>
      <c r="AG30" t="str">
        <f t="shared" ca="1" si="6"/>
        <v>---</v>
      </c>
      <c r="AH30" t="str">
        <f t="shared" ca="1" si="7"/>
        <v>P2</v>
      </c>
    </row>
    <row r="31" spans="1:34" x14ac:dyDescent="0.3">
      <c r="A31">
        <f t="shared" si="0"/>
        <v>6</v>
      </c>
      <c r="B31">
        <f t="shared" si="1"/>
        <v>0</v>
      </c>
      <c r="C31" s="4">
        <f t="shared" ca="1" si="2"/>
        <v>99703</v>
      </c>
      <c r="D31">
        <v>99703</v>
      </c>
      <c r="E31" t="s">
        <v>108</v>
      </c>
      <c r="F31" t="s">
        <v>28</v>
      </c>
      <c r="G31" t="s">
        <v>49</v>
      </c>
      <c r="H31" t="s">
        <v>184</v>
      </c>
      <c r="I31" t="s">
        <v>24</v>
      </c>
      <c r="J31" t="s">
        <v>123</v>
      </c>
      <c r="K31" t="str">
        <f t="shared" ca="1" si="3"/>
        <v>In analysis</v>
      </c>
      <c r="L31" s="5" t="s">
        <v>20</v>
      </c>
      <c r="M31" t="s">
        <v>20</v>
      </c>
      <c r="N31" t="s">
        <v>1351</v>
      </c>
      <c r="O31" t="s">
        <v>123</v>
      </c>
      <c r="P31" t="s">
        <v>123</v>
      </c>
      <c r="Q31" t="s">
        <v>21</v>
      </c>
      <c r="R31" t="s">
        <v>1380</v>
      </c>
      <c r="S31" t="s">
        <v>269</v>
      </c>
      <c r="T31" t="s">
        <v>36</v>
      </c>
      <c r="U31" t="s">
        <v>22</v>
      </c>
      <c r="V31" t="s">
        <v>29</v>
      </c>
      <c r="W31" t="s">
        <v>40</v>
      </c>
      <c r="X31" t="s">
        <v>660</v>
      </c>
      <c r="Y31" t="s">
        <v>20</v>
      </c>
      <c r="Z31" t="s">
        <v>20</v>
      </c>
      <c r="AA31" s="2">
        <v>42873.761076388888</v>
      </c>
      <c r="AB31" s="2">
        <v>42879.691261574073</v>
      </c>
      <c r="AD31">
        <v>17</v>
      </c>
      <c r="AE31" t="str">
        <f t="shared" ca="1" si="4"/>
        <v>FileSystem Management (IAS)</v>
      </c>
      <c r="AF31" t="str">
        <f t="shared" ca="1" si="5"/>
        <v>---</v>
      </c>
      <c r="AG31" t="str">
        <f t="shared" ca="1" si="6"/>
        <v>---</v>
      </c>
      <c r="AH31" t="str">
        <f t="shared" ca="1" si="7"/>
        <v>P0</v>
      </c>
    </row>
    <row r="32" spans="1:34" x14ac:dyDescent="0.3">
      <c r="A32">
        <f t="shared" si="0"/>
        <v>6</v>
      </c>
      <c r="B32">
        <f t="shared" si="1"/>
        <v>0</v>
      </c>
      <c r="C32" s="4">
        <f t="shared" ca="1" si="2"/>
        <v>99705</v>
      </c>
      <c r="D32">
        <v>99705</v>
      </c>
      <c r="E32" t="s">
        <v>139</v>
      </c>
      <c r="F32" t="s">
        <v>28</v>
      </c>
      <c r="G32" t="s">
        <v>53</v>
      </c>
      <c r="H32" t="s">
        <v>184</v>
      </c>
      <c r="I32" t="s">
        <v>24</v>
      </c>
      <c r="J32" t="s">
        <v>123</v>
      </c>
      <c r="K32" t="str">
        <f t="shared" ca="1" si="3"/>
        <v>In analysis</v>
      </c>
      <c r="L32" s="5" t="s">
        <v>20</v>
      </c>
      <c r="M32" s="5" t="s">
        <v>20</v>
      </c>
      <c r="N32" t="s">
        <v>1357</v>
      </c>
      <c r="O32" t="s">
        <v>123</v>
      </c>
      <c r="P32" t="s">
        <v>123</v>
      </c>
      <c r="Q32" t="s">
        <v>287</v>
      </c>
      <c r="R32" t="s">
        <v>82</v>
      </c>
      <c r="S32" t="s">
        <v>269</v>
      </c>
      <c r="T32" t="s">
        <v>36</v>
      </c>
      <c r="U32" t="s">
        <v>35</v>
      </c>
      <c r="V32" t="s">
        <v>29</v>
      </c>
      <c r="W32" t="s">
        <v>40</v>
      </c>
      <c r="X32" t="s">
        <v>713</v>
      </c>
      <c r="Y32" t="s">
        <v>20</v>
      </c>
      <c r="Z32" t="s">
        <v>20</v>
      </c>
      <c r="AA32" s="2">
        <v>42873.84134259259</v>
      </c>
      <c r="AB32" s="2">
        <v>42879.739918981482</v>
      </c>
      <c r="AD32">
        <v>5</v>
      </c>
      <c r="AE32" t="str">
        <f t="shared" ca="1" si="4"/>
        <v>Platform Software</v>
      </c>
      <c r="AF32" t="str">
        <f t="shared" ca="1" si="5"/>
        <v>---</v>
      </c>
      <c r="AG32" t="str">
        <f t="shared" ca="1" si="6"/>
        <v>---</v>
      </c>
      <c r="AH32" t="str">
        <f t="shared" ca="1" si="7"/>
        <v>P0</v>
      </c>
    </row>
    <row r="33" spans="1:34" x14ac:dyDescent="0.3">
      <c r="A33">
        <f t="shared" si="0"/>
        <v>1</v>
      </c>
      <c r="B33">
        <f t="shared" si="1"/>
        <v>0</v>
      </c>
      <c r="C33" s="4">
        <f t="shared" ca="1" si="2"/>
        <v>99873</v>
      </c>
      <c r="D33">
        <v>99873</v>
      </c>
      <c r="E33" t="s">
        <v>480</v>
      </c>
      <c r="F33" t="s">
        <v>28</v>
      </c>
      <c r="G33" t="s">
        <v>481</v>
      </c>
      <c r="H33" t="s">
        <v>94</v>
      </c>
      <c r="I33" t="s">
        <v>24</v>
      </c>
      <c r="J33" t="s">
        <v>123</v>
      </c>
      <c r="K33" t="str">
        <f t="shared" ca="1" si="3"/>
        <v>NTR</v>
      </c>
      <c r="L33" s="5" t="s">
        <v>796</v>
      </c>
      <c r="M33" s="5" t="s">
        <v>20</v>
      </c>
      <c r="N33" t="s">
        <v>1448</v>
      </c>
      <c r="O33" t="s">
        <v>123</v>
      </c>
      <c r="P33" t="s">
        <v>123</v>
      </c>
      <c r="Q33" t="s">
        <v>287</v>
      </c>
      <c r="R33" t="s">
        <v>82</v>
      </c>
      <c r="S33" t="s">
        <v>269</v>
      </c>
      <c r="T33" t="s">
        <v>23</v>
      </c>
      <c r="U33" t="s">
        <v>22</v>
      </c>
      <c r="V33" t="s">
        <v>156</v>
      </c>
      <c r="W33" t="s">
        <v>489</v>
      </c>
      <c r="X33" t="s">
        <v>480</v>
      </c>
      <c r="Y33" t="s">
        <v>20</v>
      </c>
      <c r="Z33" t="s">
        <v>20</v>
      </c>
      <c r="AA33" s="2">
        <v>42878.757476851853</v>
      </c>
      <c r="AB33" s="2">
        <v>42879.644861111112</v>
      </c>
      <c r="AD33">
        <v>1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1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99880</v>
      </c>
      <c r="D34">
        <v>99880</v>
      </c>
      <c r="E34" t="s">
        <v>480</v>
      </c>
      <c r="F34" t="s">
        <v>28</v>
      </c>
      <c r="G34" t="s">
        <v>481</v>
      </c>
      <c r="H34" t="s">
        <v>94</v>
      </c>
      <c r="I34" t="s">
        <v>24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NTR</v>
      </c>
      <c r="L34" t="s">
        <v>796</v>
      </c>
      <c r="M34" t="s">
        <v>20</v>
      </c>
      <c r="N34" t="s">
        <v>1449</v>
      </c>
      <c r="O34" t="s">
        <v>123</v>
      </c>
      <c r="P34" t="s">
        <v>123</v>
      </c>
      <c r="Q34" t="s">
        <v>287</v>
      </c>
      <c r="R34" t="s">
        <v>82</v>
      </c>
      <c r="S34" t="s">
        <v>269</v>
      </c>
      <c r="T34" t="s">
        <v>23</v>
      </c>
      <c r="U34" t="s">
        <v>22</v>
      </c>
      <c r="V34" t="s">
        <v>156</v>
      </c>
      <c r="W34" t="s">
        <v>489</v>
      </c>
      <c r="X34" t="s">
        <v>480</v>
      </c>
      <c r="Y34" t="s">
        <v>20</v>
      </c>
      <c r="Z34" t="s">
        <v>20</v>
      </c>
      <c r="AA34">
        <v>42878.762326388889</v>
      </c>
      <c r="AB34">
        <v>42879.644201388888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139</v>
      </c>
      <c r="B35">
        <f t="shared" si="9"/>
        <v>16</v>
      </c>
      <c r="C35" s="4">
        <f t="shared" ca="1" si="10"/>
        <v>94191</v>
      </c>
      <c r="D35">
        <v>94191</v>
      </c>
      <c r="E35" t="s">
        <v>186</v>
      </c>
      <c r="F35" t="s">
        <v>75</v>
      </c>
      <c r="G35" t="s">
        <v>76</v>
      </c>
      <c r="H35" t="s">
        <v>112</v>
      </c>
      <c r="I35" t="s">
        <v>30</v>
      </c>
      <c r="J35" t="s">
        <v>123</v>
      </c>
      <c r="K35" t="str">
        <f t="shared" ca="1" si="11"/>
        <v>.</v>
      </c>
      <c r="L35" s="5" t="s">
        <v>796</v>
      </c>
      <c r="M35" s="5" t="s">
        <v>20</v>
      </c>
      <c r="N35" t="s">
        <v>344</v>
      </c>
      <c r="O35" t="s">
        <v>1384</v>
      </c>
      <c r="P35" t="s">
        <v>123</v>
      </c>
      <c r="Q35" t="s">
        <v>82</v>
      </c>
      <c r="R35" t="s">
        <v>1380</v>
      </c>
      <c r="S35" t="s">
        <v>269</v>
      </c>
      <c r="T35" t="s">
        <v>36</v>
      </c>
      <c r="U35" t="s">
        <v>35</v>
      </c>
      <c r="V35" t="s">
        <v>25</v>
      </c>
      <c r="W35" t="s">
        <v>26</v>
      </c>
      <c r="X35" t="s">
        <v>272</v>
      </c>
      <c r="Y35" t="s">
        <v>103</v>
      </c>
      <c r="Z35" t="s">
        <v>20</v>
      </c>
      <c r="AA35" s="2">
        <v>42740.289351851854</v>
      </c>
      <c r="AB35" s="2">
        <v>42863.788495370369</v>
      </c>
      <c r="AD35">
        <v>19</v>
      </c>
      <c r="AE35" t="str">
        <f t="shared" ca="1" si="12"/>
        <v>Protocols-AAUM</v>
      </c>
      <c r="AF35" t="str">
        <f t="shared" ca="1" si="13"/>
        <v>---</v>
      </c>
      <c r="AG35" t="str">
        <f t="shared" ca="1" si="14"/>
        <v>Waiver Requested</v>
      </c>
      <c r="AH35" t="str">
        <f t="shared" ca="1" si="15"/>
        <v>P1</v>
      </c>
    </row>
    <row r="36" spans="1:34" x14ac:dyDescent="0.3">
      <c r="A36">
        <f t="shared" si="8"/>
        <v>55</v>
      </c>
      <c r="B36">
        <f t="shared" si="9"/>
        <v>30</v>
      </c>
      <c r="C36" s="4">
        <f t="shared" ca="1" si="10"/>
        <v>97620</v>
      </c>
      <c r="D36">
        <v>97620</v>
      </c>
      <c r="E36" t="s">
        <v>41</v>
      </c>
      <c r="F36" t="s">
        <v>75</v>
      </c>
      <c r="G36" t="s">
        <v>129</v>
      </c>
      <c r="H36" t="s">
        <v>94</v>
      </c>
      <c r="I36" t="s">
        <v>30</v>
      </c>
      <c r="J36" t="s">
        <v>123</v>
      </c>
      <c r="K36" t="str">
        <f t="shared" ca="1" si="11"/>
        <v>.</v>
      </c>
      <c r="L36" t="s">
        <v>796</v>
      </c>
      <c r="M36" t="s">
        <v>20</v>
      </c>
      <c r="N36" t="s">
        <v>929</v>
      </c>
      <c r="O36" t="s">
        <v>123</v>
      </c>
      <c r="P36" t="s">
        <v>123</v>
      </c>
      <c r="Q36" t="s">
        <v>82</v>
      </c>
      <c r="R36" t="s">
        <v>1380</v>
      </c>
      <c r="S36" t="s">
        <v>269</v>
      </c>
      <c r="T36" t="s">
        <v>36</v>
      </c>
      <c r="U36" t="s">
        <v>35</v>
      </c>
      <c r="V36" t="s">
        <v>29</v>
      </c>
      <c r="W36" t="s">
        <v>44</v>
      </c>
      <c r="X36" t="s">
        <v>405</v>
      </c>
      <c r="Y36" t="s">
        <v>20</v>
      </c>
      <c r="Z36" t="s">
        <v>20</v>
      </c>
      <c r="AA36">
        <v>42823.748773148145</v>
      </c>
      <c r="AB36">
        <v>42849.737361111111</v>
      </c>
      <c r="AE36" t="str">
        <f t="shared" ca="1" si="12"/>
        <v>Protocols-AAUM</v>
      </c>
      <c r="AF36" t="str">
        <f t="shared" ca="1" si="13"/>
        <v>---</v>
      </c>
      <c r="AG36" t="str">
        <f t="shared" ca="1" si="14"/>
        <v>Waiver Requested</v>
      </c>
      <c r="AH36" t="str">
        <f t="shared" ca="1" si="15"/>
        <v>P2</v>
      </c>
    </row>
    <row r="37" spans="1:34" x14ac:dyDescent="0.3">
      <c r="A37">
        <f t="shared" si="8"/>
        <v>29</v>
      </c>
      <c r="B37">
        <f t="shared" si="9"/>
        <v>0</v>
      </c>
      <c r="C37" s="4">
        <f t="shared" ca="1" si="10"/>
        <v>98719</v>
      </c>
      <c r="D37">
        <v>98719</v>
      </c>
      <c r="E37" t="s">
        <v>147</v>
      </c>
      <c r="F37" t="s">
        <v>75</v>
      </c>
      <c r="G37" t="s">
        <v>76</v>
      </c>
      <c r="H37" t="s">
        <v>112</v>
      </c>
      <c r="I37" t="s">
        <v>24</v>
      </c>
      <c r="J37" t="s">
        <v>123</v>
      </c>
      <c r="K37" t="str">
        <f t="shared" ca="1" si="11"/>
        <v>.</v>
      </c>
      <c r="L37" t="s">
        <v>20</v>
      </c>
      <c r="M37" t="s">
        <v>20</v>
      </c>
      <c r="N37" t="s">
        <v>1145</v>
      </c>
      <c r="O37" t="s">
        <v>1390</v>
      </c>
      <c r="P37" t="s">
        <v>123</v>
      </c>
      <c r="Q37" t="s">
        <v>82</v>
      </c>
      <c r="R37" t="s">
        <v>1380</v>
      </c>
      <c r="S37" t="s">
        <v>269</v>
      </c>
      <c r="T37" t="s">
        <v>36</v>
      </c>
      <c r="U37" t="s">
        <v>35</v>
      </c>
      <c r="V37" t="s">
        <v>190</v>
      </c>
      <c r="W37" t="s">
        <v>26</v>
      </c>
      <c r="X37" t="s">
        <v>742</v>
      </c>
      <c r="Y37" t="s">
        <v>103</v>
      </c>
      <c r="Z37" t="s">
        <v>20</v>
      </c>
      <c r="AA37">
        <v>42850.847083333334</v>
      </c>
      <c r="AB37">
        <v>42879.65861111111</v>
      </c>
      <c r="AE37" t="str">
        <f t="shared" ca="1" si="12"/>
        <v>Protocols-AAUM</v>
      </c>
      <c r="AF37" t="str">
        <f t="shared" ca="1" si="13"/>
        <v>---</v>
      </c>
      <c r="AG37" t="str">
        <f t="shared" ca="1" si="14"/>
        <v>---</v>
      </c>
      <c r="AH37" t="str">
        <f t="shared" ca="1" si="15"/>
        <v>P1</v>
      </c>
    </row>
    <row r="38" spans="1:34" x14ac:dyDescent="0.3">
      <c r="A38">
        <f t="shared" si="8"/>
        <v>16</v>
      </c>
      <c r="B38">
        <f t="shared" si="9"/>
        <v>1</v>
      </c>
      <c r="C38" s="4">
        <f t="shared" ca="1" si="10"/>
        <v>99172</v>
      </c>
      <c r="D38">
        <v>99172</v>
      </c>
      <c r="E38" t="s">
        <v>113</v>
      </c>
      <c r="F38" t="s">
        <v>19</v>
      </c>
      <c r="G38" t="s">
        <v>83</v>
      </c>
      <c r="H38" t="s">
        <v>156</v>
      </c>
      <c r="I38" t="s">
        <v>123</v>
      </c>
      <c r="J38" t="s">
        <v>123</v>
      </c>
      <c r="K38" t="str">
        <f t="shared" ca="1" si="11"/>
        <v>Fix is not in 1.2.3. FROM code needs the fix. (is an Escape) Is this a dup of a 1.3 bug that was fixed 66235(?)?</v>
      </c>
      <c r="L38" s="5" t="s">
        <v>20</v>
      </c>
      <c r="M38" s="5" t="s">
        <v>20</v>
      </c>
      <c r="N38" t="s">
        <v>1242</v>
      </c>
      <c r="O38" t="s">
        <v>123</v>
      </c>
      <c r="P38" t="s">
        <v>123</v>
      </c>
      <c r="Q38" t="s">
        <v>82</v>
      </c>
      <c r="R38" t="s">
        <v>1380</v>
      </c>
      <c r="S38" t="s">
        <v>269</v>
      </c>
      <c r="T38" t="s">
        <v>36</v>
      </c>
      <c r="U38" t="s">
        <v>22</v>
      </c>
      <c r="V38" t="s">
        <v>82</v>
      </c>
      <c r="W38" t="s">
        <v>54</v>
      </c>
      <c r="X38" t="s">
        <v>47</v>
      </c>
      <c r="Y38" t="s">
        <v>103</v>
      </c>
      <c r="Z38" t="s">
        <v>20</v>
      </c>
      <c r="AA38" s="2">
        <v>42863.717222222222</v>
      </c>
      <c r="AB38" s="2">
        <v>42878.941192129627</v>
      </c>
      <c r="AD38">
        <v>1</v>
      </c>
      <c r="AE38" t="str">
        <f t="shared" ca="1" si="12"/>
        <v>Protocols-NFS</v>
      </c>
      <c r="AF38" t="str">
        <f t="shared" ca="1" si="13"/>
        <v>---</v>
      </c>
      <c r="AG38" t="str">
        <f t="shared" ca="1" si="14"/>
        <v>---</v>
      </c>
      <c r="AH38" t="str">
        <f t="shared" ca="1" si="15"/>
        <v>unspecified</v>
      </c>
    </row>
    <row r="39" spans="1:34" x14ac:dyDescent="0.3">
      <c r="A39">
        <f t="shared" si="8"/>
        <v>124</v>
      </c>
      <c r="B39">
        <f t="shared" si="9"/>
        <v>14</v>
      </c>
      <c r="C39" s="4">
        <f t="shared" ca="1" si="10"/>
        <v>94835</v>
      </c>
      <c r="D39">
        <v>94835</v>
      </c>
      <c r="E39" t="s">
        <v>561</v>
      </c>
      <c r="F39" t="s">
        <v>86</v>
      </c>
      <c r="G39" t="s">
        <v>87</v>
      </c>
      <c r="H39" t="s">
        <v>112</v>
      </c>
      <c r="I39" t="s">
        <v>30</v>
      </c>
      <c r="J39" t="s">
        <v>123</v>
      </c>
      <c r="K39" t="str">
        <f t="shared" ca="1" si="11"/>
        <v>.</v>
      </c>
      <c r="L39" s="5" t="s">
        <v>20</v>
      </c>
      <c r="M39" t="s">
        <v>20</v>
      </c>
      <c r="N39" t="s">
        <v>363</v>
      </c>
      <c r="O39" t="s">
        <v>1385</v>
      </c>
      <c r="P39" t="s">
        <v>1075</v>
      </c>
      <c r="Q39" t="s">
        <v>82</v>
      </c>
      <c r="R39" t="s">
        <v>1380</v>
      </c>
      <c r="S39" t="s">
        <v>269</v>
      </c>
      <c r="T39" t="s">
        <v>36</v>
      </c>
      <c r="U39" t="s">
        <v>35</v>
      </c>
      <c r="V39" t="s">
        <v>190</v>
      </c>
      <c r="W39" t="s">
        <v>26</v>
      </c>
      <c r="X39" t="s">
        <v>272</v>
      </c>
      <c r="Y39" t="s">
        <v>103</v>
      </c>
      <c r="Z39" t="s">
        <v>20</v>
      </c>
      <c r="AA39" s="2">
        <v>42755.776539351849</v>
      </c>
      <c r="AB39" s="2">
        <v>42865.49590277778</v>
      </c>
      <c r="AC39" t="s">
        <v>1213</v>
      </c>
      <c r="AD39">
        <v>1</v>
      </c>
      <c r="AE39" t="str">
        <f t="shared" ca="1" si="12"/>
        <v>Protocols-SMB</v>
      </c>
      <c r="AF39" t="str">
        <f t="shared" ca="1" si="13"/>
        <v>---</v>
      </c>
      <c r="AG39" t="str">
        <f t="shared" ca="1" si="14"/>
        <v>---</v>
      </c>
      <c r="AH39" t="str">
        <f t="shared" ca="1" si="15"/>
        <v>P1</v>
      </c>
    </row>
    <row r="40" spans="1:34" x14ac:dyDescent="0.3">
      <c r="A40">
        <f t="shared" si="8"/>
        <v>71</v>
      </c>
      <c r="B40">
        <f t="shared" si="9"/>
        <v>20</v>
      </c>
      <c r="C40" s="4">
        <f t="shared" ca="1" si="10"/>
        <v>97010</v>
      </c>
      <c r="D40">
        <v>97010</v>
      </c>
      <c r="E40" t="s">
        <v>18</v>
      </c>
      <c r="F40" t="s">
        <v>86</v>
      </c>
      <c r="G40" t="s">
        <v>92</v>
      </c>
      <c r="H40" t="s">
        <v>94</v>
      </c>
      <c r="I40" t="s">
        <v>30</v>
      </c>
      <c r="J40" t="s">
        <v>123</v>
      </c>
      <c r="K40" t="str">
        <f t="shared" ca="1" si="11"/>
        <v>.</v>
      </c>
      <c r="L40" s="5" t="s">
        <v>20</v>
      </c>
      <c r="M40" t="s">
        <v>20</v>
      </c>
      <c r="N40" t="s">
        <v>776</v>
      </c>
      <c r="O40" t="s">
        <v>123</v>
      </c>
      <c r="P40" t="s">
        <v>626</v>
      </c>
      <c r="Q40" t="s">
        <v>82</v>
      </c>
      <c r="R40" t="s">
        <v>1380</v>
      </c>
      <c r="S40" t="s">
        <v>269</v>
      </c>
      <c r="T40" t="s">
        <v>36</v>
      </c>
      <c r="U40" t="s">
        <v>35</v>
      </c>
      <c r="V40" t="s">
        <v>29</v>
      </c>
      <c r="W40" t="s">
        <v>54</v>
      </c>
      <c r="X40" t="s">
        <v>405</v>
      </c>
      <c r="Y40" t="s">
        <v>20</v>
      </c>
      <c r="Z40" t="s">
        <v>20</v>
      </c>
      <c r="AA40" s="2">
        <v>42807.891898148147</v>
      </c>
      <c r="AB40" s="2">
        <v>42859.454583333332</v>
      </c>
      <c r="AC40" t="s">
        <v>1215</v>
      </c>
      <c r="AD40">
        <v>11</v>
      </c>
      <c r="AE40" t="str">
        <f t="shared" ca="1" si="12"/>
        <v>Protocols-SMB</v>
      </c>
      <c r="AF40" t="str">
        <f t="shared" ca="1" si="13"/>
        <v>---</v>
      </c>
      <c r="AG40" t="str">
        <f t="shared" ca="1" si="14"/>
        <v>---</v>
      </c>
      <c r="AH40" t="str">
        <f t="shared" ca="1" si="15"/>
        <v>P2</v>
      </c>
    </row>
    <row r="41" spans="1:34" x14ac:dyDescent="0.3">
      <c r="A41">
        <f t="shared" si="8"/>
        <v>56</v>
      </c>
      <c r="B41">
        <f t="shared" si="9"/>
        <v>19</v>
      </c>
      <c r="C41" s="4">
        <f t="shared" ca="1" si="10"/>
        <v>97543</v>
      </c>
      <c r="D41">
        <v>97543</v>
      </c>
      <c r="E41" t="s">
        <v>91</v>
      </c>
      <c r="F41" t="s">
        <v>86</v>
      </c>
      <c r="G41" t="s">
        <v>92</v>
      </c>
      <c r="H41" t="s">
        <v>112</v>
      </c>
      <c r="I41" t="s">
        <v>30</v>
      </c>
      <c r="J41" t="s">
        <v>123</v>
      </c>
      <c r="K41" t="str">
        <f t="shared" ca="1" si="11"/>
        <v>.</v>
      </c>
      <c r="L41" s="5" t="s">
        <v>20</v>
      </c>
      <c r="M41" t="s">
        <v>20</v>
      </c>
      <c r="N41" t="s">
        <v>1037</v>
      </c>
      <c r="O41" t="s">
        <v>1386</v>
      </c>
      <c r="P41" t="s">
        <v>123</v>
      </c>
      <c r="Q41" t="s">
        <v>82</v>
      </c>
      <c r="R41" t="s">
        <v>1380</v>
      </c>
      <c r="S41" t="s">
        <v>269</v>
      </c>
      <c r="T41" t="s">
        <v>36</v>
      </c>
      <c r="U41" t="s">
        <v>35</v>
      </c>
      <c r="V41" t="s">
        <v>29</v>
      </c>
      <c r="W41" t="s">
        <v>44</v>
      </c>
      <c r="X41" t="s">
        <v>118</v>
      </c>
      <c r="Y41" t="s">
        <v>20</v>
      </c>
      <c r="Z41" t="s">
        <v>20</v>
      </c>
      <c r="AA41" s="2">
        <v>42822.246874999997</v>
      </c>
      <c r="AB41" s="2">
        <v>42860.732615740744</v>
      </c>
      <c r="AC41" t="s">
        <v>402</v>
      </c>
      <c r="AD41">
        <v>2</v>
      </c>
      <c r="AE41" t="str">
        <f t="shared" ca="1" si="12"/>
        <v>Protocols-SMB</v>
      </c>
      <c r="AF41" t="str">
        <f t="shared" ca="1" si="13"/>
        <v>---</v>
      </c>
      <c r="AG41" t="str">
        <f t="shared" ca="1" si="14"/>
        <v>---</v>
      </c>
      <c r="AH41" t="str">
        <f t="shared" ca="1" si="15"/>
        <v>P1</v>
      </c>
    </row>
    <row r="42" spans="1:34" x14ac:dyDescent="0.3">
      <c r="A42">
        <f t="shared" si="8"/>
        <v>27</v>
      </c>
      <c r="B42">
        <f t="shared" si="9"/>
        <v>0</v>
      </c>
      <c r="C42" s="4">
        <f t="shared" ca="1" si="10"/>
        <v>98839</v>
      </c>
      <c r="D42">
        <v>98839</v>
      </c>
      <c r="E42" t="s">
        <v>416</v>
      </c>
      <c r="F42" t="s">
        <v>86</v>
      </c>
      <c r="G42" t="s">
        <v>266</v>
      </c>
      <c r="H42" t="s">
        <v>94</v>
      </c>
      <c r="I42" t="s">
        <v>24</v>
      </c>
      <c r="J42" t="s">
        <v>123</v>
      </c>
      <c r="K42" t="str">
        <f t="shared" ca="1" si="11"/>
        <v>.</v>
      </c>
      <c r="L42" s="5" t="s">
        <v>20</v>
      </c>
      <c r="M42" t="s">
        <v>20</v>
      </c>
      <c r="N42" t="s">
        <v>1161</v>
      </c>
      <c r="O42" t="s">
        <v>123</v>
      </c>
      <c r="P42" t="s">
        <v>1273</v>
      </c>
      <c r="Q42" t="s">
        <v>82</v>
      </c>
      <c r="R42" t="s">
        <v>1380</v>
      </c>
      <c r="S42" t="s">
        <v>269</v>
      </c>
      <c r="T42" t="s">
        <v>23</v>
      </c>
      <c r="U42" t="s">
        <v>39</v>
      </c>
      <c r="V42" t="s">
        <v>29</v>
      </c>
      <c r="W42" t="s">
        <v>54</v>
      </c>
      <c r="X42" t="s">
        <v>405</v>
      </c>
      <c r="Y42" t="s">
        <v>20</v>
      </c>
      <c r="Z42" t="s">
        <v>20</v>
      </c>
      <c r="AA42" s="2">
        <v>42852.838067129633</v>
      </c>
      <c r="AB42" s="2">
        <v>42879.673761574071</v>
      </c>
      <c r="AD42">
        <v>1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---</v>
      </c>
      <c r="AH42" t="str">
        <f t="shared" ca="1" si="15"/>
        <v>P2</v>
      </c>
    </row>
    <row r="43" spans="1:34" x14ac:dyDescent="0.3">
      <c r="A43">
        <f t="shared" si="8"/>
        <v>23</v>
      </c>
      <c r="B43">
        <f t="shared" si="9"/>
        <v>7</v>
      </c>
      <c r="C43" s="4">
        <f t="shared" ca="1" si="10"/>
        <v>98910</v>
      </c>
      <c r="D43">
        <v>98910</v>
      </c>
      <c r="E43" t="s">
        <v>563</v>
      </c>
      <c r="F43" t="s">
        <v>86</v>
      </c>
      <c r="G43" t="s">
        <v>87</v>
      </c>
      <c r="H43" t="s">
        <v>94</v>
      </c>
      <c r="I43" t="s">
        <v>24</v>
      </c>
      <c r="J43" t="s">
        <v>123</v>
      </c>
      <c r="K43" t="str">
        <f t="shared" ca="1" si="11"/>
        <v>.</v>
      </c>
      <c r="L43" t="s">
        <v>796</v>
      </c>
      <c r="M43" t="s">
        <v>20</v>
      </c>
      <c r="N43" t="s">
        <v>1178</v>
      </c>
      <c r="O43" t="s">
        <v>123</v>
      </c>
      <c r="P43" t="s">
        <v>123</v>
      </c>
      <c r="Q43" t="s">
        <v>82</v>
      </c>
      <c r="R43" t="s">
        <v>1380</v>
      </c>
      <c r="S43" t="s">
        <v>269</v>
      </c>
      <c r="T43" t="s">
        <v>23</v>
      </c>
      <c r="U43" t="s">
        <v>22</v>
      </c>
      <c r="V43" t="s">
        <v>570</v>
      </c>
      <c r="W43" t="s">
        <v>683</v>
      </c>
      <c r="X43" t="s">
        <v>108</v>
      </c>
      <c r="Y43" t="s">
        <v>20</v>
      </c>
      <c r="Z43" t="s">
        <v>20</v>
      </c>
      <c r="AA43">
        <v>42856.738692129627</v>
      </c>
      <c r="AB43">
        <v>42872.500914351855</v>
      </c>
      <c r="AE43" t="str">
        <f t="shared" ca="1" si="12"/>
        <v>Protocols-SMB</v>
      </c>
      <c r="AF43" t="str">
        <f t="shared" ca="1" si="13"/>
        <v>---</v>
      </c>
      <c r="AG43" t="str">
        <f t="shared" ca="1" si="14"/>
        <v>Waiver Requested</v>
      </c>
      <c r="AH43" t="str">
        <f t="shared" ca="1" si="15"/>
        <v>P2</v>
      </c>
    </row>
    <row r="44" spans="1:34" x14ac:dyDescent="0.3">
      <c r="A44">
        <f t="shared" si="8"/>
        <v>22</v>
      </c>
      <c r="B44">
        <f t="shared" si="9"/>
        <v>19</v>
      </c>
      <c r="C44" s="4">
        <f t="shared" ca="1" si="10"/>
        <v>98940</v>
      </c>
      <c r="D44">
        <v>98940</v>
      </c>
      <c r="E44" t="s">
        <v>399</v>
      </c>
      <c r="F44" t="s">
        <v>86</v>
      </c>
      <c r="G44" t="s">
        <v>87</v>
      </c>
      <c r="H44" t="s">
        <v>112</v>
      </c>
      <c r="I44" t="s">
        <v>24</v>
      </c>
      <c r="J44" t="s">
        <v>123</v>
      </c>
      <c r="K44" t="str">
        <f t="shared" ca="1" si="11"/>
        <v>.</v>
      </c>
      <c r="L44" s="5" t="s">
        <v>20</v>
      </c>
      <c r="M44" t="s">
        <v>20</v>
      </c>
      <c r="N44" t="s">
        <v>1183</v>
      </c>
      <c r="O44" t="s">
        <v>1393</v>
      </c>
      <c r="P44" t="s">
        <v>123</v>
      </c>
      <c r="Q44" t="s">
        <v>82</v>
      </c>
      <c r="R44" t="s">
        <v>1380</v>
      </c>
      <c r="S44" t="s">
        <v>269</v>
      </c>
      <c r="T44" t="s">
        <v>36</v>
      </c>
      <c r="U44" t="s">
        <v>35</v>
      </c>
      <c r="V44" t="s">
        <v>190</v>
      </c>
      <c r="W44" t="s">
        <v>26</v>
      </c>
      <c r="X44" t="s">
        <v>405</v>
      </c>
      <c r="Y44" t="s">
        <v>103</v>
      </c>
      <c r="Z44" t="s">
        <v>20</v>
      </c>
      <c r="AA44" s="2">
        <v>42857.441631944443</v>
      </c>
      <c r="AB44" s="2">
        <v>42860.732638888891</v>
      </c>
      <c r="AD44">
        <v>10</v>
      </c>
      <c r="AE44" t="str">
        <f t="shared" ca="1" si="12"/>
        <v>Protocols-SMB</v>
      </c>
      <c r="AF44" t="str">
        <f t="shared" ca="1" si="13"/>
        <v>---</v>
      </c>
      <c r="AG44" t="str">
        <f t="shared" ca="1" si="14"/>
        <v>---</v>
      </c>
      <c r="AH44" t="str">
        <f t="shared" ca="1" si="15"/>
        <v>P1</v>
      </c>
    </row>
    <row r="45" spans="1:34" x14ac:dyDescent="0.3">
      <c r="A45">
        <f t="shared" si="8"/>
        <v>12</v>
      </c>
      <c r="B45">
        <f t="shared" si="9"/>
        <v>8</v>
      </c>
      <c r="C45" s="4">
        <f t="shared" ca="1" si="10"/>
        <v>99428</v>
      </c>
      <c r="D45">
        <v>99428</v>
      </c>
      <c r="E45" t="s">
        <v>1056</v>
      </c>
      <c r="F45" t="s">
        <v>86</v>
      </c>
      <c r="G45" t="s">
        <v>87</v>
      </c>
      <c r="H45" t="s">
        <v>94</v>
      </c>
      <c r="I45" t="s">
        <v>24</v>
      </c>
      <c r="J45" t="s">
        <v>123</v>
      </c>
      <c r="K45" t="str">
        <f t="shared" ca="1" si="11"/>
        <v>.</v>
      </c>
      <c r="L45" s="5" t="s">
        <v>20</v>
      </c>
      <c r="M45" t="s">
        <v>20</v>
      </c>
      <c r="N45" t="s">
        <v>1298</v>
      </c>
      <c r="O45" t="s">
        <v>123</v>
      </c>
      <c r="P45" t="s">
        <v>123</v>
      </c>
      <c r="Q45" t="s">
        <v>82</v>
      </c>
      <c r="R45" t="s">
        <v>1380</v>
      </c>
      <c r="S45" t="s">
        <v>269</v>
      </c>
      <c r="T45" t="s">
        <v>36</v>
      </c>
      <c r="U45" t="s">
        <v>35</v>
      </c>
      <c r="V45" t="s">
        <v>190</v>
      </c>
      <c r="W45" t="s">
        <v>54</v>
      </c>
      <c r="X45" t="s">
        <v>405</v>
      </c>
      <c r="Y45" t="s">
        <v>20</v>
      </c>
      <c r="Z45" t="s">
        <v>20</v>
      </c>
      <c r="AA45" s="2">
        <v>42867.724502314813</v>
      </c>
      <c r="AB45" s="2">
        <v>42871.412754629629</v>
      </c>
      <c r="AC45" t="s">
        <v>830</v>
      </c>
      <c r="AD45">
        <v>7</v>
      </c>
      <c r="AE45" t="str">
        <f t="shared" ca="1" si="12"/>
        <v>Protocols-SMB</v>
      </c>
      <c r="AF45" t="str">
        <f t="shared" ca="1" si="13"/>
        <v>---</v>
      </c>
      <c r="AG45" t="str">
        <f t="shared" ca="1" si="14"/>
        <v>---</v>
      </c>
      <c r="AH45" t="str">
        <f t="shared" ca="1" si="15"/>
        <v>P2</v>
      </c>
    </row>
    <row r="46" spans="1:34" x14ac:dyDescent="0.3">
      <c r="A46">
        <f t="shared" si="8"/>
        <v>8</v>
      </c>
      <c r="B46">
        <f t="shared" si="9"/>
        <v>2</v>
      </c>
      <c r="C46" s="4">
        <f t="shared" ca="1" si="10"/>
        <v>99537</v>
      </c>
      <c r="D46">
        <v>99537</v>
      </c>
      <c r="E46" t="s">
        <v>1056</v>
      </c>
      <c r="F46" t="s">
        <v>86</v>
      </c>
      <c r="G46" t="s">
        <v>92</v>
      </c>
      <c r="H46" t="s">
        <v>94</v>
      </c>
      <c r="I46" t="s">
        <v>24</v>
      </c>
      <c r="J46" t="s">
        <v>123</v>
      </c>
      <c r="K46" t="str">
        <f t="shared" ca="1" si="11"/>
        <v>.</v>
      </c>
      <c r="L46" s="5" t="s">
        <v>20</v>
      </c>
      <c r="M46" t="s">
        <v>20</v>
      </c>
      <c r="N46" t="s">
        <v>1313</v>
      </c>
      <c r="O46" t="s">
        <v>123</v>
      </c>
      <c r="P46" t="s">
        <v>1424</v>
      </c>
      <c r="Q46" t="s">
        <v>82</v>
      </c>
      <c r="R46" t="s">
        <v>1380</v>
      </c>
      <c r="S46" t="s">
        <v>269</v>
      </c>
      <c r="T46" t="s">
        <v>36</v>
      </c>
      <c r="U46" t="s">
        <v>35</v>
      </c>
      <c r="V46" t="s">
        <v>82</v>
      </c>
      <c r="W46" t="s">
        <v>54</v>
      </c>
      <c r="X46" t="s">
        <v>405</v>
      </c>
      <c r="Y46" t="s">
        <v>20</v>
      </c>
      <c r="Z46" t="s">
        <v>20</v>
      </c>
      <c r="AA46" s="2">
        <v>42871.465324074074</v>
      </c>
      <c r="AB46" s="2">
        <v>42877.963101851848</v>
      </c>
      <c r="AC46" t="s">
        <v>830</v>
      </c>
      <c r="AD46">
        <v>12</v>
      </c>
      <c r="AE46" t="str">
        <f t="shared" ca="1" si="12"/>
        <v>Protocols-SMB</v>
      </c>
      <c r="AF46" t="str">
        <f t="shared" ca="1" si="13"/>
        <v>---</v>
      </c>
      <c r="AG46" t="str">
        <f t="shared" ca="1" si="14"/>
        <v>---</v>
      </c>
      <c r="AH46" t="str">
        <f t="shared" ca="1" si="15"/>
        <v>P2</v>
      </c>
    </row>
    <row r="47" spans="1:34" x14ac:dyDescent="0.3">
      <c r="A47">
        <f t="shared" si="8"/>
        <v>7</v>
      </c>
      <c r="B47">
        <f t="shared" si="9"/>
        <v>0</v>
      </c>
      <c r="C47" s="4">
        <f t="shared" ca="1" si="10"/>
        <v>99619</v>
      </c>
      <c r="D47">
        <v>99619</v>
      </c>
      <c r="E47" t="s">
        <v>399</v>
      </c>
      <c r="F47" t="s">
        <v>86</v>
      </c>
      <c r="G47" t="s">
        <v>87</v>
      </c>
      <c r="H47" t="s">
        <v>184</v>
      </c>
      <c r="I47" t="s">
        <v>81</v>
      </c>
      <c r="J47" t="s">
        <v>123</v>
      </c>
      <c r="K47" t="str">
        <f t="shared" ca="1" si="11"/>
        <v>Corner case, looking into calling ftruncate(), needs testing</v>
      </c>
      <c r="L47" s="5" t="s">
        <v>20</v>
      </c>
      <c r="M47" s="5" t="s">
        <v>20</v>
      </c>
      <c r="N47" t="s">
        <v>1447</v>
      </c>
      <c r="O47" t="s">
        <v>123</v>
      </c>
      <c r="P47" t="s">
        <v>123</v>
      </c>
      <c r="Q47" t="s">
        <v>82</v>
      </c>
      <c r="R47" t="s">
        <v>1380</v>
      </c>
      <c r="S47" t="s">
        <v>269</v>
      </c>
      <c r="T47" t="s">
        <v>23</v>
      </c>
      <c r="U47" t="s">
        <v>22</v>
      </c>
      <c r="V47" t="s">
        <v>82</v>
      </c>
      <c r="W47" t="s">
        <v>105</v>
      </c>
      <c r="X47" t="s">
        <v>405</v>
      </c>
      <c r="Y47" t="s">
        <v>20</v>
      </c>
      <c r="Z47" t="s">
        <v>20</v>
      </c>
      <c r="AA47" s="2">
        <v>42872.827256944445</v>
      </c>
      <c r="AB47" s="2">
        <v>42879.692175925928</v>
      </c>
      <c r="AC47" t="s">
        <v>830</v>
      </c>
      <c r="AD47">
        <v>1</v>
      </c>
      <c r="AE47" t="str">
        <f t="shared" ca="1" si="12"/>
        <v>Protocols-SMB</v>
      </c>
      <c r="AF47" t="str">
        <f t="shared" ca="1" si="13"/>
        <v>---</v>
      </c>
      <c r="AG47" t="str">
        <f t="shared" ca="1" si="14"/>
        <v>---</v>
      </c>
      <c r="AH47" t="str">
        <f t="shared" ca="1" si="15"/>
        <v>P0</v>
      </c>
    </row>
    <row r="48" spans="1:34" x14ac:dyDescent="0.3">
      <c r="A48">
        <f t="shared" si="8"/>
        <v>7</v>
      </c>
      <c r="B48">
        <f t="shared" si="9"/>
        <v>2</v>
      </c>
      <c r="C48" s="4">
        <f t="shared" ca="1" si="10"/>
        <v>99620</v>
      </c>
      <c r="D48">
        <v>99620</v>
      </c>
      <c r="E48" t="s">
        <v>1297</v>
      </c>
      <c r="F48" t="s">
        <v>86</v>
      </c>
      <c r="G48" t="s">
        <v>92</v>
      </c>
      <c r="H48" t="s">
        <v>94</v>
      </c>
      <c r="I48" t="s">
        <v>24</v>
      </c>
      <c r="J48" t="s">
        <v>123</v>
      </c>
      <c r="K48" t="str">
        <f t="shared" ca="1" si="11"/>
        <v>.</v>
      </c>
      <c r="L48" s="5" t="s">
        <v>20</v>
      </c>
      <c r="M48" t="s">
        <v>20</v>
      </c>
      <c r="N48" t="s">
        <v>1335</v>
      </c>
      <c r="O48" t="s">
        <v>123</v>
      </c>
      <c r="P48" t="s">
        <v>123</v>
      </c>
      <c r="Q48" t="s">
        <v>82</v>
      </c>
      <c r="R48" t="s">
        <v>1380</v>
      </c>
      <c r="S48" t="s">
        <v>269</v>
      </c>
      <c r="T48" t="s">
        <v>36</v>
      </c>
      <c r="U48" t="s">
        <v>22</v>
      </c>
      <c r="V48" t="s">
        <v>82</v>
      </c>
      <c r="W48" t="s">
        <v>54</v>
      </c>
      <c r="X48" t="s">
        <v>405</v>
      </c>
      <c r="Y48" t="s">
        <v>20</v>
      </c>
      <c r="Z48" t="s">
        <v>20</v>
      </c>
      <c r="AA48" s="2">
        <v>42872.828923611109</v>
      </c>
      <c r="AB48" s="2">
        <v>42877.955081018517</v>
      </c>
      <c r="AC48" t="s">
        <v>1425</v>
      </c>
      <c r="AD48">
        <v>1</v>
      </c>
      <c r="AE48" t="str">
        <f t="shared" ca="1" si="12"/>
        <v>Protocols-SMB</v>
      </c>
      <c r="AF48" t="str">
        <f t="shared" ca="1" si="13"/>
        <v>---</v>
      </c>
      <c r="AG48" t="str">
        <f t="shared" ca="1" si="14"/>
        <v>---</v>
      </c>
      <c r="AH48" t="str">
        <f t="shared" ca="1" si="15"/>
        <v>P2</v>
      </c>
    </row>
    <row r="49" spans="1:34" x14ac:dyDescent="0.3">
      <c r="A49">
        <f t="shared" si="8"/>
        <v>0</v>
      </c>
      <c r="B49">
        <f t="shared" si="9"/>
        <v>0</v>
      </c>
      <c r="C49" s="4">
        <f t="shared" ca="1" si="10"/>
        <v>99933</v>
      </c>
      <c r="D49">
        <v>99933</v>
      </c>
      <c r="E49" t="s">
        <v>561</v>
      </c>
      <c r="F49" t="s">
        <v>86</v>
      </c>
      <c r="G49" t="s">
        <v>87</v>
      </c>
      <c r="H49" t="s">
        <v>112</v>
      </c>
      <c r="I49" t="s">
        <v>24</v>
      </c>
      <c r="J49" t="s">
        <v>123</v>
      </c>
      <c r="K49" t="str">
        <f t="shared" ca="1" si="11"/>
        <v>NTR</v>
      </c>
      <c r="L49" t="s">
        <v>20</v>
      </c>
      <c r="M49" t="s">
        <v>20</v>
      </c>
      <c r="N49" t="s">
        <v>1455</v>
      </c>
      <c r="O49" t="s">
        <v>123</v>
      </c>
      <c r="P49" t="s">
        <v>123</v>
      </c>
      <c r="Q49" t="s">
        <v>21</v>
      </c>
      <c r="R49" t="s">
        <v>1380</v>
      </c>
      <c r="S49" t="s">
        <v>269</v>
      </c>
      <c r="T49" t="s">
        <v>23</v>
      </c>
      <c r="U49" t="s">
        <v>22</v>
      </c>
      <c r="V49" t="s">
        <v>29</v>
      </c>
      <c r="W49" t="s">
        <v>26</v>
      </c>
      <c r="X49" t="s">
        <v>1148</v>
      </c>
      <c r="Y49" t="s">
        <v>20</v>
      </c>
      <c r="Z49" t="s">
        <v>20</v>
      </c>
      <c r="AA49">
        <v>42879.606689814813</v>
      </c>
      <c r="AB49">
        <v>42879.715648148151</v>
      </c>
      <c r="AE49" t="str">
        <f t="shared" ca="1" si="12"/>
        <v>NTR</v>
      </c>
      <c r="AF49" t="str">
        <f t="shared" ca="1" si="13"/>
        <v>NoTarg</v>
      </c>
      <c r="AG49" t="str">
        <f t="shared" ca="1" si="14"/>
        <v>NoWaive</v>
      </c>
      <c r="AH49" t="str">
        <f t="shared" ca="1" si="15"/>
        <v>NTR</v>
      </c>
    </row>
    <row r="50" spans="1:34" x14ac:dyDescent="0.3">
      <c r="A50">
        <f t="shared" si="8"/>
        <v>0</v>
      </c>
      <c r="B50">
        <f t="shared" si="9"/>
        <v>0</v>
      </c>
      <c r="C50" s="4">
        <f t="shared" ca="1" si="10"/>
        <v>99937</v>
      </c>
      <c r="D50">
        <v>99937</v>
      </c>
      <c r="E50" t="s">
        <v>265</v>
      </c>
      <c r="F50" t="s">
        <v>86</v>
      </c>
      <c r="G50" t="s">
        <v>87</v>
      </c>
      <c r="H50" t="s">
        <v>94</v>
      </c>
      <c r="I50" t="s">
        <v>1456</v>
      </c>
      <c r="J50" t="s">
        <v>123</v>
      </c>
      <c r="K50" t="str">
        <f t="shared" ca="1" si="11"/>
        <v>NTR</v>
      </c>
      <c r="L50" s="5" t="s">
        <v>20</v>
      </c>
      <c r="M50" t="s">
        <v>20</v>
      </c>
      <c r="N50" t="s">
        <v>1457</v>
      </c>
      <c r="O50" t="s">
        <v>123</v>
      </c>
      <c r="P50" t="s">
        <v>123</v>
      </c>
      <c r="Q50" t="s">
        <v>82</v>
      </c>
      <c r="R50" t="s">
        <v>1380</v>
      </c>
      <c r="S50" t="s">
        <v>269</v>
      </c>
      <c r="T50" t="s">
        <v>23</v>
      </c>
      <c r="U50" t="s">
        <v>39</v>
      </c>
      <c r="V50" t="s">
        <v>82</v>
      </c>
      <c r="W50" t="s">
        <v>683</v>
      </c>
      <c r="X50" t="s">
        <v>108</v>
      </c>
      <c r="Y50" t="s">
        <v>20</v>
      </c>
      <c r="Z50" t="s">
        <v>20</v>
      </c>
      <c r="AA50" s="2">
        <v>42879.689502314817</v>
      </c>
      <c r="AB50" s="2">
        <v>42879.690601851849</v>
      </c>
      <c r="AD50">
        <v>19</v>
      </c>
      <c r="AE50" t="str">
        <f t="shared" ca="1" si="12"/>
        <v>NTR</v>
      </c>
      <c r="AF50" t="str">
        <f t="shared" ca="1" si="13"/>
        <v>NoTarg</v>
      </c>
      <c r="AG50" t="str">
        <f t="shared" ca="1" si="14"/>
        <v>NoWaive</v>
      </c>
      <c r="AH50" t="str">
        <f t="shared" ca="1" si="15"/>
        <v>NTR</v>
      </c>
    </row>
    <row r="51" spans="1:34" x14ac:dyDescent="0.3">
      <c r="A51">
        <f t="shared" si="8"/>
        <v>6</v>
      </c>
      <c r="B51">
        <f t="shared" si="9"/>
        <v>2</v>
      </c>
      <c r="C51" s="4">
        <f t="shared" ca="1" si="10"/>
        <v>99654</v>
      </c>
      <c r="D51">
        <v>99654</v>
      </c>
      <c r="E51" t="s">
        <v>218</v>
      </c>
      <c r="F51" t="s">
        <v>55</v>
      </c>
      <c r="G51" t="s">
        <v>182</v>
      </c>
      <c r="H51" t="s">
        <v>112</v>
      </c>
      <c r="I51" t="s">
        <v>24</v>
      </c>
      <c r="J51" t="s">
        <v>123</v>
      </c>
      <c r="K51" t="str">
        <f t="shared" ca="1" si="11"/>
        <v>.</v>
      </c>
      <c r="L51" s="5" t="s">
        <v>20</v>
      </c>
      <c r="M51" t="s">
        <v>1360</v>
      </c>
      <c r="N51" t="s">
        <v>1338</v>
      </c>
      <c r="O51" t="s">
        <v>123</v>
      </c>
      <c r="P51" t="s">
        <v>123</v>
      </c>
      <c r="Q51" t="s">
        <v>82</v>
      </c>
      <c r="R51" t="s">
        <v>1380</v>
      </c>
      <c r="S51" t="s">
        <v>269</v>
      </c>
      <c r="T51" t="s">
        <v>23</v>
      </c>
      <c r="U51" t="s">
        <v>22</v>
      </c>
      <c r="V51" t="s">
        <v>82</v>
      </c>
      <c r="W51" t="s">
        <v>90</v>
      </c>
      <c r="X51" t="s">
        <v>218</v>
      </c>
      <c r="Y51" t="s">
        <v>20</v>
      </c>
      <c r="Z51" t="s">
        <v>20</v>
      </c>
      <c r="AA51" s="2">
        <v>42873.305613425924</v>
      </c>
      <c r="AB51" s="2">
        <v>42877.536006944443</v>
      </c>
      <c r="AD51">
        <v>2</v>
      </c>
      <c r="AE51" t="str">
        <f t="shared" ca="1" si="12"/>
        <v>Snapshots</v>
      </c>
      <c r="AF51" t="str">
        <f t="shared" ca="1" si="13"/>
        <v>Avitus_1.4.0.72-20170607</v>
      </c>
      <c r="AG51" t="str">
        <f t="shared" ca="1" si="14"/>
        <v>---</v>
      </c>
      <c r="AH51" t="str">
        <f t="shared" ca="1" si="15"/>
        <v>P1</v>
      </c>
    </row>
    <row r="52" spans="1:34" x14ac:dyDescent="0.3">
      <c r="A52">
        <f t="shared" si="8"/>
        <v>42264</v>
      </c>
      <c r="B52">
        <f t="shared" si="9"/>
        <v>42264</v>
      </c>
      <c r="C52" s="4">
        <f t="shared" ca="1" si="10"/>
        <v>0</v>
      </c>
      <c r="I52" t="s">
        <v>123</v>
      </c>
      <c r="J52" t="s">
        <v>123</v>
      </c>
      <c r="K52" t="str">
        <f t="shared" ca="1" si="11"/>
        <v>.</v>
      </c>
      <c r="L52" s="5"/>
      <c r="M52" s="5"/>
      <c r="O52" t="s">
        <v>123</v>
      </c>
      <c r="P52" t="s">
        <v>123</v>
      </c>
      <c r="AA52" s="2"/>
      <c r="AB52" s="2"/>
      <c r="AD52">
        <v>2</v>
      </c>
      <c r="AE52">
        <f t="shared" ca="1" si="12"/>
        <v>0</v>
      </c>
      <c r="AF52">
        <f t="shared" ca="1" si="13"/>
        <v>0</v>
      </c>
      <c r="AG52">
        <f t="shared" ca="1" si="14"/>
        <v>0</v>
      </c>
      <c r="AH52">
        <f t="shared" ca="1" si="15"/>
        <v>0</v>
      </c>
    </row>
    <row r="53" spans="1:34" x14ac:dyDescent="0.3">
      <c r="A53">
        <f t="shared" si="8"/>
        <v>42264</v>
      </c>
      <c r="B53">
        <f t="shared" si="9"/>
        <v>42264</v>
      </c>
      <c r="C53" s="4">
        <f t="shared" ca="1" si="10"/>
        <v>0</v>
      </c>
      <c r="I53" t="s">
        <v>123</v>
      </c>
      <c r="J53" t="s">
        <v>123</v>
      </c>
      <c r="K53" t="str">
        <f t="shared" ca="1" si="11"/>
        <v>.</v>
      </c>
      <c r="O53" t="s">
        <v>123</v>
      </c>
      <c r="P53" t="s">
        <v>123</v>
      </c>
      <c r="AE53">
        <f t="shared" ca="1" si="12"/>
        <v>0</v>
      </c>
      <c r="AF53">
        <f t="shared" ca="1" si="13"/>
        <v>0</v>
      </c>
      <c r="AG53">
        <f t="shared" ca="1" si="14"/>
        <v>0</v>
      </c>
      <c r="AH53">
        <f t="shared" ca="1" si="15"/>
        <v>0</v>
      </c>
    </row>
    <row r="54" spans="1:34" x14ac:dyDescent="0.3">
      <c r="A54">
        <f t="shared" si="8"/>
        <v>42264</v>
      </c>
      <c r="B54">
        <f t="shared" si="9"/>
        <v>42264</v>
      </c>
      <c r="C54" s="4">
        <f t="shared" ca="1" si="10"/>
        <v>0</v>
      </c>
      <c r="I54" t="s">
        <v>123</v>
      </c>
      <c r="J54" t="s">
        <v>123</v>
      </c>
      <c r="K54" t="str">
        <f t="shared" ca="1" si="11"/>
        <v>.</v>
      </c>
      <c r="L54" s="5"/>
      <c r="O54" t="s">
        <v>123</v>
      </c>
      <c r="P54" t="s">
        <v>123</v>
      </c>
      <c r="AA54" s="2"/>
      <c r="AB54" s="2"/>
      <c r="AD54">
        <v>15</v>
      </c>
      <c r="AE54">
        <f t="shared" ca="1" si="12"/>
        <v>0</v>
      </c>
      <c r="AF54">
        <f t="shared" ca="1" si="13"/>
        <v>0</v>
      </c>
      <c r="AG54">
        <f t="shared" ca="1" si="14"/>
        <v>0</v>
      </c>
      <c r="AH54">
        <f t="shared" ca="1" si="15"/>
        <v>0</v>
      </c>
    </row>
    <row r="55" spans="1:34" x14ac:dyDescent="0.3">
      <c r="A55">
        <f t="shared" si="8"/>
        <v>42264</v>
      </c>
      <c r="B55">
        <f t="shared" si="9"/>
        <v>42264</v>
      </c>
      <c r="C55" s="4">
        <f t="shared" ca="1" si="10"/>
        <v>0</v>
      </c>
      <c r="I55" t="s">
        <v>123</v>
      </c>
      <c r="J55" t="s">
        <v>123</v>
      </c>
      <c r="K55" t="str">
        <f t="shared" ca="1" si="11"/>
        <v>.</v>
      </c>
      <c r="M55" s="5"/>
      <c r="O55" t="s">
        <v>123</v>
      </c>
      <c r="P55" t="s">
        <v>123</v>
      </c>
      <c r="AA55" s="2"/>
      <c r="AB55" s="2"/>
      <c r="AD55">
        <v>23</v>
      </c>
      <c r="AE55">
        <f t="shared" ca="1" si="12"/>
        <v>0</v>
      </c>
      <c r="AF55">
        <f t="shared" ca="1" si="13"/>
        <v>0</v>
      </c>
      <c r="AG55">
        <f t="shared" ca="1" si="14"/>
        <v>0</v>
      </c>
      <c r="AH55">
        <f t="shared" ca="1" si="15"/>
        <v>0</v>
      </c>
    </row>
    <row r="56" spans="1:34" x14ac:dyDescent="0.3">
      <c r="A56">
        <f t="shared" si="8"/>
        <v>42264</v>
      </c>
      <c r="B56">
        <f t="shared" si="9"/>
        <v>42264</v>
      </c>
      <c r="C56" s="4">
        <f t="shared" ca="1" si="10"/>
        <v>0</v>
      </c>
      <c r="I56" t="s">
        <v>123</v>
      </c>
      <c r="J56" t="s">
        <v>123</v>
      </c>
      <c r="K56" t="str">
        <f t="shared" ca="1" si="11"/>
        <v>.</v>
      </c>
      <c r="L56" s="5"/>
      <c r="M56" s="5"/>
      <c r="O56" t="s">
        <v>123</v>
      </c>
      <c r="P56" t="s">
        <v>123</v>
      </c>
      <c r="AA56" s="2"/>
      <c r="AB56" s="2"/>
      <c r="AD56">
        <v>8</v>
      </c>
      <c r="AE56">
        <f t="shared" ca="1" si="12"/>
        <v>0</v>
      </c>
      <c r="AF56">
        <f t="shared" ca="1" si="13"/>
        <v>0</v>
      </c>
      <c r="AG56">
        <f t="shared" ca="1" si="14"/>
        <v>0</v>
      </c>
      <c r="AH56">
        <f t="shared" ca="1" si="15"/>
        <v>0</v>
      </c>
    </row>
    <row r="57" spans="1:34" x14ac:dyDescent="0.3">
      <c r="A57">
        <f t="shared" si="8"/>
        <v>42264</v>
      </c>
      <c r="B57">
        <f t="shared" si="9"/>
        <v>42264</v>
      </c>
      <c r="C57" s="4">
        <f t="shared" ca="1" si="10"/>
        <v>0</v>
      </c>
      <c r="I57" t="s">
        <v>123</v>
      </c>
      <c r="J57" t="s">
        <v>123</v>
      </c>
      <c r="K57" t="str">
        <f t="shared" ca="1" si="11"/>
        <v>.</v>
      </c>
      <c r="L57" s="5"/>
      <c r="O57" t="s">
        <v>123</v>
      </c>
      <c r="P57" t="s">
        <v>123</v>
      </c>
      <c r="AA57" s="2"/>
      <c r="AB57" s="2"/>
      <c r="AD57">
        <v>6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x14ac:dyDescent="0.3">
      <c r="A58">
        <f t="shared" si="8"/>
        <v>42264</v>
      </c>
      <c r="B58">
        <f t="shared" si="9"/>
        <v>42264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L58" s="5"/>
      <c r="O58" t="s">
        <v>123</v>
      </c>
      <c r="P58" t="s">
        <v>123</v>
      </c>
      <c r="AA58" s="2"/>
      <c r="AB58" s="2"/>
      <c r="AD58">
        <v>4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8"/>
        <v>42264</v>
      </c>
      <c r="B59">
        <f t="shared" si="9"/>
        <v>42264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L59" s="5"/>
      <c r="M59" s="5"/>
      <c r="O59" t="s">
        <v>123</v>
      </c>
      <c r="P59" t="s">
        <v>123</v>
      </c>
      <c r="AA59" s="2"/>
      <c r="AB59" s="2"/>
      <c r="AD59">
        <v>9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42264</v>
      </c>
      <c r="B60">
        <f t="shared" si="9"/>
        <v>42264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M60" s="5"/>
      <c r="O60" t="s">
        <v>123</v>
      </c>
      <c r="P60" t="s">
        <v>123</v>
      </c>
      <c r="AA60" s="2"/>
      <c r="AB60" s="2"/>
      <c r="AD60">
        <v>7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42264</v>
      </c>
      <c r="B61">
        <f t="shared" si="9"/>
        <v>42264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M61" s="5"/>
      <c r="O61" t="s">
        <v>123</v>
      </c>
      <c r="P61" t="s">
        <v>123</v>
      </c>
      <c r="AA61" s="2"/>
      <c r="AB61" s="2"/>
      <c r="AD61">
        <v>2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42264</v>
      </c>
      <c r="B62">
        <f t="shared" si="9"/>
        <v>42264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L62" s="5"/>
      <c r="O62" t="s">
        <v>123</v>
      </c>
      <c r="P62" t="s">
        <v>123</v>
      </c>
      <c r="AA62" s="2"/>
      <c r="AB62" s="2"/>
      <c r="AD62">
        <v>16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42264</v>
      </c>
      <c r="B63">
        <f t="shared" si="9"/>
        <v>42264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L63" s="5"/>
      <c r="M63" s="5"/>
      <c r="O63" t="s">
        <v>123</v>
      </c>
      <c r="P63" t="s">
        <v>123</v>
      </c>
      <c r="AA63" s="2"/>
      <c r="AB63" s="2"/>
      <c r="AD63">
        <v>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42264</v>
      </c>
      <c r="B64">
        <f t="shared" si="9"/>
        <v>42264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L64" s="5"/>
      <c r="M64" s="5"/>
      <c r="O64" t="s">
        <v>123</v>
      </c>
      <c r="P64" t="s">
        <v>123</v>
      </c>
      <c r="AA64" s="2"/>
      <c r="AB64" s="2"/>
      <c r="AD64">
        <v>1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42264</v>
      </c>
      <c r="B65">
        <f t="shared" si="9"/>
        <v>42264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M65" s="5"/>
      <c r="O65" t="s">
        <v>123</v>
      </c>
      <c r="P65" t="s">
        <v>123</v>
      </c>
      <c r="AA65" s="2"/>
      <c r="AB65" s="2"/>
      <c r="AD65">
        <v>2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42264</v>
      </c>
      <c r="B66">
        <f t="shared" ref="B66:B100" si="17">DAYS360(AB66,$K$104)</f>
        <v>42264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s="5"/>
      <c r="M66" s="5"/>
      <c r="O66" t="s">
        <v>123</v>
      </c>
      <c r="P66" t="s">
        <v>123</v>
      </c>
      <c r="AA66" s="2"/>
      <c r="AB66" s="2"/>
      <c r="AD66">
        <v>1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42264</v>
      </c>
      <c r="B67">
        <f t="shared" si="17"/>
        <v>42264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L67" s="5"/>
      <c r="M67" s="5"/>
      <c r="O67" t="s">
        <v>123</v>
      </c>
      <c r="P67" t="s">
        <v>123</v>
      </c>
      <c r="AA67" s="2"/>
      <c r="AB67" s="2"/>
      <c r="AD67">
        <v>2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42264</v>
      </c>
      <c r="B68">
        <f t="shared" si="17"/>
        <v>42264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42264</v>
      </c>
      <c r="B69">
        <f t="shared" si="17"/>
        <v>42264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42264</v>
      </c>
      <c r="B70">
        <f t="shared" si="17"/>
        <v>42264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42264</v>
      </c>
      <c r="B71">
        <f t="shared" si="17"/>
        <v>42264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42264</v>
      </c>
      <c r="B72">
        <f t="shared" si="17"/>
        <v>42264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42264</v>
      </c>
      <c r="B73">
        <f t="shared" si="17"/>
        <v>42264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42264</v>
      </c>
      <c r="B74">
        <f t="shared" si="17"/>
        <v>42264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42264</v>
      </c>
      <c r="B75">
        <f t="shared" si="17"/>
        <v>42264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42264</v>
      </c>
      <c r="B76">
        <f t="shared" si="17"/>
        <v>42264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42264</v>
      </c>
      <c r="B77">
        <f t="shared" si="17"/>
        <v>42264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42264</v>
      </c>
      <c r="B78">
        <f t="shared" si="17"/>
        <v>42264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42264</v>
      </c>
      <c r="B79">
        <f t="shared" si="17"/>
        <v>42264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42264</v>
      </c>
      <c r="B80">
        <f t="shared" si="17"/>
        <v>42264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42264</v>
      </c>
      <c r="B81">
        <f t="shared" si="17"/>
        <v>42264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42264</v>
      </c>
      <c r="B82">
        <f t="shared" si="17"/>
        <v>42264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42264</v>
      </c>
      <c r="B83">
        <f t="shared" si="17"/>
        <v>42264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42264</v>
      </c>
      <c r="B84">
        <f t="shared" si="17"/>
        <v>42264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42264</v>
      </c>
      <c r="B85">
        <f t="shared" si="17"/>
        <v>42264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42264</v>
      </c>
      <c r="B86">
        <f t="shared" si="17"/>
        <v>42264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42264</v>
      </c>
      <c r="B87">
        <f t="shared" si="17"/>
        <v>42264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42264</v>
      </c>
      <c r="B88">
        <f t="shared" si="17"/>
        <v>42264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42264</v>
      </c>
      <c r="B89">
        <f t="shared" si="17"/>
        <v>42264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42264</v>
      </c>
      <c r="B90">
        <f t="shared" si="17"/>
        <v>42264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42264</v>
      </c>
      <c r="B91">
        <f t="shared" si="17"/>
        <v>42264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42264</v>
      </c>
      <c r="B92">
        <f t="shared" si="17"/>
        <v>42264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42264</v>
      </c>
      <c r="B93">
        <f t="shared" si="17"/>
        <v>42264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42264</v>
      </c>
      <c r="B94">
        <f t="shared" si="17"/>
        <v>42264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42264</v>
      </c>
      <c r="B95">
        <f t="shared" si="17"/>
        <v>42264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42264</v>
      </c>
      <c r="B96">
        <f t="shared" si="17"/>
        <v>42264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42264</v>
      </c>
      <c r="B97">
        <f t="shared" si="17"/>
        <v>42264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42264</v>
      </c>
      <c r="B98">
        <f t="shared" si="17"/>
        <v>42264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42264</v>
      </c>
      <c r="B99">
        <f t="shared" si="17"/>
        <v>42264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42264</v>
      </c>
      <c r="B100">
        <f t="shared" si="17"/>
        <v>42264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49</v>
      </c>
      <c r="K103" t="s">
        <v>1458</v>
      </c>
    </row>
    <row r="104" spans="1:34" x14ac:dyDescent="0.3">
      <c r="G104" t="s">
        <v>153</v>
      </c>
      <c r="I104" t="str">
        <f>CONCATENATE(MID($K$103,11,5), " Report")</f>
        <v>05-23 Report</v>
      </c>
      <c r="K104" s="6">
        <v>42879</v>
      </c>
    </row>
    <row r="105" spans="1:34" x14ac:dyDescent="0.3">
      <c r="F105" t="s">
        <v>150</v>
      </c>
      <c r="G105">
        <f ca="1">COUNTIFS(K2:K100,"=NTR")</f>
        <v>8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7</v>
      </c>
      <c r="I106">
        <f t="shared" ref="I106:I111" ca="1" si="24">INDIRECT("'" &amp; $K$103 &amp; "'!$g" &amp; ROW())</f>
        <v>4</v>
      </c>
      <c r="K106" s="7"/>
    </row>
    <row r="107" spans="1:34" x14ac:dyDescent="0.3">
      <c r="F107" t="s">
        <v>157</v>
      </c>
      <c r="G107">
        <f>COUNTIFS(B2:B81,"&gt;7",B2:B81,"&lt;400")</f>
        <v>10</v>
      </c>
      <c r="I107">
        <f t="shared" ca="1" si="24"/>
        <v>13</v>
      </c>
    </row>
    <row r="108" spans="1:34" x14ac:dyDescent="0.3">
      <c r="F108" t="s">
        <v>152</v>
      </c>
      <c r="G108">
        <f>COUNTIFS(L2:L81,"=Waiver*")</f>
        <v>9</v>
      </c>
      <c r="I108">
        <f t="shared" ca="1" si="24"/>
        <v>5</v>
      </c>
    </row>
    <row r="109" spans="1:34" x14ac:dyDescent="0.3">
      <c r="F109" t="s">
        <v>158</v>
      </c>
      <c r="G109">
        <f>COUNTA(D2:D104)</f>
        <v>49</v>
      </c>
      <c r="I109">
        <f t="shared" ca="1" si="24"/>
        <v>56</v>
      </c>
    </row>
    <row r="110" spans="1:34" x14ac:dyDescent="0.3">
      <c r="F110" t="s">
        <v>159</v>
      </c>
      <c r="G110">
        <v>13</v>
      </c>
      <c r="I110">
        <f t="shared" ca="1" si="24"/>
        <v>13</v>
      </c>
    </row>
    <row r="111" spans="1:34" s="1" customFormat="1" x14ac:dyDescent="0.3">
      <c r="F111" s="1" t="s">
        <v>21</v>
      </c>
      <c r="G111" s="1">
        <f>COUNTIFS(Q2:Q95,$F111)</f>
        <v>4</v>
      </c>
      <c r="I111">
        <f t="shared" ca="1" si="24"/>
        <v>5</v>
      </c>
      <c r="N111" s="10" t="s">
        <v>160</v>
      </c>
    </row>
    <row r="113" spans="5:13" s="1" customFormat="1" x14ac:dyDescent="0.3">
      <c r="H113" s="1" t="s">
        <v>184</v>
      </c>
    </row>
    <row r="114" spans="5:13" x14ac:dyDescent="0.3">
      <c r="F114" t="s">
        <v>1347</v>
      </c>
      <c r="G114" s="1">
        <f>COUNTIFS($F$2:$F$95,F114 &amp; "*")</f>
        <v>0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10</v>
      </c>
      <c r="H115" s="1">
        <f>COUNTIFS($F$2:$F$95,F115 &amp; "*",$H$2:$H$95,"P0")</f>
        <v>4</v>
      </c>
      <c r="I115" s="1">
        <f ca="1">INDIRECT("'" &amp; $K$103 &amp; "'!$g" &amp; ROW())</f>
        <v>12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13" x14ac:dyDescent="0.3">
      <c r="F117" t="s">
        <v>63</v>
      </c>
      <c r="G117" s="1">
        <f t="shared" si="25"/>
        <v>6</v>
      </c>
      <c r="H117" s="1">
        <f t="shared" si="26"/>
        <v>1</v>
      </c>
      <c r="I117" s="1">
        <f t="shared" ca="1" si="27"/>
        <v>6</v>
      </c>
    </row>
    <row r="118" spans="5:13" x14ac:dyDescent="0.3">
      <c r="F118" t="s">
        <v>70</v>
      </c>
      <c r="G118" s="1">
        <f t="shared" si="25"/>
        <v>4</v>
      </c>
      <c r="H118" s="1">
        <f t="shared" si="26"/>
        <v>1</v>
      </c>
      <c r="I118" s="1">
        <f t="shared" ca="1" si="27"/>
        <v>3</v>
      </c>
    </row>
    <row r="119" spans="5:13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3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1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10</v>
      </c>
      <c r="H122" s="1">
        <f t="shared" si="26"/>
        <v>4</v>
      </c>
      <c r="I122" s="1">
        <f t="shared" ca="1" si="27"/>
        <v>10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3</v>
      </c>
      <c r="H125" s="1">
        <f t="shared" si="26"/>
        <v>0</v>
      </c>
      <c r="I125" s="1">
        <f t="shared" ca="1" si="27"/>
        <v>5</v>
      </c>
      <c r="M125" t="str">
        <f>CONCATENATE("Prev Rpt= ",$K$103)</f>
        <v>Prev Rpt= bugs-2017-05-23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13</v>
      </c>
      <c r="M126">
        <f ca="1">INDIRECT("'" &amp; $K$103 &amp; "'!$l" &amp; ROW())</f>
        <v>18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12</v>
      </c>
      <c r="M127">
        <f ca="1">INDIRECT("'" &amp; $K$103 &amp; "'!$l" &amp; ROW())</f>
        <v>13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21</v>
      </c>
      <c r="M128">
        <f ca="1">INDIRECT("'" &amp; $K$103 &amp; "'!$l" &amp; ROW())</f>
        <v>20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1</v>
      </c>
      <c r="K129" t="s">
        <v>203</v>
      </c>
      <c r="L129">
        <f>COUNTIFS(H2:H95, "unspecified")</f>
        <v>3</v>
      </c>
      <c r="M129">
        <f ca="1">INDIRECT("'" &amp; $K$103 &amp; "'!$l" &amp; ROW())</f>
        <v>5</v>
      </c>
    </row>
    <row r="130" spans="5:13" x14ac:dyDescent="0.3">
      <c r="F130" t="s">
        <v>86</v>
      </c>
      <c r="G130" s="1">
        <f t="shared" si="25"/>
        <v>12</v>
      </c>
      <c r="H130" s="1">
        <f t="shared" si="26"/>
        <v>1</v>
      </c>
      <c r="I130" s="1">
        <f t="shared" ca="1" si="27"/>
        <v>14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49</v>
      </c>
      <c r="M131" s="1">
        <f ca="1">SUM(M126:M129)</f>
        <v>56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CONCATENATE("149 to be verified/closed, ",SUM(59,22)," non-QA submitter.")</f>
        <v>149 to be verified/closed, 81 non-QA submitter.</v>
      </c>
      <c r="L133" s="13" t="str">
        <f>CONCATENATE("Older than 14 days: ", SUM(42,13))</f>
        <v>Older than 14 days: 55</v>
      </c>
    </row>
    <row r="134" spans="5:13" x14ac:dyDescent="0.3">
      <c r="G134" s="1">
        <f>SUM(G114:G133)</f>
        <v>49</v>
      </c>
      <c r="H134" s="1">
        <f>SUM(H114:H133)</f>
        <v>13</v>
      </c>
      <c r="I134" s="1">
        <f ca="1">SUM(I114:I133)</f>
        <v>56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1</v>
      </c>
      <c r="I136" s="1">
        <f ca="1">INDIRECT("'" &amp; $K$103 &amp; "'!$g" &amp; ROW())</f>
        <v>3</v>
      </c>
    </row>
    <row r="137" spans="5:13" x14ac:dyDescent="0.3">
      <c r="E137" s="1"/>
      <c r="F137" s="1" t="s">
        <v>194</v>
      </c>
      <c r="G137" s="1">
        <f>COUNTIFS($T$2:$T$95,$F137)</f>
        <v>28</v>
      </c>
      <c r="I137" s="1">
        <f ca="1">INDIRECT("'" &amp; $K$103 &amp; "'!$g" &amp; ROW())</f>
        <v>30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20</v>
      </c>
      <c r="I138" s="1">
        <f ca="1">INDIRECT("'" &amp; $K$103 &amp; "'!$g" &amp; ROW())</f>
        <v>23</v>
      </c>
      <c r="K138" s="4" t="s">
        <v>968</v>
      </c>
    </row>
    <row r="139" spans="5:13" x14ac:dyDescent="0.3">
      <c r="G139">
        <f>SUM(G136:G138)</f>
        <v>49</v>
      </c>
      <c r="I139">
        <f ca="1">INDIRECT("'" &amp; $K$103 &amp; "'!$g" &amp; ROW())</f>
        <v>56</v>
      </c>
    </row>
    <row r="140" spans="5:13" x14ac:dyDescent="0.3">
      <c r="E140" s="1"/>
      <c r="F140" s="1" t="s">
        <v>1427</v>
      </c>
      <c r="G140">
        <f t="shared" ref="G140:G146" si="28">COUNTIFS($V$2:$V$95,$F140 &amp; "*")</f>
        <v>1</v>
      </c>
      <c r="I140">
        <f ca="1">INDIRECT("'" &amp; $K$103 &amp; "'!$g" &amp;ROW())</f>
        <v>0</v>
      </c>
    </row>
    <row r="141" spans="5:13" x14ac:dyDescent="0.3">
      <c r="E141" t="s">
        <v>173</v>
      </c>
      <c r="F141" t="s">
        <v>82</v>
      </c>
      <c r="G141">
        <f t="shared" si="28"/>
        <v>23</v>
      </c>
      <c r="I141">
        <f ca="1">INDIRECT("'" &amp; $K$103 &amp; "'!$g" &amp;ROW())</f>
        <v>27</v>
      </c>
    </row>
    <row r="142" spans="5:13" s="1" customFormat="1" x14ac:dyDescent="0.3">
      <c r="E142"/>
      <c r="F142" t="s">
        <v>570</v>
      </c>
      <c r="G142">
        <f t="shared" si="28"/>
        <v>1</v>
      </c>
      <c r="I142">
        <f t="shared" ref="I142:I149" ca="1" si="29">INDIRECT("'" &amp; $K$103 &amp; "'!$g" &amp;ROW())</f>
        <v>2</v>
      </c>
    </row>
    <row r="143" spans="5:13" x14ac:dyDescent="0.3">
      <c r="F143" t="s">
        <v>43</v>
      </c>
      <c r="G143">
        <f t="shared" si="28"/>
        <v>11</v>
      </c>
      <c r="I143">
        <f t="shared" ca="1" si="29"/>
        <v>12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10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3</v>
      </c>
    </row>
    <row r="146" spans="5:9" x14ac:dyDescent="0.3">
      <c r="F146" t="s">
        <v>1426</v>
      </c>
      <c r="G146">
        <f t="shared" si="28"/>
        <v>0</v>
      </c>
      <c r="I146">
        <f t="shared" ca="1" si="29"/>
        <v>0</v>
      </c>
    </row>
    <row r="147" spans="5:9" x14ac:dyDescent="0.3">
      <c r="F147" t="s">
        <v>156</v>
      </c>
      <c r="G147">
        <f>COUNTIFS($V$2:$V$81,$F147)</f>
        <v>3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9" s="1" customFormat="1" x14ac:dyDescent="0.3">
      <c r="E149"/>
      <c r="F149" s="32" t="s">
        <v>1428</v>
      </c>
      <c r="G149">
        <f>COUNTIFS($V$2:$V$81,$F149 &amp; "*")</f>
        <v>0</v>
      </c>
      <c r="H149"/>
      <c r="I149">
        <f t="shared" ca="1" si="29"/>
        <v>1</v>
      </c>
    </row>
    <row r="150" spans="5:9" x14ac:dyDescent="0.3">
      <c r="E150" s="1"/>
      <c r="F150" s="1"/>
      <c r="G150" s="1">
        <f>SUM(G140:G149)</f>
        <v>49</v>
      </c>
      <c r="H150" s="1"/>
      <c r="I150" s="1">
        <f ca="1">SUM(I141:I149)</f>
        <v>56</v>
      </c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1089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1182</v>
      </c>
      <c r="G158">
        <f t="shared" si="31"/>
        <v>4</v>
      </c>
      <c r="I158">
        <f t="shared" ca="1" si="30"/>
        <v>17</v>
      </c>
    </row>
    <row r="159" spans="5:9" x14ac:dyDescent="0.3">
      <c r="F159" t="s">
        <v>1105</v>
      </c>
      <c r="G159">
        <f t="shared" si="31"/>
        <v>11</v>
      </c>
      <c r="I159">
        <f t="shared" ca="1" si="30"/>
        <v>6</v>
      </c>
    </row>
    <row r="160" spans="5:9" x14ac:dyDescent="0.3">
      <c r="F160" t="s">
        <v>1360</v>
      </c>
      <c r="G160">
        <f t="shared" si="31"/>
        <v>1</v>
      </c>
      <c r="I160">
        <f t="shared" ca="1" si="30"/>
        <v>1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16</v>
      </c>
    </row>
    <row r="174" spans="7:14" x14ac:dyDescent="0.3">
      <c r="N174" t="s">
        <v>478</v>
      </c>
    </row>
  </sheetData>
  <autoFilter ref="A1:AH101"/>
  <conditionalFormatting sqref="F2:F100">
    <cfRule type="expression" dxfId="294" priority="6">
      <formula>IF(AND(F2 &lt;&gt; AE2, AE2 &lt;&gt; "NTR"), 1,0)</formula>
    </cfRule>
  </conditionalFormatting>
  <conditionalFormatting sqref="M2:M100">
    <cfRule type="expression" dxfId="293" priority="5">
      <formula>IF(AND(M2&lt;&gt;AF2,AF2 &lt;&gt; "---"),IF(AF2 &lt;&gt; "NoTarg",1,0),0)</formula>
    </cfRule>
  </conditionalFormatting>
  <conditionalFormatting sqref="L2:L100">
    <cfRule type="expression" dxfId="292" priority="4">
      <formula>IF(AND(L2 &lt;&gt; AG2, AG2 &lt;&gt; "NoWaive"), 1,0)</formula>
    </cfRule>
  </conditionalFormatting>
  <conditionalFormatting sqref="H2:H100">
    <cfRule type="expression" dxfId="291" priority="3">
      <formula>IF(AND(H2 &lt;&gt; AH2, AH2 &lt;&gt; "NTR"), 1,0)</formula>
    </cfRule>
  </conditionalFormatting>
  <conditionalFormatting sqref="A131:E133 G131:H131 A116:H130 F132:H132 I116:I132 J116:BA133 F133:I133 A161:BA500 A134:BA157 A158:E160 G158:BA160 A2:BA115">
    <cfRule type="expression" dxfId="290" priority="7">
      <formula>MOD(ROW(),2)=0</formula>
    </cfRule>
  </conditionalFormatting>
  <conditionalFormatting sqref="F158:F159">
    <cfRule type="expression" dxfId="289" priority="2">
      <formula>MOD(ROW(),2)=0</formula>
    </cfRule>
  </conditionalFormatting>
  <conditionalFormatting sqref="F160">
    <cfRule type="expression" dxfId="288" priority="1">
      <formula>MOD(ROW(),2)=0</formula>
    </cfRule>
  </conditionalFormatting>
  <hyperlinks>
    <hyperlink ref="K115" r:id="rId1"/>
    <hyperlink ref="K1" location="'bugs-2017-05-24'!K118" display="Prev Notes"/>
    <hyperlink ref="N111" location="'bugs-2017-05-24'!A2" display="Top"/>
    <hyperlink ref="E20" r:id="rId2" display="moorthy.mm@hpe.com"/>
    <hyperlink ref="E26" r:id="rId3" display="gabriel.vicoveanu@hpe.com"/>
    <hyperlink ref="E84" r:id="rId4" display="akshay.ballal@hpe.com"/>
    <hyperlink ref="K137" r:id="rId5"/>
    <hyperlink ref="K134" r:id="rId6"/>
    <hyperlink ref="E27" r:id="rId7" display="matt.dumm@hpe.com"/>
    <hyperlink ref="K138" r:id="rId8"/>
    <hyperlink ref="K135" r:id="rId9"/>
    <hyperlink ref="E46" r:id="rId10" display="ron.chambers@hpe.com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1041" r:id="rId14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42" r:id="rId15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43" r:id="rId16" name="Button 3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44" r:id="rId17" name="Button 4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45" r:id="rId18" name="Button 5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46" r:id="rId19" name="Button 6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47" r:id="rId20" name="Button 7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48" r:id="rId21" name="Button 8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49" r:id="rId22" name="Button 9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50" r:id="rId23" name="Button 10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51" r:id="rId24" name="Button 11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52" r:id="rId25" name="Button 12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53" r:id="rId26" name="Button 13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054" r:id="rId27" name="Button 14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H174"/>
  <sheetViews>
    <sheetView zoomScale="62" zoomScaleNormal="62" workbookViewId="0">
      <pane ySplit="1" topLeftCell="A2" activePane="bottomLeft" state="frozen"/>
      <selection pane="bottomLeft" activeCell="J42" sqref="J42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66.77734375" customWidth="1"/>
    <col min="11" max="11" width="56.3320312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bestFit="1" customWidth="1"/>
    <col min="28" max="28" width="16.21875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56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23-May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216</v>
      </c>
      <c r="B2">
        <f t="shared" ref="B2:B33" si="1">DAYS360(AB2,$K$104)</f>
        <v>1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1016</v>
      </c>
      <c r="F2" t="s">
        <v>45</v>
      </c>
      <c r="G2" t="s">
        <v>46</v>
      </c>
      <c r="H2" t="s">
        <v>184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t="s">
        <v>1182</v>
      </c>
      <c r="N2" t="s">
        <v>294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851</v>
      </c>
      <c r="AA2" s="2">
        <v>42660.522858796299</v>
      </c>
      <c r="AB2" s="2">
        <v>42877.909837962965</v>
      </c>
      <c r="AD2">
        <v>6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Avitus_1.4.0.70-20170524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125</v>
      </c>
      <c r="B3">
        <f t="shared" si="1"/>
        <v>0</v>
      </c>
      <c r="C3" s="4">
        <f t="shared" ca="1" si="2"/>
        <v>94665</v>
      </c>
      <c r="D3">
        <v>94665</v>
      </c>
      <c r="E3" t="s">
        <v>251</v>
      </c>
      <c r="F3" t="s">
        <v>45</v>
      </c>
      <c r="G3" t="s">
        <v>55</v>
      </c>
      <c r="H3" t="s">
        <v>94</v>
      </c>
      <c r="I3" t="s">
        <v>24</v>
      </c>
      <c r="J3" t="s">
        <v>123</v>
      </c>
      <c r="K3" t="str">
        <f t="shared" ca="1" si="3"/>
        <v>.</v>
      </c>
      <c r="L3" s="5" t="s">
        <v>20</v>
      </c>
      <c r="M3" s="5" t="s">
        <v>1105</v>
      </c>
      <c r="N3" t="s">
        <v>298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20</v>
      </c>
      <c r="Z3" t="s">
        <v>20</v>
      </c>
      <c r="AA3" s="2">
        <v>42753.233958333331</v>
      </c>
      <c r="AB3" s="2">
        <v>42878.311192129629</v>
      </c>
      <c r="AD3">
        <v>5</v>
      </c>
      <c r="AE3" t="str">
        <f t="shared" ca="1" si="4"/>
        <v>ADE</v>
      </c>
      <c r="AF3" t="str">
        <f t="shared" ca="1" si="5"/>
        <v>Avitus_1.4.0.71-20170531</v>
      </c>
      <c r="AG3" t="str">
        <f t="shared" ca="1" si="6"/>
        <v>---</v>
      </c>
      <c r="AH3" t="str">
        <f t="shared" ca="1" si="7"/>
        <v>P2</v>
      </c>
    </row>
    <row r="4" spans="1:34" x14ac:dyDescent="0.3">
      <c r="A4">
        <f t="shared" si="0"/>
        <v>119</v>
      </c>
      <c r="B4">
        <f t="shared" si="1"/>
        <v>1</v>
      </c>
      <c r="C4" s="4">
        <f t="shared" ca="1" si="2"/>
        <v>94952</v>
      </c>
      <c r="D4">
        <v>94952</v>
      </c>
      <c r="E4" t="s">
        <v>146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20</v>
      </c>
      <c r="M4" s="5" t="s">
        <v>1182</v>
      </c>
      <c r="N4" t="s">
        <v>1419</v>
      </c>
      <c r="O4" t="s">
        <v>123</v>
      </c>
      <c r="P4" t="s">
        <v>123</v>
      </c>
      <c r="Q4" t="s">
        <v>82</v>
      </c>
      <c r="R4" t="s">
        <v>1380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20</v>
      </c>
      <c r="Z4" t="s">
        <v>847</v>
      </c>
      <c r="AA4" s="2">
        <v>42759.434884259259</v>
      </c>
      <c r="AB4" s="2">
        <v>42877.903171296297</v>
      </c>
      <c r="AD4">
        <v>9</v>
      </c>
      <c r="AE4" t="str">
        <f t="shared" ca="1" si="4"/>
        <v>ADE</v>
      </c>
      <c r="AF4" t="str">
        <f t="shared" ca="1" si="5"/>
        <v>Avitus_1.4.0.70-20170524</v>
      </c>
      <c r="AG4" t="str">
        <f t="shared" ca="1" si="6"/>
        <v>---</v>
      </c>
      <c r="AH4" t="str">
        <f t="shared" ca="1" si="7"/>
        <v>P0</v>
      </c>
    </row>
    <row r="5" spans="1:34" x14ac:dyDescent="0.3">
      <c r="A5">
        <f t="shared" si="0"/>
        <v>89</v>
      </c>
      <c r="B5">
        <f t="shared" si="1"/>
        <v>0</v>
      </c>
      <c r="C5" s="4">
        <f t="shared" ca="1" si="2"/>
        <v>96366</v>
      </c>
      <c r="D5">
        <v>96366</v>
      </c>
      <c r="E5" t="s">
        <v>1264</v>
      </c>
      <c r="F5" t="s">
        <v>45</v>
      </c>
      <c r="G5" t="s">
        <v>46</v>
      </c>
      <c r="H5" t="s">
        <v>94</v>
      </c>
      <c r="I5" t="s">
        <v>24</v>
      </c>
      <c r="J5" t="s">
        <v>123</v>
      </c>
      <c r="K5" t="str">
        <f t="shared" ca="1" si="3"/>
        <v>.</v>
      </c>
      <c r="L5" s="5" t="s">
        <v>20</v>
      </c>
      <c r="M5" s="5" t="s">
        <v>20</v>
      </c>
      <c r="N5" t="s">
        <v>587</v>
      </c>
      <c r="O5" t="s">
        <v>123</v>
      </c>
      <c r="P5" t="s">
        <v>117</v>
      </c>
      <c r="Q5" t="s">
        <v>82</v>
      </c>
      <c r="R5" t="s">
        <v>1380</v>
      </c>
      <c r="S5" t="s">
        <v>269</v>
      </c>
      <c r="T5" t="s">
        <v>36</v>
      </c>
      <c r="U5" t="s">
        <v>35</v>
      </c>
      <c r="V5" t="s">
        <v>82</v>
      </c>
      <c r="W5" t="s">
        <v>109</v>
      </c>
      <c r="X5" t="s">
        <v>410</v>
      </c>
      <c r="Y5" t="s">
        <v>20</v>
      </c>
      <c r="Z5" t="s">
        <v>20</v>
      </c>
      <c r="AA5" s="2">
        <v>42790.546805555554</v>
      </c>
      <c r="AB5" s="2">
        <v>42878.384479166663</v>
      </c>
      <c r="AD5">
        <v>5</v>
      </c>
      <c r="AE5" t="str">
        <f t="shared" ca="1" si="4"/>
        <v>ADE</v>
      </c>
      <c r="AF5" t="str">
        <f t="shared" ca="1" si="5"/>
        <v>Avitus_1.4.0.70-20170524</v>
      </c>
      <c r="AG5" t="str">
        <f t="shared" ca="1" si="6"/>
        <v>---</v>
      </c>
      <c r="AH5" t="str">
        <f t="shared" ca="1" si="7"/>
        <v>P2</v>
      </c>
    </row>
    <row r="6" spans="1:34" x14ac:dyDescent="0.3">
      <c r="A6">
        <f t="shared" si="0"/>
        <v>73</v>
      </c>
      <c r="B6">
        <f t="shared" si="1"/>
        <v>0</v>
      </c>
      <c r="C6" s="4">
        <f t="shared" ca="1" si="2"/>
        <v>96943</v>
      </c>
      <c r="D6">
        <v>96943</v>
      </c>
      <c r="E6" t="s">
        <v>110</v>
      </c>
      <c r="F6" t="s">
        <v>45</v>
      </c>
      <c r="G6" t="s">
        <v>55</v>
      </c>
      <c r="H6" t="s">
        <v>156</v>
      </c>
      <c r="I6" t="s">
        <v>123</v>
      </c>
      <c r="J6" t="s">
        <v>1436</v>
      </c>
      <c r="K6" t="str">
        <f t="shared" ca="1" si="3"/>
        <v>Reopened 10-May. Needs keywords and priority</v>
      </c>
      <c r="L6" s="5" t="s">
        <v>20</v>
      </c>
      <c r="M6" s="5" t="s">
        <v>20</v>
      </c>
      <c r="N6" t="s">
        <v>753</v>
      </c>
      <c r="O6" t="s">
        <v>123</v>
      </c>
      <c r="P6" t="s">
        <v>123</v>
      </c>
      <c r="Q6" t="s">
        <v>82</v>
      </c>
      <c r="R6" t="s">
        <v>1380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20</v>
      </c>
      <c r="Z6" t="s">
        <v>20</v>
      </c>
      <c r="AA6" s="2">
        <v>42804.460231481484</v>
      </c>
      <c r="AB6" s="2">
        <v>42878.288645833331</v>
      </c>
      <c r="AD6">
        <v>19</v>
      </c>
      <c r="AE6" t="str">
        <f t="shared" ca="1" si="4"/>
        <v>ADE</v>
      </c>
      <c r="AF6" t="str">
        <f t="shared" ca="1" si="5"/>
        <v>---</v>
      </c>
      <c r="AG6" t="str">
        <f t="shared" ca="1" si="6"/>
        <v>---</v>
      </c>
      <c r="AH6" t="str">
        <f t="shared" ca="1" si="7"/>
        <v>unspecified</v>
      </c>
    </row>
    <row r="7" spans="1:34" x14ac:dyDescent="0.3">
      <c r="A7">
        <f t="shared" si="0"/>
        <v>29</v>
      </c>
      <c r="B7">
        <f t="shared" si="1"/>
        <v>0</v>
      </c>
      <c r="C7" s="4">
        <f t="shared" ca="1" si="2"/>
        <v>98662</v>
      </c>
      <c r="D7">
        <v>98662</v>
      </c>
      <c r="E7" t="s">
        <v>977</v>
      </c>
      <c r="F7" t="s">
        <v>45</v>
      </c>
      <c r="G7" t="s">
        <v>894</v>
      </c>
      <c r="H7" t="s">
        <v>184</v>
      </c>
      <c r="I7" t="s">
        <v>81</v>
      </c>
      <c r="J7" t="s">
        <v>1443</v>
      </c>
      <c r="K7" t="str">
        <f t="shared" ca="1" si="3"/>
        <v>.</v>
      </c>
      <c r="L7" s="5" t="s">
        <v>20</v>
      </c>
      <c r="M7" t="s">
        <v>20</v>
      </c>
      <c r="N7" t="s">
        <v>1121</v>
      </c>
      <c r="O7" t="s">
        <v>123</v>
      </c>
      <c r="P7" t="s">
        <v>123</v>
      </c>
      <c r="Q7" t="s">
        <v>82</v>
      </c>
      <c r="R7" t="s">
        <v>1380</v>
      </c>
      <c r="S7" t="s">
        <v>269</v>
      </c>
      <c r="T7" t="s">
        <v>23</v>
      </c>
      <c r="U7" t="s">
        <v>22</v>
      </c>
      <c r="V7" t="s">
        <v>82</v>
      </c>
      <c r="W7" t="s">
        <v>54</v>
      </c>
      <c r="X7" t="s">
        <v>242</v>
      </c>
      <c r="Y7" t="s">
        <v>20</v>
      </c>
      <c r="Z7" t="s">
        <v>20</v>
      </c>
      <c r="AA7" s="2">
        <v>42849.522326388891</v>
      </c>
      <c r="AB7" s="2">
        <v>42878.305474537039</v>
      </c>
      <c r="AD7">
        <v>6</v>
      </c>
      <c r="AE7" t="str">
        <f t="shared" ca="1" si="4"/>
        <v>ADE</v>
      </c>
      <c r="AF7" t="str">
        <f t="shared" ca="1" si="5"/>
        <v>---</v>
      </c>
      <c r="AG7" t="str">
        <f t="shared" ca="1" si="6"/>
        <v>---</v>
      </c>
      <c r="AH7" t="str">
        <f t="shared" ca="1" si="7"/>
        <v>P0</v>
      </c>
    </row>
    <row r="8" spans="1:34" x14ac:dyDescent="0.3">
      <c r="A8">
        <f t="shared" si="0"/>
        <v>27</v>
      </c>
      <c r="B8">
        <f t="shared" si="1"/>
        <v>1</v>
      </c>
      <c r="C8" s="4">
        <f t="shared" ca="1" si="2"/>
        <v>98778</v>
      </c>
      <c r="D8">
        <v>98778</v>
      </c>
      <c r="E8" t="s">
        <v>169</v>
      </c>
      <c r="F8" t="s">
        <v>45</v>
      </c>
      <c r="G8" t="s">
        <v>1356</v>
      </c>
      <c r="H8" t="s">
        <v>184</v>
      </c>
      <c r="I8" t="s">
        <v>24</v>
      </c>
      <c r="J8" t="s">
        <v>123</v>
      </c>
      <c r="K8" t="str">
        <f t="shared" ca="1" si="3"/>
        <v>.</v>
      </c>
      <c r="L8" s="5" t="s">
        <v>20</v>
      </c>
      <c r="M8" t="s">
        <v>1182</v>
      </c>
      <c r="N8" t="s">
        <v>1358</v>
      </c>
      <c r="O8" t="s">
        <v>1392</v>
      </c>
      <c r="P8" t="s">
        <v>123</v>
      </c>
      <c r="Q8" t="s">
        <v>82</v>
      </c>
      <c r="R8" t="s">
        <v>1380</v>
      </c>
      <c r="S8" t="s">
        <v>269</v>
      </c>
      <c r="T8" t="s">
        <v>36</v>
      </c>
      <c r="U8" t="s">
        <v>35</v>
      </c>
      <c r="V8" t="s">
        <v>190</v>
      </c>
      <c r="W8" t="s">
        <v>26</v>
      </c>
      <c r="X8" t="s">
        <v>742</v>
      </c>
      <c r="Y8" t="s">
        <v>20</v>
      </c>
      <c r="Z8" t="s">
        <v>851</v>
      </c>
      <c r="AA8" s="2">
        <v>42851.918726851851</v>
      </c>
      <c r="AB8" s="2">
        <v>42877.90834490741</v>
      </c>
      <c r="AD8">
        <v>1</v>
      </c>
      <c r="AE8" t="str">
        <f t="shared" ca="1" si="4"/>
        <v>ADE</v>
      </c>
      <c r="AF8" t="str">
        <f t="shared" ca="1" si="5"/>
        <v>Avitus_1.4.0.70-20170524</v>
      </c>
      <c r="AG8" t="str">
        <f t="shared" ca="1" si="6"/>
        <v>---</v>
      </c>
      <c r="AH8" t="str">
        <f t="shared" ca="1" si="7"/>
        <v>P0</v>
      </c>
    </row>
    <row r="9" spans="1:34" x14ac:dyDescent="0.3">
      <c r="A9">
        <f t="shared" si="0"/>
        <v>22</v>
      </c>
      <c r="B9">
        <f t="shared" si="1"/>
        <v>7</v>
      </c>
      <c r="C9" s="4">
        <f t="shared" ca="1" si="2"/>
        <v>98915</v>
      </c>
      <c r="D9">
        <v>98915</v>
      </c>
      <c r="E9" t="s">
        <v>1180</v>
      </c>
      <c r="F9" t="s">
        <v>45</v>
      </c>
      <c r="G9" t="s">
        <v>55</v>
      </c>
      <c r="H9" t="s">
        <v>94</v>
      </c>
      <c r="I9" t="s">
        <v>24</v>
      </c>
      <c r="J9" t="s">
        <v>1439</v>
      </c>
      <c r="K9" t="str">
        <f t="shared" ca="1" si="3"/>
        <v>.</v>
      </c>
      <c r="L9" t="s">
        <v>20</v>
      </c>
      <c r="M9" t="s">
        <v>1182</v>
      </c>
      <c r="N9" t="s">
        <v>1179</v>
      </c>
      <c r="O9" t="s">
        <v>123</v>
      </c>
      <c r="P9" t="s">
        <v>123</v>
      </c>
      <c r="Q9" t="s">
        <v>82</v>
      </c>
      <c r="R9" t="s">
        <v>1380</v>
      </c>
      <c r="S9" t="s">
        <v>269</v>
      </c>
      <c r="T9" t="s">
        <v>23</v>
      </c>
      <c r="U9" t="s">
        <v>22</v>
      </c>
      <c r="V9" t="s">
        <v>82</v>
      </c>
      <c r="W9" t="s">
        <v>739</v>
      </c>
      <c r="X9" t="s">
        <v>1180</v>
      </c>
      <c r="Y9" t="s">
        <v>20</v>
      </c>
      <c r="Z9" t="s">
        <v>20</v>
      </c>
      <c r="AA9">
        <v>42856.859178240738</v>
      </c>
      <c r="AB9">
        <v>42871.570347222223</v>
      </c>
      <c r="AE9" t="str">
        <f t="shared" ca="1" si="4"/>
        <v>ADE</v>
      </c>
      <c r="AF9" t="str">
        <f t="shared" ca="1" si="5"/>
        <v>Avitus_1.4.0.70-20170524</v>
      </c>
      <c r="AG9" t="str">
        <f t="shared" ca="1" si="6"/>
        <v>---</v>
      </c>
      <c r="AH9" t="str">
        <f t="shared" ca="1" si="7"/>
        <v>P2</v>
      </c>
    </row>
    <row r="10" spans="1:34" x14ac:dyDescent="0.3">
      <c r="A10">
        <f t="shared" si="0"/>
        <v>18</v>
      </c>
      <c r="B10">
        <f t="shared" si="1"/>
        <v>0</v>
      </c>
      <c r="C10" s="4">
        <f t="shared" ca="1" si="2"/>
        <v>99100</v>
      </c>
      <c r="D10">
        <v>99100</v>
      </c>
      <c r="E10" t="s">
        <v>867</v>
      </c>
      <c r="F10" t="s">
        <v>45</v>
      </c>
      <c r="G10" t="s">
        <v>1267</v>
      </c>
      <c r="H10" t="s">
        <v>94</v>
      </c>
      <c r="I10" t="s">
        <v>24</v>
      </c>
      <c r="J10" t="s">
        <v>123</v>
      </c>
      <c r="K10" t="str">
        <f t="shared" ca="1" si="3"/>
        <v>.</v>
      </c>
      <c r="L10" s="5" t="s">
        <v>20</v>
      </c>
      <c r="M10" s="5" t="s">
        <v>20</v>
      </c>
      <c r="N10" t="s">
        <v>1224</v>
      </c>
      <c r="O10" t="s">
        <v>123</v>
      </c>
      <c r="P10" t="s">
        <v>123</v>
      </c>
      <c r="Q10" t="s">
        <v>82</v>
      </c>
      <c r="R10" t="s">
        <v>1380</v>
      </c>
      <c r="S10" t="s">
        <v>269</v>
      </c>
      <c r="T10" t="s">
        <v>23</v>
      </c>
      <c r="U10" t="s">
        <v>39</v>
      </c>
      <c r="V10" t="s">
        <v>82</v>
      </c>
      <c r="W10" t="s">
        <v>54</v>
      </c>
      <c r="X10" t="s">
        <v>1034</v>
      </c>
      <c r="Y10" t="s">
        <v>20</v>
      </c>
      <c r="Z10" t="s">
        <v>20</v>
      </c>
      <c r="AA10" s="2">
        <v>42860.362962962965</v>
      </c>
      <c r="AB10" s="2">
        <v>42878.298645833333</v>
      </c>
      <c r="AD10">
        <v>1</v>
      </c>
      <c r="AE10" t="str">
        <f t="shared" ca="1" si="4"/>
        <v>ADE</v>
      </c>
      <c r="AF10" t="str">
        <f t="shared" ca="1" si="5"/>
        <v>---</v>
      </c>
      <c r="AG10" t="str">
        <f t="shared" ca="1" si="6"/>
        <v>---</v>
      </c>
      <c r="AH10" t="str">
        <f t="shared" ca="1" si="7"/>
        <v>P2</v>
      </c>
    </row>
    <row r="11" spans="1:34" x14ac:dyDescent="0.3">
      <c r="A11">
        <f t="shared" si="0"/>
        <v>14</v>
      </c>
      <c r="B11">
        <f t="shared" si="1"/>
        <v>0</v>
      </c>
      <c r="C11" s="4">
        <f t="shared" ca="1" si="2"/>
        <v>99223</v>
      </c>
      <c r="D11">
        <v>99223</v>
      </c>
      <c r="E11" t="s">
        <v>110</v>
      </c>
      <c r="F11" t="s">
        <v>45</v>
      </c>
      <c r="G11" t="s">
        <v>46</v>
      </c>
      <c r="H11" t="s">
        <v>184</v>
      </c>
      <c r="I11" t="s">
        <v>81</v>
      </c>
      <c r="J11" t="s">
        <v>123</v>
      </c>
      <c r="K11" t="str">
        <f t="shared" ca="1" si="3"/>
        <v>.</v>
      </c>
      <c r="L11" s="5" t="s">
        <v>20</v>
      </c>
      <c r="M11" s="5" t="s">
        <v>1182</v>
      </c>
      <c r="N11" t="s">
        <v>1329</v>
      </c>
      <c r="O11" t="s">
        <v>123</v>
      </c>
      <c r="P11" t="s">
        <v>123</v>
      </c>
      <c r="Q11" t="s">
        <v>82</v>
      </c>
      <c r="R11" t="s">
        <v>82</v>
      </c>
      <c r="S11" t="s">
        <v>269</v>
      </c>
      <c r="T11" t="s">
        <v>51</v>
      </c>
      <c r="U11" t="s">
        <v>39</v>
      </c>
      <c r="V11" t="s">
        <v>82</v>
      </c>
      <c r="W11" t="s">
        <v>54</v>
      </c>
      <c r="X11" t="s">
        <v>433</v>
      </c>
      <c r="Y11" t="s">
        <v>20</v>
      </c>
      <c r="Z11" t="s">
        <v>847</v>
      </c>
      <c r="AA11" s="2">
        <v>42864.594293981485</v>
      </c>
      <c r="AB11" s="2">
        <v>42878.23642361111</v>
      </c>
      <c r="AD11">
        <v>1</v>
      </c>
      <c r="AE11" t="str">
        <f t="shared" ca="1" si="4"/>
        <v>ADE</v>
      </c>
      <c r="AF11" t="str">
        <f t="shared" ca="1" si="5"/>
        <v>---</v>
      </c>
      <c r="AG11" t="str">
        <f t="shared" ca="1" si="6"/>
        <v>---</v>
      </c>
      <c r="AH11" t="str">
        <f t="shared" ca="1" si="7"/>
        <v>P0</v>
      </c>
    </row>
    <row r="12" spans="1:34" x14ac:dyDescent="0.3">
      <c r="A12">
        <f t="shared" si="0"/>
        <v>14</v>
      </c>
      <c r="B12">
        <f t="shared" si="1"/>
        <v>0</v>
      </c>
      <c r="C12" s="4">
        <f t="shared" ca="1" si="2"/>
        <v>99238</v>
      </c>
      <c r="D12">
        <v>99238</v>
      </c>
      <c r="E12" t="s">
        <v>1268</v>
      </c>
      <c r="F12" t="s">
        <v>45</v>
      </c>
      <c r="G12" t="s">
        <v>786</v>
      </c>
      <c r="H12" t="s">
        <v>94</v>
      </c>
      <c r="I12" t="s">
        <v>24</v>
      </c>
      <c r="J12" t="s">
        <v>123</v>
      </c>
      <c r="K12" t="str">
        <f t="shared" ca="1" si="3"/>
        <v>NTR</v>
      </c>
      <c r="L12" s="5" t="s">
        <v>20</v>
      </c>
      <c r="M12" t="s">
        <v>20</v>
      </c>
      <c r="N12" t="s">
        <v>1280</v>
      </c>
      <c r="O12" t="s">
        <v>123</v>
      </c>
      <c r="P12" t="s">
        <v>123</v>
      </c>
      <c r="Q12" t="s">
        <v>82</v>
      </c>
      <c r="R12" t="s">
        <v>1380</v>
      </c>
      <c r="S12" t="s">
        <v>269</v>
      </c>
      <c r="T12" t="s">
        <v>23</v>
      </c>
      <c r="U12" t="s">
        <v>39</v>
      </c>
      <c r="V12" t="s">
        <v>82</v>
      </c>
      <c r="W12" t="s">
        <v>52</v>
      </c>
      <c r="X12" t="s">
        <v>267</v>
      </c>
      <c r="Y12" t="s">
        <v>20</v>
      </c>
      <c r="Z12" t="s">
        <v>20</v>
      </c>
      <c r="AA12" s="2">
        <v>42864.74318287037</v>
      </c>
      <c r="AB12" s="2">
        <v>42878.274988425925</v>
      </c>
      <c r="AD12">
        <v>11</v>
      </c>
      <c r="AE12" t="str">
        <f t="shared" ca="1" si="4"/>
        <v>NTR</v>
      </c>
      <c r="AF12" t="str">
        <f t="shared" ca="1" si="5"/>
        <v>NoTarg</v>
      </c>
      <c r="AG12" t="str">
        <f t="shared" ca="1" si="6"/>
        <v>NoWaive</v>
      </c>
      <c r="AH12" t="str">
        <f t="shared" ca="1" si="7"/>
        <v>NTR</v>
      </c>
    </row>
    <row r="13" spans="1:34" x14ac:dyDescent="0.3">
      <c r="A13">
        <f t="shared" si="0"/>
        <v>8</v>
      </c>
      <c r="B13">
        <f t="shared" si="1"/>
        <v>0</v>
      </c>
      <c r="C13" s="4">
        <f t="shared" ca="1" si="2"/>
        <v>99462</v>
      </c>
      <c r="D13">
        <v>99462</v>
      </c>
      <c r="E13" t="s">
        <v>867</v>
      </c>
      <c r="F13" t="s">
        <v>45</v>
      </c>
      <c r="G13" t="s">
        <v>1267</v>
      </c>
      <c r="H13" t="s">
        <v>184</v>
      </c>
      <c r="I13" t="s">
        <v>81</v>
      </c>
      <c r="J13" t="s">
        <v>1435</v>
      </c>
      <c r="K13" t="str">
        <f t="shared" ca="1" si="3"/>
        <v>.</v>
      </c>
      <c r="L13" s="5" t="s">
        <v>20</v>
      </c>
      <c r="M13" t="s">
        <v>20</v>
      </c>
      <c r="N13" t="s">
        <v>1305</v>
      </c>
      <c r="O13" t="s">
        <v>123</v>
      </c>
      <c r="P13" t="s">
        <v>123</v>
      </c>
      <c r="Q13" t="s">
        <v>82</v>
      </c>
      <c r="R13" t="s">
        <v>1380</v>
      </c>
      <c r="S13" t="s">
        <v>269</v>
      </c>
      <c r="T13" t="s">
        <v>36</v>
      </c>
      <c r="U13" t="s">
        <v>22</v>
      </c>
      <c r="V13" t="s">
        <v>82</v>
      </c>
      <c r="W13" t="s">
        <v>54</v>
      </c>
      <c r="X13" t="s">
        <v>433</v>
      </c>
      <c r="Y13" t="s">
        <v>20</v>
      </c>
      <c r="Z13" t="s">
        <v>20</v>
      </c>
      <c r="AA13" s="2">
        <v>42870.45040509259</v>
      </c>
      <c r="AB13" s="2">
        <v>42878.3122337963</v>
      </c>
      <c r="AD13">
        <v>2</v>
      </c>
      <c r="AE13" t="str">
        <f t="shared" ca="1" si="4"/>
        <v>ADE</v>
      </c>
      <c r="AF13" t="str">
        <f t="shared" ca="1" si="5"/>
        <v>---</v>
      </c>
      <c r="AG13" t="str">
        <f t="shared" ca="1" si="6"/>
        <v>---</v>
      </c>
      <c r="AH13" t="str">
        <f t="shared" ca="1" si="7"/>
        <v>P0</v>
      </c>
    </row>
    <row r="14" spans="1:34" x14ac:dyDescent="0.3">
      <c r="A14">
        <f t="shared" si="0"/>
        <v>55</v>
      </c>
      <c r="B14">
        <f t="shared" si="1"/>
        <v>7</v>
      </c>
      <c r="C14" s="4">
        <f t="shared" ca="1" si="2"/>
        <v>97551</v>
      </c>
      <c r="D14">
        <v>97551</v>
      </c>
      <c r="E14" t="s">
        <v>1000</v>
      </c>
      <c r="F14" t="s">
        <v>63</v>
      </c>
      <c r="G14" t="s">
        <v>446</v>
      </c>
      <c r="H14" t="s">
        <v>184</v>
      </c>
      <c r="I14" t="s">
        <v>30</v>
      </c>
      <c r="J14" t="s">
        <v>1439</v>
      </c>
      <c r="K14" t="str">
        <f t="shared" ca="1" si="3"/>
        <v>.</v>
      </c>
      <c r="L14" t="s">
        <v>20</v>
      </c>
      <c r="M14" t="s">
        <v>1182</v>
      </c>
      <c r="N14" t="s">
        <v>921</v>
      </c>
      <c r="O14" t="s">
        <v>1387</v>
      </c>
      <c r="P14" t="s">
        <v>123</v>
      </c>
      <c r="Q14" t="s">
        <v>82</v>
      </c>
      <c r="R14" t="s">
        <v>1380</v>
      </c>
      <c r="S14" t="s">
        <v>269</v>
      </c>
      <c r="T14" t="s">
        <v>36</v>
      </c>
      <c r="U14" t="s">
        <v>35</v>
      </c>
      <c r="V14" t="s">
        <v>190</v>
      </c>
      <c r="W14" t="s">
        <v>26</v>
      </c>
      <c r="X14" t="s">
        <v>412</v>
      </c>
      <c r="Y14" t="s">
        <v>100</v>
      </c>
      <c r="Z14" t="s">
        <v>20</v>
      </c>
      <c r="AA14">
        <v>42822.535578703704</v>
      </c>
      <c r="AB14">
        <v>42871.266446759262</v>
      </c>
      <c r="AE14" t="str">
        <f t="shared" ca="1" si="4"/>
        <v>AvatarFS</v>
      </c>
      <c r="AF14" t="str">
        <f t="shared" ca="1" si="5"/>
        <v>Avitus_1.4.0.70-20170524</v>
      </c>
      <c r="AG14" t="str">
        <f t="shared" ca="1" si="6"/>
        <v>---</v>
      </c>
      <c r="AH14" t="str">
        <f t="shared" ca="1" si="7"/>
        <v>P0</v>
      </c>
    </row>
    <row r="15" spans="1:34" x14ac:dyDescent="0.3">
      <c r="A15">
        <f t="shared" si="0"/>
        <v>50</v>
      </c>
      <c r="B15">
        <f t="shared" si="1"/>
        <v>8</v>
      </c>
      <c r="C15" s="4">
        <f t="shared" ca="1" si="2"/>
        <v>97780</v>
      </c>
      <c r="D15">
        <v>97780</v>
      </c>
      <c r="E15" t="s">
        <v>410</v>
      </c>
      <c r="F15" t="s">
        <v>63</v>
      </c>
      <c r="G15" t="s">
        <v>555</v>
      </c>
      <c r="H15" t="s">
        <v>94</v>
      </c>
      <c r="I15" t="s">
        <v>24</v>
      </c>
      <c r="J15" t="s">
        <v>123</v>
      </c>
      <c r="K15" t="str">
        <f t="shared" ca="1" si="3"/>
        <v>.</v>
      </c>
      <c r="L15" t="s">
        <v>20</v>
      </c>
      <c r="M15" t="s">
        <v>1105</v>
      </c>
      <c r="N15" t="s">
        <v>981</v>
      </c>
      <c r="O15" t="s">
        <v>123</v>
      </c>
      <c r="P15" t="s">
        <v>123</v>
      </c>
      <c r="Q15" t="s">
        <v>82</v>
      </c>
      <c r="R15" t="s">
        <v>1380</v>
      </c>
      <c r="S15" t="s">
        <v>269</v>
      </c>
      <c r="T15" t="s">
        <v>23</v>
      </c>
      <c r="U15" t="s">
        <v>22</v>
      </c>
      <c r="V15" t="s">
        <v>82</v>
      </c>
      <c r="W15" t="s">
        <v>90</v>
      </c>
      <c r="X15" t="s">
        <v>959</v>
      </c>
      <c r="Y15" t="s">
        <v>20</v>
      </c>
      <c r="Z15" t="s">
        <v>20</v>
      </c>
      <c r="AA15">
        <v>42828.405347222222</v>
      </c>
      <c r="AB15">
        <v>42870.280416666668</v>
      </c>
      <c r="AE15" t="str">
        <f t="shared" ca="1" si="4"/>
        <v>AvatarFS</v>
      </c>
      <c r="AF15" t="str">
        <f t="shared" ca="1" si="5"/>
        <v>Avitus_1.4.0.71-20170531</v>
      </c>
      <c r="AG15" t="str">
        <f t="shared" ca="1" si="6"/>
        <v>---</v>
      </c>
      <c r="AH15" t="str">
        <f t="shared" ca="1" si="7"/>
        <v>P2</v>
      </c>
    </row>
    <row r="16" spans="1:34" x14ac:dyDescent="0.3">
      <c r="A16">
        <f t="shared" si="0"/>
        <v>36</v>
      </c>
      <c r="B16">
        <f t="shared" si="1"/>
        <v>0</v>
      </c>
      <c r="C16" s="4">
        <f t="shared" ca="1" si="2"/>
        <v>98359</v>
      </c>
      <c r="D16">
        <v>98359</v>
      </c>
      <c r="E16" t="s">
        <v>1000</v>
      </c>
      <c r="F16" t="s">
        <v>63</v>
      </c>
      <c r="G16" t="s">
        <v>446</v>
      </c>
      <c r="H16" t="s">
        <v>112</v>
      </c>
      <c r="I16" t="s">
        <v>24</v>
      </c>
      <c r="J16" t="s">
        <v>123</v>
      </c>
      <c r="K16" t="str">
        <f t="shared" ca="1" si="3"/>
        <v>.</v>
      </c>
      <c r="L16" t="s">
        <v>20</v>
      </c>
      <c r="M16" t="s">
        <v>20</v>
      </c>
      <c r="N16" t="s">
        <v>1061</v>
      </c>
      <c r="O16" t="s">
        <v>1388</v>
      </c>
      <c r="P16" t="s">
        <v>123</v>
      </c>
      <c r="Q16" t="s">
        <v>82</v>
      </c>
      <c r="R16" t="s">
        <v>1380</v>
      </c>
      <c r="S16" t="s">
        <v>269</v>
      </c>
      <c r="T16" t="s">
        <v>36</v>
      </c>
      <c r="U16" t="s">
        <v>35</v>
      </c>
      <c r="V16" t="s">
        <v>190</v>
      </c>
      <c r="W16" t="s">
        <v>26</v>
      </c>
      <c r="X16" t="s">
        <v>742</v>
      </c>
      <c r="Y16" t="s">
        <v>103</v>
      </c>
      <c r="Z16" t="s">
        <v>20</v>
      </c>
      <c r="AA16">
        <v>42842.912604166668</v>
      </c>
      <c r="AB16">
        <v>42878.296516203707</v>
      </c>
      <c r="AE16" t="str">
        <f t="shared" ca="1" si="4"/>
        <v>AvatarFS</v>
      </c>
      <c r="AF16" t="str">
        <f t="shared" ca="1" si="5"/>
        <v>---</v>
      </c>
      <c r="AG16" t="str">
        <f t="shared" ca="1" si="6"/>
        <v>---</v>
      </c>
      <c r="AH16" t="str">
        <f t="shared" ca="1" si="7"/>
        <v>P1</v>
      </c>
    </row>
    <row r="17" spans="1:34" x14ac:dyDescent="0.3">
      <c r="A17">
        <f t="shared" si="0"/>
        <v>19</v>
      </c>
      <c r="B17">
        <f t="shared" si="1"/>
        <v>1</v>
      </c>
      <c r="C17" s="4">
        <f t="shared" ca="1" si="2"/>
        <v>99032</v>
      </c>
      <c r="D17">
        <v>99032</v>
      </c>
      <c r="E17" t="s">
        <v>801</v>
      </c>
      <c r="F17" t="s">
        <v>63</v>
      </c>
      <c r="G17" t="s">
        <v>989</v>
      </c>
      <c r="H17" t="s">
        <v>112</v>
      </c>
      <c r="I17" t="s">
        <v>24</v>
      </c>
      <c r="J17" t="s">
        <v>123</v>
      </c>
      <c r="K17" t="str">
        <f t="shared" ca="1" si="3"/>
        <v>.</v>
      </c>
      <c r="L17" s="5" t="s">
        <v>20</v>
      </c>
      <c r="M17" t="s">
        <v>1105</v>
      </c>
      <c r="N17" t="s">
        <v>1359</v>
      </c>
      <c r="O17" t="s">
        <v>123</v>
      </c>
      <c r="P17" t="s">
        <v>123</v>
      </c>
      <c r="Q17" t="s">
        <v>82</v>
      </c>
      <c r="R17" t="s">
        <v>1380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997</v>
      </c>
      <c r="Y17" t="s">
        <v>20</v>
      </c>
      <c r="Z17" t="s">
        <v>20</v>
      </c>
      <c r="AA17" s="2">
        <v>42859.293344907404</v>
      </c>
      <c r="AB17" s="2">
        <v>42877.293923611112</v>
      </c>
      <c r="AD17">
        <v>11</v>
      </c>
      <c r="AE17" t="str">
        <f t="shared" ca="1" si="4"/>
        <v>AvatarFS</v>
      </c>
      <c r="AF17" t="str">
        <f t="shared" ca="1" si="5"/>
        <v>Avitus_1.4.0.70-20170524</v>
      </c>
      <c r="AG17" t="str">
        <f t="shared" ca="1" si="6"/>
        <v>---</v>
      </c>
      <c r="AH17" t="str">
        <f t="shared" ca="1" si="7"/>
        <v>P1</v>
      </c>
    </row>
    <row r="18" spans="1:34" x14ac:dyDescent="0.3">
      <c r="A18">
        <f t="shared" si="0"/>
        <v>15</v>
      </c>
      <c r="B18">
        <f t="shared" si="1"/>
        <v>1</v>
      </c>
      <c r="C18" s="4">
        <f t="shared" ca="1" si="2"/>
        <v>99165</v>
      </c>
      <c r="D18">
        <v>99165</v>
      </c>
      <c r="E18" t="s">
        <v>146</v>
      </c>
      <c r="F18" t="s">
        <v>63</v>
      </c>
      <c r="G18" t="s">
        <v>66</v>
      </c>
      <c r="H18" t="s">
        <v>94</v>
      </c>
      <c r="I18" t="s">
        <v>24</v>
      </c>
      <c r="J18" t="s">
        <v>123</v>
      </c>
      <c r="K18" t="str">
        <f t="shared" ca="1" si="3"/>
        <v>.</v>
      </c>
      <c r="L18" s="5" t="s">
        <v>20</v>
      </c>
      <c r="M18" t="s">
        <v>1182</v>
      </c>
      <c r="N18" t="s">
        <v>1240</v>
      </c>
      <c r="O18" t="s">
        <v>123</v>
      </c>
      <c r="P18" t="s">
        <v>123</v>
      </c>
      <c r="Q18" t="s">
        <v>82</v>
      </c>
      <c r="R18" t="s">
        <v>1380</v>
      </c>
      <c r="S18" t="s">
        <v>269</v>
      </c>
      <c r="T18" t="s">
        <v>36</v>
      </c>
      <c r="U18" t="s">
        <v>22</v>
      </c>
      <c r="V18" t="s">
        <v>82</v>
      </c>
      <c r="W18" t="s">
        <v>90</v>
      </c>
      <c r="X18" t="s">
        <v>997</v>
      </c>
      <c r="Y18" t="s">
        <v>20</v>
      </c>
      <c r="Z18" t="s">
        <v>847</v>
      </c>
      <c r="AA18" s="2">
        <v>42863.599120370367</v>
      </c>
      <c r="AB18" s="2">
        <v>42877.894745370373</v>
      </c>
      <c r="AD18">
        <v>12</v>
      </c>
      <c r="AE18" t="str">
        <f t="shared" ca="1" si="4"/>
        <v>AvatarFS</v>
      </c>
      <c r="AF18" t="str">
        <f t="shared" ca="1" si="5"/>
        <v>---</v>
      </c>
      <c r="AG18" t="str">
        <f t="shared" ca="1" si="6"/>
        <v>---</v>
      </c>
      <c r="AH18" t="str">
        <f t="shared" ca="1" si="7"/>
        <v>P2</v>
      </c>
    </row>
    <row r="19" spans="1:34" x14ac:dyDescent="0.3">
      <c r="A19">
        <f t="shared" si="0"/>
        <v>5</v>
      </c>
      <c r="B19">
        <f t="shared" si="1"/>
        <v>0</v>
      </c>
      <c r="C19" s="4">
        <f t="shared" ca="1" si="2"/>
        <v>99648</v>
      </c>
      <c r="D19">
        <v>99648</v>
      </c>
      <c r="E19" t="s">
        <v>1326</v>
      </c>
      <c r="F19" t="s">
        <v>63</v>
      </c>
      <c r="G19" t="s">
        <v>607</v>
      </c>
      <c r="H19" t="s">
        <v>184</v>
      </c>
      <c r="I19" t="s">
        <v>81</v>
      </c>
      <c r="J19" t="s">
        <v>123</v>
      </c>
      <c r="K19" t="str">
        <f t="shared" ca="1" si="3"/>
        <v>.</v>
      </c>
      <c r="L19" s="5" t="s">
        <v>20</v>
      </c>
      <c r="M19" t="s">
        <v>1182</v>
      </c>
      <c r="N19" t="s">
        <v>1337</v>
      </c>
      <c r="O19" t="s">
        <v>123</v>
      </c>
      <c r="P19" t="s">
        <v>123</v>
      </c>
      <c r="Q19" t="s">
        <v>82</v>
      </c>
      <c r="R19" t="s">
        <v>1380</v>
      </c>
      <c r="S19" t="s">
        <v>269</v>
      </c>
      <c r="T19" t="s">
        <v>23</v>
      </c>
      <c r="U19" t="s">
        <v>22</v>
      </c>
      <c r="V19" t="s">
        <v>570</v>
      </c>
      <c r="W19" t="s">
        <v>90</v>
      </c>
      <c r="X19" t="s">
        <v>1264</v>
      </c>
      <c r="Y19" t="s">
        <v>20</v>
      </c>
      <c r="Z19" t="s">
        <v>851</v>
      </c>
      <c r="AA19" s="2">
        <v>42873.269780092596</v>
      </c>
      <c r="AB19" s="2">
        <v>42878.277731481481</v>
      </c>
      <c r="AD19">
        <v>4</v>
      </c>
      <c r="AE19" t="str">
        <f t="shared" ca="1" si="4"/>
        <v>AvatarFS</v>
      </c>
      <c r="AF19" t="str">
        <f t="shared" ca="1" si="5"/>
        <v>---</v>
      </c>
      <c r="AG19" t="str">
        <f t="shared" ca="1" si="6"/>
        <v>---</v>
      </c>
      <c r="AH19" t="str">
        <f t="shared" ca="1" si="7"/>
        <v>unspecified</v>
      </c>
    </row>
    <row r="20" spans="1:34" x14ac:dyDescent="0.3">
      <c r="A20">
        <f t="shared" si="0"/>
        <v>322</v>
      </c>
      <c r="B20">
        <f t="shared" si="1"/>
        <v>0</v>
      </c>
      <c r="C20" s="4">
        <f t="shared" ca="1" si="2"/>
        <v>85572</v>
      </c>
      <c r="D20">
        <v>85572</v>
      </c>
      <c r="E20" t="s">
        <v>69</v>
      </c>
      <c r="F20" t="s">
        <v>70</v>
      </c>
      <c r="G20" t="s">
        <v>71</v>
      </c>
      <c r="H20" t="s">
        <v>94</v>
      </c>
      <c r="I20" t="s">
        <v>24</v>
      </c>
      <c r="J20" t="s">
        <v>123</v>
      </c>
      <c r="K20" t="str">
        <f t="shared" ca="1" si="3"/>
        <v>.</v>
      </c>
      <c r="L20" s="5" t="s">
        <v>20</v>
      </c>
      <c r="M20" s="5" t="s">
        <v>1105</v>
      </c>
      <c r="N20" t="s">
        <v>313</v>
      </c>
      <c r="O20" t="s">
        <v>123</v>
      </c>
      <c r="P20" t="s">
        <v>123</v>
      </c>
      <c r="Q20" t="s">
        <v>82</v>
      </c>
      <c r="R20" t="s">
        <v>1380</v>
      </c>
      <c r="S20" t="s">
        <v>269</v>
      </c>
      <c r="T20" t="s">
        <v>23</v>
      </c>
      <c r="U20" t="s">
        <v>39</v>
      </c>
      <c r="V20" t="s">
        <v>82</v>
      </c>
      <c r="W20" t="s">
        <v>95</v>
      </c>
      <c r="X20" t="s">
        <v>272</v>
      </c>
      <c r="Y20" t="s">
        <v>20</v>
      </c>
      <c r="Z20" t="s">
        <v>20</v>
      </c>
      <c r="AA20" s="2">
        <v>42552.955081018517</v>
      </c>
      <c r="AB20" s="2">
        <v>42878.301898148151</v>
      </c>
      <c r="AC20" t="s">
        <v>1288</v>
      </c>
      <c r="AD20">
        <v>15</v>
      </c>
      <c r="AE20" t="str">
        <f t="shared" ca="1" si="4"/>
        <v>Documentation</v>
      </c>
      <c r="AF20" t="str">
        <f t="shared" ca="1" si="5"/>
        <v>Avitus_1.4.0.71-20170531</v>
      </c>
      <c r="AG20" t="str">
        <f t="shared" ca="1" si="6"/>
        <v>---</v>
      </c>
      <c r="AH20" t="str">
        <f t="shared" ca="1" si="7"/>
        <v>P1</v>
      </c>
    </row>
    <row r="21" spans="1:34" x14ac:dyDescent="0.3">
      <c r="A21">
        <f t="shared" si="0"/>
        <v>255</v>
      </c>
      <c r="B21">
        <f t="shared" si="1"/>
        <v>0</v>
      </c>
      <c r="C21" s="4">
        <f t="shared" ca="1" si="2"/>
        <v>88763</v>
      </c>
      <c r="D21">
        <v>88763</v>
      </c>
      <c r="E21" t="s">
        <v>147</v>
      </c>
      <c r="F21" t="s">
        <v>70</v>
      </c>
      <c r="G21" t="s">
        <v>71</v>
      </c>
      <c r="H21" t="s">
        <v>94</v>
      </c>
      <c r="I21" t="s">
        <v>30</v>
      </c>
      <c r="J21" t="s">
        <v>123</v>
      </c>
      <c r="K21" t="str">
        <f t="shared" ca="1" si="3"/>
        <v>Reopened 17-May</v>
      </c>
      <c r="L21" s="5" t="s">
        <v>20</v>
      </c>
      <c r="M21" s="5" t="s">
        <v>1105</v>
      </c>
      <c r="N21" t="s">
        <v>339</v>
      </c>
      <c r="O21" t="s">
        <v>123</v>
      </c>
      <c r="P21" t="s">
        <v>123</v>
      </c>
      <c r="Q21" t="s">
        <v>82</v>
      </c>
      <c r="R21" t="s">
        <v>1380</v>
      </c>
      <c r="S21" t="s">
        <v>269</v>
      </c>
      <c r="T21" t="s">
        <v>36</v>
      </c>
      <c r="U21" t="s">
        <v>35</v>
      </c>
      <c r="V21" t="s">
        <v>29</v>
      </c>
      <c r="W21" t="s">
        <v>44</v>
      </c>
      <c r="X21" t="s">
        <v>272</v>
      </c>
      <c r="Y21" t="s">
        <v>103</v>
      </c>
      <c r="Z21" t="s">
        <v>20</v>
      </c>
      <c r="AA21" s="2">
        <v>42621.723240740743</v>
      </c>
      <c r="AB21" s="2">
        <v>42878.273622685185</v>
      </c>
      <c r="AC21" t="s">
        <v>593</v>
      </c>
      <c r="AD21">
        <v>6</v>
      </c>
      <c r="AE21" t="str">
        <f t="shared" ca="1" si="4"/>
        <v>Protocols-AAUM</v>
      </c>
      <c r="AF21" t="str">
        <f t="shared" ca="1" si="5"/>
        <v>Avitus_1.4.0.59-20170309</v>
      </c>
      <c r="AG21" t="str">
        <f t="shared" ca="1" si="6"/>
        <v>---</v>
      </c>
      <c r="AH21" t="str">
        <f t="shared" ca="1" si="7"/>
        <v>P2</v>
      </c>
    </row>
    <row r="22" spans="1:34" x14ac:dyDescent="0.3">
      <c r="A22">
        <f t="shared" si="0"/>
        <v>41</v>
      </c>
      <c r="B22">
        <f t="shared" si="1"/>
        <v>4</v>
      </c>
      <c r="C22" s="4">
        <f t="shared" ca="1" si="2"/>
        <v>98207</v>
      </c>
      <c r="D22">
        <v>98207</v>
      </c>
      <c r="E22" t="s">
        <v>69</v>
      </c>
      <c r="F22" t="s">
        <v>70</v>
      </c>
      <c r="G22" t="s">
        <v>71</v>
      </c>
      <c r="H22" t="s">
        <v>112</v>
      </c>
      <c r="I22" t="s">
        <v>68</v>
      </c>
      <c r="J22" t="s">
        <v>123</v>
      </c>
      <c r="K22" t="str">
        <f t="shared" ca="1" si="3"/>
        <v>.</v>
      </c>
      <c r="L22" t="s">
        <v>20</v>
      </c>
      <c r="M22" t="s">
        <v>1105</v>
      </c>
      <c r="N22" t="s">
        <v>1030</v>
      </c>
      <c r="O22" t="s">
        <v>123</v>
      </c>
      <c r="P22" t="s">
        <v>123</v>
      </c>
      <c r="Q22" t="s">
        <v>82</v>
      </c>
      <c r="R22" t="s">
        <v>1380</v>
      </c>
      <c r="S22" t="s">
        <v>269</v>
      </c>
      <c r="T22" t="s">
        <v>23</v>
      </c>
      <c r="U22" t="s">
        <v>22</v>
      </c>
      <c r="V22" t="s">
        <v>82</v>
      </c>
      <c r="W22" t="s">
        <v>54</v>
      </c>
      <c r="X22" t="s">
        <v>456</v>
      </c>
      <c r="Y22" t="s">
        <v>20</v>
      </c>
      <c r="Z22" t="s">
        <v>20</v>
      </c>
      <c r="AA22">
        <v>42837.813020833331</v>
      </c>
      <c r="AB22">
        <v>42874.550034722219</v>
      </c>
      <c r="AC22" t="s">
        <v>1288</v>
      </c>
      <c r="AE22" t="str">
        <f t="shared" ca="1" si="4"/>
        <v>Documentation</v>
      </c>
      <c r="AF22" t="str">
        <f t="shared" ca="1" si="5"/>
        <v>Avitus_1.4.0.71-20170531</v>
      </c>
      <c r="AG22" t="str">
        <f t="shared" ca="1" si="6"/>
        <v>---</v>
      </c>
      <c r="AH22" t="str">
        <f t="shared" ca="1" si="7"/>
        <v>P1</v>
      </c>
    </row>
    <row r="23" spans="1:34" x14ac:dyDescent="0.3">
      <c r="A23">
        <f t="shared" si="0"/>
        <v>19</v>
      </c>
      <c r="B23">
        <f t="shared" si="1"/>
        <v>7</v>
      </c>
      <c r="C23" s="4">
        <f t="shared" ca="1" si="2"/>
        <v>99073</v>
      </c>
      <c r="D23">
        <v>99073</v>
      </c>
      <c r="E23" t="s">
        <v>413</v>
      </c>
      <c r="F23" t="s">
        <v>253</v>
      </c>
      <c r="G23" t="s">
        <v>702</v>
      </c>
      <c r="H23" t="s">
        <v>184</v>
      </c>
      <c r="I23" t="s">
        <v>68</v>
      </c>
      <c r="J23" t="s">
        <v>1438</v>
      </c>
      <c r="K23" t="str">
        <f t="shared" ca="1" si="3"/>
        <v>.</v>
      </c>
      <c r="L23" s="5" t="s">
        <v>20</v>
      </c>
      <c r="M23" t="s">
        <v>1182</v>
      </c>
      <c r="N23" t="s">
        <v>1293</v>
      </c>
      <c r="O23" t="s">
        <v>123</v>
      </c>
      <c r="P23" t="s">
        <v>1004</v>
      </c>
      <c r="Q23" t="s">
        <v>82</v>
      </c>
      <c r="R23" t="s">
        <v>1380</v>
      </c>
      <c r="S23" t="s">
        <v>269</v>
      </c>
      <c r="T23" t="s">
        <v>51</v>
      </c>
      <c r="U23" t="s">
        <v>39</v>
      </c>
      <c r="V23" t="s">
        <v>82</v>
      </c>
      <c r="W23" t="s">
        <v>54</v>
      </c>
      <c r="X23" t="s">
        <v>456</v>
      </c>
      <c r="Y23" t="s">
        <v>20</v>
      </c>
      <c r="Z23" t="s">
        <v>20</v>
      </c>
      <c r="AA23" s="2">
        <v>42859.8746875</v>
      </c>
      <c r="AB23" s="2">
        <v>42871.138252314813</v>
      </c>
      <c r="AD23">
        <v>2</v>
      </c>
      <c r="AE23" t="str">
        <f t="shared" ca="1" si="4"/>
        <v>File Access Auditing</v>
      </c>
      <c r="AF23" t="str">
        <f t="shared" ca="1" si="5"/>
        <v>Avitus_1.4.0.70-20170524</v>
      </c>
      <c r="AG23" t="str">
        <f t="shared" ca="1" si="6"/>
        <v>---</v>
      </c>
      <c r="AH23" t="str">
        <f t="shared" ca="1" si="7"/>
        <v>P0</v>
      </c>
    </row>
    <row r="24" spans="1:34" x14ac:dyDescent="0.3">
      <c r="A24">
        <f t="shared" si="0"/>
        <v>8</v>
      </c>
      <c r="B24">
        <f t="shared" si="1"/>
        <v>1</v>
      </c>
      <c r="C24" s="4">
        <f t="shared" ca="1" si="2"/>
        <v>99477</v>
      </c>
      <c r="D24">
        <v>99477</v>
      </c>
      <c r="E24" t="s">
        <v>413</v>
      </c>
      <c r="F24" t="s">
        <v>253</v>
      </c>
      <c r="G24" t="s">
        <v>254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s="5" t="s">
        <v>20</v>
      </c>
      <c r="M24" t="s">
        <v>1182</v>
      </c>
      <c r="N24" t="s">
        <v>1306</v>
      </c>
      <c r="O24" t="s">
        <v>123</v>
      </c>
      <c r="P24" t="s">
        <v>716</v>
      </c>
      <c r="Q24" t="s">
        <v>82</v>
      </c>
      <c r="R24" t="s">
        <v>1380</v>
      </c>
      <c r="S24" t="s">
        <v>269</v>
      </c>
      <c r="T24" t="s">
        <v>23</v>
      </c>
      <c r="U24" t="s">
        <v>22</v>
      </c>
      <c r="V24" t="s">
        <v>82</v>
      </c>
      <c r="W24" t="s">
        <v>54</v>
      </c>
      <c r="X24" t="s">
        <v>456</v>
      </c>
      <c r="Y24" t="s">
        <v>20</v>
      </c>
      <c r="Z24" t="s">
        <v>847</v>
      </c>
      <c r="AA24" s="2">
        <v>42870.608414351853</v>
      </c>
      <c r="AB24" s="2">
        <v>42877.835902777777</v>
      </c>
      <c r="AD24">
        <v>1</v>
      </c>
      <c r="AE24" t="str">
        <f t="shared" ca="1" si="4"/>
        <v>File Access Auditing</v>
      </c>
      <c r="AF24" t="str">
        <f t="shared" ca="1" si="5"/>
        <v>Avitus_1.4.0.70-20170524</v>
      </c>
      <c r="AG24" t="str">
        <f t="shared" ca="1" si="6"/>
        <v>---</v>
      </c>
      <c r="AH24" t="str">
        <f t="shared" ca="1" si="7"/>
        <v>P0</v>
      </c>
    </row>
    <row r="25" spans="1:34" x14ac:dyDescent="0.3">
      <c r="A25">
        <f t="shared" si="0"/>
        <v>6</v>
      </c>
      <c r="B25">
        <f t="shared" si="1"/>
        <v>1</v>
      </c>
      <c r="C25" s="4">
        <f t="shared" ca="1" si="2"/>
        <v>99616</v>
      </c>
      <c r="D25">
        <v>99616</v>
      </c>
      <c r="E25" t="s">
        <v>805</v>
      </c>
      <c r="F25" t="s">
        <v>253</v>
      </c>
      <c r="G25" t="s">
        <v>254</v>
      </c>
      <c r="H25" t="s">
        <v>184</v>
      </c>
      <c r="I25" t="s">
        <v>68</v>
      </c>
      <c r="J25" t="s">
        <v>1439</v>
      </c>
      <c r="K25" t="str">
        <f t="shared" ca="1" si="3"/>
        <v>.</v>
      </c>
      <c r="L25" t="s">
        <v>20</v>
      </c>
      <c r="M25" t="s">
        <v>1182</v>
      </c>
      <c r="N25" t="s">
        <v>1350</v>
      </c>
      <c r="O25" t="s">
        <v>123</v>
      </c>
      <c r="P25" t="s">
        <v>1004</v>
      </c>
      <c r="Q25" t="s">
        <v>82</v>
      </c>
      <c r="R25" t="s">
        <v>1380</v>
      </c>
      <c r="S25" t="s">
        <v>269</v>
      </c>
      <c r="T25" t="s">
        <v>23</v>
      </c>
      <c r="U25" t="s">
        <v>22</v>
      </c>
      <c r="V25" t="s">
        <v>82</v>
      </c>
      <c r="W25" t="s">
        <v>54</v>
      </c>
      <c r="X25" t="s">
        <v>277</v>
      </c>
      <c r="Y25" t="s">
        <v>20</v>
      </c>
      <c r="Z25" t="s">
        <v>20</v>
      </c>
      <c r="AA25">
        <v>42872.709988425922</v>
      </c>
      <c r="AB25">
        <v>42877.150393518517</v>
      </c>
      <c r="AE25" t="str">
        <f t="shared" ca="1" si="4"/>
        <v>File Access Auditing</v>
      </c>
      <c r="AF25" t="str">
        <f t="shared" ca="1" si="5"/>
        <v>Avitus_1.4.0.70-20170524</v>
      </c>
      <c r="AG25" t="str">
        <f t="shared" ca="1" si="6"/>
        <v>---</v>
      </c>
      <c r="AH25" t="str">
        <f t="shared" ca="1" si="7"/>
        <v>P0</v>
      </c>
    </row>
    <row r="26" spans="1:34" x14ac:dyDescent="0.3">
      <c r="A26">
        <f t="shared" si="0"/>
        <v>5</v>
      </c>
      <c r="B26">
        <f t="shared" si="1"/>
        <v>1</v>
      </c>
      <c r="C26" s="4">
        <f t="shared" ca="1" si="2"/>
        <v>99703</v>
      </c>
      <c r="D26">
        <v>99703</v>
      </c>
      <c r="E26" t="s">
        <v>465</v>
      </c>
      <c r="F26" t="s">
        <v>48</v>
      </c>
      <c r="G26" t="s">
        <v>800</v>
      </c>
      <c r="H26" t="s">
        <v>184</v>
      </c>
      <c r="I26" t="s">
        <v>24</v>
      </c>
      <c r="J26" t="s">
        <v>1435</v>
      </c>
      <c r="K26" t="str">
        <f t="shared" ca="1" si="3"/>
        <v>NTR</v>
      </c>
      <c r="L26" s="5" t="s">
        <v>20</v>
      </c>
      <c r="M26" s="5" t="s">
        <v>20</v>
      </c>
      <c r="N26" t="s">
        <v>1351</v>
      </c>
      <c r="O26" t="s">
        <v>123</v>
      </c>
      <c r="P26" t="s">
        <v>123</v>
      </c>
      <c r="Q26" t="s">
        <v>21</v>
      </c>
      <c r="R26" t="s">
        <v>1380</v>
      </c>
      <c r="S26" t="s">
        <v>269</v>
      </c>
      <c r="T26" t="s">
        <v>36</v>
      </c>
      <c r="U26" t="s">
        <v>22</v>
      </c>
      <c r="V26" t="s">
        <v>29</v>
      </c>
      <c r="W26" t="s">
        <v>40</v>
      </c>
      <c r="X26" t="s">
        <v>660</v>
      </c>
      <c r="Y26" t="s">
        <v>20</v>
      </c>
      <c r="Z26" t="s">
        <v>20</v>
      </c>
      <c r="AA26" s="2">
        <v>42873.761076388888</v>
      </c>
      <c r="AB26" s="2">
        <v>42877.679305555554</v>
      </c>
      <c r="AD26">
        <v>3</v>
      </c>
      <c r="AE26" t="str">
        <f t="shared" ca="1" si="4"/>
        <v>NTR</v>
      </c>
      <c r="AF26" t="str">
        <f t="shared" ca="1" si="5"/>
        <v>NoTarg</v>
      </c>
      <c r="AG26" t="str">
        <f t="shared" ca="1" si="6"/>
        <v>NoWaive</v>
      </c>
      <c r="AH26" t="str">
        <f t="shared" ca="1" si="7"/>
        <v>NTR</v>
      </c>
    </row>
    <row r="27" spans="1:34" x14ac:dyDescent="0.3">
      <c r="A27">
        <f t="shared" si="0"/>
        <v>277</v>
      </c>
      <c r="B27">
        <f t="shared" si="1"/>
        <v>21</v>
      </c>
      <c r="C27" s="4">
        <f t="shared" ca="1" si="2"/>
        <v>87634</v>
      </c>
      <c r="D27">
        <v>87634</v>
      </c>
      <c r="E27" t="s">
        <v>760</v>
      </c>
      <c r="F27" t="s">
        <v>28</v>
      </c>
      <c r="G27" t="s">
        <v>481</v>
      </c>
      <c r="H27" t="s">
        <v>94</v>
      </c>
      <c r="I27" t="s">
        <v>30</v>
      </c>
      <c r="J27" t="s">
        <v>123</v>
      </c>
      <c r="K27" t="str">
        <f t="shared" ca="1" si="3"/>
        <v>.</v>
      </c>
      <c r="L27" s="5" t="s">
        <v>20</v>
      </c>
      <c r="M27" t="s">
        <v>20</v>
      </c>
      <c r="N27" t="s">
        <v>1077</v>
      </c>
      <c r="O27" t="s">
        <v>123</v>
      </c>
      <c r="P27" t="s">
        <v>206</v>
      </c>
      <c r="Q27" t="s">
        <v>82</v>
      </c>
      <c r="R27" t="s">
        <v>1380</v>
      </c>
      <c r="S27" t="s">
        <v>269</v>
      </c>
      <c r="T27" t="s">
        <v>23</v>
      </c>
      <c r="U27" t="s">
        <v>22</v>
      </c>
      <c r="V27" t="s">
        <v>60</v>
      </c>
      <c r="W27" t="s">
        <v>54</v>
      </c>
      <c r="X27" t="s">
        <v>108</v>
      </c>
      <c r="Y27" t="s">
        <v>20</v>
      </c>
      <c r="Z27" t="s">
        <v>20</v>
      </c>
      <c r="AA27" s="2">
        <v>42598.237395833334</v>
      </c>
      <c r="AB27" s="2">
        <v>42857.459143518521</v>
      </c>
      <c r="AC27" t="s">
        <v>1157</v>
      </c>
      <c r="AD27">
        <v>10</v>
      </c>
      <c r="AE27" t="str">
        <f t="shared" ca="1" si="4"/>
        <v>Platform Software</v>
      </c>
      <c r="AF27" t="str">
        <f t="shared" ca="1" si="5"/>
        <v>---</v>
      </c>
      <c r="AG27" t="str">
        <f t="shared" ca="1" si="6"/>
        <v>---</v>
      </c>
      <c r="AH27" t="str">
        <f t="shared" ca="1" si="7"/>
        <v>P2</v>
      </c>
    </row>
    <row r="28" spans="1:34" x14ac:dyDescent="0.3">
      <c r="A28">
        <f t="shared" si="0"/>
        <v>262</v>
      </c>
      <c r="B28">
        <f t="shared" si="1"/>
        <v>15</v>
      </c>
      <c r="C28" s="4">
        <f t="shared" ca="1" si="2"/>
        <v>88457</v>
      </c>
      <c r="D28">
        <v>88457</v>
      </c>
      <c r="E28" t="s">
        <v>408</v>
      </c>
      <c r="F28" t="s">
        <v>28</v>
      </c>
      <c r="G28" t="s">
        <v>407</v>
      </c>
      <c r="H28" t="s">
        <v>112</v>
      </c>
      <c r="I28" t="s">
        <v>30</v>
      </c>
      <c r="J28" t="s">
        <v>123</v>
      </c>
      <c r="K28" t="str">
        <f t="shared" ca="1" si="3"/>
        <v>.</v>
      </c>
      <c r="L28" s="5" t="s">
        <v>796</v>
      </c>
      <c r="M28" s="5" t="s">
        <v>20</v>
      </c>
      <c r="N28" t="s">
        <v>524</v>
      </c>
      <c r="O28" t="s">
        <v>1383</v>
      </c>
      <c r="P28" t="s">
        <v>1230</v>
      </c>
      <c r="Q28" t="s">
        <v>287</v>
      </c>
      <c r="R28" t="s">
        <v>82</v>
      </c>
      <c r="S28" t="s">
        <v>269</v>
      </c>
      <c r="T28" t="s">
        <v>23</v>
      </c>
      <c r="U28" t="s">
        <v>22</v>
      </c>
      <c r="V28" t="s">
        <v>25</v>
      </c>
      <c r="W28" t="s">
        <v>26</v>
      </c>
      <c r="X28" t="s">
        <v>41</v>
      </c>
      <c r="Y28" t="s">
        <v>20</v>
      </c>
      <c r="Z28" t="s">
        <v>20</v>
      </c>
      <c r="AA28" s="2">
        <v>42614.564895833333</v>
      </c>
      <c r="AB28" s="2">
        <v>42863.823634259257</v>
      </c>
      <c r="AC28" t="s">
        <v>170</v>
      </c>
      <c r="AD28">
        <v>12</v>
      </c>
      <c r="AE28" t="str">
        <f t="shared" ca="1" si="4"/>
        <v>Platform Software</v>
      </c>
      <c r="AF28" t="str">
        <f t="shared" ca="1" si="5"/>
        <v>---</v>
      </c>
      <c r="AG28" t="str">
        <f t="shared" ca="1" si="6"/>
        <v>Waiver Requested</v>
      </c>
      <c r="AH28" t="str">
        <f t="shared" ca="1" si="7"/>
        <v>P1</v>
      </c>
    </row>
    <row r="29" spans="1:34" x14ac:dyDescent="0.3">
      <c r="A29">
        <f t="shared" si="0"/>
        <v>33</v>
      </c>
      <c r="B29">
        <f t="shared" si="1"/>
        <v>0</v>
      </c>
      <c r="C29" s="4">
        <f t="shared" ca="1" si="2"/>
        <v>98555</v>
      </c>
      <c r="D29">
        <v>98555</v>
      </c>
      <c r="E29" t="s">
        <v>760</v>
      </c>
      <c r="F29" t="s">
        <v>28</v>
      </c>
      <c r="G29" t="s">
        <v>481</v>
      </c>
      <c r="H29" t="s">
        <v>184</v>
      </c>
      <c r="I29" t="s">
        <v>81</v>
      </c>
      <c r="J29" t="s">
        <v>1444</v>
      </c>
      <c r="K29" t="str">
        <f t="shared" ca="1" si="3"/>
        <v>.</v>
      </c>
      <c r="L29" t="s">
        <v>20</v>
      </c>
      <c r="M29" t="s">
        <v>20</v>
      </c>
      <c r="N29" t="s">
        <v>1328</v>
      </c>
      <c r="O29" t="s">
        <v>123</v>
      </c>
      <c r="P29" t="s">
        <v>206</v>
      </c>
      <c r="Q29" t="s">
        <v>287</v>
      </c>
      <c r="R29" t="s">
        <v>82</v>
      </c>
      <c r="S29" t="s">
        <v>269</v>
      </c>
      <c r="T29" t="s">
        <v>36</v>
      </c>
      <c r="U29" t="s">
        <v>35</v>
      </c>
      <c r="V29" t="s">
        <v>82</v>
      </c>
      <c r="W29" t="s">
        <v>1290</v>
      </c>
      <c r="X29" t="s">
        <v>84</v>
      </c>
      <c r="Y29" t="s">
        <v>20</v>
      </c>
      <c r="Z29" t="s">
        <v>20</v>
      </c>
      <c r="AA29">
        <v>42845.692384259259</v>
      </c>
      <c r="AB29">
        <v>42878.305428240739</v>
      </c>
      <c r="AC29" t="s">
        <v>1422</v>
      </c>
      <c r="AE29" t="str">
        <f t="shared" ca="1" si="4"/>
        <v>Platform Software</v>
      </c>
      <c r="AF29" t="str">
        <f t="shared" ca="1" si="5"/>
        <v>---</v>
      </c>
      <c r="AG29" t="str">
        <f t="shared" ca="1" si="6"/>
        <v>---</v>
      </c>
      <c r="AH29" t="str">
        <f t="shared" ca="1" si="7"/>
        <v>P0</v>
      </c>
    </row>
    <row r="30" spans="1:34" x14ac:dyDescent="0.3">
      <c r="A30">
        <f t="shared" si="0"/>
        <v>21</v>
      </c>
      <c r="B30">
        <f t="shared" si="1"/>
        <v>11</v>
      </c>
      <c r="C30" s="4">
        <f t="shared" ca="1" si="2"/>
        <v>98975</v>
      </c>
      <c r="D30">
        <v>98975</v>
      </c>
      <c r="E30" t="s">
        <v>27</v>
      </c>
      <c r="F30" t="s">
        <v>28</v>
      </c>
      <c r="G30" t="s">
        <v>34</v>
      </c>
      <c r="H30" t="s">
        <v>112</v>
      </c>
      <c r="I30" t="s">
        <v>24</v>
      </c>
      <c r="J30" t="s">
        <v>123</v>
      </c>
      <c r="K30" t="str">
        <f t="shared" ca="1" si="3"/>
        <v>.</v>
      </c>
      <c r="L30" s="5" t="s">
        <v>796</v>
      </c>
      <c r="M30" t="s">
        <v>20</v>
      </c>
      <c r="N30" t="s">
        <v>1291</v>
      </c>
      <c r="O30" t="s">
        <v>1394</v>
      </c>
      <c r="P30" t="s">
        <v>1292</v>
      </c>
      <c r="Q30" t="s">
        <v>287</v>
      </c>
      <c r="R30" t="s">
        <v>82</v>
      </c>
      <c r="S30" t="s">
        <v>269</v>
      </c>
      <c r="T30" t="s">
        <v>23</v>
      </c>
      <c r="U30" t="s">
        <v>22</v>
      </c>
      <c r="V30" t="s">
        <v>190</v>
      </c>
      <c r="W30" t="s">
        <v>26</v>
      </c>
      <c r="X30" t="s">
        <v>285</v>
      </c>
      <c r="Y30" t="s">
        <v>20</v>
      </c>
      <c r="Z30" t="s">
        <v>20</v>
      </c>
      <c r="AA30" s="2">
        <v>42857.815833333334</v>
      </c>
      <c r="AB30" s="2">
        <v>42867.497361111113</v>
      </c>
      <c r="AC30" t="s">
        <v>170</v>
      </c>
      <c r="AD30">
        <v>7</v>
      </c>
      <c r="AE30" t="str">
        <f t="shared" ca="1" si="4"/>
        <v>Platform Software</v>
      </c>
      <c r="AF30" t="str">
        <f t="shared" ca="1" si="5"/>
        <v>---</v>
      </c>
      <c r="AG30" t="str">
        <f t="shared" ca="1" si="6"/>
        <v>Waiver Requested</v>
      </c>
      <c r="AH30" t="str">
        <f t="shared" ca="1" si="7"/>
        <v>P1</v>
      </c>
    </row>
    <row r="31" spans="1:34" x14ac:dyDescent="0.3">
      <c r="A31">
        <f t="shared" si="0"/>
        <v>7</v>
      </c>
      <c r="B31">
        <f t="shared" si="1"/>
        <v>1</v>
      </c>
      <c r="C31" s="4">
        <f t="shared" ca="1" si="2"/>
        <v>99497</v>
      </c>
      <c r="D31">
        <v>99497</v>
      </c>
      <c r="E31" t="s">
        <v>760</v>
      </c>
      <c r="F31" t="s">
        <v>28</v>
      </c>
      <c r="G31" t="s">
        <v>1395</v>
      </c>
      <c r="H31" t="s">
        <v>112</v>
      </c>
      <c r="I31" t="s">
        <v>123</v>
      </c>
      <c r="J31" t="s">
        <v>123</v>
      </c>
      <c r="K31" t="str">
        <f t="shared" ca="1" si="3"/>
        <v>NTR</v>
      </c>
      <c r="L31" s="5" t="s">
        <v>20</v>
      </c>
      <c r="M31" s="5" t="s">
        <v>20</v>
      </c>
      <c r="N31" t="s">
        <v>1396</v>
      </c>
      <c r="O31" t="s">
        <v>123</v>
      </c>
      <c r="P31" t="s">
        <v>1397</v>
      </c>
      <c r="Q31" t="s">
        <v>21</v>
      </c>
      <c r="R31" t="s">
        <v>1380</v>
      </c>
      <c r="S31" t="s">
        <v>269</v>
      </c>
      <c r="T31" t="s">
        <v>36</v>
      </c>
      <c r="U31" t="s">
        <v>39</v>
      </c>
      <c r="V31" t="s">
        <v>1398</v>
      </c>
      <c r="W31" t="s">
        <v>26</v>
      </c>
      <c r="X31" t="s">
        <v>1399</v>
      </c>
      <c r="Y31" t="s">
        <v>20</v>
      </c>
      <c r="Z31" t="s">
        <v>20</v>
      </c>
      <c r="AA31" s="2">
        <v>42871.232499999998</v>
      </c>
      <c r="AB31" s="2">
        <v>42877.986018518517</v>
      </c>
      <c r="AC31" t="s">
        <v>1423</v>
      </c>
      <c r="AD31">
        <v>3</v>
      </c>
      <c r="AE31" t="str">
        <f t="shared" ca="1" si="4"/>
        <v>NTR</v>
      </c>
      <c r="AF31" t="str">
        <f t="shared" ca="1" si="5"/>
        <v>NoTarg</v>
      </c>
      <c r="AG31" t="str">
        <f t="shared" ca="1" si="6"/>
        <v>NoWaive</v>
      </c>
      <c r="AH31" t="str">
        <f t="shared" ca="1" si="7"/>
        <v>NTR</v>
      </c>
    </row>
    <row r="32" spans="1:34" x14ac:dyDescent="0.3">
      <c r="A32">
        <f t="shared" si="0"/>
        <v>7</v>
      </c>
      <c r="B32">
        <f t="shared" si="1"/>
        <v>1</v>
      </c>
      <c r="C32" s="4">
        <f t="shared" ca="1" si="2"/>
        <v>99563</v>
      </c>
      <c r="D32">
        <v>99563</v>
      </c>
      <c r="E32" t="s">
        <v>408</v>
      </c>
      <c r="F32" t="s">
        <v>28</v>
      </c>
      <c r="G32" t="s">
        <v>407</v>
      </c>
      <c r="H32" t="s">
        <v>184</v>
      </c>
      <c r="I32" t="s">
        <v>81</v>
      </c>
      <c r="J32" t="s">
        <v>1440</v>
      </c>
      <c r="K32" t="str">
        <f t="shared" ca="1" si="3"/>
        <v>.</v>
      </c>
      <c r="L32" s="5" t="s">
        <v>20</v>
      </c>
      <c r="M32" s="5" t="s">
        <v>1182</v>
      </c>
      <c r="N32" t="s">
        <v>1331</v>
      </c>
      <c r="O32" t="s">
        <v>123</v>
      </c>
      <c r="P32" t="s">
        <v>168</v>
      </c>
      <c r="Q32" t="s">
        <v>287</v>
      </c>
      <c r="R32" t="s">
        <v>82</v>
      </c>
      <c r="S32" t="s">
        <v>269</v>
      </c>
      <c r="T32" t="s">
        <v>36</v>
      </c>
      <c r="U32" t="s">
        <v>39</v>
      </c>
      <c r="V32" t="s">
        <v>1332</v>
      </c>
      <c r="W32" t="s">
        <v>739</v>
      </c>
      <c r="X32" t="s">
        <v>108</v>
      </c>
      <c r="Y32" t="s">
        <v>20</v>
      </c>
      <c r="Z32" t="s">
        <v>20</v>
      </c>
      <c r="AA32" s="2">
        <v>42871.874328703707</v>
      </c>
      <c r="AB32" s="2">
        <v>42877.678298611114</v>
      </c>
      <c r="AD32">
        <v>1</v>
      </c>
      <c r="AE32" t="str">
        <f t="shared" ca="1" si="4"/>
        <v>Platform Software</v>
      </c>
      <c r="AF32" t="str">
        <f t="shared" ca="1" si="5"/>
        <v>Avitus_1.4.0.70-20170524</v>
      </c>
      <c r="AG32" t="str">
        <f t="shared" ca="1" si="6"/>
        <v>---</v>
      </c>
      <c r="AH32" t="str">
        <f t="shared" ca="1" si="7"/>
        <v>P0</v>
      </c>
    </row>
    <row r="33" spans="1:34" x14ac:dyDescent="0.3">
      <c r="A33">
        <f t="shared" si="0"/>
        <v>6</v>
      </c>
      <c r="B33">
        <f t="shared" si="1"/>
        <v>0</v>
      </c>
      <c r="C33" s="4">
        <f t="shared" ca="1" si="2"/>
        <v>99634</v>
      </c>
      <c r="D33">
        <v>99634</v>
      </c>
      <c r="E33" t="s">
        <v>480</v>
      </c>
      <c r="F33" t="s">
        <v>28</v>
      </c>
      <c r="G33" t="s">
        <v>481</v>
      </c>
      <c r="H33" t="s">
        <v>94</v>
      </c>
      <c r="I33" t="s">
        <v>24</v>
      </c>
      <c r="J33" t="s">
        <v>1441</v>
      </c>
      <c r="K33" t="str">
        <f t="shared" ca="1" si="3"/>
        <v>.</v>
      </c>
      <c r="L33" s="5" t="s">
        <v>20</v>
      </c>
      <c r="M33" t="s">
        <v>1182</v>
      </c>
      <c r="N33" t="s">
        <v>1336</v>
      </c>
      <c r="O33" t="s">
        <v>123</v>
      </c>
      <c r="P33" t="s">
        <v>206</v>
      </c>
      <c r="Q33" t="s">
        <v>287</v>
      </c>
      <c r="R33" t="s">
        <v>82</v>
      </c>
      <c r="S33" t="s">
        <v>269</v>
      </c>
      <c r="T33" t="s">
        <v>23</v>
      </c>
      <c r="U33" t="s">
        <v>22</v>
      </c>
      <c r="V33" t="s">
        <v>156</v>
      </c>
      <c r="W33" t="s">
        <v>489</v>
      </c>
      <c r="X33" t="s">
        <v>480</v>
      </c>
      <c r="Y33" t="s">
        <v>20</v>
      </c>
      <c r="Z33" t="s">
        <v>20</v>
      </c>
      <c r="AA33" s="2">
        <v>42872.914305555554</v>
      </c>
      <c r="AB33" s="2">
        <v>42878.286481481482</v>
      </c>
      <c r="AC33" t="s">
        <v>1422</v>
      </c>
      <c r="AD33">
        <v>7</v>
      </c>
      <c r="AE33" t="str">
        <f t="shared" ca="1" si="4"/>
        <v>Platform Software</v>
      </c>
      <c r="AF33" t="str">
        <f t="shared" ca="1" si="5"/>
        <v>---</v>
      </c>
      <c r="AG33" t="str">
        <f t="shared" ca="1" si="6"/>
        <v>---</v>
      </c>
      <c r="AH33" t="str">
        <f t="shared" ca="1" si="7"/>
        <v>P2</v>
      </c>
    </row>
    <row r="34" spans="1:34" x14ac:dyDescent="0.3">
      <c r="A34">
        <f t="shared" ref="A34:A65" si="8">DAYS360(AA34,$K$104)</f>
        <v>5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99705</v>
      </c>
      <c r="D34">
        <v>99705</v>
      </c>
      <c r="E34" t="s">
        <v>139</v>
      </c>
      <c r="F34" t="s">
        <v>28</v>
      </c>
      <c r="G34" t="s">
        <v>53</v>
      </c>
      <c r="H34" t="s">
        <v>184</v>
      </c>
      <c r="I34" t="s">
        <v>24</v>
      </c>
      <c r="J34" t="s">
        <v>1435</v>
      </c>
      <c r="K34" t="str">
        <f t="shared" ref="K34:K65" ca="1" si="11">IF(ISBLANK(INDIRECT("d"&amp;ROW())),".",IFERROR(VLOOKUP($D34,INDIRECT("'" &amp; $K$103 &amp; "'!$C$2:$k$90"),8,FALSE),"NTR"))</f>
        <v>NTR</v>
      </c>
      <c r="L34" t="s">
        <v>20</v>
      </c>
      <c r="M34" t="s">
        <v>20</v>
      </c>
      <c r="N34" t="s">
        <v>1357</v>
      </c>
      <c r="O34" t="s">
        <v>123</v>
      </c>
      <c r="P34" t="s">
        <v>123</v>
      </c>
      <c r="Q34" t="s">
        <v>287</v>
      </c>
      <c r="R34" t="s">
        <v>82</v>
      </c>
      <c r="S34" t="s">
        <v>269</v>
      </c>
      <c r="T34" t="s">
        <v>36</v>
      </c>
      <c r="U34" t="s">
        <v>35</v>
      </c>
      <c r="V34" t="s">
        <v>29</v>
      </c>
      <c r="W34" t="s">
        <v>40</v>
      </c>
      <c r="X34" t="s">
        <v>713</v>
      </c>
      <c r="Y34" t="s">
        <v>20</v>
      </c>
      <c r="Z34" t="s">
        <v>20</v>
      </c>
      <c r="AA34">
        <v>42873.84134259259</v>
      </c>
      <c r="AB34">
        <v>42877.544652777775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1</v>
      </c>
      <c r="B35">
        <f t="shared" si="9"/>
        <v>0</v>
      </c>
      <c r="C35" s="4">
        <f t="shared" ca="1" si="10"/>
        <v>99825</v>
      </c>
      <c r="D35">
        <v>99825</v>
      </c>
      <c r="E35" t="s">
        <v>208</v>
      </c>
      <c r="F35" t="s">
        <v>28</v>
      </c>
      <c r="G35" t="s">
        <v>1415</v>
      </c>
      <c r="H35" t="s">
        <v>94</v>
      </c>
      <c r="I35" t="s">
        <v>123</v>
      </c>
      <c r="J35" t="s">
        <v>123</v>
      </c>
      <c r="K35" t="str">
        <f t="shared" ca="1" si="11"/>
        <v>NTR</v>
      </c>
      <c r="L35" s="5" t="s">
        <v>20</v>
      </c>
      <c r="M35" s="5" t="s">
        <v>20</v>
      </c>
      <c r="N35" t="s">
        <v>1416</v>
      </c>
      <c r="O35" t="s">
        <v>123</v>
      </c>
      <c r="P35" t="s">
        <v>1397</v>
      </c>
      <c r="Q35" t="s">
        <v>21</v>
      </c>
      <c r="R35" t="s">
        <v>1429</v>
      </c>
      <c r="S35" t="s">
        <v>269</v>
      </c>
      <c r="T35" t="s">
        <v>23</v>
      </c>
      <c r="U35" t="s">
        <v>39</v>
      </c>
      <c r="V35" t="s">
        <v>1332</v>
      </c>
      <c r="W35" t="s">
        <v>1417</v>
      </c>
      <c r="X35" t="s">
        <v>1418</v>
      </c>
      <c r="Y35" t="s">
        <v>20</v>
      </c>
      <c r="Z35" t="s">
        <v>20</v>
      </c>
      <c r="AA35" s="2">
        <v>42877.856504629628</v>
      </c>
      <c r="AB35" s="2">
        <v>42878.371307870373</v>
      </c>
      <c r="AD35">
        <v>5</v>
      </c>
      <c r="AE35" t="str">
        <f t="shared" ca="1" si="12"/>
        <v>NTR</v>
      </c>
      <c r="AF35" t="str">
        <f t="shared" ca="1" si="13"/>
        <v>NoTarg</v>
      </c>
      <c r="AG35" t="str">
        <f t="shared" ca="1" si="14"/>
        <v>NoWaive</v>
      </c>
      <c r="AH35" t="str">
        <f t="shared" ca="1" si="15"/>
        <v>NTR</v>
      </c>
    </row>
    <row r="36" spans="1:34" x14ac:dyDescent="0.3">
      <c r="A36">
        <f t="shared" si="8"/>
        <v>1</v>
      </c>
      <c r="B36">
        <f t="shared" si="9"/>
        <v>0</v>
      </c>
      <c r="C36" s="4">
        <f t="shared" ca="1" si="10"/>
        <v>99826</v>
      </c>
      <c r="D36">
        <v>99826</v>
      </c>
      <c r="E36" t="s">
        <v>408</v>
      </c>
      <c r="F36" t="s">
        <v>28</v>
      </c>
      <c r="G36" t="s">
        <v>407</v>
      </c>
      <c r="H36" t="s">
        <v>156</v>
      </c>
      <c r="I36" t="s">
        <v>123</v>
      </c>
      <c r="J36" t="s">
        <v>1434</v>
      </c>
      <c r="K36" t="str">
        <f t="shared" ca="1" si="11"/>
        <v>NTR</v>
      </c>
      <c r="L36" s="5" t="s">
        <v>20</v>
      </c>
      <c r="M36" t="s">
        <v>20</v>
      </c>
      <c r="N36" t="s">
        <v>1420</v>
      </c>
      <c r="O36" t="s">
        <v>123</v>
      </c>
      <c r="P36" t="s">
        <v>123</v>
      </c>
      <c r="Q36" t="s">
        <v>21</v>
      </c>
      <c r="R36" t="s">
        <v>1380</v>
      </c>
      <c r="S36" t="s">
        <v>269</v>
      </c>
      <c r="T36" t="s">
        <v>51</v>
      </c>
      <c r="U36" t="s">
        <v>50</v>
      </c>
      <c r="V36" t="s">
        <v>1332</v>
      </c>
      <c r="W36" t="s">
        <v>90</v>
      </c>
      <c r="X36" t="s">
        <v>1421</v>
      </c>
      <c r="Y36" t="s">
        <v>20</v>
      </c>
      <c r="Z36" t="s">
        <v>20</v>
      </c>
      <c r="AA36" s="2">
        <v>42877.870474537034</v>
      </c>
      <c r="AB36" s="2">
        <v>42878.26152777778</v>
      </c>
      <c r="AD36">
        <v>12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8"/>
        <v>138</v>
      </c>
      <c r="B37">
        <f t="shared" si="9"/>
        <v>15</v>
      </c>
      <c r="C37" s="4">
        <f t="shared" ca="1" si="10"/>
        <v>94191</v>
      </c>
      <c r="D37">
        <v>94191</v>
      </c>
      <c r="E37" t="s">
        <v>186</v>
      </c>
      <c r="F37" t="s">
        <v>75</v>
      </c>
      <c r="G37" t="s">
        <v>76</v>
      </c>
      <c r="H37" t="s">
        <v>112</v>
      </c>
      <c r="I37" t="s">
        <v>30</v>
      </c>
      <c r="J37" t="s">
        <v>123</v>
      </c>
      <c r="K37" t="str">
        <f t="shared" ca="1" si="11"/>
        <v>.</v>
      </c>
      <c r="L37" s="5" t="s">
        <v>796</v>
      </c>
      <c r="M37" s="5" t="s">
        <v>20</v>
      </c>
      <c r="N37" t="s">
        <v>344</v>
      </c>
      <c r="O37" t="s">
        <v>1384</v>
      </c>
      <c r="P37" t="s">
        <v>123</v>
      </c>
      <c r="Q37" t="s">
        <v>82</v>
      </c>
      <c r="R37" t="s">
        <v>1380</v>
      </c>
      <c r="S37" t="s">
        <v>269</v>
      </c>
      <c r="T37" t="s">
        <v>36</v>
      </c>
      <c r="U37" t="s">
        <v>35</v>
      </c>
      <c r="V37" t="s">
        <v>25</v>
      </c>
      <c r="W37" t="s">
        <v>26</v>
      </c>
      <c r="X37" t="s">
        <v>272</v>
      </c>
      <c r="Y37" t="s">
        <v>103</v>
      </c>
      <c r="Z37" t="s">
        <v>20</v>
      </c>
      <c r="AA37" s="2">
        <v>42740.289351851854</v>
      </c>
      <c r="AB37" s="2">
        <v>42863.788495370369</v>
      </c>
      <c r="AD37">
        <v>3</v>
      </c>
      <c r="AE37" t="str">
        <f t="shared" ca="1" si="12"/>
        <v>Protocols-AAUM</v>
      </c>
      <c r="AF37" t="str">
        <f t="shared" ca="1" si="13"/>
        <v>---</v>
      </c>
      <c r="AG37" t="str">
        <f t="shared" ca="1" si="14"/>
        <v>Waiver Requested</v>
      </c>
      <c r="AH37" t="str">
        <f t="shared" ca="1" si="15"/>
        <v>P1</v>
      </c>
    </row>
    <row r="38" spans="1:34" x14ac:dyDescent="0.3">
      <c r="A38">
        <f t="shared" si="8"/>
        <v>54</v>
      </c>
      <c r="B38">
        <f t="shared" si="9"/>
        <v>29</v>
      </c>
      <c r="C38" s="4">
        <f t="shared" ca="1" si="10"/>
        <v>97620</v>
      </c>
      <c r="D38">
        <v>97620</v>
      </c>
      <c r="E38" t="s">
        <v>41</v>
      </c>
      <c r="F38" t="s">
        <v>75</v>
      </c>
      <c r="G38" t="s">
        <v>129</v>
      </c>
      <c r="H38" t="s">
        <v>94</v>
      </c>
      <c r="I38" t="s">
        <v>30</v>
      </c>
      <c r="J38" t="s">
        <v>123</v>
      </c>
      <c r="K38" t="str">
        <f t="shared" ca="1" si="11"/>
        <v>.</v>
      </c>
      <c r="L38" t="s">
        <v>796</v>
      </c>
      <c r="M38" t="s">
        <v>20</v>
      </c>
      <c r="N38" t="s">
        <v>929</v>
      </c>
      <c r="O38" t="s">
        <v>123</v>
      </c>
      <c r="P38" t="s">
        <v>123</v>
      </c>
      <c r="Q38" t="s">
        <v>82</v>
      </c>
      <c r="R38" t="s">
        <v>1380</v>
      </c>
      <c r="S38" t="s">
        <v>269</v>
      </c>
      <c r="T38" t="s">
        <v>36</v>
      </c>
      <c r="U38" t="s">
        <v>35</v>
      </c>
      <c r="V38" t="s">
        <v>29</v>
      </c>
      <c r="W38" t="s">
        <v>44</v>
      </c>
      <c r="X38" t="s">
        <v>405</v>
      </c>
      <c r="Y38" t="s">
        <v>20</v>
      </c>
      <c r="Z38" t="s">
        <v>20</v>
      </c>
      <c r="AA38">
        <v>42823.748773148145</v>
      </c>
      <c r="AB38">
        <v>42849.737361111111</v>
      </c>
      <c r="AE38" t="str">
        <f t="shared" ca="1" si="12"/>
        <v>Protocols-AAUM</v>
      </c>
      <c r="AF38" t="str">
        <f t="shared" ca="1" si="13"/>
        <v>---</v>
      </c>
      <c r="AG38" t="str">
        <f t="shared" ca="1" si="14"/>
        <v>Waiver Requested</v>
      </c>
      <c r="AH38" t="str">
        <f t="shared" ca="1" si="15"/>
        <v>P2</v>
      </c>
    </row>
    <row r="39" spans="1:34" x14ac:dyDescent="0.3">
      <c r="A39">
        <f t="shared" si="8"/>
        <v>28</v>
      </c>
      <c r="B39">
        <f t="shared" si="9"/>
        <v>8</v>
      </c>
      <c r="C39" s="4">
        <f t="shared" ca="1" si="10"/>
        <v>98719</v>
      </c>
      <c r="D39">
        <v>98719</v>
      </c>
      <c r="E39" t="s">
        <v>41</v>
      </c>
      <c r="F39" t="s">
        <v>75</v>
      </c>
      <c r="G39" t="s">
        <v>79</v>
      </c>
      <c r="H39" t="s">
        <v>112</v>
      </c>
      <c r="I39" t="s">
        <v>24</v>
      </c>
      <c r="J39" t="s">
        <v>123</v>
      </c>
      <c r="K39" t="str">
        <f t="shared" ca="1" si="11"/>
        <v>.</v>
      </c>
      <c r="L39" s="5" t="s">
        <v>20</v>
      </c>
      <c r="M39" s="5" t="s">
        <v>20</v>
      </c>
      <c r="N39" t="s">
        <v>1145</v>
      </c>
      <c r="O39" t="s">
        <v>1390</v>
      </c>
      <c r="P39" t="s">
        <v>123</v>
      </c>
      <c r="Q39" t="s">
        <v>82</v>
      </c>
      <c r="R39" t="s">
        <v>1380</v>
      </c>
      <c r="S39" t="s">
        <v>269</v>
      </c>
      <c r="T39" t="s">
        <v>36</v>
      </c>
      <c r="U39" t="s">
        <v>35</v>
      </c>
      <c r="V39" t="s">
        <v>190</v>
      </c>
      <c r="W39" t="s">
        <v>26</v>
      </c>
      <c r="X39" t="s">
        <v>742</v>
      </c>
      <c r="Y39" t="s">
        <v>103</v>
      </c>
      <c r="Z39" t="s">
        <v>20</v>
      </c>
      <c r="AA39" s="2">
        <v>42850.847083333334</v>
      </c>
      <c r="AB39" s="2">
        <v>42870.531527777777</v>
      </c>
      <c r="AD39">
        <v>1</v>
      </c>
      <c r="AE39" t="str">
        <f t="shared" ca="1" si="12"/>
        <v>Protocols-AAUM</v>
      </c>
      <c r="AF39" t="str">
        <f t="shared" ca="1" si="13"/>
        <v>---</v>
      </c>
      <c r="AG39" t="str">
        <f t="shared" ca="1" si="14"/>
        <v>---</v>
      </c>
      <c r="AH39" t="str">
        <f t="shared" ca="1" si="15"/>
        <v>P1</v>
      </c>
    </row>
    <row r="40" spans="1:34" x14ac:dyDescent="0.3">
      <c r="A40">
        <f t="shared" si="8"/>
        <v>7</v>
      </c>
      <c r="B40">
        <f t="shared" si="9"/>
        <v>1</v>
      </c>
      <c r="C40" s="4">
        <f t="shared" ca="1" si="10"/>
        <v>99500</v>
      </c>
      <c r="D40">
        <v>99500</v>
      </c>
      <c r="E40" t="s">
        <v>149</v>
      </c>
      <c r="F40" t="s">
        <v>75</v>
      </c>
      <c r="G40" t="s">
        <v>129</v>
      </c>
      <c r="H40" t="s">
        <v>184</v>
      </c>
      <c r="I40" t="s">
        <v>24</v>
      </c>
      <c r="J40" t="s">
        <v>1442</v>
      </c>
      <c r="K40" t="str">
        <f t="shared" ca="1" si="11"/>
        <v xml:space="preserve">Needs keyword. </v>
      </c>
      <c r="L40" s="5" t="s">
        <v>20</v>
      </c>
      <c r="M40" t="s">
        <v>1182</v>
      </c>
      <c r="N40" t="s">
        <v>1349</v>
      </c>
      <c r="O40" t="s">
        <v>123</v>
      </c>
      <c r="P40" t="s">
        <v>123</v>
      </c>
      <c r="Q40" t="s">
        <v>82</v>
      </c>
      <c r="R40" t="s">
        <v>1380</v>
      </c>
      <c r="S40" t="s">
        <v>269</v>
      </c>
      <c r="T40" t="s">
        <v>23</v>
      </c>
      <c r="U40" t="s">
        <v>39</v>
      </c>
      <c r="V40" t="s">
        <v>29</v>
      </c>
      <c r="W40" t="s">
        <v>52</v>
      </c>
      <c r="X40" t="s">
        <v>1312</v>
      </c>
      <c r="Y40" t="s">
        <v>20</v>
      </c>
      <c r="Z40" t="s">
        <v>851</v>
      </c>
      <c r="AA40" s="2">
        <v>42871.297777777778</v>
      </c>
      <c r="AB40" s="2">
        <v>42877.569039351853</v>
      </c>
      <c r="AC40" t="s">
        <v>964</v>
      </c>
      <c r="AD40">
        <v>1</v>
      </c>
      <c r="AE40" t="str">
        <f t="shared" ca="1" si="12"/>
        <v>Protocols-AAUM</v>
      </c>
      <c r="AF40" t="str">
        <f t="shared" ca="1" si="13"/>
        <v>---</v>
      </c>
      <c r="AG40" t="str">
        <f t="shared" ca="1" si="14"/>
        <v>---</v>
      </c>
      <c r="AH40" t="str">
        <f t="shared" ca="1" si="15"/>
        <v>P0</v>
      </c>
    </row>
    <row r="41" spans="1:34" x14ac:dyDescent="0.3">
      <c r="A41">
        <f t="shared" si="8"/>
        <v>1</v>
      </c>
      <c r="B41">
        <f t="shared" si="9"/>
        <v>0</v>
      </c>
      <c r="C41" s="4">
        <f t="shared" ca="1" si="10"/>
        <v>99820</v>
      </c>
      <c r="D41">
        <v>99820</v>
      </c>
      <c r="E41" t="s">
        <v>41</v>
      </c>
      <c r="F41" t="s">
        <v>75</v>
      </c>
      <c r="G41" t="s">
        <v>76</v>
      </c>
      <c r="H41" t="s">
        <v>156</v>
      </c>
      <c r="I41" t="s">
        <v>123</v>
      </c>
      <c r="J41" t="s">
        <v>123</v>
      </c>
      <c r="K41" t="str">
        <f t="shared" ca="1" si="11"/>
        <v>NTR</v>
      </c>
      <c r="L41" s="5" t="s">
        <v>20</v>
      </c>
      <c r="M41" s="5" t="s">
        <v>20</v>
      </c>
      <c r="N41" t="s">
        <v>1414</v>
      </c>
      <c r="O41" t="s">
        <v>123</v>
      </c>
      <c r="P41" t="s">
        <v>123</v>
      </c>
      <c r="Q41" t="s">
        <v>21</v>
      </c>
      <c r="R41" t="s">
        <v>1380</v>
      </c>
      <c r="S41" t="s">
        <v>269</v>
      </c>
      <c r="T41" t="s">
        <v>23</v>
      </c>
      <c r="U41" t="s">
        <v>50</v>
      </c>
      <c r="V41" t="s">
        <v>82</v>
      </c>
      <c r="W41" t="s">
        <v>565</v>
      </c>
      <c r="X41" t="s">
        <v>18</v>
      </c>
      <c r="Y41" t="s">
        <v>20</v>
      </c>
      <c r="Z41" t="s">
        <v>20</v>
      </c>
      <c r="AA41" s="2">
        <v>42877.840405092589</v>
      </c>
      <c r="AB41" s="2">
        <v>42878.267326388886</v>
      </c>
      <c r="AD41">
        <v>11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x14ac:dyDescent="0.3">
      <c r="A42">
        <f t="shared" si="8"/>
        <v>15</v>
      </c>
      <c r="B42">
        <f t="shared" si="9"/>
        <v>0</v>
      </c>
      <c r="C42" s="4">
        <f t="shared" ca="1" si="10"/>
        <v>99172</v>
      </c>
      <c r="D42">
        <v>99172</v>
      </c>
      <c r="E42" t="s">
        <v>47</v>
      </c>
      <c r="F42" t="s">
        <v>19</v>
      </c>
      <c r="G42" t="s">
        <v>83</v>
      </c>
      <c r="H42" t="s">
        <v>156</v>
      </c>
      <c r="I42" t="s">
        <v>123</v>
      </c>
      <c r="J42" t="s">
        <v>1437</v>
      </c>
      <c r="K42" t="str">
        <f t="shared" ca="1" si="11"/>
        <v>This needs Keyword and priority. Is this now Major/Low because caused by mis-config?</v>
      </c>
      <c r="L42" s="5" t="s">
        <v>20</v>
      </c>
      <c r="M42" t="s">
        <v>20</v>
      </c>
      <c r="N42" t="s">
        <v>1242</v>
      </c>
      <c r="O42" t="s">
        <v>123</v>
      </c>
      <c r="P42" t="s">
        <v>123</v>
      </c>
      <c r="Q42" t="s">
        <v>82</v>
      </c>
      <c r="R42" t="s">
        <v>1380</v>
      </c>
      <c r="S42" t="s">
        <v>269</v>
      </c>
      <c r="T42" t="s">
        <v>36</v>
      </c>
      <c r="U42" t="s">
        <v>22</v>
      </c>
      <c r="V42" t="s">
        <v>82</v>
      </c>
      <c r="W42" t="s">
        <v>54</v>
      </c>
      <c r="X42" t="s">
        <v>47</v>
      </c>
      <c r="Y42" t="s">
        <v>103</v>
      </c>
      <c r="Z42" t="s">
        <v>20</v>
      </c>
      <c r="AA42" s="2">
        <v>42863.717222222222</v>
      </c>
      <c r="AB42" s="2">
        <v>42878.29482638889</v>
      </c>
      <c r="AD42">
        <v>2</v>
      </c>
      <c r="AE42" t="str">
        <f t="shared" ca="1" si="12"/>
        <v>Protocols-NFS</v>
      </c>
      <c r="AF42" t="str">
        <f t="shared" ca="1" si="13"/>
        <v>---</v>
      </c>
      <c r="AG42" t="str">
        <f t="shared" ca="1" si="14"/>
        <v>---</v>
      </c>
      <c r="AH42" t="str">
        <f t="shared" ca="1" si="15"/>
        <v>unspecified</v>
      </c>
    </row>
    <row r="43" spans="1:34" x14ac:dyDescent="0.3">
      <c r="A43">
        <f t="shared" si="8"/>
        <v>206</v>
      </c>
      <c r="B43">
        <f t="shared" si="9"/>
        <v>12</v>
      </c>
      <c r="C43" s="4">
        <f t="shared" ca="1" si="10"/>
        <v>91457</v>
      </c>
      <c r="D43">
        <v>91457</v>
      </c>
      <c r="E43" t="s">
        <v>205</v>
      </c>
      <c r="F43" t="s">
        <v>86</v>
      </c>
      <c r="G43" t="s">
        <v>87</v>
      </c>
      <c r="H43" t="s">
        <v>184</v>
      </c>
      <c r="I43" t="s">
        <v>30</v>
      </c>
      <c r="J43" t="s">
        <v>123</v>
      </c>
      <c r="K43" t="str">
        <f t="shared" ca="1" si="11"/>
        <v>.</v>
      </c>
      <c r="L43" s="5" t="s">
        <v>20</v>
      </c>
      <c r="M43" t="s">
        <v>1182</v>
      </c>
      <c r="N43" t="s">
        <v>358</v>
      </c>
      <c r="O43" t="s">
        <v>123</v>
      </c>
      <c r="P43" t="s">
        <v>1285</v>
      </c>
      <c r="Q43" t="s">
        <v>82</v>
      </c>
      <c r="R43" t="s">
        <v>1380</v>
      </c>
      <c r="S43" t="s">
        <v>269</v>
      </c>
      <c r="T43" t="s">
        <v>36</v>
      </c>
      <c r="U43" t="s">
        <v>35</v>
      </c>
      <c r="V43" t="s">
        <v>29</v>
      </c>
      <c r="W43" t="s">
        <v>54</v>
      </c>
      <c r="X43" t="s">
        <v>272</v>
      </c>
      <c r="Y43" t="s">
        <v>100</v>
      </c>
      <c r="Z43" t="s">
        <v>847</v>
      </c>
      <c r="AA43" s="2">
        <v>42670.638807870368</v>
      </c>
      <c r="AB43" s="2">
        <v>42866.463287037041</v>
      </c>
      <c r="AD43">
        <v>17</v>
      </c>
      <c r="AE43" t="str">
        <f t="shared" ca="1" si="12"/>
        <v>Protocols-SMB</v>
      </c>
      <c r="AF43" t="str">
        <f t="shared" ca="1" si="13"/>
        <v>Avitus_1.4.0.70-20170524</v>
      </c>
      <c r="AG43" t="str">
        <f t="shared" ca="1" si="14"/>
        <v>---</v>
      </c>
      <c r="AH43" t="str">
        <f t="shared" ca="1" si="15"/>
        <v>P0</v>
      </c>
    </row>
    <row r="44" spans="1:34" x14ac:dyDescent="0.3">
      <c r="A44">
        <f t="shared" si="8"/>
        <v>123</v>
      </c>
      <c r="B44">
        <f t="shared" si="9"/>
        <v>13</v>
      </c>
      <c r="C44" s="4">
        <f t="shared" ca="1" si="10"/>
        <v>94835</v>
      </c>
      <c r="D44">
        <v>94835</v>
      </c>
      <c r="E44" t="s">
        <v>561</v>
      </c>
      <c r="F44" t="s">
        <v>86</v>
      </c>
      <c r="G44" t="s">
        <v>87</v>
      </c>
      <c r="H44" t="s">
        <v>112</v>
      </c>
      <c r="I44" t="s">
        <v>30</v>
      </c>
      <c r="J44" t="s">
        <v>123</v>
      </c>
      <c r="K44" t="str">
        <f t="shared" ca="1" si="11"/>
        <v>.</v>
      </c>
      <c r="L44" s="5" t="s">
        <v>20</v>
      </c>
      <c r="M44" s="5" t="s">
        <v>20</v>
      </c>
      <c r="N44" t="s">
        <v>363</v>
      </c>
      <c r="O44" t="s">
        <v>1385</v>
      </c>
      <c r="P44" t="s">
        <v>1075</v>
      </c>
      <c r="Q44" t="s">
        <v>82</v>
      </c>
      <c r="R44" t="s">
        <v>1380</v>
      </c>
      <c r="S44" t="s">
        <v>269</v>
      </c>
      <c r="T44" t="s">
        <v>36</v>
      </c>
      <c r="U44" t="s">
        <v>35</v>
      </c>
      <c r="V44" t="s">
        <v>190</v>
      </c>
      <c r="W44" t="s">
        <v>26</v>
      </c>
      <c r="X44" t="s">
        <v>272</v>
      </c>
      <c r="Y44" t="s">
        <v>103</v>
      </c>
      <c r="Z44" t="s">
        <v>20</v>
      </c>
      <c r="AA44" s="2">
        <v>42755.776539351849</v>
      </c>
      <c r="AB44" s="2">
        <v>42865.49590277778</v>
      </c>
      <c r="AC44" t="s">
        <v>1213</v>
      </c>
      <c r="AD44">
        <v>5</v>
      </c>
      <c r="AE44" t="str">
        <f t="shared" ca="1" si="12"/>
        <v>Protocols-SMB</v>
      </c>
      <c r="AF44" t="str">
        <f t="shared" ca="1" si="13"/>
        <v>---</v>
      </c>
      <c r="AG44" t="str">
        <f t="shared" ca="1" si="14"/>
        <v>---</v>
      </c>
      <c r="AH44" t="str">
        <f t="shared" ca="1" si="15"/>
        <v>P1</v>
      </c>
    </row>
    <row r="45" spans="1:34" x14ac:dyDescent="0.3">
      <c r="A45">
        <f t="shared" si="8"/>
        <v>70</v>
      </c>
      <c r="B45">
        <f t="shared" si="9"/>
        <v>19</v>
      </c>
      <c r="C45" s="4">
        <f t="shared" ca="1" si="10"/>
        <v>97010</v>
      </c>
      <c r="D45">
        <v>97010</v>
      </c>
      <c r="E45" t="s">
        <v>18</v>
      </c>
      <c r="F45" t="s">
        <v>86</v>
      </c>
      <c r="G45" t="s">
        <v>92</v>
      </c>
      <c r="H45" t="s">
        <v>94</v>
      </c>
      <c r="I45" t="s">
        <v>30</v>
      </c>
      <c r="J45" t="s">
        <v>123</v>
      </c>
      <c r="K45" t="str">
        <f t="shared" ca="1" si="11"/>
        <v>.</v>
      </c>
      <c r="L45" s="5" t="s">
        <v>20</v>
      </c>
      <c r="M45" s="5" t="s">
        <v>20</v>
      </c>
      <c r="N45" t="s">
        <v>776</v>
      </c>
      <c r="O45" t="s">
        <v>123</v>
      </c>
      <c r="P45" t="s">
        <v>626</v>
      </c>
      <c r="Q45" t="s">
        <v>82</v>
      </c>
      <c r="R45" t="s">
        <v>1380</v>
      </c>
      <c r="S45" t="s">
        <v>269</v>
      </c>
      <c r="T45" t="s">
        <v>36</v>
      </c>
      <c r="U45" t="s">
        <v>35</v>
      </c>
      <c r="V45" t="s">
        <v>29</v>
      </c>
      <c r="W45" t="s">
        <v>54</v>
      </c>
      <c r="X45" t="s">
        <v>405</v>
      </c>
      <c r="Y45" t="s">
        <v>20</v>
      </c>
      <c r="Z45" t="s">
        <v>20</v>
      </c>
      <c r="AA45" s="2">
        <v>42807.891898148147</v>
      </c>
      <c r="AB45" s="2">
        <v>42859.454583333332</v>
      </c>
      <c r="AC45" t="s">
        <v>1215</v>
      </c>
      <c r="AD45">
        <v>1</v>
      </c>
      <c r="AE45" t="str">
        <f t="shared" ca="1" si="12"/>
        <v>Protocols-SMB</v>
      </c>
      <c r="AF45" t="str">
        <f t="shared" ca="1" si="13"/>
        <v>---</v>
      </c>
      <c r="AG45" t="str">
        <f t="shared" ca="1" si="14"/>
        <v>---</v>
      </c>
      <c r="AH45" t="str">
        <f t="shared" ca="1" si="15"/>
        <v>P2</v>
      </c>
    </row>
    <row r="46" spans="1:34" x14ac:dyDescent="0.3">
      <c r="A46">
        <f t="shared" si="8"/>
        <v>55</v>
      </c>
      <c r="B46">
        <f t="shared" si="9"/>
        <v>18</v>
      </c>
      <c r="C46" s="4">
        <f t="shared" ca="1" si="10"/>
        <v>97543</v>
      </c>
      <c r="D46">
        <v>97543</v>
      </c>
      <c r="E46" t="s">
        <v>91</v>
      </c>
      <c r="F46" t="s">
        <v>86</v>
      </c>
      <c r="G46" t="s">
        <v>92</v>
      </c>
      <c r="H46" t="s">
        <v>112</v>
      </c>
      <c r="I46" t="s">
        <v>30</v>
      </c>
      <c r="J46" t="s">
        <v>123</v>
      </c>
      <c r="K46" t="str">
        <f t="shared" ca="1" si="11"/>
        <v>.</v>
      </c>
      <c r="L46" t="s">
        <v>20</v>
      </c>
      <c r="M46" t="s">
        <v>20</v>
      </c>
      <c r="N46" t="s">
        <v>1037</v>
      </c>
      <c r="O46" t="s">
        <v>1386</v>
      </c>
      <c r="P46" t="s">
        <v>123</v>
      </c>
      <c r="Q46" t="s">
        <v>82</v>
      </c>
      <c r="R46" t="s">
        <v>1380</v>
      </c>
      <c r="S46" t="s">
        <v>269</v>
      </c>
      <c r="T46" t="s">
        <v>36</v>
      </c>
      <c r="U46" t="s">
        <v>35</v>
      </c>
      <c r="V46" t="s">
        <v>29</v>
      </c>
      <c r="W46" t="s">
        <v>44</v>
      </c>
      <c r="X46" t="s">
        <v>118</v>
      </c>
      <c r="Y46" t="s">
        <v>20</v>
      </c>
      <c r="Z46" t="s">
        <v>20</v>
      </c>
      <c r="AA46">
        <v>42822.246874999997</v>
      </c>
      <c r="AB46">
        <v>42860.732615740744</v>
      </c>
      <c r="AC46" t="s">
        <v>402</v>
      </c>
      <c r="AE46" t="str">
        <f t="shared" ca="1" si="12"/>
        <v>Protocols-SMB</v>
      </c>
      <c r="AF46" t="str">
        <f t="shared" ca="1" si="13"/>
        <v>---</v>
      </c>
      <c r="AG46" t="str">
        <f t="shared" ca="1" si="14"/>
        <v>---</v>
      </c>
      <c r="AH46" t="str">
        <f t="shared" ca="1" si="15"/>
        <v>P1</v>
      </c>
    </row>
    <row r="47" spans="1:34" x14ac:dyDescent="0.3">
      <c r="A47">
        <f t="shared" si="8"/>
        <v>27</v>
      </c>
      <c r="B47">
        <f t="shared" si="9"/>
        <v>7</v>
      </c>
      <c r="C47" s="4">
        <f t="shared" ca="1" si="10"/>
        <v>98767</v>
      </c>
      <c r="D47">
        <v>98767</v>
      </c>
      <c r="E47" t="s">
        <v>89</v>
      </c>
      <c r="F47" t="s">
        <v>86</v>
      </c>
      <c r="G47" t="s">
        <v>87</v>
      </c>
      <c r="H47" t="s">
        <v>112</v>
      </c>
      <c r="I47" t="s">
        <v>24</v>
      </c>
      <c r="J47" t="s">
        <v>123</v>
      </c>
      <c r="K47" t="str">
        <f t="shared" ca="1" si="11"/>
        <v>.</v>
      </c>
      <c r="L47" s="5" t="s">
        <v>20</v>
      </c>
      <c r="M47" t="s">
        <v>1182</v>
      </c>
      <c r="N47" t="s">
        <v>1151</v>
      </c>
      <c r="O47" t="s">
        <v>1391</v>
      </c>
      <c r="P47" t="s">
        <v>123</v>
      </c>
      <c r="Q47" t="s">
        <v>82</v>
      </c>
      <c r="R47" t="s">
        <v>1380</v>
      </c>
      <c r="S47" t="s">
        <v>269</v>
      </c>
      <c r="T47" t="s">
        <v>36</v>
      </c>
      <c r="U47" t="s">
        <v>35</v>
      </c>
      <c r="V47" t="s">
        <v>190</v>
      </c>
      <c r="W47" t="s">
        <v>26</v>
      </c>
      <c r="X47" t="s">
        <v>405</v>
      </c>
      <c r="Y47" t="s">
        <v>20</v>
      </c>
      <c r="Z47" t="s">
        <v>847</v>
      </c>
      <c r="AA47" s="2">
        <v>42851.713229166664</v>
      </c>
      <c r="AB47" s="2">
        <v>42871.567777777775</v>
      </c>
      <c r="AC47" t="s">
        <v>1272</v>
      </c>
      <c r="AD47">
        <v>14</v>
      </c>
      <c r="AE47" t="str">
        <f t="shared" ca="1" si="12"/>
        <v>Protocols-SMB</v>
      </c>
      <c r="AF47" t="str">
        <f t="shared" ca="1" si="13"/>
        <v>Avitus_1.4.0.70-20170524</v>
      </c>
      <c r="AG47" t="str">
        <f t="shared" ca="1" si="14"/>
        <v>---</v>
      </c>
      <c r="AH47" t="str">
        <f t="shared" ca="1" si="15"/>
        <v>P1</v>
      </c>
    </row>
    <row r="48" spans="1:34" x14ac:dyDescent="0.3">
      <c r="A48">
        <f t="shared" si="8"/>
        <v>26</v>
      </c>
      <c r="B48">
        <f t="shared" si="9"/>
        <v>13</v>
      </c>
      <c r="C48" s="4">
        <f t="shared" ca="1" si="10"/>
        <v>98839</v>
      </c>
      <c r="D48">
        <v>98839</v>
      </c>
      <c r="E48" t="s">
        <v>416</v>
      </c>
      <c r="F48" t="s">
        <v>86</v>
      </c>
      <c r="G48" t="s">
        <v>266</v>
      </c>
      <c r="H48" t="s">
        <v>94</v>
      </c>
      <c r="I48" t="s">
        <v>24</v>
      </c>
      <c r="J48" t="s">
        <v>123</v>
      </c>
      <c r="K48" t="str">
        <f t="shared" ca="1" si="11"/>
        <v>.</v>
      </c>
      <c r="L48" s="5" t="s">
        <v>20</v>
      </c>
      <c r="M48" t="s">
        <v>20</v>
      </c>
      <c r="N48" t="s">
        <v>1161</v>
      </c>
      <c r="O48" t="s">
        <v>123</v>
      </c>
      <c r="P48" t="s">
        <v>1273</v>
      </c>
      <c r="Q48" t="s">
        <v>82</v>
      </c>
      <c r="R48" t="s">
        <v>1380</v>
      </c>
      <c r="S48" t="s">
        <v>269</v>
      </c>
      <c r="T48" t="s">
        <v>23</v>
      </c>
      <c r="U48" t="s">
        <v>39</v>
      </c>
      <c r="V48" t="s">
        <v>29</v>
      </c>
      <c r="W48" t="s">
        <v>54</v>
      </c>
      <c r="X48" t="s">
        <v>405</v>
      </c>
      <c r="Y48" t="s">
        <v>20</v>
      </c>
      <c r="Z48" t="s">
        <v>20</v>
      </c>
      <c r="AA48" s="2">
        <v>42852.838067129633</v>
      </c>
      <c r="AB48" s="2">
        <v>42865.653344907405</v>
      </c>
      <c r="AD48">
        <v>14</v>
      </c>
      <c r="AE48" t="str">
        <f t="shared" ca="1" si="12"/>
        <v>Protocols-SMB</v>
      </c>
      <c r="AF48" t="str">
        <f t="shared" ca="1" si="13"/>
        <v>---</v>
      </c>
      <c r="AG48" t="str">
        <f t="shared" ca="1" si="14"/>
        <v>---</v>
      </c>
      <c r="AH48" t="str">
        <f t="shared" ca="1" si="15"/>
        <v>P2</v>
      </c>
    </row>
    <row r="49" spans="1:34" x14ac:dyDescent="0.3">
      <c r="A49">
        <f t="shared" si="8"/>
        <v>22</v>
      </c>
      <c r="B49">
        <f t="shared" si="9"/>
        <v>6</v>
      </c>
      <c r="C49" s="4">
        <f t="shared" ca="1" si="10"/>
        <v>98910</v>
      </c>
      <c r="D49">
        <v>98910</v>
      </c>
      <c r="E49" t="s">
        <v>563</v>
      </c>
      <c r="F49" t="s">
        <v>86</v>
      </c>
      <c r="G49" t="s">
        <v>87</v>
      </c>
      <c r="H49" t="s">
        <v>94</v>
      </c>
      <c r="I49" t="s">
        <v>24</v>
      </c>
      <c r="J49" t="s">
        <v>123</v>
      </c>
      <c r="K49" t="str">
        <f t="shared" ca="1" si="11"/>
        <v>.</v>
      </c>
      <c r="L49" s="5" t="s">
        <v>796</v>
      </c>
      <c r="M49" s="5" t="s">
        <v>20</v>
      </c>
      <c r="N49" t="s">
        <v>1178</v>
      </c>
      <c r="O49" t="s">
        <v>123</v>
      </c>
      <c r="P49" t="s">
        <v>123</v>
      </c>
      <c r="Q49" t="s">
        <v>82</v>
      </c>
      <c r="R49" t="s">
        <v>1380</v>
      </c>
      <c r="S49" t="s">
        <v>269</v>
      </c>
      <c r="T49" t="s">
        <v>23</v>
      </c>
      <c r="U49" t="s">
        <v>22</v>
      </c>
      <c r="V49" t="s">
        <v>570</v>
      </c>
      <c r="W49" t="s">
        <v>683</v>
      </c>
      <c r="X49" t="s">
        <v>108</v>
      </c>
      <c r="Y49" t="s">
        <v>20</v>
      </c>
      <c r="Z49" t="s">
        <v>20</v>
      </c>
      <c r="AA49" s="2">
        <v>42856.738692129627</v>
      </c>
      <c r="AB49" s="2">
        <v>42872.500914351855</v>
      </c>
      <c r="AD49">
        <v>1</v>
      </c>
      <c r="AE49" t="str">
        <f t="shared" ca="1" si="12"/>
        <v>Protocols-SMB</v>
      </c>
      <c r="AF49" t="str">
        <f t="shared" ca="1" si="13"/>
        <v>---</v>
      </c>
      <c r="AG49" t="str">
        <f t="shared" ca="1" si="14"/>
        <v>Waiver Requested</v>
      </c>
      <c r="AH49" t="str">
        <f t="shared" ca="1" si="15"/>
        <v>P2</v>
      </c>
    </row>
    <row r="50" spans="1:34" x14ac:dyDescent="0.3">
      <c r="A50">
        <f t="shared" si="8"/>
        <v>21</v>
      </c>
      <c r="B50">
        <f t="shared" si="9"/>
        <v>18</v>
      </c>
      <c r="C50" s="4">
        <f t="shared" ca="1" si="10"/>
        <v>98940</v>
      </c>
      <c r="D50">
        <v>98940</v>
      </c>
      <c r="E50" t="s">
        <v>399</v>
      </c>
      <c r="F50" t="s">
        <v>86</v>
      </c>
      <c r="G50" t="s">
        <v>87</v>
      </c>
      <c r="H50" t="s">
        <v>112</v>
      </c>
      <c r="I50" t="s">
        <v>24</v>
      </c>
      <c r="J50" t="s">
        <v>123</v>
      </c>
      <c r="K50" t="str">
        <f t="shared" ca="1" si="11"/>
        <v>.</v>
      </c>
      <c r="L50" t="s">
        <v>20</v>
      </c>
      <c r="M50" t="s">
        <v>20</v>
      </c>
      <c r="N50" t="s">
        <v>1183</v>
      </c>
      <c r="O50" t="s">
        <v>1393</v>
      </c>
      <c r="P50" t="s">
        <v>123</v>
      </c>
      <c r="Q50" t="s">
        <v>82</v>
      </c>
      <c r="R50" t="s">
        <v>1380</v>
      </c>
      <c r="S50" t="s">
        <v>269</v>
      </c>
      <c r="T50" t="s">
        <v>36</v>
      </c>
      <c r="U50" t="s">
        <v>35</v>
      </c>
      <c r="V50" t="s">
        <v>190</v>
      </c>
      <c r="W50" t="s">
        <v>26</v>
      </c>
      <c r="X50" t="s">
        <v>405</v>
      </c>
      <c r="Y50" t="s">
        <v>103</v>
      </c>
      <c r="Z50" t="s">
        <v>20</v>
      </c>
      <c r="AA50">
        <v>42857.441631944443</v>
      </c>
      <c r="AB50">
        <v>42860.732638888891</v>
      </c>
      <c r="AE50" t="str">
        <f t="shared" ca="1" si="12"/>
        <v>Protocols-SMB</v>
      </c>
      <c r="AF50" t="str">
        <f t="shared" ca="1" si="13"/>
        <v>---</v>
      </c>
      <c r="AG50" t="str">
        <f t="shared" ca="1" si="14"/>
        <v>---</v>
      </c>
      <c r="AH50" t="str">
        <f t="shared" ca="1" si="15"/>
        <v>P1</v>
      </c>
    </row>
    <row r="51" spans="1:34" x14ac:dyDescent="0.3">
      <c r="A51">
        <f t="shared" si="8"/>
        <v>11</v>
      </c>
      <c r="B51">
        <f t="shared" si="9"/>
        <v>7</v>
      </c>
      <c r="C51" s="4">
        <f t="shared" ca="1" si="10"/>
        <v>99428</v>
      </c>
      <c r="D51">
        <v>99428</v>
      </c>
      <c r="E51" t="s">
        <v>1056</v>
      </c>
      <c r="F51" t="s">
        <v>86</v>
      </c>
      <c r="G51" t="s">
        <v>87</v>
      </c>
      <c r="H51" t="s">
        <v>94</v>
      </c>
      <c r="I51" t="s">
        <v>24</v>
      </c>
      <c r="J51" t="s">
        <v>123</v>
      </c>
      <c r="K51" t="str">
        <f t="shared" ca="1" si="11"/>
        <v>.</v>
      </c>
      <c r="L51" s="5" t="s">
        <v>20</v>
      </c>
      <c r="M51" t="s">
        <v>20</v>
      </c>
      <c r="N51" t="s">
        <v>1298</v>
      </c>
      <c r="O51" t="s">
        <v>123</v>
      </c>
      <c r="P51" t="s">
        <v>123</v>
      </c>
      <c r="Q51" t="s">
        <v>82</v>
      </c>
      <c r="R51" t="s">
        <v>1380</v>
      </c>
      <c r="S51" t="s">
        <v>269</v>
      </c>
      <c r="T51" t="s">
        <v>36</v>
      </c>
      <c r="U51" t="s">
        <v>35</v>
      </c>
      <c r="V51" t="s">
        <v>190</v>
      </c>
      <c r="W51" t="s">
        <v>54</v>
      </c>
      <c r="X51" t="s">
        <v>405</v>
      </c>
      <c r="Y51" t="s">
        <v>20</v>
      </c>
      <c r="Z51" t="s">
        <v>20</v>
      </c>
      <c r="AA51" s="2">
        <v>42867.724502314813</v>
      </c>
      <c r="AB51" s="2">
        <v>42871.412754629629</v>
      </c>
      <c r="AC51" t="s">
        <v>830</v>
      </c>
      <c r="AD51">
        <v>19</v>
      </c>
      <c r="AE51" t="str">
        <f t="shared" ca="1" si="12"/>
        <v>Protocols-SMB</v>
      </c>
      <c r="AF51" t="str">
        <f t="shared" ca="1" si="13"/>
        <v>---</v>
      </c>
      <c r="AG51" t="str">
        <f t="shared" ca="1" si="14"/>
        <v>---</v>
      </c>
      <c r="AH51" t="str">
        <f t="shared" ca="1" si="15"/>
        <v>P2</v>
      </c>
    </row>
    <row r="52" spans="1:34" x14ac:dyDescent="0.3">
      <c r="A52">
        <f t="shared" si="8"/>
        <v>7</v>
      </c>
      <c r="B52">
        <f t="shared" si="9"/>
        <v>1</v>
      </c>
      <c r="C52" s="4">
        <f t="shared" ca="1" si="10"/>
        <v>99537</v>
      </c>
      <c r="D52">
        <v>99537</v>
      </c>
      <c r="E52" t="s">
        <v>1056</v>
      </c>
      <c r="F52" t="s">
        <v>86</v>
      </c>
      <c r="G52" t="s">
        <v>92</v>
      </c>
      <c r="H52" t="s">
        <v>94</v>
      </c>
      <c r="I52" t="s">
        <v>24</v>
      </c>
      <c r="J52" t="s">
        <v>123</v>
      </c>
      <c r="K52" t="str">
        <f t="shared" ca="1" si="11"/>
        <v>.</v>
      </c>
      <c r="L52" s="5" t="s">
        <v>20</v>
      </c>
      <c r="M52" s="5" t="s">
        <v>20</v>
      </c>
      <c r="N52" t="s">
        <v>1313</v>
      </c>
      <c r="O52" t="s">
        <v>123</v>
      </c>
      <c r="P52" t="s">
        <v>1424</v>
      </c>
      <c r="Q52" t="s">
        <v>82</v>
      </c>
      <c r="R52" t="s">
        <v>1380</v>
      </c>
      <c r="S52" t="s">
        <v>269</v>
      </c>
      <c r="T52" t="s">
        <v>36</v>
      </c>
      <c r="U52" t="s">
        <v>35</v>
      </c>
      <c r="V52" t="s">
        <v>82</v>
      </c>
      <c r="W52" t="s">
        <v>54</v>
      </c>
      <c r="X52" t="s">
        <v>405</v>
      </c>
      <c r="Y52" t="s">
        <v>20</v>
      </c>
      <c r="Z52" t="s">
        <v>20</v>
      </c>
      <c r="AA52" s="2">
        <v>42871.465324074074</v>
      </c>
      <c r="AB52" s="2">
        <v>42877.963101851848</v>
      </c>
      <c r="AC52" t="s">
        <v>830</v>
      </c>
      <c r="AD52">
        <v>2</v>
      </c>
      <c r="AE52" t="str">
        <f t="shared" ca="1" si="12"/>
        <v>Protocols-SMB</v>
      </c>
      <c r="AF52" t="str">
        <f t="shared" ca="1" si="13"/>
        <v>---</v>
      </c>
      <c r="AG52" t="str">
        <f t="shared" ca="1" si="14"/>
        <v>---</v>
      </c>
      <c r="AH52" t="str">
        <f t="shared" ca="1" si="15"/>
        <v>unspecified</v>
      </c>
    </row>
    <row r="53" spans="1:34" x14ac:dyDescent="0.3">
      <c r="A53">
        <f t="shared" si="8"/>
        <v>6</v>
      </c>
      <c r="B53">
        <f t="shared" si="9"/>
        <v>0</v>
      </c>
      <c r="C53" s="4">
        <f t="shared" ca="1" si="10"/>
        <v>99619</v>
      </c>
      <c r="D53">
        <v>99619</v>
      </c>
      <c r="E53" t="s">
        <v>399</v>
      </c>
      <c r="F53" t="s">
        <v>86</v>
      </c>
      <c r="G53" t="s">
        <v>87</v>
      </c>
      <c r="H53" t="s">
        <v>184</v>
      </c>
      <c r="I53" t="s">
        <v>81</v>
      </c>
      <c r="J53" t="s">
        <v>1433</v>
      </c>
      <c r="K53" t="str">
        <f t="shared" ca="1" si="11"/>
        <v>.</v>
      </c>
      <c r="L53" t="s">
        <v>20</v>
      </c>
      <c r="M53" t="s">
        <v>20</v>
      </c>
      <c r="N53" t="s">
        <v>1334</v>
      </c>
      <c r="O53" t="s">
        <v>123</v>
      </c>
      <c r="P53" t="s">
        <v>123</v>
      </c>
      <c r="Q53" t="s">
        <v>82</v>
      </c>
      <c r="R53" t="s">
        <v>1380</v>
      </c>
      <c r="S53" t="s">
        <v>269</v>
      </c>
      <c r="T53" t="s">
        <v>23</v>
      </c>
      <c r="U53" t="s">
        <v>22</v>
      </c>
      <c r="V53" t="s">
        <v>82</v>
      </c>
      <c r="W53" t="s">
        <v>105</v>
      </c>
      <c r="X53" t="s">
        <v>405</v>
      </c>
      <c r="Y53" t="s">
        <v>20</v>
      </c>
      <c r="Z53" t="s">
        <v>20</v>
      </c>
      <c r="AA53">
        <v>42872.827256944445</v>
      </c>
      <c r="AB53">
        <v>42878.305509259262</v>
      </c>
      <c r="AC53" t="s">
        <v>830</v>
      </c>
      <c r="AE53" t="str">
        <f t="shared" ca="1" si="12"/>
        <v>Protocols-SMB</v>
      </c>
      <c r="AF53" t="str">
        <f t="shared" ca="1" si="13"/>
        <v>---</v>
      </c>
      <c r="AG53" t="str">
        <f t="shared" ca="1" si="14"/>
        <v>---</v>
      </c>
      <c r="AH53" t="str">
        <f t="shared" ca="1" si="15"/>
        <v>P2</v>
      </c>
    </row>
    <row r="54" spans="1:34" x14ac:dyDescent="0.3">
      <c r="A54">
        <f t="shared" si="8"/>
        <v>6</v>
      </c>
      <c r="B54">
        <f t="shared" si="9"/>
        <v>1</v>
      </c>
      <c r="C54" s="4">
        <f t="shared" ca="1" si="10"/>
        <v>99620</v>
      </c>
      <c r="D54">
        <v>99620</v>
      </c>
      <c r="E54" t="s">
        <v>1297</v>
      </c>
      <c r="F54" t="s">
        <v>86</v>
      </c>
      <c r="G54" t="s">
        <v>92</v>
      </c>
      <c r="H54" t="s">
        <v>94</v>
      </c>
      <c r="I54" t="s">
        <v>24</v>
      </c>
      <c r="J54" t="s">
        <v>123</v>
      </c>
      <c r="K54" t="str">
        <f t="shared" ca="1" si="11"/>
        <v>.</v>
      </c>
      <c r="L54" s="5" t="s">
        <v>20</v>
      </c>
      <c r="M54" t="s">
        <v>20</v>
      </c>
      <c r="N54" t="s">
        <v>1335</v>
      </c>
      <c r="O54" t="s">
        <v>123</v>
      </c>
      <c r="P54" t="s">
        <v>123</v>
      </c>
      <c r="Q54" t="s">
        <v>82</v>
      </c>
      <c r="R54" t="s">
        <v>1380</v>
      </c>
      <c r="S54" t="s">
        <v>269</v>
      </c>
      <c r="T54" t="s">
        <v>36</v>
      </c>
      <c r="U54" t="s">
        <v>22</v>
      </c>
      <c r="V54" t="s">
        <v>82</v>
      </c>
      <c r="W54" t="s">
        <v>54</v>
      </c>
      <c r="X54" t="s">
        <v>405</v>
      </c>
      <c r="Y54" t="s">
        <v>20</v>
      </c>
      <c r="Z54" t="s">
        <v>20</v>
      </c>
      <c r="AA54" s="2">
        <v>42872.828923611109</v>
      </c>
      <c r="AB54" s="2">
        <v>42877.955081018517</v>
      </c>
      <c r="AC54" t="s">
        <v>1425</v>
      </c>
      <c r="AD54">
        <v>15</v>
      </c>
      <c r="AE54" t="str">
        <f t="shared" ca="1" si="12"/>
        <v>Protocols-SMB</v>
      </c>
      <c r="AF54" t="str">
        <f t="shared" ca="1" si="13"/>
        <v>---</v>
      </c>
      <c r="AG54" t="str">
        <f t="shared" ca="1" si="14"/>
        <v>---</v>
      </c>
      <c r="AH54" t="str">
        <f t="shared" ca="1" si="15"/>
        <v>P2</v>
      </c>
    </row>
    <row r="55" spans="1:34" x14ac:dyDescent="0.3">
      <c r="A55">
        <f t="shared" si="8"/>
        <v>5</v>
      </c>
      <c r="B55">
        <f t="shared" si="9"/>
        <v>0</v>
      </c>
      <c r="C55" s="4">
        <f t="shared" ca="1" si="10"/>
        <v>99707</v>
      </c>
      <c r="D55">
        <v>99707</v>
      </c>
      <c r="E55" t="s">
        <v>91</v>
      </c>
      <c r="F55" t="s">
        <v>86</v>
      </c>
      <c r="G55" t="s">
        <v>87</v>
      </c>
      <c r="H55" t="s">
        <v>94</v>
      </c>
      <c r="I55" t="s">
        <v>24</v>
      </c>
      <c r="J55" t="s">
        <v>123</v>
      </c>
      <c r="K55" t="str">
        <f t="shared" ca="1" si="11"/>
        <v>NTR</v>
      </c>
      <c r="L55" t="s">
        <v>20</v>
      </c>
      <c r="M55" s="5" t="s">
        <v>1182</v>
      </c>
      <c r="N55" t="s">
        <v>1353</v>
      </c>
      <c r="O55" t="s">
        <v>123</v>
      </c>
      <c r="P55" t="s">
        <v>123</v>
      </c>
      <c r="Q55" t="s">
        <v>82</v>
      </c>
      <c r="R55" t="s">
        <v>1380</v>
      </c>
      <c r="S55" t="s">
        <v>269</v>
      </c>
      <c r="T55" t="s">
        <v>23</v>
      </c>
      <c r="U55" t="s">
        <v>22</v>
      </c>
      <c r="V55" t="s">
        <v>82</v>
      </c>
      <c r="W55" t="s">
        <v>105</v>
      </c>
      <c r="X55" t="s">
        <v>91</v>
      </c>
      <c r="Y55" t="s">
        <v>20</v>
      </c>
      <c r="Z55" t="s">
        <v>847</v>
      </c>
      <c r="AA55" s="2">
        <v>42873.86891203704</v>
      </c>
      <c r="AB55" s="2">
        <v>42878.211180555554</v>
      </c>
      <c r="AD55">
        <v>23</v>
      </c>
      <c r="AE55" t="str">
        <f t="shared" ca="1" si="12"/>
        <v>NTR</v>
      </c>
      <c r="AF55" t="str">
        <f t="shared" ca="1" si="13"/>
        <v>NoTarg</v>
      </c>
      <c r="AG55" t="str">
        <f t="shared" ca="1" si="14"/>
        <v>NoWaive</v>
      </c>
      <c r="AH55" t="str">
        <f t="shared" ca="1" si="15"/>
        <v>NTR</v>
      </c>
    </row>
    <row r="56" spans="1:34" x14ac:dyDescent="0.3">
      <c r="A56">
        <f t="shared" si="8"/>
        <v>0</v>
      </c>
      <c r="B56">
        <f t="shared" si="9"/>
        <v>0</v>
      </c>
      <c r="C56" s="4">
        <f t="shared" ca="1" si="10"/>
        <v>99838</v>
      </c>
      <c r="D56">
        <v>99838</v>
      </c>
      <c r="E56" t="s">
        <v>74</v>
      </c>
      <c r="F56" t="s">
        <v>86</v>
      </c>
      <c r="G56" t="s">
        <v>87</v>
      </c>
      <c r="H56" t="s">
        <v>156</v>
      </c>
      <c r="I56" t="s">
        <v>123</v>
      </c>
      <c r="J56" t="s">
        <v>123</v>
      </c>
      <c r="K56" t="str">
        <f t="shared" ca="1" si="11"/>
        <v>NTR</v>
      </c>
      <c r="L56" s="5" t="s">
        <v>20</v>
      </c>
      <c r="M56" s="5" t="s">
        <v>20</v>
      </c>
      <c r="N56" t="s">
        <v>1430</v>
      </c>
      <c r="O56" t="s">
        <v>123</v>
      </c>
      <c r="P56" t="s">
        <v>123</v>
      </c>
      <c r="Q56" t="s">
        <v>82</v>
      </c>
      <c r="R56" t="s">
        <v>1380</v>
      </c>
      <c r="S56" t="s">
        <v>269</v>
      </c>
      <c r="T56" t="s">
        <v>23</v>
      </c>
      <c r="U56" t="s">
        <v>39</v>
      </c>
      <c r="V56" t="s">
        <v>82</v>
      </c>
      <c r="W56" t="s">
        <v>683</v>
      </c>
      <c r="X56" t="s">
        <v>74</v>
      </c>
      <c r="Y56" t="s">
        <v>20</v>
      </c>
      <c r="Z56" t="s">
        <v>20</v>
      </c>
      <c r="AA56" s="2">
        <v>42878.399155092593</v>
      </c>
      <c r="AB56" s="2">
        <v>42878.418344907404</v>
      </c>
      <c r="AD56">
        <v>8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x14ac:dyDescent="0.3">
      <c r="A57">
        <f t="shared" si="8"/>
        <v>5</v>
      </c>
      <c r="B57">
        <f t="shared" si="9"/>
        <v>1</v>
      </c>
      <c r="C57" s="4">
        <f t="shared" ca="1" si="10"/>
        <v>99654</v>
      </c>
      <c r="D57">
        <v>99654</v>
      </c>
      <c r="E57" t="s">
        <v>218</v>
      </c>
      <c r="F57" t="s">
        <v>55</v>
      </c>
      <c r="G57" t="s">
        <v>182</v>
      </c>
      <c r="H57" t="s">
        <v>112</v>
      </c>
      <c r="I57" t="s">
        <v>24</v>
      </c>
      <c r="J57" t="s">
        <v>123</v>
      </c>
      <c r="K57" t="str">
        <f t="shared" ca="1" si="11"/>
        <v>.</v>
      </c>
      <c r="L57" s="5" t="s">
        <v>20</v>
      </c>
      <c r="M57" t="s">
        <v>1360</v>
      </c>
      <c r="N57" t="s">
        <v>1338</v>
      </c>
      <c r="O57" t="s">
        <v>123</v>
      </c>
      <c r="P57" t="s">
        <v>123</v>
      </c>
      <c r="Q57" t="s">
        <v>82</v>
      </c>
      <c r="R57" t="s">
        <v>1380</v>
      </c>
      <c r="S57" t="s">
        <v>269</v>
      </c>
      <c r="T57" t="s">
        <v>23</v>
      </c>
      <c r="U57" t="s">
        <v>22</v>
      </c>
      <c r="V57" t="s">
        <v>82</v>
      </c>
      <c r="W57" t="s">
        <v>90</v>
      </c>
      <c r="X57" t="s">
        <v>218</v>
      </c>
      <c r="Y57" t="s">
        <v>20</v>
      </c>
      <c r="Z57" t="s">
        <v>20</v>
      </c>
      <c r="AA57" s="2">
        <v>42873.305613425924</v>
      </c>
      <c r="AB57" s="2">
        <v>42877.536006944443</v>
      </c>
      <c r="AD57">
        <v>6</v>
      </c>
      <c r="AE57" t="str">
        <f t="shared" ca="1" si="12"/>
        <v>Snapshots</v>
      </c>
      <c r="AF57" t="str">
        <f t="shared" ca="1" si="13"/>
        <v>---</v>
      </c>
      <c r="AG57" t="str">
        <f t="shared" ca="1" si="14"/>
        <v>---</v>
      </c>
      <c r="AH57" t="str">
        <f t="shared" ca="1" si="15"/>
        <v>unspecified</v>
      </c>
    </row>
    <row r="58" spans="1:34" x14ac:dyDescent="0.3">
      <c r="A58">
        <f t="shared" si="8"/>
        <v>42263</v>
      </c>
      <c r="B58">
        <f t="shared" si="9"/>
        <v>42263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L58" s="5"/>
      <c r="O58" t="s">
        <v>123</v>
      </c>
      <c r="P58" t="s">
        <v>123</v>
      </c>
      <c r="AA58" s="2"/>
      <c r="AB58" s="2"/>
      <c r="AD58">
        <v>4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8"/>
        <v>42263</v>
      </c>
      <c r="B59">
        <f t="shared" si="9"/>
        <v>42263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L59" s="5"/>
      <c r="M59" s="5"/>
      <c r="O59" t="s">
        <v>123</v>
      </c>
      <c r="P59" t="s">
        <v>123</v>
      </c>
      <c r="AA59" s="2"/>
      <c r="AB59" s="2"/>
      <c r="AD59">
        <v>9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42263</v>
      </c>
      <c r="B60">
        <f t="shared" si="9"/>
        <v>42263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M60" s="5"/>
      <c r="O60" t="s">
        <v>123</v>
      </c>
      <c r="P60" t="s">
        <v>123</v>
      </c>
      <c r="AA60" s="2"/>
      <c r="AB60" s="2"/>
      <c r="AD60">
        <v>7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42263</v>
      </c>
      <c r="B61">
        <f t="shared" si="9"/>
        <v>42263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M61" s="5"/>
      <c r="O61" t="s">
        <v>123</v>
      </c>
      <c r="P61" t="s">
        <v>123</v>
      </c>
      <c r="AA61" s="2"/>
      <c r="AB61" s="2"/>
      <c r="AD61">
        <v>2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42263</v>
      </c>
      <c r="B62">
        <f t="shared" si="9"/>
        <v>42263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L62" s="5"/>
      <c r="O62" t="s">
        <v>123</v>
      </c>
      <c r="P62" t="s">
        <v>123</v>
      </c>
      <c r="AA62" s="2"/>
      <c r="AB62" s="2"/>
      <c r="AD62">
        <v>16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42263</v>
      </c>
      <c r="B63">
        <f t="shared" si="9"/>
        <v>42263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L63" s="5"/>
      <c r="M63" s="5"/>
      <c r="O63" t="s">
        <v>123</v>
      </c>
      <c r="P63" t="s">
        <v>123</v>
      </c>
      <c r="AA63" s="2"/>
      <c r="AB63" s="2"/>
      <c r="AD63">
        <v>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42263</v>
      </c>
      <c r="B64">
        <f t="shared" si="9"/>
        <v>42263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L64" s="5"/>
      <c r="M64" s="5"/>
      <c r="O64" t="s">
        <v>123</v>
      </c>
      <c r="P64" t="s">
        <v>123</v>
      </c>
      <c r="AA64" s="2"/>
      <c r="AB64" s="2"/>
      <c r="AD64">
        <v>1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42263</v>
      </c>
      <c r="B65">
        <f t="shared" si="9"/>
        <v>42263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M65" s="5"/>
      <c r="O65" t="s">
        <v>123</v>
      </c>
      <c r="P65" t="s">
        <v>123</v>
      </c>
      <c r="AA65" s="2"/>
      <c r="AB65" s="2"/>
      <c r="AD65">
        <v>2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42263</v>
      </c>
      <c r="B66">
        <f t="shared" ref="B66:B100" si="17">DAYS360(AB66,$K$104)</f>
        <v>42263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s="5"/>
      <c r="M66" s="5"/>
      <c r="O66" t="s">
        <v>123</v>
      </c>
      <c r="P66" t="s">
        <v>123</v>
      </c>
      <c r="AA66" s="2"/>
      <c r="AB66" s="2"/>
      <c r="AD66">
        <v>1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42263</v>
      </c>
      <c r="B67">
        <f t="shared" si="17"/>
        <v>42263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L67" s="5"/>
      <c r="M67" s="5"/>
      <c r="O67" t="s">
        <v>123</v>
      </c>
      <c r="P67" t="s">
        <v>123</v>
      </c>
      <c r="AA67" s="2"/>
      <c r="AB67" s="2"/>
      <c r="AD67">
        <v>2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42263</v>
      </c>
      <c r="B68">
        <f t="shared" si="17"/>
        <v>42263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42263</v>
      </c>
      <c r="B69">
        <f t="shared" si="17"/>
        <v>42263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42263</v>
      </c>
      <c r="B70">
        <f t="shared" si="17"/>
        <v>42263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42263</v>
      </c>
      <c r="B71">
        <f t="shared" si="17"/>
        <v>42263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42263</v>
      </c>
      <c r="B72">
        <f t="shared" si="17"/>
        <v>42263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42263</v>
      </c>
      <c r="B73">
        <f t="shared" si="17"/>
        <v>42263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42263</v>
      </c>
      <c r="B74">
        <f t="shared" si="17"/>
        <v>42263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42263</v>
      </c>
      <c r="B75">
        <f t="shared" si="17"/>
        <v>42263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42263</v>
      </c>
      <c r="B76">
        <f t="shared" si="17"/>
        <v>42263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42263</v>
      </c>
      <c r="B77">
        <f t="shared" si="17"/>
        <v>42263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42263</v>
      </c>
      <c r="B78">
        <f t="shared" si="17"/>
        <v>42263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42263</v>
      </c>
      <c r="B79">
        <f t="shared" si="17"/>
        <v>42263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42263</v>
      </c>
      <c r="B80">
        <f t="shared" si="17"/>
        <v>42263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42263</v>
      </c>
      <c r="B81">
        <f t="shared" si="17"/>
        <v>42263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42263</v>
      </c>
      <c r="B82">
        <f t="shared" si="17"/>
        <v>42263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42263</v>
      </c>
      <c r="B83">
        <f t="shared" si="17"/>
        <v>42263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42263</v>
      </c>
      <c r="B84">
        <f t="shared" si="17"/>
        <v>42263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42263</v>
      </c>
      <c r="B85">
        <f t="shared" si="17"/>
        <v>42263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42263</v>
      </c>
      <c r="B86">
        <f t="shared" si="17"/>
        <v>42263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42263</v>
      </c>
      <c r="B87">
        <f t="shared" si="17"/>
        <v>42263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42263</v>
      </c>
      <c r="B88">
        <f t="shared" si="17"/>
        <v>42263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42263</v>
      </c>
      <c r="B89">
        <f t="shared" si="17"/>
        <v>42263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42263</v>
      </c>
      <c r="B90">
        <f t="shared" si="17"/>
        <v>42263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42263</v>
      </c>
      <c r="B91">
        <f t="shared" si="17"/>
        <v>42263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42263</v>
      </c>
      <c r="B92">
        <f t="shared" si="17"/>
        <v>42263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42263</v>
      </c>
      <c r="B93">
        <f t="shared" si="17"/>
        <v>42263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42263</v>
      </c>
      <c r="B94">
        <f t="shared" si="17"/>
        <v>42263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42263</v>
      </c>
      <c r="B95">
        <f t="shared" si="17"/>
        <v>42263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42263</v>
      </c>
      <c r="B96">
        <f t="shared" si="17"/>
        <v>42263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42263</v>
      </c>
      <c r="B97">
        <f t="shared" si="17"/>
        <v>42263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42263</v>
      </c>
      <c r="B98">
        <f t="shared" si="17"/>
        <v>42263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42263</v>
      </c>
      <c r="B99">
        <f t="shared" si="17"/>
        <v>42263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42263</v>
      </c>
      <c r="B100">
        <f t="shared" si="17"/>
        <v>42263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56</v>
      </c>
      <c r="K103" t="s">
        <v>1355</v>
      </c>
    </row>
    <row r="104" spans="1:34" x14ac:dyDescent="0.3">
      <c r="G104" t="s">
        <v>153</v>
      </c>
      <c r="I104" t="str">
        <f>CONCATENATE(MID($K$103,11,5), " Report")</f>
        <v>05-18 Report</v>
      </c>
      <c r="K104" s="6">
        <v>42878</v>
      </c>
    </row>
    <row r="105" spans="1:34" x14ac:dyDescent="0.3">
      <c r="F105" t="s">
        <v>150</v>
      </c>
      <c r="G105">
        <f ca="1">COUNTIFS(K2:K100,"=NTR")</f>
        <v>9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4</v>
      </c>
      <c r="I106">
        <f t="shared" ref="I106:I111" ca="1" si="24">INDIRECT("'" &amp; $K$103 &amp; "'!$g" &amp; ROW())</f>
        <v>11</v>
      </c>
      <c r="K106" s="7"/>
    </row>
    <row r="107" spans="1:34" x14ac:dyDescent="0.3">
      <c r="F107" t="s">
        <v>157</v>
      </c>
      <c r="G107">
        <f>COUNTIFS(B2:B81,"&gt;7",B2:B81,"&lt;400")</f>
        <v>13</v>
      </c>
      <c r="I107">
        <f t="shared" ca="1" si="24"/>
        <v>12</v>
      </c>
    </row>
    <row r="108" spans="1:34" x14ac:dyDescent="0.3">
      <c r="F108" t="s">
        <v>152</v>
      </c>
      <c r="G108">
        <f>COUNTIFS(L2:L81,"=Waiver*")</f>
        <v>5</v>
      </c>
      <c r="I108">
        <f t="shared" ca="1" si="24"/>
        <v>5</v>
      </c>
    </row>
    <row r="109" spans="1:34" x14ac:dyDescent="0.3">
      <c r="F109" t="s">
        <v>158</v>
      </c>
      <c r="G109">
        <f>COUNTA(D2:D104)</f>
        <v>56</v>
      </c>
      <c r="I109">
        <f t="shared" ca="1" si="24"/>
        <v>56</v>
      </c>
    </row>
    <row r="110" spans="1:34" x14ac:dyDescent="0.3">
      <c r="F110" t="s">
        <v>159</v>
      </c>
      <c r="G110">
        <v>13</v>
      </c>
      <c r="I110">
        <f t="shared" ca="1" si="24"/>
        <v>10</v>
      </c>
    </row>
    <row r="111" spans="1:34" s="1" customFormat="1" x14ac:dyDescent="0.3">
      <c r="F111" s="1" t="s">
        <v>21</v>
      </c>
      <c r="G111" s="1">
        <f>COUNTIFS(Q2:Q95,$F111)</f>
        <v>5</v>
      </c>
      <c r="I111">
        <f t="shared" ca="1" si="24"/>
        <v>3</v>
      </c>
      <c r="N111" s="10" t="s">
        <v>160</v>
      </c>
    </row>
    <row r="113" spans="5:13" s="1" customFormat="1" x14ac:dyDescent="0.3">
      <c r="H113" s="1" t="s">
        <v>184</v>
      </c>
    </row>
    <row r="114" spans="5:13" x14ac:dyDescent="0.3">
      <c r="F114" t="s">
        <v>1347</v>
      </c>
      <c r="G114" s="1">
        <f>COUNTIFS($F$2:$F$95,F114 &amp; "*")</f>
        <v>0</v>
      </c>
      <c r="H114" s="1">
        <f>COUNTIFS($F$2:$F$95,F114 &amp; "*",$H$2:$H$95,"P0")</f>
        <v>0</v>
      </c>
      <c r="I114" s="1">
        <f ca="1">INDIRECT("'" &amp; $K$103 &amp; "'!$g" &amp; ROW())</f>
        <v>0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12</v>
      </c>
      <c r="H115" s="1">
        <f>COUNTIFS($F$2:$F$95,F115 &amp; "*",$H$2:$H$95,"P0")</f>
        <v>6</v>
      </c>
      <c r="I115" s="1">
        <f ca="1">INDIRECT("'" &amp; $K$103 &amp; "'!$g" &amp; ROW())</f>
        <v>11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13" x14ac:dyDescent="0.3">
      <c r="F117" t="s">
        <v>63</v>
      </c>
      <c r="G117" s="1">
        <f t="shared" si="25"/>
        <v>6</v>
      </c>
      <c r="H117" s="1">
        <f t="shared" si="26"/>
        <v>2</v>
      </c>
      <c r="I117" s="1">
        <f t="shared" ca="1" si="27"/>
        <v>6</v>
      </c>
    </row>
    <row r="118" spans="5:13" x14ac:dyDescent="0.3">
      <c r="F118" t="s">
        <v>70</v>
      </c>
      <c r="G118" s="1">
        <f t="shared" si="25"/>
        <v>3</v>
      </c>
      <c r="H118" s="1">
        <f t="shared" si="26"/>
        <v>0</v>
      </c>
      <c r="I118" s="1">
        <f t="shared" ca="1" si="27"/>
        <v>5</v>
      </c>
    </row>
    <row r="119" spans="5:13" x14ac:dyDescent="0.3">
      <c r="F119" t="s">
        <v>253</v>
      </c>
      <c r="G119" s="1">
        <f t="shared" si="25"/>
        <v>3</v>
      </c>
      <c r="H119" s="1">
        <f t="shared" si="26"/>
        <v>3</v>
      </c>
      <c r="I119" s="1">
        <f t="shared" ca="1" si="27"/>
        <v>3</v>
      </c>
      <c r="K119" t="s">
        <v>161</v>
      </c>
    </row>
    <row r="120" spans="5:13" x14ac:dyDescent="0.3">
      <c r="F120" t="s">
        <v>48</v>
      </c>
      <c r="G120" s="1">
        <f t="shared" si="25"/>
        <v>1</v>
      </c>
      <c r="H120" s="1">
        <f t="shared" si="26"/>
        <v>1</v>
      </c>
      <c r="I120" s="1">
        <f t="shared" ca="1" si="27"/>
        <v>0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10</v>
      </c>
      <c r="H122" s="1">
        <f t="shared" si="26"/>
        <v>3</v>
      </c>
      <c r="I122" s="1">
        <f t="shared" ca="1" si="27"/>
        <v>7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5</v>
      </c>
      <c r="H125" s="1">
        <f t="shared" si="26"/>
        <v>1</v>
      </c>
      <c r="I125" s="1">
        <f t="shared" ca="1" si="27"/>
        <v>6</v>
      </c>
      <c r="M125" t="str">
        <f>CONCATENATE("Prev Rpt= ",$K$103)</f>
        <v>Prev Rpt= bugs-2017-05-18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18</v>
      </c>
      <c r="M126">
        <f ca="1">INDIRECT("'" &amp; $K$103 &amp; "'!$l" &amp; ROW())</f>
        <v>14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13</v>
      </c>
      <c r="M127">
        <f ca="1">INDIRECT("'" &amp; $K$103 &amp; "'!$l" &amp; ROW())</f>
        <v>18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20</v>
      </c>
      <c r="M128">
        <f ca="1">INDIRECT("'" &amp; $K$103 &amp; "'!$l" &amp; ROW())</f>
        <v>18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2</v>
      </c>
      <c r="K129" t="s">
        <v>203</v>
      </c>
      <c r="L129">
        <f>COUNTIFS(H2:H95, "unspecified")</f>
        <v>5</v>
      </c>
      <c r="M129">
        <f ca="1">INDIRECT("'" &amp; $K$103 &amp; "'!$l" &amp; ROW())</f>
        <v>6</v>
      </c>
    </row>
    <row r="130" spans="5:13" x14ac:dyDescent="0.3">
      <c r="F130" t="s">
        <v>86</v>
      </c>
      <c r="G130" s="1">
        <f t="shared" si="25"/>
        <v>14</v>
      </c>
      <c r="H130" s="1">
        <f t="shared" si="26"/>
        <v>2</v>
      </c>
      <c r="I130" s="1">
        <f t="shared" ca="1" si="27"/>
        <v>15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56</v>
      </c>
      <c r="M131" s="1">
        <f ca="1">SUM(M126:M129)</f>
        <v>56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CONCATENATE("149 to be verified/closed, ",SUM(59,22)," non-QA submitter.")</f>
        <v>149 to be verified/closed, 81 non-QA submitter.</v>
      </c>
      <c r="L133" s="13" t="str">
        <f>CONCATENATE("Older than 14 days: ", SUM(42,13))</f>
        <v>Older than 14 days: 55</v>
      </c>
    </row>
    <row r="134" spans="5:13" x14ac:dyDescent="0.3">
      <c r="G134" s="1">
        <f>SUM(G114:G133)</f>
        <v>56</v>
      </c>
      <c r="H134" s="1">
        <f>SUM(H114:H133)</f>
        <v>18</v>
      </c>
      <c r="I134" s="1">
        <f ca="1">SUM(I114:I133)</f>
        <v>56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3</v>
      </c>
      <c r="I136" s="1">
        <f ca="1">INDIRECT("'" &amp; $K$103 &amp; "'!$g" &amp; ROW())</f>
        <v>3</v>
      </c>
    </row>
    <row r="137" spans="5:13" x14ac:dyDescent="0.3">
      <c r="E137" s="1"/>
      <c r="F137" s="1" t="s">
        <v>194</v>
      </c>
      <c r="G137" s="1">
        <f>COUNTIFS($T$2:$T$95,$F137)</f>
        <v>30</v>
      </c>
      <c r="I137" s="1">
        <f ca="1">INDIRECT("'" &amp; $K$103 &amp; "'!$g" &amp; ROW())</f>
        <v>30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23</v>
      </c>
      <c r="I138" s="1">
        <f ca="1">INDIRECT("'" &amp; $K$103 &amp; "'!$g" &amp; ROW())</f>
        <v>23</v>
      </c>
      <c r="K138" s="4" t="s">
        <v>968</v>
      </c>
    </row>
    <row r="139" spans="5:13" x14ac:dyDescent="0.3">
      <c r="G139">
        <f>SUM(G136:G138)</f>
        <v>56</v>
      </c>
      <c r="I139">
        <f ca="1">INDIRECT("'" &amp; $K$103 &amp; "'!$g" &amp; ROW())</f>
        <v>56</v>
      </c>
    </row>
    <row r="140" spans="5:13" x14ac:dyDescent="0.3">
      <c r="E140" s="1"/>
      <c r="F140" s="1" t="s">
        <v>1427</v>
      </c>
      <c r="G140">
        <f t="shared" ref="G140:G146" si="28">COUNTIFS($V$2:$V$95,$F140 &amp; "*")</f>
        <v>0</v>
      </c>
      <c r="I140">
        <f ca="1">INDIRECT("'" &amp; $K$103 &amp; "'!$g" &amp;ROW())</f>
        <v>0</v>
      </c>
    </row>
    <row r="141" spans="5:13" x14ac:dyDescent="0.3">
      <c r="E141" t="s">
        <v>173</v>
      </c>
      <c r="F141" t="s">
        <v>82</v>
      </c>
      <c r="G141">
        <f t="shared" si="28"/>
        <v>27</v>
      </c>
      <c r="I141">
        <f ca="1">INDIRECT("'" &amp; $K$103 &amp; "'!$g" &amp;ROW())</f>
        <v>27</v>
      </c>
    </row>
    <row r="142" spans="5:13" s="1" customFormat="1" x14ac:dyDescent="0.3">
      <c r="E142"/>
      <c r="F142" t="s">
        <v>570</v>
      </c>
      <c r="G142">
        <f t="shared" si="28"/>
        <v>2</v>
      </c>
      <c r="I142">
        <f t="shared" ref="I142:I149" ca="1" si="29">INDIRECT("'" &amp; $K$103 &amp; "'!$g" &amp;ROW())</f>
        <v>3</v>
      </c>
    </row>
    <row r="143" spans="5:13" x14ac:dyDescent="0.3">
      <c r="F143" t="s">
        <v>43</v>
      </c>
      <c r="G143">
        <f t="shared" si="28"/>
        <v>12</v>
      </c>
      <c r="I143">
        <f t="shared" ca="1" si="29"/>
        <v>15</v>
      </c>
    </row>
    <row r="144" spans="5:13" s="1" customFormat="1" x14ac:dyDescent="0.3">
      <c r="E144"/>
      <c r="F144" t="s">
        <v>29</v>
      </c>
      <c r="G144">
        <f t="shared" si="28"/>
        <v>10</v>
      </c>
      <c r="I144">
        <f t="shared" ca="1" si="29"/>
        <v>9</v>
      </c>
    </row>
    <row r="145" spans="5:9" x14ac:dyDescent="0.3">
      <c r="F145" t="s">
        <v>476</v>
      </c>
      <c r="G145">
        <f t="shared" si="28"/>
        <v>3</v>
      </c>
      <c r="I145">
        <f t="shared" ca="1" si="29"/>
        <v>1</v>
      </c>
    </row>
    <row r="146" spans="5:9" x14ac:dyDescent="0.3">
      <c r="F146" t="s">
        <v>1426</v>
      </c>
      <c r="G146">
        <f t="shared" si="28"/>
        <v>0</v>
      </c>
      <c r="I146">
        <f t="shared" ca="1" si="29"/>
        <v>0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9" s="1" customFormat="1" x14ac:dyDescent="0.3">
      <c r="E149"/>
      <c r="F149" s="32" t="s">
        <v>1428</v>
      </c>
      <c r="G149">
        <f>COUNTIFS($V$2:$V$81,$F149 &amp; "*")</f>
        <v>1</v>
      </c>
      <c r="H149"/>
      <c r="I149">
        <f t="shared" ca="1" si="29"/>
        <v>56</v>
      </c>
    </row>
    <row r="150" spans="5:9" x14ac:dyDescent="0.3">
      <c r="E150" s="1"/>
      <c r="F150" s="1"/>
      <c r="G150" s="1">
        <f>SUM(G140:G149)</f>
        <v>56</v>
      </c>
      <c r="H150" s="1"/>
      <c r="I150" s="1">
        <f ca="1">SUM(I141:I149)</f>
        <v>112</v>
      </c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1089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1182</v>
      </c>
      <c r="G158">
        <f t="shared" si="31"/>
        <v>17</v>
      </c>
      <c r="I158">
        <f t="shared" ca="1" si="30"/>
        <v>15</v>
      </c>
    </row>
    <row r="159" spans="5:9" x14ac:dyDescent="0.3">
      <c r="F159" t="s">
        <v>1105</v>
      </c>
      <c r="G159">
        <f t="shared" si="31"/>
        <v>6</v>
      </c>
      <c r="I159">
        <f t="shared" ca="1" si="30"/>
        <v>6</v>
      </c>
    </row>
    <row r="160" spans="5:9" x14ac:dyDescent="0.3">
      <c r="F160" t="s">
        <v>1360</v>
      </c>
      <c r="G160">
        <f t="shared" si="31"/>
        <v>1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24</v>
      </c>
    </row>
    <row r="174" spans="7:14" x14ac:dyDescent="0.3">
      <c r="N174" t="s">
        <v>478</v>
      </c>
    </row>
  </sheetData>
  <autoFilter ref="A1:AH101"/>
  <conditionalFormatting sqref="F2:F100">
    <cfRule type="expression" dxfId="287" priority="6">
      <formula>IF(AND(F2 &lt;&gt; AE2, AE2 &lt;&gt; "NTR"), 1,0)</formula>
    </cfRule>
  </conditionalFormatting>
  <conditionalFormatting sqref="M2:M100">
    <cfRule type="expression" dxfId="286" priority="5">
      <formula>IF(AND(M2&lt;&gt;AF2,AF2 &lt;&gt; "---"),IF(AF2 &lt;&gt; "NoTarg",1,0),0)</formula>
    </cfRule>
  </conditionalFormatting>
  <conditionalFormatting sqref="L2:L100">
    <cfRule type="expression" dxfId="285" priority="4">
      <formula>IF(AND(L2 &lt;&gt; AG2, AG2 &lt;&gt; "NoWaive"), 1,0)</formula>
    </cfRule>
  </conditionalFormatting>
  <conditionalFormatting sqref="H2:H100">
    <cfRule type="expression" dxfId="284" priority="3">
      <formula>IF(AND(H2 &lt;&gt; AH2, AH2 &lt;&gt; "NTR"), 1,0)</formula>
    </cfRule>
  </conditionalFormatting>
  <conditionalFormatting sqref="A131:E133 G131:H131 A116:H130 F132:H132 I116:I132 J116:BA133 F133:I133 A161:BA500 A134:BA157 A158:E160 G158:BA160 A2:BA115">
    <cfRule type="expression" dxfId="283" priority="7">
      <formula>MOD(ROW(),2)=0</formula>
    </cfRule>
  </conditionalFormatting>
  <conditionalFormatting sqref="F158:F159">
    <cfRule type="expression" dxfId="282" priority="2">
      <formula>MOD(ROW(),2)=0</formula>
    </cfRule>
  </conditionalFormatting>
  <conditionalFormatting sqref="F160">
    <cfRule type="expression" dxfId="281" priority="1">
      <formula>MOD(ROW(),2)=0</formula>
    </cfRule>
  </conditionalFormatting>
  <hyperlinks>
    <hyperlink ref="K115" r:id="rId1"/>
    <hyperlink ref="K1" location="'bugs-2017-05-23'!K118" display="Prev Notes"/>
    <hyperlink ref="N111" location="'bugs-2017-05-23'!A2" display="Top"/>
    <hyperlink ref="E18" r:id="rId2" display="moorthy.mm@hpe.com"/>
    <hyperlink ref="E20" r:id="rId3" display="gabriel.vicoveanu@hpe.com"/>
    <hyperlink ref="E84" r:id="rId4" display="akshay.ballal@hpe.com"/>
    <hyperlink ref="K137" r:id="rId5"/>
    <hyperlink ref="K134" r:id="rId6"/>
    <hyperlink ref="E28" r:id="rId7" display="matt.dumm@hpe.com"/>
    <hyperlink ref="K138" r:id="rId8"/>
    <hyperlink ref="K135" r:id="rId9"/>
    <hyperlink ref="E36" r:id="rId10" display="ron.chambers@hpe.com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8817" r:id="rId14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18" r:id="rId15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19" r:id="rId16" name="Button 3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0" r:id="rId17" name="Button 4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1" r:id="rId18" name="Button 5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2" r:id="rId19" name="Button 6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3" r:id="rId20" name="Button 7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4" r:id="rId21" name="Button 8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5" r:id="rId22" name="Button 9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6" r:id="rId23" name="Button 10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7" r:id="rId24" name="Button 11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8" r:id="rId25" name="Button 12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29" r:id="rId26" name="Button 13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0" r:id="rId27" name="Button 14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H174"/>
  <sheetViews>
    <sheetView zoomScale="62" zoomScaleNormal="62" workbookViewId="0">
      <pane ySplit="1" topLeftCell="A124" activePane="bottomLeft" state="frozen"/>
      <selection pane="bottomLeft" activeCell="K149" sqref="K149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66.77734375" customWidth="1"/>
    <col min="11" max="11" width="56.3320312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bestFit="1" customWidth="1"/>
    <col min="28" max="28" width="16.21875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66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22-May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215</v>
      </c>
      <c r="B2">
        <f t="shared" ref="B2:B33" si="1">DAYS360(AB2,$K$104)</f>
        <v>0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1016</v>
      </c>
      <c r="F2" t="s">
        <v>45</v>
      </c>
      <c r="G2" t="s">
        <v>46</v>
      </c>
      <c r="H2" t="s">
        <v>184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s="5" t="s">
        <v>1182</v>
      </c>
      <c r="N2" t="s">
        <v>294</v>
      </c>
      <c r="O2" t="s">
        <v>123</v>
      </c>
      <c r="P2" t="s">
        <v>123</v>
      </c>
      <c r="Q2" t="s">
        <v>82</v>
      </c>
      <c r="R2" t="s">
        <v>1380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851</v>
      </c>
      <c r="AA2" s="2">
        <v>42660.522858796299</v>
      </c>
      <c r="AB2" s="2">
        <v>42877.909837962965</v>
      </c>
      <c r="AD2">
        <v>15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Avitus_1.4.0.70-20170524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124</v>
      </c>
      <c r="B3">
        <f t="shared" si="1"/>
        <v>7</v>
      </c>
      <c r="C3" s="4">
        <f t="shared" ca="1" si="2"/>
        <v>94665</v>
      </c>
      <c r="D3">
        <v>94665</v>
      </c>
      <c r="E3" t="s">
        <v>251</v>
      </c>
      <c r="F3" t="s">
        <v>45</v>
      </c>
      <c r="G3" t="s">
        <v>55</v>
      </c>
      <c r="H3" t="s">
        <v>94</v>
      </c>
      <c r="I3" t="s">
        <v>24</v>
      </c>
      <c r="J3" t="s">
        <v>123</v>
      </c>
      <c r="K3" t="str">
        <f t="shared" ca="1" si="3"/>
        <v>.</v>
      </c>
      <c r="L3" s="5" t="s">
        <v>20</v>
      </c>
      <c r="M3" t="s">
        <v>1105</v>
      </c>
      <c r="N3" t="s">
        <v>298</v>
      </c>
      <c r="O3" t="s">
        <v>123</v>
      </c>
      <c r="P3" t="s">
        <v>123</v>
      </c>
      <c r="Q3" t="s">
        <v>82</v>
      </c>
      <c r="R3" t="s">
        <v>1380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20</v>
      </c>
      <c r="Z3" t="s">
        <v>20</v>
      </c>
      <c r="AA3" s="2">
        <v>42753.233958333331</v>
      </c>
      <c r="AB3" s="2">
        <v>42870.501574074071</v>
      </c>
      <c r="AD3">
        <v>10</v>
      </c>
      <c r="AE3" t="str">
        <f t="shared" ca="1" si="4"/>
        <v>ADE</v>
      </c>
      <c r="AF3" t="str">
        <f t="shared" ca="1" si="5"/>
        <v>Avitus_1.4.0.71-20170531</v>
      </c>
      <c r="AG3" t="str">
        <f t="shared" ca="1" si="6"/>
        <v>---</v>
      </c>
      <c r="AH3" t="str">
        <f t="shared" ca="1" si="7"/>
        <v>P2</v>
      </c>
    </row>
    <row r="4" spans="1:34" x14ac:dyDescent="0.3">
      <c r="A4">
        <f t="shared" si="0"/>
        <v>118</v>
      </c>
      <c r="B4">
        <f t="shared" si="1"/>
        <v>0</v>
      </c>
      <c r="C4" s="4">
        <f t="shared" ca="1" si="2"/>
        <v>94952</v>
      </c>
      <c r="D4">
        <v>94952</v>
      </c>
      <c r="E4" t="s">
        <v>146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s="5" t="s">
        <v>20</v>
      </c>
      <c r="M4" s="5" t="s">
        <v>1182</v>
      </c>
      <c r="N4" t="s">
        <v>1419</v>
      </c>
      <c r="O4" t="s">
        <v>123</v>
      </c>
      <c r="P4" t="s">
        <v>123</v>
      </c>
      <c r="Q4" t="s">
        <v>82</v>
      </c>
      <c r="R4" t="s">
        <v>1380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20</v>
      </c>
      <c r="Z4" t="s">
        <v>847</v>
      </c>
      <c r="AA4" s="2">
        <v>42759.434884259259</v>
      </c>
      <c r="AB4" s="2">
        <v>42877.903171296297</v>
      </c>
      <c r="AD4">
        <v>12</v>
      </c>
      <c r="AE4" t="str">
        <f t="shared" ca="1" si="4"/>
        <v>ADE</v>
      </c>
      <c r="AF4" t="str">
        <f t="shared" ca="1" si="5"/>
        <v>Avitus_1.4.0.70-20170524</v>
      </c>
      <c r="AG4" t="str">
        <f t="shared" ca="1" si="6"/>
        <v>---</v>
      </c>
      <c r="AH4" t="str">
        <f t="shared" ca="1" si="7"/>
        <v>P0</v>
      </c>
    </row>
    <row r="5" spans="1:34" x14ac:dyDescent="0.3">
      <c r="A5">
        <f t="shared" si="0"/>
        <v>88</v>
      </c>
      <c r="B5">
        <f t="shared" si="1"/>
        <v>4</v>
      </c>
      <c r="C5" s="4">
        <f t="shared" ca="1" si="2"/>
        <v>96366</v>
      </c>
      <c r="D5">
        <v>96366</v>
      </c>
      <c r="E5" t="s">
        <v>1264</v>
      </c>
      <c r="F5" t="s">
        <v>45</v>
      </c>
      <c r="G5" t="s">
        <v>46</v>
      </c>
      <c r="H5" t="s">
        <v>94</v>
      </c>
      <c r="I5" t="s">
        <v>24</v>
      </c>
      <c r="J5" t="s">
        <v>123</v>
      </c>
      <c r="K5" t="str">
        <f t="shared" ca="1" si="3"/>
        <v>.</v>
      </c>
      <c r="L5" s="5" t="s">
        <v>20</v>
      </c>
      <c r="M5" s="5" t="s">
        <v>1182</v>
      </c>
      <c r="N5" t="s">
        <v>587</v>
      </c>
      <c r="O5" t="s">
        <v>123</v>
      </c>
      <c r="P5" t="s">
        <v>117</v>
      </c>
      <c r="Q5" t="s">
        <v>82</v>
      </c>
      <c r="R5" t="s">
        <v>1380</v>
      </c>
      <c r="S5" t="s">
        <v>269</v>
      </c>
      <c r="T5" t="s">
        <v>36</v>
      </c>
      <c r="U5" t="s">
        <v>35</v>
      </c>
      <c r="V5" t="s">
        <v>82</v>
      </c>
      <c r="W5" t="s">
        <v>109</v>
      </c>
      <c r="X5" t="s">
        <v>410</v>
      </c>
      <c r="Y5" t="s">
        <v>20</v>
      </c>
      <c r="Z5" t="s">
        <v>20</v>
      </c>
      <c r="AA5" s="2">
        <v>42790.546805555554</v>
      </c>
      <c r="AB5" s="2">
        <v>42873.53738425926</v>
      </c>
      <c r="AD5">
        <v>6</v>
      </c>
      <c r="AE5" t="str">
        <f t="shared" ca="1" si="4"/>
        <v>ADE</v>
      </c>
      <c r="AF5" t="str">
        <f t="shared" ca="1" si="5"/>
        <v>Avitus_1.4.0.70-20170524</v>
      </c>
      <c r="AG5" t="str">
        <f t="shared" ca="1" si="6"/>
        <v>---</v>
      </c>
      <c r="AH5" t="str">
        <f t="shared" ca="1" si="7"/>
        <v>P2</v>
      </c>
    </row>
    <row r="6" spans="1:34" x14ac:dyDescent="0.3">
      <c r="A6">
        <f t="shared" si="0"/>
        <v>72</v>
      </c>
      <c r="B6">
        <f t="shared" si="1"/>
        <v>7</v>
      </c>
      <c r="C6" s="4">
        <f t="shared" ca="1" si="2"/>
        <v>96943</v>
      </c>
      <c r="D6">
        <v>96943</v>
      </c>
      <c r="E6" t="s">
        <v>110</v>
      </c>
      <c r="F6" t="s">
        <v>45</v>
      </c>
      <c r="G6" t="s">
        <v>55</v>
      </c>
      <c r="H6" t="s">
        <v>156</v>
      </c>
      <c r="I6" t="s">
        <v>123</v>
      </c>
      <c r="J6" t="s">
        <v>123</v>
      </c>
      <c r="K6" t="str">
        <f t="shared" ca="1" si="3"/>
        <v>Reopened 10-May. Needs keywords and priority</v>
      </c>
      <c r="L6" s="5" t="s">
        <v>20</v>
      </c>
      <c r="M6" t="s">
        <v>20</v>
      </c>
      <c r="N6" t="s">
        <v>753</v>
      </c>
      <c r="O6" t="s">
        <v>123</v>
      </c>
      <c r="P6" t="s">
        <v>123</v>
      </c>
      <c r="Q6" t="s">
        <v>82</v>
      </c>
      <c r="R6" t="s">
        <v>1380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20</v>
      </c>
      <c r="Z6" t="s">
        <v>20</v>
      </c>
      <c r="AA6" s="2">
        <v>42804.460231481484</v>
      </c>
      <c r="AB6" s="2">
        <v>42870.53738425926</v>
      </c>
      <c r="AD6">
        <v>6</v>
      </c>
      <c r="AE6" t="str">
        <f t="shared" ca="1" si="4"/>
        <v>ADE</v>
      </c>
      <c r="AF6" t="str">
        <f t="shared" ca="1" si="5"/>
        <v>---</v>
      </c>
      <c r="AG6" t="str">
        <f t="shared" ca="1" si="6"/>
        <v>---</v>
      </c>
      <c r="AH6" t="str">
        <f t="shared" ca="1" si="7"/>
        <v>unspecified</v>
      </c>
    </row>
    <row r="7" spans="1:34" x14ac:dyDescent="0.3">
      <c r="A7">
        <f t="shared" si="0"/>
        <v>28</v>
      </c>
      <c r="B7">
        <f t="shared" si="1"/>
        <v>0</v>
      </c>
      <c r="C7" s="4">
        <f t="shared" ca="1" si="2"/>
        <v>98662</v>
      </c>
      <c r="D7">
        <v>98662</v>
      </c>
      <c r="E7" t="s">
        <v>977</v>
      </c>
      <c r="F7" t="s">
        <v>45</v>
      </c>
      <c r="G7" t="s">
        <v>894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s="5" t="s">
        <v>20</v>
      </c>
      <c r="M7" t="s">
        <v>20</v>
      </c>
      <c r="N7" t="s">
        <v>1121</v>
      </c>
      <c r="O7" t="s">
        <v>123</v>
      </c>
      <c r="P7" t="s">
        <v>123</v>
      </c>
      <c r="Q7" t="s">
        <v>82</v>
      </c>
      <c r="R7" t="s">
        <v>1380</v>
      </c>
      <c r="S7" t="s">
        <v>269</v>
      </c>
      <c r="T7" t="s">
        <v>23</v>
      </c>
      <c r="U7" t="s">
        <v>22</v>
      </c>
      <c r="V7" t="s">
        <v>82</v>
      </c>
      <c r="W7" t="s">
        <v>54</v>
      </c>
      <c r="X7" t="s">
        <v>242</v>
      </c>
      <c r="Y7" t="s">
        <v>20</v>
      </c>
      <c r="Z7" t="s">
        <v>20</v>
      </c>
      <c r="AA7" s="2">
        <v>42849.522326388891</v>
      </c>
      <c r="AB7" s="2">
        <v>42877.375914351855</v>
      </c>
      <c r="AD7">
        <v>17</v>
      </c>
      <c r="AE7" t="str">
        <f t="shared" ca="1" si="4"/>
        <v>ADE</v>
      </c>
      <c r="AF7" t="str">
        <f t="shared" ca="1" si="5"/>
        <v>---</v>
      </c>
      <c r="AG7" t="str">
        <f t="shared" ca="1" si="6"/>
        <v>---</v>
      </c>
      <c r="AH7" t="str">
        <f t="shared" ca="1" si="7"/>
        <v>P0</v>
      </c>
    </row>
    <row r="8" spans="1:34" x14ac:dyDescent="0.3">
      <c r="A8">
        <f t="shared" si="0"/>
        <v>26</v>
      </c>
      <c r="B8">
        <f t="shared" si="1"/>
        <v>0</v>
      </c>
      <c r="C8" s="4">
        <f t="shared" ca="1" si="2"/>
        <v>98778</v>
      </c>
      <c r="D8">
        <v>98778</v>
      </c>
      <c r="E8" t="s">
        <v>169</v>
      </c>
      <c r="F8" t="s">
        <v>45</v>
      </c>
      <c r="G8" t="s">
        <v>1356</v>
      </c>
      <c r="H8" t="s">
        <v>184</v>
      </c>
      <c r="I8" t="s">
        <v>24</v>
      </c>
      <c r="J8" t="s">
        <v>123</v>
      </c>
      <c r="K8" t="str">
        <f t="shared" ca="1" si="3"/>
        <v>.</v>
      </c>
      <c r="L8" s="5" t="s">
        <v>20</v>
      </c>
      <c r="M8" s="5" t="s">
        <v>1182</v>
      </c>
      <c r="N8" t="s">
        <v>1358</v>
      </c>
      <c r="O8" t="s">
        <v>1392</v>
      </c>
      <c r="P8" t="s">
        <v>123</v>
      </c>
      <c r="Q8" t="s">
        <v>82</v>
      </c>
      <c r="R8" t="s">
        <v>1380</v>
      </c>
      <c r="S8" t="s">
        <v>269</v>
      </c>
      <c r="T8" t="s">
        <v>36</v>
      </c>
      <c r="U8" t="s">
        <v>35</v>
      </c>
      <c r="V8" t="s">
        <v>190</v>
      </c>
      <c r="W8" t="s">
        <v>26</v>
      </c>
      <c r="X8" t="s">
        <v>742</v>
      </c>
      <c r="Y8" t="s">
        <v>20</v>
      </c>
      <c r="Z8" t="s">
        <v>851</v>
      </c>
      <c r="AA8" s="2">
        <v>42851.918726851851</v>
      </c>
      <c r="AB8" s="2">
        <v>42877.90834490741</v>
      </c>
      <c r="AD8">
        <v>3</v>
      </c>
      <c r="AE8" t="str">
        <f t="shared" ca="1" si="4"/>
        <v>ADE</v>
      </c>
      <c r="AF8" t="str">
        <f t="shared" ca="1" si="5"/>
        <v>Avitus_1.4.0.70-20170524</v>
      </c>
      <c r="AG8" t="str">
        <f t="shared" ca="1" si="6"/>
        <v>---</v>
      </c>
      <c r="AH8" t="str">
        <f t="shared" ca="1" si="7"/>
        <v>P0</v>
      </c>
    </row>
    <row r="9" spans="1:34" x14ac:dyDescent="0.3">
      <c r="A9">
        <f t="shared" si="0"/>
        <v>21</v>
      </c>
      <c r="B9">
        <f t="shared" si="1"/>
        <v>6</v>
      </c>
      <c r="C9" s="4">
        <f t="shared" ca="1" si="2"/>
        <v>98915</v>
      </c>
      <c r="D9">
        <v>98915</v>
      </c>
      <c r="E9" t="s">
        <v>1180</v>
      </c>
      <c r="F9" t="s">
        <v>45</v>
      </c>
      <c r="G9" t="s">
        <v>55</v>
      </c>
      <c r="H9" t="s">
        <v>94</v>
      </c>
      <c r="I9" t="s">
        <v>24</v>
      </c>
      <c r="J9" t="s">
        <v>123</v>
      </c>
      <c r="K9" t="str">
        <f t="shared" ca="1" si="3"/>
        <v>.</v>
      </c>
      <c r="L9" s="5" t="s">
        <v>20</v>
      </c>
      <c r="M9" s="5" t="s">
        <v>1182</v>
      </c>
      <c r="N9" t="s">
        <v>1179</v>
      </c>
      <c r="O9" t="s">
        <v>123</v>
      </c>
      <c r="P9" t="s">
        <v>123</v>
      </c>
      <c r="Q9" t="s">
        <v>82</v>
      </c>
      <c r="R9" t="s">
        <v>1380</v>
      </c>
      <c r="S9" t="s">
        <v>269</v>
      </c>
      <c r="T9" t="s">
        <v>23</v>
      </c>
      <c r="U9" t="s">
        <v>22</v>
      </c>
      <c r="V9" t="s">
        <v>82</v>
      </c>
      <c r="W9" t="s">
        <v>739</v>
      </c>
      <c r="X9" t="s">
        <v>1180</v>
      </c>
      <c r="Y9" t="s">
        <v>20</v>
      </c>
      <c r="Z9" t="s">
        <v>20</v>
      </c>
      <c r="AA9" s="2">
        <v>42856.859178240738</v>
      </c>
      <c r="AB9" s="2">
        <v>42871.570347222223</v>
      </c>
      <c r="AD9">
        <v>5</v>
      </c>
      <c r="AE9" t="str">
        <f t="shared" ca="1" si="4"/>
        <v>ADE</v>
      </c>
      <c r="AF9" t="str">
        <f t="shared" ca="1" si="5"/>
        <v>Avitus_1.4.0.70-20170524</v>
      </c>
      <c r="AG9" t="str">
        <f t="shared" ca="1" si="6"/>
        <v>---</v>
      </c>
      <c r="AH9" t="str">
        <f t="shared" ca="1" si="7"/>
        <v>P2</v>
      </c>
    </row>
    <row r="10" spans="1:34" x14ac:dyDescent="0.3">
      <c r="A10">
        <f t="shared" si="0"/>
        <v>17</v>
      </c>
      <c r="B10">
        <f t="shared" si="1"/>
        <v>0</v>
      </c>
      <c r="C10" s="4">
        <f t="shared" ca="1" si="2"/>
        <v>99100</v>
      </c>
      <c r="D10">
        <v>99100</v>
      </c>
      <c r="E10" t="s">
        <v>867</v>
      </c>
      <c r="F10" t="s">
        <v>45</v>
      </c>
      <c r="G10" t="s">
        <v>1267</v>
      </c>
      <c r="H10" t="s">
        <v>94</v>
      </c>
      <c r="I10" t="s">
        <v>24</v>
      </c>
      <c r="J10" t="s">
        <v>123</v>
      </c>
      <c r="K10" t="str">
        <f t="shared" ca="1" si="3"/>
        <v>.</v>
      </c>
      <c r="L10" s="5" t="s">
        <v>20</v>
      </c>
      <c r="M10" s="5" t="s">
        <v>20</v>
      </c>
      <c r="N10" t="s">
        <v>1224</v>
      </c>
      <c r="O10" t="s">
        <v>123</v>
      </c>
      <c r="P10" t="s">
        <v>123</v>
      </c>
      <c r="Q10" t="s">
        <v>82</v>
      </c>
      <c r="R10" t="s">
        <v>1380</v>
      </c>
      <c r="S10" t="s">
        <v>269</v>
      </c>
      <c r="T10" t="s">
        <v>23</v>
      </c>
      <c r="U10" t="s">
        <v>39</v>
      </c>
      <c r="V10" t="s">
        <v>82</v>
      </c>
      <c r="W10" t="s">
        <v>54</v>
      </c>
      <c r="X10" t="s">
        <v>1034</v>
      </c>
      <c r="Y10" t="s">
        <v>20</v>
      </c>
      <c r="Z10" t="s">
        <v>20</v>
      </c>
      <c r="AA10" s="2">
        <v>42860.362962962965</v>
      </c>
      <c r="AB10" s="2">
        <v>42877.266238425924</v>
      </c>
      <c r="AD10">
        <v>5</v>
      </c>
      <c r="AE10" t="str">
        <f t="shared" ca="1" si="4"/>
        <v>ADE</v>
      </c>
      <c r="AF10" t="str">
        <f t="shared" ca="1" si="5"/>
        <v>---</v>
      </c>
      <c r="AG10" t="str">
        <f t="shared" ca="1" si="6"/>
        <v>---</v>
      </c>
      <c r="AH10" t="str">
        <f t="shared" ca="1" si="7"/>
        <v>P2</v>
      </c>
    </row>
    <row r="11" spans="1:34" x14ac:dyDescent="0.3">
      <c r="A11">
        <f t="shared" si="0"/>
        <v>13</v>
      </c>
      <c r="B11">
        <f t="shared" si="1"/>
        <v>0</v>
      </c>
      <c r="C11" s="4">
        <f t="shared" ca="1" si="2"/>
        <v>99223</v>
      </c>
      <c r="D11">
        <v>99223</v>
      </c>
      <c r="E11" t="s">
        <v>110</v>
      </c>
      <c r="F11" t="s">
        <v>45</v>
      </c>
      <c r="G11" t="s">
        <v>46</v>
      </c>
      <c r="H11" t="s">
        <v>184</v>
      </c>
      <c r="I11" t="s">
        <v>81</v>
      </c>
      <c r="J11" t="s">
        <v>123</v>
      </c>
      <c r="K11" t="str">
        <f t="shared" ca="1" si="3"/>
        <v>.</v>
      </c>
      <c r="L11" t="s">
        <v>20</v>
      </c>
      <c r="M11" s="5" t="s">
        <v>1182</v>
      </c>
      <c r="N11" t="s">
        <v>1329</v>
      </c>
      <c r="O11" t="s">
        <v>123</v>
      </c>
      <c r="P11" t="s">
        <v>123</v>
      </c>
      <c r="Q11" t="s">
        <v>82</v>
      </c>
      <c r="R11" t="s">
        <v>1380</v>
      </c>
      <c r="S11" t="s">
        <v>269</v>
      </c>
      <c r="T11" t="s">
        <v>51</v>
      </c>
      <c r="U11" t="s">
        <v>39</v>
      </c>
      <c r="V11" t="s">
        <v>82</v>
      </c>
      <c r="W11" t="s">
        <v>54</v>
      </c>
      <c r="X11" t="s">
        <v>433</v>
      </c>
      <c r="Y11" t="s">
        <v>20</v>
      </c>
      <c r="Z11" t="s">
        <v>847</v>
      </c>
      <c r="AA11" s="2">
        <v>42864.594293981485</v>
      </c>
      <c r="AB11" s="2">
        <v>42877.892210648148</v>
      </c>
      <c r="AD11">
        <v>9</v>
      </c>
      <c r="AE11" t="str">
        <f t="shared" ca="1" si="4"/>
        <v>ADE</v>
      </c>
      <c r="AF11" t="str">
        <f t="shared" ca="1" si="5"/>
        <v>---</v>
      </c>
      <c r="AG11" t="str">
        <f t="shared" ca="1" si="6"/>
        <v>---</v>
      </c>
      <c r="AH11" t="str">
        <f t="shared" ca="1" si="7"/>
        <v>P0</v>
      </c>
    </row>
    <row r="12" spans="1:34" x14ac:dyDescent="0.3">
      <c r="A12">
        <f t="shared" si="0"/>
        <v>13</v>
      </c>
      <c r="B12">
        <f t="shared" si="1"/>
        <v>0</v>
      </c>
      <c r="C12" s="4">
        <f t="shared" ca="1" si="2"/>
        <v>99238</v>
      </c>
      <c r="D12">
        <v>99238</v>
      </c>
      <c r="E12" t="s">
        <v>1268</v>
      </c>
      <c r="F12" t="s">
        <v>45</v>
      </c>
      <c r="G12" t="s">
        <v>786</v>
      </c>
      <c r="H12" t="s">
        <v>94</v>
      </c>
      <c r="I12" t="s">
        <v>24</v>
      </c>
      <c r="J12" t="s">
        <v>123</v>
      </c>
      <c r="K12" t="str">
        <f t="shared" ca="1" si="3"/>
        <v>NTR</v>
      </c>
      <c r="L12" s="5" t="s">
        <v>20</v>
      </c>
      <c r="M12" s="5" t="s">
        <v>1089</v>
      </c>
      <c r="N12" t="s">
        <v>1280</v>
      </c>
      <c r="O12" t="s">
        <v>123</v>
      </c>
      <c r="P12" t="s">
        <v>123</v>
      </c>
      <c r="Q12" t="s">
        <v>82</v>
      </c>
      <c r="R12" t="s">
        <v>1380</v>
      </c>
      <c r="S12" t="s">
        <v>269</v>
      </c>
      <c r="T12" t="s">
        <v>23</v>
      </c>
      <c r="U12" t="s">
        <v>39</v>
      </c>
      <c r="V12" t="s">
        <v>82</v>
      </c>
      <c r="W12" t="s">
        <v>52</v>
      </c>
      <c r="X12" t="s">
        <v>267</v>
      </c>
      <c r="Y12" t="s">
        <v>20</v>
      </c>
      <c r="Z12" t="s">
        <v>847</v>
      </c>
      <c r="AA12" s="2">
        <v>42864.74318287037</v>
      </c>
      <c r="AB12" s="2">
        <v>42877.8127662037</v>
      </c>
      <c r="AD12">
        <v>5</v>
      </c>
      <c r="AE12" t="str">
        <f t="shared" ca="1" si="4"/>
        <v>NTR</v>
      </c>
      <c r="AF12" t="str">
        <f t="shared" ca="1" si="5"/>
        <v>NoTarg</v>
      </c>
      <c r="AG12" t="str">
        <f t="shared" ca="1" si="6"/>
        <v>NoWaive</v>
      </c>
      <c r="AH12" t="str">
        <f t="shared" ca="1" si="7"/>
        <v>NTR</v>
      </c>
    </row>
    <row r="13" spans="1:34" x14ac:dyDescent="0.3">
      <c r="A13">
        <f t="shared" si="0"/>
        <v>7</v>
      </c>
      <c r="B13">
        <f t="shared" si="1"/>
        <v>0</v>
      </c>
      <c r="C13" s="4">
        <f t="shared" ca="1" si="2"/>
        <v>99462</v>
      </c>
      <c r="D13">
        <v>99462</v>
      </c>
      <c r="E13" t="s">
        <v>867</v>
      </c>
      <c r="F13" t="s">
        <v>45</v>
      </c>
      <c r="G13" t="s">
        <v>1267</v>
      </c>
      <c r="H13" t="s">
        <v>184</v>
      </c>
      <c r="I13" t="s">
        <v>81</v>
      </c>
      <c r="J13" t="s">
        <v>123</v>
      </c>
      <c r="K13" t="str">
        <f t="shared" ca="1" si="3"/>
        <v>.</v>
      </c>
      <c r="L13" s="5" t="s">
        <v>20</v>
      </c>
      <c r="M13" s="5" t="s">
        <v>20</v>
      </c>
      <c r="N13" t="s">
        <v>1305</v>
      </c>
      <c r="O13" t="s">
        <v>123</v>
      </c>
      <c r="P13" t="s">
        <v>123</v>
      </c>
      <c r="Q13" t="s">
        <v>21</v>
      </c>
      <c r="R13" t="s">
        <v>1380</v>
      </c>
      <c r="S13" t="s">
        <v>269</v>
      </c>
      <c r="T13" t="s">
        <v>36</v>
      </c>
      <c r="U13" t="s">
        <v>22</v>
      </c>
      <c r="V13" t="s">
        <v>82</v>
      </c>
      <c r="W13" t="s">
        <v>54</v>
      </c>
      <c r="X13" t="s">
        <v>433</v>
      </c>
      <c r="Y13" t="s">
        <v>20</v>
      </c>
      <c r="Z13" t="s">
        <v>20</v>
      </c>
      <c r="AA13" s="2">
        <v>42870.45040509259</v>
      </c>
      <c r="AB13" s="2">
        <v>42877.771701388891</v>
      </c>
      <c r="AD13">
        <v>19</v>
      </c>
      <c r="AE13" t="str">
        <f t="shared" ca="1" si="4"/>
        <v>ADE</v>
      </c>
      <c r="AF13" t="str">
        <f t="shared" ca="1" si="5"/>
        <v>---</v>
      </c>
      <c r="AG13" t="str">
        <f t="shared" ca="1" si="6"/>
        <v>---</v>
      </c>
      <c r="AH13" t="str">
        <f t="shared" ca="1" si="7"/>
        <v>P0</v>
      </c>
    </row>
    <row r="14" spans="1:34" x14ac:dyDescent="0.3">
      <c r="A14">
        <f t="shared" si="0"/>
        <v>0</v>
      </c>
      <c r="B14">
        <f t="shared" si="1"/>
        <v>0</v>
      </c>
      <c r="C14" s="4">
        <f t="shared" ca="1" si="2"/>
        <v>99787</v>
      </c>
      <c r="D14">
        <v>99787</v>
      </c>
      <c r="E14" t="s">
        <v>412</v>
      </c>
      <c r="F14" t="s">
        <v>45</v>
      </c>
      <c r="G14" t="s">
        <v>46</v>
      </c>
      <c r="H14" t="s">
        <v>94</v>
      </c>
      <c r="I14" t="s">
        <v>123</v>
      </c>
      <c r="J14" t="s">
        <v>123</v>
      </c>
      <c r="K14" t="str">
        <f t="shared" ca="1" si="3"/>
        <v>NTR</v>
      </c>
      <c r="L14" s="5" t="s">
        <v>20</v>
      </c>
      <c r="M14" s="5" t="s">
        <v>20</v>
      </c>
      <c r="N14" t="s">
        <v>1401</v>
      </c>
      <c r="O14" t="s">
        <v>123</v>
      </c>
      <c r="P14" t="s">
        <v>123</v>
      </c>
      <c r="Q14" t="s">
        <v>21</v>
      </c>
      <c r="R14" t="s">
        <v>1380</v>
      </c>
      <c r="S14" t="s">
        <v>269</v>
      </c>
      <c r="T14" t="s">
        <v>51</v>
      </c>
      <c r="U14" t="s">
        <v>39</v>
      </c>
      <c r="V14" t="s">
        <v>1402</v>
      </c>
      <c r="W14" t="s">
        <v>142</v>
      </c>
      <c r="X14" t="s">
        <v>1403</v>
      </c>
      <c r="Y14" t="s">
        <v>20</v>
      </c>
      <c r="Z14" t="s">
        <v>20</v>
      </c>
      <c r="AA14" s="2">
        <v>42877.479733796295</v>
      </c>
      <c r="AB14" s="2">
        <v>42877.630543981482</v>
      </c>
      <c r="AD14">
        <v>1</v>
      </c>
      <c r="AE14" t="str">
        <f t="shared" ca="1" si="4"/>
        <v>NTR</v>
      </c>
      <c r="AF14" t="str">
        <f t="shared" ca="1" si="5"/>
        <v>NoTarg</v>
      </c>
      <c r="AG14" t="str">
        <f t="shared" ca="1" si="6"/>
        <v>NoWaive</v>
      </c>
      <c r="AH14" t="str">
        <f t="shared" ca="1" si="7"/>
        <v>NTR</v>
      </c>
    </row>
    <row r="15" spans="1:34" x14ac:dyDescent="0.3">
      <c r="A15">
        <f t="shared" si="0"/>
        <v>0</v>
      </c>
      <c r="B15">
        <f t="shared" si="1"/>
        <v>0</v>
      </c>
      <c r="C15" s="4">
        <f t="shared" ca="1" si="2"/>
        <v>99789</v>
      </c>
      <c r="D15">
        <v>99789</v>
      </c>
      <c r="E15" t="s">
        <v>412</v>
      </c>
      <c r="F15" t="s">
        <v>45</v>
      </c>
      <c r="G15" t="s">
        <v>46</v>
      </c>
      <c r="H15" t="s">
        <v>94</v>
      </c>
      <c r="I15" t="s">
        <v>1196</v>
      </c>
      <c r="J15" t="s">
        <v>123</v>
      </c>
      <c r="K15" t="str">
        <f t="shared" ca="1" si="3"/>
        <v>NTR</v>
      </c>
      <c r="L15" t="s">
        <v>20</v>
      </c>
      <c r="M15" t="s">
        <v>20</v>
      </c>
      <c r="N15" t="s">
        <v>1404</v>
      </c>
      <c r="O15" t="s">
        <v>123</v>
      </c>
      <c r="P15" t="s">
        <v>123</v>
      </c>
      <c r="Q15" t="s">
        <v>21</v>
      </c>
      <c r="R15" t="s">
        <v>1380</v>
      </c>
      <c r="S15" t="s">
        <v>269</v>
      </c>
      <c r="T15" t="s">
        <v>36</v>
      </c>
      <c r="U15" t="s">
        <v>35</v>
      </c>
      <c r="V15" t="s">
        <v>1405</v>
      </c>
      <c r="W15" t="s">
        <v>90</v>
      </c>
      <c r="X15" t="s">
        <v>536</v>
      </c>
      <c r="Y15" t="s">
        <v>20</v>
      </c>
      <c r="Z15" t="s">
        <v>20</v>
      </c>
      <c r="AA15">
        <v>42877.481793981482</v>
      </c>
      <c r="AB15">
        <v>42877.484872685185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x14ac:dyDescent="0.3">
      <c r="A16">
        <f t="shared" si="0"/>
        <v>0</v>
      </c>
      <c r="B16">
        <f t="shared" si="1"/>
        <v>0</v>
      </c>
      <c r="C16" s="4">
        <f t="shared" ca="1" si="2"/>
        <v>99790</v>
      </c>
      <c r="D16">
        <v>99790</v>
      </c>
      <c r="E16" t="s">
        <v>412</v>
      </c>
      <c r="F16" t="s">
        <v>45</v>
      </c>
      <c r="G16" t="s">
        <v>46</v>
      </c>
      <c r="H16" t="s">
        <v>94</v>
      </c>
      <c r="I16" t="s">
        <v>1196</v>
      </c>
      <c r="J16" t="s">
        <v>123</v>
      </c>
      <c r="K16" t="str">
        <f t="shared" ca="1" si="3"/>
        <v>NTR</v>
      </c>
      <c r="L16" t="s">
        <v>20</v>
      </c>
      <c r="M16" t="s">
        <v>20</v>
      </c>
      <c r="N16" t="s">
        <v>1406</v>
      </c>
      <c r="O16" t="s">
        <v>123</v>
      </c>
      <c r="P16" t="s">
        <v>123</v>
      </c>
      <c r="Q16" t="s">
        <v>21</v>
      </c>
      <c r="R16" t="s">
        <v>1380</v>
      </c>
      <c r="S16" t="s">
        <v>269</v>
      </c>
      <c r="T16" t="s">
        <v>36</v>
      </c>
      <c r="U16" t="s">
        <v>35</v>
      </c>
      <c r="V16" t="s">
        <v>1405</v>
      </c>
      <c r="W16" t="s">
        <v>90</v>
      </c>
      <c r="X16" t="s">
        <v>536</v>
      </c>
      <c r="Y16" t="s">
        <v>20</v>
      </c>
      <c r="Z16" t="s">
        <v>20</v>
      </c>
      <c r="AA16">
        <v>42877.481990740744</v>
      </c>
      <c r="AB16">
        <v>42877.485300925924</v>
      </c>
      <c r="AE16" t="str">
        <f t="shared" ca="1" si="4"/>
        <v>NTR</v>
      </c>
      <c r="AF16" t="str">
        <f t="shared" ca="1" si="5"/>
        <v>NoTarg</v>
      </c>
      <c r="AG16" t="str">
        <f t="shared" ca="1" si="6"/>
        <v>NoWaive</v>
      </c>
      <c r="AH16" t="str">
        <f t="shared" ca="1" si="7"/>
        <v>NTR</v>
      </c>
    </row>
    <row r="17" spans="1:34" x14ac:dyDescent="0.3">
      <c r="A17">
        <f t="shared" si="0"/>
        <v>0</v>
      </c>
      <c r="B17">
        <f t="shared" si="1"/>
        <v>0</v>
      </c>
      <c r="C17" s="4">
        <f t="shared" ca="1" si="2"/>
        <v>99791</v>
      </c>
      <c r="D17">
        <v>99791</v>
      </c>
      <c r="E17" t="s">
        <v>412</v>
      </c>
      <c r="F17" t="s">
        <v>45</v>
      </c>
      <c r="G17" t="s">
        <v>46</v>
      </c>
      <c r="H17" t="s">
        <v>94</v>
      </c>
      <c r="I17" t="s">
        <v>1196</v>
      </c>
      <c r="J17" t="s">
        <v>123</v>
      </c>
      <c r="K17" t="str">
        <f t="shared" ca="1" si="3"/>
        <v>NTR</v>
      </c>
      <c r="L17" t="s">
        <v>20</v>
      </c>
      <c r="M17" t="s">
        <v>20</v>
      </c>
      <c r="N17" t="s">
        <v>1407</v>
      </c>
      <c r="O17" t="s">
        <v>123</v>
      </c>
      <c r="P17" t="s">
        <v>123</v>
      </c>
      <c r="Q17" t="s">
        <v>21</v>
      </c>
      <c r="R17" t="s">
        <v>1380</v>
      </c>
      <c r="S17" t="s">
        <v>269</v>
      </c>
      <c r="T17" t="s">
        <v>36</v>
      </c>
      <c r="U17" t="s">
        <v>35</v>
      </c>
      <c r="V17" t="s">
        <v>1405</v>
      </c>
      <c r="W17" t="s">
        <v>90</v>
      </c>
      <c r="X17" t="s">
        <v>536</v>
      </c>
      <c r="Y17" t="s">
        <v>20</v>
      </c>
      <c r="Z17" t="s">
        <v>20</v>
      </c>
      <c r="AA17">
        <v>42877.482407407406</v>
      </c>
      <c r="AB17">
        <v>42877.485486111109</v>
      </c>
      <c r="AE17" t="str">
        <f t="shared" ca="1" si="4"/>
        <v>NTR</v>
      </c>
      <c r="AF17" t="str">
        <f t="shared" ca="1" si="5"/>
        <v>NoTarg</v>
      </c>
      <c r="AG17" t="str">
        <f t="shared" ca="1" si="6"/>
        <v>NoWaive</v>
      </c>
      <c r="AH17" t="str">
        <f t="shared" ca="1" si="7"/>
        <v>NTR</v>
      </c>
    </row>
    <row r="18" spans="1:34" x14ac:dyDescent="0.3">
      <c r="A18">
        <f t="shared" si="0"/>
        <v>0</v>
      </c>
      <c r="B18">
        <f t="shared" si="1"/>
        <v>0</v>
      </c>
      <c r="C18" s="4">
        <f t="shared" ca="1" si="2"/>
        <v>99792</v>
      </c>
      <c r="D18">
        <v>99792</v>
      </c>
      <c r="E18" t="s">
        <v>412</v>
      </c>
      <c r="F18" t="s">
        <v>45</v>
      </c>
      <c r="G18" t="s">
        <v>46</v>
      </c>
      <c r="H18" t="s">
        <v>94</v>
      </c>
      <c r="I18" t="s">
        <v>123</v>
      </c>
      <c r="J18" t="s">
        <v>123</v>
      </c>
      <c r="K18" t="str">
        <f t="shared" ca="1" si="3"/>
        <v>NTR</v>
      </c>
      <c r="L18" t="s">
        <v>20</v>
      </c>
      <c r="M18" t="s">
        <v>20</v>
      </c>
      <c r="N18" t="s">
        <v>1408</v>
      </c>
      <c r="O18" t="s">
        <v>123</v>
      </c>
      <c r="P18" t="s">
        <v>123</v>
      </c>
      <c r="Q18" t="s">
        <v>21</v>
      </c>
      <c r="R18" t="s">
        <v>1380</v>
      </c>
      <c r="S18" t="s">
        <v>269</v>
      </c>
      <c r="T18" t="s">
        <v>51</v>
      </c>
      <c r="U18" t="s">
        <v>39</v>
      </c>
      <c r="V18" t="s">
        <v>1402</v>
      </c>
      <c r="W18" t="s">
        <v>142</v>
      </c>
      <c r="X18" t="s">
        <v>1403</v>
      </c>
      <c r="Y18" t="s">
        <v>20</v>
      </c>
      <c r="Z18" t="s">
        <v>20</v>
      </c>
      <c r="AA18">
        <v>42877.483287037037</v>
      </c>
      <c r="AB18">
        <v>42877.630624999998</v>
      </c>
      <c r="AE18" t="str">
        <f t="shared" ca="1" si="4"/>
        <v>NTR</v>
      </c>
      <c r="AF18" t="str">
        <f t="shared" ca="1" si="5"/>
        <v>NoTarg</v>
      </c>
      <c r="AG18" t="str">
        <f t="shared" ca="1" si="6"/>
        <v>NoWaive</v>
      </c>
      <c r="AH18" t="str">
        <f t="shared" ca="1" si="7"/>
        <v>NTR</v>
      </c>
    </row>
    <row r="19" spans="1:34" x14ac:dyDescent="0.3">
      <c r="A19">
        <f t="shared" si="0"/>
        <v>0</v>
      </c>
      <c r="B19">
        <f t="shared" si="1"/>
        <v>0</v>
      </c>
      <c r="C19" s="4">
        <f t="shared" ca="1" si="2"/>
        <v>99793</v>
      </c>
      <c r="D19">
        <v>99793</v>
      </c>
      <c r="E19" t="s">
        <v>412</v>
      </c>
      <c r="F19" t="s">
        <v>45</v>
      </c>
      <c r="G19" t="s">
        <v>46</v>
      </c>
      <c r="H19" t="s">
        <v>94</v>
      </c>
      <c r="I19" t="s">
        <v>123</v>
      </c>
      <c r="J19" t="s">
        <v>123</v>
      </c>
      <c r="K19" t="str">
        <f t="shared" ca="1" si="3"/>
        <v>NTR</v>
      </c>
      <c r="L19" t="s">
        <v>20</v>
      </c>
      <c r="M19" t="s">
        <v>20</v>
      </c>
      <c r="N19" t="s">
        <v>1409</v>
      </c>
      <c r="O19" t="s">
        <v>123</v>
      </c>
      <c r="P19" t="s">
        <v>123</v>
      </c>
      <c r="Q19" t="s">
        <v>21</v>
      </c>
      <c r="R19" t="s">
        <v>1380</v>
      </c>
      <c r="S19" t="s">
        <v>269</v>
      </c>
      <c r="T19" t="s">
        <v>51</v>
      </c>
      <c r="U19" t="s">
        <v>39</v>
      </c>
      <c r="V19" t="s">
        <v>1402</v>
      </c>
      <c r="W19" t="s">
        <v>142</v>
      </c>
      <c r="X19" t="s">
        <v>1403</v>
      </c>
      <c r="Y19" t="s">
        <v>20</v>
      </c>
      <c r="Z19" t="s">
        <v>20</v>
      </c>
      <c r="AA19">
        <v>42877.483368055553</v>
      </c>
      <c r="AB19">
        <v>42877.630694444444</v>
      </c>
      <c r="AE19" t="str">
        <f t="shared" ca="1" si="4"/>
        <v>NTR</v>
      </c>
      <c r="AF19" t="str">
        <f t="shared" ca="1" si="5"/>
        <v>NoTarg</v>
      </c>
      <c r="AG19" t="str">
        <f t="shared" ca="1" si="6"/>
        <v>NoWaive</v>
      </c>
      <c r="AH19" t="str">
        <f t="shared" ca="1" si="7"/>
        <v>NTR</v>
      </c>
    </row>
    <row r="20" spans="1:34" x14ac:dyDescent="0.3">
      <c r="A20">
        <f t="shared" si="0"/>
        <v>0</v>
      </c>
      <c r="B20">
        <f t="shared" si="1"/>
        <v>0</v>
      </c>
      <c r="C20" s="4">
        <f t="shared" ca="1" si="2"/>
        <v>99796</v>
      </c>
      <c r="D20">
        <v>99796</v>
      </c>
      <c r="E20" t="s">
        <v>412</v>
      </c>
      <c r="F20" t="s">
        <v>45</v>
      </c>
      <c r="G20" t="s">
        <v>46</v>
      </c>
      <c r="H20" t="s">
        <v>94</v>
      </c>
      <c r="I20" t="s">
        <v>123</v>
      </c>
      <c r="J20" t="s">
        <v>123</v>
      </c>
      <c r="K20" t="str">
        <f t="shared" ca="1" si="3"/>
        <v>NTR</v>
      </c>
      <c r="L20" t="s">
        <v>20</v>
      </c>
      <c r="M20" t="s">
        <v>20</v>
      </c>
      <c r="N20" t="s">
        <v>1410</v>
      </c>
      <c r="O20" t="s">
        <v>123</v>
      </c>
      <c r="P20" t="s">
        <v>123</v>
      </c>
      <c r="Q20" t="s">
        <v>21</v>
      </c>
      <c r="R20" t="s">
        <v>1380</v>
      </c>
      <c r="S20" t="s">
        <v>269</v>
      </c>
      <c r="T20" t="s">
        <v>51</v>
      </c>
      <c r="U20" t="s">
        <v>39</v>
      </c>
      <c r="V20" t="s">
        <v>1402</v>
      </c>
      <c r="W20" t="s">
        <v>142</v>
      </c>
      <c r="X20" t="s">
        <v>1403</v>
      </c>
      <c r="Y20" t="s">
        <v>20</v>
      </c>
      <c r="Z20" t="s">
        <v>20</v>
      </c>
      <c r="AA20">
        <v>42877.488506944443</v>
      </c>
      <c r="AB20">
        <v>42877.534189814818</v>
      </c>
      <c r="AE20" t="str">
        <f t="shared" ca="1" si="4"/>
        <v>NTR</v>
      </c>
      <c r="AF20" t="str">
        <f t="shared" ca="1" si="5"/>
        <v>NoTarg</v>
      </c>
      <c r="AG20" t="str">
        <f t="shared" ca="1" si="6"/>
        <v>NoWaive</v>
      </c>
      <c r="AH20" t="str">
        <f t="shared" ca="1" si="7"/>
        <v>NTR</v>
      </c>
    </row>
    <row r="21" spans="1:34" x14ac:dyDescent="0.3">
      <c r="A21">
        <f t="shared" si="0"/>
        <v>0</v>
      </c>
      <c r="B21">
        <f t="shared" si="1"/>
        <v>0</v>
      </c>
      <c r="C21" s="4">
        <f t="shared" ca="1" si="2"/>
        <v>99806</v>
      </c>
      <c r="D21">
        <v>99806</v>
      </c>
      <c r="E21" t="s">
        <v>412</v>
      </c>
      <c r="F21" t="s">
        <v>45</v>
      </c>
      <c r="G21" t="s">
        <v>46</v>
      </c>
      <c r="H21" t="s">
        <v>94</v>
      </c>
      <c r="I21" t="s">
        <v>123</v>
      </c>
      <c r="J21" t="s">
        <v>123</v>
      </c>
      <c r="K21" t="str">
        <f t="shared" ca="1" si="3"/>
        <v>NTR</v>
      </c>
      <c r="L21" t="s">
        <v>20</v>
      </c>
      <c r="M21" t="s">
        <v>20</v>
      </c>
      <c r="N21" t="s">
        <v>1413</v>
      </c>
      <c r="O21" t="s">
        <v>123</v>
      </c>
      <c r="P21" t="s">
        <v>123</v>
      </c>
      <c r="Q21" t="s">
        <v>21</v>
      </c>
      <c r="R21" t="s">
        <v>1380</v>
      </c>
      <c r="S21" t="s">
        <v>269</v>
      </c>
      <c r="T21" t="s">
        <v>51</v>
      </c>
      <c r="U21" t="s">
        <v>39</v>
      </c>
      <c r="V21" t="s">
        <v>1402</v>
      </c>
      <c r="W21" t="s">
        <v>142</v>
      </c>
      <c r="X21" t="s">
        <v>1403</v>
      </c>
      <c r="Y21" t="s">
        <v>20</v>
      </c>
      <c r="Z21" t="s">
        <v>20</v>
      </c>
      <c r="AA21">
        <v>42877.529363425929</v>
      </c>
      <c r="AB21">
        <v>42877.531192129631</v>
      </c>
      <c r="AE21" t="str">
        <f t="shared" ca="1" si="4"/>
        <v>NTR</v>
      </c>
      <c r="AF21" t="str">
        <f t="shared" ca="1" si="5"/>
        <v>NoTarg</v>
      </c>
      <c r="AG21" t="str">
        <f t="shared" ca="1" si="6"/>
        <v>NoWaive</v>
      </c>
      <c r="AH21" t="str">
        <f t="shared" ca="1" si="7"/>
        <v>NTR</v>
      </c>
    </row>
    <row r="22" spans="1:34" x14ac:dyDescent="0.3">
      <c r="A22">
        <f t="shared" si="0"/>
        <v>54</v>
      </c>
      <c r="B22">
        <f t="shared" si="1"/>
        <v>6</v>
      </c>
      <c r="C22" s="4">
        <f t="shared" ca="1" si="2"/>
        <v>97551</v>
      </c>
      <c r="D22">
        <v>97551</v>
      </c>
      <c r="E22" t="s">
        <v>1000</v>
      </c>
      <c r="F22" t="s">
        <v>63</v>
      </c>
      <c r="G22" t="s">
        <v>446</v>
      </c>
      <c r="H22" t="s">
        <v>184</v>
      </c>
      <c r="I22" t="s">
        <v>30</v>
      </c>
      <c r="J22" t="s">
        <v>123</v>
      </c>
      <c r="K22" t="str">
        <f t="shared" ca="1" si="3"/>
        <v>.</v>
      </c>
      <c r="L22" s="5" t="s">
        <v>20</v>
      </c>
      <c r="M22" t="s">
        <v>1182</v>
      </c>
      <c r="N22" t="s">
        <v>921</v>
      </c>
      <c r="O22" t="s">
        <v>1387</v>
      </c>
      <c r="P22" t="s">
        <v>123</v>
      </c>
      <c r="Q22" t="s">
        <v>82</v>
      </c>
      <c r="R22" t="s">
        <v>1380</v>
      </c>
      <c r="S22" t="s">
        <v>269</v>
      </c>
      <c r="T22" t="s">
        <v>36</v>
      </c>
      <c r="U22" t="s">
        <v>35</v>
      </c>
      <c r="V22" t="s">
        <v>190</v>
      </c>
      <c r="W22" t="s">
        <v>26</v>
      </c>
      <c r="X22" t="s">
        <v>412</v>
      </c>
      <c r="Y22" t="s">
        <v>100</v>
      </c>
      <c r="Z22" t="s">
        <v>20</v>
      </c>
      <c r="AA22" s="2">
        <v>42822.535578703704</v>
      </c>
      <c r="AB22" s="2">
        <v>42871.266446759262</v>
      </c>
      <c r="AD22">
        <v>6</v>
      </c>
      <c r="AE22" t="str">
        <f t="shared" ca="1" si="4"/>
        <v>AvatarFS</v>
      </c>
      <c r="AF22" t="str">
        <f t="shared" ca="1" si="5"/>
        <v>Avitus_1.4.0.70-20170524</v>
      </c>
      <c r="AG22" t="str">
        <f t="shared" ca="1" si="6"/>
        <v>---</v>
      </c>
      <c r="AH22" t="str">
        <f t="shared" ca="1" si="7"/>
        <v>P0</v>
      </c>
    </row>
    <row r="23" spans="1:34" x14ac:dyDescent="0.3">
      <c r="A23">
        <f t="shared" si="0"/>
        <v>49</v>
      </c>
      <c r="B23">
        <f t="shared" si="1"/>
        <v>7</v>
      </c>
      <c r="C23" s="4">
        <f t="shared" ca="1" si="2"/>
        <v>97780</v>
      </c>
      <c r="D23">
        <v>97780</v>
      </c>
      <c r="E23" t="s">
        <v>410</v>
      </c>
      <c r="F23" t="s">
        <v>63</v>
      </c>
      <c r="G23" t="s">
        <v>555</v>
      </c>
      <c r="H23" t="s">
        <v>94</v>
      </c>
      <c r="I23" t="s">
        <v>24</v>
      </c>
      <c r="J23" t="s">
        <v>123</v>
      </c>
      <c r="K23" t="str">
        <f t="shared" ca="1" si="3"/>
        <v>.</v>
      </c>
      <c r="L23" s="5" t="s">
        <v>20</v>
      </c>
      <c r="M23" s="5" t="s">
        <v>1105</v>
      </c>
      <c r="N23" t="s">
        <v>981</v>
      </c>
      <c r="O23" t="s">
        <v>123</v>
      </c>
      <c r="P23" t="s">
        <v>123</v>
      </c>
      <c r="Q23" t="s">
        <v>82</v>
      </c>
      <c r="R23" t="s">
        <v>1380</v>
      </c>
      <c r="S23" t="s">
        <v>269</v>
      </c>
      <c r="T23" t="s">
        <v>23</v>
      </c>
      <c r="U23" t="s">
        <v>22</v>
      </c>
      <c r="V23" t="s">
        <v>82</v>
      </c>
      <c r="W23" t="s">
        <v>90</v>
      </c>
      <c r="X23" t="s">
        <v>959</v>
      </c>
      <c r="Y23" t="s">
        <v>20</v>
      </c>
      <c r="Z23" t="s">
        <v>20</v>
      </c>
      <c r="AA23" s="2">
        <v>42828.405347222222</v>
      </c>
      <c r="AB23" s="2">
        <v>42870.280416666668</v>
      </c>
      <c r="AD23">
        <v>1</v>
      </c>
      <c r="AE23" t="str">
        <f t="shared" ca="1" si="4"/>
        <v>AvatarFS</v>
      </c>
      <c r="AF23" t="str">
        <f t="shared" ca="1" si="5"/>
        <v>Avitus_1.4.0.71-20170531</v>
      </c>
      <c r="AG23" t="str">
        <f t="shared" ca="1" si="6"/>
        <v>---</v>
      </c>
      <c r="AH23" t="str">
        <f t="shared" ca="1" si="7"/>
        <v>P2</v>
      </c>
    </row>
    <row r="24" spans="1:34" x14ac:dyDescent="0.3">
      <c r="A24">
        <f t="shared" si="0"/>
        <v>35</v>
      </c>
      <c r="B24">
        <f t="shared" si="1"/>
        <v>18</v>
      </c>
      <c r="C24" s="4">
        <f t="shared" ca="1" si="2"/>
        <v>98359</v>
      </c>
      <c r="D24">
        <v>98359</v>
      </c>
      <c r="E24" t="s">
        <v>1000</v>
      </c>
      <c r="F24" t="s">
        <v>63</v>
      </c>
      <c r="G24" t="s">
        <v>446</v>
      </c>
      <c r="H24" t="s">
        <v>112</v>
      </c>
      <c r="I24" t="s">
        <v>24</v>
      </c>
      <c r="J24" t="s">
        <v>123</v>
      </c>
      <c r="K24" t="str">
        <f t="shared" ca="1" si="3"/>
        <v>.</v>
      </c>
      <c r="L24" s="5" t="s">
        <v>20</v>
      </c>
      <c r="M24" t="s">
        <v>20</v>
      </c>
      <c r="N24" t="s">
        <v>1061</v>
      </c>
      <c r="O24" t="s">
        <v>1388</v>
      </c>
      <c r="P24" t="s">
        <v>123</v>
      </c>
      <c r="Q24" t="s">
        <v>82</v>
      </c>
      <c r="R24" t="s">
        <v>1380</v>
      </c>
      <c r="S24" t="s">
        <v>269</v>
      </c>
      <c r="T24" t="s">
        <v>36</v>
      </c>
      <c r="U24" t="s">
        <v>35</v>
      </c>
      <c r="V24" t="s">
        <v>190</v>
      </c>
      <c r="W24" t="s">
        <v>26</v>
      </c>
      <c r="X24" t="s">
        <v>742</v>
      </c>
      <c r="Y24" t="s">
        <v>103</v>
      </c>
      <c r="Z24" t="s">
        <v>20</v>
      </c>
      <c r="AA24" s="2">
        <v>42842.912604166668</v>
      </c>
      <c r="AB24" s="2">
        <v>42859.576423611114</v>
      </c>
      <c r="AD24">
        <v>14</v>
      </c>
      <c r="AE24" t="str">
        <f t="shared" ca="1" si="4"/>
        <v>AvatarFS</v>
      </c>
      <c r="AF24" t="str">
        <f t="shared" ca="1" si="5"/>
        <v>---</v>
      </c>
      <c r="AG24" t="str">
        <f t="shared" ca="1" si="6"/>
        <v>---</v>
      </c>
      <c r="AH24" t="str">
        <f t="shared" ca="1" si="7"/>
        <v>P1</v>
      </c>
    </row>
    <row r="25" spans="1:34" x14ac:dyDescent="0.3">
      <c r="A25">
        <f t="shared" si="0"/>
        <v>18</v>
      </c>
      <c r="B25">
        <f t="shared" si="1"/>
        <v>0</v>
      </c>
      <c r="C25" s="4">
        <f t="shared" ca="1" si="2"/>
        <v>99032</v>
      </c>
      <c r="D25">
        <v>99032</v>
      </c>
      <c r="E25" t="s">
        <v>801</v>
      </c>
      <c r="F25" t="s">
        <v>63</v>
      </c>
      <c r="G25" t="s">
        <v>989</v>
      </c>
      <c r="H25" t="s">
        <v>112</v>
      </c>
      <c r="I25" t="s">
        <v>24</v>
      </c>
      <c r="J25" t="s">
        <v>123</v>
      </c>
      <c r="K25" t="str">
        <f t="shared" ca="1" si="3"/>
        <v>.</v>
      </c>
      <c r="L25" s="5" t="s">
        <v>20</v>
      </c>
      <c r="M25" t="s">
        <v>1105</v>
      </c>
      <c r="N25" t="s">
        <v>1359</v>
      </c>
      <c r="O25" t="s">
        <v>123</v>
      </c>
      <c r="P25" t="s">
        <v>123</v>
      </c>
      <c r="Q25" t="s">
        <v>82</v>
      </c>
      <c r="R25" t="s">
        <v>1380</v>
      </c>
      <c r="S25" t="s">
        <v>269</v>
      </c>
      <c r="T25" t="s">
        <v>36</v>
      </c>
      <c r="U25" t="s">
        <v>22</v>
      </c>
      <c r="V25" t="s">
        <v>82</v>
      </c>
      <c r="W25" t="s">
        <v>90</v>
      </c>
      <c r="X25" t="s">
        <v>997</v>
      </c>
      <c r="Y25" t="s">
        <v>20</v>
      </c>
      <c r="Z25" t="s">
        <v>20</v>
      </c>
      <c r="AA25" s="2">
        <v>42859.293344907404</v>
      </c>
      <c r="AB25" s="2">
        <v>42877.293923611112</v>
      </c>
      <c r="AD25">
        <v>1</v>
      </c>
      <c r="AE25" t="str">
        <f t="shared" ca="1" si="4"/>
        <v>AvatarFS</v>
      </c>
      <c r="AF25" t="str">
        <f t="shared" ca="1" si="5"/>
        <v>Avitus_1.4.0.70-20170524</v>
      </c>
      <c r="AG25" t="str">
        <f t="shared" ca="1" si="6"/>
        <v>---</v>
      </c>
      <c r="AH25" t="str">
        <f t="shared" ca="1" si="7"/>
        <v>P1</v>
      </c>
    </row>
    <row r="26" spans="1:34" x14ac:dyDescent="0.3">
      <c r="A26">
        <f t="shared" si="0"/>
        <v>14</v>
      </c>
      <c r="B26">
        <f t="shared" si="1"/>
        <v>0</v>
      </c>
      <c r="C26" s="4">
        <f t="shared" ca="1" si="2"/>
        <v>99165</v>
      </c>
      <c r="D26">
        <v>99165</v>
      </c>
      <c r="E26" t="s">
        <v>146</v>
      </c>
      <c r="F26" t="s">
        <v>63</v>
      </c>
      <c r="G26" t="s">
        <v>66</v>
      </c>
      <c r="H26" t="s">
        <v>94</v>
      </c>
      <c r="I26" t="s">
        <v>24</v>
      </c>
      <c r="J26" t="s">
        <v>123</v>
      </c>
      <c r="K26" t="str">
        <f t="shared" ca="1" si="3"/>
        <v>.</v>
      </c>
      <c r="L26" s="5" t="s">
        <v>20</v>
      </c>
      <c r="M26" t="s">
        <v>1182</v>
      </c>
      <c r="N26" t="s">
        <v>1240</v>
      </c>
      <c r="O26" t="s">
        <v>123</v>
      </c>
      <c r="P26" t="s">
        <v>123</v>
      </c>
      <c r="Q26" t="s">
        <v>82</v>
      </c>
      <c r="R26" t="s">
        <v>1380</v>
      </c>
      <c r="S26" t="s">
        <v>269</v>
      </c>
      <c r="T26" t="s">
        <v>36</v>
      </c>
      <c r="U26" t="s">
        <v>22</v>
      </c>
      <c r="V26" t="s">
        <v>82</v>
      </c>
      <c r="W26" t="s">
        <v>90</v>
      </c>
      <c r="X26" t="s">
        <v>997</v>
      </c>
      <c r="Y26" t="s">
        <v>20</v>
      </c>
      <c r="Z26" t="s">
        <v>847</v>
      </c>
      <c r="AA26" s="2">
        <v>42863.599120370367</v>
      </c>
      <c r="AB26" s="2">
        <v>42877.894745370373</v>
      </c>
      <c r="AD26">
        <v>14</v>
      </c>
      <c r="AE26" t="str">
        <f t="shared" ca="1" si="4"/>
        <v>AvatarFS</v>
      </c>
      <c r="AF26" t="str">
        <f t="shared" ca="1" si="5"/>
        <v>---</v>
      </c>
      <c r="AG26" t="str">
        <f t="shared" ca="1" si="6"/>
        <v>---</v>
      </c>
      <c r="AH26" t="str">
        <f t="shared" ca="1" si="7"/>
        <v>P2</v>
      </c>
    </row>
    <row r="27" spans="1:34" x14ac:dyDescent="0.3">
      <c r="A27">
        <f t="shared" si="0"/>
        <v>4</v>
      </c>
      <c r="B27">
        <f t="shared" si="1"/>
        <v>4</v>
      </c>
      <c r="C27" s="4">
        <f t="shared" ca="1" si="2"/>
        <v>99648</v>
      </c>
      <c r="D27">
        <v>99648</v>
      </c>
      <c r="E27" t="s">
        <v>1326</v>
      </c>
      <c r="F27" t="s">
        <v>63</v>
      </c>
      <c r="G27" t="s">
        <v>607</v>
      </c>
      <c r="H27" t="s">
        <v>156</v>
      </c>
      <c r="I27" t="s">
        <v>123</v>
      </c>
      <c r="J27" t="s">
        <v>123</v>
      </c>
      <c r="K27" t="str">
        <f t="shared" ca="1" si="3"/>
        <v>.</v>
      </c>
      <c r="L27" s="5" t="s">
        <v>20</v>
      </c>
      <c r="M27" s="5" t="s">
        <v>20</v>
      </c>
      <c r="N27" t="s">
        <v>1337</v>
      </c>
      <c r="O27" t="s">
        <v>123</v>
      </c>
      <c r="P27" t="s">
        <v>123</v>
      </c>
      <c r="Q27" t="s">
        <v>82</v>
      </c>
      <c r="R27" t="s">
        <v>1380</v>
      </c>
      <c r="S27" t="s">
        <v>269</v>
      </c>
      <c r="T27" t="s">
        <v>23</v>
      </c>
      <c r="U27" t="s">
        <v>22</v>
      </c>
      <c r="V27" t="s">
        <v>570</v>
      </c>
      <c r="W27" t="s">
        <v>90</v>
      </c>
      <c r="X27" t="s">
        <v>1264</v>
      </c>
      <c r="Y27" t="s">
        <v>20</v>
      </c>
      <c r="Z27" t="s">
        <v>20</v>
      </c>
      <c r="AA27" s="2">
        <v>42873.269780092596</v>
      </c>
      <c r="AB27" s="2">
        <v>42873.269780092596</v>
      </c>
      <c r="AD27">
        <v>1</v>
      </c>
      <c r="AE27" t="str">
        <f t="shared" ca="1" si="4"/>
        <v>AvatarFS</v>
      </c>
      <c r="AF27" t="str">
        <f t="shared" ca="1" si="5"/>
        <v>---</v>
      </c>
      <c r="AG27" t="str">
        <f t="shared" ca="1" si="6"/>
        <v>---</v>
      </c>
      <c r="AH27" t="str">
        <f t="shared" ca="1" si="7"/>
        <v>unspecified</v>
      </c>
    </row>
    <row r="28" spans="1:34" x14ac:dyDescent="0.3">
      <c r="A28">
        <f t="shared" si="0"/>
        <v>0</v>
      </c>
      <c r="B28">
        <f t="shared" si="1"/>
        <v>0</v>
      </c>
      <c r="C28" s="4">
        <f t="shared" ca="1" si="2"/>
        <v>99798</v>
      </c>
      <c r="D28">
        <v>99798</v>
      </c>
      <c r="E28" t="s">
        <v>62</v>
      </c>
      <c r="F28" t="s">
        <v>63</v>
      </c>
      <c r="G28" t="s">
        <v>555</v>
      </c>
      <c r="H28" t="s">
        <v>94</v>
      </c>
      <c r="I28" t="s">
        <v>123</v>
      </c>
      <c r="J28" t="s">
        <v>123</v>
      </c>
      <c r="K28" t="str">
        <f t="shared" ca="1" si="3"/>
        <v>NTR</v>
      </c>
      <c r="L28" t="s">
        <v>20</v>
      </c>
      <c r="M28" t="s">
        <v>20</v>
      </c>
      <c r="N28" t="s">
        <v>1411</v>
      </c>
      <c r="O28" t="s">
        <v>123</v>
      </c>
      <c r="P28" t="s">
        <v>123</v>
      </c>
      <c r="Q28" t="s">
        <v>21</v>
      </c>
      <c r="R28" t="s">
        <v>1380</v>
      </c>
      <c r="S28" t="s">
        <v>269</v>
      </c>
      <c r="T28" t="s">
        <v>51</v>
      </c>
      <c r="U28" t="s">
        <v>39</v>
      </c>
      <c r="V28" t="s">
        <v>1402</v>
      </c>
      <c r="W28" t="s">
        <v>142</v>
      </c>
      <c r="X28" t="s">
        <v>1403</v>
      </c>
      <c r="Y28" t="s">
        <v>20</v>
      </c>
      <c r="Z28" t="s">
        <v>20</v>
      </c>
      <c r="AA28">
        <v>42877.502395833333</v>
      </c>
      <c r="AB28">
        <v>42877.531365740739</v>
      </c>
      <c r="AE28" t="str">
        <f t="shared" ca="1" si="4"/>
        <v>NTR</v>
      </c>
      <c r="AF28" t="str">
        <f t="shared" ca="1" si="5"/>
        <v>NoTarg</v>
      </c>
      <c r="AG28" t="str">
        <f t="shared" ca="1" si="6"/>
        <v>NoWaive</v>
      </c>
      <c r="AH28" t="str">
        <f t="shared" ca="1" si="7"/>
        <v>NTR</v>
      </c>
    </row>
    <row r="29" spans="1:34" x14ac:dyDescent="0.3">
      <c r="A29">
        <f t="shared" si="0"/>
        <v>0</v>
      </c>
      <c r="B29">
        <f t="shared" si="1"/>
        <v>0</v>
      </c>
      <c r="C29" s="4">
        <f t="shared" ca="1" si="2"/>
        <v>99799</v>
      </c>
      <c r="D29">
        <v>99799</v>
      </c>
      <c r="E29" t="s">
        <v>62</v>
      </c>
      <c r="F29" t="s">
        <v>63</v>
      </c>
      <c r="G29" t="s">
        <v>555</v>
      </c>
      <c r="H29" t="s">
        <v>94</v>
      </c>
      <c r="I29" t="s">
        <v>123</v>
      </c>
      <c r="J29" t="s">
        <v>123</v>
      </c>
      <c r="K29" t="str">
        <f t="shared" ca="1" si="3"/>
        <v>NTR</v>
      </c>
      <c r="L29" t="s">
        <v>20</v>
      </c>
      <c r="M29" t="s">
        <v>20</v>
      </c>
      <c r="N29" t="s">
        <v>1412</v>
      </c>
      <c r="O29" t="s">
        <v>123</v>
      </c>
      <c r="P29" t="s">
        <v>123</v>
      </c>
      <c r="Q29" t="s">
        <v>21</v>
      </c>
      <c r="R29" t="s">
        <v>1380</v>
      </c>
      <c r="S29" t="s">
        <v>269</v>
      </c>
      <c r="T29" t="s">
        <v>51</v>
      </c>
      <c r="U29" t="s">
        <v>39</v>
      </c>
      <c r="V29" t="s">
        <v>1402</v>
      </c>
      <c r="W29" t="s">
        <v>142</v>
      </c>
      <c r="X29" t="s">
        <v>1403</v>
      </c>
      <c r="Y29" t="s">
        <v>20</v>
      </c>
      <c r="Z29" t="s">
        <v>20</v>
      </c>
      <c r="AA29">
        <v>42877.509027777778</v>
      </c>
      <c r="AB29">
        <v>42877.548703703702</v>
      </c>
      <c r="AE29" t="str">
        <f t="shared" ca="1" si="4"/>
        <v>NTR</v>
      </c>
      <c r="AF29" t="str">
        <f t="shared" ca="1" si="5"/>
        <v>NoTarg</v>
      </c>
      <c r="AG29" t="str">
        <f t="shared" ca="1" si="6"/>
        <v>NoWaive</v>
      </c>
      <c r="AH29" t="str">
        <f t="shared" ca="1" si="7"/>
        <v>NTR</v>
      </c>
    </row>
    <row r="30" spans="1:34" x14ac:dyDescent="0.3">
      <c r="A30">
        <f t="shared" si="0"/>
        <v>321</v>
      </c>
      <c r="B30">
        <f t="shared" si="1"/>
        <v>0</v>
      </c>
      <c r="C30" s="4">
        <f t="shared" ca="1" si="2"/>
        <v>85572</v>
      </c>
      <c r="D30">
        <v>85572</v>
      </c>
      <c r="E30" t="s">
        <v>108</v>
      </c>
      <c r="F30" t="s">
        <v>70</v>
      </c>
      <c r="G30" t="s">
        <v>71</v>
      </c>
      <c r="H30" t="s">
        <v>112</v>
      </c>
      <c r="I30" t="s">
        <v>81</v>
      </c>
      <c r="J30" t="s">
        <v>123</v>
      </c>
      <c r="K30" t="str">
        <f t="shared" ca="1" si="3"/>
        <v>.</v>
      </c>
      <c r="L30" s="5" t="s">
        <v>20</v>
      </c>
      <c r="M30" t="s">
        <v>1105</v>
      </c>
      <c r="N30" t="s">
        <v>313</v>
      </c>
      <c r="O30" t="s">
        <v>123</v>
      </c>
      <c r="P30" t="s">
        <v>123</v>
      </c>
      <c r="Q30" t="s">
        <v>82</v>
      </c>
      <c r="R30" t="s">
        <v>1380</v>
      </c>
      <c r="S30" t="s">
        <v>269</v>
      </c>
      <c r="T30" t="s">
        <v>23</v>
      </c>
      <c r="U30" t="s">
        <v>39</v>
      </c>
      <c r="V30" t="s">
        <v>82</v>
      </c>
      <c r="W30" t="s">
        <v>95</v>
      </c>
      <c r="X30" t="s">
        <v>272</v>
      </c>
      <c r="Y30" t="s">
        <v>20</v>
      </c>
      <c r="Z30" t="s">
        <v>20</v>
      </c>
      <c r="AA30" s="2">
        <v>42552.955081018517</v>
      </c>
      <c r="AB30" s="2">
        <v>42877.641168981485</v>
      </c>
      <c r="AC30" t="s">
        <v>1288</v>
      </c>
      <c r="AD30">
        <v>7</v>
      </c>
      <c r="AE30" t="str">
        <f t="shared" ca="1" si="4"/>
        <v>Documentation</v>
      </c>
      <c r="AF30" t="str">
        <f t="shared" ca="1" si="5"/>
        <v>Avitus_1.4.0.71-20170531</v>
      </c>
      <c r="AG30" t="str">
        <f t="shared" ca="1" si="6"/>
        <v>---</v>
      </c>
      <c r="AH30" t="str">
        <f t="shared" ca="1" si="7"/>
        <v>P1</v>
      </c>
    </row>
    <row r="31" spans="1:34" x14ac:dyDescent="0.3">
      <c r="A31">
        <f t="shared" si="0"/>
        <v>40</v>
      </c>
      <c r="B31">
        <f t="shared" si="1"/>
        <v>3</v>
      </c>
      <c r="C31" s="4">
        <f t="shared" ca="1" si="2"/>
        <v>98207</v>
      </c>
      <c r="D31">
        <v>98207</v>
      </c>
      <c r="E31" t="s">
        <v>69</v>
      </c>
      <c r="F31" t="s">
        <v>70</v>
      </c>
      <c r="G31" t="s">
        <v>71</v>
      </c>
      <c r="H31" t="s">
        <v>112</v>
      </c>
      <c r="I31" t="s">
        <v>68</v>
      </c>
      <c r="J31" t="s">
        <v>123</v>
      </c>
      <c r="K31" t="str">
        <f t="shared" ca="1" si="3"/>
        <v>.</v>
      </c>
      <c r="L31" s="5" t="s">
        <v>20</v>
      </c>
      <c r="M31" t="s">
        <v>1105</v>
      </c>
      <c r="N31" t="s">
        <v>1030</v>
      </c>
      <c r="O31" t="s">
        <v>123</v>
      </c>
      <c r="P31" t="s">
        <v>123</v>
      </c>
      <c r="Q31" t="s">
        <v>82</v>
      </c>
      <c r="R31" t="s">
        <v>1380</v>
      </c>
      <c r="S31" t="s">
        <v>269</v>
      </c>
      <c r="T31" t="s">
        <v>23</v>
      </c>
      <c r="U31" t="s">
        <v>22</v>
      </c>
      <c r="V31" t="s">
        <v>82</v>
      </c>
      <c r="W31" t="s">
        <v>54</v>
      </c>
      <c r="X31" t="s">
        <v>456</v>
      </c>
      <c r="Y31" t="s">
        <v>20</v>
      </c>
      <c r="Z31" t="s">
        <v>20</v>
      </c>
      <c r="AA31" s="2">
        <v>42837.813020833331</v>
      </c>
      <c r="AB31" s="2">
        <v>42874.550034722219</v>
      </c>
      <c r="AC31" t="s">
        <v>1288</v>
      </c>
      <c r="AD31">
        <v>11</v>
      </c>
      <c r="AE31" t="str">
        <f t="shared" ca="1" si="4"/>
        <v>Documentation</v>
      </c>
      <c r="AF31" t="str">
        <f t="shared" ca="1" si="5"/>
        <v>Avitus_1.4.0.71-20170531</v>
      </c>
      <c r="AG31" t="str">
        <f t="shared" ca="1" si="6"/>
        <v>---</v>
      </c>
      <c r="AH31" t="str">
        <f t="shared" ca="1" si="7"/>
        <v>P1</v>
      </c>
    </row>
    <row r="32" spans="1:34" x14ac:dyDescent="0.3">
      <c r="A32">
        <f t="shared" si="0"/>
        <v>3</v>
      </c>
      <c r="B32">
        <f t="shared" si="1"/>
        <v>0</v>
      </c>
      <c r="C32" s="4">
        <f t="shared" ca="1" si="2"/>
        <v>99716</v>
      </c>
      <c r="D32">
        <v>99716</v>
      </c>
      <c r="E32" t="s">
        <v>413</v>
      </c>
      <c r="F32" t="s">
        <v>1347</v>
      </c>
      <c r="G32" t="s">
        <v>1348</v>
      </c>
      <c r="H32" t="s">
        <v>184</v>
      </c>
      <c r="I32" t="s">
        <v>68</v>
      </c>
      <c r="J32" t="s">
        <v>123</v>
      </c>
      <c r="K32" t="str">
        <f t="shared" ca="1" si="3"/>
        <v>NTR</v>
      </c>
      <c r="L32" s="5" t="s">
        <v>20</v>
      </c>
      <c r="M32" t="s">
        <v>1182</v>
      </c>
      <c r="N32" t="s">
        <v>1354</v>
      </c>
      <c r="O32" t="s">
        <v>123</v>
      </c>
      <c r="P32" t="s">
        <v>123</v>
      </c>
      <c r="Q32" t="s">
        <v>82</v>
      </c>
      <c r="R32" t="s">
        <v>1380</v>
      </c>
      <c r="S32" t="s">
        <v>269</v>
      </c>
      <c r="T32" t="s">
        <v>23</v>
      </c>
      <c r="U32" t="s">
        <v>22</v>
      </c>
      <c r="V32" t="s">
        <v>82</v>
      </c>
      <c r="W32" t="s">
        <v>1400</v>
      </c>
      <c r="X32" t="s">
        <v>413</v>
      </c>
      <c r="Y32" t="s">
        <v>20</v>
      </c>
      <c r="Z32" t="s">
        <v>847</v>
      </c>
      <c r="AA32" s="2">
        <v>42874.369317129633</v>
      </c>
      <c r="AB32" s="2">
        <v>42877.832199074073</v>
      </c>
      <c r="AD32">
        <v>2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18</v>
      </c>
      <c r="B33">
        <f t="shared" si="1"/>
        <v>6</v>
      </c>
      <c r="C33" s="4">
        <f t="shared" ca="1" si="2"/>
        <v>99073</v>
      </c>
      <c r="D33">
        <v>99073</v>
      </c>
      <c r="E33" t="s">
        <v>413</v>
      </c>
      <c r="F33" t="s">
        <v>253</v>
      </c>
      <c r="G33" t="s">
        <v>702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s="5" t="s">
        <v>20</v>
      </c>
      <c r="M33" s="5" t="s">
        <v>1182</v>
      </c>
      <c r="N33" t="s">
        <v>1293</v>
      </c>
      <c r="O33" t="s">
        <v>123</v>
      </c>
      <c r="P33" t="s">
        <v>1004</v>
      </c>
      <c r="Q33" t="s">
        <v>82</v>
      </c>
      <c r="R33" t="s">
        <v>1380</v>
      </c>
      <c r="S33" t="s">
        <v>269</v>
      </c>
      <c r="T33" t="s">
        <v>51</v>
      </c>
      <c r="U33" t="s">
        <v>39</v>
      </c>
      <c r="V33" t="s">
        <v>82</v>
      </c>
      <c r="W33" t="s">
        <v>54</v>
      </c>
      <c r="X33" t="s">
        <v>456</v>
      </c>
      <c r="Y33" t="s">
        <v>20</v>
      </c>
      <c r="Z33" t="s">
        <v>20</v>
      </c>
      <c r="AA33" s="2">
        <v>42859.8746875</v>
      </c>
      <c r="AB33" s="2">
        <v>42871.138252314813</v>
      </c>
      <c r="AD33">
        <v>1</v>
      </c>
      <c r="AE33" t="str">
        <f t="shared" ca="1" si="4"/>
        <v>File Access Auditing</v>
      </c>
      <c r="AF33" t="str">
        <f t="shared" ca="1" si="5"/>
        <v>Avitus_1.4.0.70-20170524</v>
      </c>
      <c r="AG33" t="str">
        <f t="shared" ca="1" si="6"/>
        <v>---</v>
      </c>
      <c r="AH33" t="str">
        <f t="shared" ca="1" si="7"/>
        <v>P0</v>
      </c>
    </row>
    <row r="34" spans="1:34" x14ac:dyDescent="0.3">
      <c r="A34">
        <f t="shared" ref="A34:A65" si="8">DAYS360(AA34,$K$104)</f>
        <v>7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99477</v>
      </c>
      <c r="D34">
        <v>99477</v>
      </c>
      <c r="E34" t="s">
        <v>413</v>
      </c>
      <c r="F34" t="s">
        <v>253</v>
      </c>
      <c r="G34" t="s">
        <v>254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s="5" t="s">
        <v>20</v>
      </c>
      <c r="M34" t="s">
        <v>1182</v>
      </c>
      <c r="N34" t="s">
        <v>1306</v>
      </c>
      <c r="O34" t="s">
        <v>123</v>
      </c>
      <c r="P34" t="s">
        <v>716</v>
      </c>
      <c r="Q34" t="s">
        <v>82</v>
      </c>
      <c r="R34" t="s">
        <v>1380</v>
      </c>
      <c r="S34" t="s">
        <v>269</v>
      </c>
      <c r="T34" t="s">
        <v>23</v>
      </c>
      <c r="U34" t="s">
        <v>22</v>
      </c>
      <c r="V34" t="s">
        <v>82</v>
      </c>
      <c r="W34" t="s">
        <v>54</v>
      </c>
      <c r="X34" t="s">
        <v>456</v>
      </c>
      <c r="Y34" t="s">
        <v>20</v>
      </c>
      <c r="Z34" t="s">
        <v>847</v>
      </c>
      <c r="AA34" s="2">
        <v>42870.608414351853</v>
      </c>
      <c r="AB34" s="2">
        <v>42877.835902777777</v>
      </c>
      <c r="AD34">
        <v>12</v>
      </c>
      <c r="AE34" t="str">
        <f t="shared" ref="AE34:AE65" ca="1" si="12">IFERROR(VLOOKUP($D34,INDIRECT("'" &amp; $K$103 &amp; "'!$C$2:$K$90"),4,FALSE),"NTR")</f>
        <v>File Access Auditing</v>
      </c>
      <c r="AF34" t="str">
        <f t="shared" ref="AF34:AF65" ca="1" si="13">IFERROR(VLOOKUP($D34,INDIRECT("'" &amp; $K$103 &amp; "'!$C$2:$T$90"),11,FALSE),"NoTarg")</f>
        <v>Avitus_1.4.0.70-20170524</v>
      </c>
      <c r="AG34" t="str">
        <f t="shared" ref="AG34:AG65" ca="1" si="14">IFERROR(VLOOKUP($D34,INDIRECT("'" &amp; $K$103 &amp; "'!$C$2:$L$90"),10,FALSE),"NoWaive")</f>
        <v>---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5</v>
      </c>
      <c r="B35">
        <f t="shared" si="9"/>
        <v>0</v>
      </c>
      <c r="C35" s="4">
        <f t="shared" ca="1" si="10"/>
        <v>99616</v>
      </c>
      <c r="D35">
        <v>99616</v>
      </c>
      <c r="E35" t="s">
        <v>805</v>
      </c>
      <c r="F35" t="s">
        <v>253</v>
      </c>
      <c r="G35" t="s">
        <v>254</v>
      </c>
      <c r="H35" t="s">
        <v>184</v>
      </c>
      <c r="I35" t="s">
        <v>68</v>
      </c>
      <c r="J35" t="s">
        <v>123</v>
      </c>
      <c r="K35" t="str">
        <f t="shared" ca="1" si="11"/>
        <v>.</v>
      </c>
      <c r="L35" s="5" t="s">
        <v>20</v>
      </c>
      <c r="M35" t="s">
        <v>1182</v>
      </c>
      <c r="N35" t="s">
        <v>1350</v>
      </c>
      <c r="O35" t="s">
        <v>123</v>
      </c>
      <c r="P35" t="s">
        <v>1004</v>
      </c>
      <c r="Q35" t="s">
        <v>82</v>
      </c>
      <c r="R35" t="s">
        <v>1380</v>
      </c>
      <c r="S35" t="s">
        <v>269</v>
      </c>
      <c r="T35" t="s">
        <v>23</v>
      </c>
      <c r="U35" t="s">
        <v>22</v>
      </c>
      <c r="V35" t="s">
        <v>82</v>
      </c>
      <c r="W35" t="s">
        <v>54</v>
      </c>
      <c r="X35" t="s">
        <v>277</v>
      </c>
      <c r="Y35" t="s">
        <v>20</v>
      </c>
      <c r="Z35" t="s">
        <v>20</v>
      </c>
      <c r="AA35" s="2">
        <v>42872.709988425922</v>
      </c>
      <c r="AB35" s="2">
        <v>42877.150393518517</v>
      </c>
      <c r="AD35">
        <v>2</v>
      </c>
      <c r="AE35" t="str">
        <f t="shared" ca="1" si="12"/>
        <v>File Access Auditing</v>
      </c>
      <c r="AF35" t="str">
        <f t="shared" ca="1" si="13"/>
        <v>Avitus_1.4.0.70-20170524</v>
      </c>
      <c r="AG35" t="str">
        <f t="shared" ca="1" si="14"/>
        <v>---</v>
      </c>
      <c r="AH35" t="str">
        <f t="shared" ca="1" si="15"/>
        <v>P0</v>
      </c>
    </row>
    <row r="36" spans="1:34" x14ac:dyDescent="0.3">
      <c r="A36">
        <f t="shared" si="8"/>
        <v>4</v>
      </c>
      <c r="B36">
        <f t="shared" si="9"/>
        <v>0</v>
      </c>
      <c r="C36" s="4">
        <f t="shared" ca="1" si="10"/>
        <v>99703</v>
      </c>
      <c r="D36">
        <v>99703</v>
      </c>
      <c r="E36" t="s">
        <v>465</v>
      </c>
      <c r="F36" t="s">
        <v>48</v>
      </c>
      <c r="G36" t="s">
        <v>800</v>
      </c>
      <c r="H36" t="s">
        <v>184</v>
      </c>
      <c r="I36" t="s">
        <v>24</v>
      </c>
      <c r="J36" t="s">
        <v>123</v>
      </c>
      <c r="K36" t="str">
        <f t="shared" ca="1" si="11"/>
        <v>NTR</v>
      </c>
      <c r="L36" s="5" t="s">
        <v>20</v>
      </c>
      <c r="M36" s="5" t="s">
        <v>20</v>
      </c>
      <c r="N36" t="s">
        <v>1351</v>
      </c>
      <c r="O36" t="s">
        <v>123</v>
      </c>
      <c r="P36" t="s">
        <v>123</v>
      </c>
      <c r="Q36" t="s">
        <v>21</v>
      </c>
      <c r="R36" t="s">
        <v>1380</v>
      </c>
      <c r="S36" t="s">
        <v>269</v>
      </c>
      <c r="T36" t="s">
        <v>36</v>
      </c>
      <c r="U36" t="s">
        <v>22</v>
      </c>
      <c r="V36" t="s">
        <v>29</v>
      </c>
      <c r="W36" t="s">
        <v>40</v>
      </c>
      <c r="X36" t="s">
        <v>660</v>
      </c>
      <c r="Y36" t="s">
        <v>20</v>
      </c>
      <c r="Z36" t="s">
        <v>20</v>
      </c>
      <c r="AA36" s="2">
        <v>42873.761076388888</v>
      </c>
      <c r="AB36" s="2">
        <v>42877.679305555554</v>
      </c>
      <c r="AD36">
        <v>1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8"/>
        <v>276</v>
      </c>
      <c r="B37">
        <f t="shared" si="9"/>
        <v>20</v>
      </c>
      <c r="C37" s="4">
        <f t="shared" ca="1" si="10"/>
        <v>87634</v>
      </c>
      <c r="D37">
        <v>87634</v>
      </c>
      <c r="E37" t="s">
        <v>760</v>
      </c>
      <c r="F37" t="s">
        <v>28</v>
      </c>
      <c r="G37" t="s">
        <v>481</v>
      </c>
      <c r="H37" t="s">
        <v>94</v>
      </c>
      <c r="I37" t="s">
        <v>30</v>
      </c>
      <c r="J37" t="s">
        <v>123</v>
      </c>
      <c r="K37" t="str">
        <f t="shared" ca="1" si="11"/>
        <v>.</v>
      </c>
      <c r="L37" s="5" t="s">
        <v>20</v>
      </c>
      <c r="M37" t="s">
        <v>20</v>
      </c>
      <c r="N37" t="s">
        <v>1077</v>
      </c>
      <c r="O37" t="s">
        <v>123</v>
      </c>
      <c r="P37" t="s">
        <v>206</v>
      </c>
      <c r="Q37" t="s">
        <v>82</v>
      </c>
      <c r="R37" t="s">
        <v>1380</v>
      </c>
      <c r="S37" t="s">
        <v>269</v>
      </c>
      <c r="T37" t="s">
        <v>23</v>
      </c>
      <c r="U37" t="s">
        <v>22</v>
      </c>
      <c r="V37" t="s">
        <v>60</v>
      </c>
      <c r="W37" t="s">
        <v>54</v>
      </c>
      <c r="X37" t="s">
        <v>108</v>
      </c>
      <c r="Y37" t="s">
        <v>20</v>
      </c>
      <c r="Z37" t="s">
        <v>20</v>
      </c>
      <c r="AA37" s="2">
        <v>42598.237395833334</v>
      </c>
      <c r="AB37" s="2">
        <v>42857.459143518521</v>
      </c>
      <c r="AC37" t="s">
        <v>1157</v>
      </c>
      <c r="AD37">
        <v>11</v>
      </c>
      <c r="AE37" t="str">
        <f t="shared" ca="1" si="12"/>
        <v>Platform Software</v>
      </c>
      <c r="AF37" t="str">
        <f t="shared" ca="1" si="13"/>
        <v>---</v>
      </c>
      <c r="AG37" t="str">
        <f t="shared" ca="1" si="14"/>
        <v>---</v>
      </c>
      <c r="AH37" t="str">
        <f t="shared" ca="1" si="15"/>
        <v>P2</v>
      </c>
    </row>
    <row r="38" spans="1:34" x14ac:dyDescent="0.3">
      <c r="A38">
        <f t="shared" si="8"/>
        <v>261</v>
      </c>
      <c r="B38">
        <f t="shared" si="9"/>
        <v>14</v>
      </c>
      <c r="C38" s="4">
        <f t="shared" ca="1" si="10"/>
        <v>88457</v>
      </c>
      <c r="D38">
        <v>88457</v>
      </c>
      <c r="E38" t="s">
        <v>408</v>
      </c>
      <c r="F38" t="s">
        <v>28</v>
      </c>
      <c r="G38" t="s">
        <v>407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s="5" t="s">
        <v>796</v>
      </c>
      <c r="M38" t="s">
        <v>20</v>
      </c>
      <c r="N38" t="s">
        <v>524</v>
      </c>
      <c r="O38" t="s">
        <v>1383</v>
      </c>
      <c r="P38" t="s">
        <v>1230</v>
      </c>
      <c r="Q38" t="s">
        <v>287</v>
      </c>
      <c r="R38" t="s">
        <v>82</v>
      </c>
      <c r="S38" t="s">
        <v>269</v>
      </c>
      <c r="T38" t="s">
        <v>23</v>
      </c>
      <c r="U38" t="s">
        <v>22</v>
      </c>
      <c r="V38" t="s">
        <v>25</v>
      </c>
      <c r="W38" t="s">
        <v>26</v>
      </c>
      <c r="X38" t="s">
        <v>41</v>
      </c>
      <c r="Y38" t="s">
        <v>20</v>
      </c>
      <c r="Z38" t="s">
        <v>20</v>
      </c>
      <c r="AA38" s="2">
        <v>42614.564895833333</v>
      </c>
      <c r="AB38" s="2">
        <v>42863.823634259257</v>
      </c>
      <c r="AC38" t="s">
        <v>170</v>
      </c>
      <c r="AD38">
        <v>19</v>
      </c>
      <c r="AE38" t="str">
        <f t="shared" ca="1" si="12"/>
        <v>Platform Software</v>
      </c>
      <c r="AF38" t="str">
        <f t="shared" ca="1" si="13"/>
        <v>---</v>
      </c>
      <c r="AG38" t="str">
        <f t="shared" ca="1" si="14"/>
        <v>Waiver Requested</v>
      </c>
      <c r="AH38" t="str">
        <f t="shared" ca="1" si="15"/>
        <v>P1</v>
      </c>
    </row>
    <row r="39" spans="1:34" x14ac:dyDescent="0.3">
      <c r="A39">
        <f t="shared" si="8"/>
        <v>32</v>
      </c>
      <c r="B39">
        <f t="shared" si="9"/>
        <v>0</v>
      </c>
      <c r="C39" s="4">
        <f t="shared" ca="1" si="10"/>
        <v>98555</v>
      </c>
      <c r="D39">
        <v>98555</v>
      </c>
      <c r="E39" t="s">
        <v>760</v>
      </c>
      <c r="F39" t="s">
        <v>28</v>
      </c>
      <c r="G39" t="s">
        <v>481</v>
      </c>
      <c r="H39" t="s">
        <v>184</v>
      </c>
      <c r="I39" t="s">
        <v>81</v>
      </c>
      <c r="J39" t="s">
        <v>123</v>
      </c>
      <c r="K39" t="str">
        <f t="shared" ca="1" si="11"/>
        <v>.</v>
      </c>
      <c r="L39" s="5" t="s">
        <v>20</v>
      </c>
      <c r="M39" t="s">
        <v>20</v>
      </c>
      <c r="N39" t="s">
        <v>1328</v>
      </c>
      <c r="O39" t="s">
        <v>123</v>
      </c>
      <c r="P39" t="s">
        <v>206</v>
      </c>
      <c r="Q39" t="s">
        <v>287</v>
      </c>
      <c r="R39" t="s">
        <v>82</v>
      </c>
      <c r="S39" t="s">
        <v>269</v>
      </c>
      <c r="T39" t="s">
        <v>36</v>
      </c>
      <c r="U39" t="s">
        <v>35</v>
      </c>
      <c r="V39" t="s">
        <v>82</v>
      </c>
      <c r="W39" t="s">
        <v>1290</v>
      </c>
      <c r="X39" t="s">
        <v>84</v>
      </c>
      <c r="Y39" t="s">
        <v>20</v>
      </c>
      <c r="Z39" t="s">
        <v>20</v>
      </c>
      <c r="AA39" s="2">
        <v>42845.692384259259</v>
      </c>
      <c r="AB39" s="2">
        <v>42877.972511574073</v>
      </c>
      <c r="AC39" t="s">
        <v>1422</v>
      </c>
      <c r="AD39">
        <v>2</v>
      </c>
      <c r="AE39" t="str">
        <f t="shared" ca="1" si="12"/>
        <v>Platform Software</v>
      </c>
      <c r="AF39" t="str">
        <f t="shared" ca="1" si="13"/>
        <v>---</v>
      </c>
      <c r="AG39" t="str">
        <f t="shared" ca="1" si="14"/>
        <v>---</v>
      </c>
      <c r="AH39" t="str">
        <f t="shared" ca="1" si="15"/>
        <v>P0</v>
      </c>
    </row>
    <row r="40" spans="1:34" x14ac:dyDescent="0.3">
      <c r="A40">
        <f t="shared" si="8"/>
        <v>20</v>
      </c>
      <c r="B40">
        <f t="shared" si="9"/>
        <v>10</v>
      </c>
      <c r="C40" s="4">
        <f t="shared" ca="1" si="10"/>
        <v>98975</v>
      </c>
      <c r="D40">
        <v>98975</v>
      </c>
      <c r="E40" t="s">
        <v>27</v>
      </c>
      <c r="F40" t="s">
        <v>28</v>
      </c>
      <c r="G40" t="s">
        <v>34</v>
      </c>
      <c r="H40" t="s">
        <v>112</v>
      </c>
      <c r="I40" t="s">
        <v>24</v>
      </c>
      <c r="J40" t="s">
        <v>123</v>
      </c>
      <c r="K40" t="str">
        <f t="shared" ca="1" si="11"/>
        <v>.</v>
      </c>
      <c r="L40" s="5" t="s">
        <v>796</v>
      </c>
      <c r="M40" t="s">
        <v>20</v>
      </c>
      <c r="N40" t="s">
        <v>1291</v>
      </c>
      <c r="O40" t="s">
        <v>1394</v>
      </c>
      <c r="P40" t="s">
        <v>1292</v>
      </c>
      <c r="Q40" t="s">
        <v>287</v>
      </c>
      <c r="R40" t="s">
        <v>82</v>
      </c>
      <c r="S40" t="s">
        <v>269</v>
      </c>
      <c r="T40" t="s">
        <v>23</v>
      </c>
      <c r="U40" t="s">
        <v>22</v>
      </c>
      <c r="V40" t="s">
        <v>190</v>
      </c>
      <c r="W40" t="s">
        <v>26</v>
      </c>
      <c r="X40" t="s">
        <v>285</v>
      </c>
      <c r="Y40" t="s">
        <v>20</v>
      </c>
      <c r="Z40" t="s">
        <v>20</v>
      </c>
      <c r="AA40" s="2">
        <v>42857.815833333334</v>
      </c>
      <c r="AB40" s="2">
        <v>42867.497361111113</v>
      </c>
      <c r="AC40" t="s">
        <v>170</v>
      </c>
      <c r="AD40">
        <v>1</v>
      </c>
      <c r="AE40" t="str">
        <f t="shared" ca="1" si="12"/>
        <v>Platform Software</v>
      </c>
      <c r="AF40" t="str">
        <f t="shared" ca="1" si="13"/>
        <v>---</v>
      </c>
      <c r="AG40" t="str">
        <f t="shared" ca="1" si="14"/>
        <v>Waiver Requested</v>
      </c>
      <c r="AH40" t="str">
        <f t="shared" ca="1" si="15"/>
        <v>P1</v>
      </c>
    </row>
    <row r="41" spans="1:34" x14ac:dyDescent="0.3">
      <c r="A41">
        <f t="shared" si="8"/>
        <v>6</v>
      </c>
      <c r="B41">
        <f t="shared" si="9"/>
        <v>0</v>
      </c>
      <c r="C41" s="4">
        <f t="shared" ca="1" si="10"/>
        <v>99497</v>
      </c>
      <c r="D41">
        <v>99497</v>
      </c>
      <c r="E41" t="s">
        <v>760</v>
      </c>
      <c r="F41" t="s">
        <v>28</v>
      </c>
      <c r="G41" t="s">
        <v>1395</v>
      </c>
      <c r="H41" t="s">
        <v>112</v>
      </c>
      <c r="I41" t="s">
        <v>123</v>
      </c>
      <c r="J41" t="s">
        <v>123</v>
      </c>
      <c r="K41" t="str">
        <f t="shared" ca="1" si="11"/>
        <v>NTR</v>
      </c>
      <c r="L41" s="5" t="s">
        <v>20</v>
      </c>
      <c r="M41" s="5" t="s">
        <v>20</v>
      </c>
      <c r="N41" t="s">
        <v>1396</v>
      </c>
      <c r="O41" t="s">
        <v>123</v>
      </c>
      <c r="P41" t="s">
        <v>1397</v>
      </c>
      <c r="Q41" t="s">
        <v>21</v>
      </c>
      <c r="R41" t="s">
        <v>1380</v>
      </c>
      <c r="S41" t="s">
        <v>269</v>
      </c>
      <c r="T41" t="s">
        <v>36</v>
      </c>
      <c r="U41" t="s">
        <v>39</v>
      </c>
      <c r="V41" t="s">
        <v>1398</v>
      </c>
      <c r="W41" t="s">
        <v>26</v>
      </c>
      <c r="X41" t="s">
        <v>1399</v>
      </c>
      <c r="Y41" t="s">
        <v>20</v>
      </c>
      <c r="Z41" t="s">
        <v>20</v>
      </c>
      <c r="AA41" s="2">
        <v>42871.232499999998</v>
      </c>
      <c r="AB41" s="2">
        <v>42877.986018518517</v>
      </c>
      <c r="AC41" t="s">
        <v>1423</v>
      </c>
      <c r="AD41">
        <v>3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x14ac:dyDescent="0.3">
      <c r="A42">
        <f t="shared" si="8"/>
        <v>6</v>
      </c>
      <c r="B42">
        <f t="shared" si="9"/>
        <v>0</v>
      </c>
      <c r="C42" s="4">
        <f t="shared" ca="1" si="10"/>
        <v>99563</v>
      </c>
      <c r="D42">
        <v>99563</v>
      </c>
      <c r="E42" t="s">
        <v>408</v>
      </c>
      <c r="F42" t="s">
        <v>28</v>
      </c>
      <c r="G42" t="s">
        <v>407</v>
      </c>
      <c r="H42" t="s">
        <v>184</v>
      </c>
      <c r="I42" t="s">
        <v>81</v>
      </c>
      <c r="J42" t="s">
        <v>123</v>
      </c>
      <c r="K42" t="str">
        <f t="shared" ca="1" si="11"/>
        <v>.</v>
      </c>
      <c r="L42" s="5" t="s">
        <v>20</v>
      </c>
      <c r="M42" t="s">
        <v>1182</v>
      </c>
      <c r="N42" t="s">
        <v>1331</v>
      </c>
      <c r="O42" t="s">
        <v>123</v>
      </c>
      <c r="P42" t="s">
        <v>168</v>
      </c>
      <c r="Q42" t="s">
        <v>287</v>
      </c>
      <c r="R42" t="s">
        <v>82</v>
      </c>
      <c r="S42" t="s">
        <v>269</v>
      </c>
      <c r="T42" t="s">
        <v>36</v>
      </c>
      <c r="U42" t="s">
        <v>39</v>
      </c>
      <c r="V42" t="s">
        <v>1332</v>
      </c>
      <c r="W42" t="s">
        <v>739</v>
      </c>
      <c r="X42" t="s">
        <v>108</v>
      </c>
      <c r="Y42" t="s">
        <v>20</v>
      </c>
      <c r="Z42" t="s">
        <v>20</v>
      </c>
      <c r="AA42" s="2">
        <v>42871.874328703707</v>
      </c>
      <c r="AB42" s="2">
        <v>42877.678298611114</v>
      </c>
      <c r="AD42">
        <v>1</v>
      </c>
      <c r="AE42" t="str">
        <f t="shared" ca="1" si="12"/>
        <v>Platform Software</v>
      </c>
      <c r="AF42" t="str">
        <f t="shared" ca="1" si="13"/>
        <v>Avitus_1.4.0.70-20170524</v>
      </c>
      <c r="AG42" t="str">
        <f t="shared" ca="1" si="14"/>
        <v>---</v>
      </c>
      <c r="AH42" t="str">
        <f t="shared" ca="1" si="15"/>
        <v>P0</v>
      </c>
    </row>
    <row r="43" spans="1:34" x14ac:dyDescent="0.3">
      <c r="A43">
        <f t="shared" si="8"/>
        <v>5</v>
      </c>
      <c r="B43">
        <f t="shared" si="9"/>
        <v>0</v>
      </c>
      <c r="C43" s="4">
        <f t="shared" ca="1" si="10"/>
        <v>99634</v>
      </c>
      <c r="D43">
        <v>99634</v>
      </c>
      <c r="E43" t="s">
        <v>480</v>
      </c>
      <c r="F43" t="s">
        <v>28</v>
      </c>
      <c r="G43" t="s">
        <v>481</v>
      </c>
      <c r="H43" t="s">
        <v>94</v>
      </c>
      <c r="I43" t="s">
        <v>123</v>
      </c>
      <c r="J43" t="s">
        <v>123</v>
      </c>
      <c r="K43" t="str">
        <f t="shared" ca="1" si="11"/>
        <v>.</v>
      </c>
      <c r="L43" s="5" t="s">
        <v>20</v>
      </c>
      <c r="M43" s="5" t="s">
        <v>1182</v>
      </c>
      <c r="N43" t="s">
        <v>1336</v>
      </c>
      <c r="O43" t="s">
        <v>123</v>
      </c>
      <c r="P43" t="s">
        <v>206</v>
      </c>
      <c r="Q43" t="s">
        <v>287</v>
      </c>
      <c r="R43" t="s">
        <v>82</v>
      </c>
      <c r="S43" t="s">
        <v>269</v>
      </c>
      <c r="T43" t="s">
        <v>23</v>
      </c>
      <c r="U43" t="s">
        <v>22</v>
      </c>
      <c r="V43" t="s">
        <v>156</v>
      </c>
      <c r="W43" t="s">
        <v>489</v>
      </c>
      <c r="X43" t="s">
        <v>480</v>
      </c>
      <c r="Y43" t="s">
        <v>20</v>
      </c>
      <c r="Z43" t="s">
        <v>20</v>
      </c>
      <c r="AA43" s="2">
        <v>42872.914305555554</v>
      </c>
      <c r="AB43" s="2">
        <v>42877.971446759257</v>
      </c>
      <c r="AC43" t="s">
        <v>1422</v>
      </c>
      <c r="AD43">
        <v>2</v>
      </c>
      <c r="AE43" t="str">
        <f t="shared" ca="1" si="12"/>
        <v>Platform Software</v>
      </c>
      <c r="AF43" t="str">
        <f t="shared" ca="1" si="13"/>
        <v>---</v>
      </c>
      <c r="AG43" t="str">
        <f t="shared" ca="1" si="14"/>
        <v>---</v>
      </c>
      <c r="AH43" t="str">
        <f t="shared" ca="1" si="15"/>
        <v>P2</v>
      </c>
    </row>
    <row r="44" spans="1:34" x14ac:dyDescent="0.3">
      <c r="A44">
        <f t="shared" si="8"/>
        <v>4</v>
      </c>
      <c r="B44">
        <f t="shared" si="9"/>
        <v>0</v>
      </c>
      <c r="C44" s="4">
        <f t="shared" ca="1" si="10"/>
        <v>99705</v>
      </c>
      <c r="D44">
        <v>99705</v>
      </c>
      <c r="E44" t="s">
        <v>139</v>
      </c>
      <c r="F44" t="s">
        <v>28</v>
      </c>
      <c r="G44" t="s">
        <v>53</v>
      </c>
      <c r="H44" t="s">
        <v>184</v>
      </c>
      <c r="I44" t="s">
        <v>24</v>
      </c>
      <c r="J44" t="s">
        <v>123</v>
      </c>
      <c r="K44" t="str">
        <f t="shared" ca="1" si="11"/>
        <v>NTR</v>
      </c>
      <c r="L44" s="5" t="s">
        <v>20</v>
      </c>
      <c r="M44" s="5" t="s">
        <v>20</v>
      </c>
      <c r="N44" t="s">
        <v>1357</v>
      </c>
      <c r="O44" t="s">
        <v>123</v>
      </c>
      <c r="P44" t="s">
        <v>123</v>
      </c>
      <c r="Q44" t="s">
        <v>287</v>
      </c>
      <c r="R44" t="s">
        <v>82</v>
      </c>
      <c r="S44" t="s">
        <v>269</v>
      </c>
      <c r="T44" t="s">
        <v>36</v>
      </c>
      <c r="U44" t="s">
        <v>35</v>
      </c>
      <c r="V44" t="s">
        <v>29</v>
      </c>
      <c r="W44" t="s">
        <v>40</v>
      </c>
      <c r="X44" t="s">
        <v>713</v>
      </c>
      <c r="Y44" t="s">
        <v>20</v>
      </c>
      <c r="Z44" t="s">
        <v>20</v>
      </c>
      <c r="AA44" s="2">
        <v>42873.84134259259</v>
      </c>
      <c r="AB44" s="2">
        <v>42877.544652777775</v>
      </c>
      <c r="AD44">
        <v>1</v>
      </c>
      <c r="AE44" t="str">
        <f t="shared" ca="1" si="12"/>
        <v>NTR</v>
      </c>
      <c r="AF44" t="str">
        <f t="shared" ca="1" si="13"/>
        <v>NoTarg</v>
      </c>
      <c r="AG44" t="str">
        <f t="shared" ca="1" si="14"/>
        <v>NoWaive</v>
      </c>
      <c r="AH44" t="str">
        <f t="shared" ca="1" si="15"/>
        <v>NTR</v>
      </c>
    </row>
    <row r="45" spans="1:34" x14ac:dyDescent="0.3">
      <c r="A45">
        <f t="shared" si="8"/>
        <v>0</v>
      </c>
      <c r="B45">
        <f t="shared" si="9"/>
        <v>0</v>
      </c>
      <c r="C45" s="4">
        <f t="shared" ca="1" si="10"/>
        <v>99825</v>
      </c>
      <c r="D45">
        <v>99825</v>
      </c>
      <c r="E45" t="s">
        <v>208</v>
      </c>
      <c r="F45" t="s">
        <v>28</v>
      </c>
      <c r="G45" t="s">
        <v>1415</v>
      </c>
      <c r="H45" t="s">
        <v>94</v>
      </c>
      <c r="I45" t="s">
        <v>123</v>
      </c>
      <c r="J45" t="s">
        <v>123</v>
      </c>
      <c r="K45" t="str">
        <f t="shared" ca="1" si="11"/>
        <v>NTR</v>
      </c>
      <c r="L45" t="s">
        <v>20</v>
      </c>
      <c r="M45" t="s">
        <v>20</v>
      </c>
      <c r="N45" t="s">
        <v>1416</v>
      </c>
      <c r="O45" t="s">
        <v>123</v>
      </c>
      <c r="P45" t="s">
        <v>1397</v>
      </c>
      <c r="Q45" t="s">
        <v>21</v>
      </c>
      <c r="R45" t="s">
        <v>1380</v>
      </c>
      <c r="S45" t="s">
        <v>269</v>
      </c>
      <c r="T45" t="s">
        <v>23</v>
      </c>
      <c r="U45" t="s">
        <v>39</v>
      </c>
      <c r="V45" t="s">
        <v>1332</v>
      </c>
      <c r="W45" t="s">
        <v>1417</v>
      </c>
      <c r="X45" t="s">
        <v>1418</v>
      </c>
      <c r="Y45" t="s">
        <v>20</v>
      </c>
      <c r="Z45" t="s">
        <v>20</v>
      </c>
      <c r="AA45">
        <v>42877.856504629628</v>
      </c>
      <c r="AB45">
        <v>42877.998078703706</v>
      </c>
      <c r="AE45" t="str">
        <f t="shared" ca="1" si="12"/>
        <v>NTR</v>
      </c>
      <c r="AF45" t="str">
        <f t="shared" ca="1" si="13"/>
        <v>NoTarg</v>
      </c>
      <c r="AG45" t="str">
        <f t="shared" ca="1" si="14"/>
        <v>NoWaive</v>
      </c>
      <c r="AH45" t="str">
        <f t="shared" ca="1" si="15"/>
        <v>NTR</v>
      </c>
    </row>
    <row r="46" spans="1:34" x14ac:dyDescent="0.3">
      <c r="A46">
        <f t="shared" si="8"/>
        <v>0</v>
      </c>
      <c r="B46">
        <f t="shared" si="9"/>
        <v>0</v>
      </c>
      <c r="C46" s="4">
        <f t="shared" ca="1" si="10"/>
        <v>99826</v>
      </c>
      <c r="D46">
        <v>99826</v>
      </c>
      <c r="E46" t="s">
        <v>408</v>
      </c>
      <c r="F46" t="s">
        <v>28</v>
      </c>
      <c r="G46" t="s">
        <v>407</v>
      </c>
      <c r="H46" t="s">
        <v>94</v>
      </c>
      <c r="I46" t="s">
        <v>123</v>
      </c>
      <c r="J46" t="s">
        <v>123</v>
      </c>
      <c r="K46" t="str">
        <f t="shared" ca="1" si="11"/>
        <v>NTR</v>
      </c>
      <c r="L46" t="s">
        <v>20</v>
      </c>
      <c r="M46" t="s">
        <v>20</v>
      </c>
      <c r="N46" t="s">
        <v>1420</v>
      </c>
      <c r="O46" t="s">
        <v>123</v>
      </c>
      <c r="P46" t="s">
        <v>123</v>
      </c>
      <c r="Q46" t="s">
        <v>21</v>
      </c>
      <c r="R46" t="s">
        <v>1380</v>
      </c>
      <c r="S46" t="s">
        <v>269</v>
      </c>
      <c r="T46" t="s">
        <v>51</v>
      </c>
      <c r="U46" t="s">
        <v>50</v>
      </c>
      <c r="V46" t="s">
        <v>1332</v>
      </c>
      <c r="W46" t="s">
        <v>90</v>
      </c>
      <c r="X46" t="s">
        <v>1421</v>
      </c>
      <c r="Y46" t="s">
        <v>20</v>
      </c>
      <c r="Z46" t="s">
        <v>20</v>
      </c>
      <c r="AA46">
        <v>42877.870474537034</v>
      </c>
      <c r="AB46">
        <v>42877.95689814815</v>
      </c>
      <c r="AE46" t="str">
        <f t="shared" ca="1" si="12"/>
        <v>NTR</v>
      </c>
      <c r="AF46" t="str">
        <f t="shared" ca="1" si="13"/>
        <v>NoTarg</v>
      </c>
      <c r="AG46" t="str">
        <f t="shared" ca="1" si="14"/>
        <v>NoWaive</v>
      </c>
      <c r="AH46" t="str">
        <f t="shared" ca="1" si="15"/>
        <v>NTR</v>
      </c>
    </row>
    <row r="47" spans="1:34" x14ac:dyDescent="0.3">
      <c r="A47">
        <f t="shared" si="8"/>
        <v>254</v>
      </c>
      <c r="B47">
        <f t="shared" si="9"/>
        <v>4</v>
      </c>
      <c r="C47" s="4">
        <f t="shared" ca="1" si="10"/>
        <v>88763</v>
      </c>
      <c r="D47">
        <v>88763</v>
      </c>
      <c r="E47" t="s">
        <v>147</v>
      </c>
      <c r="F47" t="s">
        <v>75</v>
      </c>
      <c r="G47" t="s">
        <v>76</v>
      </c>
      <c r="H47" t="s">
        <v>94</v>
      </c>
      <c r="I47" t="s">
        <v>30</v>
      </c>
      <c r="J47" t="s">
        <v>123</v>
      </c>
      <c r="K47" t="str">
        <f t="shared" ca="1" si="11"/>
        <v>Reopened 17-May</v>
      </c>
      <c r="L47" s="5" t="s">
        <v>20</v>
      </c>
      <c r="M47" t="s">
        <v>1327</v>
      </c>
      <c r="N47" t="s">
        <v>339</v>
      </c>
      <c r="O47" t="s">
        <v>123</v>
      </c>
      <c r="P47" t="s">
        <v>123</v>
      </c>
      <c r="Q47" t="s">
        <v>82</v>
      </c>
      <c r="R47" t="s">
        <v>1380</v>
      </c>
      <c r="S47" t="s">
        <v>269</v>
      </c>
      <c r="T47" t="s">
        <v>36</v>
      </c>
      <c r="U47" t="s">
        <v>35</v>
      </c>
      <c r="V47" t="s">
        <v>29</v>
      </c>
      <c r="W47" t="s">
        <v>44</v>
      </c>
      <c r="X47" t="s">
        <v>272</v>
      </c>
      <c r="Y47" t="s">
        <v>103</v>
      </c>
      <c r="Z47" t="s">
        <v>20</v>
      </c>
      <c r="AA47" s="2">
        <v>42621.723240740743</v>
      </c>
      <c r="AB47" s="2">
        <v>42873.230497685188</v>
      </c>
      <c r="AC47" t="s">
        <v>593</v>
      </c>
      <c r="AD47">
        <v>15</v>
      </c>
      <c r="AE47" t="str">
        <f t="shared" ca="1" si="12"/>
        <v>Protocols-AAUM</v>
      </c>
      <c r="AF47" t="str">
        <f t="shared" ca="1" si="13"/>
        <v>Avitus_1.4.0.59-20170309</v>
      </c>
      <c r="AG47" t="str">
        <f t="shared" ca="1" si="14"/>
        <v>---</v>
      </c>
      <c r="AH47" t="str">
        <f t="shared" ca="1" si="15"/>
        <v>P2</v>
      </c>
    </row>
    <row r="48" spans="1:34" x14ac:dyDescent="0.3">
      <c r="A48">
        <f t="shared" si="8"/>
        <v>137</v>
      </c>
      <c r="B48">
        <f t="shared" si="9"/>
        <v>14</v>
      </c>
      <c r="C48" s="4">
        <f t="shared" ca="1" si="10"/>
        <v>94191</v>
      </c>
      <c r="D48">
        <v>94191</v>
      </c>
      <c r="E48" t="s">
        <v>186</v>
      </c>
      <c r="F48" t="s">
        <v>75</v>
      </c>
      <c r="G48" t="s">
        <v>76</v>
      </c>
      <c r="H48" t="s">
        <v>112</v>
      </c>
      <c r="I48" t="s">
        <v>30</v>
      </c>
      <c r="J48" t="s">
        <v>123</v>
      </c>
      <c r="K48" t="str">
        <f t="shared" ca="1" si="11"/>
        <v>.</v>
      </c>
      <c r="L48" s="5" t="s">
        <v>796</v>
      </c>
      <c r="M48" t="s">
        <v>20</v>
      </c>
      <c r="N48" t="s">
        <v>344</v>
      </c>
      <c r="O48" t="s">
        <v>1384</v>
      </c>
      <c r="P48" t="s">
        <v>123</v>
      </c>
      <c r="Q48" t="s">
        <v>82</v>
      </c>
      <c r="R48" t="s">
        <v>1380</v>
      </c>
      <c r="S48" t="s">
        <v>269</v>
      </c>
      <c r="T48" t="s">
        <v>36</v>
      </c>
      <c r="U48" t="s">
        <v>35</v>
      </c>
      <c r="V48" t="s">
        <v>25</v>
      </c>
      <c r="W48" t="s">
        <v>26</v>
      </c>
      <c r="X48" t="s">
        <v>272</v>
      </c>
      <c r="Y48" t="s">
        <v>103</v>
      </c>
      <c r="Z48" t="s">
        <v>20</v>
      </c>
      <c r="AA48" s="2">
        <v>42740.289351851854</v>
      </c>
      <c r="AB48" s="2">
        <v>42863.788495370369</v>
      </c>
      <c r="AD48">
        <v>7</v>
      </c>
      <c r="AE48" t="str">
        <f t="shared" ca="1" si="12"/>
        <v>Protocols-AAUM</v>
      </c>
      <c r="AF48" t="str">
        <f t="shared" ca="1" si="13"/>
        <v>---</v>
      </c>
      <c r="AG48" t="str">
        <f t="shared" ca="1" si="14"/>
        <v>Waiver Requested</v>
      </c>
      <c r="AH48" t="str">
        <f t="shared" ca="1" si="15"/>
        <v>P1</v>
      </c>
    </row>
    <row r="49" spans="1:34" x14ac:dyDescent="0.3">
      <c r="A49">
        <f t="shared" si="8"/>
        <v>53</v>
      </c>
      <c r="B49">
        <f t="shared" si="9"/>
        <v>28</v>
      </c>
      <c r="C49" s="4">
        <f t="shared" ca="1" si="10"/>
        <v>97620</v>
      </c>
      <c r="D49">
        <v>97620</v>
      </c>
      <c r="E49" t="s">
        <v>41</v>
      </c>
      <c r="F49" t="s">
        <v>75</v>
      </c>
      <c r="G49" t="s">
        <v>129</v>
      </c>
      <c r="H49" t="s">
        <v>94</v>
      </c>
      <c r="I49" t="s">
        <v>30</v>
      </c>
      <c r="J49" t="s">
        <v>123</v>
      </c>
      <c r="K49" t="str">
        <f t="shared" ca="1" si="11"/>
        <v>.</v>
      </c>
      <c r="L49" s="5" t="s">
        <v>796</v>
      </c>
      <c r="M49" t="s">
        <v>20</v>
      </c>
      <c r="N49" t="s">
        <v>929</v>
      </c>
      <c r="O49" t="s">
        <v>123</v>
      </c>
      <c r="P49" t="s">
        <v>123</v>
      </c>
      <c r="Q49" t="s">
        <v>82</v>
      </c>
      <c r="R49" t="s">
        <v>1380</v>
      </c>
      <c r="S49" t="s">
        <v>269</v>
      </c>
      <c r="T49" t="s">
        <v>36</v>
      </c>
      <c r="U49" t="s">
        <v>35</v>
      </c>
      <c r="V49" t="s">
        <v>29</v>
      </c>
      <c r="W49" t="s">
        <v>44</v>
      </c>
      <c r="X49" t="s">
        <v>405</v>
      </c>
      <c r="Y49" t="s">
        <v>20</v>
      </c>
      <c r="Z49" t="s">
        <v>20</v>
      </c>
      <c r="AA49" s="2">
        <v>42823.748773148145</v>
      </c>
      <c r="AB49" s="2">
        <v>42849.737361111111</v>
      </c>
      <c r="AD49">
        <v>4</v>
      </c>
      <c r="AE49" t="str">
        <f t="shared" ca="1" si="12"/>
        <v>Protocols-AAUM</v>
      </c>
      <c r="AF49" t="str">
        <f t="shared" ca="1" si="13"/>
        <v>---</v>
      </c>
      <c r="AG49" t="str">
        <f t="shared" ca="1" si="14"/>
        <v>Waiver Requested</v>
      </c>
      <c r="AH49" t="str">
        <f t="shared" ca="1" si="15"/>
        <v>P2</v>
      </c>
    </row>
    <row r="50" spans="1:34" x14ac:dyDescent="0.3">
      <c r="A50">
        <f t="shared" si="8"/>
        <v>27</v>
      </c>
      <c r="B50">
        <f t="shared" si="9"/>
        <v>7</v>
      </c>
      <c r="C50" s="4">
        <f t="shared" ca="1" si="10"/>
        <v>98719</v>
      </c>
      <c r="D50">
        <v>98719</v>
      </c>
      <c r="E50" t="s">
        <v>41</v>
      </c>
      <c r="F50" t="s">
        <v>75</v>
      </c>
      <c r="G50" t="s">
        <v>79</v>
      </c>
      <c r="H50" t="s">
        <v>112</v>
      </c>
      <c r="I50" t="s">
        <v>24</v>
      </c>
      <c r="J50" t="s">
        <v>123</v>
      </c>
      <c r="K50" t="str">
        <f t="shared" ca="1" si="11"/>
        <v>.</v>
      </c>
      <c r="L50" s="5" t="s">
        <v>20</v>
      </c>
      <c r="M50" t="s">
        <v>20</v>
      </c>
      <c r="N50" t="s">
        <v>1145</v>
      </c>
      <c r="O50" t="s">
        <v>1390</v>
      </c>
      <c r="P50" t="s">
        <v>123</v>
      </c>
      <c r="Q50" t="s">
        <v>82</v>
      </c>
      <c r="R50" t="s">
        <v>1380</v>
      </c>
      <c r="S50" t="s">
        <v>269</v>
      </c>
      <c r="T50" t="s">
        <v>36</v>
      </c>
      <c r="U50" t="s">
        <v>35</v>
      </c>
      <c r="V50" t="s">
        <v>190</v>
      </c>
      <c r="W50" t="s">
        <v>26</v>
      </c>
      <c r="X50" t="s">
        <v>742</v>
      </c>
      <c r="Y50" t="s">
        <v>103</v>
      </c>
      <c r="Z50" t="s">
        <v>20</v>
      </c>
      <c r="AA50" s="2">
        <v>42850.847083333334</v>
      </c>
      <c r="AB50" s="2">
        <v>42870.531527777777</v>
      </c>
      <c r="AD50">
        <v>6</v>
      </c>
      <c r="AE50" t="str">
        <f t="shared" ca="1" si="12"/>
        <v>Protocols-AAUM</v>
      </c>
      <c r="AF50" t="str">
        <f t="shared" ca="1" si="13"/>
        <v>---</v>
      </c>
      <c r="AG50" t="str">
        <f t="shared" ca="1" si="14"/>
        <v>---</v>
      </c>
      <c r="AH50" t="str">
        <f t="shared" ca="1" si="15"/>
        <v>P1</v>
      </c>
    </row>
    <row r="51" spans="1:34" x14ac:dyDescent="0.3">
      <c r="A51">
        <f t="shared" si="8"/>
        <v>6</v>
      </c>
      <c r="B51">
        <f t="shared" si="9"/>
        <v>0</v>
      </c>
      <c r="C51" s="4">
        <f t="shared" ca="1" si="10"/>
        <v>99500</v>
      </c>
      <c r="D51">
        <v>99500</v>
      </c>
      <c r="E51" t="s">
        <v>149</v>
      </c>
      <c r="F51" t="s">
        <v>75</v>
      </c>
      <c r="G51" t="s">
        <v>129</v>
      </c>
      <c r="H51" t="s">
        <v>184</v>
      </c>
      <c r="I51" t="s">
        <v>24</v>
      </c>
      <c r="J51" t="s">
        <v>123</v>
      </c>
      <c r="K51" t="str">
        <f t="shared" ca="1" si="11"/>
        <v xml:space="preserve">Needs keyword. </v>
      </c>
      <c r="L51" s="5" t="s">
        <v>20</v>
      </c>
      <c r="M51" s="5" t="s">
        <v>1182</v>
      </c>
      <c r="N51" t="s">
        <v>1349</v>
      </c>
      <c r="O51" t="s">
        <v>123</v>
      </c>
      <c r="P51" t="s">
        <v>123</v>
      </c>
      <c r="Q51" t="s">
        <v>82</v>
      </c>
      <c r="R51" t="s">
        <v>1380</v>
      </c>
      <c r="S51" t="s">
        <v>269</v>
      </c>
      <c r="T51" t="s">
        <v>23</v>
      </c>
      <c r="U51" t="s">
        <v>39</v>
      </c>
      <c r="V51" t="s">
        <v>29</v>
      </c>
      <c r="W51" t="s">
        <v>52</v>
      </c>
      <c r="X51" t="s">
        <v>1312</v>
      </c>
      <c r="Y51" t="s">
        <v>20</v>
      </c>
      <c r="Z51" t="s">
        <v>851</v>
      </c>
      <c r="AA51" s="2">
        <v>42871.297777777778</v>
      </c>
      <c r="AB51" s="2">
        <v>42877.569039351853</v>
      </c>
      <c r="AC51" t="s">
        <v>964</v>
      </c>
      <c r="AD51">
        <v>3</v>
      </c>
      <c r="AE51" t="str">
        <f t="shared" ca="1" si="12"/>
        <v>Protocols-AAUM</v>
      </c>
      <c r="AF51" t="str">
        <f t="shared" ca="1" si="13"/>
        <v>---</v>
      </c>
      <c r="AG51" t="str">
        <f t="shared" ca="1" si="14"/>
        <v>---</v>
      </c>
      <c r="AH51" t="str">
        <f t="shared" ca="1" si="15"/>
        <v>P0</v>
      </c>
    </row>
    <row r="52" spans="1:34" x14ac:dyDescent="0.3">
      <c r="A52">
        <f t="shared" si="8"/>
        <v>0</v>
      </c>
      <c r="B52">
        <f t="shared" si="9"/>
        <v>0</v>
      </c>
      <c r="C52" s="4">
        <f t="shared" ca="1" si="10"/>
        <v>99820</v>
      </c>
      <c r="D52">
        <v>99820</v>
      </c>
      <c r="E52" t="s">
        <v>41</v>
      </c>
      <c r="F52" t="s">
        <v>75</v>
      </c>
      <c r="G52" t="s">
        <v>76</v>
      </c>
      <c r="H52" t="s">
        <v>94</v>
      </c>
      <c r="I52" t="s">
        <v>123</v>
      </c>
      <c r="J52" t="s">
        <v>123</v>
      </c>
      <c r="K52" t="str">
        <f t="shared" ca="1" si="11"/>
        <v>NTR</v>
      </c>
      <c r="L52" t="s">
        <v>20</v>
      </c>
      <c r="M52" t="s">
        <v>20</v>
      </c>
      <c r="N52" t="s">
        <v>1414</v>
      </c>
      <c r="O52" t="s">
        <v>123</v>
      </c>
      <c r="P52" t="s">
        <v>123</v>
      </c>
      <c r="Q52" t="s">
        <v>21</v>
      </c>
      <c r="R52" t="s">
        <v>1380</v>
      </c>
      <c r="S52" t="s">
        <v>269</v>
      </c>
      <c r="T52" t="s">
        <v>23</v>
      </c>
      <c r="U52" t="s">
        <v>50</v>
      </c>
      <c r="V52" t="s">
        <v>82</v>
      </c>
      <c r="W52" t="s">
        <v>565</v>
      </c>
      <c r="X52" t="s">
        <v>18</v>
      </c>
      <c r="Y52" t="s">
        <v>20</v>
      </c>
      <c r="Z52" t="s">
        <v>20</v>
      </c>
      <c r="AA52">
        <v>42877.840405092589</v>
      </c>
      <c r="AB52">
        <v>42877.901273148149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8"/>
        <v>14</v>
      </c>
      <c r="B53">
        <f t="shared" si="9"/>
        <v>0</v>
      </c>
      <c r="C53" s="4">
        <f t="shared" ca="1" si="10"/>
        <v>99172</v>
      </c>
      <c r="D53">
        <v>99172</v>
      </c>
      <c r="E53" t="s">
        <v>47</v>
      </c>
      <c r="F53" t="s">
        <v>19</v>
      </c>
      <c r="G53" t="s">
        <v>83</v>
      </c>
      <c r="H53" t="s">
        <v>156</v>
      </c>
      <c r="I53" t="s">
        <v>123</v>
      </c>
      <c r="J53" t="s">
        <v>123</v>
      </c>
      <c r="K53" t="str">
        <f t="shared" ca="1" si="11"/>
        <v>This needs Keyword and priority. Is this now Major/Low because caused by mis-config?</v>
      </c>
      <c r="L53" t="s">
        <v>20</v>
      </c>
      <c r="M53" s="5" t="s">
        <v>20</v>
      </c>
      <c r="N53" t="s">
        <v>1242</v>
      </c>
      <c r="O53" t="s">
        <v>123</v>
      </c>
      <c r="P53" t="s">
        <v>123</v>
      </c>
      <c r="Q53" t="s">
        <v>82</v>
      </c>
      <c r="R53" t="s">
        <v>1380</v>
      </c>
      <c r="S53" t="s">
        <v>269</v>
      </c>
      <c r="T53" t="s">
        <v>36</v>
      </c>
      <c r="U53" t="s">
        <v>22</v>
      </c>
      <c r="V53" t="s">
        <v>82</v>
      </c>
      <c r="W53" t="s">
        <v>54</v>
      </c>
      <c r="X53" t="s">
        <v>47</v>
      </c>
      <c r="Y53" t="s">
        <v>103</v>
      </c>
      <c r="Z53" t="s">
        <v>20</v>
      </c>
      <c r="AA53" s="2">
        <v>42863.717222222222</v>
      </c>
      <c r="AB53" s="2">
        <v>42877.791076388887</v>
      </c>
      <c r="AD53">
        <v>23</v>
      </c>
      <c r="AE53" t="str">
        <f t="shared" ca="1" si="12"/>
        <v>Protocols-NFS</v>
      </c>
      <c r="AF53" t="str">
        <f t="shared" ca="1" si="13"/>
        <v>---</v>
      </c>
      <c r="AG53" t="str">
        <f t="shared" ca="1" si="14"/>
        <v>---</v>
      </c>
      <c r="AH53" t="str">
        <f t="shared" ca="1" si="15"/>
        <v>unspecified</v>
      </c>
    </row>
    <row r="54" spans="1:34" x14ac:dyDescent="0.3">
      <c r="A54">
        <f t="shared" si="8"/>
        <v>205</v>
      </c>
      <c r="B54">
        <f t="shared" si="9"/>
        <v>11</v>
      </c>
      <c r="C54" s="4">
        <f t="shared" ca="1" si="10"/>
        <v>91457</v>
      </c>
      <c r="D54">
        <v>91457</v>
      </c>
      <c r="E54" t="s">
        <v>205</v>
      </c>
      <c r="F54" t="s">
        <v>86</v>
      </c>
      <c r="G54" t="s">
        <v>87</v>
      </c>
      <c r="H54" t="s">
        <v>184</v>
      </c>
      <c r="I54" t="s">
        <v>30</v>
      </c>
      <c r="J54" t="s">
        <v>123</v>
      </c>
      <c r="K54" t="str">
        <f t="shared" ca="1" si="11"/>
        <v>.</v>
      </c>
      <c r="L54" s="5" t="s">
        <v>20</v>
      </c>
      <c r="M54" s="5" t="s">
        <v>1182</v>
      </c>
      <c r="N54" t="s">
        <v>358</v>
      </c>
      <c r="O54" t="s">
        <v>123</v>
      </c>
      <c r="P54" t="s">
        <v>1285</v>
      </c>
      <c r="Q54" t="s">
        <v>82</v>
      </c>
      <c r="R54" t="s">
        <v>1380</v>
      </c>
      <c r="S54" t="s">
        <v>269</v>
      </c>
      <c r="T54" t="s">
        <v>36</v>
      </c>
      <c r="U54" t="s">
        <v>35</v>
      </c>
      <c r="V54" t="s">
        <v>29</v>
      </c>
      <c r="W54" t="s">
        <v>54</v>
      </c>
      <c r="X54" t="s">
        <v>272</v>
      </c>
      <c r="Y54" t="s">
        <v>100</v>
      </c>
      <c r="Z54" t="s">
        <v>847</v>
      </c>
      <c r="AA54" s="2">
        <v>42670.638807870368</v>
      </c>
      <c r="AB54" s="2">
        <v>42866.463287037041</v>
      </c>
      <c r="AD54">
        <v>11</v>
      </c>
      <c r="AE54" t="str">
        <f t="shared" ca="1" si="12"/>
        <v>Protocols-SMB</v>
      </c>
      <c r="AF54" t="str">
        <f t="shared" ca="1" si="13"/>
        <v>Avitus_1.4.0.70-20170524</v>
      </c>
      <c r="AG54" t="str">
        <f t="shared" ca="1" si="14"/>
        <v>---</v>
      </c>
      <c r="AH54" t="str">
        <f t="shared" ca="1" si="15"/>
        <v>P0</v>
      </c>
    </row>
    <row r="55" spans="1:34" x14ac:dyDescent="0.3">
      <c r="A55">
        <f t="shared" si="8"/>
        <v>122</v>
      </c>
      <c r="B55">
        <f t="shared" si="9"/>
        <v>12</v>
      </c>
      <c r="C55" s="4">
        <f t="shared" ca="1" si="10"/>
        <v>94835</v>
      </c>
      <c r="D55">
        <v>94835</v>
      </c>
      <c r="E55" t="s">
        <v>561</v>
      </c>
      <c r="F55" t="s">
        <v>86</v>
      </c>
      <c r="G55" t="s">
        <v>87</v>
      </c>
      <c r="H55" t="s">
        <v>112</v>
      </c>
      <c r="I55" t="s">
        <v>30</v>
      </c>
      <c r="J55" t="s">
        <v>123</v>
      </c>
      <c r="K55" t="str">
        <f t="shared" ca="1" si="11"/>
        <v>.</v>
      </c>
      <c r="L55" s="5" t="s">
        <v>20</v>
      </c>
      <c r="M55" s="5" t="s">
        <v>20</v>
      </c>
      <c r="N55" t="s">
        <v>363</v>
      </c>
      <c r="O55" t="s">
        <v>1385</v>
      </c>
      <c r="P55" t="s">
        <v>1075</v>
      </c>
      <c r="Q55" t="s">
        <v>82</v>
      </c>
      <c r="R55" t="s">
        <v>1380</v>
      </c>
      <c r="S55" t="s">
        <v>269</v>
      </c>
      <c r="T55" t="s">
        <v>36</v>
      </c>
      <c r="U55" t="s">
        <v>35</v>
      </c>
      <c r="V55" t="s">
        <v>190</v>
      </c>
      <c r="W55" t="s">
        <v>26</v>
      </c>
      <c r="X55" t="s">
        <v>272</v>
      </c>
      <c r="Y55" t="s">
        <v>103</v>
      </c>
      <c r="Z55" t="s">
        <v>20</v>
      </c>
      <c r="AA55" s="2">
        <v>42755.776539351849</v>
      </c>
      <c r="AB55" s="2">
        <v>42865.49590277778</v>
      </c>
      <c r="AC55" t="s">
        <v>1213</v>
      </c>
      <c r="AD55">
        <v>5</v>
      </c>
      <c r="AE55" t="str">
        <f t="shared" ca="1" si="12"/>
        <v>Protocols-SMB</v>
      </c>
      <c r="AF55" t="str">
        <f t="shared" ca="1" si="13"/>
        <v>---</v>
      </c>
      <c r="AG55" t="str">
        <f t="shared" ca="1" si="14"/>
        <v>---</v>
      </c>
      <c r="AH55" t="str">
        <f t="shared" ca="1" si="15"/>
        <v>P1</v>
      </c>
    </row>
    <row r="56" spans="1:34" x14ac:dyDescent="0.3">
      <c r="A56">
        <f t="shared" si="8"/>
        <v>69</v>
      </c>
      <c r="B56">
        <f t="shared" si="9"/>
        <v>18</v>
      </c>
      <c r="C56" s="4">
        <f t="shared" ca="1" si="10"/>
        <v>97010</v>
      </c>
      <c r="D56">
        <v>97010</v>
      </c>
      <c r="E56" t="s">
        <v>18</v>
      </c>
      <c r="F56" t="s">
        <v>86</v>
      </c>
      <c r="G56" t="s">
        <v>92</v>
      </c>
      <c r="H56" t="s">
        <v>94</v>
      </c>
      <c r="I56" t="s">
        <v>30</v>
      </c>
      <c r="J56" t="s">
        <v>123</v>
      </c>
      <c r="K56" t="str">
        <f t="shared" ca="1" si="11"/>
        <v>.</v>
      </c>
      <c r="L56" s="5" t="s">
        <v>20</v>
      </c>
      <c r="M56" t="s">
        <v>20</v>
      </c>
      <c r="N56" t="s">
        <v>776</v>
      </c>
      <c r="O56" t="s">
        <v>123</v>
      </c>
      <c r="P56" t="s">
        <v>626</v>
      </c>
      <c r="Q56" t="s">
        <v>82</v>
      </c>
      <c r="R56" t="s">
        <v>1380</v>
      </c>
      <c r="S56" t="s">
        <v>269</v>
      </c>
      <c r="T56" t="s">
        <v>36</v>
      </c>
      <c r="U56" t="s">
        <v>35</v>
      </c>
      <c r="V56" t="s">
        <v>29</v>
      </c>
      <c r="W56" t="s">
        <v>54</v>
      </c>
      <c r="X56" t="s">
        <v>405</v>
      </c>
      <c r="Y56" t="s">
        <v>20</v>
      </c>
      <c r="Z56" t="s">
        <v>20</v>
      </c>
      <c r="AA56" s="2">
        <v>42807.891898148147</v>
      </c>
      <c r="AB56" s="2">
        <v>42859.454583333332</v>
      </c>
      <c r="AC56" t="s">
        <v>1215</v>
      </c>
      <c r="AD56">
        <v>12</v>
      </c>
      <c r="AE56" t="str">
        <f t="shared" ca="1" si="12"/>
        <v>Protocols-SMB</v>
      </c>
      <c r="AF56" t="str">
        <f t="shared" ca="1" si="13"/>
        <v>---</v>
      </c>
      <c r="AG56" t="str">
        <f t="shared" ca="1" si="14"/>
        <v>---</v>
      </c>
      <c r="AH56" t="str">
        <f t="shared" ca="1" si="15"/>
        <v>P2</v>
      </c>
    </row>
    <row r="57" spans="1:34" x14ac:dyDescent="0.3">
      <c r="A57">
        <f t="shared" si="8"/>
        <v>54</v>
      </c>
      <c r="B57">
        <f t="shared" si="9"/>
        <v>17</v>
      </c>
      <c r="C57" s="4">
        <f t="shared" ca="1" si="10"/>
        <v>97543</v>
      </c>
      <c r="D57">
        <v>97543</v>
      </c>
      <c r="E57" t="s">
        <v>91</v>
      </c>
      <c r="F57" t="s">
        <v>86</v>
      </c>
      <c r="G57" t="s">
        <v>92</v>
      </c>
      <c r="H57" t="s">
        <v>112</v>
      </c>
      <c r="I57" t="s">
        <v>30</v>
      </c>
      <c r="J57" t="s">
        <v>123</v>
      </c>
      <c r="K57" t="str">
        <f t="shared" ca="1" si="11"/>
        <v>.</v>
      </c>
      <c r="L57" s="5" t="s">
        <v>20</v>
      </c>
      <c r="M57" s="5" t="s">
        <v>20</v>
      </c>
      <c r="N57" t="s">
        <v>1037</v>
      </c>
      <c r="O57" t="s">
        <v>1386</v>
      </c>
      <c r="P57" t="s">
        <v>123</v>
      </c>
      <c r="Q57" t="s">
        <v>82</v>
      </c>
      <c r="R57" t="s">
        <v>1380</v>
      </c>
      <c r="S57" t="s">
        <v>269</v>
      </c>
      <c r="T57" t="s">
        <v>36</v>
      </c>
      <c r="U57" t="s">
        <v>35</v>
      </c>
      <c r="V57" t="s">
        <v>29</v>
      </c>
      <c r="W57" t="s">
        <v>44</v>
      </c>
      <c r="X57" t="s">
        <v>118</v>
      </c>
      <c r="Y57" t="s">
        <v>20</v>
      </c>
      <c r="Z57" t="s">
        <v>20</v>
      </c>
      <c r="AA57" s="2">
        <v>42822.246874999997</v>
      </c>
      <c r="AB57" s="2">
        <v>42860.732615740744</v>
      </c>
      <c r="AC57" t="s">
        <v>402</v>
      </c>
      <c r="AD57">
        <v>8</v>
      </c>
      <c r="AE57" t="str">
        <f t="shared" ca="1" si="12"/>
        <v>Protocols-SMB</v>
      </c>
      <c r="AF57" t="str">
        <f t="shared" ca="1" si="13"/>
        <v>---</v>
      </c>
      <c r="AG57" t="str">
        <f t="shared" ca="1" si="14"/>
        <v>---</v>
      </c>
      <c r="AH57" t="str">
        <f t="shared" ca="1" si="15"/>
        <v>P1</v>
      </c>
    </row>
    <row r="58" spans="1:34" x14ac:dyDescent="0.3">
      <c r="A58">
        <f t="shared" si="8"/>
        <v>26</v>
      </c>
      <c r="B58">
        <f t="shared" si="9"/>
        <v>6</v>
      </c>
      <c r="C58" s="4">
        <f t="shared" ca="1" si="10"/>
        <v>98767</v>
      </c>
      <c r="D58">
        <v>98767</v>
      </c>
      <c r="E58" t="s">
        <v>89</v>
      </c>
      <c r="F58" t="s">
        <v>86</v>
      </c>
      <c r="G58" t="s">
        <v>87</v>
      </c>
      <c r="H58" t="s">
        <v>112</v>
      </c>
      <c r="I58" t="s">
        <v>24</v>
      </c>
      <c r="J58" t="s">
        <v>123</v>
      </c>
      <c r="K58" t="str">
        <f t="shared" ca="1" si="11"/>
        <v>.</v>
      </c>
      <c r="L58" s="5" t="s">
        <v>20</v>
      </c>
      <c r="M58" t="s">
        <v>1182</v>
      </c>
      <c r="N58" t="s">
        <v>1151</v>
      </c>
      <c r="O58" t="s">
        <v>1391</v>
      </c>
      <c r="P58" t="s">
        <v>123</v>
      </c>
      <c r="Q58" t="s">
        <v>82</v>
      </c>
      <c r="R58" t="s">
        <v>1380</v>
      </c>
      <c r="S58" t="s">
        <v>269</v>
      </c>
      <c r="T58" t="s">
        <v>36</v>
      </c>
      <c r="U58" t="s">
        <v>35</v>
      </c>
      <c r="V58" t="s">
        <v>190</v>
      </c>
      <c r="W58" t="s">
        <v>26</v>
      </c>
      <c r="X58" t="s">
        <v>405</v>
      </c>
      <c r="Y58" t="s">
        <v>20</v>
      </c>
      <c r="Z58" t="s">
        <v>847</v>
      </c>
      <c r="AA58" s="2">
        <v>42851.713229166664</v>
      </c>
      <c r="AB58" s="2">
        <v>42871.567777777775</v>
      </c>
      <c r="AC58" t="s">
        <v>1272</v>
      </c>
      <c r="AD58">
        <v>4</v>
      </c>
      <c r="AE58" t="str">
        <f t="shared" ca="1" si="12"/>
        <v>Protocols-SMB</v>
      </c>
      <c r="AF58" t="str">
        <f t="shared" ca="1" si="13"/>
        <v>Avitus_1.4.0.70-20170524</v>
      </c>
      <c r="AG58" t="str">
        <f t="shared" ca="1" si="14"/>
        <v>---</v>
      </c>
      <c r="AH58" t="str">
        <f t="shared" ca="1" si="15"/>
        <v>P1</v>
      </c>
    </row>
    <row r="59" spans="1:34" x14ac:dyDescent="0.3">
      <c r="A59">
        <f t="shared" si="8"/>
        <v>25</v>
      </c>
      <c r="B59">
        <f t="shared" si="9"/>
        <v>12</v>
      </c>
      <c r="C59" s="4">
        <f t="shared" ca="1" si="10"/>
        <v>98839</v>
      </c>
      <c r="D59">
        <v>98839</v>
      </c>
      <c r="E59" t="s">
        <v>416</v>
      </c>
      <c r="F59" t="s">
        <v>86</v>
      </c>
      <c r="G59" t="s">
        <v>266</v>
      </c>
      <c r="H59" t="s">
        <v>94</v>
      </c>
      <c r="I59" t="s">
        <v>24</v>
      </c>
      <c r="J59" t="s">
        <v>123</v>
      </c>
      <c r="K59" t="str">
        <f t="shared" ca="1" si="11"/>
        <v>.</v>
      </c>
      <c r="L59" s="5" t="s">
        <v>20</v>
      </c>
      <c r="M59" s="5" t="s">
        <v>20</v>
      </c>
      <c r="N59" t="s">
        <v>1161</v>
      </c>
      <c r="O59" t="s">
        <v>123</v>
      </c>
      <c r="P59" t="s">
        <v>1273</v>
      </c>
      <c r="Q59" t="s">
        <v>82</v>
      </c>
      <c r="R59" t="s">
        <v>1380</v>
      </c>
      <c r="S59" t="s">
        <v>269</v>
      </c>
      <c r="T59" t="s">
        <v>23</v>
      </c>
      <c r="U59" t="s">
        <v>39</v>
      </c>
      <c r="V59" t="s">
        <v>29</v>
      </c>
      <c r="W59" t="s">
        <v>54</v>
      </c>
      <c r="X59" t="s">
        <v>405</v>
      </c>
      <c r="Y59" t="s">
        <v>20</v>
      </c>
      <c r="Z59" t="s">
        <v>20</v>
      </c>
      <c r="AA59" s="2">
        <v>42852.838067129633</v>
      </c>
      <c r="AB59" s="2">
        <v>42865.653344907405</v>
      </c>
      <c r="AD59">
        <v>9</v>
      </c>
      <c r="AE59" t="str">
        <f t="shared" ca="1" si="12"/>
        <v>Protocols-SMB</v>
      </c>
      <c r="AF59" t="str">
        <f t="shared" ca="1" si="13"/>
        <v>---</v>
      </c>
      <c r="AG59" t="str">
        <f t="shared" ca="1" si="14"/>
        <v>---</v>
      </c>
      <c r="AH59" t="str">
        <f t="shared" ca="1" si="15"/>
        <v>P2</v>
      </c>
    </row>
    <row r="60" spans="1:34" x14ac:dyDescent="0.3">
      <c r="A60">
        <f t="shared" si="8"/>
        <v>21</v>
      </c>
      <c r="B60">
        <f t="shared" si="9"/>
        <v>5</v>
      </c>
      <c r="C60" s="4">
        <f t="shared" ca="1" si="10"/>
        <v>98910</v>
      </c>
      <c r="D60">
        <v>98910</v>
      </c>
      <c r="E60" t="s">
        <v>563</v>
      </c>
      <c r="F60" t="s">
        <v>86</v>
      </c>
      <c r="G60" t="s">
        <v>87</v>
      </c>
      <c r="H60" t="s">
        <v>94</v>
      </c>
      <c r="I60" t="s">
        <v>24</v>
      </c>
      <c r="J60" t="s">
        <v>123</v>
      </c>
      <c r="K60" t="str">
        <f t="shared" ca="1" si="11"/>
        <v>.</v>
      </c>
      <c r="L60" t="s">
        <v>796</v>
      </c>
      <c r="M60" s="5" t="s">
        <v>20</v>
      </c>
      <c r="N60" t="s">
        <v>1178</v>
      </c>
      <c r="O60" t="s">
        <v>123</v>
      </c>
      <c r="P60" t="s">
        <v>123</v>
      </c>
      <c r="Q60" t="s">
        <v>82</v>
      </c>
      <c r="R60" t="s">
        <v>1380</v>
      </c>
      <c r="S60" t="s">
        <v>269</v>
      </c>
      <c r="T60" t="s">
        <v>23</v>
      </c>
      <c r="U60" t="s">
        <v>22</v>
      </c>
      <c r="V60" t="s">
        <v>570</v>
      </c>
      <c r="W60" t="s">
        <v>683</v>
      </c>
      <c r="X60" t="s">
        <v>108</v>
      </c>
      <c r="Y60" t="s">
        <v>20</v>
      </c>
      <c r="Z60" t="s">
        <v>20</v>
      </c>
      <c r="AA60" s="2">
        <v>42856.738692129627</v>
      </c>
      <c r="AB60" s="2">
        <v>42872.500914351855</v>
      </c>
      <c r="AD60">
        <v>7</v>
      </c>
      <c r="AE60" t="str">
        <f t="shared" ca="1" si="12"/>
        <v>Protocols-SMB</v>
      </c>
      <c r="AF60" t="str">
        <f t="shared" ca="1" si="13"/>
        <v>---</v>
      </c>
      <c r="AG60" t="str">
        <f t="shared" ca="1" si="14"/>
        <v>Waiver Requested</v>
      </c>
      <c r="AH60" t="str">
        <f t="shared" ca="1" si="15"/>
        <v>P2</v>
      </c>
    </row>
    <row r="61" spans="1:34" x14ac:dyDescent="0.3">
      <c r="A61">
        <f t="shared" si="8"/>
        <v>20</v>
      </c>
      <c r="B61">
        <f t="shared" si="9"/>
        <v>17</v>
      </c>
      <c r="C61" s="4">
        <f t="shared" ca="1" si="10"/>
        <v>98940</v>
      </c>
      <c r="D61">
        <v>98940</v>
      </c>
      <c r="E61" t="s">
        <v>399</v>
      </c>
      <c r="F61" t="s">
        <v>86</v>
      </c>
      <c r="G61" t="s">
        <v>87</v>
      </c>
      <c r="H61" t="s">
        <v>112</v>
      </c>
      <c r="I61" t="s">
        <v>24</v>
      </c>
      <c r="J61" t="s">
        <v>123</v>
      </c>
      <c r="K61" t="str">
        <f t="shared" ca="1" si="11"/>
        <v>.</v>
      </c>
      <c r="L61" t="s">
        <v>20</v>
      </c>
      <c r="M61" s="5" t="s">
        <v>20</v>
      </c>
      <c r="N61" t="s">
        <v>1183</v>
      </c>
      <c r="O61" t="s">
        <v>1393</v>
      </c>
      <c r="P61" t="s">
        <v>123</v>
      </c>
      <c r="Q61" t="s">
        <v>82</v>
      </c>
      <c r="R61" t="s">
        <v>1380</v>
      </c>
      <c r="S61" t="s">
        <v>269</v>
      </c>
      <c r="T61" t="s">
        <v>36</v>
      </c>
      <c r="U61" t="s">
        <v>35</v>
      </c>
      <c r="V61" t="s">
        <v>190</v>
      </c>
      <c r="W61" t="s">
        <v>26</v>
      </c>
      <c r="X61" t="s">
        <v>405</v>
      </c>
      <c r="Y61" t="s">
        <v>103</v>
      </c>
      <c r="Z61" t="s">
        <v>20</v>
      </c>
      <c r="AA61" s="2">
        <v>42857.441631944443</v>
      </c>
      <c r="AB61" s="2">
        <v>42860.732638888891</v>
      </c>
      <c r="AD61">
        <v>2</v>
      </c>
      <c r="AE61" t="str">
        <f t="shared" ca="1" si="12"/>
        <v>Protocols-SMB</v>
      </c>
      <c r="AF61" t="str">
        <f t="shared" ca="1" si="13"/>
        <v>---</v>
      </c>
      <c r="AG61" t="str">
        <f t="shared" ca="1" si="14"/>
        <v>---</v>
      </c>
      <c r="AH61" t="str">
        <f t="shared" ca="1" si="15"/>
        <v>P1</v>
      </c>
    </row>
    <row r="62" spans="1:34" x14ac:dyDescent="0.3">
      <c r="A62">
        <f t="shared" si="8"/>
        <v>10</v>
      </c>
      <c r="B62">
        <f t="shared" si="9"/>
        <v>6</v>
      </c>
      <c r="C62" s="4">
        <f t="shared" ca="1" si="10"/>
        <v>99428</v>
      </c>
      <c r="D62">
        <v>99428</v>
      </c>
      <c r="E62" t="s">
        <v>1056</v>
      </c>
      <c r="F62" t="s">
        <v>86</v>
      </c>
      <c r="G62" t="s">
        <v>87</v>
      </c>
      <c r="H62" t="s">
        <v>94</v>
      </c>
      <c r="I62" t="s">
        <v>24</v>
      </c>
      <c r="J62" t="s">
        <v>123</v>
      </c>
      <c r="K62" t="str">
        <f t="shared" ca="1" si="11"/>
        <v>.</v>
      </c>
      <c r="L62" s="5" t="s">
        <v>20</v>
      </c>
      <c r="M62" t="s">
        <v>20</v>
      </c>
      <c r="N62" t="s">
        <v>1298</v>
      </c>
      <c r="O62" t="s">
        <v>123</v>
      </c>
      <c r="P62" t="s">
        <v>123</v>
      </c>
      <c r="Q62" t="s">
        <v>82</v>
      </c>
      <c r="R62" t="s">
        <v>1380</v>
      </c>
      <c r="S62" t="s">
        <v>269</v>
      </c>
      <c r="T62" t="s">
        <v>36</v>
      </c>
      <c r="U62" t="s">
        <v>35</v>
      </c>
      <c r="V62" t="s">
        <v>190</v>
      </c>
      <c r="W62" t="s">
        <v>54</v>
      </c>
      <c r="X62" t="s">
        <v>405</v>
      </c>
      <c r="Y62" t="s">
        <v>20</v>
      </c>
      <c r="Z62" t="s">
        <v>20</v>
      </c>
      <c r="AA62" s="2">
        <v>42867.724502314813</v>
      </c>
      <c r="AB62" s="2">
        <v>42871.412754629629</v>
      </c>
      <c r="AC62" t="s">
        <v>830</v>
      </c>
      <c r="AD62">
        <v>16</v>
      </c>
      <c r="AE62" t="str">
        <f t="shared" ca="1" si="12"/>
        <v>Protocols-SMB</v>
      </c>
      <c r="AF62" t="str">
        <f t="shared" ca="1" si="13"/>
        <v>---</v>
      </c>
      <c r="AG62" t="str">
        <f t="shared" ca="1" si="14"/>
        <v>---</v>
      </c>
      <c r="AH62" t="str">
        <f t="shared" ca="1" si="15"/>
        <v>P2</v>
      </c>
    </row>
    <row r="63" spans="1:34" x14ac:dyDescent="0.3">
      <c r="A63">
        <f t="shared" si="8"/>
        <v>6</v>
      </c>
      <c r="B63">
        <f t="shared" si="9"/>
        <v>0</v>
      </c>
      <c r="C63" s="4">
        <f t="shared" ca="1" si="10"/>
        <v>99537</v>
      </c>
      <c r="D63">
        <v>99537</v>
      </c>
      <c r="E63" t="s">
        <v>1056</v>
      </c>
      <c r="F63" t="s">
        <v>86</v>
      </c>
      <c r="G63" t="s">
        <v>92</v>
      </c>
      <c r="H63" t="s">
        <v>94</v>
      </c>
      <c r="I63" t="s">
        <v>24</v>
      </c>
      <c r="J63" t="s">
        <v>123</v>
      </c>
      <c r="K63" t="str">
        <f t="shared" ca="1" si="11"/>
        <v>.</v>
      </c>
      <c r="L63" s="5" t="s">
        <v>20</v>
      </c>
      <c r="M63" s="5" t="s">
        <v>20</v>
      </c>
      <c r="N63" t="s">
        <v>1313</v>
      </c>
      <c r="O63" t="s">
        <v>123</v>
      </c>
      <c r="P63" t="s">
        <v>1424</v>
      </c>
      <c r="Q63" t="s">
        <v>82</v>
      </c>
      <c r="R63" t="s">
        <v>1380</v>
      </c>
      <c r="S63" t="s">
        <v>269</v>
      </c>
      <c r="T63" t="s">
        <v>36</v>
      </c>
      <c r="U63" t="s">
        <v>35</v>
      </c>
      <c r="V63" t="s">
        <v>82</v>
      </c>
      <c r="W63" t="s">
        <v>54</v>
      </c>
      <c r="X63" t="s">
        <v>405</v>
      </c>
      <c r="Y63" t="s">
        <v>20</v>
      </c>
      <c r="Z63" t="s">
        <v>20</v>
      </c>
      <c r="AA63" s="2">
        <v>42871.465324074074</v>
      </c>
      <c r="AB63" s="2">
        <v>42877.963101851848</v>
      </c>
      <c r="AC63" t="s">
        <v>830</v>
      </c>
      <c r="AD63">
        <v>3</v>
      </c>
      <c r="AE63" t="str">
        <f t="shared" ca="1" si="12"/>
        <v>Protocols-SMB</v>
      </c>
      <c r="AF63" t="str">
        <f t="shared" ca="1" si="13"/>
        <v>---</v>
      </c>
      <c r="AG63" t="str">
        <f t="shared" ca="1" si="14"/>
        <v>---</v>
      </c>
      <c r="AH63" t="str">
        <f t="shared" ca="1" si="15"/>
        <v>unspecified</v>
      </c>
    </row>
    <row r="64" spans="1:34" x14ac:dyDescent="0.3">
      <c r="A64">
        <f t="shared" si="8"/>
        <v>5</v>
      </c>
      <c r="B64">
        <f t="shared" si="9"/>
        <v>0</v>
      </c>
      <c r="C64" s="4">
        <f t="shared" ca="1" si="10"/>
        <v>99619</v>
      </c>
      <c r="D64">
        <v>99619</v>
      </c>
      <c r="E64" t="s">
        <v>399</v>
      </c>
      <c r="F64" t="s">
        <v>86</v>
      </c>
      <c r="G64" t="s">
        <v>87</v>
      </c>
      <c r="H64" t="s">
        <v>184</v>
      </c>
      <c r="I64" t="s">
        <v>81</v>
      </c>
      <c r="J64" t="s">
        <v>123</v>
      </c>
      <c r="K64" t="str">
        <f t="shared" ca="1" si="11"/>
        <v>.</v>
      </c>
      <c r="L64" s="5" t="s">
        <v>20</v>
      </c>
      <c r="M64" s="5" t="s">
        <v>20</v>
      </c>
      <c r="N64" t="s">
        <v>1334</v>
      </c>
      <c r="O64" t="s">
        <v>123</v>
      </c>
      <c r="P64" t="s">
        <v>123</v>
      </c>
      <c r="Q64" t="s">
        <v>82</v>
      </c>
      <c r="R64" t="s">
        <v>1380</v>
      </c>
      <c r="S64" t="s">
        <v>269</v>
      </c>
      <c r="T64" t="s">
        <v>23</v>
      </c>
      <c r="U64" t="s">
        <v>22</v>
      </c>
      <c r="V64" t="s">
        <v>82</v>
      </c>
      <c r="W64" t="s">
        <v>105</v>
      </c>
      <c r="X64" t="s">
        <v>405</v>
      </c>
      <c r="Y64" t="s">
        <v>20</v>
      </c>
      <c r="Z64" t="s">
        <v>20</v>
      </c>
      <c r="AA64" s="2">
        <v>42872.827256944445</v>
      </c>
      <c r="AB64" s="2">
        <v>42877.956284722219</v>
      </c>
      <c r="AC64" t="s">
        <v>830</v>
      </c>
      <c r="AD64">
        <v>1</v>
      </c>
      <c r="AE64" t="str">
        <f t="shared" ca="1" si="12"/>
        <v>Protocols-SMB</v>
      </c>
      <c r="AF64" t="str">
        <f t="shared" ca="1" si="13"/>
        <v>---</v>
      </c>
      <c r="AG64" t="str">
        <f t="shared" ca="1" si="14"/>
        <v>---</v>
      </c>
      <c r="AH64" t="str">
        <f t="shared" ca="1" si="15"/>
        <v>P2</v>
      </c>
    </row>
    <row r="65" spans="1:34" x14ac:dyDescent="0.3">
      <c r="A65">
        <f t="shared" si="8"/>
        <v>5</v>
      </c>
      <c r="B65">
        <f t="shared" si="9"/>
        <v>0</v>
      </c>
      <c r="C65" s="4">
        <f t="shared" ca="1" si="10"/>
        <v>99620</v>
      </c>
      <c r="D65">
        <v>99620</v>
      </c>
      <c r="E65" t="s">
        <v>1297</v>
      </c>
      <c r="F65" t="s">
        <v>86</v>
      </c>
      <c r="G65" t="s">
        <v>92</v>
      </c>
      <c r="H65" t="s">
        <v>94</v>
      </c>
      <c r="I65" t="s">
        <v>24</v>
      </c>
      <c r="J65" t="s">
        <v>123</v>
      </c>
      <c r="K65" t="str">
        <f t="shared" ca="1" si="11"/>
        <v>.</v>
      </c>
      <c r="L65" t="s">
        <v>20</v>
      </c>
      <c r="M65" s="5" t="s">
        <v>20</v>
      </c>
      <c r="N65" t="s">
        <v>1335</v>
      </c>
      <c r="O65" t="s">
        <v>123</v>
      </c>
      <c r="P65" t="s">
        <v>123</v>
      </c>
      <c r="Q65" t="s">
        <v>82</v>
      </c>
      <c r="R65" t="s">
        <v>1380</v>
      </c>
      <c r="S65" t="s">
        <v>269</v>
      </c>
      <c r="T65" t="s">
        <v>36</v>
      </c>
      <c r="U65" t="s">
        <v>22</v>
      </c>
      <c r="V65" t="s">
        <v>82</v>
      </c>
      <c r="W65" t="s">
        <v>54</v>
      </c>
      <c r="X65" t="s">
        <v>405</v>
      </c>
      <c r="Y65" t="s">
        <v>20</v>
      </c>
      <c r="Z65" t="s">
        <v>20</v>
      </c>
      <c r="AA65" s="2">
        <v>42872.828923611109</v>
      </c>
      <c r="AB65" s="2">
        <v>42877.955081018517</v>
      </c>
      <c r="AC65" t="s">
        <v>1425</v>
      </c>
      <c r="AD65">
        <v>2</v>
      </c>
      <c r="AE65" t="str">
        <f t="shared" ca="1" si="12"/>
        <v>Protocols-SMB</v>
      </c>
      <c r="AF65" t="str">
        <f t="shared" ca="1" si="13"/>
        <v>---</v>
      </c>
      <c r="AG65" t="str">
        <f t="shared" ca="1" si="14"/>
        <v>---</v>
      </c>
      <c r="AH65" t="str">
        <f t="shared" ca="1" si="15"/>
        <v>P2</v>
      </c>
    </row>
    <row r="66" spans="1:34" x14ac:dyDescent="0.3">
      <c r="A66">
        <f t="shared" ref="A66:A100" si="16">DAYS360(AA66,$K$104)</f>
        <v>4</v>
      </c>
      <c r="B66">
        <f t="shared" ref="B66:B100" si="17">DAYS360(AB66,$K$104)</f>
        <v>0</v>
      </c>
      <c r="C66" s="4">
        <f t="shared" ref="C66:C100" ca="1" si="18">HYPERLINK($N$174 &amp; INDIRECT("d" &amp; ROW()),INDIRECT("d" &amp; ROW()))</f>
        <v>99707</v>
      </c>
      <c r="D66">
        <v>99707</v>
      </c>
      <c r="E66" t="s">
        <v>265</v>
      </c>
      <c r="F66" t="s">
        <v>86</v>
      </c>
      <c r="G66" t="s">
        <v>87</v>
      </c>
      <c r="H66" t="s">
        <v>94</v>
      </c>
      <c r="I66" t="s">
        <v>24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NTR</v>
      </c>
      <c r="L66" s="5" t="s">
        <v>20</v>
      </c>
      <c r="M66" s="5" t="s">
        <v>1182</v>
      </c>
      <c r="N66" t="s">
        <v>1353</v>
      </c>
      <c r="O66" t="s">
        <v>123</v>
      </c>
      <c r="P66" t="s">
        <v>123</v>
      </c>
      <c r="Q66" t="s">
        <v>82</v>
      </c>
      <c r="R66" t="s">
        <v>1380</v>
      </c>
      <c r="S66" t="s">
        <v>269</v>
      </c>
      <c r="T66" t="s">
        <v>23</v>
      </c>
      <c r="U66" t="s">
        <v>22</v>
      </c>
      <c r="V66" t="s">
        <v>82</v>
      </c>
      <c r="W66" t="s">
        <v>105</v>
      </c>
      <c r="X66" t="s">
        <v>91</v>
      </c>
      <c r="Y66" t="s">
        <v>20</v>
      </c>
      <c r="Z66" t="s">
        <v>847</v>
      </c>
      <c r="AA66" s="2">
        <v>42873.86891203704</v>
      </c>
      <c r="AB66" s="2">
        <v>42877.828182870369</v>
      </c>
      <c r="AD66">
        <v>1</v>
      </c>
      <c r="AE66" t="str">
        <f t="shared" ref="AE66:AE100" ca="1" si="20">IFERROR(VLOOKUP($D66,INDIRECT("'" &amp; $K$103 &amp; "'!$C$2:$K$90"),4,FALSE),"NTR")</f>
        <v>NTR</v>
      </c>
      <c r="AF66" t="str">
        <f t="shared" ref="AF66:AF100" ca="1" si="21">IFERROR(VLOOKUP($D66,INDIRECT("'" &amp; $K$103 &amp; "'!$C$2:$T$90"),11,FALSE),"NoTarg")</f>
        <v>NoTarg</v>
      </c>
      <c r="AG66" t="str">
        <f t="shared" ref="AG66:AG100" ca="1" si="22">IFERROR(VLOOKUP($D66,INDIRECT("'" &amp; $K$103 &amp; "'!$C$2:$L$90"),10,FALSE),"NoWaive")</f>
        <v>NoWaive</v>
      </c>
      <c r="AH66" t="str">
        <f t="shared" ref="AH66:AH100" ca="1" si="23">IFERROR(VLOOKUP($D66,INDIRECT("'" &amp; $K$103 &amp; "'!$C$2:$T$90"),6,FALSE),"NTR")</f>
        <v>NTR</v>
      </c>
    </row>
    <row r="67" spans="1:34" x14ac:dyDescent="0.3">
      <c r="A67">
        <f t="shared" si="16"/>
        <v>4</v>
      </c>
      <c r="B67">
        <f t="shared" si="17"/>
        <v>0</v>
      </c>
      <c r="C67" s="4">
        <f t="shared" ca="1" si="18"/>
        <v>99654</v>
      </c>
      <c r="D67">
        <v>99654</v>
      </c>
      <c r="E67" t="s">
        <v>218</v>
      </c>
      <c r="F67" t="s">
        <v>55</v>
      </c>
      <c r="G67" t="s">
        <v>182</v>
      </c>
      <c r="H67" t="s">
        <v>112</v>
      </c>
      <c r="I67" t="s">
        <v>24</v>
      </c>
      <c r="J67" t="s">
        <v>123</v>
      </c>
      <c r="K67" t="str">
        <f t="shared" ca="1" si="19"/>
        <v>.</v>
      </c>
      <c r="L67" s="5" t="s">
        <v>20</v>
      </c>
      <c r="M67" s="5" t="s">
        <v>1360</v>
      </c>
      <c r="N67" t="s">
        <v>1338</v>
      </c>
      <c r="O67" t="s">
        <v>123</v>
      </c>
      <c r="P67" t="s">
        <v>123</v>
      </c>
      <c r="Q67" t="s">
        <v>82</v>
      </c>
      <c r="R67" t="s">
        <v>1380</v>
      </c>
      <c r="S67" t="s">
        <v>269</v>
      </c>
      <c r="T67" t="s">
        <v>23</v>
      </c>
      <c r="U67" t="s">
        <v>22</v>
      </c>
      <c r="V67" t="s">
        <v>82</v>
      </c>
      <c r="W67" t="s">
        <v>90</v>
      </c>
      <c r="X67" t="s">
        <v>218</v>
      </c>
      <c r="Y67" t="s">
        <v>20</v>
      </c>
      <c r="Z67" t="s">
        <v>20</v>
      </c>
      <c r="AA67" s="2">
        <v>42873.305613425924</v>
      </c>
      <c r="AB67" s="2">
        <v>42877.536006944443</v>
      </c>
      <c r="AD67">
        <v>2</v>
      </c>
      <c r="AE67" t="str">
        <f t="shared" ca="1" si="20"/>
        <v>Snapshots</v>
      </c>
      <c r="AF67" t="str">
        <f t="shared" ca="1" si="21"/>
        <v>---</v>
      </c>
      <c r="AG67" t="str">
        <f t="shared" ca="1" si="22"/>
        <v>---</v>
      </c>
      <c r="AH67" t="str">
        <f t="shared" ca="1" si="23"/>
        <v>unspecified</v>
      </c>
    </row>
    <row r="68" spans="1:34" x14ac:dyDescent="0.3">
      <c r="A68">
        <f t="shared" si="16"/>
        <v>42262</v>
      </c>
      <c r="B68">
        <f t="shared" si="17"/>
        <v>42262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42262</v>
      </c>
      <c r="B69">
        <f t="shared" si="17"/>
        <v>42262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42262</v>
      </c>
      <c r="B70">
        <f t="shared" si="17"/>
        <v>42262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42262</v>
      </c>
      <c r="B71">
        <f t="shared" si="17"/>
        <v>42262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42262</v>
      </c>
      <c r="B72">
        <f t="shared" si="17"/>
        <v>42262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42262</v>
      </c>
      <c r="B73">
        <f t="shared" si="17"/>
        <v>42262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42262</v>
      </c>
      <c r="B74">
        <f t="shared" si="17"/>
        <v>42262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42262</v>
      </c>
      <c r="B75">
        <f t="shared" si="17"/>
        <v>42262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42262</v>
      </c>
      <c r="B76">
        <f t="shared" si="17"/>
        <v>42262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42262</v>
      </c>
      <c r="B77">
        <f t="shared" si="17"/>
        <v>42262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42262</v>
      </c>
      <c r="B78">
        <f t="shared" si="17"/>
        <v>42262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42262</v>
      </c>
      <c r="B79">
        <f t="shared" si="17"/>
        <v>42262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42262</v>
      </c>
      <c r="B80">
        <f t="shared" si="17"/>
        <v>42262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42262</v>
      </c>
      <c r="B81">
        <f t="shared" si="17"/>
        <v>42262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42262</v>
      </c>
      <c r="B82">
        <f t="shared" si="17"/>
        <v>42262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42262</v>
      </c>
      <c r="B83">
        <f t="shared" si="17"/>
        <v>42262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42262</v>
      </c>
      <c r="B84">
        <f t="shared" si="17"/>
        <v>42262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42262</v>
      </c>
      <c r="B85">
        <f t="shared" si="17"/>
        <v>42262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42262</v>
      </c>
      <c r="B86">
        <f t="shared" si="17"/>
        <v>42262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42262</v>
      </c>
      <c r="B87">
        <f t="shared" si="17"/>
        <v>42262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42262</v>
      </c>
      <c r="B88">
        <f t="shared" si="17"/>
        <v>42262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42262</v>
      </c>
      <c r="B89">
        <f t="shared" si="17"/>
        <v>42262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42262</v>
      </c>
      <c r="B90">
        <f t="shared" si="17"/>
        <v>42262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42262</v>
      </c>
      <c r="B91">
        <f t="shared" si="17"/>
        <v>42262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42262</v>
      </c>
      <c r="B92">
        <f t="shared" si="17"/>
        <v>42262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42262</v>
      </c>
      <c r="B93">
        <f t="shared" si="17"/>
        <v>42262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42262</v>
      </c>
      <c r="B94">
        <f t="shared" si="17"/>
        <v>42262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42262</v>
      </c>
      <c r="B95">
        <f t="shared" si="17"/>
        <v>42262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42262</v>
      </c>
      <c r="B96">
        <f t="shared" si="17"/>
        <v>42262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42262</v>
      </c>
      <c r="B97">
        <f t="shared" si="17"/>
        <v>42262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42262</v>
      </c>
      <c r="B98">
        <f t="shared" si="17"/>
        <v>42262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42262</v>
      </c>
      <c r="B99">
        <f t="shared" si="17"/>
        <v>42262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42262</v>
      </c>
      <c r="B100">
        <f t="shared" si="17"/>
        <v>42262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66</v>
      </c>
      <c r="K103" t="s">
        <v>1355</v>
      </c>
    </row>
    <row r="104" spans="1:34" x14ac:dyDescent="0.3">
      <c r="G104" t="s">
        <v>153</v>
      </c>
      <c r="I104" t="str">
        <f>CONCATENATE(MID($K$103,11,5), " Report")</f>
        <v>05-18 Report</v>
      </c>
      <c r="K104" s="6">
        <v>42877</v>
      </c>
    </row>
    <row r="105" spans="1:34" x14ac:dyDescent="0.3">
      <c r="F105" t="s">
        <v>150</v>
      </c>
      <c r="G105">
        <f ca="1">COUNTIFS(K2:K100,"=NTR")</f>
        <v>19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13</v>
      </c>
      <c r="I106">
        <f t="shared" ref="I106:I111" ca="1" si="24">INDIRECT("'" &amp; $K$103 &amp; "'!$g" &amp; ROW())</f>
        <v>11</v>
      </c>
      <c r="K106" s="7"/>
    </row>
    <row r="107" spans="1:34" x14ac:dyDescent="0.3">
      <c r="F107" t="s">
        <v>157</v>
      </c>
      <c r="G107">
        <f>COUNTIFS(B2:B81,"&gt;7",B2:B81,"&lt;400")</f>
        <v>12</v>
      </c>
      <c r="I107">
        <f t="shared" ca="1" si="24"/>
        <v>12</v>
      </c>
    </row>
    <row r="108" spans="1:34" x14ac:dyDescent="0.3">
      <c r="F108" t="s">
        <v>152</v>
      </c>
      <c r="G108">
        <f>COUNTIFS(L2:L81,"=Waiver*")</f>
        <v>5</v>
      </c>
      <c r="I108">
        <f t="shared" ca="1" si="24"/>
        <v>5</v>
      </c>
    </row>
    <row r="109" spans="1:34" x14ac:dyDescent="0.3">
      <c r="F109" t="s">
        <v>158</v>
      </c>
      <c r="G109">
        <f>COUNTA(D2:D104)</f>
        <v>66</v>
      </c>
      <c r="I109">
        <f t="shared" ca="1" si="24"/>
        <v>56</v>
      </c>
    </row>
    <row r="110" spans="1:34" x14ac:dyDescent="0.3">
      <c r="F110" t="s">
        <v>159</v>
      </c>
      <c r="G110">
        <v>10</v>
      </c>
      <c r="I110">
        <f t="shared" ca="1" si="24"/>
        <v>10</v>
      </c>
    </row>
    <row r="111" spans="1:34" s="1" customFormat="1" x14ac:dyDescent="0.3">
      <c r="F111" s="1" t="s">
        <v>21</v>
      </c>
      <c r="G111" s="1">
        <f>COUNTIFS(Q2:Q95,$F111)</f>
        <v>16</v>
      </c>
      <c r="I111">
        <f t="shared" ca="1" si="24"/>
        <v>3</v>
      </c>
      <c r="N111" s="10" t="s">
        <v>160</v>
      </c>
    </row>
    <row r="113" spans="5:14" s="1" customFormat="1" x14ac:dyDescent="0.3">
      <c r="H113" s="1" t="s">
        <v>184</v>
      </c>
    </row>
    <row r="114" spans="5:14" x14ac:dyDescent="0.3">
      <c r="F114" t="s">
        <v>1347</v>
      </c>
      <c r="G114" s="1">
        <f>COUNTIFS($F$2:$F$95,F114 &amp; "*")</f>
        <v>1</v>
      </c>
      <c r="H114" s="1">
        <f>COUNTIFS($F$2:$F$95,F114 &amp; "*",$H$2:$H$95,"P0")</f>
        <v>1</v>
      </c>
      <c r="I114" s="1">
        <f ca="1">INDIRECT("'" &amp; $K$103 &amp; "'!$g" &amp; ROW())</f>
        <v>0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20</v>
      </c>
      <c r="H115" s="1">
        <f>COUNTIFS($F$2:$F$95,F115 &amp; "*",$H$2:$H$95,"P0")</f>
        <v>6</v>
      </c>
      <c r="I115" s="1">
        <f ca="1">INDIRECT("'" &amp; $K$103 &amp; "'!$g" &amp; ROW())</f>
        <v>11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14" x14ac:dyDescent="0.3">
      <c r="F117" t="s">
        <v>63</v>
      </c>
      <c r="G117" s="1">
        <f t="shared" si="25"/>
        <v>8</v>
      </c>
      <c r="H117" s="1">
        <f t="shared" si="26"/>
        <v>1</v>
      </c>
      <c r="I117" s="1">
        <f t="shared" ca="1" si="27"/>
        <v>6</v>
      </c>
    </row>
    <row r="118" spans="5:14" x14ac:dyDescent="0.3">
      <c r="F118" t="s">
        <v>70</v>
      </c>
      <c r="G118" s="1">
        <f t="shared" si="25"/>
        <v>2</v>
      </c>
      <c r="H118" s="1">
        <f t="shared" si="26"/>
        <v>0</v>
      </c>
      <c r="I118" s="1">
        <f t="shared" ca="1" si="27"/>
        <v>5</v>
      </c>
    </row>
    <row r="119" spans="5:14" x14ac:dyDescent="0.3">
      <c r="F119" t="s">
        <v>253</v>
      </c>
      <c r="G119" s="1">
        <f t="shared" si="25"/>
        <v>3</v>
      </c>
      <c r="H119" s="1">
        <f t="shared" si="26"/>
        <v>3</v>
      </c>
      <c r="I119" s="1">
        <f t="shared" ca="1" si="27"/>
        <v>3</v>
      </c>
      <c r="K119" t="s">
        <v>161</v>
      </c>
    </row>
    <row r="120" spans="5:14" x14ac:dyDescent="0.3">
      <c r="F120" t="s">
        <v>48</v>
      </c>
      <c r="G120" s="1">
        <f t="shared" si="25"/>
        <v>1</v>
      </c>
      <c r="H120" s="1">
        <f t="shared" si="26"/>
        <v>1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10</v>
      </c>
      <c r="H122" s="1">
        <f t="shared" si="26"/>
        <v>3</v>
      </c>
      <c r="I122" s="1">
        <f t="shared" ca="1" si="27"/>
        <v>7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6</v>
      </c>
      <c r="H125" s="1">
        <f t="shared" si="26"/>
        <v>1</v>
      </c>
      <c r="I125" s="1">
        <f t="shared" ca="1" si="27"/>
        <v>6</v>
      </c>
      <c r="M125" t="str">
        <f>CONCATENATE("Prev Rpt= ",$K$103)</f>
        <v>Prev Rpt= bugs-2017-05-18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18</v>
      </c>
      <c r="M126">
        <f ca="1">INDIRECT("'" &amp; $K$103 &amp; "'!$l" &amp; ROW())</f>
        <v>14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14</v>
      </c>
      <c r="M127">
        <f ca="1">INDIRECT("'" &amp; $K$103 &amp; "'!$l" &amp; ROW())</f>
        <v>18</v>
      </c>
    </row>
    <row r="128" spans="5:14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31</v>
      </c>
      <c r="M128">
        <f ca="1">INDIRECT("'" &amp; $K$103 &amp; "'!$l" &amp; ROW())</f>
        <v>18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2</v>
      </c>
      <c r="K129" t="s">
        <v>203</v>
      </c>
      <c r="L129">
        <f>COUNTIFS(H2:H95, "unspecified")</f>
        <v>3</v>
      </c>
      <c r="M129">
        <f ca="1">INDIRECT("'" &amp; $K$103 &amp; "'!$l" &amp; ROW())</f>
        <v>6</v>
      </c>
    </row>
    <row r="130" spans="5:13" x14ac:dyDescent="0.3">
      <c r="F130" t="s">
        <v>86</v>
      </c>
      <c r="G130" s="1">
        <f t="shared" si="25"/>
        <v>13</v>
      </c>
      <c r="H130" s="1">
        <f t="shared" si="26"/>
        <v>2</v>
      </c>
      <c r="I130" s="1">
        <f t="shared" ca="1" si="27"/>
        <v>15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66</v>
      </c>
      <c r="M131" s="1">
        <f ca="1">SUM(M126:M129)</f>
        <v>56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CONCATENATE("161 to be verified/closed, ",SUM(66,22)," non-QA submitter.")</f>
        <v>161 to be verified/closed, 88 non-QA submitter.</v>
      </c>
      <c r="L133" s="13" t="str">
        <f>CONCATENATE("Older than 14 days: ", SUM(21,12))</f>
        <v>Older than 14 days: 33</v>
      </c>
    </row>
    <row r="134" spans="5:13" x14ac:dyDescent="0.3">
      <c r="G134" s="1">
        <f>SUM(G114:G133)</f>
        <v>66</v>
      </c>
      <c r="H134" s="1">
        <f>SUM(H114:H133)</f>
        <v>18</v>
      </c>
      <c r="I134" s="1">
        <f ca="1">SUM(I114:I133)</f>
        <v>56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10</v>
      </c>
      <c r="I136" s="1">
        <f ca="1">INDIRECT("'" &amp; $K$103 &amp; "'!$g" &amp; ROW())</f>
        <v>3</v>
      </c>
    </row>
    <row r="137" spans="5:13" x14ac:dyDescent="0.3">
      <c r="E137" s="1"/>
      <c r="F137" s="1" t="s">
        <v>194</v>
      </c>
      <c r="G137" s="1">
        <f>COUNTIFS($T$2:$T$95,$F137)</f>
        <v>33</v>
      </c>
      <c r="I137" s="1">
        <f ca="1">INDIRECT("'" &amp; $K$103 &amp; "'!$g" &amp; ROW())</f>
        <v>30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23</v>
      </c>
      <c r="I138" s="1">
        <f ca="1">INDIRECT("'" &amp; $K$103 &amp; "'!$g" &amp; ROW())</f>
        <v>23</v>
      </c>
      <c r="K138" s="4" t="s">
        <v>968</v>
      </c>
    </row>
    <row r="139" spans="5:13" x14ac:dyDescent="0.3">
      <c r="G139">
        <f>SUM(G136:G138)</f>
        <v>66</v>
      </c>
      <c r="I139">
        <f ca="1">INDIRECT("'" &amp; $K$103 &amp; "'!$g" &amp; ROW())</f>
        <v>56</v>
      </c>
    </row>
    <row r="140" spans="5:13" x14ac:dyDescent="0.3">
      <c r="E140" s="1"/>
      <c r="F140" s="1" t="s">
        <v>1427</v>
      </c>
      <c r="G140">
        <f t="shared" ref="G140:G146" si="28">COUNTIFS($V$2:$V$95,$F140 &amp; "*")</f>
        <v>3</v>
      </c>
      <c r="I140">
        <f ca="1">INDIRECT("'" &amp; $K$103 &amp; "'!$g" &amp;ROW())</f>
        <v>0</v>
      </c>
    </row>
    <row r="141" spans="5:13" x14ac:dyDescent="0.3">
      <c r="E141" t="s">
        <v>173</v>
      </c>
      <c r="F141" t="s">
        <v>82</v>
      </c>
      <c r="G141">
        <f t="shared" si="28"/>
        <v>27</v>
      </c>
      <c r="I141">
        <f ca="1">INDIRECT("'" &amp; $K$103 &amp; "'!$g" &amp;ROW())</f>
        <v>27</v>
      </c>
    </row>
    <row r="142" spans="5:13" s="1" customFormat="1" x14ac:dyDescent="0.3">
      <c r="E142"/>
      <c r="F142" t="s">
        <v>570</v>
      </c>
      <c r="G142">
        <f t="shared" si="28"/>
        <v>2</v>
      </c>
      <c r="I142">
        <f t="shared" ref="I142:I149" ca="1" si="29">INDIRECT("'" &amp; $K$103 &amp; "'!$g" &amp;ROW())</f>
        <v>3</v>
      </c>
    </row>
    <row r="143" spans="5:13" x14ac:dyDescent="0.3">
      <c r="F143" t="s">
        <v>43</v>
      </c>
      <c r="G143">
        <f t="shared" si="28"/>
        <v>12</v>
      </c>
      <c r="I143">
        <f t="shared" ca="1" si="29"/>
        <v>15</v>
      </c>
    </row>
    <row r="144" spans="5:13" s="1" customFormat="1" x14ac:dyDescent="0.3">
      <c r="E144"/>
      <c r="F144" t="s">
        <v>29</v>
      </c>
      <c r="G144">
        <f t="shared" si="28"/>
        <v>10</v>
      </c>
      <c r="I144">
        <f t="shared" ca="1" si="29"/>
        <v>9</v>
      </c>
    </row>
    <row r="145" spans="5:11" x14ac:dyDescent="0.3">
      <c r="F145" t="s">
        <v>476</v>
      </c>
      <c r="G145">
        <f t="shared" si="28"/>
        <v>3</v>
      </c>
      <c r="I145">
        <f t="shared" ca="1" si="29"/>
        <v>1</v>
      </c>
    </row>
    <row r="146" spans="5:11" x14ac:dyDescent="0.3">
      <c r="F146" t="s">
        <v>1426</v>
      </c>
      <c r="G146">
        <f t="shared" si="28"/>
        <v>7</v>
      </c>
      <c r="I146">
        <f t="shared" ca="1" si="29"/>
        <v>0</v>
      </c>
    </row>
    <row r="147" spans="5:11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11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11" s="1" customFormat="1" x14ac:dyDescent="0.3">
      <c r="E149"/>
      <c r="F149" s="32" t="s">
        <v>1428</v>
      </c>
      <c r="G149">
        <f>COUNTIFS($V$2:$V$81,$F149 &amp; "*")</f>
        <v>1</v>
      </c>
      <c r="H149"/>
      <c r="I149">
        <f t="shared" ca="1" si="29"/>
        <v>56</v>
      </c>
      <c r="K149" s="1" t="s">
        <v>1431</v>
      </c>
    </row>
    <row r="150" spans="5:11" x14ac:dyDescent="0.3">
      <c r="E150" s="1"/>
      <c r="F150" s="1"/>
      <c r="G150" s="1">
        <f>SUM(G140:G149)</f>
        <v>66</v>
      </c>
      <c r="H150" s="1"/>
      <c r="I150" s="1">
        <f ca="1">SUM(I141:I149)</f>
        <v>112</v>
      </c>
      <c r="K150" t="s">
        <v>1432</v>
      </c>
    </row>
    <row r="151" spans="5:11" x14ac:dyDescent="0.3">
      <c r="E151" t="s">
        <v>174</v>
      </c>
    </row>
    <row r="152" spans="5:11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11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11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11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11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11" x14ac:dyDescent="0.3">
      <c r="F157" t="s">
        <v>1089</v>
      </c>
      <c r="G157">
        <f t="shared" si="31"/>
        <v>1</v>
      </c>
      <c r="I157">
        <f t="shared" ca="1" si="30"/>
        <v>0</v>
      </c>
    </row>
    <row r="158" spans="5:11" x14ac:dyDescent="0.3">
      <c r="F158" t="s">
        <v>1182</v>
      </c>
      <c r="G158">
        <f t="shared" si="31"/>
        <v>18</v>
      </c>
      <c r="I158">
        <f t="shared" ca="1" si="30"/>
        <v>15</v>
      </c>
    </row>
    <row r="159" spans="5:11" x14ac:dyDescent="0.3">
      <c r="F159" t="s">
        <v>1105</v>
      </c>
      <c r="G159">
        <f t="shared" si="31"/>
        <v>5</v>
      </c>
      <c r="I159">
        <f t="shared" ca="1" si="30"/>
        <v>6</v>
      </c>
    </row>
    <row r="160" spans="5:11" x14ac:dyDescent="0.3">
      <c r="F160" t="s">
        <v>1360</v>
      </c>
      <c r="G160">
        <f t="shared" si="31"/>
        <v>1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25</v>
      </c>
    </row>
    <row r="174" spans="7:14" x14ac:dyDescent="0.3">
      <c r="N174" t="s">
        <v>478</v>
      </c>
    </row>
  </sheetData>
  <autoFilter ref="A1:AH101"/>
  <conditionalFormatting sqref="F2:F100">
    <cfRule type="expression" dxfId="280" priority="6">
      <formula>IF(AND(F2 &lt;&gt; AE2, AE2 &lt;&gt; "NTR"), 1,0)</formula>
    </cfRule>
  </conditionalFormatting>
  <conditionalFormatting sqref="M2:M100">
    <cfRule type="expression" dxfId="279" priority="5">
      <formula>IF(AND(M2&lt;&gt;AF2,AF2 &lt;&gt; "---"),IF(AF2 &lt;&gt; "NoTarg",1,0),0)</formula>
    </cfRule>
  </conditionalFormatting>
  <conditionalFormatting sqref="L2:L100">
    <cfRule type="expression" dxfId="278" priority="4">
      <formula>IF(AND(L2 &lt;&gt; AG2, AG2 &lt;&gt; "NoWaive"), 1,0)</formula>
    </cfRule>
  </conditionalFormatting>
  <conditionalFormatting sqref="H2:H100">
    <cfRule type="expression" dxfId="277" priority="3">
      <formula>IF(AND(H2 &lt;&gt; AH2, AH2 &lt;&gt; "NTR"), 1,0)</formula>
    </cfRule>
  </conditionalFormatting>
  <conditionalFormatting sqref="A131:E133 G131:H131 A116:H130 F132:H132 I116:I132 J116:BA133 F133:I133 A161:BA500 A2:BA115 A134:BA157 A158:E160 G158:BA160">
    <cfRule type="expression" dxfId="276" priority="7">
      <formula>MOD(ROW(),2)=0</formula>
    </cfRule>
  </conditionalFormatting>
  <conditionalFormatting sqref="F158:F159">
    <cfRule type="expression" dxfId="275" priority="2">
      <formula>MOD(ROW(),2)=0</formula>
    </cfRule>
  </conditionalFormatting>
  <conditionalFormatting sqref="F160">
    <cfRule type="expression" dxfId="274" priority="1">
      <formula>MOD(ROW(),2)=0</formula>
    </cfRule>
  </conditionalFormatting>
  <hyperlinks>
    <hyperlink ref="K115" r:id="rId1"/>
    <hyperlink ref="K1" location="'bugs-2017-05-22'!K118" display="Prev Notes"/>
    <hyperlink ref="N111" location="'bugs-2017-05-22'!A2" display="Top"/>
    <hyperlink ref="E34" r:id="rId2" display="moorthy.mm@hpe.com"/>
    <hyperlink ref="E2" r:id="rId3" display="gabriel.vicoveanu@hpe.com"/>
    <hyperlink ref="E84" r:id="rId4" display="akshay.ballal@hpe.com"/>
    <hyperlink ref="K137" r:id="rId5"/>
    <hyperlink ref="K134" r:id="rId6"/>
    <hyperlink ref="E4" r:id="rId7" display="matt.dumm@hpe.com"/>
    <hyperlink ref="K138" r:id="rId8"/>
    <hyperlink ref="K135" r:id="rId9"/>
    <hyperlink ref="E56" r:id="rId10" display="ron.chambers@hpe.com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1473" r:id="rId14" name="Button 1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74" r:id="rId15" name="Button 2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75" r:id="rId16" name="Button 3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76" r:id="rId17" name="Button 4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77" r:id="rId18" name="Button 5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78" r:id="rId19" name="Button 6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79" r:id="rId20" name="Button 7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80" r:id="rId21" name="Button 8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81" r:id="rId22" name="Button 9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82" r:id="rId23" name="Button 10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83" r:id="rId24" name="Button 11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84" r:id="rId25" name="Button 12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85" r:id="rId26" name="Button 13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486" r:id="rId27" name="Button 14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H174"/>
  <sheetViews>
    <sheetView zoomScale="55" zoomScaleNormal="55" workbookViewId="0">
      <pane ySplit="1" topLeftCell="A93" activePane="bottomLeft" state="frozen"/>
      <selection pane="bottomLeft" activeCell="I135" sqref="I135"/>
    </sheetView>
  </sheetViews>
  <sheetFormatPr defaultRowHeight="14.4" x14ac:dyDescent="0.3"/>
  <cols>
    <col min="1" max="1" width="9.21875" bestFit="1" customWidth="1"/>
    <col min="2" max="2" width="4.21875" customWidth="1"/>
    <col min="3" max="3" width="7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66.77734375" customWidth="1"/>
    <col min="11" max="11" width="56.3320312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bestFit="1" customWidth="1"/>
    <col min="28" max="28" width="16.21875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54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19-May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212</v>
      </c>
      <c r="B2">
        <f t="shared" ref="B2:B33" si="1">DAYS360(AB2,$K$104)</f>
        <v>11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1016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t="s">
        <v>1182</v>
      </c>
      <c r="N2" t="s">
        <v>294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42863.224421296298</v>
      </c>
      <c r="AD2">
        <v>7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Avitus_1.4.0.70-20170524</v>
      </c>
      <c r="AG2" t="str">
        <f t="shared" ref="AG2:AG33" ca="1" si="6">IFERROR(VLOOKUP($D2,INDIRECT("'" &amp; $K$103 &amp; "'!$C$2:$L$90"),10,FALSE),"NoWaive")</f>
        <v>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122</v>
      </c>
      <c r="B3">
        <f t="shared" si="1"/>
        <v>4</v>
      </c>
      <c r="C3" s="4">
        <f t="shared" ca="1" si="2"/>
        <v>94665</v>
      </c>
      <c r="D3">
        <v>94665</v>
      </c>
      <c r="E3" t="s">
        <v>251</v>
      </c>
      <c r="F3" t="s">
        <v>45</v>
      </c>
      <c r="G3" t="s">
        <v>55</v>
      </c>
      <c r="H3" t="s">
        <v>94</v>
      </c>
      <c r="I3" t="s">
        <v>24</v>
      </c>
      <c r="J3" t="s">
        <v>123</v>
      </c>
      <c r="K3" t="str">
        <f t="shared" ca="1" si="3"/>
        <v>.</v>
      </c>
      <c r="L3" s="5" t="s">
        <v>20</v>
      </c>
      <c r="M3" t="s">
        <v>1105</v>
      </c>
      <c r="N3" t="s">
        <v>298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484</v>
      </c>
      <c r="Z3" t="s">
        <v>484</v>
      </c>
      <c r="AA3" s="2">
        <v>42752.942291666666</v>
      </c>
      <c r="AB3" s="2">
        <v>42870.251574074071</v>
      </c>
      <c r="AD3">
        <v>11</v>
      </c>
      <c r="AE3" t="str">
        <f t="shared" ca="1" si="4"/>
        <v>ADE</v>
      </c>
      <c r="AF3" t="str">
        <f t="shared" ca="1" si="5"/>
        <v>Avitus_1.4.0.71-20170531</v>
      </c>
      <c r="AG3" t="str">
        <f t="shared" ca="1" si="6"/>
        <v>---</v>
      </c>
      <c r="AH3" t="str">
        <f t="shared" ca="1" si="7"/>
        <v>P2</v>
      </c>
    </row>
    <row r="4" spans="1:34" x14ac:dyDescent="0.3">
      <c r="A4">
        <f t="shared" si="0"/>
        <v>115</v>
      </c>
      <c r="B4">
        <f t="shared" si="1"/>
        <v>11</v>
      </c>
      <c r="C4" s="4">
        <f t="shared" ca="1" si="2"/>
        <v>94952</v>
      </c>
      <c r="D4">
        <v>94952</v>
      </c>
      <c r="E4" t="s">
        <v>146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s="5" t="s">
        <v>20</v>
      </c>
      <c r="M4" t="s">
        <v>1182</v>
      </c>
      <c r="N4" t="s">
        <v>301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42759.143217592595</v>
      </c>
      <c r="AB4" s="2">
        <v>42863.233240740738</v>
      </c>
      <c r="AD4">
        <v>19</v>
      </c>
      <c r="AE4" t="str">
        <f t="shared" ca="1" si="4"/>
        <v>ADE</v>
      </c>
      <c r="AF4" t="str">
        <f t="shared" ca="1" si="5"/>
        <v>Avitus_1.4.0.70-20170524</v>
      </c>
      <c r="AG4" t="str">
        <f t="shared" ca="1" si="6"/>
        <v>---</v>
      </c>
      <c r="AH4" t="str">
        <f t="shared" ca="1" si="7"/>
        <v>P0</v>
      </c>
    </row>
    <row r="5" spans="1:34" x14ac:dyDescent="0.3">
      <c r="A5">
        <f t="shared" si="0"/>
        <v>85</v>
      </c>
      <c r="B5">
        <f t="shared" si="1"/>
        <v>1</v>
      </c>
      <c r="C5" s="4">
        <f t="shared" ca="1" si="2"/>
        <v>96366</v>
      </c>
      <c r="D5">
        <v>96366</v>
      </c>
      <c r="E5" t="s">
        <v>1264</v>
      </c>
      <c r="F5" t="s">
        <v>45</v>
      </c>
      <c r="G5" t="s">
        <v>46</v>
      </c>
      <c r="H5" t="s">
        <v>94</v>
      </c>
      <c r="I5" t="s">
        <v>24</v>
      </c>
      <c r="J5" t="s">
        <v>123</v>
      </c>
      <c r="K5" t="str">
        <f t="shared" ca="1" si="3"/>
        <v>.</v>
      </c>
      <c r="L5" s="5" t="s">
        <v>20</v>
      </c>
      <c r="M5" t="s">
        <v>1182</v>
      </c>
      <c r="N5" t="s">
        <v>587</v>
      </c>
      <c r="O5" t="s">
        <v>123</v>
      </c>
      <c r="P5" t="s">
        <v>117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109</v>
      </c>
      <c r="X5" t="s">
        <v>410</v>
      </c>
      <c r="Y5" t="s">
        <v>484</v>
      </c>
      <c r="Z5" t="s">
        <v>484</v>
      </c>
      <c r="AA5" s="2">
        <v>42790.25513888889</v>
      </c>
      <c r="AB5" s="2">
        <v>42873.28738425926</v>
      </c>
      <c r="AD5">
        <v>15</v>
      </c>
      <c r="AE5" t="str">
        <f t="shared" ca="1" si="4"/>
        <v>ADE</v>
      </c>
      <c r="AF5" t="str">
        <f t="shared" ca="1" si="5"/>
        <v>Avitus_1.4.0.70-20170524</v>
      </c>
      <c r="AG5" t="str">
        <f t="shared" ca="1" si="6"/>
        <v>---</v>
      </c>
      <c r="AH5" t="str">
        <f t="shared" ca="1" si="7"/>
        <v>P2</v>
      </c>
    </row>
    <row r="6" spans="1:34" x14ac:dyDescent="0.3">
      <c r="A6">
        <f t="shared" si="0"/>
        <v>69</v>
      </c>
      <c r="B6">
        <f t="shared" si="1"/>
        <v>4</v>
      </c>
      <c r="C6" s="4">
        <f t="shared" ca="1" si="2"/>
        <v>96943</v>
      </c>
      <c r="D6">
        <v>96943</v>
      </c>
      <c r="E6" t="s">
        <v>110</v>
      </c>
      <c r="F6" t="s">
        <v>45</v>
      </c>
      <c r="G6" t="s">
        <v>55</v>
      </c>
      <c r="H6" t="s">
        <v>156</v>
      </c>
      <c r="I6" t="s">
        <v>123</v>
      </c>
      <c r="J6" t="s">
        <v>123</v>
      </c>
      <c r="K6" t="str">
        <f t="shared" ca="1" si="3"/>
        <v>Reopened 10-May. Needs keywords and priority</v>
      </c>
      <c r="L6" s="5" t="s">
        <v>20</v>
      </c>
      <c r="M6" s="5" t="s">
        <v>20</v>
      </c>
      <c r="N6" t="s">
        <v>753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42804.168564814812</v>
      </c>
      <c r="AB6" s="2">
        <v>42870.28738425926</v>
      </c>
      <c r="AD6">
        <v>15</v>
      </c>
      <c r="AE6" t="str">
        <f t="shared" ca="1" si="4"/>
        <v>ADE</v>
      </c>
      <c r="AF6" t="str">
        <f t="shared" ca="1" si="5"/>
        <v>---</v>
      </c>
      <c r="AG6" t="str">
        <f t="shared" ca="1" si="6"/>
        <v>---</v>
      </c>
      <c r="AH6" t="str">
        <f t="shared" ca="1" si="7"/>
        <v>unspecified</v>
      </c>
    </row>
    <row r="7" spans="1:34" x14ac:dyDescent="0.3">
      <c r="A7">
        <f t="shared" si="0"/>
        <v>25</v>
      </c>
      <c r="B7">
        <f t="shared" si="1"/>
        <v>7</v>
      </c>
      <c r="C7" s="4">
        <f t="shared" ca="1" si="2"/>
        <v>98662</v>
      </c>
      <c r="D7">
        <v>98662</v>
      </c>
      <c r="E7" t="s">
        <v>977</v>
      </c>
      <c r="F7" t="s">
        <v>45</v>
      </c>
      <c r="G7" t="s">
        <v>894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s="5" t="s">
        <v>20</v>
      </c>
      <c r="M7" s="5" t="s">
        <v>20</v>
      </c>
      <c r="N7" t="s">
        <v>1121</v>
      </c>
      <c r="O7" t="s">
        <v>123</v>
      </c>
      <c r="P7" t="s">
        <v>123</v>
      </c>
      <c r="Q7" t="s">
        <v>82</v>
      </c>
      <c r="S7" t="s">
        <v>269</v>
      </c>
      <c r="T7" t="s">
        <v>23</v>
      </c>
      <c r="U7" t="s">
        <v>22</v>
      </c>
      <c r="V7" t="s">
        <v>82</v>
      </c>
      <c r="W7" t="s">
        <v>54</v>
      </c>
      <c r="X7" t="s">
        <v>242</v>
      </c>
      <c r="Y7" t="s">
        <v>484</v>
      </c>
      <c r="Z7" t="s">
        <v>484</v>
      </c>
      <c r="AA7" s="2">
        <v>42849.272326388891</v>
      </c>
      <c r="AB7" s="2">
        <v>42867.118287037039</v>
      </c>
      <c r="AD7">
        <v>11</v>
      </c>
      <c r="AE7" t="str">
        <f t="shared" ca="1" si="4"/>
        <v>ADE</v>
      </c>
      <c r="AF7" t="str">
        <f t="shared" ca="1" si="5"/>
        <v>---</v>
      </c>
      <c r="AG7" t="str">
        <f t="shared" ca="1" si="6"/>
        <v>---</v>
      </c>
      <c r="AH7" t="str">
        <f t="shared" ca="1" si="7"/>
        <v>P0</v>
      </c>
    </row>
    <row r="8" spans="1:34" x14ac:dyDescent="0.3">
      <c r="A8">
        <f t="shared" si="0"/>
        <v>23</v>
      </c>
      <c r="B8">
        <f t="shared" si="1"/>
        <v>1</v>
      </c>
      <c r="C8" s="4">
        <f t="shared" ca="1" si="2"/>
        <v>98778</v>
      </c>
      <c r="D8">
        <v>98778</v>
      </c>
      <c r="E8" t="s">
        <v>169</v>
      </c>
      <c r="F8" t="s">
        <v>45</v>
      </c>
      <c r="G8" t="s">
        <v>55</v>
      </c>
      <c r="H8" t="s">
        <v>184</v>
      </c>
      <c r="I8" t="s">
        <v>24</v>
      </c>
      <c r="J8" t="s">
        <v>123</v>
      </c>
      <c r="K8" t="str">
        <f t="shared" ca="1" si="3"/>
        <v>.</v>
      </c>
      <c r="L8" s="5" t="s">
        <v>20</v>
      </c>
      <c r="M8" t="s">
        <v>1182</v>
      </c>
      <c r="N8" t="s">
        <v>1152</v>
      </c>
      <c r="O8">
        <v>17496</v>
      </c>
      <c r="P8" t="s">
        <v>123</v>
      </c>
      <c r="Q8" t="s">
        <v>82</v>
      </c>
      <c r="S8" t="s">
        <v>269</v>
      </c>
      <c r="T8" t="s">
        <v>36</v>
      </c>
      <c r="U8" t="s">
        <v>35</v>
      </c>
      <c r="V8" t="s">
        <v>190</v>
      </c>
      <c r="W8" t="s">
        <v>26</v>
      </c>
      <c r="X8" t="s">
        <v>742</v>
      </c>
      <c r="Y8" t="s">
        <v>484</v>
      </c>
      <c r="Z8" t="s">
        <v>484</v>
      </c>
      <c r="AA8" s="2">
        <v>42851.668726851851</v>
      </c>
      <c r="AB8" s="2">
        <v>42873.054803240739</v>
      </c>
      <c r="AD8">
        <v>7</v>
      </c>
      <c r="AE8" t="str">
        <f t="shared" ca="1" si="4"/>
        <v>ADE</v>
      </c>
      <c r="AF8" t="str">
        <f t="shared" ca="1" si="5"/>
        <v>Avitus_1.4.0.70-20170524</v>
      </c>
      <c r="AG8" t="str">
        <f t="shared" ca="1" si="6"/>
        <v>---</v>
      </c>
      <c r="AH8" t="str">
        <f t="shared" ca="1" si="7"/>
        <v>P0</v>
      </c>
    </row>
    <row r="9" spans="1:34" x14ac:dyDescent="0.3">
      <c r="A9">
        <f t="shared" si="0"/>
        <v>18</v>
      </c>
      <c r="B9">
        <f t="shared" si="1"/>
        <v>3</v>
      </c>
      <c r="C9" s="4">
        <f t="shared" ca="1" si="2"/>
        <v>98915</v>
      </c>
      <c r="D9">
        <v>98915</v>
      </c>
      <c r="E9" t="s">
        <v>1180</v>
      </c>
      <c r="F9" t="s">
        <v>45</v>
      </c>
      <c r="G9" t="s">
        <v>55</v>
      </c>
      <c r="H9" t="s">
        <v>94</v>
      </c>
      <c r="I9" t="s">
        <v>24</v>
      </c>
      <c r="J9" t="s">
        <v>123</v>
      </c>
      <c r="K9" t="str">
        <f t="shared" ca="1" si="3"/>
        <v>.</v>
      </c>
      <c r="L9" s="5" t="s">
        <v>20</v>
      </c>
      <c r="M9" t="s">
        <v>1182</v>
      </c>
      <c r="N9" t="s">
        <v>1179</v>
      </c>
      <c r="O9" t="s">
        <v>123</v>
      </c>
      <c r="P9" t="s">
        <v>123</v>
      </c>
      <c r="Q9" t="s">
        <v>82</v>
      </c>
      <c r="S9" t="s">
        <v>269</v>
      </c>
      <c r="T9" t="s">
        <v>23</v>
      </c>
      <c r="U9" t="s">
        <v>22</v>
      </c>
      <c r="V9" t="s">
        <v>82</v>
      </c>
      <c r="W9" t="s">
        <v>739</v>
      </c>
      <c r="X9" t="s">
        <v>1180</v>
      </c>
      <c r="Y9" t="s">
        <v>484</v>
      </c>
      <c r="Z9" t="s">
        <v>484</v>
      </c>
      <c r="AA9" s="2">
        <v>42856.609178240738</v>
      </c>
      <c r="AB9" s="2">
        <v>42871.320347222223</v>
      </c>
      <c r="AD9">
        <v>10</v>
      </c>
      <c r="AE9" t="str">
        <f t="shared" ca="1" si="4"/>
        <v>ADE</v>
      </c>
      <c r="AF9" t="str">
        <f t="shared" ca="1" si="5"/>
        <v>Avitus_1.4.0.70-20170524</v>
      </c>
      <c r="AG9" t="str">
        <f t="shared" ca="1" si="6"/>
        <v>---</v>
      </c>
      <c r="AH9" t="str">
        <f t="shared" ca="1" si="7"/>
        <v>P2</v>
      </c>
    </row>
    <row r="10" spans="1:34" x14ac:dyDescent="0.3">
      <c r="A10">
        <f t="shared" si="0"/>
        <v>14</v>
      </c>
      <c r="B10">
        <f t="shared" si="1"/>
        <v>3</v>
      </c>
      <c r="C10" s="4">
        <f t="shared" ca="1" si="2"/>
        <v>99100</v>
      </c>
      <c r="D10">
        <v>99100</v>
      </c>
      <c r="E10" t="s">
        <v>867</v>
      </c>
      <c r="F10" t="s">
        <v>45</v>
      </c>
      <c r="G10" t="s">
        <v>1267</v>
      </c>
      <c r="H10" t="s">
        <v>94</v>
      </c>
      <c r="I10" t="s">
        <v>24</v>
      </c>
      <c r="J10" t="s">
        <v>123</v>
      </c>
      <c r="K10" t="str">
        <f t="shared" ca="1" si="3"/>
        <v>.</v>
      </c>
      <c r="L10" s="5" t="s">
        <v>20</v>
      </c>
      <c r="M10" s="5" t="s">
        <v>20</v>
      </c>
      <c r="N10" t="s">
        <v>1224</v>
      </c>
      <c r="O10" t="s">
        <v>123</v>
      </c>
      <c r="P10" t="s">
        <v>123</v>
      </c>
      <c r="Q10" t="s">
        <v>82</v>
      </c>
      <c r="S10" t="s">
        <v>269</v>
      </c>
      <c r="T10" t="s">
        <v>23</v>
      </c>
      <c r="U10" t="s">
        <v>39</v>
      </c>
      <c r="V10" t="s">
        <v>82</v>
      </c>
      <c r="W10" t="s">
        <v>54</v>
      </c>
      <c r="X10" t="s">
        <v>1034</v>
      </c>
      <c r="Y10" t="s">
        <v>484</v>
      </c>
      <c r="Z10" t="s">
        <v>484</v>
      </c>
      <c r="AA10" s="2">
        <v>42860.112962962965</v>
      </c>
      <c r="AB10" s="2">
        <v>42871.15252314815</v>
      </c>
      <c r="AD10">
        <v>5</v>
      </c>
      <c r="AE10" t="str">
        <f t="shared" ca="1" si="4"/>
        <v>ADE</v>
      </c>
      <c r="AF10" t="str">
        <f t="shared" ca="1" si="5"/>
        <v>---</v>
      </c>
      <c r="AG10" t="str">
        <f t="shared" ca="1" si="6"/>
        <v>---</v>
      </c>
      <c r="AH10" t="str">
        <f t="shared" ca="1" si="7"/>
        <v>P2</v>
      </c>
    </row>
    <row r="11" spans="1:34" x14ac:dyDescent="0.3">
      <c r="A11">
        <f t="shared" si="0"/>
        <v>10</v>
      </c>
      <c r="B11">
        <f t="shared" si="1"/>
        <v>0</v>
      </c>
      <c r="C11" s="4">
        <f t="shared" ca="1" si="2"/>
        <v>99223</v>
      </c>
      <c r="D11">
        <v>99223</v>
      </c>
      <c r="E11" t="s">
        <v>110</v>
      </c>
      <c r="F11" t="s">
        <v>45</v>
      </c>
      <c r="G11" t="s">
        <v>46</v>
      </c>
      <c r="H11" t="s">
        <v>184</v>
      </c>
      <c r="I11" t="s">
        <v>81</v>
      </c>
      <c r="J11" t="s">
        <v>123</v>
      </c>
      <c r="K11" t="str">
        <f t="shared" ca="1" si="3"/>
        <v>.</v>
      </c>
      <c r="L11" s="5" t="s">
        <v>20</v>
      </c>
      <c r="M11" s="5" t="s">
        <v>20</v>
      </c>
      <c r="N11" t="s">
        <v>1329</v>
      </c>
      <c r="O11" t="s">
        <v>123</v>
      </c>
      <c r="P11" t="s">
        <v>123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54</v>
      </c>
      <c r="X11" t="s">
        <v>433</v>
      </c>
      <c r="Y11" t="s">
        <v>484</v>
      </c>
      <c r="Z11" t="s">
        <v>484</v>
      </c>
      <c r="AA11" s="2">
        <v>42864.344293981485</v>
      </c>
      <c r="AB11" s="2">
        <v>42874.452094907407</v>
      </c>
      <c r="AD11">
        <v>12</v>
      </c>
      <c r="AE11" t="str">
        <f t="shared" ca="1" si="4"/>
        <v>ADE</v>
      </c>
      <c r="AF11" t="str">
        <f t="shared" ca="1" si="5"/>
        <v>---</v>
      </c>
      <c r="AG11" t="str">
        <f t="shared" ca="1" si="6"/>
        <v>---</v>
      </c>
      <c r="AH11" t="str">
        <f t="shared" ca="1" si="7"/>
        <v>P0</v>
      </c>
    </row>
    <row r="12" spans="1:34" x14ac:dyDescent="0.3">
      <c r="A12">
        <f t="shared" si="0"/>
        <v>4</v>
      </c>
      <c r="B12">
        <f t="shared" si="1"/>
        <v>1</v>
      </c>
      <c r="C12" s="4">
        <f t="shared" ca="1" si="2"/>
        <v>99462</v>
      </c>
      <c r="D12">
        <v>99462</v>
      </c>
      <c r="E12" t="s">
        <v>867</v>
      </c>
      <c r="F12" t="s">
        <v>45</v>
      </c>
      <c r="G12" t="s">
        <v>1267</v>
      </c>
      <c r="H12" t="s">
        <v>184</v>
      </c>
      <c r="I12" t="s">
        <v>81</v>
      </c>
      <c r="J12" t="s">
        <v>123</v>
      </c>
      <c r="K12" t="str">
        <f t="shared" ca="1" si="3"/>
        <v>.</v>
      </c>
      <c r="L12" s="5" t="s">
        <v>20</v>
      </c>
      <c r="M12" s="5" t="s">
        <v>20</v>
      </c>
      <c r="N12" t="s">
        <v>1305</v>
      </c>
      <c r="O12" t="s">
        <v>123</v>
      </c>
      <c r="P12" t="s">
        <v>123</v>
      </c>
      <c r="Q12" t="s">
        <v>21</v>
      </c>
      <c r="S12" t="s">
        <v>269</v>
      </c>
      <c r="T12" t="s">
        <v>36</v>
      </c>
      <c r="U12" t="s">
        <v>22</v>
      </c>
      <c r="V12" t="s">
        <v>82</v>
      </c>
      <c r="W12" t="s">
        <v>54</v>
      </c>
      <c r="X12" t="s">
        <v>433</v>
      </c>
      <c r="Y12" t="s">
        <v>484</v>
      </c>
      <c r="Z12" t="s">
        <v>484</v>
      </c>
      <c r="AA12" s="2">
        <v>42870.20040509259</v>
      </c>
      <c r="AB12" s="2">
        <v>42873.213425925926</v>
      </c>
      <c r="AD12">
        <v>6</v>
      </c>
      <c r="AE12" t="str">
        <f t="shared" ca="1" si="4"/>
        <v>ADE</v>
      </c>
      <c r="AF12" t="str">
        <f t="shared" ca="1" si="5"/>
        <v>---</v>
      </c>
      <c r="AG12" t="str">
        <f t="shared" ca="1" si="6"/>
        <v>---</v>
      </c>
      <c r="AH12" t="str">
        <f t="shared" ca="1" si="7"/>
        <v>P0</v>
      </c>
    </row>
    <row r="13" spans="1:34" x14ac:dyDescent="0.3">
      <c r="A13">
        <f t="shared" si="0"/>
        <v>51</v>
      </c>
      <c r="B13">
        <f t="shared" si="1"/>
        <v>3</v>
      </c>
      <c r="C13" s="4">
        <f t="shared" ca="1" si="2"/>
        <v>97551</v>
      </c>
      <c r="D13">
        <v>97551</v>
      </c>
      <c r="E13" t="s">
        <v>1000</v>
      </c>
      <c r="F13" t="s">
        <v>63</v>
      </c>
      <c r="G13" t="s">
        <v>446</v>
      </c>
      <c r="H13" t="s">
        <v>184</v>
      </c>
      <c r="I13" t="s">
        <v>30</v>
      </c>
      <c r="J13" t="s">
        <v>123</v>
      </c>
      <c r="K13" t="str">
        <f t="shared" ca="1" si="3"/>
        <v>.</v>
      </c>
      <c r="L13" s="5" t="s">
        <v>20</v>
      </c>
      <c r="M13" t="s">
        <v>1182</v>
      </c>
      <c r="N13" t="s">
        <v>921</v>
      </c>
      <c r="O13">
        <v>17250</v>
      </c>
      <c r="P13" t="s">
        <v>123</v>
      </c>
      <c r="Q13" t="s">
        <v>82</v>
      </c>
      <c r="S13" t="s">
        <v>269</v>
      </c>
      <c r="T13" t="s">
        <v>36</v>
      </c>
      <c r="U13" t="s">
        <v>35</v>
      </c>
      <c r="V13" t="s">
        <v>190</v>
      </c>
      <c r="W13" t="s">
        <v>26</v>
      </c>
      <c r="X13" t="s">
        <v>412</v>
      </c>
      <c r="Y13" t="s">
        <v>100</v>
      </c>
      <c r="Z13" t="s">
        <v>484</v>
      </c>
      <c r="AA13" s="2">
        <v>42822.285578703704</v>
      </c>
      <c r="AB13" s="2">
        <v>42871.016446759262</v>
      </c>
      <c r="AD13">
        <v>6</v>
      </c>
      <c r="AE13" t="str">
        <f t="shared" ca="1" si="4"/>
        <v>AvatarFS</v>
      </c>
      <c r="AF13" t="str">
        <f t="shared" ca="1" si="5"/>
        <v>Avitus_1.4.0.70-20170524</v>
      </c>
      <c r="AG13" t="str">
        <f t="shared" ca="1" si="6"/>
        <v>---</v>
      </c>
      <c r="AH13" t="str">
        <f t="shared" ca="1" si="7"/>
        <v>P0</v>
      </c>
    </row>
    <row r="14" spans="1:34" x14ac:dyDescent="0.3">
      <c r="A14">
        <f t="shared" si="0"/>
        <v>46</v>
      </c>
      <c r="B14">
        <f t="shared" si="1"/>
        <v>4</v>
      </c>
      <c r="C14" s="4">
        <f t="shared" ca="1" si="2"/>
        <v>97780</v>
      </c>
      <c r="D14">
        <v>97780</v>
      </c>
      <c r="E14" t="s">
        <v>410</v>
      </c>
      <c r="F14" t="s">
        <v>63</v>
      </c>
      <c r="G14" t="s">
        <v>555</v>
      </c>
      <c r="H14" t="s">
        <v>94</v>
      </c>
      <c r="I14" t="s">
        <v>24</v>
      </c>
      <c r="J14" t="s">
        <v>123</v>
      </c>
      <c r="K14" t="str">
        <f t="shared" ca="1" si="3"/>
        <v>.</v>
      </c>
      <c r="L14" s="5" t="s">
        <v>20</v>
      </c>
      <c r="M14" t="s">
        <v>1105</v>
      </c>
      <c r="N14" t="s">
        <v>981</v>
      </c>
      <c r="O14" t="s">
        <v>123</v>
      </c>
      <c r="P14" t="s">
        <v>123</v>
      </c>
      <c r="Q14" t="s">
        <v>82</v>
      </c>
      <c r="S14" t="s">
        <v>269</v>
      </c>
      <c r="T14" t="s">
        <v>23</v>
      </c>
      <c r="U14" t="s">
        <v>22</v>
      </c>
      <c r="V14" t="s">
        <v>82</v>
      </c>
      <c r="W14" t="s">
        <v>90</v>
      </c>
      <c r="X14" t="s">
        <v>959</v>
      </c>
      <c r="Y14" t="s">
        <v>484</v>
      </c>
      <c r="Z14" t="s">
        <v>484</v>
      </c>
      <c r="AA14" s="2">
        <v>42828.155347222222</v>
      </c>
      <c r="AB14" s="2">
        <v>42870.030416666668</v>
      </c>
      <c r="AD14">
        <v>12</v>
      </c>
      <c r="AE14" t="str">
        <f t="shared" ca="1" si="4"/>
        <v>AvatarFS</v>
      </c>
      <c r="AF14" t="str">
        <f t="shared" ca="1" si="5"/>
        <v>Avitus_1.4.0.71-20170531</v>
      </c>
      <c r="AG14" t="str">
        <f t="shared" ca="1" si="6"/>
        <v>---</v>
      </c>
      <c r="AH14" t="str">
        <f t="shared" ca="1" si="7"/>
        <v>P2</v>
      </c>
    </row>
    <row r="15" spans="1:34" x14ac:dyDescent="0.3">
      <c r="A15">
        <f t="shared" si="0"/>
        <v>32</v>
      </c>
      <c r="B15">
        <f t="shared" si="1"/>
        <v>15</v>
      </c>
      <c r="C15" s="4">
        <f t="shared" ca="1" si="2"/>
        <v>98359</v>
      </c>
      <c r="D15">
        <v>98359</v>
      </c>
      <c r="E15" t="s">
        <v>1000</v>
      </c>
      <c r="F15" t="s">
        <v>63</v>
      </c>
      <c r="G15" t="s">
        <v>446</v>
      </c>
      <c r="H15" t="s">
        <v>112</v>
      </c>
      <c r="I15" t="s">
        <v>24</v>
      </c>
      <c r="J15" t="s">
        <v>123</v>
      </c>
      <c r="K15" t="str">
        <f t="shared" ca="1" si="3"/>
        <v>.</v>
      </c>
      <c r="L15" s="5" t="s">
        <v>20</v>
      </c>
      <c r="M15" s="5" t="s">
        <v>20</v>
      </c>
      <c r="N15" t="s">
        <v>1061</v>
      </c>
      <c r="O15">
        <v>17373</v>
      </c>
      <c r="P15" t="s">
        <v>123</v>
      </c>
      <c r="Q15" t="s">
        <v>82</v>
      </c>
      <c r="S15" t="s">
        <v>269</v>
      </c>
      <c r="T15" t="s">
        <v>36</v>
      </c>
      <c r="U15" t="s">
        <v>35</v>
      </c>
      <c r="V15" t="s">
        <v>190</v>
      </c>
      <c r="W15" t="s">
        <v>26</v>
      </c>
      <c r="X15" t="s">
        <v>742</v>
      </c>
      <c r="Y15" t="s">
        <v>103</v>
      </c>
      <c r="Z15" t="s">
        <v>484</v>
      </c>
      <c r="AA15" s="2">
        <v>42842.662604166668</v>
      </c>
      <c r="AB15" s="2">
        <v>42859.326423611114</v>
      </c>
      <c r="AD15">
        <v>8</v>
      </c>
      <c r="AE15" t="str">
        <f t="shared" ca="1" si="4"/>
        <v>AvatarFS</v>
      </c>
      <c r="AF15" t="str">
        <f t="shared" ca="1" si="5"/>
        <v>---</v>
      </c>
      <c r="AG15" t="str">
        <f t="shared" ca="1" si="6"/>
        <v>---</v>
      </c>
      <c r="AH15" t="str">
        <f t="shared" ca="1" si="7"/>
        <v>P1</v>
      </c>
    </row>
    <row r="16" spans="1:34" x14ac:dyDescent="0.3">
      <c r="A16">
        <f t="shared" si="0"/>
        <v>15</v>
      </c>
      <c r="B16">
        <f t="shared" si="1"/>
        <v>3</v>
      </c>
      <c r="C16" s="4">
        <f t="shared" ca="1" si="2"/>
        <v>99032</v>
      </c>
      <c r="D16">
        <v>99032</v>
      </c>
      <c r="E16" t="s">
        <v>801</v>
      </c>
      <c r="F16" t="s">
        <v>63</v>
      </c>
      <c r="G16" t="s">
        <v>989</v>
      </c>
      <c r="H16" t="s">
        <v>112</v>
      </c>
      <c r="I16" t="s">
        <v>24</v>
      </c>
      <c r="J16" t="s">
        <v>123</v>
      </c>
      <c r="K16" t="str">
        <f t="shared" ca="1" si="3"/>
        <v>.</v>
      </c>
      <c r="L16" s="5" t="s">
        <v>20</v>
      </c>
      <c r="M16" t="s">
        <v>1182</v>
      </c>
      <c r="N16" t="s">
        <v>1208</v>
      </c>
      <c r="O16" t="s">
        <v>123</v>
      </c>
      <c r="P16" t="s">
        <v>123</v>
      </c>
      <c r="Q16" t="s">
        <v>82</v>
      </c>
      <c r="S16" t="s">
        <v>269</v>
      </c>
      <c r="T16" t="s">
        <v>36</v>
      </c>
      <c r="U16" t="s">
        <v>22</v>
      </c>
      <c r="V16" t="s">
        <v>82</v>
      </c>
      <c r="W16" t="s">
        <v>90</v>
      </c>
      <c r="X16" t="s">
        <v>997</v>
      </c>
      <c r="Y16" t="s">
        <v>484</v>
      </c>
      <c r="Z16" t="s">
        <v>484</v>
      </c>
      <c r="AA16" s="2">
        <v>42859.043344907404</v>
      </c>
      <c r="AB16" s="2">
        <v>42871.310416666667</v>
      </c>
      <c r="AD16">
        <v>6</v>
      </c>
      <c r="AE16" t="str">
        <f t="shared" ca="1" si="4"/>
        <v>AvatarFS</v>
      </c>
      <c r="AF16" t="str">
        <f t="shared" ca="1" si="5"/>
        <v>Avitus_1.4.0.70-20170524</v>
      </c>
      <c r="AG16" t="str">
        <f t="shared" ca="1" si="6"/>
        <v>---</v>
      </c>
      <c r="AH16" t="str">
        <f t="shared" ca="1" si="7"/>
        <v>P1</v>
      </c>
    </row>
    <row r="17" spans="1:34" x14ac:dyDescent="0.3">
      <c r="A17">
        <f t="shared" si="0"/>
        <v>11</v>
      </c>
      <c r="B17">
        <f t="shared" si="1"/>
        <v>0</v>
      </c>
      <c r="C17" s="4">
        <f t="shared" ca="1" si="2"/>
        <v>99165</v>
      </c>
      <c r="D17">
        <v>99165</v>
      </c>
      <c r="E17" t="s">
        <v>146</v>
      </c>
      <c r="F17" t="s">
        <v>63</v>
      </c>
      <c r="G17" t="s">
        <v>66</v>
      </c>
      <c r="H17" t="s">
        <v>94</v>
      </c>
      <c r="I17" t="s">
        <v>24</v>
      </c>
      <c r="J17" t="s">
        <v>123</v>
      </c>
      <c r="K17" t="str">
        <f t="shared" ca="1" si="3"/>
        <v>.</v>
      </c>
      <c r="L17" s="5" t="s">
        <v>20</v>
      </c>
      <c r="M17" t="s">
        <v>1182</v>
      </c>
      <c r="N17" t="s">
        <v>1240</v>
      </c>
      <c r="O17" t="s">
        <v>123</v>
      </c>
      <c r="P17" t="s">
        <v>123</v>
      </c>
      <c r="Q17" t="s">
        <v>82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997</v>
      </c>
      <c r="Y17" t="s">
        <v>484</v>
      </c>
      <c r="Z17" t="s">
        <v>484</v>
      </c>
      <c r="AA17" s="2">
        <v>42863.349120370367</v>
      </c>
      <c r="AB17" s="2">
        <v>42874.185300925928</v>
      </c>
      <c r="AD17">
        <v>4</v>
      </c>
      <c r="AE17" t="str">
        <f t="shared" ca="1" si="4"/>
        <v>AvatarFS</v>
      </c>
      <c r="AF17" t="str">
        <f t="shared" ca="1" si="5"/>
        <v>---</v>
      </c>
      <c r="AG17" t="str">
        <f t="shared" ca="1" si="6"/>
        <v>---</v>
      </c>
      <c r="AH17" t="str">
        <f t="shared" ca="1" si="7"/>
        <v>P2</v>
      </c>
    </row>
    <row r="18" spans="1:34" x14ac:dyDescent="0.3">
      <c r="A18">
        <f t="shared" si="0"/>
        <v>1</v>
      </c>
      <c r="B18">
        <f t="shared" si="1"/>
        <v>1</v>
      </c>
      <c r="C18" s="4">
        <f t="shared" ca="1" si="2"/>
        <v>99648</v>
      </c>
      <c r="D18">
        <v>99648</v>
      </c>
      <c r="E18" t="s">
        <v>1326</v>
      </c>
      <c r="F18" t="s">
        <v>63</v>
      </c>
      <c r="G18" t="s">
        <v>607</v>
      </c>
      <c r="H18" t="s">
        <v>156</v>
      </c>
      <c r="I18" t="s">
        <v>123</v>
      </c>
      <c r="J18" t="s">
        <v>123</v>
      </c>
      <c r="K18" t="str">
        <f t="shared" ca="1" si="3"/>
        <v>.</v>
      </c>
      <c r="L18" s="5" t="s">
        <v>20</v>
      </c>
      <c r="M18" s="5" t="s">
        <v>20</v>
      </c>
      <c r="N18" t="s">
        <v>1337</v>
      </c>
      <c r="O18" t="s">
        <v>123</v>
      </c>
      <c r="P18" t="s">
        <v>123</v>
      </c>
      <c r="Q18" t="s">
        <v>82</v>
      </c>
      <c r="S18" t="s">
        <v>269</v>
      </c>
      <c r="T18" t="s">
        <v>23</v>
      </c>
      <c r="U18" t="s">
        <v>22</v>
      </c>
      <c r="V18" t="s">
        <v>570</v>
      </c>
      <c r="W18" t="s">
        <v>90</v>
      </c>
      <c r="X18" t="s">
        <v>1264</v>
      </c>
      <c r="Y18" t="s">
        <v>484</v>
      </c>
      <c r="Z18" t="s">
        <v>484</v>
      </c>
      <c r="AA18" s="2">
        <v>42873.019780092596</v>
      </c>
      <c r="AB18" s="2">
        <v>42873.019780092596</v>
      </c>
      <c r="AD18">
        <v>1</v>
      </c>
      <c r="AE18" t="str">
        <f t="shared" ca="1" si="4"/>
        <v>AvatarFS</v>
      </c>
      <c r="AF18" t="str">
        <f t="shared" ca="1" si="5"/>
        <v>---</v>
      </c>
      <c r="AG18" t="str">
        <f t="shared" ca="1" si="6"/>
        <v>---</v>
      </c>
      <c r="AH18" t="str">
        <f t="shared" ca="1" si="7"/>
        <v>unspecified</v>
      </c>
    </row>
    <row r="19" spans="1:34" x14ac:dyDescent="0.3">
      <c r="A19">
        <f t="shared" si="0"/>
        <v>318</v>
      </c>
      <c r="B19">
        <f t="shared" si="1"/>
        <v>2</v>
      </c>
      <c r="C19" s="4">
        <f t="shared" ca="1" si="2"/>
        <v>85572</v>
      </c>
      <c r="D19">
        <v>85572</v>
      </c>
      <c r="E19" t="s">
        <v>108</v>
      </c>
      <c r="F19" t="s">
        <v>70</v>
      </c>
      <c r="G19" t="s">
        <v>71</v>
      </c>
      <c r="H19" t="s">
        <v>112</v>
      </c>
      <c r="I19" t="s">
        <v>81</v>
      </c>
      <c r="J19" t="s">
        <v>123</v>
      </c>
      <c r="K19" t="str">
        <f t="shared" ca="1" si="3"/>
        <v>.</v>
      </c>
      <c r="L19" s="5" t="s">
        <v>20</v>
      </c>
      <c r="M19" t="s">
        <v>1105</v>
      </c>
      <c r="N19" t="s">
        <v>313</v>
      </c>
      <c r="O19" t="s">
        <v>123</v>
      </c>
      <c r="P19" t="s">
        <v>123</v>
      </c>
      <c r="Q19" t="s">
        <v>82</v>
      </c>
      <c r="S19" t="s">
        <v>269</v>
      </c>
      <c r="T19" t="s">
        <v>23</v>
      </c>
      <c r="U19" t="s">
        <v>39</v>
      </c>
      <c r="V19" t="s">
        <v>82</v>
      </c>
      <c r="W19" t="s">
        <v>95</v>
      </c>
      <c r="X19" t="s">
        <v>272</v>
      </c>
      <c r="Y19" t="s">
        <v>484</v>
      </c>
      <c r="Z19" t="s">
        <v>484</v>
      </c>
      <c r="AA19" s="2">
        <v>42552.705081018517</v>
      </c>
      <c r="AB19" s="2">
        <v>42872.428865740738</v>
      </c>
      <c r="AC19" t="s">
        <v>1288</v>
      </c>
      <c r="AD19">
        <v>11</v>
      </c>
      <c r="AE19" t="str">
        <f t="shared" ca="1" si="4"/>
        <v>Documentation</v>
      </c>
      <c r="AF19" t="str">
        <f t="shared" ca="1" si="5"/>
        <v>Avitus_1.4.0.71-20170531</v>
      </c>
      <c r="AG19" t="str">
        <f t="shared" ca="1" si="6"/>
        <v>---</v>
      </c>
      <c r="AH19" t="str">
        <f t="shared" ca="1" si="7"/>
        <v>P1</v>
      </c>
    </row>
    <row r="20" spans="1:34" x14ac:dyDescent="0.3">
      <c r="A20">
        <f t="shared" si="0"/>
        <v>37</v>
      </c>
      <c r="B20">
        <f t="shared" si="1"/>
        <v>0</v>
      </c>
      <c r="C20" s="4">
        <f t="shared" ca="1" si="2"/>
        <v>98207</v>
      </c>
      <c r="D20">
        <v>98207</v>
      </c>
      <c r="E20" t="s">
        <v>69</v>
      </c>
      <c r="F20" t="s">
        <v>70</v>
      </c>
      <c r="G20" t="s">
        <v>71</v>
      </c>
      <c r="H20" t="s">
        <v>112</v>
      </c>
      <c r="I20" t="s">
        <v>68</v>
      </c>
      <c r="J20" t="s">
        <v>123</v>
      </c>
      <c r="K20" t="str">
        <f t="shared" ca="1" si="3"/>
        <v>.</v>
      </c>
      <c r="L20" s="5" t="s">
        <v>20</v>
      </c>
      <c r="M20" t="s">
        <v>1105</v>
      </c>
      <c r="N20" t="s">
        <v>1030</v>
      </c>
      <c r="O20" t="s">
        <v>123</v>
      </c>
      <c r="P20" t="s">
        <v>123</v>
      </c>
      <c r="Q20" t="s">
        <v>82</v>
      </c>
      <c r="S20" t="s">
        <v>269</v>
      </c>
      <c r="T20" t="s">
        <v>23</v>
      </c>
      <c r="U20" t="s">
        <v>22</v>
      </c>
      <c r="V20" t="s">
        <v>82</v>
      </c>
      <c r="W20" t="s">
        <v>54</v>
      </c>
      <c r="X20" t="s">
        <v>456</v>
      </c>
      <c r="Y20" t="s">
        <v>484</v>
      </c>
      <c r="Z20" t="s">
        <v>484</v>
      </c>
      <c r="AA20" s="2">
        <v>42837.563020833331</v>
      </c>
      <c r="AB20" s="2">
        <v>42874.300034722219</v>
      </c>
      <c r="AC20" t="s">
        <v>1288</v>
      </c>
      <c r="AD20">
        <v>14</v>
      </c>
      <c r="AE20" t="str">
        <f t="shared" ca="1" si="4"/>
        <v>Documentation</v>
      </c>
      <c r="AF20" t="str">
        <f t="shared" ca="1" si="5"/>
        <v>Avitus_1.4.0.71-20170531</v>
      </c>
      <c r="AG20" t="str">
        <f t="shared" ca="1" si="6"/>
        <v>---</v>
      </c>
      <c r="AH20" t="str">
        <f t="shared" ca="1" si="7"/>
        <v>P1</v>
      </c>
    </row>
    <row r="21" spans="1:34" x14ac:dyDescent="0.3">
      <c r="A21">
        <f t="shared" si="0"/>
        <v>0</v>
      </c>
      <c r="B21">
        <f t="shared" si="1"/>
        <v>0</v>
      </c>
      <c r="C21" s="4">
        <f t="shared" ca="1" si="2"/>
        <v>99716</v>
      </c>
      <c r="D21">
        <v>99716</v>
      </c>
      <c r="E21" t="s">
        <v>413</v>
      </c>
      <c r="F21" t="s">
        <v>1347</v>
      </c>
      <c r="G21" t="s">
        <v>1348</v>
      </c>
      <c r="H21" t="s">
        <v>184</v>
      </c>
      <c r="I21" t="s">
        <v>68</v>
      </c>
      <c r="J21" t="s">
        <v>123</v>
      </c>
      <c r="K21" t="str">
        <f t="shared" ca="1" si="3"/>
        <v>NTR</v>
      </c>
      <c r="L21" s="5" t="s">
        <v>20</v>
      </c>
      <c r="M21" t="s">
        <v>1182</v>
      </c>
      <c r="N21" t="s">
        <v>1354</v>
      </c>
      <c r="O21" t="s">
        <v>123</v>
      </c>
      <c r="P21" t="s">
        <v>123</v>
      </c>
      <c r="Q21" t="s">
        <v>82</v>
      </c>
      <c r="S21" t="s">
        <v>269</v>
      </c>
      <c r="T21" t="s">
        <v>23</v>
      </c>
      <c r="U21" t="s">
        <v>22</v>
      </c>
      <c r="V21" t="s">
        <v>82</v>
      </c>
      <c r="W21" t="s">
        <v>499</v>
      </c>
      <c r="X21" t="s">
        <v>413</v>
      </c>
      <c r="Y21" t="s">
        <v>484</v>
      </c>
      <c r="Z21" t="s">
        <v>851</v>
      </c>
      <c r="AA21" s="2">
        <v>42874.119317129633</v>
      </c>
      <c r="AB21" s="2">
        <v>42874.35696759259</v>
      </c>
      <c r="AD21">
        <v>2</v>
      </c>
      <c r="AE21" t="str">
        <f t="shared" ca="1" si="4"/>
        <v>NTR</v>
      </c>
      <c r="AF21" t="str">
        <f t="shared" ca="1" si="5"/>
        <v>NoTarg</v>
      </c>
      <c r="AG21" t="str">
        <f t="shared" ca="1" si="6"/>
        <v>NoWaive</v>
      </c>
      <c r="AH21" t="str">
        <f t="shared" ca="1" si="7"/>
        <v>NTR</v>
      </c>
    </row>
    <row r="22" spans="1:34" x14ac:dyDescent="0.3">
      <c r="A22">
        <f t="shared" si="0"/>
        <v>15</v>
      </c>
      <c r="B22">
        <f t="shared" si="1"/>
        <v>4</v>
      </c>
      <c r="C22" s="4">
        <f t="shared" ca="1" si="2"/>
        <v>99073</v>
      </c>
      <c r="D22">
        <v>99073</v>
      </c>
      <c r="E22" t="s">
        <v>413</v>
      </c>
      <c r="F22" t="s">
        <v>253</v>
      </c>
      <c r="G22" t="s">
        <v>702</v>
      </c>
      <c r="H22" t="s">
        <v>184</v>
      </c>
      <c r="I22" t="s">
        <v>68</v>
      </c>
      <c r="J22" t="s">
        <v>123</v>
      </c>
      <c r="K22" t="str">
        <f t="shared" ca="1" si="3"/>
        <v>.</v>
      </c>
      <c r="L22" s="5" t="s">
        <v>20</v>
      </c>
      <c r="M22" t="s">
        <v>1182</v>
      </c>
      <c r="N22" t="s">
        <v>1293</v>
      </c>
      <c r="O22" t="s">
        <v>123</v>
      </c>
      <c r="P22" t="s">
        <v>1004</v>
      </c>
      <c r="Q22" t="s">
        <v>82</v>
      </c>
      <c r="S22" t="s">
        <v>269</v>
      </c>
      <c r="T22" t="s">
        <v>51</v>
      </c>
      <c r="U22" t="s">
        <v>39</v>
      </c>
      <c r="V22" t="s">
        <v>82</v>
      </c>
      <c r="W22" t="s">
        <v>54</v>
      </c>
      <c r="X22" t="s">
        <v>456</v>
      </c>
      <c r="Y22" t="s">
        <v>484</v>
      </c>
      <c r="Z22" t="s">
        <v>484</v>
      </c>
      <c r="AA22" s="2">
        <v>42859.6246875</v>
      </c>
      <c r="AB22" s="2">
        <v>42870.888252314813</v>
      </c>
      <c r="AD22">
        <v>17</v>
      </c>
      <c r="AE22" t="str">
        <f t="shared" ca="1" si="4"/>
        <v>File Access Auditing</v>
      </c>
      <c r="AF22" t="str">
        <f t="shared" ca="1" si="5"/>
        <v>Avitus_1.4.0.70-20170524</v>
      </c>
      <c r="AG22" t="str">
        <f t="shared" ca="1" si="6"/>
        <v>---</v>
      </c>
      <c r="AH22" t="str">
        <f t="shared" ca="1" si="7"/>
        <v>P0</v>
      </c>
    </row>
    <row r="23" spans="1:34" x14ac:dyDescent="0.3">
      <c r="A23">
        <f t="shared" si="0"/>
        <v>4</v>
      </c>
      <c r="B23">
        <f t="shared" si="1"/>
        <v>0</v>
      </c>
      <c r="C23" s="4">
        <f t="shared" ca="1" si="2"/>
        <v>99477</v>
      </c>
      <c r="D23">
        <v>99477</v>
      </c>
      <c r="E23" t="s">
        <v>413</v>
      </c>
      <c r="F23" t="s">
        <v>253</v>
      </c>
      <c r="G23" t="s">
        <v>702</v>
      </c>
      <c r="H23" t="s">
        <v>184</v>
      </c>
      <c r="I23" t="s">
        <v>68</v>
      </c>
      <c r="J23" t="s">
        <v>123</v>
      </c>
      <c r="K23" t="str">
        <f t="shared" ca="1" si="3"/>
        <v>.</v>
      </c>
      <c r="L23" s="5" t="s">
        <v>20</v>
      </c>
      <c r="M23" t="s">
        <v>1182</v>
      </c>
      <c r="N23" t="s">
        <v>1306</v>
      </c>
      <c r="O23" t="s">
        <v>123</v>
      </c>
      <c r="P23" t="s">
        <v>716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54</v>
      </c>
      <c r="X23" t="s">
        <v>456</v>
      </c>
      <c r="Y23" t="s">
        <v>484</v>
      </c>
      <c r="Z23" t="s">
        <v>851</v>
      </c>
      <c r="AA23" s="2">
        <v>42870.358414351853</v>
      </c>
      <c r="AB23" s="2">
        <v>42874.225729166668</v>
      </c>
      <c r="AD23">
        <v>6</v>
      </c>
      <c r="AE23" t="str">
        <f t="shared" ca="1" si="4"/>
        <v>File Access Auditing</v>
      </c>
      <c r="AF23" t="str">
        <f t="shared" ca="1" si="5"/>
        <v>Avitus_1.4.0.70-20170524</v>
      </c>
      <c r="AG23" t="str">
        <f t="shared" ca="1" si="6"/>
        <v>---</v>
      </c>
      <c r="AH23" t="str">
        <f t="shared" ca="1" si="7"/>
        <v>P0</v>
      </c>
    </row>
    <row r="24" spans="1:34" x14ac:dyDescent="0.3">
      <c r="A24">
        <f t="shared" si="0"/>
        <v>2</v>
      </c>
      <c r="B24">
        <f t="shared" si="1"/>
        <v>0</v>
      </c>
      <c r="C24" s="4">
        <f t="shared" ca="1" si="2"/>
        <v>99616</v>
      </c>
      <c r="D24">
        <v>99616</v>
      </c>
      <c r="E24" t="s">
        <v>805</v>
      </c>
      <c r="F24" t="s">
        <v>253</v>
      </c>
      <c r="G24" t="s">
        <v>702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s="5" t="s">
        <v>20</v>
      </c>
      <c r="M24" t="s">
        <v>1182</v>
      </c>
      <c r="N24" t="s">
        <v>1350</v>
      </c>
      <c r="O24" t="s">
        <v>123</v>
      </c>
      <c r="P24" t="s">
        <v>1004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54</v>
      </c>
      <c r="X24" t="s">
        <v>277</v>
      </c>
      <c r="Y24" t="s">
        <v>484</v>
      </c>
      <c r="Z24" t="s">
        <v>484</v>
      </c>
      <c r="AA24" s="2">
        <v>42872.459988425922</v>
      </c>
      <c r="AB24" s="2">
        <v>42874.354884259257</v>
      </c>
      <c r="AD24">
        <v>4</v>
      </c>
      <c r="AE24" t="str">
        <f t="shared" ca="1" si="4"/>
        <v>File Access Auditing</v>
      </c>
      <c r="AF24" t="str">
        <f t="shared" ca="1" si="5"/>
        <v>Avitus_1.4.0.70-20170524</v>
      </c>
      <c r="AG24" t="str">
        <f t="shared" ca="1" si="6"/>
        <v>---</v>
      </c>
      <c r="AH24" t="str">
        <f t="shared" ca="1" si="7"/>
        <v>P0</v>
      </c>
    </row>
    <row r="25" spans="1:34" x14ac:dyDescent="0.3">
      <c r="A25">
        <f t="shared" si="0"/>
        <v>1</v>
      </c>
      <c r="B25">
        <f t="shared" si="1"/>
        <v>1</v>
      </c>
      <c r="C25" s="4">
        <f t="shared" ca="1" si="2"/>
        <v>99703</v>
      </c>
      <c r="D25">
        <v>99703</v>
      </c>
      <c r="E25" t="s">
        <v>465</v>
      </c>
      <c r="F25" t="s">
        <v>48</v>
      </c>
      <c r="G25" t="s">
        <v>800</v>
      </c>
      <c r="H25" t="s">
        <v>184</v>
      </c>
      <c r="I25" t="s">
        <v>24</v>
      </c>
      <c r="J25" t="s">
        <v>123</v>
      </c>
      <c r="K25" t="str">
        <f t="shared" ca="1" si="3"/>
        <v>NTR</v>
      </c>
      <c r="L25" s="5" t="s">
        <v>20</v>
      </c>
      <c r="M25" s="5" t="s">
        <v>20</v>
      </c>
      <c r="N25" t="s">
        <v>1351</v>
      </c>
      <c r="O25" t="s">
        <v>123</v>
      </c>
      <c r="P25" t="s">
        <v>123</v>
      </c>
      <c r="Q25" t="s">
        <v>21</v>
      </c>
      <c r="S25" t="s">
        <v>269</v>
      </c>
      <c r="T25" t="s">
        <v>36</v>
      </c>
      <c r="U25" t="s">
        <v>35</v>
      </c>
      <c r="V25" t="s">
        <v>29</v>
      </c>
      <c r="W25" t="s">
        <v>40</v>
      </c>
      <c r="X25" t="s">
        <v>660</v>
      </c>
      <c r="Y25" t="s">
        <v>484</v>
      </c>
      <c r="Z25" t="s">
        <v>484</v>
      </c>
      <c r="AA25" s="2">
        <v>42873.511076388888</v>
      </c>
      <c r="AB25" s="2">
        <v>42873.750902777778</v>
      </c>
      <c r="AD25">
        <v>3</v>
      </c>
      <c r="AE25" t="str">
        <f t="shared" ca="1" si="4"/>
        <v>NTR</v>
      </c>
      <c r="AF25" t="str">
        <f t="shared" ca="1" si="5"/>
        <v>NoTarg</v>
      </c>
      <c r="AG25" t="str">
        <f t="shared" ca="1" si="6"/>
        <v>NoWaive</v>
      </c>
      <c r="AH25" t="str">
        <f t="shared" ca="1" si="7"/>
        <v>NTR</v>
      </c>
    </row>
    <row r="26" spans="1:34" x14ac:dyDescent="0.3">
      <c r="A26">
        <f t="shared" si="0"/>
        <v>274</v>
      </c>
      <c r="B26">
        <f t="shared" si="1"/>
        <v>17</v>
      </c>
      <c r="C26" s="4">
        <f t="shared" ca="1" si="2"/>
        <v>87634</v>
      </c>
      <c r="D26">
        <v>87634</v>
      </c>
      <c r="E26" t="s">
        <v>760</v>
      </c>
      <c r="F26" t="s">
        <v>28</v>
      </c>
      <c r="G26" t="s">
        <v>481</v>
      </c>
      <c r="H26" t="s">
        <v>94</v>
      </c>
      <c r="I26" t="s">
        <v>30</v>
      </c>
      <c r="J26" t="s">
        <v>123</v>
      </c>
      <c r="K26" t="str">
        <f t="shared" ca="1" si="3"/>
        <v>.</v>
      </c>
      <c r="L26" s="5" t="s">
        <v>20</v>
      </c>
      <c r="M26" s="5" t="s">
        <v>20</v>
      </c>
      <c r="N26" t="s">
        <v>1077</v>
      </c>
      <c r="O26" t="s">
        <v>123</v>
      </c>
      <c r="P26" t="s">
        <v>206</v>
      </c>
      <c r="Q26" t="s">
        <v>82</v>
      </c>
      <c r="S26" t="s">
        <v>269</v>
      </c>
      <c r="T26" t="s">
        <v>23</v>
      </c>
      <c r="U26" t="s">
        <v>22</v>
      </c>
      <c r="V26" t="s">
        <v>60</v>
      </c>
      <c r="W26" t="s">
        <v>54</v>
      </c>
      <c r="X26" t="s">
        <v>108</v>
      </c>
      <c r="Y26" t="s">
        <v>484</v>
      </c>
      <c r="Z26" t="s">
        <v>484</v>
      </c>
      <c r="AA26" s="2">
        <v>42597.987395833334</v>
      </c>
      <c r="AB26" s="2">
        <v>42857.209143518521</v>
      </c>
      <c r="AC26" t="s">
        <v>1157</v>
      </c>
      <c r="AD26">
        <v>9</v>
      </c>
      <c r="AE26" t="str">
        <f t="shared" ca="1" si="4"/>
        <v>Platform Software</v>
      </c>
      <c r="AF26" t="str">
        <f t="shared" ca="1" si="5"/>
        <v>---</v>
      </c>
      <c r="AG26" t="str">
        <f t="shared" ca="1" si="6"/>
        <v>---</v>
      </c>
      <c r="AH26" t="str">
        <f t="shared" ca="1" si="7"/>
        <v>P2</v>
      </c>
    </row>
    <row r="27" spans="1:34" x14ac:dyDescent="0.3">
      <c r="A27">
        <f t="shared" si="0"/>
        <v>258</v>
      </c>
      <c r="B27">
        <f t="shared" si="1"/>
        <v>11</v>
      </c>
      <c r="C27" s="4">
        <f t="shared" ca="1" si="2"/>
        <v>88457</v>
      </c>
      <c r="D27">
        <v>88457</v>
      </c>
      <c r="E27" t="s">
        <v>408</v>
      </c>
      <c r="F27" t="s">
        <v>28</v>
      </c>
      <c r="G27" t="s">
        <v>407</v>
      </c>
      <c r="H27" t="s">
        <v>112</v>
      </c>
      <c r="I27" t="s">
        <v>30</v>
      </c>
      <c r="J27" t="s">
        <v>123</v>
      </c>
      <c r="K27" t="str">
        <f t="shared" ca="1" si="3"/>
        <v>.</v>
      </c>
      <c r="L27" t="s">
        <v>796</v>
      </c>
      <c r="M27" s="5" t="s">
        <v>20</v>
      </c>
      <c r="N27" t="s">
        <v>524</v>
      </c>
      <c r="O27">
        <v>11710</v>
      </c>
      <c r="P27" t="s">
        <v>1230</v>
      </c>
      <c r="Q27" t="s">
        <v>287</v>
      </c>
      <c r="R27" t="s">
        <v>82</v>
      </c>
      <c r="S27" t="s">
        <v>269</v>
      </c>
      <c r="T27" t="s">
        <v>23</v>
      </c>
      <c r="U27" t="s">
        <v>22</v>
      </c>
      <c r="V27" t="s">
        <v>25</v>
      </c>
      <c r="W27" t="s">
        <v>26</v>
      </c>
      <c r="X27" t="s">
        <v>41</v>
      </c>
      <c r="Y27" t="s">
        <v>484</v>
      </c>
      <c r="Z27" t="s">
        <v>484</v>
      </c>
      <c r="AA27" s="2">
        <v>42614.314895833333</v>
      </c>
      <c r="AB27" s="2">
        <v>42863.573634259257</v>
      </c>
      <c r="AC27" t="s">
        <v>170</v>
      </c>
      <c r="AD27">
        <v>7</v>
      </c>
      <c r="AE27" t="str">
        <f t="shared" ca="1" si="4"/>
        <v>Platform Software</v>
      </c>
      <c r="AF27" t="str">
        <f t="shared" ca="1" si="5"/>
        <v>---</v>
      </c>
      <c r="AG27" t="str">
        <f t="shared" ca="1" si="6"/>
        <v>Waiver Requested</v>
      </c>
      <c r="AH27" t="str">
        <f t="shared" ca="1" si="7"/>
        <v>P1</v>
      </c>
    </row>
    <row r="28" spans="1:34" x14ac:dyDescent="0.3">
      <c r="A28">
        <f t="shared" si="0"/>
        <v>29</v>
      </c>
      <c r="B28">
        <f t="shared" si="1"/>
        <v>2</v>
      </c>
      <c r="C28" s="4">
        <f t="shared" ca="1" si="2"/>
        <v>98555</v>
      </c>
      <c r="D28">
        <v>98555</v>
      </c>
      <c r="E28" t="s">
        <v>760</v>
      </c>
      <c r="F28" t="s">
        <v>28</v>
      </c>
      <c r="G28" t="s">
        <v>481</v>
      </c>
      <c r="H28" t="s">
        <v>184</v>
      </c>
      <c r="I28" t="s">
        <v>81</v>
      </c>
      <c r="J28" t="s">
        <v>123</v>
      </c>
      <c r="K28" t="str">
        <f t="shared" ca="1" si="3"/>
        <v>.</v>
      </c>
      <c r="L28" s="5" t="s">
        <v>20</v>
      </c>
      <c r="M28" s="5" t="s">
        <v>20</v>
      </c>
      <c r="N28" t="s">
        <v>1328</v>
      </c>
      <c r="O28" t="s">
        <v>123</v>
      </c>
      <c r="P28" t="s">
        <v>1303</v>
      </c>
      <c r="Q28" t="s">
        <v>287</v>
      </c>
      <c r="R28" t="s">
        <v>82</v>
      </c>
      <c r="S28" t="s">
        <v>269</v>
      </c>
      <c r="T28" t="s">
        <v>36</v>
      </c>
      <c r="U28" t="s">
        <v>35</v>
      </c>
      <c r="V28" t="s">
        <v>82</v>
      </c>
      <c r="W28" t="s">
        <v>1290</v>
      </c>
      <c r="X28" t="s">
        <v>84</v>
      </c>
      <c r="Y28" t="s">
        <v>484</v>
      </c>
      <c r="Z28" t="s">
        <v>484</v>
      </c>
      <c r="AA28" s="2">
        <v>42845.442384259259</v>
      </c>
      <c r="AB28" s="2">
        <v>42872.413946759261</v>
      </c>
      <c r="AC28" t="s">
        <v>1304</v>
      </c>
      <c r="AD28">
        <v>5</v>
      </c>
      <c r="AE28" t="str">
        <f t="shared" ca="1" si="4"/>
        <v>Platform Software</v>
      </c>
      <c r="AF28" t="str">
        <f t="shared" ca="1" si="5"/>
        <v>---</v>
      </c>
      <c r="AG28" t="str">
        <f t="shared" ca="1" si="6"/>
        <v>---</v>
      </c>
      <c r="AH28" t="str">
        <f t="shared" ca="1" si="7"/>
        <v>P0</v>
      </c>
    </row>
    <row r="29" spans="1:34" x14ac:dyDescent="0.3">
      <c r="A29">
        <f t="shared" si="0"/>
        <v>17</v>
      </c>
      <c r="B29">
        <f t="shared" si="1"/>
        <v>7</v>
      </c>
      <c r="C29" s="4">
        <f t="shared" ca="1" si="2"/>
        <v>98975</v>
      </c>
      <c r="D29">
        <v>98975</v>
      </c>
      <c r="E29" t="s">
        <v>27</v>
      </c>
      <c r="F29" t="s">
        <v>28</v>
      </c>
      <c r="G29" t="s">
        <v>34</v>
      </c>
      <c r="H29" t="s">
        <v>112</v>
      </c>
      <c r="I29" t="s">
        <v>24</v>
      </c>
      <c r="J29" t="s">
        <v>123</v>
      </c>
      <c r="K29" t="str">
        <f t="shared" ca="1" si="3"/>
        <v>.</v>
      </c>
      <c r="L29" t="s">
        <v>796</v>
      </c>
      <c r="M29" s="5" t="s">
        <v>20</v>
      </c>
      <c r="N29" t="s">
        <v>1291</v>
      </c>
      <c r="O29">
        <v>17486</v>
      </c>
      <c r="P29" t="s">
        <v>1292</v>
      </c>
      <c r="Q29" t="s">
        <v>287</v>
      </c>
      <c r="R29" t="s">
        <v>82</v>
      </c>
      <c r="S29" t="s">
        <v>269</v>
      </c>
      <c r="T29" t="s">
        <v>23</v>
      </c>
      <c r="U29" t="s">
        <v>22</v>
      </c>
      <c r="V29" t="s">
        <v>190</v>
      </c>
      <c r="W29" t="s">
        <v>26</v>
      </c>
      <c r="X29" t="s">
        <v>285</v>
      </c>
      <c r="Y29" t="s">
        <v>484</v>
      </c>
      <c r="Z29" t="s">
        <v>484</v>
      </c>
      <c r="AA29" s="2">
        <v>42857.565833333334</v>
      </c>
      <c r="AB29" s="2">
        <v>42867.247361111113</v>
      </c>
      <c r="AC29" t="s">
        <v>170</v>
      </c>
      <c r="AD29">
        <v>2</v>
      </c>
      <c r="AE29" t="str">
        <f t="shared" ca="1" si="4"/>
        <v>Platform Software</v>
      </c>
      <c r="AF29" t="str">
        <f t="shared" ca="1" si="5"/>
        <v>---</v>
      </c>
      <c r="AG29" t="str">
        <f t="shared" ca="1" si="6"/>
        <v>Waiver Requested</v>
      </c>
      <c r="AH29" t="str">
        <f t="shared" ca="1" si="7"/>
        <v>P1</v>
      </c>
    </row>
    <row r="30" spans="1:34" x14ac:dyDescent="0.3">
      <c r="A30">
        <f t="shared" si="0"/>
        <v>11</v>
      </c>
      <c r="B30">
        <f t="shared" si="1"/>
        <v>1</v>
      </c>
      <c r="C30" s="4">
        <f t="shared" ca="1" si="2"/>
        <v>99169</v>
      </c>
      <c r="D30">
        <v>99169</v>
      </c>
      <c r="E30" t="s">
        <v>513</v>
      </c>
      <c r="F30" t="s">
        <v>28</v>
      </c>
      <c r="G30" t="s">
        <v>866</v>
      </c>
      <c r="H30" t="s">
        <v>112</v>
      </c>
      <c r="I30" t="s">
        <v>24</v>
      </c>
      <c r="J30" t="s">
        <v>123</v>
      </c>
      <c r="K30" t="str">
        <f t="shared" ca="1" si="3"/>
        <v>.</v>
      </c>
      <c r="L30" s="5" t="s">
        <v>20</v>
      </c>
      <c r="M30" t="s">
        <v>1182</v>
      </c>
      <c r="N30" t="s">
        <v>1241</v>
      </c>
      <c r="O30">
        <v>17550</v>
      </c>
      <c r="P30" t="s">
        <v>196</v>
      </c>
      <c r="Q30" t="s">
        <v>287</v>
      </c>
      <c r="R30" t="s">
        <v>82</v>
      </c>
      <c r="S30" t="s">
        <v>269</v>
      </c>
      <c r="T30" t="s">
        <v>36</v>
      </c>
      <c r="U30" t="s">
        <v>35</v>
      </c>
      <c r="V30" t="s">
        <v>25</v>
      </c>
      <c r="W30" t="s">
        <v>26</v>
      </c>
      <c r="X30" t="s">
        <v>108</v>
      </c>
      <c r="Y30" t="s">
        <v>103</v>
      </c>
      <c r="Z30" t="s">
        <v>851</v>
      </c>
      <c r="AA30" s="2">
        <v>42863.445081018515</v>
      </c>
      <c r="AB30" s="2">
        <v>42873.734166666669</v>
      </c>
      <c r="AD30">
        <v>1</v>
      </c>
      <c r="AE30" t="str">
        <f t="shared" ca="1" si="4"/>
        <v>Platform Software</v>
      </c>
      <c r="AF30" t="str">
        <f t="shared" ca="1" si="5"/>
        <v>---</v>
      </c>
      <c r="AG30" t="str">
        <f t="shared" ca="1" si="6"/>
        <v>---</v>
      </c>
      <c r="AH30" t="str">
        <f t="shared" ca="1" si="7"/>
        <v>P1</v>
      </c>
    </row>
    <row r="31" spans="1:34" x14ac:dyDescent="0.3">
      <c r="A31">
        <f t="shared" si="0"/>
        <v>3</v>
      </c>
      <c r="B31">
        <f t="shared" si="1"/>
        <v>1</v>
      </c>
      <c r="C31" s="4">
        <f t="shared" ca="1" si="2"/>
        <v>99563</v>
      </c>
      <c r="D31">
        <v>99563</v>
      </c>
      <c r="E31" t="s">
        <v>408</v>
      </c>
      <c r="F31" t="s">
        <v>28</v>
      </c>
      <c r="G31" t="s">
        <v>407</v>
      </c>
      <c r="H31" t="s">
        <v>184</v>
      </c>
      <c r="I31" t="s">
        <v>81</v>
      </c>
      <c r="J31" t="s">
        <v>123</v>
      </c>
      <c r="K31" t="str">
        <f t="shared" ca="1" si="3"/>
        <v>.</v>
      </c>
      <c r="L31" s="5" t="s">
        <v>20</v>
      </c>
      <c r="M31" t="s">
        <v>1182</v>
      </c>
      <c r="N31" t="s">
        <v>1331</v>
      </c>
      <c r="O31" t="s">
        <v>123</v>
      </c>
      <c r="P31" t="s">
        <v>168</v>
      </c>
      <c r="Q31" t="s">
        <v>287</v>
      </c>
      <c r="R31" t="s">
        <v>82</v>
      </c>
      <c r="S31" t="s">
        <v>269</v>
      </c>
      <c r="T31" t="s">
        <v>36</v>
      </c>
      <c r="U31" t="s">
        <v>39</v>
      </c>
      <c r="V31" t="s">
        <v>1332</v>
      </c>
      <c r="W31" t="s">
        <v>739</v>
      </c>
      <c r="X31" t="s">
        <v>108</v>
      </c>
      <c r="Y31" t="s">
        <v>484</v>
      </c>
      <c r="Z31" t="s">
        <v>484</v>
      </c>
      <c r="AA31" s="2">
        <v>42871.624328703707</v>
      </c>
      <c r="AB31" s="2">
        <v>42873.494629629633</v>
      </c>
      <c r="AD31">
        <v>1</v>
      </c>
      <c r="AE31" t="str">
        <f t="shared" ca="1" si="4"/>
        <v>Platform Software</v>
      </c>
      <c r="AF31" t="str">
        <f t="shared" ca="1" si="5"/>
        <v>Avitus_1.4.0.70-20170524</v>
      </c>
      <c r="AG31" t="str">
        <f t="shared" ca="1" si="6"/>
        <v>---</v>
      </c>
      <c r="AH31" t="str">
        <f t="shared" ca="1" si="7"/>
        <v>P0</v>
      </c>
    </row>
    <row r="32" spans="1:34" x14ac:dyDescent="0.3">
      <c r="A32">
        <f t="shared" si="0"/>
        <v>2</v>
      </c>
      <c r="B32">
        <f t="shared" si="1"/>
        <v>2</v>
      </c>
      <c r="C32" s="4">
        <f t="shared" ca="1" si="2"/>
        <v>99634</v>
      </c>
      <c r="D32">
        <v>99634</v>
      </c>
      <c r="E32" t="s">
        <v>480</v>
      </c>
      <c r="F32" t="s">
        <v>28</v>
      </c>
      <c r="G32" t="s">
        <v>481</v>
      </c>
      <c r="H32" t="s">
        <v>94</v>
      </c>
      <c r="I32" t="s">
        <v>123</v>
      </c>
      <c r="J32" t="s">
        <v>123</v>
      </c>
      <c r="K32" t="str">
        <f t="shared" ca="1" si="3"/>
        <v>.</v>
      </c>
      <c r="L32" s="5" t="s">
        <v>20</v>
      </c>
      <c r="M32" s="5" t="s">
        <v>20</v>
      </c>
      <c r="N32" t="s">
        <v>1336</v>
      </c>
      <c r="O32" t="s">
        <v>123</v>
      </c>
      <c r="P32" t="s">
        <v>123</v>
      </c>
      <c r="Q32" t="s">
        <v>287</v>
      </c>
      <c r="R32" t="s">
        <v>82</v>
      </c>
      <c r="S32" t="s">
        <v>269</v>
      </c>
      <c r="T32" t="s">
        <v>23</v>
      </c>
      <c r="U32" t="s">
        <v>22</v>
      </c>
      <c r="V32" t="s">
        <v>156</v>
      </c>
      <c r="W32" t="s">
        <v>489</v>
      </c>
      <c r="X32" t="s">
        <v>480</v>
      </c>
      <c r="Y32" t="s">
        <v>484</v>
      </c>
      <c r="Z32" t="s">
        <v>484</v>
      </c>
      <c r="AA32" s="2">
        <v>42872.664305555554</v>
      </c>
      <c r="AB32" s="2">
        <v>42872.67454861111</v>
      </c>
      <c r="AD32">
        <v>1</v>
      </c>
      <c r="AE32" t="str">
        <f t="shared" ca="1" si="4"/>
        <v>Platform Software</v>
      </c>
      <c r="AF32" t="str">
        <f t="shared" ca="1" si="5"/>
        <v>---</v>
      </c>
      <c r="AG32" t="str">
        <f t="shared" ca="1" si="6"/>
        <v>---</v>
      </c>
      <c r="AH32" t="str">
        <f t="shared" ca="1" si="7"/>
        <v>P2</v>
      </c>
    </row>
    <row r="33" spans="1:34" x14ac:dyDescent="0.3">
      <c r="A33">
        <f t="shared" si="0"/>
        <v>1</v>
      </c>
      <c r="B33">
        <f t="shared" si="1"/>
        <v>0</v>
      </c>
      <c r="C33" s="4">
        <f t="shared" ca="1" si="2"/>
        <v>99705</v>
      </c>
      <c r="D33">
        <v>99705</v>
      </c>
      <c r="E33" t="s">
        <v>139</v>
      </c>
      <c r="F33" t="s">
        <v>28</v>
      </c>
      <c r="G33" t="s">
        <v>53</v>
      </c>
      <c r="H33" t="s">
        <v>156</v>
      </c>
      <c r="I33" t="s">
        <v>24</v>
      </c>
      <c r="J33" t="s">
        <v>123</v>
      </c>
      <c r="K33" t="str">
        <f t="shared" ca="1" si="3"/>
        <v>NTR</v>
      </c>
      <c r="L33" s="5" t="s">
        <v>20</v>
      </c>
      <c r="M33" s="5" t="s">
        <v>20</v>
      </c>
      <c r="N33" t="s">
        <v>1352</v>
      </c>
      <c r="O33" t="s">
        <v>123</v>
      </c>
      <c r="P33" t="s">
        <v>123</v>
      </c>
      <c r="Q33" t="s">
        <v>21</v>
      </c>
      <c r="S33" t="s">
        <v>269</v>
      </c>
      <c r="T33" t="s">
        <v>36</v>
      </c>
      <c r="U33" t="s">
        <v>35</v>
      </c>
      <c r="V33" t="s">
        <v>29</v>
      </c>
      <c r="W33" t="s">
        <v>40</v>
      </c>
      <c r="X33" t="s">
        <v>713</v>
      </c>
      <c r="Y33" t="s">
        <v>484</v>
      </c>
      <c r="Z33" t="s">
        <v>484</v>
      </c>
      <c r="AA33" s="2">
        <v>42873.59134259259</v>
      </c>
      <c r="AB33" s="2">
        <v>42874.149201388886</v>
      </c>
      <c r="AD33">
        <v>5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251</v>
      </c>
      <c r="B34">
        <f t="shared" ref="B34:B65" si="9">DAYS360(AB34,$K$104)</f>
        <v>2</v>
      </c>
      <c r="C34" s="4">
        <f t="shared" ref="C34:C65" ca="1" si="10">HYPERLINK($N$174 &amp; INDIRECT("d" &amp; ROW()),INDIRECT("d" &amp; ROW()))</f>
        <v>88763</v>
      </c>
      <c r="D34">
        <v>88763</v>
      </c>
      <c r="E34" t="s">
        <v>147</v>
      </c>
      <c r="F34" t="s">
        <v>75</v>
      </c>
      <c r="G34" t="s">
        <v>76</v>
      </c>
      <c r="H34" t="s">
        <v>94</v>
      </c>
      <c r="I34" t="s">
        <v>30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Reopened 17-May</v>
      </c>
      <c r="L34" s="5" t="s">
        <v>20</v>
      </c>
      <c r="M34" t="s">
        <v>1327</v>
      </c>
      <c r="N34" t="s">
        <v>339</v>
      </c>
      <c r="O34" t="s">
        <v>123</v>
      </c>
      <c r="P34" t="s">
        <v>123</v>
      </c>
      <c r="Q34" t="s">
        <v>82</v>
      </c>
      <c r="S34" t="s">
        <v>269</v>
      </c>
      <c r="T34" t="s">
        <v>36</v>
      </c>
      <c r="U34" t="s">
        <v>35</v>
      </c>
      <c r="V34" t="s">
        <v>29</v>
      </c>
      <c r="W34" t="s">
        <v>44</v>
      </c>
      <c r="X34" t="s">
        <v>272</v>
      </c>
      <c r="Y34" t="s">
        <v>103</v>
      </c>
      <c r="Z34" t="s">
        <v>484</v>
      </c>
      <c r="AA34" s="2">
        <v>42621.473240740743</v>
      </c>
      <c r="AB34" s="2">
        <v>42872.980497685188</v>
      </c>
      <c r="AC34" t="s">
        <v>593</v>
      </c>
      <c r="AD34">
        <v>14</v>
      </c>
      <c r="AE34" t="str">
        <f t="shared" ref="AE34:AE65" ca="1" si="12">IFERROR(VLOOKUP($D34,INDIRECT("'" &amp; $K$103 &amp; "'!$C$2:$K$90"),4,FALSE),"NTR")</f>
        <v>Protocols-AAUM</v>
      </c>
      <c r="AF34" t="str">
        <f t="shared" ref="AF34:AF65" ca="1" si="13">IFERROR(VLOOKUP($D34,INDIRECT("'" &amp; $K$103 &amp; "'!$C$2:$T$90"),11,FALSE),"NoTarg")</f>
        <v>Avitus_1.4.0.59-20170309</v>
      </c>
      <c r="AG34" t="str">
        <f t="shared" ref="AG34:AG65" ca="1" si="14">IFERROR(VLOOKUP($D34,INDIRECT("'" &amp; $K$103 &amp; "'!$C$2:$L$90"),10,FALSE),"NoWaive")</f>
        <v>---</v>
      </c>
      <c r="AH34" t="str">
        <f t="shared" ref="AH34:AH65" ca="1" si="15">IFERROR(VLOOKUP($D34,INDIRECT("'" &amp; $K$103 &amp; "'!$C$2:$T$90"),6,FALSE),"NTR")</f>
        <v>P2</v>
      </c>
    </row>
    <row r="35" spans="1:34" x14ac:dyDescent="0.3">
      <c r="A35">
        <f t="shared" si="8"/>
        <v>135</v>
      </c>
      <c r="B35">
        <f t="shared" si="9"/>
        <v>11</v>
      </c>
      <c r="C35" s="4">
        <f t="shared" ca="1" si="10"/>
        <v>94191</v>
      </c>
      <c r="D35">
        <v>94191</v>
      </c>
      <c r="E35" t="s">
        <v>186</v>
      </c>
      <c r="F35" t="s">
        <v>75</v>
      </c>
      <c r="G35" t="s">
        <v>76</v>
      </c>
      <c r="H35" t="s">
        <v>112</v>
      </c>
      <c r="I35" t="s">
        <v>30</v>
      </c>
      <c r="J35" t="s">
        <v>123</v>
      </c>
      <c r="K35" t="str">
        <f t="shared" ca="1" si="11"/>
        <v>.</v>
      </c>
      <c r="L35" t="s">
        <v>796</v>
      </c>
      <c r="M35" s="5" t="s">
        <v>20</v>
      </c>
      <c r="N35" t="s">
        <v>344</v>
      </c>
      <c r="O35">
        <v>12886</v>
      </c>
      <c r="P35" t="s">
        <v>123</v>
      </c>
      <c r="Q35" t="s">
        <v>82</v>
      </c>
      <c r="S35" t="s">
        <v>269</v>
      </c>
      <c r="T35" t="s">
        <v>36</v>
      </c>
      <c r="U35" t="s">
        <v>35</v>
      </c>
      <c r="V35" t="s">
        <v>25</v>
      </c>
      <c r="W35" t="s">
        <v>26</v>
      </c>
      <c r="X35" t="s">
        <v>272</v>
      </c>
      <c r="Y35" t="s">
        <v>103</v>
      </c>
      <c r="Z35" t="s">
        <v>484</v>
      </c>
      <c r="AA35" s="2">
        <v>42739.997685185182</v>
      </c>
      <c r="AB35" s="2">
        <v>42863.538495370369</v>
      </c>
      <c r="AD35">
        <v>23</v>
      </c>
      <c r="AE35" t="str">
        <f t="shared" ca="1" si="12"/>
        <v>Protocols-AAUM</v>
      </c>
      <c r="AF35" t="str">
        <f t="shared" ca="1" si="13"/>
        <v>---</v>
      </c>
      <c r="AG35" t="str">
        <f t="shared" ca="1" si="14"/>
        <v>Waiver Requested</v>
      </c>
      <c r="AH35" t="str">
        <f t="shared" ca="1" si="15"/>
        <v>P1</v>
      </c>
    </row>
    <row r="36" spans="1:34" x14ac:dyDescent="0.3">
      <c r="A36">
        <f t="shared" si="8"/>
        <v>50</v>
      </c>
      <c r="B36">
        <f t="shared" si="9"/>
        <v>25</v>
      </c>
      <c r="C36" s="4">
        <f t="shared" ca="1" si="10"/>
        <v>97620</v>
      </c>
      <c r="D36">
        <v>97620</v>
      </c>
      <c r="E36" t="s">
        <v>41</v>
      </c>
      <c r="F36" t="s">
        <v>75</v>
      </c>
      <c r="G36" t="s">
        <v>129</v>
      </c>
      <c r="H36" t="s">
        <v>94</v>
      </c>
      <c r="I36" t="s">
        <v>30</v>
      </c>
      <c r="J36" t="s">
        <v>123</v>
      </c>
      <c r="K36" t="str">
        <f t="shared" ca="1" si="11"/>
        <v>.</v>
      </c>
      <c r="L36" t="s">
        <v>796</v>
      </c>
      <c r="M36" s="5" t="s">
        <v>20</v>
      </c>
      <c r="N36" t="s">
        <v>929</v>
      </c>
      <c r="O36" t="s">
        <v>123</v>
      </c>
      <c r="P36" t="s">
        <v>123</v>
      </c>
      <c r="Q36" t="s">
        <v>82</v>
      </c>
      <c r="S36" t="s">
        <v>269</v>
      </c>
      <c r="T36" t="s">
        <v>36</v>
      </c>
      <c r="U36" t="s">
        <v>35</v>
      </c>
      <c r="V36" t="s">
        <v>29</v>
      </c>
      <c r="W36" t="s">
        <v>44</v>
      </c>
      <c r="X36" t="s">
        <v>405</v>
      </c>
      <c r="Y36" t="s">
        <v>484</v>
      </c>
      <c r="Z36" t="s">
        <v>484</v>
      </c>
      <c r="AA36" s="2">
        <v>42823.498773148145</v>
      </c>
      <c r="AB36" s="2">
        <v>42849.487361111111</v>
      </c>
      <c r="AD36">
        <v>9</v>
      </c>
      <c r="AE36" t="str">
        <f t="shared" ca="1" si="12"/>
        <v>Protocols-AAUM</v>
      </c>
      <c r="AF36" t="str">
        <f t="shared" ca="1" si="13"/>
        <v>---</v>
      </c>
      <c r="AG36" t="str">
        <f t="shared" ca="1" si="14"/>
        <v>Waiver Requested</v>
      </c>
      <c r="AH36" t="str">
        <f t="shared" ca="1" si="15"/>
        <v>P2</v>
      </c>
    </row>
    <row r="37" spans="1:34" x14ac:dyDescent="0.3">
      <c r="A37">
        <f t="shared" si="8"/>
        <v>24</v>
      </c>
      <c r="B37">
        <f t="shared" si="9"/>
        <v>4</v>
      </c>
      <c r="C37" s="4">
        <f t="shared" ca="1" si="10"/>
        <v>98719</v>
      </c>
      <c r="D37">
        <v>98719</v>
      </c>
      <c r="E37" t="s">
        <v>41</v>
      </c>
      <c r="F37" t="s">
        <v>75</v>
      </c>
      <c r="G37" t="s">
        <v>79</v>
      </c>
      <c r="H37" t="s">
        <v>112</v>
      </c>
      <c r="I37" t="s">
        <v>24</v>
      </c>
      <c r="J37" t="s">
        <v>123</v>
      </c>
      <c r="K37" t="str">
        <f t="shared" ca="1" si="11"/>
        <v>.</v>
      </c>
      <c r="L37" s="5" t="s">
        <v>20</v>
      </c>
      <c r="M37" s="5" t="s">
        <v>20</v>
      </c>
      <c r="N37" t="s">
        <v>1145</v>
      </c>
      <c r="O37">
        <v>17461</v>
      </c>
      <c r="P37" t="s">
        <v>123</v>
      </c>
      <c r="Q37" t="s">
        <v>82</v>
      </c>
      <c r="S37" t="s">
        <v>269</v>
      </c>
      <c r="T37" t="s">
        <v>36</v>
      </c>
      <c r="U37" t="s">
        <v>35</v>
      </c>
      <c r="V37" t="s">
        <v>190</v>
      </c>
      <c r="W37" t="s">
        <v>26</v>
      </c>
      <c r="X37" t="s">
        <v>742</v>
      </c>
      <c r="Y37" t="s">
        <v>103</v>
      </c>
      <c r="Z37" t="s">
        <v>484</v>
      </c>
      <c r="AA37" s="2">
        <v>42850.597083333334</v>
      </c>
      <c r="AB37" s="2">
        <v>42870.281527777777</v>
      </c>
      <c r="AD37">
        <v>5</v>
      </c>
      <c r="AE37" t="str">
        <f t="shared" ca="1" si="12"/>
        <v>Protocols-AAUM</v>
      </c>
      <c r="AF37" t="str">
        <f t="shared" ca="1" si="13"/>
        <v>---</v>
      </c>
      <c r="AG37" t="str">
        <f t="shared" ca="1" si="14"/>
        <v>---</v>
      </c>
      <c r="AH37" t="str">
        <f t="shared" ca="1" si="15"/>
        <v>P1</v>
      </c>
    </row>
    <row r="38" spans="1:34" x14ac:dyDescent="0.3">
      <c r="A38">
        <f t="shared" si="8"/>
        <v>3</v>
      </c>
      <c r="B38">
        <f t="shared" si="9"/>
        <v>0</v>
      </c>
      <c r="C38" s="4">
        <f t="shared" ca="1" si="10"/>
        <v>99500</v>
      </c>
      <c r="D38">
        <v>99500</v>
      </c>
      <c r="E38" t="s">
        <v>149</v>
      </c>
      <c r="F38" t="s">
        <v>75</v>
      </c>
      <c r="G38" t="s">
        <v>129</v>
      </c>
      <c r="H38" t="s">
        <v>184</v>
      </c>
      <c r="I38" t="s">
        <v>24</v>
      </c>
      <c r="J38" t="s">
        <v>123</v>
      </c>
      <c r="K38" t="str">
        <f t="shared" ca="1" si="11"/>
        <v xml:space="preserve">Needs keyword. </v>
      </c>
      <c r="L38" s="5" t="s">
        <v>20</v>
      </c>
      <c r="M38" t="s">
        <v>1182</v>
      </c>
      <c r="N38" t="s">
        <v>1349</v>
      </c>
      <c r="O38" t="s">
        <v>123</v>
      </c>
      <c r="P38" t="s">
        <v>123</v>
      </c>
      <c r="Q38" t="s">
        <v>82</v>
      </c>
      <c r="S38" t="s">
        <v>269</v>
      </c>
      <c r="T38" t="s">
        <v>23</v>
      </c>
      <c r="U38" t="s">
        <v>39</v>
      </c>
      <c r="V38" t="s">
        <v>29</v>
      </c>
      <c r="W38" t="s">
        <v>52</v>
      </c>
      <c r="X38" t="s">
        <v>1312</v>
      </c>
      <c r="Y38" t="s">
        <v>484</v>
      </c>
      <c r="Z38" t="s">
        <v>484</v>
      </c>
      <c r="AA38" s="2">
        <v>42871.047777777778</v>
      </c>
      <c r="AB38" s="2">
        <v>42874.319409722222</v>
      </c>
      <c r="AC38" t="s">
        <v>949</v>
      </c>
      <c r="AD38">
        <v>16</v>
      </c>
      <c r="AE38" t="str">
        <f t="shared" ca="1" si="12"/>
        <v>Protocols-AAUM</v>
      </c>
      <c r="AF38" t="str">
        <f t="shared" ca="1" si="13"/>
        <v>---</v>
      </c>
      <c r="AG38" t="str">
        <f t="shared" ca="1" si="14"/>
        <v>---</v>
      </c>
      <c r="AH38" t="str">
        <f t="shared" ca="1" si="15"/>
        <v>P0</v>
      </c>
    </row>
    <row r="39" spans="1:34" x14ac:dyDescent="0.3">
      <c r="A39">
        <f t="shared" si="8"/>
        <v>11</v>
      </c>
      <c r="B39">
        <f t="shared" si="9"/>
        <v>0</v>
      </c>
      <c r="C39" s="4">
        <f t="shared" ca="1" si="10"/>
        <v>99172</v>
      </c>
      <c r="D39">
        <v>99172</v>
      </c>
      <c r="E39" t="s">
        <v>113</v>
      </c>
      <c r="F39" t="s">
        <v>19</v>
      </c>
      <c r="G39" t="s">
        <v>83</v>
      </c>
      <c r="H39" t="s">
        <v>156</v>
      </c>
      <c r="I39" t="s">
        <v>123</v>
      </c>
      <c r="J39" t="s">
        <v>123</v>
      </c>
      <c r="K39" t="str">
        <f t="shared" ca="1" si="11"/>
        <v>This needs Keyword and priority. Is this now Major/Low because caused by mis-config?</v>
      </c>
      <c r="L39" s="5" t="s">
        <v>20</v>
      </c>
      <c r="M39" s="5" t="s">
        <v>20</v>
      </c>
      <c r="N39" t="s">
        <v>1242</v>
      </c>
      <c r="O39" t="s">
        <v>123</v>
      </c>
      <c r="P39" t="s">
        <v>123</v>
      </c>
      <c r="Q39" t="s">
        <v>82</v>
      </c>
      <c r="S39" t="s">
        <v>269</v>
      </c>
      <c r="T39" t="s">
        <v>36</v>
      </c>
      <c r="U39" t="s">
        <v>22</v>
      </c>
      <c r="V39" t="s">
        <v>82</v>
      </c>
      <c r="W39" t="s">
        <v>54</v>
      </c>
      <c r="X39" t="s">
        <v>47</v>
      </c>
      <c r="Y39" t="s">
        <v>103</v>
      </c>
      <c r="Z39" t="s">
        <v>484</v>
      </c>
      <c r="AA39" s="2">
        <v>42863.467222222222</v>
      </c>
      <c r="AB39" s="2">
        <v>42874.411631944444</v>
      </c>
      <c r="AD39">
        <v>19</v>
      </c>
      <c r="AE39" t="str">
        <f t="shared" ca="1" si="12"/>
        <v>Protocols-NFS</v>
      </c>
      <c r="AF39" t="str">
        <f t="shared" ca="1" si="13"/>
        <v>---</v>
      </c>
      <c r="AG39" t="str">
        <f t="shared" ca="1" si="14"/>
        <v>---</v>
      </c>
      <c r="AH39" t="str">
        <f t="shared" ca="1" si="15"/>
        <v>unspecified</v>
      </c>
    </row>
    <row r="40" spans="1:34" x14ac:dyDescent="0.3">
      <c r="A40">
        <f t="shared" si="8"/>
        <v>202</v>
      </c>
      <c r="B40">
        <f t="shared" si="9"/>
        <v>8</v>
      </c>
      <c r="C40" s="4">
        <f t="shared" ca="1" si="10"/>
        <v>91457</v>
      </c>
      <c r="D40">
        <v>91457</v>
      </c>
      <c r="E40" t="s">
        <v>205</v>
      </c>
      <c r="F40" t="s">
        <v>86</v>
      </c>
      <c r="G40" t="s">
        <v>87</v>
      </c>
      <c r="H40" t="s">
        <v>184</v>
      </c>
      <c r="I40" t="s">
        <v>30</v>
      </c>
      <c r="J40" t="s">
        <v>123</v>
      </c>
      <c r="K40" t="str">
        <f t="shared" ca="1" si="11"/>
        <v>.</v>
      </c>
      <c r="L40" s="5" t="s">
        <v>20</v>
      </c>
      <c r="M40" t="s">
        <v>1182</v>
      </c>
      <c r="N40" t="s">
        <v>358</v>
      </c>
      <c r="O40" t="s">
        <v>123</v>
      </c>
      <c r="P40" t="s">
        <v>1285</v>
      </c>
      <c r="Q40" t="s">
        <v>82</v>
      </c>
      <c r="S40" t="s">
        <v>269</v>
      </c>
      <c r="T40" t="s">
        <v>36</v>
      </c>
      <c r="U40" t="s">
        <v>35</v>
      </c>
      <c r="V40" t="s">
        <v>29</v>
      </c>
      <c r="W40" t="s">
        <v>54</v>
      </c>
      <c r="X40" t="s">
        <v>272</v>
      </c>
      <c r="Y40" t="s">
        <v>100</v>
      </c>
      <c r="Z40" t="s">
        <v>847</v>
      </c>
      <c r="AA40" s="2">
        <v>42670.388807870368</v>
      </c>
      <c r="AB40" s="2">
        <v>42866.213287037041</v>
      </c>
      <c r="AD40">
        <v>12</v>
      </c>
      <c r="AE40" t="str">
        <f t="shared" ca="1" si="12"/>
        <v>Protocols-SMB</v>
      </c>
      <c r="AF40" t="str">
        <f t="shared" ca="1" si="13"/>
        <v>Avitus_1.4.0.70-20170524</v>
      </c>
      <c r="AG40" t="str">
        <f t="shared" ca="1" si="14"/>
        <v>---</v>
      </c>
      <c r="AH40" t="str">
        <f t="shared" ca="1" si="15"/>
        <v>P0</v>
      </c>
    </row>
    <row r="41" spans="1:34" x14ac:dyDescent="0.3">
      <c r="A41">
        <f t="shared" si="8"/>
        <v>119</v>
      </c>
      <c r="B41">
        <f t="shared" si="9"/>
        <v>9</v>
      </c>
      <c r="C41" s="4">
        <f t="shared" ca="1" si="10"/>
        <v>94835</v>
      </c>
      <c r="D41">
        <v>94835</v>
      </c>
      <c r="E41" t="s">
        <v>561</v>
      </c>
      <c r="F41" t="s">
        <v>86</v>
      </c>
      <c r="G41" t="s">
        <v>87</v>
      </c>
      <c r="H41" t="s">
        <v>112</v>
      </c>
      <c r="I41" t="s">
        <v>30</v>
      </c>
      <c r="J41" t="s">
        <v>123</v>
      </c>
      <c r="K41" t="str">
        <f t="shared" ca="1" si="11"/>
        <v>.</v>
      </c>
      <c r="L41" s="5" t="s">
        <v>20</v>
      </c>
      <c r="M41" s="5" t="s">
        <v>20</v>
      </c>
      <c r="N41" t="s">
        <v>363</v>
      </c>
      <c r="O41">
        <v>13183</v>
      </c>
      <c r="P41" t="s">
        <v>1075</v>
      </c>
      <c r="Q41" t="s">
        <v>82</v>
      </c>
      <c r="S41" t="s">
        <v>269</v>
      </c>
      <c r="T41" t="s">
        <v>36</v>
      </c>
      <c r="U41" t="s">
        <v>35</v>
      </c>
      <c r="V41" t="s">
        <v>190</v>
      </c>
      <c r="W41" t="s">
        <v>26</v>
      </c>
      <c r="X41" t="s">
        <v>272</v>
      </c>
      <c r="Y41" t="s">
        <v>103</v>
      </c>
      <c r="Z41" t="s">
        <v>484</v>
      </c>
      <c r="AA41" s="2">
        <v>42755.484872685185</v>
      </c>
      <c r="AB41" s="2">
        <v>42865.24590277778</v>
      </c>
      <c r="AC41" t="s">
        <v>1213</v>
      </c>
      <c r="AD41">
        <v>3</v>
      </c>
      <c r="AE41" t="str">
        <f t="shared" ca="1" si="12"/>
        <v>Protocols-SMB</v>
      </c>
      <c r="AF41" t="str">
        <f t="shared" ca="1" si="13"/>
        <v>---</v>
      </c>
      <c r="AG41" t="str">
        <f t="shared" ca="1" si="14"/>
        <v>---</v>
      </c>
      <c r="AH41" t="str">
        <f t="shared" ca="1" si="15"/>
        <v>P1</v>
      </c>
    </row>
    <row r="42" spans="1:34" x14ac:dyDescent="0.3">
      <c r="A42">
        <f t="shared" si="8"/>
        <v>66</v>
      </c>
      <c r="B42">
        <f t="shared" si="9"/>
        <v>15</v>
      </c>
      <c r="C42" s="4">
        <f t="shared" ca="1" si="10"/>
        <v>97010</v>
      </c>
      <c r="D42">
        <v>97010</v>
      </c>
      <c r="E42" t="s">
        <v>18</v>
      </c>
      <c r="F42" t="s">
        <v>86</v>
      </c>
      <c r="G42" t="s">
        <v>92</v>
      </c>
      <c r="H42" t="s">
        <v>94</v>
      </c>
      <c r="I42" t="s">
        <v>30</v>
      </c>
      <c r="J42" t="s">
        <v>123</v>
      </c>
      <c r="K42" t="str">
        <f t="shared" ca="1" si="11"/>
        <v>.</v>
      </c>
      <c r="L42" s="5" t="s">
        <v>20</v>
      </c>
      <c r="M42" s="5" t="s">
        <v>20</v>
      </c>
      <c r="N42" t="s">
        <v>776</v>
      </c>
      <c r="O42" t="s">
        <v>123</v>
      </c>
      <c r="P42" t="s">
        <v>626</v>
      </c>
      <c r="Q42" t="s">
        <v>82</v>
      </c>
      <c r="S42" t="s">
        <v>269</v>
      </c>
      <c r="T42" t="s">
        <v>36</v>
      </c>
      <c r="U42" t="s">
        <v>35</v>
      </c>
      <c r="V42" t="s">
        <v>29</v>
      </c>
      <c r="W42" t="s">
        <v>54</v>
      </c>
      <c r="X42" t="s">
        <v>405</v>
      </c>
      <c r="Y42" t="s">
        <v>484</v>
      </c>
      <c r="Z42" t="s">
        <v>484</v>
      </c>
      <c r="AA42" s="2">
        <v>42807.641898148147</v>
      </c>
      <c r="AB42" s="2">
        <v>42859.204583333332</v>
      </c>
      <c r="AC42" t="s">
        <v>1215</v>
      </c>
      <c r="AD42">
        <v>3</v>
      </c>
      <c r="AE42" t="str">
        <f t="shared" ca="1" si="12"/>
        <v>Protocols-SMB</v>
      </c>
      <c r="AF42" t="str">
        <f t="shared" ca="1" si="13"/>
        <v>---</v>
      </c>
      <c r="AG42" t="str">
        <f t="shared" ca="1" si="14"/>
        <v>---</v>
      </c>
      <c r="AH42" t="str">
        <f t="shared" ca="1" si="15"/>
        <v>P2</v>
      </c>
    </row>
    <row r="43" spans="1:34" x14ac:dyDescent="0.3">
      <c r="A43">
        <f t="shared" si="8"/>
        <v>52</v>
      </c>
      <c r="B43">
        <f t="shared" si="9"/>
        <v>14</v>
      </c>
      <c r="C43" s="4">
        <f t="shared" ca="1" si="10"/>
        <v>97543</v>
      </c>
      <c r="D43">
        <v>97543</v>
      </c>
      <c r="E43" t="s">
        <v>91</v>
      </c>
      <c r="F43" t="s">
        <v>86</v>
      </c>
      <c r="G43" t="s">
        <v>92</v>
      </c>
      <c r="H43" t="s">
        <v>112</v>
      </c>
      <c r="I43" t="s">
        <v>30</v>
      </c>
      <c r="J43" t="s">
        <v>123</v>
      </c>
      <c r="K43" t="str">
        <f t="shared" ca="1" si="11"/>
        <v>.</v>
      </c>
      <c r="L43" s="5" t="s">
        <v>20</v>
      </c>
      <c r="M43" s="5" t="s">
        <v>20</v>
      </c>
      <c r="N43" t="s">
        <v>1037</v>
      </c>
      <c r="O43">
        <v>17360</v>
      </c>
      <c r="P43" t="s">
        <v>123</v>
      </c>
      <c r="Q43" t="s">
        <v>82</v>
      </c>
      <c r="S43" t="s">
        <v>269</v>
      </c>
      <c r="T43" t="s">
        <v>36</v>
      </c>
      <c r="U43" t="s">
        <v>35</v>
      </c>
      <c r="V43" t="s">
        <v>29</v>
      </c>
      <c r="W43" t="s">
        <v>44</v>
      </c>
      <c r="X43" t="s">
        <v>118</v>
      </c>
      <c r="Y43" t="s">
        <v>484</v>
      </c>
      <c r="Z43" t="s">
        <v>484</v>
      </c>
      <c r="AA43" s="2">
        <v>42821.996874999997</v>
      </c>
      <c r="AB43" s="2">
        <v>42860.482615740744</v>
      </c>
      <c r="AC43" t="s">
        <v>402</v>
      </c>
      <c r="AD43">
        <v>3</v>
      </c>
      <c r="AE43" t="str">
        <f t="shared" ca="1" si="12"/>
        <v>Protocols-SMB</v>
      </c>
      <c r="AF43" t="str">
        <f t="shared" ca="1" si="13"/>
        <v>---</v>
      </c>
      <c r="AG43" t="str">
        <f t="shared" ca="1" si="14"/>
        <v>---</v>
      </c>
      <c r="AH43" t="str">
        <f t="shared" ca="1" si="15"/>
        <v>P1</v>
      </c>
    </row>
    <row r="44" spans="1:34" x14ac:dyDescent="0.3">
      <c r="A44">
        <f t="shared" si="8"/>
        <v>49</v>
      </c>
      <c r="B44">
        <f t="shared" si="9"/>
        <v>1</v>
      </c>
      <c r="C44" s="4">
        <f t="shared" ca="1" si="10"/>
        <v>97762</v>
      </c>
      <c r="D44">
        <v>97762</v>
      </c>
      <c r="E44" t="s">
        <v>561</v>
      </c>
      <c r="F44" t="s">
        <v>86</v>
      </c>
      <c r="G44" t="s">
        <v>87</v>
      </c>
      <c r="H44" t="s">
        <v>112</v>
      </c>
      <c r="I44" t="s">
        <v>24</v>
      </c>
      <c r="J44" t="s">
        <v>123</v>
      </c>
      <c r="K44" t="str">
        <f t="shared" ca="1" si="11"/>
        <v>.</v>
      </c>
      <c r="L44" s="5" t="s">
        <v>20</v>
      </c>
      <c r="M44" t="s">
        <v>1182</v>
      </c>
      <c r="N44" t="s">
        <v>950</v>
      </c>
      <c r="O44">
        <v>17259</v>
      </c>
      <c r="P44" t="s">
        <v>1076</v>
      </c>
      <c r="Q44" t="s">
        <v>82</v>
      </c>
      <c r="S44" t="s">
        <v>269</v>
      </c>
      <c r="T44" t="s">
        <v>23</v>
      </c>
      <c r="U44" t="s">
        <v>39</v>
      </c>
      <c r="V44" t="s">
        <v>190</v>
      </c>
      <c r="W44" t="s">
        <v>26</v>
      </c>
      <c r="X44" t="s">
        <v>405</v>
      </c>
      <c r="Y44" t="s">
        <v>484</v>
      </c>
      <c r="Z44" t="s">
        <v>851</v>
      </c>
      <c r="AA44" s="2">
        <v>42825.480578703704</v>
      </c>
      <c r="AB44" s="2">
        <v>42873.709502314814</v>
      </c>
      <c r="AD44">
        <v>1</v>
      </c>
      <c r="AE44" t="str">
        <f t="shared" ca="1" si="12"/>
        <v>Protocols-SMB</v>
      </c>
      <c r="AF44" t="str">
        <f t="shared" ca="1" si="13"/>
        <v>Avitus_1.4.0.70-20170524</v>
      </c>
      <c r="AG44" t="str">
        <f t="shared" ca="1" si="14"/>
        <v>---</v>
      </c>
      <c r="AH44" t="str">
        <f t="shared" ca="1" si="15"/>
        <v>P1</v>
      </c>
    </row>
    <row r="45" spans="1:34" x14ac:dyDescent="0.3">
      <c r="A45">
        <f t="shared" si="8"/>
        <v>23</v>
      </c>
      <c r="B45">
        <f t="shared" si="9"/>
        <v>3</v>
      </c>
      <c r="C45" s="4">
        <f t="shared" ca="1" si="10"/>
        <v>98767</v>
      </c>
      <c r="D45">
        <v>98767</v>
      </c>
      <c r="E45" t="s">
        <v>89</v>
      </c>
      <c r="F45" t="s">
        <v>86</v>
      </c>
      <c r="G45" t="s">
        <v>87</v>
      </c>
      <c r="H45" t="s">
        <v>112</v>
      </c>
      <c r="I45" t="s">
        <v>24</v>
      </c>
      <c r="J45" t="s">
        <v>123</v>
      </c>
      <c r="K45" t="str">
        <f t="shared" ca="1" si="11"/>
        <v>.</v>
      </c>
      <c r="L45" s="5" t="s">
        <v>20</v>
      </c>
      <c r="M45" t="s">
        <v>1182</v>
      </c>
      <c r="N45" t="s">
        <v>1151</v>
      </c>
      <c r="O45">
        <v>17441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405</v>
      </c>
      <c r="Y45" t="s">
        <v>484</v>
      </c>
      <c r="Z45" t="s">
        <v>847</v>
      </c>
      <c r="AA45" s="2">
        <v>42851.463229166664</v>
      </c>
      <c r="AB45" s="2">
        <v>42871.317777777775</v>
      </c>
      <c r="AC45" t="s">
        <v>1272</v>
      </c>
      <c r="AD45">
        <v>2</v>
      </c>
      <c r="AE45" t="str">
        <f t="shared" ca="1" si="12"/>
        <v>Protocols-SMB</v>
      </c>
      <c r="AF45" t="str">
        <f t="shared" ca="1" si="13"/>
        <v>Avitus_1.4.0.70-20170524</v>
      </c>
      <c r="AG45" t="str">
        <f t="shared" ca="1" si="14"/>
        <v>---</v>
      </c>
      <c r="AH45" t="str">
        <f t="shared" ca="1" si="15"/>
        <v>P1</v>
      </c>
    </row>
    <row r="46" spans="1:34" x14ac:dyDescent="0.3">
      <c r="A46">
        <f t="shared" si="8"/>
        <v>22</v>
      </c>
      <c r="B46">
        <f t="shared" si="9"/>
        <v>9</v>
      </c>
      <c r="C46" s="4">
        <f t="shared" ca="1" si="10"/>
        <v>98839</v>
      </c>
      <c r="D46">
        <v>98839</v>
      </c>
      <c r="E46" t="s">
        <v>416</v>
      </c>
      <c r="F46" t="s">
        <v>86</v>
      </c>
      <c r="G46" t="s">
        <v>266</v>
      </c>
      <c r="H46" t="s">
        <v>94</v>
      </c>
      <c r="I46" t="s">
        <v>24</v>
      </c>
      <c r="J46" t="s">
        <v>123</v>
      </c>
      <c r="K46" t="str">
        <f t="shared" ca="1" si="11"/>
        <v>.</v>
      </c>
      <c r="L46" s="5" t="s">
        <v>20</v>
      </c>
      <c r="M46" s="5" t="s">
        <v>20</v>
      </c>
      <c r="N46" t="s">
        <v>1161</v>
      </c>
      <c r="O46" t="s">
        <v>123</v>
      </c>
      <c r="P46" t="s">
        <v>1273</v>
      </c>
      <c r="Q46" t="s">
        <v>82</v>
      </c>
      <c r="S46" t="s">
        <v>269</v>
      </c>
      <c r="T46" t="s">
        <v>23</v>
      </c>
      <c r="U46" t="s">
        <v>39</v>
      </c>
      <c r="V46" t="s">
        <v>29</v>
      </c>
      <c r="W46" t="s">
        <v>54</v>
      </c>
      <c r="X46" t="s">
        <v>405</v>
      </c>
      <c r="Y46" t="s">
        <v>484</v>
      </c>
      <c r="Z46" t="s">
        <v>484</v>
      </c>
      <c r="AA46" s="2">
        <v>42852.588067129633</v>
      </c>
      <c r="AB46" s="2">
        <v>42865.403344907405</v>
      </c>
      <c r="AD46">
        <v>1</v>
      </c>
      <c r="AE46" t="str">
        <f t="shared" ca="1" si="12"/>
        <v>Protocols-SMB</v>
      </c>
      <c r="AF46" t="str">
        <f t="shared" ca="1" si="13"/>
        <v>---</v>
      </c>
      <c r="AG46" t="str">
        <f t="shared" ca="1" si="14"/>
        <v>---</v>
      </c>
      <c r="AH46" t="str">
        <f t="shared" ca="1" si="15"/>
        <v>P2</v>
      </c>
    </row>
    <row r="47" spans="1:34" x14ac:dyDescent="0.3">
      <c r="A47">
        <f t="shared" si="8"/>
        <v>18</v>
      </c>
      <c r="B47">
        <f t="shared" si="9"/>
        <v>2</v>
      </c>
      <c r="C47" s="4">
        <f t="shared" ca="1" si="10"/>
        <v>98910</v>
      </c>
      <c r="D47">
        <v>98910</v>
      </c>
      <c r="E47" t="s">
        <v>563</v>
      </c>
      <c r="F47" t="s">
        <v>86</v>
      </c>
      <c r="G47" t="s">
        <v>87</v>
      </c>
      <c r="H47" t="s">
        <v>94</v>
      </c>
      <c r="I47" t="s">
        <v>24</v>
      </c>
      <c r="J47" t="s">
        <v>123</v>
      </c>
      <c r="K47" t="str">
        <f t="shared" ca="1" si="11"/>
        <v>.</v>
      </c>
      <c r="L47" t="s">
        <v>796</v>
      </c>
      <c r="M47" s="5" t="s">
        <v>20</v>
      </c>
      <c r="N47" t="s">
        <v>1178</v>
      </c>
      <c r="O47" t="s">
        <v>123</v>
      </c>
      <c r="P47" t="s">
        <v>123</v>
      </c>
      <c r="Q47" t="s">
        <v>82</v>
      </c>
      <c r="S47" t="s">
        <v>269</v>
      </c>
      <c r="T47" t="s">
        <v>23</v>
      </c>
      <c r="U47" t="s">
        <v>22</v>
      </c>
      <c r="V47" t="s">
        <v>570</v>
      </c>
      <c r="W47" t="s">
        <v>683</v>
      </c>
      <c r="X47" t="s">
        <v>108</v>
      </c>
      <c r="Y47" t="s">
        <v>484</v>
      </c>
      <c r="Z47" t="s">
        <v>484</v>
      </c>
      <c r="AA47" s="2">
        <v>42856.488692129627</v>
      </c>
      <c r="AB47" s="2">
        <v>42872.250914351855</v>
      </c>
      <c r="AD47">
        <v>2</v>
      </c>
      <c r="AE47" t="str">
        <f t="shared" ca="1" si="12"/>
        <v>Protocols-SMB</v>
      </c>
      <c r="AF47" t="str">
        <f t="shared" ca="1" si="13"/>
        <v>---</v>
      </c>
      <c r="AG47" t="str">
        <f t="shared" ca="1" si="14"/>
        <v>Waiver Requested</v>
      </c>
      <c r="AH47" t="str">
        <f t="shared" ca="1" si="15"/>
        <v>P2</v>
      </c>
    </row>
    <row r="48" spans="1:34" x14ac:dyDescent="0.3">
      <c r="A48">
        <f t="shared" si="8"/>
        <v>17</v>
      </c>
      <c r="B48">
        <f t="shared" si="9"/>
        <v>14</v>
      </c>
      <c r="C48" s="4">
        <f t="shared" ca="1" si="10"/>
        <v>98940</v>
      </c>
      <c r="D48">
        <v>98940</v>
      </c>
      <c r="E48" t="s">
        <v>399</v>
      </c>
      <c r="F48" t="s">
        <v>86</v>
      </c>
      <c r="G48" t="s">
        <v>87</v>
      </c>
      <c r="H48" t="s">
        <v>112</v>
      </c>
      <c r="I48" t="s">
        <v>24</v>
      </c>
      <c r="J48" t="s">
        <v>123</v>
      </c>
      <c r="K48" t="str">
        <f t="shared" ca="1" si="11"/>
        <v>.</v>
      </c>
      <c r="L48" s="5" t="s">
        <v>20</v>
      </c>
      <c r="M48" s="5" t="s">
        <v>20</v>
      </c>
      <c r="N48" t="s">
        <v>1183</v>
      </c>
      <c r="O48">
        <v>17509</v>
      </c>
      <c r="P48" t="s">
        <v>123</v>
      </c>
      <c r="Q48" t="s">
        <v>82</v>
      </c>
      <c r="S48" t="s">
        <v>269</v>
      </c>
      <c r="T48" t="s">
        <v>36</v>
      </c>
      <c r="U48" t="s">
        <v>35</v>
      </c>
      <c r="V48" t="s">
        <v>190</v>
      </c>
      <c r="W48" t="s">
        <v>26</v>
      </c>
      <c r="X48" t="s">
        <v>405</v>
      </c>
      <c r="Y48" t="s">
        <v>103</v>
      </c>
      <c r="Z48" t="s">
        <v>484</v>
      </c>
      <c r="AA48" s="2">
        <v>42857.191631944443</v>
      </c>
      <c r="AB48" s="2">
        <v>42860.482638888891</v>
      </c>
      <c r="AD48">
        <v>2</v>
      </c>
      <c r="AE48" t="str">
        <f t="shared" ca="1" si="12"/>
        <v>Protocols-SMB</v>
      </c>
      <c r="AF48" t="str">
        <f t="shared" ca="1" si="13"/>
        <v>---</v>
      </c>
      <c r="AG48" t="str">
        <f t="shared" ca="1" si="14"/>
        <v>---</v>
      </c>
      <c r="AH48" t="str">
        <f t="shared" ca="1" si="15"/>
        <v>P1</v>
      </c>
    </row>
    <row r="49" spans="1:34" x14ac:dyDescent="0.3">
      <c r="A49">
        <f t="shared" si="8"/>
        <v>7</v>
      </c>
      <c r="B49">
        <f t="shared" si="9"/>
        <v>3</v>
      </c>
      <c r="C49" s="4">
        <f t="shared" ca="1" si="10"/>
        <v>99428</v>
      </c>
      <c r="D49">
        <v>99428</v>
      </c>
      <c r="E49" t="s">
        <v>1056</v>
      </c>
      <c r="F49" t="s">
        <v>86</v>
      </c>
      <c r="G49" t="s">
        <v>87</v>
      </c>
      <c r="H49" t="s">
        <v>94</v>
      </c>
      <c r="I49" t="s">
        <v>24</v>
      </c>
      <c r="J49" t="s">
        <v>123</v>
      </c>
      <c r="K49" t="str">
        <f t="shared" ca="1" si="11"/>
        <v>.</v>
      </c>
      <c r="L49" s="5" t="s">
        <v>20</v>
      </c>
      <c r="M49" s="5" t="s">
        <v>20</v>
      </c>
      <c r="N49" t="s">
        <v>1298</v>
      </c>
      <c r="O49" t="s">
        <v>123</v>
      </c>
      <c r="P49" t="s">
        <v>123</v>
      </c>
      <c r="Q49" t="s">
        <v>82</v>
      </c>
      <c r="S49" t="s">
        <v>269</v>
      </c>
      <c r="T49" t="s">
        <v>36</v>
      </c>
      <c r="U49" t="s">
        <v>35</v>
      </c>
      <c r="V49" t="s">
        <v>190</v>
      </c>
      <c r="W49" t="s">
        <v>54</v>
      </c>
      <c r="X49" t="s">
        <v>405</v>
      </c>
      <c r="Y49" t="s">
        <v>484</v>
      </c>
      <c r="Z49" t="s">
        <v>484</v>
      </c>
      <c r="AA49" s="2">
        <v>42867.474502314813</v>
      </c>
      <c r="AB49" s="2">
        <v>42871.162754629629</v>
      </c>
      <c r="AC49" t="s">
        <v>830</v>
      </c>
      <c r="AD49">
        <v>1</v>
      </c>
      <c r="AE49" t="str">
        <f t="shared" ca="1" si="12"/>
        <v>Protocols-SMB</v>
      </c>
      <c r="AF49" t="str">
        <f t="shared" ca="1" si="13"/>
        <v>---</v>
      </c>
      <c r="AG49" t="str">
        <f t="shared" ca="1" si="14"/>
        <v>---</v>
      </c>
      <c r="AH49" t="str">
        <f t="shared" ca="1" si="15"/>
        <v>P2</v>
      </c>
    </row>
    <row r="50" spans="1:34" x14ac:dyDescent="0.3">
      <c r="A50">
        <f t="shared" si="8"/>
        <v>3</v>
      </c>
      <c r="B50">
        <f t="shared" si="9"/>
        <v>2</v>
      </c>
      <c r="C50" s="4">
        <f t="shared" ca="1" si="10"/>
        <v>99537</v>
      </c>
      <c r="D50">
        <v>99537</v>
      </c>
      <c r="E50" t="s">
        <v>1056</v>
      </c>
      <c r="F50" t="s">
        <v>86</v>
      </c>
      <c r="G50" t="s">
        <v>92</v>
      </c>
      <c r="H50" t="s">
        <v>156</v>
      </c>
      <c r="I50" t="s">
        <v>123</v>
      </c>
      <c r="J50" t="s">
        <v>123</v>
      </c>
      <c r="K50" t="str">
        <f t="shared" ca="1" si="11"/>
        <v>.</v>
      </c>
      <c r="L50" s="5" t="s">
        <v>20</v>
      </c>
      <c r="M50" s="5" t="s">
        <v>20</v>
      </c>
      <c r="N50" t="s">
        <v>1313</v>
      </c>
      <c r="O50" t="s">
        <v>123</v>
      </c>
      <c r="P50" t="s">
        <v>123</v>
      </c>
      <c r="Q50" t="s">
        <v>82</v>
      </c>
      <c r="S50" t="s">
        <v>269</v>
      </c>
      <c r="T50" t="s">
        <v>36</v>
      </c>
      <c r="U50" t="s">
        <v>35</v>
      </c>
      <c r="V50" t="s">
        <v>82</v>
      </c>
      <c r="W50" t="s">
        <v>54</v>
      </c>
      <c r="X50" t="s">
        <v>405</v>
      </c>
      <c r="Y50" t="s">
        <v>484</v>
      </c>
      <c r="Z50" t="s">
        <v>484</v>
      </c>
      <c r="AA50" s="2">
        <v>42871.215324074074</v>
      </c>
      <c r="AB50" s="2">
        <v>42872.964999999997</v>
      </c>
      <c r="AC50" t="s">
        <v>830</v>
      </c>
      <c r="AD50">
        <v>2</v>
      </c>
      <c r="AE50" t="str">
        <f t="shared" ca="1" si="12"/>
        <v>Protocols-SMB</v>
      </c>
      <c r="AF50" t="str">
        <f t="shared" ca="1" si="13"/>
        <v>---</v>
      </c>
      <c r="AG50" t="str">
        <f t="shared" ca="1" si="14"/>
        <v>---</v>
      </c>
      <c r="AH50" t="str">
        <f t="shared" ca="1" si="15"/>
        <v>unspecified</v>
      </c>
    </row>
    <row r="51" spans="1:34" x14ac:dyDescent="0.3">
      <c r="A51">
        <f t="shared" si="8"/>
        <v>3</v>
      </c>
      <c r="B51">
        <f t="shared" si="9"/>
        <v>2</v>
      </c>
      <c r="C51" s="4">
        <f t="shared" ca="1" si="10"/>
        <v>99538</v>
      </c>
      <c r="D51">
        <v>99538</v>
      </c>
      <c r="E51" t="s">
        <v>134</v>
      </c>
      <c r="F51" t="s">
        <v>86</v>
      </c>
      <c r="G51" t="s">
        <v>87</v>
      </c>
      <c r="H51" t="s">
        <v>156</v>
      </c>
      <c r="I51" t="s">
        <v>123</v>
      </c>
      <c r="J51" t="s">
        <v>123</v>
      </c>
      <c r="K51" t="str">
        <f t="shared" ca="1" si="11"/>
        <v>.</v>
      </c>
      <c r="L51" s="5" t="s">
        <v>20</v>
      </c>
      <c r="M51" s="5" t="s">
        <v>20</v>
      </c>
      <c r="N51" t="s">
        <v>1314</v>
      </c>
      <c r="O51" t="s">
        <v>123</v>
      </c>
      <c r="P51" t="s">
        <v>123</v>
      </c>
      <c r="Q51" t="s">
        <v>82</v>
      </c>
      <c r="S51" t="s">
        <v>269</v>
      </c>
      <c r="T51" t="s">
        <v>23</v>
      </c>
      <c r="U51" t="s">
        <v>22</v>
      </c>
      <c r="V51" t="s">
        <v>82</v>
      </c>
      <c r="W51" t="s">
        <v>54</v>
      </c>
      <c r="X51" t="s">
        <v>405</v>
      </c>
      <c r="Y51" t="s">
        <v>484</v>
      </c>
      <c r="Z51" t="s">
        <v>484</v>
      </c>
      <c r="AA51" s="2">
        <v>42871.216562499998</v>
      </c>
      <c r="AB51" s="2">
        <v>42872.114328703705</v>
      </c>
      <c r="AC51" t="s">
        <v>830</v>
      </c>
      <c r="AD51">
        <v>1</v>
      </c>
      <c r="AE51" t="str">
        <f t="shared" ca="1" si="12"/>
        <v>Protocols-SMB</v>
      </c>
      <c r="AF51" t="str">
        <f t="shared" ca="1" si="13"/>
        <v>---</v>
      </c>
      <c r="AG51" t="str">
        <f t="shared" ca="1" si="14"/>
        <v>---</v>
      </c>
      <c r="AH51" t="str">
        <f t="shared" ca="1" si="15"/>
        <v>unspecified</v>
      </c>
    </row>
    <row r="52" spans="1:34" x14ac:dyDescent="0.3">
      <c r="A52">
        <f t="shared" si="8"/>
        <v>2</v>
      </c>
      <c r="B52">
        <f t="shared" si="9"/>
        <v>2</v>
      </c>
      <c r="C52" s="4">
        <f t="shared" ca="1" si="10"/>
        <v>99619</v>
      </c>
      <c r="D52">
        <v>99619</v>
      </c>
      <c r="E52" t="s">
        <v>399</v>
      </c>
      <c r="F52" t="s">
        <v>86</v>
      </c>
      <c r="G52" t="s">
        <v>87</v>
      </c>
      <c r="H52" t="s">
        <v>94</v>
      </c>
      <c r="I52" t="s">
        <v>123</v>
      </c>
      <c r="J52" t="s">
        <v>123</v>
      </c>
      <c r="K52" t="str">
        <f t="shared" ca="1" si="11"/>
        <v>.</v>
      </c>
      <c r="L52" s="5" t="s">
        <v>20</v>
      </c>
      <c r="M52" s="5" t="s">
        <v>20</v>
      </c>
      <c r="N52" t="s">
        <v>1334</v>
      </c>
      <c r="O52" t="s">
        <v>123</v>
      </c>
      <c r="P52" t="s">
        <v>123</v>
      </c>
      <c r="Q52" t="s">
        <v>82</v>
      </c>
      <c r="S52" t="s">
        <v>269</v>
      </c>
      <c r="T52" t="s">
        <v>23</v>
      </c>
      <c r="U52" t="s">
        <v>22</v>
      </c>
      <c r="V52" t="s">
        <v>82</v>
      </c>
      <c r="W52" t="s">
        <v>105</v>
      </c>
      <c r="X52" t="s">
        <v>405</v>
      </c>
      <c r="Y52" t="s">
        <v>484</v>
      </c>
      <c r="Z52" t="s">
        <v>484</v>
      </c>
      <c r="AA52" s="2">
        <v>42872.577256944445</v>
      </c>
      <c r="AB52" s="2">
        <v>42872.963969907411</v>
      </c>
      <c r="AC52" t="s">
        <v>830</v>
      </c>
      <c r="AD52">
        <v>1</v>
      </c>
      <c r="AE52" t="str">
        <f t="shared" ca="1" si="12"/>
        <v>Protocols-SMB</v>
      </c>
      <c r="AF52" t="str">
        <f t="shared" ca="1" si="13"/>
        <v>---</v>
      </c>
      <c r="AG52" t="str">
        <f t="shared" ca="1" si="14"/>
        <v>---</v>
      </c>
      <c r="AH52" t="str">
        <f t="shared" ca="1" si="15"/>
        <v>P2</v>
      </c>
    </row>
    <row r="53" spans="1:34" x14ac:dyDescent="0.3">
      <c r="A53">
        <f t="shared" si="8"/>
        <v>2</v>
      </c>
      <c r="B53">
        <f t="shared" si="9"/>
        <v>2</v>
      </c>
      <c r="C53" s="4">
        <f t="shared" ca="1" si="10"/>
        <v>99620</v>
      </c>
      <c r="D53">
        <v>99620</v>
      </c>
      <c r="E53" t="s">
        <v>134</v>
      </c>
      <c r="F53" t="s">
        <v>86</v>
      </c>
      <c r="G53" t="s">
        <v>92</v>
      </c>
      <c r="H53" t="s">
        <v>94</v>
      </c>
      <c r="I53" t="s">
        <v>123</v>
      </c>
      <c r="J53" t="s">
        <v>123</v>
      </c>
      <c r="K53" t="str">
        <f t="shared" ca="1" si="11"/>
        <v>.</v>
      </c>
      <c r="L53" s="5" t="s">
        <v>20</v>
      </c>
      <c r="M53" s="5" t="s">
        <v>20</v>
      </c>
      <c r="N53" t="s">
        <v>1335</v>
      </c>
      <c r="O53" t="s">
        <v>123</v>
      </c>
      <c r="P53" t="s">
        <v>123</v>
      </c>
      <c r="Q53" t="s">
        <v>82</v>
      </c>
      <c r="S53" t="s">
        <v>269</v>
      </c>
      <c r="T53" t="s">
        <v>36</v>
      </c>
      <c r="U53" t="s">
        <v>22</v>
      </c>
      <c r="V53" t="s">
        <v>82</v>
      </c>
      <c r="W53" t="s">
        <v>54</v>
      </c>
      <c r="X53" t="s">
        <v>405</v>
      </c>
      <c r="Y53" t="s">
        <v>484</v>
      </c>
      <c r="Z53" t="s">
        <v>484</v>
      </c>
      <c r="AA53" s="2">
        <v>42872.578923611109</v>
      </c>
      <c r="AB53" s="2">
        <v>42872.963587962964</v>
      </c>
      <c r="AC53" t="s">
        <v>830</v>
      </c>
      <c r="AD53">
        <v>1</v>
      </c>
      <c r="AE53" t="str">
        <f t="shared" ca="1" si="12"/>
        <v>Protocols-SMB</v>
      </c>
      <c r="AF53" t="str">
        <f t="shared" ca="1" si="13"/>
        <v>---</v>
      </c>
      <c r="AG53" t="str">
        <f t="shared" ca="1" si="14"/>
        <v>---</v>
      </c>
      <c r="AH53" t="str">
        <f t="shared" ca="1" si="15"/>
        <v>P2</v>
      </c>
    </row>
    <row r="54" spans="1:34" x14ac:dyDescent="0.3">
      <c r="A54">
        <f t="shared" si="8"/>
        <v>1</v>
      </c>
      <c r="B54">
        <f t="shared" si="9"/>
        <v>1</v>
      </c>
      <c r="C54" s="4">
        <f t="shared" ca="1" si="10"/>
        <v>99707</v>
      </c>
      <c r="D54">
        <v>99707</v>
      </c>
      <c r="E54" t="s">
        <v>265</v>
      </c>
      <c r="F54" t="s">
        <v>86</v>
      </c>
      <c r="G54" t="s">
        <v>87</v>
      </c>
      <c r="H54" t="s">
        <v>94</v>
      </c>
      <c r="I54" t="s">
        <v>24</v>
      </c>
      <c r="J54" t="s">
        <v>123</v>
      </c>
      <c r="K54" t="str">
        <f t="shared" ca="1" si="11"/>
        <v>NTR</v>
      </c>
      <c r="L54" s="5" t="s">
        <v>20</v>
      </c>
      <c r="M54" t="s">
        <v>1182</v>
      </c>
      <c r="N54" t="s">
        <v>1353</v>
      </c>
      <c r="O54" t="s">
        <v>123</v>
      </c>
      <c r="P54" t="s">
        <v>123</v>
      </c>
      <c r="Q54" t="s">
        <v>82</v>
      </c>
      <c r="S54" t="s">
        <v>269</v>
      </c>
      <c r="T54" t="s">
        <v>23</v>
      </c>
      <c r="U54" t="s">
        <v>22</v>
      </c>
      <c r="V54" t="s">
        <v>82</v>
      </c>
      <c r="W54" t="s">
        <v>105</v>
      </c>
      <c r="X54" t="s">
        <v>91</v>
      </c>
      <c r="Y54" t="s">
        <v>484</v>
      </c>
      <c r="Z54" t="s">
        <v>851</v>
      </c>
      <c r="AA54" s="2">
        <v>42873.61891203704</v>
      </c>
      <c r="AB54" s="2">
        <v>42873.727986111109</v>
      </c>
      <c r="AD54">
        <v>2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x14ac:dyDescent="0.3">
      <c r="A55">
        <f t="shared" si="8"/>
        <v>1</v>
      </c>
      <c r="B55">
        <f t="shared" si="9"/>
        <v>1</v>
      </c>
      <c r="C55" s="4">
        <f t="shared" ca="1" si="10"/>
        <v>99654</v>
      </c>
      <c r="D55">
        <v>99654</v>
      </c>
      <c r="E55" t="s">
        <v>218</v>
      </c>
      <c r="F55" t="s">
        <v>55</v>
      </c>
      <c r="G55" t="s">
        <v>182</v>
      </c>
      <c r="H55" t="s">
        <v>156</v>
      </c>
      <c r="I55" t="s">
        <v>24</v>
      </c>
      <c r="J55" t="s">
        <v>123</v>
      </c>
      <c r="K55" t="str">
        <f t="shared" ca="1" si="11"/>
        <v>.</v>
      </c>
      <c r="L55" s="5" t="s">
        <v>20</v>
      </c>
      <c r="M55" s="5" t="s">
        <v>20</v>
      </c>
      <c r="N55" t="s">
        <v>1338</v>
      </c>
      <c r="O55" t="s">
        <v>123</v>
      </c>
      <c r="P55" t="s">
        <v>123</v>
      </c>
      <c r="Q55" t="s">
        <v>82</v>
      </c>
      <c r="S55" t="s">
        <v>269</v>
      </c>
      <c r="T55" t="s">
        <v>23</v>
      </c>
      <c r="U55" t="s">
        <v>22</v>
      </c>
      <c r="V55" t="s">
        <v>82</v>
      </c>
      <c r="W55" t="s">
        <v>90</v>
      </c>
      <c r="X55" t="s">
        <v>218</v>
      </c>
      <c r="Y55" t="s">
        <v>484</v>
      </c>
      <c r="Z55" t="s">
        <v>484</v>
      </c>
      <c r="AA55" s="2">
        <v>42873.055613425924</v>
      </c>
      <c r="AB55" s="2">
        <v>42873.055613425924</v>
      </c>
      <c r="AD55">
        <v>1</v>
      </c>
      <c r="AE55" t="str">
        <f t="shared" ca="1" si="12"/>
        <v>Snapshots</v>
      </c>
      <c r="AF55" t="str">
        <f t="shared" ca="1" si="13"/>
        <v>---</v>
      </c>
      <c r="AG55" t="str">
        <f t="shared" ca="1" si="14"/>
        <v>---</v>
      </c>
      <c r="AH55" t="str">
        <f t="shared" ca="1" si="15"/>
        <v>unspecified</v>
      </c>
    </row>
    <row r="56" spans="1:34" x14ac:dyDescent="0.3">
      <c r="A56">
        <f t="shared" si="8"/>
        <v>42259</v>
      </c>
      <c r="B56">
        <f t="shared" si="9"/>
        <v>42259</v>
      </c>
      <c r="C56" s="4">
        <f t="shared" ca="1" si="10"/>
        <v>0</v>
      </c>
      <c r="I56" t="s">
        <v>123</v>
      </c>
      <c r="J56" t="s">
        <v>123</v>
      </c>
      <c r="K56" t="str">
        <f t="shared" ca="1" si="11"/>
        <v>.</v>
      </c>
      <c r="O56" t="s">
        <v>123</v>
      </c>
      <c r="P56" t="s">
        <v>123</v>
      </c>
      <c r="AE56">
        <f t="shared" ca="1" si="12"/>
        <v>0</v>
      </c>
      <c r="AF56">
        <f t="shared" ca="1" si="13"/>
        <v>0</v>
      </c>
      <c r="AG56">
        <f t="shared" ca="1" si="14"/>
        <v>0</v>
      </c>
      <c r="AH56">
        <f t="shared" ca="1" si="15"/>
        <v>0</v>
      </c>
    </row>
    <row r="57" spans="1:34" x14ac:dyDescent="0.3">
      <c r="A57">
        <f t="shared" si="8"/>
        <v>42259</v>
      </c>
      <c r="B57">
        <f t="shared" si="9"/>
        <v>42259</v>
      </c>
      <c r="C57" s="4">
        <f t="shared" ca="1" si="10"/>
        <v>0</v>
      </c>
      <c r="I57" t="s">
        <v>123</v>
      </c>
      <c r="J57" t="s">
        <v>123</v>
      </c>
      <c r="K57" t="str">
        <f t="shared" ca="1" si="11"/>
        <v>.</v>
      </c>
      <c r="O57" t="s">
        <v>123</v>
      </c>
      <c r="P57" t="s">
        <v>123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x14ac:dyDescent="0.3">
      <c r="A58">
        <f t="shared" si="8"/>
        <v>42259</v>
      </c>
      <c r="B58">
        <f t="shared" si="9"/>
        <v>42259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8"/>
        <v>42259</v>
      </c>
      <c r="B59">
        <f t="shared" si="9"/>
        <v>42259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42259</v>
      </c>
      <c r="B60">
        <f t="shared" si="9"/>
        <v>42259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42259</v>
      </c>
      <c r="B61">
        <f t="shared" si="9"/>
        <v>42259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42259</v>
      </c>
      <c r="B62">
        <f t="shared" si="9"/>
        <v>42259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42259</v>
      </c>
      <c r="B63">
        <f t="shared" si="9"/>
        <v>42259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42259</v>
      </c>
      <c r="B64">
        <f t="shared" si="9"/>
        <v>42259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42259</v>
      </c>
      <c r="B65">
        <f t="shared" si="9"/>
        <v>42259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42259</v>
      </c>
      <c r="B66">
        <f t="shared" ref="B66:B100" si="17">DAYS360(AB66,$K$104)</f>
        <v>42259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42259</v>
      </c>
      <c r="B67">
        <f t="shared" si="17"/>
        <v>42259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42259</v>
      </c>
      <c r="B68">
        <f t="shared" si="17"/>
        <v>42259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42259</v>
      </c>
      <c r="B69">
        <f t="shared" si="17"/>
        <v>42259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42259</v>
      </c>
      <c r="B70">
        <f t="shared" si="17"/>
        <v>42259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42259</v>
      </c>
      <c r="B71">
        <f t="shared" si="17"/>
        <v>42259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42259</v>
      </c>
      <c r="B72">
        <f t="shared" si="17"/>
        <v>42259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42259</v>
      </c>
      <c r="B73">
        <f t="shared" si="17"/>
        <v>42259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42259</v>
      </c>
      <c r="B74">
        <f t="shared" si="17"/>
        <v>42259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42259</v>
      </c>
      <c r="B75">
        <f t="shared" si="17"/>
        <v>42259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42259</v>
      </c>
      <c r="B76">
        <f t="shared" si="17"/>
        <v>42259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42259</v>
      </c>
      <c r="B77">
        <f t="shared" si="17"/>
        <v>42259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42259</v>
      </c>
      <c r="B78">
        <f t="shared" si="17"/>
        <v>42259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42259</v>
      </c>
      <c r="B79">
        <f t="shared" si="17"/>
        <v>42259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42259</v>
      </c>
      <c r="B80">
        <f t="shared" si="17"/>
        <v>42259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42259</v>
      </c>
      <c r="B81">
        <f t="shared" si="17"/>
        <v>42259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42259</v>
      </c>
      <c r="B82">
        <f t="shared" si="17"/>
        <v>42259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42259</v>
      </c>
      <c r="B83">
        <f t="shared" si="17"/>
        <v>42259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42259</v>
      </c>
      <c r="B84">
        <f t="shared" si="17"/>
        <v>42259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42259</v>
      </c>
      <c r="B85">
        <f t="shared" si="17"/>
        <v>42259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42259</v>
      </c>
      <c r="B86">
        <f t="shared" si="17"/>
        <v>42259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42259</v>
      </c>
      <c r="B87">
        <f t="shared" si="17"/>
        <v>42259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42259</v>
      </c>
      <c r="B88">
        <f t="shared" si="17"/>
        <v>42259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42259</v>
      </c>
      <c r="B89">
        <f t="shared" si="17"/>
        <v>42259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42259</v>
      </c>
      <c r="B90">
        <f t="shared" si="17"/>
        <v>42259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42259</v>
      </c>
      <c r="B91">
        <f t="shared" si="17"/>
        <v>42259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42259</v>
      </c>
      <c r="B92">
        <f t="shared" si="17"/>
        <v>42259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42259</v>
      </c>
      <c r="B93">
        <f t="shared" si="17"/>
        <v>42259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42259</v>
      </c>
      <c r="B94">
        <f t="shared" si="17"/>
        <v>42259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42259</v>
      </c>
      <c r="B95">
        <f t="shared" si="17"/>
        <v>42259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42259</v>
      </c>
      <c r="B96">
        <f t="shared" si="17"/>
        <v>42259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42259</v>
      </c>
      <c r="B97">
        <f t="shared" si="17"/>
        <v>42259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42259</v>
      </c>
      <c r="B98">
        <f t="shared" si="17"/>
        <v>42259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42259</v>
      </c>
      <c r="B99">
        <f t="shared" si="17"/>
        <v>42259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42259</v>
      </c>
      <c r="B100">
        <f t="shared" si="17"/>
        <v>42259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54</v>
      </c>
      <c r="K103" t="s">
        <v>1355</v>
      </c>
    </row>
    <row r="104" spans="1:34" x14ac:dyDescent="0.3">
      <c r="G104" t="s">
        <v>153</v>
      </c>
      <c r="I104" t="str">
        <f>CONCATENATE(MID($K$103,11,5), " Report")</f>
        <v>05-18 Report</v>
      </c>
      <c r="K104" s="6">
        <v>42874</v>
      </c>
    </row>
    <row r="105" spans="1:34" x14ac:dyDescent="0.3">
      <c r="F105" t="s">
        <v>150</v>
      </c>
      <c r="G105">
        <f ca="1">COUNTIFS(K2:K100,"=NTR")</f>
        <v>4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10</v>
      </c>
      <c r="I106">
        <f t="shared" ref="I106:I111" ca="1" si="24">INDIRECT("'" &amp; $K$103 &amp; "'!$g" &amp; ROW())</f>
        <v>11</v>
      </c>
      <c r="K106" s="7"/>
    </row>
    <row r="107" spans="1:34" x14ac:dyDescent="0.3">
      <c r="F107" t="s">
        <v>157</v>
      </c>
      <c r="G107">
        <f>COUNTIFS(B2:B81,"&gt;7",B2:B81,"&lt;400")</f>
        <v>13</v>
      </c>
      <c r="I107">
        <f t="shared" ca="1" si="24"/>
        <v>12</v>
      </c>
    </row>
    <row r="108" spans="1:34" x14ac:dyDescent="0.3">
      <c r="F108" t="s">
        <v>152</v>
      </c>
      <c r="G108">
        <f>COUNTIFS(L2:L81,"=Waiver*")</f>
        <v>5</v>
      </c>
      <c r="I108">
        <f t="shared" ca="1" si="24"/>
        <v>5</v>
      </c>
    </row>
    <row r="109" spans="1:34" x14ac:dyDescent="0.3">
      <c r="F109" t="s">
        <v>158</v>
      </c>
      <c r="G109">
        <f>COUNTA(D2:D104)</f>
        <v>54</v>
      </c>
      <c r="I109">
        <f t="shared" ca="1" si="24"/>
        <v>56</v>
      </c>
    </row>
    <row r="110" spans="1:34" x14ac:dyDescent="0.3">
      <c r="F110" t="s">
        <v>159</v>
      </c>
      <c r="G110">
        <v>10</v>
      </c>
      <c r="I110">
        <f t="shared" ca="1" si="24"/>
        <v>10</v>
      </c>
    </row>
    <row r="111" spans="1:34" s="1" customFormat="1" x14ac:dyDescent="0.3">
      <c r="F111" s="1" t="s">
        <v>21</v>
      </c>
      <c r="G111" s="1">
        <f>COUNTIFS(Q2:Q95,$F111)</f>
        <v>3</v>
      </c>
      <c r="I111">
        <f t="shared" ca="1" si="24"/>
        <v>3</v>
      </c>
      <c r="N111" s="10" t="s">
        <v>160</v>
      </c>
    </row>
    <row r="113" spans="5:14" s="1" customFormat="1" x14ac:dyDescent="0.3">
      <c r="H113" s="1" t="s">
        <v>184</v>
      </c>
    </row>
    <row r="114" spans="5:14" x14ac:dyDescent="0.3">
      <c r="F114" t="s">
        <v>1347</v>
      </c>
      <c r="G114" s="1">
        <f>COUNTIFS($F$2:$F$95,F114 &amp; "*")</f>
        <v>1</v>
      </c>
      <c r="H114" s="1">
        <f>COUNTIFS($F$2:$F$95,F114 &amp; "*",$H$2:$H$95,"P0")</f>
        <v>1</v>
      </c>
      <c r="I114" s="1">
        <f ca="1">INDIRECT("'" &amp; $K$103 &amp; "'!$g" &amp; ROW())</f>
        <v>0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11</v>
      </c>
      <c r="H115" s="1">
        <f>COUNTIFS($F$2:$F$95,F115 &amp; "*",$H$2:$H$95,"P0")</f>
        <v>5</v>
      </c>
      <c r="I115" s="1">
        <f ca="1">INDIRECT("'" &amp; $K$103 &amp; "'!$g" &amp; ROW())</f>
        <v>11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14" x14ac:dyDescent="0.3">
      <c r="F117" t="s">
        <v>63</v>
      </c>
      <c r="G117" s="1">
        <f t="shared" si="25"/>
        <v>6</v>
      </c>
      <c r="H117" s="1">
        <f t="shared" si="26"/>
        <v>1</v>
      </c>
      <c r="I117" s="1">
        <f t="shared" ca="1" si="27"/>
        <v>6</v>
      </c>
    </row>
    <row r="118" spans="5:14" x14ac:dyDescent="0.3">
      <c r="F118" t="s">
        <v>70</v>
      </c>
      <c r="G118" s="1">
        <f t="shared" si="25"/>
        <v>2</v>
      </c>
      <c r="H118" s="1">
        <f t="shared" si="26"/>
        <v>0</v>
      </c>
      <c r="I118" s="1">
        <f t="shared" ca="1" si="27"/>
        <v>5</v>
      </c>
    </row>
    <row r="119" spans="5:14" x14ac:dyDescent="0.3">
      <c r="F119" t="s">
        <v>253</v>
      </c>
      <c r="G119" s="1">
        <f t="shared" si="25"/>
        <v>3</v>
      </c>
      <c r="H119" s="1">
        <f t="shared" si="26"/>
        <v>3</v>
      </c>
      <c r="I119" s="1">
        <f t="shared" ca="1" si="27"/>
        <v>3</v>
      </c>
      <c r="K119" t="s">
        <v>161</v>
      </c>
    </row>
    <row r="120" spans="5:14" x14ac:dyDescent="0.3">
      <c r="F120" t="s">
        <v>48</v>
      </c>
      <c r="G120" s="1">
        <f t="shared" si="25"/>
        <v>1</v>
      </c>
      <c r="H120" s="1">
        <f t="shared" si="26"/>
        <v>1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8</v>
      </c>
      <c r="H122" s="1">
        <f t="shared" si="26"/>
        <v>2</v>
      </c>
      <c r="I122" s="1">
        <f t="shared" ca="1" si="27"/>
        <v>7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5</v>
      </c>
      <c r="H125" s="1">
        <f t="shared" si="26"/>
        <v>1</v>
      </c>
      <c r="I125" s="1">
        <f t="shared" ca="1" si="27"/>
        <v>6</v>
      </c>
      <c r="M125" t="str">
        <f>CONCATENATE("Prev Rpt= ",$K$103)</f>
        <v>Prev Rpt= bugs-2017-05-18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15</v>
      </c>
      <c r="M126">
        <f ca="1">INDIRECT("'" &amp; $K$103 &amp; "'!$l" &amp; ROW())</f>
        <v>14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14</v>
      </c>
      <c r="M127">
        <f ca="1">INDIRECT("'" &amp; $K$103 &amp; "'!$l" &amp; ROW())</f>
        <v>18</v>
      </c>
    </row>
    <row r="128" spans="5:14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18</v>
      </c>
      <c r="M128">
        <f ca="1">INDIRECT("'" &amp; $K$103 &amp; "'!$l" &amp; ROW())</f>
        <v>18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2</v>
      </c>
      <c r="K129" t="s">
        <v>203</v>
      </c>
      <c r="L129">
        <f>COUNTIFS(H2:H95, "unspecified")</f>
        <v>7</v>
      </c>
      <c r="M129">
        <f ca="1">INDIRECT("'" &amp; $K$103 &amp; "'!$l" &amp; ROW())</f>
        <v>6</v>
      </c>
    </row>
    <row r="130" spans="5:13" x14ac:dyDescent="0.3">
      <c r="F130" t="s">
        <v>86</v>
      </c>
      <c r="G130" s="1">
        <f t="shared" si="25"/>
        <v>15</v>
      </c>
      <c r="H130" s="1">
        <f t="shared" si="26"/>
        <v>1</v>
      </c>
      <c r="I130" s="1">
        <f t="shared" ca="1" si="27"/>
        <v>15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54</v>
      </c>
      <c r="M131" s="1">
        <f ca="1">SUM(M126:M129)</f>
        <v>56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CONCATENATE("161 to be verified/closed, ",SUM(66,22)," non-QA submitter.")</f>
        <v>161 to be verified/closed, 88 non-QA submitter.</v>
      </c>
      <c r="L133" s="13" t="str">
        <f>CONCATENATE("Older than 14 days: ", SUM(21,12))</f>
        <v>Older than 14 days: 33</v>
      </c>
    </row>
    <row r="134" spans="5:13" x14ac:dyDescent="0.3">
      <c r="G134" s="1">
        <f>SUM(G114:G133)</f>
        <v>54</v>
      </c>
      <c r="H134" s="1">
        <f>SUM(H114:H133)</f>
        <v>15</v>
      </c>
      <c r="I134" s="1">
        <f ca="1">SUM(I114:I133)</f>
        <v>56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1</v>
      </c>
      <c r="I136" s="1">
        <f ca="1">INDIRECT("'" &amp; $K$103 &amp; "'!$g" &amp; ROW())</f>
        <v>3</v>
      </c>
    </row>
    <row r="137" spans="5:13" x14ac:dyDescent="0.3">
      <c r="E137" s="1"/>
      <c r="F137" s="1" t="s">
        <v>194</v>
      </c>
      <c r="G137" s="1">
        <f>COUNTIFS($T$2:$T$95,$F137)</f>
        <v>31</v>
      </c>
      <c r="I137" s="1">
        <f ca="1">INDIRECT("'" &amp; $K$103 &amp; "'!$g" &amp; ROW())</f>
        <v>30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22</v>
      </c>
      <c r="I138" s="1">
        <f ca="1">INDIRECT("'" &amp; $K$103 &amp; "'!$g" &amp; ROW())</f>
        <v>23</v>
      </c>
      <c r="K138" s="4" t="s">
        <v>968</v>
      </c>
    </row>
    <row r="139" spans="5:13" x14ac:dyDescent="0.3">
      <c r="G139">
        <f>SUM(G136:G138)</f>
        <v>54</v>
      </c>
      <c r="I139">
        <f ca="1">INDIRECT("'" &amp; $K$103 &amp; "'!$g" &amp; ROW())</f>
        <v>56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26</v>
      </c>
      <c r="I141">
        <f ca="1">INDIRECT("'" &amp; $K$103 &amp; "'!$g" &amp;ROW())</f>
        <v>27</v>
      </c>
    </row>
    <row r="142" spans="5:13" s="1" customFormat="1" x14ac:dyDescent="0.3">
      <c r="E142"/>
      <c r="F142" t="s">
        <v>570</v>
      </c>
      <c r="G142">
        <f t="shared" si="28"/>
        <v>2</v>
      </c>
      <c r="I142">
        <f t="shared" ref="I142:I148" ca="1" si="29">INDIRECT("'" &amp; $K$103 &amp; "'!$g" &amp;ROW())</f>
        <v>3</v>
      </c>
    </row>
    <row r="143" spans="5:13" x14ac:dyDescent="0.3">
      <c r="F143" t="s">
        <v>43</v>
      </c>
      <c r="G143">
        <f t="shared" si="28"/>
        <v>14</v>
      </c>
      <c r="I143">
        <f t="shared" ca="1" si="29"/>
        <v>15</v>
      </c>
    </row>
    <row r="144" spans="5:13" s="1" customFormat="1" x14ac:dyDescent="0.3">
      <c r="E144"/>
      <c r="F144" t="s">
        <v>29</v>
      </c>
      <c r="G144">
        <f t="shared" si="28"/>
        <v>10</v>
      </c>
      <c r="I144">
        <f t="shared" ca="1" si="29"/>
        <v>9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0</v>
      </c>
      <c r="I146">
        <f t="shared" ca="1" si="29"/>
        <v>0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9" s="1" customFormat="1" x14ac:dyDescent="0.3">
      <c r="E149"/>
      <c r="G149" s="1">
        <f>SUM(G141:G148)</f>
        <v>54</v>
      </c>
      <c r="I149" s="1">
        <f ca="1">SUM(I141:I148)</f>
        <v>56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1089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1182</v>
      </c>
      <c r="G158">
        <f t="shared" si="31"/>
        <v>19</v>
      </c>
      <c r="I158">
        <f t="shared" ca="1" si="30"/>
        <v>15</v>
      </c>
    </row>
    <row r="159" spans="5:9" x14ac:dyDescent="0.3">
      <c r="F159" t="s">
        <v>1105</v>
      </c>
      <c r="G159">
        <f t="shared" si="31"/>
        <v>4</v>
      </c>
      <c r="I159">
        <f t="shared" ca="1" si="30"/>
        <v>6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23</v>
      </c>
    </row>
    <row r="174" spans="7:14" x14ac:dyDescent="0.3">
      <c r="N174" t="s">
        <v>478</v>
      </c>
    </row>
  </sheetData>
  <autoFilter ref="A1:AH101"/>
  <conditionalFormatting sqref="F2:F100">
    <cfRule type="expression" dxfId="273" priority="6">
      <formula>IF(AND(F2 &lt;&gt; AE2, AE2 &lt;&gt; "NTR"), 1,0)</formula>
    </cfRule>
  </conditionalFormatting>
  <conditionalFormatting sqref="M2:M100">
    <cfRule type="expression" dxfId="272" priority="5">
      <formula>IF(AND(M2&lt;&gt;AF2,AF2 &lt;&gt; "---"),IF(AF2 &lt;&gt; "NoTarg",1,0),0)</formula>
    </cfRule>
  </conditionalFormatting>
  <conditionalFormatting sqref="L2:L100">
    <cfRule type="expression" dxfId="271" priority="4">
      <formula>IF(AND(L2 &lt;&gt; AG2, AG2 &lt;&gt; "NoWaive"), 1,0)</formula>
    </cfRule>
  </conditionalFormatting>
  <conditionalFormatting sqref="H2:H100">
    <cfRule type="expression" dxfId="270" priority="3">
      <formula>IF(AND(H2 &lt;&gt; AH2, AH2 &lt;&gt; "NTR"), 1,0)</formula>
    </cfRule>
  </conditionalFormatting>
  <conditionalFormatting sqref="A131:E133 G131:H131 A116:H130 F132:H132 I116:I132 J116:BA133 A134:BA157 F133:I133 A160:BA500 A158:E159 G158:BA159 A2:BA112 A115:BA115 A113:E114 J113:BA114">
    <cfRule type="expression" dxfId="269" priority="7">
      <formula>MOD(ROW(),2)=0</formula>
    </cfRule>
  </conditionalFormatting>
  <conditionalFormatting sqref="F158:F159">
    <cfRule type="expression" dxfId="268" priority="2">
      <formula>MOD(ROW(),2)=0</formula>
    </cfRule>
  </conditionalFormatting>
  <conditionalFormatting sqref="F113:I114">
    <cfRule type="expression" dxfId="267" priority="1">
      <formula>MOD(ROW(),2)=0</formula>
    </cfRule>
  </conditionalFormatting>
  <hyperlinks>
    <hyperlink ref="K115" r:id="rId1"/>
    <hyperlink ref="K1" location="'bugs-2017-05-19'!K118" display="Prev Notes"/>
    <hyperlink ref="N111" location="'bugs-2017-05-19'!A2" display="Top"/>
    <hyperlink ref="E40" r:id="rId2" display="moorthy.mm@hpe.com"/>
    <hyperlink ref="E6" r:id="rId3" display="gabriel.vicoveanu@hpe.com"/>
    <hyperlink ref="E84" r:id="rId4" display="akshay.ballal@hpe.com"/>
    <hyperlink ref="K137" r:id="rId5"/>
    <hyperlink ref="K134" r:id="rId6"/>
    <hyperlink ref="E11" r:id="rId7" display="matt.dumm@hpe.com"/>
    <hyperlink ref="K138" r:id="rId8"/>
    <hyperlink ref="K135" r:id="rId9"/>
    <hyperlink ref="E14" r:id="rId10" display="ron.chambers@hpe.com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1250" r:id="rId14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1" r:id="rId15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2" r:id="rId16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3" r:id="rId17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4" r:id="rId18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5" r:id="rId19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6" r:id="rId20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7" r:id="rId21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8" r:id="rId22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59" r:id="rId23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60" r:id="rId24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61" r:id="rId25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62" r:id="rId26" name="Button 14">
              <controlPr defaultSize="0" print="0" autoFill="0" autoPict="0" macro="[0]!CopySQLdata">
                <anchor moveWithCells="1" sizeWithCells="1">
                  <from>
                    <xdr:col>12</xdr:col>
                    <xdr:colOff>0</xdr:colOff>
                    <xdr:row>137</xdr:row>
                    <xdr:rowOff>99060</xdr:rowOff>
                  </from>
                  <to>
                    <xdr:col>12</xdr:col>
                    <xdr:colOff>1318260</xdr:colOff>
                    <xdr:row>139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263" r:id="rId27" name="Button 15">
              <controlPr defaultSize="0" print="0" autoFill="0" autoPict="0" macro="[0]!CopySheet">
                <anchor moveWithCells="1" sizeWithCells="1">
                  <from>
                    <xdr:col>12</xdr:col>
                    <xdr:colOff>0</xdr:colOff>
                    <xdr:row>139</xdr:row>
                    <xdr:rowOff>83820</xdr:rowOff>
                  </from>
                  <to>
                    <xdr:col>12</xdr:col>
                    <xdr:colOff>1341120</xdr:colOff>
                    <xdr:row>141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4" filterMode="1"/>
  <dimension ref="A1:AH174"/>
  <sheetViews>
    <sheetView zoomScale="55" zoomScaleNormal="55"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66.77734375" customWidth="1"/>
    <col min="11" max="11" width="56.3320312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6.6640625" bestFit="1" customWidth="1"/>
    <col min="28" max="28" width="16.21875" bestFit="1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18-May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hidden="1" x14ac:dyDescent="0.3">
      <c r="A2">
        <f t="shared" ref="A2:A33" si="0">DAYS360(AA2,$K$104)</f>
        <v>211</v>
      </c>
      <c r="B2">
        <f t="shared" ref="B2:B33" si="1">DAYS360(AB2,$K$104)</f>
        <v>10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1016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s="5" t="s">
        <v>20</v>
      </c>
      <c r="M2" t="s">
        <v>1182</v>
      </c>
      <c r="N2" t="s">
        <v>294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42863.224421296298</v>
      </c>
      <c r="AD2">
        <v>7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Avitus_1.4.0.70-20170524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P2</v>
      </c>
    </row>
    <row r="3" spans="1:34" hidden="1" x14ac:dyDescent="0.3">
      <c r="A3">
        <f t="shared" si="0"/>
        <v>121</v>
      </c>
      <c r="B3">
        <f t="shared" si="1"/>
        <v>3</v>
      </c>
      <c r="C3" s="4">
        <f t="shared" ca="1" si="2"/>
        <v>94665</v>
      </c>
      <c r="D3">
        <v>94665</v>
      </c>
      <c r="E3" t="s">
        <v>251</v>
      </c>
      <c r="F3" t="s">
        <v>45</v>
      </c>
      <c r="G3" t="s">
        <v>55</v>
      </c>
      <c r="H3" t="s">
        <v>94</v>
      </c>
      <c r="I3" t="s">
        <v>24</v>
      </c>
      <c r="J3" t="s">
        <v>123</v>
      </c>
      <c r="K3" t="str">
        <f t="shared" ca="1" si="3"/>
        <v>.</v>
      </c>
      <c r="L3" s="5" t="s">
        <v>20</v>
      </c>
      <c r="M3" t="s">
        <v>1105</v>
      </c>
      <c r="N3" t="s">
        <v>298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484</v>
      </c>
      <c r="Z3" t="s">
        <v>484</v>
      </c>
      <c r="AA3" s="2">
        <v>42752.942291666666</v>
      </c>
      <c r="AB3" s="2">
        <v>42870.251574074071</v>
      </c>
      <c r="AD3">
        <v>11</v>
      </c>
      <c r="AE3" t="str">
        <f t="shared" ca="1" si="4"/>
        <v>ADE</v>
      </c>
      <c r="AF3" t="str">
        <f t="shared" ca="1" si="5"/>
        <v>Avitus_1.4.0.71-20170531</v>
      </c>
      <c r="AG3" t="str">
        <f t="shared" ca="1" si="6"/>
        <v xml:space="preserve"> ---</v>
      </c>
      <c r="AH3" t="str">
        <f t="shared" ca="1" si="7"/>
        <v>P2</v>
      </c>
    </row>
    <row r="4" spans="1:34" hidden="1" x14ac:dyDescent="0.3">
      <c r="A4">
        <f t="shared" si="0"/>
        <v>114</v>
      </c>
      <c r="B4">
        <f t="shared" si="1"/>
        <v>10</v>
      </c>
      <c r="C4" s="4">
        <f t="shared" ca="1" si="2"/>
        <v>94952</v>
      </c>
      <c r="D4">
        <v>94952</v>
      </c>
      <c r="E4" t="s">
        <v>146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s="5" t="s">
        <v>20</v>
      </c>
      <c r="M4" t="s">
        <v>1182</v>
      </c>
      <c r="N4" t="s">
        <v>301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42759.143217592595</v>
      </c>
      <c r="AB4" s="2">
        <v>42863.233240740738</v>
      </c>
      <c r="AD4">
        <v>19</v>
      </c>
      <c r="AE4" t="str">
        <f t="shared" ca="1" si="4"/>
        <v>ADE</v>
      </c>
      <c r="AF4" t="str">
        <f t="shared" ca="1" si="5"/>
        <v>Avitus_1.4.0.70-20170524</v>
      </c>
      <c r="AG4" t="str">
        <f t="shared" ca="1" si="6"/>
        <v xml:space="preserve"> ---</v>
      </c>
      <c r="AH4" t="str">
        <f t="shared" ca="1" si="7"/>
        <v>P0</v>
      </c>
    </row>
    <row r="5" spans="1:34" hidden="1" x14ac:dyDescent="0.3">
      <c r="A5">
        <f t="shared" si="0"/>
        <v>84</v>
      </c>
      <c r="B5">
        <f t="shared" si="1"/>
        <v>2</v>
      </c>
      <c r="C5" s="4">
        <f t="shared" ca="1" si="2"/>
        <v>96366</v>
      </c>
      <c r="D5">
        <v>96366</v>
      </c>
      <c r="E5" t="s">
        <v>1264</v>
      </c>
      <c r="F5" t="s">
        <v>45</v>
      </c>
      <c r="G5" t="s">
        <v>46</v>
      </c>
      <c r="H5" t="s">
        <v>94</v>
      </c>
      <c r="I5" t="s">
        <v>24</v>
      </c>
      <c r="J5" t="s">
        <v>123</v>
      </c>
      <c r="K5" t="str">
        <f t="shared" ca="1" si="3"/>
        <v>.</v>
      </c>
      <c r="L5" s="5" t="s">
        <v>20</v>
      </c>
      <c r="M5" t="s">
        <v>1182</v>
      </c>
      <c r="N5" t="s">
        <v>587</v>
      </c>
      <c r="O5" t="s">
        <v>123</v>
      </c>
      <c r="P5" t="s">
        <v>117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109</v>
      </c>
      <c r="X5" t="s">
        <v>410</v>
      </c>
      <c r="Y5" t="s">
        <v>484</v>
      </c>
      <c r="Z5" t="s">
        <v>484</v>
      </c>
      <c r="AA5" s="2">
        <v>42790.25513888889</v>
      </c>
      <c r="AB5" s="2">
        <v>42871.257488425923</v>
      </c>
      <c r="AD5">
        <v>14</v>
      </c>
      <c r="AE5" t="str">
        <f t="shared" ca="1" si="4"/>
        <v>ADE</v>
      </c>
      <c r="AF5" t="str">
        <f t="shared" ca="1" si="5"/>
        <v>Avitus_1.4.0.70-20170524</v>
      </c>
      <c r="AG5" t="str">
        <f t="shared" ca="1" si="6"/>
        <v xml:space="preserve"> ---</v>
      </c>
      <c r="AH5" t="str">
        <f t="shared" ca="1" si="7"/>
        <v>P2</v>
      </c>
    </row>
    <row r="6" spans="1:34" hidden="1" x14ac:dyDescent="0.3">
      <c r="A6">
        <f t="shared" si="0"/>
        <v>68</v>
      </c>
      <c r="B6">
        <f t="shared" si="1"/>
        <v>3</v>
      </c>
      <c r="C6" s="4">
        <f t="shared" ca="1" si="2"/>
        <v>96943</v>
      </c>
      <c r="D6">
        <v>96943</v>
      </c>
      <c r="E6" t="s">
        <v>110</v>
      </c>
      <c r="F6" t="s">
        <v>45</v>
      </c>
      <c r="G6" t="s">
        <v>55</v>
      </c>
      <c r="H6" t="s">
        <v>156</v>
      </c>
      <c r="I6" t="s">
        <v>123</v>
      </c>
      <c r="J6" t="s">
        <v>1343</v>
      </c>
      <c r="K6" t="str">
        <f t="shared" ca="1" si="3"/>
        <v>Resolved / Can't Repro previously, now is re-opened. New repro data provided</v>
      </c>
      <c r="L6" s="5" t="s">
        <v>20</v>
      </c>
      <c r="M6" s="5" t="s">
        <v>20</v>
      </c>
      <c r="N6" t="s">
        <v>753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42804.168564814812</v>
      </c>
      <c r="AB6" s="2">
        <v>42870.28738425926</v>
      </c>
      <c r="AD6">
        <v>15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 xml:space="preserve"> ---</v>
      </c>
      <c r="AH6" t="str">
        <f t="shared" ca="1" si="7"/>
        <v>unspecified</v>
      </c>
    </row>
    <row r="7" spans="1:34" x14ac:dyDescent="0.3">
      <c r="A7">
        <f t="shared" si="0"/>
        <v>24</v>
      </c>
      <c r="B7">
        <f t="shared" si="1"/>
        <v>6</v>
      </c>
      <c r="C7" s="4">
        <f t="shared" ca="1" si="2"/>
        <v>98662</v>
      </c>
      <c r="D7">
        <v>98662</v>
      </c>
      <c r="E7" t="s">
        <v>977</v>
      </c>
      <c r="F7" t="s">
        <v>45</v>
      </c>
      <c r="G7" t="s">
        <v>894</v>
      </c>
      <c r="H7" t="s">
        <v>184</v>
      </c>
      <c r="I7" t="s">
        <v>81</v>
      </c>
      <c r="J7" t="s">
        <v>123</v>
      </c>
      <c r="K7" t="str">
        <f t="shared" ca="1" si="3"/>
        <v>Re-opened. Believe new case not same as previous. In analysis.</v>
      </c>
      <c r="L7" s="5" t="s">
        <v>20</v>
      </c>
      <c r="M7" s="5" t="s">
        <v>20</v>
      </c>
      <c r="N7" t="s">
        <v>1121</v>
      </c>
      <c r="O7" t="s">
        <v>123</v>
      </c>
      <c r="P7" t="s">
        <v>123</v>
      </c>
      <c r="Q7" t="s">
        <v>82</v>
      </c>
      <c r="S7" t="s">
        <v>269</v>
      </c>
      <c r="T7" t="s">
        <v>23</v>
      </c>
      <c r="U7" t="s">
        <v>22</v>
      </c>
      <c r="V7" t="s">
        <v>82</v>
      </c>
      <c r="W7" t="s">
        <v>54</v>
      </c>
      <c r="X7" t="s">
        <v>242</v>
      </c>
      <c r="Y7" t="s">
        <v>484</v>
      </c>
      <c r="Z7" t="s">
        <v>484</v>
      </c>
      <c r="AA7" s="2">
        <v>42849.272326388891</v>
      </c>
      <c r="AB7" s="2">
        <v>42867.118287037039</v>
      </c>
      <c r="AD7">
        <v>11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hidden="1" x14ac:dyDescent="0.3">
      <c r="A8">
        <f t="shared" si="0"/>
        <v>22</v>
      </c>
      <c r="B8">
        <f t="shared" si="1"/>
        <v>0</v>
      </c>
      <c r="C8" s="4">
        <f t="shared" ca="1" si="2"/>
        <v>98778</v>
      </c>
      <c r="D8">
        <v>98778</v>
      </c>
      <c r="E8" t="s">
        <v>169</v>
      </c>
      <c r="F8" t="s">
        <v>45</v>
      </c>
      <c r="G8" t="s">
        <v>55</v>
      </c>
      <c r="H8" t="s">
        <v>184</v>
      </c>
      <c r="I8" t="s">
        <v>24</v>
      </c>
      <c r="J8" t="s">
        <v>123</v>
      </c>
      <c r="K8" t="str">
        <f t="shared" ca="1" si="3"/>
        <v>.</v>
      </c>
      <c r="L8" s="5" t="s">
        <v>20</v>
      </c>
      <c r="M8" t="s">
        <v>1182</v>
      </c>
      <c r="N8" t="s">
        <v>1152</v>
      </c>
      <c r="O8">
        <v>17496</v>
      </c>
      <c r="P8" t="s">
        <v>123</v>
      </c>
      <c r="Q8" t="s">
        <v>82</v>
      </c>
      <c r="S8" t="s">
        <v>269</v>
      </c>
      <c r="T8" t="s">
        <v>36</v>
      </c>
      <c r="U8" t="s">
        <v>35</v>
      </c>
      <c r="V8" t="s">
        <v>190</v>
      </c>
      <c r="W8" t="s">
        <v>26</v>
      </c>
      <c r="X8" t="s">
        <v>742</v>
      </c>
      <c r="Y8" t="s">
        <v>484</v>
      </c>
      <c r="Z8" t="s">
        <v>484</v>
      </c>
      <c r="AA8" s="2">
        <v>42851.668726851851</v>
      </c>
      <c r="AB8" s="2">
        <v>42873.054803240739</v>
      </c>
      <c r="AD8">
        <v>7</v>
      </c>
      <c r="AE8" t="str">
        <f t="shared" ca="1" si="4"/>
        <v>ADE</v>
      </c>
      <c r="AF8" t="str">
        <f t="shared" ca="1" si="5"/>
        <v>Avitus_1.4.0.70-20170524</v>
      </c>
      <c r="AG8" t="str">
        <f t="shared" ca="1" si="6"/>
        <v xml:space="preserve"> ---</v>
      </c>
      <c r="AH8" t="str">
        <f t="shared" ca="1" si="7"/>
        <v>P0</v>
      </c>
    </row>
    <row r="9" spans="1:34" hidden="1" x14ac:dyDescent="0.3">
      <c r="A9">
        <f t="shared" si="0"/>
        <v>17</v>
      </c>
      <c r="B9">
        <f t="shared" si="1"/>
        <v>2</v>
      </c>
      <c r="C9" s="4">
        <f t="shared" ca="1" si="2"/>
        <v>98915</v>
      </c>
      <c r="D9">
        <v>98915</v>
      </c>
      <c r="E9" t="s">
        <v>1180</v>
      </c>
      <c r="F9" t="s">
        <v>45</v>
      </c>
      <c r="G9" t="s">
        <v>55</v>
      </c>
      <c r="H9" t="s">
        <v>94</v>
      </c>
      <c r="I9" t="s">
        <v>24</v>
      </c>
      <c r="J9" t="s">
        <v>123</v>
      </c>
      <c r="K9" t="str">
        <f t="shared" ca="1" si="3"/>
        <v>.</v>
      </c>
      <c r="L9" s="5" t="s">
        <v>20</v>
      </c>
      <c r="M9" t="s">
        <v>1182</v>
      </c>
      <c r="N9" t="s">
        <v>1179</v>
      </c>
      <c r="O9" t="s">
        <v>123</v>
      </c>
      <c r="P9" t="s">
        <v>123</v>
      </c>
      <c r="Q9" t="s">
        <v>82</v>
      </c>
      <c r="S9" t="s">
        <v>269</v>
      </c>
      <c r="T9" t="s">
        <v>23</v>
      </c>
      <c r="U9" t="s">
        <v>22</v>
      </c>
      <c r="V9" t="s">
        <v>82</v>
      </c>
      <c r="W9" t="s">
        <v>739</v>
      </c>
      <c r="X9" t="s">
        <v>1180</v>
      </c>
      <c r="Y9" t="s">
        <v>484</v>
      </c>
      <c r="Z9" t="s">
        <v>484</v>
      </c>
      <c r="AA9" s="2">
        <v>42856.609178240738</v>
      </c>
      <c r="AB9" s="2">
        <v>42871.320347222223</v>
      </c>
      <c r="AD9">
        <v>10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P2</v>
      </c>
    </row>
    <row r="10" spans="1:34" hidden="1" x14ac:dyDescent="0.3">
      <c r="A10">
        <f t="shared" si="0"/>
        <v>13</v>
      </c>
      <c r="B10">
        <f t="shared" si="1"/>
        <v>2</v>
      </c>
      <c r="C10" s="4">
        <f t="shared" ca="1" si="2"/>
        <v>99100</v>
      </c>
      <c r="D10">
        <v>99100</v>
      </c>
      <c r="E10" t="s">
        <v>867</v>
      </c>
      <c r="F10" t="s">
        <v>45</v>
      </c>
      <c r="G10" t="s">
        <v>1267</v>
      </c>
      <c r="H10" t="s">
        <v>94</v>
      </c>
      <c r="I10" t="s">
        <v>24</v>
      </c>
      <c r="J10" t="s">
        <v>123</v>
      </c>
      <c r="K10" t="str">
        <f t="shared" ca="1" si="3"/>
        <v>.</v>
      </c>
      <c r="L10" s="5" t="s">
        <v>20</v>
      </c>
      <c r="M10" s="5" t="s">
        <v>20</v>
      </c>
      <c r="N10" t="s">
        <v>1224</v>
      </c>
      <c r="O10" t="s">
        <v>123</v>
      </c>
      <c r="P10" t="s">
        <v>123</v>
      </c>
      <c r="Q10" t="s">
        <v>82</v>
      </c>
      <c r="S10" t="s">
        <v>269</v>
      </c>
      <c r="T10" t="s">
        <v>23</v>
      </c>
      <c r="U10" t="s">
        <v>39</v>
      </c>
      <c r="V10" t="s">
        <v>82</v>
      </c>
      <c r="W10" t="s">
        <v>54</v>
      </c>
      <c r="X10" t="s">
        <v>1034</v>
      </c>
      <c r="Y10" t="s">
        <v>484</v>
      </c>
      <c r="Z10" t="s">
        <v>484</v>
      </c>
      <c r="AA10" s="2">
        <v>42860.112962962965</v>
      </c>
      <c r="AB10" s="2">
        <v>42871.15252314815</v>
      </c>
      <c r="AD10">
        <v>5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P2</v>
      </c>
    </row>
    <row r="11" spans="1:34" x14ac:dyDescent="0.3">
      <c r="A11">
        <f t="shared" si="0"/>
        <v>9</v>
      </c>
      <c r="B11">
        <f t="shared" si="1"/>
        <v>1</v>
      </c>
      <c r="C11" s="4">
        <f t="shared" ca="1" si="2"/>
        <v>99223</v>
      </c>
      <c r="D11">
        <v>99223</v>
      </c>
      <c r="E11" t="s">
        <v>110</v>
      </c>
      <c r="F11" t="s">
        <v>45</v>
      </c>
      <c r="G11" t="s">
        <v>46</v>
      </c>
      <c r="H11" t="s">
        <v>184</v>
      </c>
      <c r="I11" t="s">
        <v>81</v>
      </c>
      <c r="J11" t="s">
        <v>123</v>
      </c>
      <c r="K11" t="str">
        <f t="shared" ca="1" si="3"/>
        <v xml:space="preserve">Need clones for this. </v>
      </c>
      <c r="L11" s="5" t="s">
        <v>20</v>
      </c>
      <c r="M11" s="5" t="s">
        <v>20</v>
      </c>
      <c r="N11" t="s">
        <v>1329</v>
      </c>
      <c r="O11" t="s">
        <v>123</v>
      </c>
      <c r="P11" t="s">
        <v>123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54</v>
      </c>
      <c r="X11" t="s">
        <v>433</v>
      </c>
      <c r="Y11" t="s">
        <v>484</v>
      </c>
      <c r="Z11" t="s">
        <v>484</v>
      </c>
      <c r="AA11" s="2">
        <v>42864.344293981485</v>
      </c>
      <c r="AB11" s="2">
        <v>42872.202210648145</v>
      </c>
      <c r="AD11">
        <v>8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P0</v>
      </c>
    </row>
    <row r="12" spans="1:34" x14ac:dyDescent="0.3">
      <c r="A12">
        <f t="shared" si="0"/>
        <v>3</v>
      </c>
      <c r="B12">
        <f t="shared" si="1"/>
        <v>2</v>
      </c>
      <c r="C12" s="4">
        <f t="shared" ca="1" si="2"/>
        <v>99462</v>
      </c>
      <c r="D12">
        <v>99462</v>
      </c>
      <c r="E12" t="s">
        <v>867</v>
      </c>
      <c r="F12" t="s">
        <v>45</v>
      </c>
      <c r="G12" t="s">
        <v>1267</v>
      </c>
      <c r="H12" t="s">
        <v>184</v>
      </c>
      <c r="I12" t="s">
        <v>81</v>
      </c>
      <c r="J12" t="s">
        <v>123</v>
      </c>
      <c r="K12" t="str">
        <f t="shared" ca="1" si="3"/>
        <v>Re-assigned.</v>
      </c>
      <c r="L12" s="5" t="s">
        <v>20</v>
      </c>
      <c r="M12" s="5" t="s">
        <v>20</v>
      </c>
      <c r="N12" t="s">
        <v>1305</v>
      </c>
      <c r="O12" t="s">
        <v>123</v>
      </c>
      <c r="P12" t="s">
        <v>123</v>
      </c>
      <c r="Q12" t="s">
        <v>21</v>
      </c>
      <c r="S12" t="s">
        <v>269</v>
      </c>
      <c r="T12" t="s">
        <v>36</v>
      </c>
      <c r="U12" t="s">
        <v>22</v>
      </c>
      <c r="V12" t="s">
        <v>82</v>
      </c>
      <c r="W12" t="s">
        <v>54</v>
      </c>
      <c r="X12" t="s">
        <v>433</v>
      </c>
      <c r="Y12" t="s">
        <v>484</v>
      </c>
      <c r="Z12" t="s">
        <v>484</v>
      </c>
      <c r="AA12" s="2">
        <v>42870.20040509259</v>
      </c>
      <c r="AB12" s="2">
        <v>42871.342835648145</v>
      </c>
      <c r="AD12">
        <v>5</v>
      </c>
      <c r="AE12" t="str">
        <f t="shared" ca="1" si="4"/>
        <v>Snapshots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P0</v>
      </c>
    </row>
    <row r="13" spans="1:34" hidden="1" x14ac:dyDescent="0.3">
      <c r="A13">
        <f t="shared" si="0"/>
        <v>50</v>
      </c>
      <c r="B13">
        <f t="shared" si="1"/>
        <v>2</v>
      </c>
      <c r="C13" s="4">
        <f t="shared" ca="1" si="2"/>
        <v>97551</v>
      </c>
      <c r="D13">
        <v>97551</v>
      </c>
      <c r="E13" t="s">
        <v>1000</v>
      </c>
      <c r="F13" t="s">
        <v>63</v>
      </c>
      <c r="G13" t="s">
        <v>446</v>
      </c>
      <c r="H13" t="s">
        <v>184</v>
      </c>
      <c r="I13" t="s">
        <v>30</v>
      </c>
      <c r="J13" t="s">
        <v>123</v>
      </c>
      <c r="K13" t="str">
        <f t="shared" ca="1" si="3"/>
        <v>.</v>
      </c>
      <c r="L13" s="5" t="s">
        <v>20</v>
      </c>
      <c r="M13" t="s">
        <v>1182</v>
      </c>
      <c r="N13" t="s">
        <v>921</v>
      </c>
      <c r="O13">
        <v>17250</v>
      </c>
      <c r="P13" t="s">
        <v>123</v>
      </c>
      <c r="Q13" t="s">
        <v>82</v>
      </c>
      <c r="S13" t="s">
        <v>269</v>
      </c>
      <c r="T13" t="s">
        <v>36</v>
      </c>
      <c r="U13" t="s">
        <v>35</v>
      </c>
      <c r="V13" t="s">
        <v>190</v>
      </c>
      <c r="W13" t="s">
        <v>26</v>
      </c>
      <c r="X13" t="s">
        <v>412</v>
      </c>
      <c r="Y13" t="s">
        <v>100</v>
      </c>
      <c r="Z13" t="s">
        <v>484</v>
      </c>
      <c r="AA13" s="2">
        <v>42822.285578703704</v>
      </c>
      <c r="AB13" s="2">
        <v>42871.016446759262</v>
      </c>
      <c r="AD13">
        <v>6</v>
      </c>
      <c r="AE13" t="str">
        <f t="shared" ca="1" si="4"/>
        <v>AvatarFS</v>
      </c>
      <c r="AF13" t="str">
        <f t="shared" ca="1" si="5"/>
        <v>Avitus_1.4.0.70-20170524</v>
      </c>
      <c r="AG13" t="str">
        <f t="shared" ca="1" si="6"/>
        <v xml:space="preserve"> ---</v>
      </c>
      <c r="AH13" t="str">
        <f t="shared" ca="1" si="7"/>
        <v>P0</v>
      </c>
    </row>
    <row r="14" spans="1:34" hidden="1" x14ac:dyDescent="0.3">
      <c r="A14">
        <f t="shared" si="0"/>
        <v>45</v>
      </c>
      <c r="B14">
        <f t="shared" si="1"/>
        <v>3</v>
      </c>
      <c r="C14" s="4">
        <f t="shared" ca="1" si="2"/>
        <v>97780</v>
      </c>
      <c r="D14">
        <v>97780</v>
      </c>
      <c r="E14" t="s">
        <v>410</v>
      </c>
      <c r="F14" t="s">
        <v>63</v>
      </c>
      <c r="G14" t="s">
        <v>555</v>
      </c>
      <c r="H14" t="s">
        <v>94</v>
      </c>
      <c r="I14" t="s">
        <v>24</v>
      </c>
      <c r="J14" t="s">
        <v>123</v>
      </c>
      <c r="K14" t="str">
        <f t="shared" ca="1" si="3"/>
        <v>.</v>
      </c>
      <c r="L14" s="5" t="s">
        <v>20</v>
      </c>
      <c r="M14" t="s">
        <v>1105</v>
      </c>
      <c r="N14" t="s">
        <v>981</v>
      </c>
      <c r="O14" t="s">
        <v>123</v>
      </c>
      <c r="P14" t="s">
        <v>123</v>
      </c>
      <c r="Q14" t="s">
        <v>82</v>
      </c>
      <c r="S14" t="s">
        <v>269</v>
      </c>
      <c r="T14" t="s">
        <v>23</v>
      </c>
      <c r="U14" t="s">
        <v>22</v>
      </c>
      <c r="V14" t="s">
        <v>82</v>
      </c>
      <c r="W14" t="s">
        <v>90</v>
      </c>
      <c r="X14" t="s">
        <v>959</v>
      </c>
      <c r="Y14" t="s">
        <v>484</v>
      </c>
      <c r="Z14" t="s">
        <v>484</v>
      </c>
      <c r="AA14" s="2">
        <v>42828.155347222222</v>
      </c>
      <c r="AB14" s="2">
        <v>42870.030416666668</v>
      </c>
      <c r="AD14">
        <v>12</v>
      </c>
      <c r="AE14" t="str">
        <f t="shared" ca="1" si="4"/>
        <v>AvatarFS</v>
      </c>
      <c r="AF14" t="str">
        <f t="shared" ca="1" si="5"/>
        <v>Avitus_1.4.0.71-20170531</v>
      </c>
      <c r="AG14" t="str">
        <f t="shared" ca="1" si="6"/>
        <v xml:space="preserve"> ---</v>
      </c>
      <c r="AH14" t="str">
        <f t="shared" ca="1" si="7"/>
        <v>P2</v>
      </c>
    </row>
    <row r="15" spans="1:34" hidden="1" x14ac:dyDescent="0.3">
      <c r="A15">
        <f t="shared" si="0"/>
        <v>31</v>
      </c>
      <c r="B15">
        <f t="shared" si="1"/>
        <v>14</v>
      </c>
      <c r="C15" s="4">
        <f t="shared" ca="1" si="2"/>
        <v>98359</v>
      </c>
      <c r="D15">
        <v>98359</v>
      </c>
      <c r="E15" t="s">
        <v>1000</v>
      </c>
      <c r="F15" t="s">
        <v>63</v>
      </c>
      <c r="G15" t="s">
        <v>446</v>
      </c>
      <c r="H15" t="s">
        <v>112</v>
      </c>
      <c r="I15" t="s">
        <v>24</v>
      </c>
      <c r="J15" t="s">
        <v>123</v>
      </c>
      <c r="K15" t="str">
        <f t="shared" ca="1" si="3"/>
        <v>.</v>
      </c>
      <c r="L15" s="5" t="s">
        <v>20</v>
      </c>
      <c r="M15" s="5" t="s">
        <v>20</v>
      </c>
      <c r="N15" t="s">
        <v>1061</v>
      </c>
      <c r="O15">
        <v>17373</v>
      </c>
      <c r="P15" t="s">
        <v>123</v>
      </c>
      <c r="Q15" t="s">
        <v>82</v>
      </c>
      <c r="S15" t="s">
        <v>269</v>
      </c>
      <c r="T15" t="s">
        <v>36</v>
      </c>
      <c r="U15" t="s">
        <v>35</v>
      </c>
      <c r="V15" t="s">
        <v>190</v>
      </c>
      <c r="W15" t="s">
        <v>26</v>
      </c>
      <c r="X15" t="s">
        <v>742</v>
      </c>
      <c r="Y15" t="s">
        <v>103</v>
      </c>
      <c r="Z15" t="s">
        <v>484</v>
      </c>
      <c r="AA15" s="2">
        <v>42842.662604166668</v>
      </c>
      <c r="AB15" s="2">
        <v>42859.326423611114</v>
      </c>
      <c r="AD15">
        <v>8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 xml:space="preserve"> ---</v>
      </c>
      <c r="AH15" t="str">
        <f t="shared" ca="1" si="7"/>
        <v>P1</v>
      </c>
    </row>
    <row r="16" spans="1:34" hidden="1" x14ac:dyDescent="0.3">
      <c r="A16">
        <f t="shared" si="0"/>
        <v>14</v>
      </c>
      <c r="B16">
        <f t="shared" si="1"/>
        <v>2</v>
      </c>
      <c r="C16" s="4">
        <f t="shared" ca="1" si="2"/>
        <v>99032</v>
      </c>
      <c r="D16">
        <v>99032</v>
      </c>
      <c r="E16" t="s">
        <v>801</v>
      </c>
      <c r="F16" t="s">
        <v>63</v>
      </c>
      <c r="G16" t="s">
        <v>989</v>
      </c>
      <c r="H16" t="s">
        <v>112</v>
      </c>
      <c r="I16" t="s">
        <v>24</v>
      </c>
      <c r="J16" t="s">
        <v>123</v>
      </c>
      <c r="K16" t="str">
        <f t="shared" ca="1" si="3"/>
        <v>.</v>
      </c>
      <c r="L16" s="5" t="s">
        <v>20</v>
      </c>
      <c r="M16" t="s">
        <v>1182</v>
      </c>
      <c r="N16" t="s">
        <v>1208</v>
      </c>
      <c r="O16" t="s">
        <v>123</v>
      </c>
      <c r="P16" t="s">
        <v>123</v>
      </c>
      <c r="Q16" t="s">
        <v>82</v>
      </c>
      <c r="S16" t="s">
        <v>269</v>
      </c>
      <c r="T16" t="s">
        <v>36</v>
      </c>
      <c r="U16" t="s">
        <v>22</v>
      </c>
      <c r="V16" t="s">
        <v>82</v>
      </c>
      <c r="W16" t="s">
        <v>90</v>
      </c>
      <c r="X16" t="s">
        <v>997</v>
      </c>
      <c r="Y16" t="s">
        <v>484</v>
      </c>
      <c r="Z16" t="s">
        <v>484</v>
      </c>
      <c r="AA16" s="2">
        <v>42859.043344907404</v>
      </c>
      <c r="AB16" s="2">
        <v>42871.310416666667</v>
      </c>
      <c r="AD16">
        <v>6</v>
      </c>
      <c r="AE16" t="str">
        <f t="shared" ca="1" si="4"/>
        <v>AvatarFS</v>
      </c>
      <c r="AF16" t="str">
        <f t="shared" ca="1" si="5"/>
        <v>Avitus_1.4.0.70-20170524</v>
      </c>
      <c r="AG16" t="str">
        <f t="shared" ca="1" si="6"/>
        <v xml:space="preserve"> ---</v>
      </c>
      <c r="AH16" t="str">
        <f t="shared" ca="1" si="7"/>
        <v>P1</v>
      </c>
    </row>
    <row r="17" spans="1:34" hidden="1" x14ac:dyDescent="0.3">
      <c r="A17">
        <f t="shared" si="0"/>
        <v>10</v>
      </c>
      <c r="B17">
        <f t="shared" si="1"/>
        <v>0</v>
      </c>
      <c r="C17" s="4">
        <f t="shared" ca="1" si="2"/>
        <v>99165</v>
      </c>
      <c r="D17">
        <v>99165</v>
      </c>
      <c r="E17" t="s">
        <v>146</v>
      </c>
      <c r="F17" t="s">
        <v>63</v>
      </c>
      <c r="G17" t="s">
        <v>66</v>
      </c>
      <c r="H17" t="s">
        <v>94</v>
      </c>
      <c r="I17" t="s">
        <v>123</v>
      </c>
      <c r="J17" t="s">
        <v>123</v>
      </c>
      <c r="K17" t="str">
        <f t="shared" ca="1" si="3"/>
        <v>Actively pursuing, will have data by Thursday scrub email</v>
      </c>
      <c r="L17" s="5" t="s">
        <v>20</v>
      </c>
      <c r="M17" s="5" t="s">
        <v>20</v>
      </c>
      <c r="N17" t="s">
        <v>1240</v>
      </c>
      <c r="O17" t="s">
        <v>123</v>
      </c>
      <c r="P17" t="s">
        <v>123</v>
      </c>
      <c r="Q17" t="s">
        <v>82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997</v>
      </c>
      <c r="Y17" t="s">
        <v>484</v>
      </c>
      <c r="Z17" t="s">
        <v>484</v>
      </c>
      <c r="AA17" s="2">
        <v>42863.349120370367</v>
      </c>
      <c r="AB17" s="2">
        <v>42873.076643518521</v>
      </c>
      <c r="AC17" t="s">
        <v>24</v>
      </c>
      <c r="AD17">
        <v>4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 xml:space="preserve"> ---</v>
      </c>
      <c r="AH17" t="str">
        <f t="shared" ca="1" si="7"/>
        <v>unspecified</v>
      </c>
    </row>
    <row r="18" spans="1:34" hidden="1" x14ac:dyDescent="0.3">
      <c r="A18">
        <f t="shared" si="0"/>
        <v>0</v>
      </c>
      <c r="B18">
        <f t="shared" si="1"/>
        <v>0</v>
      </c>
      <c r="C18" s="4">
        <f t="shared" ca="1" si="2"/>
        <v>99648</v>
      </c>
      <c r="D18">
        <v>99648</v>
      </c>
      <c r="E18" t="s">
        <v>1326</v>
      </c>
      <c r="F18" t="s">
        <v>63</v>
      </c>
      <c r="G18" t="s">
        <v>607</v>
      </c>
      <c r="H18" t="s">
        <v>156</v>
      </c>
      <c r="I18" t="s">
        <v>123</v>
      </c>
      <c r="J18" t="s">
        <v>123</v>
      </c>
      <c r="K18" t="str">
        <f t="shared" ca="1" si="3"/>
        <v>NTR</v>
      </c>
      <c r="L18" s="5" t="s">
        <v>20</v>
      </c>
      <c r="M18" s="5" t="s">
        <v>20</v>
      </c>
      <c r="N18" t="s">
        <v>1337</v>
      </c>
      <c r="O18" t="s">
        <v>123</v>
      </c>
      <c r="P18" t="s">
        <v>123</v>
      </c>
      <c r="Q18" t="s">
        <v>82</v>
      </c>
      <c r="S18" t="s">
        <v>269</v>
      </c>
      <c r="T18" t="s">
        <v>23</v>
      </c>
      <c r="U18" t="s">
        <v>22</v>
      </c>
      <c r="V18" t="s">
        <v>570</v>
      </c>
      <c r="W18" t="s">
        <v>90</v>
      </c>
      <c r="X18" t="s">
        <v>1264</v>
      </c>
      <c r="Y18" t="s">
        <v>484</v>
      </c>
      <c r="Z18" t="s">
        <v>484</v>
      </c>
      <c r="AA18" s="2">
        <v>42873.019780092596</v>
      </c>
      <c r="AB18" s="2">
        <v>42873.019780092596</v>
      </c>
      <c r="AD18">
        <v>1</v>
      </c>
      <c r="AE18" t="str">
        <f t="shared" ca="1" si="4"/>
        <v>NTR</v>
      </c>
      <c r="AF18" t="str">
        <f t="shared" ca="1" si="5"/>
        <v>NoTarg</v>
      </c>
      <c r="AG18" t="str">
        <f t="shared" ca="1" si="6"/>
        <v>NoWaive</v>
      </c>
      <c r="AH18" t="str">
        <f t="shared" ca="1" si="7"/>
        <v>NTR</v>
      </c>
    </row>
    <row r="19" spans="1:34" hidden="1" x14ac:dyDescent="0.3">
      <c r="A19">
        <f t="shared" si="0"/>
        <v>317</v>
      </c>
      <c r="B19">
        <f t="shared" si="1"/>
        <v>1</v>
      </c>
      <c r="C19" s="4">
        <f t="shared" ca="1" si="2"/>
        <v>85572</v>
      </c>
      <c r="D19">
        <v>85572</v>
      </c>
      <c r="E19" t="s">
        <v>108</v>
      </c>
      <c r="F19" t="s">
        <v>70</v>
      </c>
      <c r="G19" t="s">
        <v>71</v>
      </c>
      <c r="H19" t="s">
        <v>112</v>
      </c>
      <c r="I19" t="s">
        <v>81</v>
      </c>
      <c r="J19" t="s">
        <v>123</v>
      </c>
      <c r="K19" t="str">
        <f t="shared" ca="1" si="3"/>
        <v>.</v>
      </c>
      <c r="L19" s="5" t="s">
        <v>20</v>
      </c>
      <c r="M19" t="s">
        <v>1105</v>
      </c>
      <c r="N19" t="s">
        <v>313</v>
      </c>
      <c r="O19" t="s">
        <v>123</v>
      </c>
      <c r="P19" t="s">
        <v>123</v>
      </c>
      <c r="Q19" t="s">
        <v>82</v>
      </c>
      <c r="S19" t="s">
        <v>269</v>
      </c>
      <c r="T19" t="s">
        <v>23</v>
      </c>
      <c r="U19" t="s">
        <v>39</v>
      </c>
      <c r="V19" t="s">
        <v>82</v>
      </c>
      <c r="W19" t="s">
        <v>95</v>
      </c>
      <c r="X19" t="s">
        <v>272</v>
      </c>
      <c r="Y19" t="s">
        <v>484</v>
      </c>
      <c r="Z19" t="s">
        <v>484</v>
      </c>
      <c r="AA19" s="2">
        <v>42552.705081018517</v>
      </c>
      <c r="AB19" s="2">
        <v>42872.428865740738</v>
      </c>
      <c r="AC19" t="s">
        <v>1288</v>
      </c>
      <c r="AD19">
        <v>11</v>
      </c>
      <c r="AE19" t="str">
        <f t="shared" ca="1" si="4"/>
        <v>Documentation</v>
      </c>
      <c r="AF19" t="str">
        <f t="shared" ca="1" si="5"/>
        <v>Avitus_1.4.0.71-20170531</v>
      </c>
      <c r="AG19" t="str">
        <f t="shared" ca="1" si="6"/>
        <v xml:space="preserve"> ---</v>
      </c>
      <c r="AH19" t="str">
        <f t="shared" ca="1" si="7"/>
        <v>P1</v>
      </c>
    </row>
    <row r="20" spans="1:34" hidden="1" x14ac:dyDescent="0.3">
      <c r="A20">
        <f t="shared" si="0"/>
        <v>237</v>
      </c>
      <c r="B20">
        <f t="shared" si="1"/>
        <v>2</v>
      </c>
      <c r="C20" s="4">
        <f t="shared" ca="1" si="2"/>
        <v>89410</v>
      </c>
      <c r="D20">
        <v>89410</v>
      </c>
      <c r="E20" t="s">
        <v>69</v>
      </c>
      <c r="F20" t="s">
        <v>70</v>
      </c>
      <c r="G20" t="s">
        <v>71</v>
      </c>
      <c r="H20" t="s">
        <v>112</v>
      </c>
      <c r="I20" t="s">
        <v>24</v>
      </c>
      <c r="J20" t="s">
        <v>123</v>
      </c>
      <c r="K20" t="str">
        <f t="shared" ca="1" si="3"/>
        <v>.</v>
      </c>
      <c r="L20" s="5" t="s">
        <v>20</v>
      </c>
      <c r="M20" s="5" t="s">
        <v>20</v>
      </c>
      <c r="N20" t="s">
        <v>1301</v>
      </c>
      <c r="O20" t="s">
        <v>123</v>
      </c>
      <c r="P20" t="s">
        <v>1302</v>
      </c>
      <c r="Q20" t="s">
        <v>82</v>
      </c>
      <c r="S20" t="s">
        <v>269</v>
      </c>
      <c r="T20" t="s">
        <v>23</v>
      </c>
      <c r="U20" t="s">
        <v>39</v>
      </c>
      <c r="V20" t="s">
        <v>29</v>
      </c>
      <c r="W20" t="s">
        <v>26</v>
      </c>
      <c r="X20" t="s">
        <v>735</v>
      </c>
      <c r="Y20" t="s">
        <v>484</v>
      </c>
      <c r="Z20" t="s">
        <v>484</v>
      </c>
      <c r="AA20" s="2">
        <v>42634.400601851848</v>
      </c>
      <c r="AB20" s="2">
        <v>42871.099710648145</v>
      </c>
      <c r="AD20">
        <v>8</v>
      </c>
      <c r="AE20" t="str">
        <f t="shared" ca="1" si="4"/>
        <v>Documentation</v>
      </c>
      <c r="AF20" t="str">
        <f t="shared" ca="1" si="5"/>
        <v xml:space="preserve"> ---</v>
      </c>
      <c r="AG20" t="str">
        <f t="shared" ca="1" si="6"/>
        <v xml:space="preserve"> ---</v>
      </c>
      <c r="AH20" t="str">
        <f t="shared" ca="1" si="7"/>
        <v>P1</v>
      </c>
    </row>
    <row r="21" spans="1:34" hidden="1" x14ac:dyDescent="0.3">
      <c r="A21">
        <f t="shared" si="0"/>
        <v>57</v>
      </c>
      <c r="B21">
        <f t="shared" si="1"/>
        <v>2</v>
      </c>
      <c r="C21" s="4">
        <f t="shared" ca="1" si="2"/>
        <v>97325</v>
      </c>
      <c r="D21">
        <v>97325</v>
      </c>
      <c r="E21" t="s">
        <v>69</v>
      </c>
      <c r="F21" t="s">
        <v>70</v>
      </c>
      <c r="G21" t="s">
        <v>71</v>
      </c>
      <c r="H21" t="s">
        <v>112</v>
      </c>
      <c r="I21" t="s">
        <v>68</v>
      </c>
      <c r="J21" t="s">
        <v>123</v>
      </c>
      <c r="K21" t="str">
        <f t="shared" ca="1" si="3"/>
        <v>.</v>
      </c>
      <c r="L21" s="5" t="s">
        <v>20</v>
      </c>
      <c r="M21" t="s">
        <v>1105</v>
      </c>
      <c r="N21" t="s">
        <v>946</v>
      </c>
      <c r="O21" t="s">
        <v>123</v>
      </c>
      <c r="P21" t="s">
        <v>123</v>
      </c>
      <c r="Q21" t="s">
        <v>82</v>
      </c>
      <c r="S21" t="s">
        <v>269</v>
      </c>
      <c r="T21" t="s">
        <v>23</v>
      </c>
      <c r="U21" t="s">
        <v>39</v>
      </c>
      <c r="V21" t="s">
        <v>82</v>
      </c>
      <c r="W21" t="s">
        <v>54</v>
      </c>
      <c r="X21" t="s">
        <v>456</v>
      </c>
      <c r="Y21" t="s">
        <v>484</v>
      </c>
      <c r="Z21" t="s">
        <v>484</v>
      </c>
      <c r="AA21" s="2">
        <v>42815.376701388886</v>
      </c>
      <c r="AB21" s="2">
        <v>42871.101793981485</v>
      </c>
      <c r="AC21" t="s">
        <v>1288</v>
      </c>
      <c r="AD21">
        <v>13</v>
      </c>
      <c r="AE21" t="str">
        <f t="shared" ca="1" si="4"/>
        <v>Documentation</v>
      </c>
      <c r="AF21" t="str">
        <f t="shared" ca="1" si="5"/>
        <v>Avitus_1.4.0.71-20170531</v>
      </c>
      <c r="AG21" t="str">
        <f t="shared" ca="1" si="6"/>
        <v xml:space="preserve"> ---</v>
      </c>
      <c r="AH21" t="str">
        <f t="shared" ca="1" si="7"/>
        <v>P1</v>
      </c>
    </row>
    <row r="22" spans="1:34" hidden="1" x14ac:dyDescent="0.3">
      <c r="A22">
        <f t="shared" si="0"/>
        <v>49</v>
      </c>
      <c r="B22">
        <f t="shared" si="1"/>
        <v>2</v>
      </c>
      <c r="C22" s="4">
        <f t="shared" ca="1" si="2"/>
        <v>97618</v>
      </c>
      <c r="D22">
        <v>97618</v>
      </c>
      <c r="E22" t="s">
        <v>69</v>
      </c>
      <c r="F22" t="s">
        <v>70</v>
      </c>
      <c r="G22" t="s">
        <v>71</v>
      </c>
      <c r="H22" t="s">
        <v>112</v>
      </c>
      <c r="I22" t="s">
        <v>68</v>
      </c>
      <c r="J22" t="s">
        <v>123</v>
      </c>
      <c r="K22" t="str">
        <f t="shared" ca="1" si="3"/>
        <v>.</v>
      </c>
      <c r="L22" s="5" t="s">
        <v>20</v>
      </c>
      <c r="M22" t="s">
        <v>1105</v>
      </c>
      <c r="N22" t="s">
        <v>947</v>
      </c>
      <c r="O22" t="s">
        <v>123</v>
      </c>
      <c r="P22" t="s">
        <v>123</v>
      </c>
      <c r="Q22" t="s">
        <v>82</v>
      </c>
      <c r="S22" t="s">
        <v>269</v>
      </c>
      <c r="T22" t="s">
        <v>23</v>
      </c>
      <c r="U22" t="s">
        <v>39</v>
      </c>
      <c r="V22" t="s">
        <v>82</v>
      </c>
      <c r="W22" t="s">
        <v>54</v>
      </c>
      <c r="X22" t="s">
        <v>456</v>
      </c>
      <c r="Y22" t="s">
        <v>484</v>
      </c>
      <c r="Z22" t="s">
        <v>484</v>
      </c>
      <c r="AA22" s="2">
        <v>42823.494652777779</v>
      </c>
      <c r="AB22" s="2">
        <v>42871.102453703701</v>
      </c>
      <c r="AC22" t="s">
        <v>1288</v>
      </c>
      <c r="AD22">
        <v>10</v>
      </c>
      <c r="AE22" t="str">
        <f t="shared" ca="1" si="4"/>
        <v>Documentation</v>
      </c>
      <c r="AF22" t="str">
        <f t="shared" ca="1" si="5"/>
        <v>Avitus_1.4.0.71-20170531</v>
      </c>
      <c r="AG22" t="str">
        <f t="shared" ca="1" si="6"/>
        <v xml:space="preserve"> ---</v>
      </c>
      <c r="AH22" t="str">
        <f t="shared" ca="1" si="7"/>
        <v>P1</v>
      </c>
    </row>
    <row r="23" spans="1:34" hidden="1" x14ac:dyDescent="0.3">
      <c r="A23">
        <f t="shared" si="0"/>
        <v>36</v>
      </c>
      <c r="B23">
        <f t="shared" si="1"/>
        <v>2</v>
      </c>
      <c r="C23" s="4">
        <f t="shared" ca="1" si="2"/>
        <v>98207</v>
      </c>
      <c r="D23">
        <v>98207</v>
      </c>
      <c r="E23" t="s">
        <v>69</v>
      </c>
      <c r="F23" t="s">
        <v>70</v>
      </c>
      <c r="G23" t="s">
        <v>71</v>
      </c>
      <c r="H23" t="s">
        <v>112</v>
      </c>
      <c r="I23" t="s">
        <v>68</v>
      </c>
      <c r="J23" t="s">
        <v>123</v>
      </c>
      <c r="K23" t="str">
        <f t="shared" ca="1" si="3"/>
        <v>.</v>
      </c>
      <c r="L23" s="5" t="s">
        <v>20</v>
      </c>
      <c r="M23" t="s">
        <v>1105</v>
      </c>
      <c r="N23" t="s">
        <v>1030</v>
      </c>
      <c r="O23" t="s">
        <v>123</v>
      </c>
      <c r="P23" t="s">
        <v>123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54</v>
      </c>
      <c r="X23" t="s">
        <v>456</v>
      </c>
      <c r="Y23" t="s">
        <v>484</v>
      </c>
      <c r="Z23" t="s">
        <v>484</v>
      </c>
      <c r="AA23" s="2">
        <v>42837.563020833331</v>
      </c>
      <c r="AB23" s="2">
        <v>42871.10297453704</v>
      </c>
      <c r="AC23" t="s">
        <v>1288</v>
      </c>
      <c r="AD23">
        <v>13</v>
      </c>
      <c r="AE23" t="str">
        <f t="shared" ca="1" si="4"/>
        <v>Documentation</v>
      </c>
      <c r="AF23" t="str">
        <f t="shared" ca="1" si="5"/>
        <v>Avitus_1.4.0.71-20170531</v>
      </c>
      <c r="AG23" t="str">
        <f t="shared" ca="1" si="6"/>
        <v xml:space="preserve"> ---</v>
      </c>
      <c r="AH23" t="str">
        <f t="shared" ca="1" si="7"/>
        <v>P1</v>
      </c>
    </row>
    <row r="24" spans="1:34" hidden="1" x14ac:dyDescent="0.3">
      <c r="A24">
        <f t="shared" si="0"/>
        <v>14</v>
      </c>
      <c r="B24">
        <f t="shared" si="1"/>
        <v>3</v>
      </c>
      <c r="C24" s="4">
        <f t="shared" ca="1" si="2"/>
        <v>99073</v>
      </c>
      <c r="D24">
        <v>99073</v>
      </c>
      <c r="E24" t="s">
        <v>413</v>
      </c>
      <c r="F24" t="s">
        <v>253</v>
      </c>
      <c r="G24" t="s">
        <v>702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s="5" t="s">
        <v>20</v>
      </c>
      <c r="M24" t="s">
        <v>1182</v>
      </c>
      <c r="N24" t="s">
        <v>1293</v>
      </c>
      <c r="O24" t="s">
        <v>123</v>
      </c>
      <c r="P24" t="s">
        <v>1004</v>
      </c>
      <c r="Q24" t="s">
        <v>82</v>
      </c>
      <c r="S24" t="s">
        <v>269</v>
      </c>
      <c r="T24" t="s">
        <v>51</v>
      </c>
      <c r="U24" t="s">
        <v>39</v>
      </c>
      <c r="V24" t="s">
        <v>82</v>
      </c>
      <c r="W24" t="s">
        <v>54</v>
      </c>
      <c r="X24" t="s">
        <v>456</v>
      </c>
      <c r="Y24" t="s">
        <v>484</v>
      </c>
      <c r="Z24" t="s">
        <v>484</v>
      </c>
      <c r="AA24" s="2">
        <v>42859.6246875</v>
      </c>
      <c r="AB24" s="2">
        <v>42870.888252314813</v>
      </c>
      <c r="AD24">
        <v>17</v>
      </c>
      <c r="AE24" t="str">
        <f t="shared" ca="1" si="4"/>
        <v>File Access Auditing</v>
      </c>
      <c r="AF24" t="str">
        <f t="shared" ca="1" si="5"/>
        <v>Avitus_1.4.0.70-20170524</v>
      </c>
      <c r="AG24" t="str">
        <f t="shared" ca="1" si="6"/>
        <v xml:space="preserve"> ---</v>
      </c>
      <c r="AH24" t="str">
        <f t="shared" ca="1" si="7"/>
        <v>P0</v>
      </c>
    </row>
    <row r="25" spans="1:34" hidden="1" x14ac:dyDescent="0.3">
      <c r="A25">
        <f t="shared" si="0"/>
        <v>3</v>
      </c>
      <c r="B25">
        <f t="shared" si="1"/>
        <v>2</v>
      </c>
      <c r="C25" s="4">
        <f t="shared" ca="1" si="2"/>
        <v>99477</v>
      </c>
      <c r="D25">
        <v>99477</v>
      </c>
      <c r="E25" t="s">
        <v>413</v>
      </c>
      <c r="F25" t="s">
        <v>253</v>
      </c>
      <c r="G25" t="s">
        <v>702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s="5" t="s">
        <v>20</v>
      </c>
      <c r="M25" t="s">
        <v>1182</v>
      </c>
      <c r="N25" t="s">
        <v>1306</v>
      </c>
      <c r="O25" t="s">
        <v>123</v>
      </c>
      <c r="P25" t="s">
        <v>1004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54</v>
      </c>
      <c r="X25" t="s">
        <v>456</v>
      </c>
      <c r="Y25" t="s">
        <v>484</v>
      </c>
      <c r="Z25" t="s">
        <v>484</v>
      </c>
      <c r="AA25" s="2">
        <v>42870.358414351853</v>
      </c>
      <c r="AB25" s="2">
        <v>42871.107592592591</v>
      </c>
      <c r="AD25">
        <v>6</v>
      </c>
      <c r="AE25" t="str">
        <f t="shared" ca="1" si="4"/>
        <v>File Access Auditing</v>
      </c>
      <c r="AF25" t="str">
        <f t="shared" ca="1" si="5"/>
        <v>Avitus_1.4.0.70-20170524</v>
      </c>
      <c r="AG25" t="str">
        <f t="shared" ca="1" si="6"/>
        <v xml:space="preserve"> ---</v>
      </c>
      <c r="AH25" t="str">
        <f t="shared" ca="1" si="7"/>
        <v>P0</v>
      </c>
    </row>
    <row r="26" spans="1:34" hidden="1" x14ac:dyDescent="0.3">
      <c r="A26">
        <f t="shared" si="0"/>
        <v>1</v>
      </c>
      <c r="B26">
        <f t="shared" si="1"/>
        <v>1</v>
      </c>
      <c r="C26" s="4">
        <f t="shared" ca="1" si="2"/>
        <v>99616</v>
      </c>
      <c r="D26">
        <v>99616</v>
      </c>
      <c r="E26" t="s">
        <v>413</v>
      </c>
      <c r="F26" t="s">
        <v>253</v>
      </c>
      <c r="G26" t="s">
        <v>702</v>
      </c>
      <c r="H26" t="s">
        <v>184</v>
      </c>
      <c r="I26" t="s">
        <v>68</v>
      </c>
      <c r="J26" t="s">
        <v>123</v>
      </c>
      <c r="K26" t="str">
        <f t="shared" ca="1" si="3"/>
        <v>NTR</v>
      </c>
      <c r="L26" s="5" t="s">
        <v>20</v>
      </c>
      <c r="M26" t="s">
        <v>1182</v>
      </c>
      <c r="N26" t="s">
        <v>1333</v>
      </c>
      <c r="O26" t="s">
        <v>123</v>
      </c>
      <c r="P26" t="s">
        <v>1004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54</v>
      </c>
      <c r="X26" t="s">
        <v>277</v>
      </c>
      <c r="Y26" t="s">
        <v>484</v>
      </c>
      <c r="Z26" t="s">
        <v>484</v>
      </c>
      <c r="AA26" s="2">
        <v>42872.459988425922</v>
      </c>
      <c r="AB26" s="2">
        <v>42872.959143518521</v>
      </c>
      <c r="AD26">
        <v>3</v>
      </c>
      <c r="AE26" t="str">
        <f t="shared" ca="1" si="4"/>
        <v>NTR</v>
      </c>
      <c r="AF26" t="str">
        <f t="shared" ca="1" si="5"/>
        <v>NoTarg</v>
      </c>
      <c r="AG26" t="str">
        <f t="shared" ca="1" si="6"/>
        <v>NoWaive</v>
      </c>
      <c r="AH26" t="str">
        <f t="shared" ca="1" si="7"/>
        <v>NTR</v>
      </c>
    </row>
    <row r="27" spans="1:34" hidden="1" x14ac:dyDescent="0.3">
      <c r="A27">
        <f t="shared" si="0"/>
        <v>273</v>
      </c>
      <c r="B27">
        <f t="shared" si="1"/>
        <v>16</v>
      </c>
      <c r="C27" s="4">
        <f t="shared" ca="1" si="2"/>
        <v>87634</v>
      </c>
      <c r="D27">
        <v>87634</v>
      </c>
      <c r="E27" t="s">
        <v>760</v>
      </c>
      <c r="F27" t="s">
        <v>28</v>
      </c>
      <c r="G27" t="s">
        <v>481</v>
      </c>
      <c r="H27" t="s">
        <v>94</v>
      </c>
      <c r="I27" t="s">
        <v>30</v>
      </c>
      <c r="J27" t="s">
        <v>123</v>
      </c>
      <c r="K27" t="str">
        <f t="shared" ca="1" si="3"/>
        <v>.</v>
      </c>
      <c r="L27" s="5" t="s">
        <v>20</v>
      </c>
      <c r="M27" s="5" t="s">
        <v>20</v>
      </c>
      <c r="N27" t="s">
        <v>1077</v>
      </c>
      <c r="O27" t="s">
        <v>123</v>
      </c>
      <c r="P27" t="s">
        <v>206</v>
      </c>
      <c r="Q27" t="s">
        <v>82</v>
      </c>
      <c r="S27" t="s">
        <v>269</v>
      </c>
      <c r="T27" t="s">
        <v>23</v>
      </c>
      <c r="U27" t="s">
        <v>22</v>
      </c>
      <c r="V27" t="s">
        <v>60</v>
      </c>
      <c r="W27" t="s">
        <v>54</v>
      </c>
      <c r="X27" t="s">
        <v>108</v>
      </c>
      <c r="Y27" t="s">
        <v>484</v>
      </c>
      <c r="Z27" t="s">
        <v>484</v>
      </c>
      <c r="AA27" s="2">
        <v>42597.987395833334</v>
      </c>
      <c r="AB27" s="2">
        <v>42857.209143518521</v>
      </c>
      <c r="AC27" t="s">
        <v>1157</v>
      </c>
      <c r="AD27">
        <v>9</v>
      </c>
      <c r="AE27" t="str">
        <f t="shared" ca="1" si="4"/>
        <v>Platform Software</v>
      </c>
      <c r="AF27" t="str">
        <f t="shared" ca="1" si="5"/>
        <v xml:space="preserve"> ---</v>
      </c>
      <c r="AG27" t="str">
        <f t="shared" ca="1" si="6"/>
        <v xml:space="preserve"> ---</v>
      </c>
      <c r="AH27" t="str">
        <f t="shared" ca="1" si="7"/>
        <v>P2</v>
      </c>
    </row>
    <row r="28" spans="1:34" hidden="1" x14ac:dyDescent="0.3">
      <c r="A28">
        <f t="shared" si="0"/>
        <v>257</v>
      </c>
      <c r="B28">
        <f t="shared" si="1"/>
        <v>10</v>
      </c>
      <c r="C28" s="4">
        <f t="shared" ca="1" si="2"/>
        <v>88457</v>
      </c>
      <c r="D28">
        <v>88457</v>
      </c>
      <c r="E28" t="s">
        <v>408</v>
      </c>
      <c r="F28" t="s">
        <v>28</v>
      </c>
      <c r="G28" t="s">
        <v>407</v>
      </c>
      <c r="H28" t="s">
        <v>112</v>
      </c>
      <c r="I28" t="s">
        <v>30</v>
      </c>
      <c r="J28" t="s">
        <v>123</v>
      </c>
      <c r="K28" t="str">
        <f t="shared" ca="1" si="3"/>
        <v>.</v>
      </c>
      <c r="L28" t="s">
        <v>796</v>
      </c>
      <c r="M28" s="5" t="s">
        <v>20</v>
      </c>
      <c r="N28" t="s">
        <v>524</v>
      </c>
      <c r="O28">
        <v>11710</v>
      </c>
      <c r="P28" t="s">
        <v>1230</v>
      </c>
      <c r="Q28" t="s">
        <v>287</v>
      </c>
      <c r="R28" t="s">
        <v>82</v>
      </c>
      <c r="S28" t="s">
        <v>269</v>
      </c>
      <c r="T28" t="s">
        <v>23</v>
      </c>
      <c r="U28" t="s">
        <v>22</v>
      </c>
      <c r="V28" t="s">
        <v>25</v>
      </c>
      <c r="W28" t="s">
        <v>26</v>
      </c>
      <c r="X28" t="s">
        <v>41</v>
      </c>
      <c r="Y28" t="s">
        <v>484</v>
      </c>
      <c r="Z28" t="s">
        <v>484</v>
      </c>
      <c r="AA28" s="2">
        <v>42614.314895833333</v>
      </c>
      <c r="AB28" s="2">
        <v>42863.573634259257</v>
      </c>
      <c r="AC28" t="s">
        <v>170</v>
      </c>
      <c r="AD28">
        <v>7</v>
      </c>
      <c r="AE28" t="str">
        <f t="shared" ca="1" si="4"/>
        <v>Platform Software</v>
      </c>
      <c r="AF28" t="str">
        <f t="shared" ca="1" si="5"/>
        <v xml:space="preserve"> ---</v>
      </c>
      <c r="AG28" t="str">
        <f t="shared" ca="1" si="6"/>
        <v>Waiver Requested</v>
      </c>
      <c r="AH28" t="str">
        <f t="shared" ca="1" si="7"/>
        <v>P1</v>
      </c>
    </row>
    <row r="29" spans="1:34" x14ac:dyDescent="0.3">
      <c r="A29">
        <f t="shared" si="0"/>
        <v>28</v>
      </c>
      <c r="B29">
        <f t="shared" si="1"/>
        <v>1</v>
      </c>
      <c r="C29" s="4">
        <f t="shared" ca="1" si="2"/>
        <v>98555</v>
      </c>
      <c r="D29">
        <v>98555</v>
      </c>
      <c r="E29" t="s">
        <v>760</v>
      </c>
      <c r="F29" t="s">
        <v>28</v>
      </c>
      <c r="G29" t="s">
        <v>481</v>
      </c>
      <c r="H29" t="s">
        <v>184</v>
      </c>
      <c r="I29" t="s">
        <v>81</v>
      </c>
      <c r="J29" t="s">
        <v>123</v>
      </c>
      <c r="K29" t="str">
        <f t="shared" ca="1" si="3"/>
        <v>Working with teams to agree on PML-core or platform. Zone Increased</v>
      </c>
      <c r="L29" s="5" t="s">
        <v>20</v>
      </c>
      <c r="M29" s="5" t="s">
        <v>20</v>
      </c>
      <c r="N29" t="s">
        <v>1328</v>
      </c>
      <c r="O29" t="s">
        <v>123</v>
      </c>
      <c r="P29" t="s">
        <v>1303</v>
      </c>
      <c r="Q29" t="s">
        <v>287</v>
      </c>
      <c r="R29" t="s">
        <v>82</v>
      </c>
      <c r="S29" t="s">
        <v>269</v>
      </c>
      <c r="T29" t="s">
        <v>36</v>
      </c>
      <c r="U29" t="s">
        <v>35</v>
      </c>
      <c r="V29" t="s">
        <v>82</v>
      </c>
      <c r="W29" t="s">
        <v>1290</v>
      </c>
      <c r="X29" t="s">
        <v>84</v>
      </c>
      <c r="Y29" t="s">
        <v>484</v>
      </c>
      <c r="Z29" t="s">
        <v>484</v>
      </c>
      <c r="AA29" s="2">
        <v>42845.442384259259</v>
      </c>
      <c r="AB29" s="2">
        <v>42872.413946759261</v>
      </c>
      <c r="AC29" t="s">
        <v>1304</v>
      </c>
      <c r="AD29">
        <v>5</v>
      </c>
      <c r="AE29" t="str">
        <f t="shared" ca="1" si="4"/>
        <v>Platform Software</v>
      </c>
      <c r="AF29" t="str">
        <f t="shared" ca="1" si="5"/>
        <v xml:space="preserve"> ---</v>
      </c>
      <c r="AG29" t="str">
        <f t="shared" ca="1" si="6"/>
        <v xml:space="preserve"> ---</v>
      </c>
      <c r="AH29" t="str">
        <f t="shared" ca="1" si="7"/>
        <v>P0</v>
      </c>
    </row>
    <row r="30" spans="1:34" hidden="1" x14ac:dyDescent="0.3">
      <c r="A30">
        <f t="shared" si="0"/>
        <v>16</v>
      </c>
      <c r="B30">
        <f t="shared" si="1"/>
        <v>6</v>
      </c>
      <c r="C30" s="4">
        <f t="shared" ca="1" si="2"/>
        <v>98975</v>
      </c>
      <c r="D30">
        <v>98975</v>
      </c>
      <c r="E30" t="s">
        <v>27</v>
      </c>
      <c r="F30" t="s">
        <v>28</v>
      </c>
      <c r="G30" t="s">
        <v>34</v>
      </c>
      <c r="H30" t="s">
        <v>112</v>
      </c>
      <c r="I30" t="s">
        <v>24</v>
      </c>
      <c r="J30" t="s">
        <v>123</v>
      </c>
      <c r="K30" t="str">
        <f t="shared" ca="1" si="3"/>
        <v>.</v>
      </c>
      <c r="L30" t="s">
        <v>796</v>
      </c>
      <c r="M30" s="5" t="s">
        <v>20</v>
      </c>
      <c r="N30" t="s">
        <v>1291</v>
      </c>
      <c r="O30">
        <v>17486</v>
      </c>
      <c r="P30" t="s">
        <v>1292</v>
      </c>
      <c r="Q30" t="s">
        <v>287</v>
      </c>
      <c r="R30" t="s">
        <v>82</v>
      </c>
      <c r="S30" t="s">
        <v>269</v>
      </c>
      <c r="T30" t="s">
        <v>23</v>
      </c>
      <c r="U30" t="s">
        <v>22</v>
      </c>
      <c r="V30" t="s">
        <v>190</v>
      </c>
      <c r="W30" t="s">
        <v>26</v>
      </c>
      <c r="X30" t="s">
        <v>285</v>
      </c>
      <c r="Y30" t="s">
        <v>484</v>
      </c>
      <c r="Z30" t="s">
        <v>484</v>
      </c>
      <c r="AA30" s="2">
        <v>42857.565833333334</v>
      </c>
      <c r="AB30" s="2">
        <v>42867.247361111113</v>
      </c>
      <c r="AC30" t="s">
        <v>170</v>
      </c>
      <c r="AD30">
        <v>2</v>
      </c>
      <c r="AE30" t="str">
        <f t="shared" ca="1" si="4"/>
        <v>Platform Software</v>
      </c>
      <c r="AF30" t="str">
        <f t="shared" ca="1" si="5"/>
        <v xml:space="preserve"> ---</v>
      </c>
      <c r="AG30" t="str">
        <f t="shared" ca="1" si="6"/>
        <v>Waiver Requested</v>
      </c>
      <c r="AH30" t="str">
        <f t="shared" ca="1" si="7"/>
        <v>P1</v>
      </c>
    </row>
    <row r="31" spans="1:34" hidden="1" x14ac:dyDescent="0.3">
      <c r="A31">
        <f t="shared" si="0"/>
        <v>10</v>
      </c>
      <c r="B31">
        <f t="shared" si="1"/>
        <v>7</v>
      </c>
      <c r="C31" s="4">
        <f t="shared" ca="1" si="2"/>
        <v>99169</v>
      </c>
      <c r="D31">
        <v>99169</v>
      </c>
      <c r="E31" t="s">
        <v>513</v>
      </c>
      <c r="F31" t="s">
        <v>28</v>
      </c>
      <c r="G31" t="s">
        <v>866</v>
      </c>
      <c r="H31" t="s">
        <v>112</v>
      </c>
      <c r="I31" t="s">
        <v>24</v>
      </c>
      <c r="J31" t="s">
        <v>123</v>
      </c>
      <c r="K31" t="str">
        <f t="shared" ca="1" si="3"/>
        <v>.</v>
      </c>
      <c r="L31" s="5" t="s">
        <v>20</v>
      </c>
      <c r="M31" s="5" t="s">
        <v>20</v>
      </c>
      <c r="N31" t="s">
        <v>1241</v>
      </c>
      <c r="O31">
        <v>17550</v>
      </c>
      <c r="P31" t="s">
        <v>38</v>
      </c>
      <c r="Q31" t="s">
        <v>287</v>
      </c>
      <c r="R31" t="s">
        <v>82</v>
      </c>
      <c r="S31" t="s">
        <v>269</v>
      </c>
      <c r="T31" t="s">
        <v>36</v>
      </c>
      <c r="U31" t="s">
        <v>35</v>
      </c>
      <c r="V31" t="s">
        <v>25</v>
      </c>
      <c r="W31" t="s">
        <v>26</v>
      </c>
      <c r="X31" t="s">
        <v>108</v>
      </c>
      <c r="Y31" t="s">
        <v>103</v>
      </c>
      <c r="Z31" t="s">
        <v>484</v>
      </c>
      <c r="AA31" s="2">
        <v>42863.445081018515</v>
      </c>
      <c r="AB31" s="2">
        <v>42866.434050925927</v>
      </c>
      <c r="AD31">
        <v>1</v>
      </c>
      <c r="AE31" t="str">
        <f t="shared" ca="1" si="4"/>
        <v>Platform Software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P1</v>
      </c>
    </row>
    <row r="32" spans="1:34" hidden="1" x14ac:dyDescent="0.3">
      <c r="A32">
        <f t="shared" si="0"/>
        <v>2</v>
      </c>
      <c r="B32">
        <f t="shared" si="1"/>
        <v>2</v>
      </c>
      <c r="C32" s="4">
        <f t="shared" ca="1" si="2"/>
        <v>99563</v>
      </c>
      <c r="D32">
        <v>99563</v>
      </c>
      <c r="E32" t="s">
        <v>408</v>
      </c>
      <c r="F32" t="s">
        <v>28</v>
      </c>
      <c r="G32" t="s">
        <v>407</v>
      </c>
      <c r="H32" t="s">
        <v>184</v>
      </c>
      <c r="I32" t="s">
        <v>81</v>
      </c>
      <c r="J32" t="s">
        <v>123</v>
      </c>
      <c r="K32" t="str">
        <f t="shared" ca="1" si="3"/>
        <v>NTR</v>
      </c>
      <c r="L32" s="5" t="s">
        <v>20</v>
      </c>
      <c r="M32" t="s">
        <v>1182</v>
      </c>
      <c r="N32" t="s">
        <v>1331</v>
      </c>
      <c r="O32" t="s">
        <v>123</v>
      </c>
      <c r="P32" t="s">
        <v>123</v>
      </c>
      <c r="Q32" t="s">
        <v>287</v>
      </c>
      <c r="R32" t="s">
        <v>82</v>
      </c>
      <c r="S32" t="s">
        <v>269</v>
      </c>
      <c r="T32" t="s">
        <v>36</v>
      </c>
      <c r="U32" t="s">
        <v>39</v>
      </c>
      <c r="V32" t="s">
        <v>1332</v>
      </c>
      <c r="W32" t="s">
        <v>739</v>
      </c>
      <c r="X32" t="s">
        <v>108</v>
      </c>
      <c r="Y32" t="s">
        <v>484</v>
      </c>
      <c r="Z32" t="s">
        <v>484</v>
      </c>
      <c r="AA32" s="2">
        <v>42871.624328703707</v>
      </c>
      <c r="AB32" s="2">
        <v>42871.65184027778</v>
      </c>
      <c r="AD32">
        <v>1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hidden="1" x14ac:dyDescent="0.3">
      <c r="A33">
        <f t="shared" si="0"/>
        <v>1</v>
      </c>
      <c r="B33">
        <f t="shared" si="1"/>
        <v>1</v>
      </c>
      <c r="C33" s="4">
        <f t="shared" ca="1" si="2"/>
        <v>99634</v>
      </c>
      <c r="D33">
        <v>99634</v>
      </c>
      <c r="E33" t="s">
        <v>480</v>
      </c>
      <c r="F33" t="s">
        <v>28</v>
      </c>
      <c r="G33" t="s">
        <v>481</v>
      </c>
      <c r="H33" t="s">
        <v>94</v>
      </c>
      <c r="I33" t="s">
        <v>123</v>
      </c>
      <c r="J33" t="s">
        <v>123</v>
      </c>
      <c r="K33" t="str">
        <f t="shared" ca="1" si="3"/>
        <v>NTR</v>
      </c>
      <c r="L33" s="5" t="s">
        <v>20</v>
      </c>
      <c r="M33" s="5" t="s">
        <v>20</v>
      </c>
      <c r="N33" t="s">
        <v>1336</v>
      </c>
      <c r="O33" t="s">
        <v>123</v>
      </c>
      <c r="P33" t="s">
        <v>123</v>
      </c>
      <c r="Q33" t="s">
        <v>287</v>
      </c>
      <c r="R33" t="s">
        <v>82</v>
      </c>
      <c r="S33" t="s">
        <v>269</v>
      </c>
      <c r="T33" t="s">
        <v>23</v>
      </c>
      <c r="U33" t="s">
        <v>22</v>
      </c>
      <c r="V33" t="s">
        <v>156</v>
      </c>
      <c r="W33" t="s">
        <v>489</v>
      </c>
      <c r="X33" t="s">
        <v>480</v>
      </c>
      <c r="Y33" t="s">
        <v>484</v>
      </c>
      <c r="Z33" t="s">
        <v>484</v>
      </c>
      <c r="AA33" s="2">
        <v>42872.664305555554</v>
      </c>
      <c r="AB33" s="2">
        <v>42872.67454861111</v>
      </c>
      <c r="AD33">
        <v>1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hidden="1" x14ac:dyDescent="0.3">
      <c r="A34">
        <f t="shared" ref="A34:A65" si="8">DAYS360(AA34,$K$104)</f>
        <v>250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88763</v>
      </c>
      <c r="D34">
        <v>88763</v>
      </c>
      <c r="E34" t="s">
        <v>147</v>
      </c>
      <c r="F34" t="s">
        <v>75</v>
      </c>
      <c r="G34" t="s">
        <v>76</v>
      </c>
      <c r="H34" t="s">
        <v>94</v>
      </c>
      <c r="I34" t="s">
        <v>30</v>
      </c>
      <c r="J34" t="s">
        <v>1342</v>
      </c>
      <c r="K34" t="str">
        <f t="shared" ref="K34:K65" ca="1" si="11">IF(ISBLANK(INDIRECT("d"&amp;ROW())),".",IFERROR(VLOOKUP($D34,INDIRECT("'" &amp; $K$103 &amp; "'!$C$2:$k$90"),8,FALSE),"NTR"))</f>
        <v>NTR</v>
      </c>
      <c r="L34" s="5" t="s">
        <v>20</v>
      </c>
      <c r="M34" t="s">
        <v>1327</v>
      </c>
      <c r="N34" t="s">
        <v>339</v>
      </c>
      <c r="O34" t="s">
        <v>123</v>
      </c>
      <c r="P34" t="s">
        <v>123</v>
      </c>
      <c r="Q34" t="s">
        <v>82</v>
      </c>
      <c r="S34" t="s">
        <v>269</v>
      </c>
      <c r="T34" t="s">
        <v>36</v>
      </c>
      <c r="U34" t="s">
        <v>35</v>
      </c>
      <c r="V34" t="s">
        <v>29</v>
      </c>
      <c r="W34" t="s">
        <v>44</v>
      </c>
      <c r="X34" t="s">
        <v>272</v>
      </c>
      <c r="Y34" t="s">
        <v>103</v>
      </c>
      <c r="Z34" t="s">
        <v>484</v>
      </c>
      <c r="AA34" s="2">
        <v>42621.473240740743</v>
      </c>
      <c r="AB34" s="2">
        <v>42872.980497685188</v>
      </c>
      <c r="AC34" t="s">
        <v>593</v>
      </c>
      <c r="AD34">
        <v>14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hidden="1" x14ac:dyDescent="0.3">
      <c r="A35">
        <f t="shared" si="8"/>
        <v>134</v>
      </c>
      <c r="B35">
        <f t="shared" si="9"/>
        <v>10</v>
      </c>
      <c r="C35" s="4">
        <f t="shared" ca="1" si="10"/>
        <v>94191</v>
      </c>
      <c r="D35">
        <v>94191</v>
      </c>
      <c r="E35" t="s">
        <v>186</v>
      </c>
      <c r="F35" t="s">
        <v>75</v>
      </c>
      <c r="G35" t="s">
        <v>76</v>
      </c>
      <c r="H35" t="s">
        <v>112</v>
      </c>
      <c r="I35" t="s">
        <v>30</v>
      </c>
      <c r="J35" t="s">
        <v>123</v>
      </c>
      <c r="K35" t="str">
        <f t="shared" ca="1" si="11"/>
        <v>.</v>
      </c>
      <c r="L35" t="s">
        <v>796</v>
      </c>
      <c r="M35" s="5" t="s">
        <v>20</v>
      </c>
      <c r="N35" t="s">
        <v>344</v>
      </c>
      <c r="O35">
        <v>12886</v>
      </c>
      <c r="P35" t="s">
        <v>123</v>
      </c>
      <c r="Q35" t="s">
        <v>82</v>
      </c>
      <c r="S35" t="s">
        <v>269</v>
      </c>
      <c r="T35" t="s">
        <v>36</v>
      </c>
      <c r="U35" t="s">
        <v>35</v>
      </c>
      <c r="V35" t="s">
        <v>25</v>
      </c>
      <c r="W35" t="s">
        <v>26</v>
      </c>
      <c r="X35" t="s">
        <v>272</v>
      </c>
      <c r="Y35" t="s">
        <v>103</v>
      </c>
      <c r="Z35" t="s">
        <v>484</v>
      </c>
      <c r="AA35" s="2">
        <v>42739.997685185182</v>
      </c>
      <c r="AB35" s="2">
        <v>42863.538495370369</v>
      </c>
      <c r="AD35">
        <v>23</v>
      </c>
      <c r="AE35" t="str">
        <f t="shared" ca="1" si="12"/>
        <v>Protocols-AAUM</v>
      </c>
      <c r="AF35" t="str">
        <f t="shared" ca="1" si="13"/>
        <v xml:space="preserve"> ---</v>
      </c>
      <c r="AG35" t="str">
        <f t="shared" ca="1" si="14"/>
        <v>Waiver Requested</v>
      </c>
      <c r="AH35" t="str">
        <f t="shared" ca="1" si="15"/>
        <v>P1</v>
      </c>
    </row>
    <row r="36" spans="1:34" hidden="1" x14ac:dyDescent="0.3">
      <c r="A36">
        <f t="shared" si="8"/>
        <v>49</v>
      </c>
      <c r="B36">
        <f t="shared" si="9"/>
        <v>24</v>
      </c>
      <c r="C36" s="4">
        <f t="shared" ca="1" si="10"/>
        <v>97620</v>
      </c>
      <c r="D36">
        <v>97620</v>
      </c>
      <c r="E36" t="s">
        <v>41</v>
      </c>
      <c r="F36" t="s">
        <v>75</v>
      </c>
      <c r="G36" t="s">
        <v>129</v>
      </c>
      <c r="H36" t="s">
        <v>94</v>
      </c>
      <c r="I36" t="s">
        <v>30</v>
      </c>
      <c r="J36" t="s">
        <v>123</v>
      </c>
      <c r="K36" t="str">
        <f t="shared" ca="1" si="11"/>
        <v>.</v>
      </c>
      <c r="L36" t="s">
        <v>796</v>
      </c>
      <c r="M36" s="5" t="s">
        <v>20</v>
      </c>
      <c r="N36" t="s">
        <v>929</v>
      </c>
      <c r="O36" t="s">
        <v>123</v>
      </c>
      <c r="P36" t="s">
        <v>123</v>
      </c>
      <c r="Q36" t="s">
        <v>82</v>
      </c>
      <c r="S36" t="s">
        <v>269</v>
      </c>
      <c r="T36" t="s">
        <v>36</v>
      </c>
      <c r="U36" t="s">
        <v>35</v>
      </c>
      <c r="V36" t="s">
        <v>29</v>
      </c>
      <c r="W36" t="s">
        <v>44</v>
      </c>
      <c r="X36" t="s">
        <v>405</v>
      </c>
      <c r="Y36" t="s">
        <v>484</v>
      </c>
      <c r="Z36" t="s">
        <v>484</v>
      </c>
      <c r="AA36" s="2">
        <v>42823.498773148145</v>
      </c>
      <c r="AB36" s="2">
        <v>42849.487361111111</v>
      </c>
      <c r="AD36">
        <v>9</v>
      </c>
      <c r="AE36" t="str">
        <f t="shared" ca="1" si="12"/>
        <v>Protocols-AAUM</v>
      </c>
      <c r="AF36" t="str">
        <f t="shared" ca="1" si="13"/>
        <v xml:space="preserve"> ---</v>
      </c>
      <c r="AG36" t="str">
        <f t="shared" ca="1" si="14"/>
        <v>Waiver Requested</v>
      </c>
      <c r="AH36" t="str">
        <f t="shared" ca="1" si="15"/>
        <v>P2</v>
      </c>
    </row>
    <row r="37" spans="1:34" hidden="1" x14ac:dyDescent="0.3">
      <c r="A37">
        <f t="shared" si="8"/>
        <v>23</v>
      </c>
      <c r="B37">
        <f t="shared" si="9"/>
        <v>3</v>
      </c>
      <c r="C37" s="4">
        <f t="shared" ca="1" si="10"/>
        <v>98719</v>
      </c>
      <c r="D37">
        <v>98719</v>
      </c>
      <c r="E37" t="s">
        <v>41</v>
      </c>
      <c r="F37" t="s">
        <v>75</v>
      </c>
      <c r="G37" t="s">
        <v>79</v>
      </c>
      <c r="H37" t="s">
        <v>112</v>
      </c>
      <c r="I37" t="s">
        <v>24</v>
      </c>
      <c r="J37" t="s">
        <v>123</v>
      </c>
      <c r="K37" t="str">
        <f t="shared" ca="1" si="11"/>
        <v>.</v>
      </c>
      <c r="L37" s="5" t="s">
        <v>20</v>
      </c>
      <c r="M37" s="5" t="s">
        <v>20</v>
      </c>
      <c r="N37" t="s">
        <v>1145</v>
      </c>
      <c r="O37">
        <v>17461</v>
      </c>
      <c r="P37" t="s">
        <v>123</v>
      </c>
      <c r="Q37" t="s">
        <v>82</v>
      </c>
      <c r="S37" t="s">
        <v>269</v>
      </c>
      <c r="T37" t="s">
        <v>36</v>
      </c>
      <c r="U37" t="s">
        <v>35</v>
      </c>
      <c r="V37" t="s">
        <v>190</v>
      </c>
      <c r="W37" t="s">
        <v>26</v>
      </c>
      <c r="X37" t="s">
        <v>742</v>
      </c>
      <c r="Y37" t="s">
        <v>103</v>
      </c>
      <c r="Z37" t="s">
        <v>484</v>
      </c>
      <c r="AA37" s="2">
        <v>42850.597083333334</v>
      </c>
      <c r="AB37" s="2">
        <v>42870.281527777777</v>
      </c>
      <c r="AD37">
        <v>5</v>
      </c>
      <c r="AE37" t="str">
        <f t="shared" ca="1" si="12"/>
        <v>Protocols-AAUM</v>
      </c>
      <c r="AF37" t="str">
        <f t="shared" ca="1" si="13"/>
        <v xml:space="preserve"> ---</v>
      </c>
      <c r="AG37" t="str">
        <f t="shared" ca="1" si="14"/>
        <v xml:space="preserve"> ---</v>
      </c>
      <c r="AH37" t="str">
        <f t="shared" ca="1" si="15"/>
        <v>P1</v>
      </c>
    </row>
    <row r="38" spans="1:34" x14ac:dyDescent="0.3">
      <c r="A38">
        <f t="shared" si="8"/>
        <v>2</v>
      </c>
      <c r="B38">
        <f t="shared" si="9"/>
        <v>2</v>
      </c>
      <c r="C38" s="4">
        <f t="shared" ca="1" si="10"/>
        <v>99500</v>
      </c>
      <c r="D38">
        <v>99500</v>
      </c>
      <c r="E38" t="s">
        <v>149</v>
      </c>
      <c r="F38" t="s">
        <v>75</v>
      </c>
      <c r="G38" t="s">
        <v>129</v>
      </c>
      <c r="H38" t="s">
        <v>184</v>
      </c>
      <c r="I38" t="s">
        <v>123</v>
      </c>
      <c r="J38" t="s">
        <v>1345</v>
      </c>
      <c r="K38" t="str">
        <f t="shared" ca="1" si="11"/>
        <v>Really a blocker? Doesn't prevent any functionality</v>
      </c>
      <c r="L38" s="5" t="s">
        <v>20</v>
      </c>
      <c r="M38" s="5" t="s">
        <v>20</v>
      </c>
      <c r="N38" t="s">
        <v>1330</v>
      </c>
      <c r="O38" t="s">
        <v>123</v>
      </c>
      <c r="P38" t="s">
        <v>123</v>
      </c>
      <c r="Q38" t="s">
        <v>21</v>
      </c>
      <c r="S38" t="s">
        <v>269</v>
      </c>
      <c r="T38" t="s">
        <v>51</v>
      </c>
      <c r="U38" t="s">
        <v>39</v>
      </c>
      <c r="V38" t="s">
        <v>29</v>
      </c>
      <c r="W38" t="s">
        <v>52</v>
      </c>
      <c r="X38" t="s">
        <v>1312</v>
      </c>
      <c r="Y38" t="s">
        <v>484</v>
      </c>
      <c r="Z38" t="s">
        <v>484</v>
      </c>
      <c r="AA38" s="2">
        <v>42871.047777777778</v>
      </c>
      <c r="AB38" s="2">
        <v>42871.281909722224</v>
      </c>
      <c r="AD38">
        <v>7</v>
      </c>
      <c r="AE38" t="str">
        <f t="shared" ca="1" si="12"/>
        <v>Protocols-AAUM</v>
      </c>
      <c r="AF38" t="str">
        <f t="shared" ca="1" si="13"/>
        <v xml:space="preserve"> ---</v>
      </c>
      <c r="AG38" t="str">
        <f t="shared" ca="1" si="14"/>
        <v xml:space="preserve"> ---</v>
      </c>
      <c r="AH38" t="str">
        <f t="shared" ca="1" si="15"/>
        <v>P0</v>
      </c>
    </row>
    <row r="39" spans="1:34" hidden="1" x14ac:dyDescent="0.3">
      <c r="A39">
        <f t="shared" si="8"/>
        <v>1</v>
      </c>
      <c r="B39">
        <f t="shared" si="9"/>
        <v>1</v>
      </c>
      <c r="C39" s="4">
        <f t="shared" ca="1" si="10"/>
        <v>99586</v>
      </c>
      <c r="D39">
        <v>99586</v>
      </c>
      <c r="E39" t="s">
        <v>149</v>
      </c>
      <c r="F39" t="s">
        <v>75</v>
      </c>
      <c r="G39" t="s">
        <v>479</v>
      </c>
      <c r="H39" t="s">
        <v>94</v>
      </c>
      <c r="I39" t="s">
        <v>24</v>
      </c>
      <c r="J39" t="s">
        <v>123</v>
      </c>
      <c r="K39" t="str">
        <f t="shared" ca="1" si="11"/>
        <v>NTR</v>
      </c>
      <c r="L39" s="5" t="s">
        <v>20</v>
      </c>
      <c r="M39" s="5" t="s">
        <v>20</v>
      </c>
      <c r="N39" t="s">
        <v>1341</v>
      </c>
      <c r="O39" t="s">
        <v>123</v>
      </c>
      <c r="P39" t="s">
        <v>123</v>
      </c>
      <c r="Q39" t="s">
        <v>21</v>
      </c>
      <c r="S39" t="s">
        <v>269</v>
      </c>
      <c r="T39" t="s">
        <v>36</v>
      </c>
      <c r="U39" t="s">
        <v>35</v>
      </c>
      <c r="V39" t="s">
        <v>570</v>
      </c>
      <c r="W39" t="s">
        <v>52</v>
      </c>
      <c r="X39" t="s">
        <v>1312</v>
      </c>
      <c r="Y39" t="s">
        <v>484</v>
      </c>
      <c r="Z39" t="s">
        <v>484</v>
      </c>
      <c r="AA39" s="2">
        <v>42872.085335648146</v>
      </c>
      <c r="AB39" s="2">
        <v>42872.903749999998</v>
      </c>
      <c r="AD39">
        <v>6</v>
      </c>
      <c r="AE39" t="str">
        <f t="shared" ca="1" si="12"/>
        <v>NTR</v>
      </c>
      <c r="AF39" t="str">
        <f t="shared" ca="1" si="13"/>
        <v>NoTarg</v>
      </c>
      <c r="AG39" t="str">
        <f t="shared" ca="1" si="14"/>
        <v>NoWaive</v>
      </c>
      <c r="AH39" t="str">
        <f t="shared" ca="1" si="15"/>
        <v>NTR</v>
      </c>
    </row>
    <row r="40" spans="1:34" hidden="1" x14ac:dyDescent="0.3">
      <c r="A40">
        <f t="shared" si="8"/>
        <v>10</v>
      </c>
      <c r="B40">
        <f t="shared" si="9"/>
        <v>2</v>
      </c>
      <c r="C40" s="4">
        <f t="shared" ca="1" si="10"/>
        <v>99172</v>
      </c>
      <c r="D40">
        <v>99172</v>
      </c>
      <c r="E40" t="s">
        <v>895</v>
      </c>
      <c r="F40" t="s">
        <v>19</v>
      </c>
      <c r="G40" t="s">
        <v>83</v>
      </c>
      <c r="H40" t="s">
        <v>156</v>
      </c>
      <c r="I40" t="s">
        <v>123</v>
      </c>
      <c r="J40" t="s">
        <v>1344</v>
      </c>
      <c r="K40" t="str">
        <f t="shared" ca="1" si="11"/>
        <v>Client configuration problem? Collision of clients names/Ips. Assign to submitter with questions</v>
      </c>
      <c r="L40" s="5" t="s">
        <v>20</v>
      </c>
      <c r="M40" s="5" t="s">
        <v>20</v>
      </c>
      <c r="N40" t="s">
        <v>1242</v>
      </c>
      <c r="O40" t="s">
        <v>123</v>
      </c>
      <c r="P40" t="s">
        <v>123</v>
      </c>
      <c r="Q40" t="s">
        <v>82</v>
      </c>
      <c r="S40" t="s">
        <v>269</v>
      </c>
      <c r="T40" t="s">
        <v>36</v>
      </c>
      <c r="U40" t="s">
        <v>22</v>
      </c>
      <c r="V40" t="s">
        <v>82</v>
      </c>
      <c r="W40" t="s">
        <v>54</v>
      </c>
      <c r="X40" t="s">
        <v>47</v>
      </c>
      <c r="Y40" t="s">
        <v>103</v>
      </c>
      <c r="Z40" t="s">
        <v>484</v>
      </c>
      <c r="AA40" s="2">
        <v>42863.467222222222</v>
      </c>
      <c r="AB40" s="2">
        <v>42871.730740740742</v>
      </c>
      <c r="AD40">
        <v>18</v>
      </c>
      <c r="AE40" t="str">
        <f t="shared" ca="1" si="12"/>
        <v>Protocols-NFS</v>
      </c>
      <c r="AF40" t="str">
        <f t="shared" ca="1" si="13"/>
        <v xml:space="preserve"> ---</v>
      </c>
      <c r="AG40" t="str">
        <f t="shared" ca="1" si="14"/>
        <v xml:space="preserve"> ---</v>
      </c>
      <c r="AH40" t="str">
        <f t="shared" ca="1" si="15"/>
        <v>unspecified</v>
      </c>
    </row>
    <row r="41" spans="1:34" hidden="1" x14ac:dyDescent="0.3">
      <c r="A41">
        <f t="shared" si="8"/>
        <v>8</v>
      </c>
      <c r="B41">
        <f t="shared" si="9"/>
        <v>3</v>
      </c>
      <c r="C41" s="4">
        <f t="shared" ca="1" si="10"/>
        <v>99305</v>
      </c>
      <c r="D41">
        <v>99305</v>
      </c>
      <c r="E41" t="s">
        <v>447</v>
      </c>
      <c r="F41" t="s">
        <v>19</v>
      </c>
      <c r="G41" t="s">
        <v>442</v>
      </c>
      <c r="H41" t="s">
        <v>184</v>
      </c>
      <c r="I41" t="s">
        <v>81</v>
      </c>
      <c r="J41" t="s">
        <v>123</v>
      </c>
      <c r="K41" t="str">
        <f t="shared" ca="1" si="11"/>
        <v>.</v>
      </c>
      <c r="L41" s="5" t="s">
        <v>20</v>
      </c>
      <c r="M41" t="s">
        <v>1182</v>
      </c>
      <c r="N41" t="s">
        <v>1283</v>
      </c>
      <c r="O41" t="s">
        <v>123</v>
      </c>
      <c r="P41" t="s">
        <v>123</v>
      </c>
      <c r="Q41" t="s">
        <v>82</v>
      </c>
      <c r="S41" t="s">
        <v>269</v>
      </c>
      <c r="T41" t="s">
        <v>51</v>
      </c>
      <c r="U41" t="s">
        <v>22</v>
      </c>
      <c r="V41" t="s">
        <v>82</v>
      </c>
      <c r="W41" t="s">
        <v>54</v>
      </c>
      <c r="X41" t="s">
        <v>47</v>
      </c>
      <c r="Y41" t="s">
        <v>103</v>
      </c>
      <c r="Z41" t="s">
        <v>484</v>
      </c>
      <c r="AA41" s="2">
        <v>42865.665011574078</v>
      </c>
      <c r="AB41" s="2">
        <v>42870.609629629631</v>
      </c>
      <c r="AD41">
        <v>9</v>
      </c>
      <c r="AE41" t="str">
        <f t="shared" ca="1" si="12"/>
        <v>Protocols-NFS</v>
      </c>
      <c r="AF41" t="str">
        <f t="shared" ca="1" si="13"/>
        <v>Avitus_1.4.0.70-20170524</v>
      </c>
      <c r="AG41" t="str">
        <f t="shared" ca="1" si="14"/>
        <v xml:space="preserve"> ---</v>
      </c>
      <c r="AH41" t="str">
        <f t="shared" ca="1" si="15"/>
        <v>P0</v>
      </c>
    </row>
    <row r="42" spans="1:34" hidden="1" x14ac:dyDescent="0.3">
      <c r="A42">
        <f t="shared" si="8"/>
        <v>201</v>
      </c>
      <c r="B42">
        <f t="shared" si="9"/>
        <v>7</v>
      </c>
      <c r="C42" s="4">
        <f t="shared" ca="1" si="10"/>
        <v>91457</v>
      </c>
      <c r="D42">
        <v>91457</v>
      </c>
      <c r="E42" t="s">
        <v>205</v>
      </c>
      <c r="F42" t="s">
        <v>86</v>
      </c>
      <c r="G42" t="s">
        <v>87</v>
      </c>
      <c r="H42" t="s">
        <v>184</v>
      </c>
      <c r="I42" t="s">
        <v>30</v>
      </c>
      <c r="J42" t="s">
        <v>123</v>
      </c>
      <c r="K42" t="str">
        <f t="shared" ca="1" si="11"/>
        <v>.</v>
      </c>
      <c r="L42" s="5" t="s">
        <v>20</v>
      </c>
      <c r="M42" t="s">
        <v>1182</v>
      </c>
      <c r="N42" t="s">
        <v>358</v>
      </c>
      <c r="O42" t="s">
        <v>123</v>
      </c>
      <c r="P42" t="s">
        <v>1285</v>
      </c>
      <c r="Q42" t="s">
        <v>82</v>
      </c>
      <c r="S42" t="s">
        <v>269</v>
      </c>
      <c r="T42" t="s">
        <v>36</v>
      </c>
      <c r="U42" t="s">
        <v>35</v>
      </c>
      <c r="V42" t="s">
        <v>29</v>
      </c>
      <c r="W42" t="s">
        <v>54</v>
      </c>
      <c r="X42" t="s">
        <v>272</v>
      </c>
      <c r="Y42" t="s">
        <v>100</v>
      </c>
      <c r="Z42" t="s">
        <v>847</v>
      </c>
      <c r="AA42" s="2">
        <v>42670.388807870368</v>
      </c>
      <c r="AB42" s="2">
        <v>42866.213287037041</v>
      </c>
      <c r="AD42">
        <v>12</v>
      </c>
      <c r="AE42" t="str">
        <f t="shared" ca="1" si="12"/>
        <v>Protocols-SMB</v>
      </c>
      <c r="AF42" t="str">
        <f t="shared" ca="1" si="13"/>
        <v>Avitus_1.4.0.70-20170524</v>
      </c>
      <c r="AG42" t="str">
        <f t="shared" ca="1" si="14"/>
        <v xml:space="preserve"> ---</v>
      </c>
      <c r="AH42" t="str">
        <f t="shared" ca="1" si="15"/>
        <v>P0</v>
      </c>
    </row>
    <row r="43" spans="1:34" hidden="1" x14ac:dyDescent="0.3">
      <c r="A43">
        <f t="shared" si="8"/>
        <v>118</v>
      </c>
      <c r="B43">
        <f t="shared" si="9"/>
        <v>8</v>
      </c>
      <c r="C43" s="4">
        <f t="shared" ca="1" si="10"/>
        <v>94835</v>
      </c>
      <c r="D43">
        <v>94835</v>
      </c>
      <c r="E43" t="s">
        <v>561</v>
      </c>
      <c r="F43" t="s">
        <v>86</v>
      </c>
      <c r="G43" t="s">
        <v>87</v>
      </c>
      <c r="H43" t="s">
        <v>112</v>
      </c>
      <c r="I43" t="s">
        <v>30</v>
      </c>
      <c r="J43" t="s">
        <v>123</v>
      </c>
      <c r="K43" t="str">
        <f t="shared" ca="1" si="11"/>
        <v>.</v>
      </c>
      <c r="L43" s="5" t="s">
        <v>20</v>
      </c>
      <c r="M43" s="5" t="s">
        <v>20</v>
      </c>
      <c r="N43" t="s">
        <v>363</v>
      </c>
      <c r="O43">
        <v>13183</v>
      </c>
      <c r="P43" t="s">
        <v>1075</v>
      </c>
      <c r="Q43" t="s">
        <v>82</v>
      </c>
      <c r="S43" t="s">
        <v>269</v>
      </c>
      <c r="T43" t="s">
        <v>36</v>
      </c>
      <c r="U43" t="s">
        <v>35</v>
      </c>
      <c r="V43" t="s">
        <v>190</v>
      </c>
      <c r="W43" t="s">
        <v>26</v>
      </c>
      <c r="X43" t="s">
        <v>272</v>
      </c>
      <c r="Y43" t="s">
        <v>103</v>
      </c>
      <c r="Z43" t="s">
        <v>484</v>
      </c>
      <c r="AA43" s="2">
        <v>42755.484872685185</v>
      </c>
      <c r="AB43" s="2">
        <v>42865.24590277778</v>
      </c>
      <c r="AC43" t="s">
        <v>1213</v>
      </c>
      <c r="AD43">
        <v>3</v>
      </c>
      <c r="AE43" t="str">
        <f t="shared" ca="1" si="12"/>
        <v>Protocols-SMB</v>
      </c>
      <c r="AF43" t="str">
        <f t="shared" ca="1" si="13"/>
        <v xml:space="preserve"> ---</v>
      </c>
      <c r="AG43" t="str">
        <f t="shared" ca="1" si="14"/>
        <v xml:space="preserve"> ---</v>
      </c>
      <c r="AH43" t="str">
        <f t="shared" ca="1" si="15"/>
        <v>P1</v>
      </c>
    </row>
    <row r="44" spans="1:34" hidden="1" x14ac:dyDescent="0.3">
      <c r="A44">
        <f t="shared" si="8"/>
        <v>65</v>
      </c>
      <c r="B44">
        <f t="shared" si="9"/>
        <v>14</v>
      </c>
      <c r="C44" s="4">
        <f t="shared" ca="1" si="10"/>
        <v>97010</v>
      </c>
      <c r="D44">
        <v>97010</v>
      </c>
      <c r="E44" t="s">
        <v>18</v>
      </c>
      <c r="F44" t="s">
        <v>86</v>
      </c>
      <c r="G44" t="s">
        <v>92</v>
      </c>
      <c r="H44" t="s">
        <v>94</v>
      </c>
      <c r="I44" t="s">
        <v>30</v>
      </c>
      <c r="J44" t="s">
        <v>123</v>
      </c>
      <c r="K44" t="str">
        <f t="shared" ca="1" si="11"/>
        <v>.</v>
      </c>
      <c r="L44" s="5" t="s">
        <v>20</v>
      </c>
      <c r="M44" s="5" t="s">
        <v>20</v>
      </c>
      <c r="N44" t="s">
        <v>776</v>
      </c>
      <c r="O44" t="s">
        <v>123</v>
      </c>
      <c r="P44" t="s">
        <v>626</v>
      </c>
      <c r="Q44" t="s">
        <v>82</v>
      </c>
      <c r="S44" t="s">
        <v>269</v>
      </c>
      <c r="T44" t="s">
        <v>36</v>
      </c>
      <c r="U44" t="s">
        <v>35</v>
      </c>
      <c r="V44" t="s">
        <v>29</v>
      </c>
      <c r="W44" t="s">
        <v>54</v>
      </c>
      <c r="X44" t="s">
        <v>405</v>
      </c>
      <c r="Y44" t="s">
        <v>484</v>
      </c>
      <c r="Z44" t="s">
        <v>484</v>
      </c>
      <c r="AA44" s="2">
        <v>42807.641898148147</v>
      </c>
      <c r="AB44" s="2">
        <v>42859.204583333332</v>
      </c>
      <c r="AC44" t="s">
        <v>1215</v>
      </c>
      <c r="AD44">
        <v>3</v>
      </c>
      <c r="AE44" t="str">
        <f t="shared" ca="1" si="12"/>
        <v>Protocols-SMB</v>
      </c>
      <c r="AF44" t="str">
        <f t="shared" ca="1" si="13"/>
        <v xml:space="preserve"> ---</v>
      </c>
      <c r="AG44" t="str">
        <f t="shared" ca="1" si="14"/>
        <v xml:space="preserve"> ---</v>
      </c>
      <c r="AH44" t="str">
        <f t="shared" ca="1" si="15"/>
        <v>P2</v>
      </c>
    </row>
    <row r="45" spans="1:34" hidden="1" x14ac:dyDescent="0.3">
      <c r="A45">
        <f t="shared" si="8"/>
        <v>51</v>
      </c>
      <c r="B45">
        <f t="shared" si="9"/>
        <v>13</v>
      </c>
      <c r="C45" s="4">
        <f t="shared" ca="1" si="10"/>
        <v>97543</v>
      </c>
      <c r="D45">
        <v>97543</v>
      </c>
      <c r="E45" t="s">
        <v>91</v>
      </c>
      <c r="F45" t="s">
        <v>86</v>
      </c>
      <c r="G45" t="s">
        <v>92</v>
      </c>
      <c r="H45" t="s">
        <v>112</v>
      </c>
      <c r="I45" t="s">
        <v>30</v>
      </c>
      <c r="J45" t="s">
        <v>123</v>
      </c>
      <c r="K45" t="str">
        <f t="shared" ca="1" si="11"/>
        <v>.</v>
      </c>
      <c r="L45" s="5" t="s">
        <v>20</v>
      </c>
      <c r="M45" s="5" t="s">
        <v>20</v>
      </c>
      <c r="N45" t="s">
        <v>1037</v>
      </c>
      <c r="O45">
        <v>17360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29</v>
      </c>
      <c r="W45" t="s">
        <v>44</v>
      </c>
      <c r="X45" t="s">
        <v>118</v>
      </c>
      <c r="Y45" t="s">
        <v>484</v>
      </c>
      <c r="Z45" t="s">
        <v>484</v>
      </c>
      <c r="AA45" s="2">
        <v>42821.996874999997</v>
      </c>
      <c r="AB45" s="2">
        <v>42860.482615740744</v>
      </c>
      <c r="AC45" t="s">
        <v>402</v>
      </c>
      <c r="AD45">
        <v>3</v>
      </c>
      <c r="AE45" t="str">
        <f t="shared" ca="1" si="12"/>
        <v>Protocols-SMB</v>
      </c>
      <c r="AF45" t="str">
        <f t="shared" ca="1" si="13"/>
        <v xml:space="preserve"> ---</v>
      </c>
      <c r="AG45" t="str">
        <f t="shared" ca="1" si="14"/>
        <v xml:space="preserve"> ---</v>
      </c>
      <c r="AH45" t="str">
        <f t="shared" ca="1" si="15"/>
        <v>P1</v>
      </c>
    </row>
    <row r="46" spans="1:34" hidden="1" x14ac:dyDescent="0.3">
      <c r="A46">
        <f t="shared" si="8"/>
        <v>48</v>
      </c>
      <c r="B46">
        <f t="shared" si="9"/>
        <v>1</v>
      </c>
      <c r="C46" s="4">
        <f t="shared" ca="1" si="10"/>
        <v>97762</v>
      </c>
      <c r="D46">
        <v>97762</v>
      </c>
      <c r="E46" t="s">
        <v>561</v>
      </c>
      <c r="F46" t="s">
        <v>86</v>
      </c>
      <c r="G46" t="s">
        <v>87</v>
      </c>
      <c r="H46" t="s">
        <v>112</v>
      </c>
      <c r="I46" t="s">
        <v>24</v>
      </c>
      <c r="J46" t="s">
        <v>123</v>
      </c>
      <c r="K46" t="str">
        <f t="shared" ca="1" si="11"/>
        <v>.</v>
      </c>
      <c r="L46" s="5" t="s">
        <v>20</v>
      </c>
      <c r="M46" t="s">
        <v>1182</v>
      </c>
      <c r="N46" t="s">
        <v>950</v>
      </c>
      <c r="O46">
        <v>17259</v>
      </c>
      <c r="P46" t="s">
        <v>1076</v>
      </c>
      <c r="Q46" t="s">
        <v>82</v>
      </c>
      <c r="S46" t="s">
        <v>269</v>
      </c>
      <c r="T46" t="s">
        <v>23</v>
      </c>
      <c r="U46" t="s">
        <v>39</v>
      </c>
      <c r="V46" t="s">
        <v>190</v>
      </c>
      <c r="W46" t="s">
        <v>26</v>
      </c>
      <c r="X46" t="s">
        <v>405</v>
      </c>
      <c r="Y46" t="s">
        <v>484</v>
      </c>
      <c r="Z46" t="s">
        <v>484</v>
      </c>
      <c r="AA46" s="2">
        <v>42825.480578703704</v>
      </c>
      <c r="AB46" s="2">
        <v>42872.594988425924</v>
      </c>
      <c r="AD46">
        <v>1</v>
      </c>
      <c r="AE46" t="str">
        <f t="shared" ca="1" si="12"/>
        <v>Protocols-SMB</v>
      </c>
      <c r="AF46" t="str">
        <f t="shared" ca="1" si="13"/>
        <v>Avitus_1.4.0.69-20170517</v>
      </c>
      <c r="AG46" t="str">
        <f t="shared" ca="1" si="14"/>
        <v xml:space="preserve"> ---</v>
      </c>
      <c r="AH46" t="str">
        <f t="shared" ca="1" si="15"/>
        <v>P1</v>
      </c>
    </row>
    <row r="47" spans="1:34" hidden="1" x14ac:dyDescent="0.3">
      <c r="A47">
        <f t="shared" si="8"/>
        <v>22</v>
      </c>
      <c r="B47">
        <f t="shared" si="9"/>
        <v>2</v>
      </c>
      <c r="C47" s="4">
        <f t="shared" ca="1" si="10"/>
        <v>98767</v>
      </c>
      <c r="D47">
        <v>98767</v>
      </c>
      <c r="E47" t="s">
        <v>89</v>
      </c>
      <c r="F47" t="s">
        <v>86</v>
      </c>
      <c r="G47" t="s">
        <v>87</v>
      </c>
      <c r="H47" t="s">
        <v>112</v>
      </c>
      <c r="I47" t="s">
        <v>24</v>
      </c>
      <c r="J47" t="s">
        <v>123</v>
      </c>
      <c r="K47" t="str">
        <f t="shared" ca="1" si="11"/>
        <v>.</v>
      </c>
      <c r="L47" s="5" t="s">
        <v>20</v>
      </c>
      <c r="M47" t="s">
        <v>1182</v>
      </c>
      <c r="N47" t="s">
        <v>1151</v>
      </c>
      <c r="O47">
        <v>17441</v>
      </c>
      <c r="P47" t="s">
        <v>123</v>
      </c>
      <c r="Q47" t="s">
        <v>82</v>
      </c>
      <c r="S47" t="s">
        <v>269</v>
      </c>
      <c r="T47" t="s">
        <v>36</v>
      </c>
      <c r="U47" t="s">
        <v>35</v>
      </c>
      <c r="V47" t="s">
        <v>190</v>
      </c>
      <c r="W47" t="s">
        <v>26</v>
      </c>
      <c r="X47" t="s">
        <v>405</v>
      </c>
      <c r="Y47" t="s">
        <v>484</v>
      </c>
      <c r="Z47" t="s">
        <v>847</v>
      </c>
      <c r="AA47" s="2">
        <v>42851.463229166664</v>
      </c>
      <c r="AB47" s="2">
        <v>42871.317777777775</v>
      </c>
      <c r="AC47" t="s">
        <v>1272</v>
      </c>
      <c r="AD47">
        <v>2</v>
      </c>
      <c r="AE47" t="str">
        <f t="shared" ca="1" si="12"/>
        <v>Protocols-SMB</v>
      </c>
      <c r="AF47" t="str">
        <f t="shared" ca="1" si="13"/>
        <v>Avitus_1.4.0.69-20170517</v>
      </c>
      <c r="AG47" t="str">
        <f t="shared" ca="1" si="14"/>
        <v xml:space="preserve"> ---</v>
      </c>
      <c r="AH47" t="str">
        <f t="shared" ca="1" si="15"/>
        <v>P1</v>
      </c>
    </row>
    <row r="48" spans="1:34" hidden="1" x14ac:dyDescent="0.3">
      <c r="A48">
        <f t="shared" si="8"/>
        <v>21</v>
      </c>
      <c r="B48">
        <f t="shared" si="9"/>
        <v>8</v>
      </c>
      <c r="C48" s="4">
        <f t="shared" ca="1" si="10"/>
        <v>98839</v>
      </c>
      <c r="D48">
        <v>98839</v>
      </c>
      <c r="E48" t="s">
        <v>416</v>
      </c>
      <c r="F48" t="s">
        <v>86</v>
      </c>
      <c r="G48" t="s">
        <v>266</v>
      </c>
      <c r="H48" t="s">
        <v>94</v>
      </c>
      <c r="I48" t="s">
        <v>24</v>
      </c>
      <c r="J48" t="s">
        <v>123</v>
      </c>
      <c r="K48" t="str">
        <f t="shared" ca="1" si="11"/>
        <v>.</v>
      </c>
      <c r="L48" s="5" t="s">
        <v>20</v>
      </c>
      <c r="M48" s="5" t="s">
        <v>20</v>
      </c>
      <c r="N48" t="s">
        <v>1161</v>
      </c>
      <c r="O48" t="s">
        <v>123</v>
      </c>
      <c r="P48" t="s">
        <v>1273</v>
      </c>
      <c r="Q48" t="s">
        <v>82</v>
      </c>
      <c r="S48" t="s">
        <v>269</v>
      </c>
      <c r="T48" t="s">
        <v>23</v>
      </c>
      <c r="U48" t="s">
        <v>39</v>
      </c>
      <c r="V48" t="s">
        <v>29</v>
      </c>
      <c r="W48" t="s">
        <v>54</v>
      </c>
      <c r="X48" t="s">
        <v>405</v>
      </c>
      <c r="Y48" t="s">
        <v>484</v>
      </c>
      <c r="Z48" t="s">
        <v>484</v>
      </c>
      <c r="AA48" s="2">
        <v>42852.588067129633</v>
      </c>
      <c r="AB48" s="2">
        <v>42865.403344907405</v>
      </c>
      <c r="AD48">
        <v>1</v>
      </c>
      <c r="AE48" t="str">
        <f t="shared" ca="1" si="12"/>
        <v>Protocols-SMB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P2</v>
      </c>
    </row>
    <row r="49" spans="1:34" hidden="1" x14ac:dyDescent="0.3">
      <c r="A49">
        <f t="shared" si="8"/>
        <v>17</v>
      </c>
      <c r="B49">
        <f t="shared" si="9"/>
        <v>1</v>
      </c>
      <c r="C49" s="4">
        <f t="shared" ca="1" si="10"/>
        <v>98910</v>
      </c>
      <c r="D49">
        <v>98910</v>
      </c>
      <c r="E49" t="s">
        <v>563</v>
      </c>
      <c r="F49" t="s">
        <v>86</v>
      </c>
      <c r="G49" t="s">
        <v>87</v>
      </c>
      <c r="H49" t="s">
        <v>94</v>
      </c>
      <c r="I49" t="s">
        <v>24</v>
      </c>
      <c r="J49" t="s">
        <v>123</v>
      </c>
      <c r="K49" t="str">
        <f t="shared" ca="1" si="11"/>
        <v>.</v>
      </c>
      <c r="L49" t="s">
        <v>796</v>
      </c>
      <c r="M49" s="5" t="s">
        <v>20</v>
      </c>
      <c r="N49" t="s">
        <v>1178</v>
      </c>
      <c r="O49" t="s">
        <v>123</v>
      </c>
      <c r="P49" t="s">
        <v>123</v>
      </c>
      <c r="Q49" t="s">
        <v>82</v>
      </c>
      <c r="S49" t="s">
        <v>269</v>
      </c>
      <c r="T49" t="s">
        <v>23</v>
      </c>
      <c r="U49" t="s">
        <v>22</v>
      </c>
      <c r="V49" t="s">
        <v>570</v>
      </c>
      <c r="W49" t="s">
        <v>683</v>
      </c>
      <c r="X49" t="s">
        <v>108</v>
      </c>
      <c r="Y49" t="s">
        <v>484</v>
      </c>
      <c r="Z49" t="s">
        <v>484</v>
      </c>
      <c r="AA49" s="2">
        <v>42856.488692129627</v>
      </c>
      <c r="AB49" s="2">
        <v>42872.250914351855</v>
      </c>
      <c r="AD49">
        <v>2</v>
      </c>
      <c r="AE49" t="str">
        <f t="shared" ca="1" si="12"/>
        <v>Protocols-SMB</v>
      </c>
      <c r="AF49" t="str">
        <f t="shared" ca="1" si="13"/>
        <v xml:space="preserve"> ---</v>
      </c>
      <c r="AG49" t="str">
        <f t="shared" ca="1" si="14"/>
        <v>Waiver Requested</v>
      </c>
      <c r="AH49" t="str">
        <f t="shared" ca="1" si="15"/>
        <v>P2</v>
      </c>
    </row>
    <row r="50" spans="1:34" hidden="1" x14ac:dyDescent="0.3">
      <c r="A50">
        <f t="shared" si="8"/>
        <v>16</v>
      </c>
      <c r="B50">
        <f t="shared" si="9"/>
        <v>13</v>
      </c>
      <c r="C50" s="4">
        <f t="shared" ca="1" si="10"/>
        <v>98940</v>
      </c>
      <c r="D50">
        <v>98940</v>
      </c>
      <c r="E50" t="s">
        <v>399</v>
      </c>
      <c r="F50" t="s">
        <v>86</v>
      </c>
      <c r="G50" t="s">
        <v>87</v>
      </c>
      <c r="H50" t="s">
        <v>112</v>
      </c>
      <c r="I50" t="s">
        <v>24</v>
      </c>
      <c r="J50" t="s">
        <v>123</v>
      </c>
      <c r="K50" t="str">
        <f t="shared" ca="1" si="11"/>
        <v>.</v>
      </c>
      <c r="L50" s="5" t="s">
        <v>20</v>
      </c>
      <c r="M50" s="5" t="s">
        <v>20</v>
      </c>
      <c r="N50" t="s">
        <v>1183</v>
      </c>
      <c r="O50">
        <v>17509</v>
      </c>
      <c r="P50" t="s">
        <v>123</v>
      </c>
      <c r="Q50" t="s">
        <v>82</v>
      </c>
      <c r="S50" t="s">
        <v>269</v>
      </c>
      <c r="T50" t="s">
        <v>36</v>
      </c>
      <c r="U50" t="s">
        <v>35</v>
      </c>
      <c r="V50" t="s">
        <v>190</v>
      </c>
      <c r="W50" t="s">
        <v>26</v>
      </c>
      <c r="X50" t="s">
        <v>405</v>
      </c>
      <c r="Y50" t="s">
        <v>103</v>
      </c>
      <c r="Z50" t="s">
        <v>484</v>
      </c>
      <c r="AA50" s="2">
        <v>42857.191631944443</v>
      </c>
      <c r="AB50" s="2">
        <v>42860.482638888891</v>
      </c>
      <c r="AD50">
        <v>2</v>
      </c>
      <c r="AE50" t="str">
        <f t="shared" ca="1" si="12"/>
        <v>Protocols-SMB</v>
      </c>
      <c r="AF50" t="str">
        <f t="shared" ca="1" si="13"/>
        <v xml:space="preserve"> ---</v>
      </c>
      <c r="AG50" t="str">
        <f t="shared" ca="1" si="14"/>
        <v xml:space="preserve"> ---</v>
      </c>
      <c r="AH50" t="str">
        <f t="shared" ca="1" si="15"/>
        <v>P1</v>
      </c>
    </row>
    <row r="51" spans="1:34" hidden="1" x14ac:dyDescent="0.3">
      <c r="A51">
        <f t="shared" si="8"/>
        <v>8</v>
      </c>
      <c r="B51">
        <f t="shared" si="9"/>
        <v>2</v>
      </c>
      <c r="C51" s="4">
        <f t="shared" ca="1" si="10"/>
        <v>99297</v>
      </c>
      <c r="D51">
        <v>99297</v>
      </c>
      <c r="E51" t="s">
        <v>562</v>
      </c>
      <c r="F51" t="s">
        <v>86</v>
      </c>
      <c r="G51" t="s">
        <v>87</v>
      </c>
      <c r="H51" t="s">
        <v>112</v>
      </c>
      <c r="I51" t="s">
        <v>1269</v>
      </c>
      <c r="J51" t="s">
        <v>123</v>
      </c>
      <c r="K51" t="str">
        <f t="shared" ca="1" si="11"/>
        <v>.</v>
      </c>
      <c r="L51" s="5" t="s">
        <v>20</v>
      </c>
      <c r="M51" s="5" t="s">
        <v>20</v>
      </c>
      <c r="N51" t="s">
        <v>1282</v>
      </c>
      <c r="O51">
        <v>16394</v>
      </c>
      <c r="P51" t="s">
        <v>123</v>
      </c>
      <c r="Q51" t="s">
        <v>82</v>
      </c>
      <c r="S51" t="s">
        <v>269</v>
      </c>
      <c r="T51" t="s">
        <v>23</v>
      </c>
      <c r="U51" t="s">
        <v>22</v>
      </c>
      <c r="V51" t="s">
        <v>190</v>
      </c>
      <c r="W51" t="s">
        <v>26</v>
      </c>
      <c r="X51" t="s">
        <v>405</v>
      </c>
      <c r="Y51" t="s">
        <v>484</v>
      </c>
      <c r="Z51" t="s">
        <v>484</v>
      </c>
      <c r="AA51" s="2">
        <v>42865.525138888886</v>
      </c>
      <c r="AB51" s="2">
        <v>42871.320243055554</v>
      </c>
      <c r="AD51">
        <v>2</v>
      </c>
      <c r="AE51" t="str">
        <f t="shared" ca="1" si="12"/>
        <v>Protocols-SMB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P1</v>
      </c>
    </row>
    <row r="52" spans="1:34" hidden="1" x14ac:dyDescent="0.3">
      <c r="A52">
        <f t="shared" si="8"/>
        <v>6</v>
      </c>
      <c r="B52">
        <f t="shared" si="9"/>
        <v>2</v>
      </c>
      <c r="C52" s="4">
        <f t="shared" ca="1" si="10"/>
        <v>99428</v>
      </c>
      <c r="D52">
        <v>99428</v>
      </c>
      <c r="E52" t="s">
        <v>1056</v>
      </c>
      <c r="F52" t="s">
        <v>86</v>
      </c>
      <c r="G52" t="s">
        <v>87</v>
      </c>
      <c r="H52" t="s">
        <v>94</v>
      </c>
      <c r="I52" t="s">
        <v>24</v>
      </c>
      <c r="J52" t="s">
        <v>123</v>
      </c>
      <c r="K52" t="str">
        <f t="shared" ca="1" si="11"/>
        <v>.</v>
      </c>
      <c r="L52" s="5" t="s">
        <v>20</v>
      </c>
      <c r="M52" s="5" t="s">
        <v>20</v>
      </c>
      <c r="N52" t="s">
        <v>1298</v>
      </c>
      <c r="O52" t="s">
        <v>123</v>
      </c>
      <c r="P52" t="s">
        <v>123</v>
      </c>
      <c r="Q52" t="s">
        <v>82</v>
      </c>
      <c r="S52" t="s">
        <v>269</v>
      </c>
      <c r="T52" t="s">
        <v>36</v>
      </c>
      <c r="U52" t="s">
        <v>35</v>
      </c>
      <c r="V52" t="s">
        <v>190</v>
      </c>
      <c r="W52" t="s">
        <v>54</v>
      </c>
      <c r="X52" t="s">
        <v>405</v>
      </c>
      <c r="Y52" t="s">
        <v>484</v>
      </c>
      <c r="Z52" t="s">
        <v>484</v>
      </c>
      <c r="AA52" s="2">
        <v>42867.474502314813</v>
      </c>
      <c r="AB52" s="2">
        <v>42871.162754629629</v>
      </c>
      <c r="AC52" t="s">
        <v>830</v>
      </c>
      <c r="AD52">
        <v>1</v>
      </c>
      <c r="AE52" t="str">
        <f t="shared" ca="1" si="12"/>
        <v>Protocols-SMB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P2</v>
      </c>
    </row>
    <row r="53" spans="1:34" hidden="1" x14ac:dyDescent="0.3">
      <c r="A53">
        <f t="shared" si="8"/>
        <v>2</v>
      </c>
      <c r="B53">
        <f t="shared" si="9"/>
        <v>1</v>
      </c>
      <c r="C53" s="4">
        <f t="shared" ca="1" si="10"/>
        <v>99537</v>
      </c>
      <c r="D53">
        <v>99537</v>
      </c>
      <c r="E53" t="s">
        <v>1056</v>
      </c>
      <c r="F53" t="s">
        <v>86</v>
      </c>
      <c r="G53" t="s">
        <v>92</v>
      </c>
      <c r="H53" t="s">
        <v>156</v>
      </c>
      <c r="I53" t="s">
        <v>123</v>
      </c>
      <c r="J53" t="s">
        <v>123</v>
      </c>
      <c r="K53" t="str">
        <f t="shared" ca="1" si="11"/>
        <v>.</v>
      </c>
      <c r="L53" s="5" t="s">
        <v>20</v>
      </c>
      <c r="M53" s="5" t="s">
        <v>20</v>
      </c>
      <c r="N53" t="s">
        <v>1313</v>
      </c>
      <c r="O53" t="s">
        <v>123</v>
      </c>
      <c r="P53" t="s">
        <v>123</v>
      </c>
      <c r="Q53" t="s">
        <v>82</v>
      </c>
      <c r="S53" t="s">
        <v>269</v>
      </c>
      <c r="T53" t="s">
        <v>36</v>
      </c>
      <c r="U53" t="s">
        <v>35</v>
      </c>
      <c r="V53" t="s">
        <v>82</v>
      </c>
      <c r="W53" t="s">
        <v>54</v>
      </c>
      <c r="X53" t="s">
        <v>405</v>
      </c>
      <c r="Y53" t="s">
        <v>484</v>
      </c>
      <c r="Z53" t="s">
        <v>484</v>
      </c>
      <c r="AA53" s="2">
        <v>42871.215324074074</v>
      </c>
      <c r="AB53" s="2">
        <v>42872.964999999997</v>
      </c>
      <c r="AC53" t="s">
        <v>830</v>
      </c>
      <c r="AD53">
        <v>2</v>
      </c>
      <c r="AE53" t="str">
        <f t="shared" ca="1" si="12"/>
        <v>Protocols-SMB</v>
      </c>
      <c r="AF53" t="str">
        <f t="shared" ca="1" si="13"/>
        <v xml:space="preserve"> ---</v>
      </c>
      <c r="AG53" t="str">
        <f t="shared" ca="1" si="14"/>
        <v xml:space="preserve"> ---</v>
      </c>
      <c r="AH53" t="str">
        <f t="shared" ca="1" si="15"/>
        <v>unspecified</v>
      </c>
    </row>
    <row r="54" spans="1:34" hidden="1" x14ac:dyDescent="0.3">
      <c r="A54">
        <f t="shared" si="8"/>
        <v>2</v>
      </c>
      <c r="B54">
        <f t="shared" si="9"/>
        <v>1</v>
      </c>
      <c r="C54" s="4">
        <f t="shared" ca="1" si="10"/>
        <v>99538</v>
      </c>
      <c r="D54">
        <v>99538</v>
      </c>
      <c r="E54" t="s">
        <v>134</v>
      </c>
      <c r="F54" t="s">
        <v>86</v>
      </c>
      <c r="G54" t="s">
        <v>87</v>
      </c>
      <c r="H54" t="s">
        <v>156</v>
      </c>
      <c r="I54" t="s">
        <v>123</v>
      </c>
      <c r="J54" t="s">
        <v>123</v>
      </c>
      <c r="K54" t="str">
        <f t="shared" ca="1" si="11"/>
        <v>.</v>
      </c>
      <c r="L54" s="5" t="s">
        <v>20</v>
      </c>
      <c r="M54" s="5" t="s">
        <v>20</v>
      </c>
      <c r="N54" t="s">
        <v>1314</v>
      </c>
      <c r="O54" t="s">
        <v>123</v>
      </c>
      <c r="P54" t="s">
        <v>123</v>
      </c>
      <c r="Q54" t="s">
        <v>82</v>
      </c>
      <c r="S54" t="s">
        <v>269</v>
      </c>
      <c r="T54" t="s">
        <v>23</v>
      </c>
      <c r="U54" t="s">
        <v>22</v>
      </c>
      <c r="V54" t="s">
        <v>82</v>
      </c>
      <c r="W54" t="s">
        <v>54</v>
      </c>
      <c r="X54" t="s">
        <v>405</v>
      </c>
      <c r="Y54" t="s">
        <v>484</v>
      </c>
      <c r="Z54" t="s">
        <v>484</v>
      </c>
      <c r="AA54" s="2">
        <v>42871.216562499998</v>
      </c>
      <c r="AB54" s="2">
        <v>42872.114328703705</v>
      </c>
      <c r="AC54" t="s">
        <v>830</v>
      </c>
      <c r="AD54">
        <v>1</v>
      </c>
      <c r="AE54" t="str">
        <f t="shared" ca="1" si="12"/>
        <v>Protocols-SMB</v>
      </c>
      <c r="AF54" t="str">
        <f t="shared" ca="1" si="13"/>
        <v xml:space="preserve"> ---</v>
      </c>
      <c r="AG54" t="str">
        <f t="shared" ca="1" si="14"/>
        <v xml:space="preserve"> ---</v>
      </c>
      <c r="AH54" t="str">
        <f t="shared" ca="1" si="15"/>
        <v>unspecified</v>
      </c>
    </row>
    <row r="55" spans="1:34" hidden="1" x14ac:dyDescent="0.3">
      <c r="A55">
        <f t="shared" si="8"/>
        <v>1</v>
      </c>
      <c r="B55">
        <f t="shared" si="9"/>
        <v>1</v>
      </c>
      <c r="C55" s="4">
        <f t="shared" ca="1" si="10"/>
        <v>99619</v>
      </c>
      <c r="D55">
        <v>99619</v>
      </c>
      <c r="E55" t="s">
        <v>399</v>
      </c>
      <c r="F55" t="s">
        <v>86</v>
      </c>
      <c r="G55" t="s">
        <v>87</v>
      </c>
      <c r="H55" t="s">
        <v>94</v>
      </c>
      <c r="I55" t="s">
        <v>123</v>
      </c>
      <c r="J55" t="s">
        <v>123</v>
      </c>
      <c r="K55" t="str">
        <f t="shared" ca="1" si="11"/>
        <v>NTR</v>
      </c>
      <c r="L55" s="5" t="s">
        <v>20</v>
      </c>
      <c r="M55" s="5" t="s">
        <v>20</v>
      </c>
      <c r="N55" t="s">
        <v>1334</v>
      </c>
      <c r="O55" t="s">
        <v>123</v>
      </c>
      <c r="P55" t="s">
        <v>123</v>
      </c>
      <c r="Q55" t="s">
        <v>82</v>
      </c>
      <c r="S55" t="s">
        <v>269</v>
      </c>
      <c r="T55" t="s">
        <v>23</v>
      </c>
      <c r="U55" t="s">
        <v>22</v>
      </c>
      <c r="V55" t="s">
        <v>82</v>
      </c>
      <c r="W55" t="s">
        <v>105</v>
      </c>
      <c r="X55" t="s">
        <v>405</v>
      </c>
      <c r="Y55" t="s">
        <v>484</v>
      </c>
      <c r="Z55" t="s">
        <v>484</v>
      </c>
      <c r="AA55" s="2">
        <v>42872.577256944445</v>
      </c>
      <c r="AB55" s="2">
        <v>42872.963969907411</v>
      </c>
      <c r="AC55" t="s">
        <v>830</v>
      </c>
      <c r="AD55">
        <v>1</v>
      </c>
      <c r="AE55" t="str">
        <f t="shared" ca="1" si="12"/>
        <v>NTR</v>
      </c>
      <c r="AF55" t="str">
        <f t="shared" ca="1" si="13"/>
        <v>NoTarg</v>
      </c>
      <c r="AG55" t="str">
        <f t="shared" ca="1" si="14"/>
        <v>NoWaive</v>
      </c>
      <c r="AH55" t="str">
        <f t="shared" ca="1" si="15"/>
        <v>NTR</v>
      </c>
    </row>
    <row r="56" spans="1:34" hidden="1" x14ac:dyDescent="0.3">
      <c r="A56">
        <f t="shared" si="8"/>
        <v>1</v>
      </c>
      <c r="B56">
        <f t="shared" si="9"/>
        <v>1</v>
      </c>
      <c r="C56" s="4">
        <f t="shared" ca="1" si="10"/>
        <v>99620</v>
      </c>
      <c r="D56">
        <v>99620</v>
      </c>
      <c r="E56" t="s">
        <v>134</v>
      </c>
      <c r="F56" t="s">
        <v>86</v>
      </c>
      <c r="G56" t="s">
        <v>92</v>
      </c>
      <c r="H56" t="s">
        <v>94</v>
      </c>
      <c r="I56" t="s">
        <v>123</v>
      </c>
      <c r="J56" t="s">
        <v>123</v>
      </c>
      <c r="K56" t="str">
        <f t="shared" ca="1" si="11"/>
        <v>NTR</v>
      </c>
      <c r="L56" s="5" t="s">
        <v>20</v>
      </c>
      <c r="M56" s="5" t="s">
        <v>20</v>
      </c>
      <c r="N56" t="s">
        <v>1335</v>
      </c>
      <c r="O56" t="s">
        <v>123</v>
      </c>
      <c r="P56" t="s">
        <v>123</v>
      </c>
      <c r="Q56" t="s">
        <v>82</v>
      </c>
      <c r="S56" t="s">
        <v>269</v>
      </c>
      <c r="T56" t="s">
        <v>36</v>
      </c>
      <c r="U56" t="s">
        <v>22</v>
      </c>
      <c r="V56" t="s">
        <v>82</v>
      </c>
      <c r="W56" t="s">
        <v>54</v>
      </c>
      <c r="X56" t="s">
        <v>405</v>
      </c>
      <c r="Y56" t="s">
        <v>484</v>
      </c>
      <c r="Z56" t="s">
        <v>484</v>
      </c>
      <c r="AA56" s="2">
        <v>42872.578923611109</v>
      </c>
      <c r="AB56" s="2">
        <v>42872.963587962964</v>
      </c>
      <c r="AC56" t="s">
        <v>830</v>
      </c>
      <c r="AD56">
        <v>1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hidden="1" x14ac:dyDescent="0.3">
      <c r="A57">
        <f t="shared" si="8"/>
        <v>0</v>
      </c>
      <c r="B57">
        <f t="shared" si="9"/>
        <v>0</v>
      </c>
      <c r="C57" s="4">
        <f t="shared" ca="1" si="10"/>
        <v>99654</v>
      </c>
      <c r="D57">
        <v>99654</v>
      </c>
      <c r="E57" t="s">
        <v>218</v>
      </c>
      <c r="F57" t="s">
        <v>55</v>
      </c>
      <c r="G57" t="s">
        <v>182</v>
      </c>
      <c r="H57" t="s">
        <v>156</v>
      </c>
      <c r="I57" t="s">
        <v>24</v>
      </c>
      <c r="J57" t="s">
        <v>123</v>
      </c>
      <c r="K57" t="str">
        <f t="shared" ca="1" si="11"/>
        <v>NTR</v>
      </c>
      <c r="L57" s="5" t="s">
        <v>20</v>
      </c>
      <c r="M57" s="5" t="s">
        <v>20</v>
      </c>
      <c r="N57" t="s">
        <v>1338</v>
      </c>
      <c r="O57" t="s">
        <v>123</v>
      </c>
      <c r="P57" t="s">
        <v>123</v>
      </c>
      <c r="Q57" t="s">
        <v>82</v>
      </c>
      <c r="S57" t="s">
        <v>269</v>
      </c>
      <c r="T57" t="s">
        <v>23</v>
      </c>
      <c r="U57" t="s">
        <v>22</v>
      </c>
      <c r="V57" t="s">
        <v>82</v>
      </c>
      <c r="W57" t="s">
        <v>90</v>
      </c>
      <c r="X57" t="s">
        <v>218</v>
      </c>
      <c r="Y57" t="s">
        <v>484</v>
      </c>
      <c r="Z57" t="s">
        <v>484</v>
      </c>
      <c r="AA57" s="2">
        <v>42873.055613425924</v>
      </c>
      <c r="AB57" s="2">
        <v>42873.055613425924</v>
      </c>
      <c r="AD57">
        <v>1</v>
      </c>
      <c r="AE57" t="str">
        <f t="shared" ca="1" si="12"/>
        <v>NTR</v>
      </c>
      <c r="AF57" t="str">
        <f t="shared" ca="1" si="13"/>
        <v>NoTarg</v>
      </c>
      <c r="AG57" t="str">
        <f t="shared" ca="1" si="14"/>
        <v>NoWaive</v>
      </c>
      <c r="AH57" t="str">
        <f t="shared" ca="1" si="15"/>
        <v>NTR</v>
      </c>
    </row>
    <row r="58" spans="1:34" hidden="1" x14ac:dyDescent="0.3">
      <c r="A58">
        <f t="shared" si="8"/>
        <v>42258</v>
      </c>
      <c r="B58">
        <f t="shared" si="9"/>
        <v>42258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hidden="1" x14ac:dyDescent="0.3">
      <c r="A59">
        <f t="shared" si="8"/>
        <v>42258</v>
      </c>
      <c r="B59">
        <f t="shared" si="9"/>
        <v>42258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hidden="1" x14ac:dyDescent="0.3">
      <c r="A60">
        <f t="shared" si="8"/>
        <v>42258</v>
      </c>
      <c r="B60">
        <f t="shared" si="9"/>
        <v>42258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O60" t="s">
        <v>123</v>
      </c>
      <c r="P60" t="s">
        <v>123</v>
      </c>
      <c r="AD60" t="s">
        <v>1346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hidden="1" x14ac:dyDescent="0.3">
      <c r="A61">
        <f t="shared" si="8"/>
        <v>42258</v>
      </c>
      <c r="B61">
        <f t="shared" si="9"/>
        <v>42258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O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hidden="1" x14ac:dyDescent="0.3">
      <c r="A62">
        <f t="shared" si="8"/>
        <v>42258</v>
      </c>
      <c r="B62">
        <f t="shared" si="9"/>
        <v>42258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hidden="1" x14ac:dyDescent="0.3">
      <c r="A63">
        <f t="shared" si="8"/>
        <v>42258</v>
      </c>
      <c r="B63">
        <f t="shared" si="9"/>
        <v>42258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hidden="1" x14ac:dyDescent="0.3">
      <c r="A64">
        <f t="shared" si="8"/>
        <v>42258</v>
      </c>
      <c r="B64">
        <f t="shared" si="9"/>
        <v>42258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hidden="1" x14ac:dyDescent="0.3">
      <c r="A65">
        <f t="shared" si="8"/>
        <v>42258</v>
      </c>
      <c r="B65">
        <f t="shared" si="9"/>
        <v>42258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hidden="1" x14ac:dyDescent="0.3">
      <c r="A66">
        <f t="shared" ref="A66:A100" si="16">DAYS360(AA66,$K$104)</f>
        <v>42258</v>
      </c>
      <c r="B66">
        <f t="shared" ref="B66:B100" si="17">DAYS360(AB66,$K$104)</f>
        <v>42258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hidden="1" x14ac:dyDescent="0.3">
      <c r="A67">
        <f t="shared" si="16"/>
        <v>42258</v>
      </c>
      <c r="B67">
        <f t="shared" si="17"/>
        <v>42258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hidden="1" x14ac:dyDescent="0.3">
      <c r="A68">
        <f t="shared" si="16"/>
        <v>42258</v>
      </c>
      <c r="B68">
        <f t="shared" si="17"/>
        <v>42258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hidden="1" x14ac:dyDescent="0.3">
      <c r="A69">
        <f t="shared" si="16"/>
        <v>42258</v>
      </c>
      <c r="B69">
        <f t="shared" si="17"/>
        <v>42258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hidden="1" x14ac:dyDescent="0.3">
      <c r="A70">
        <f t="shared" si="16"/>
        <v>42258</v>
      </c>
      <c r="B70">
        <f t="shared" si="17"/>
        <v>42258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hidden="1" x14ac:dyDescent="0.3">
      <c r="A71">
        <f t="shared" si="16"/>
        <v>42258</v>
      </c>
      <c r="B71">
        <f t="shared" si="17"/>
        <v>42258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hidden="1" x14ac:dyDescent="0.3">
      <c r="A72">
        <f t="shared" si="16"/>
        <v>42258</v>
      </c>
      <c r="B72">
        <f t="shared" si="17"/>
        <v>42258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hidden="1" x14ac:dyDescent="0.3">
      <c r="A73">
        <f t="shared" si="16"/>
        <v>42258</v>
      </c>
      <c r="B73">
        <f t="shared" si="17"/>
        <v>42258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hidden="1" x14ac:dyDescent="0.3">
      <c r="A74">
        <f t="shared" si="16"/>
        <v>42258</v>
      </c>
      <c r="B74">
        <f t="shared" si="17"/>
        <v>42258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hidden="1" x14ac:dyDescent="0.3">
      <c r="A75">
        <f t="shared" si="16"/>
        <v>42258</v>
      </c>
      <c r="B75">
        <f t="shared" si="17"/>
        <v>42258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hidden="1" x14ac:dyDescent="0.3">
      <c r="A76">
        <f t="shared" si="16"/>
        <v>42258</v>
      </c>
      <c r="B76">
        <f t="shared" si="17"/>
        <v>42258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hidden="1" x14ac:dyDescent="0.3">
      <c r="A77">
        <f t="shared" si="16"/>
        <v>42258</v>
      </c>
      <c r="B77">
        <f t="shared" si="17"/>
        <v>42258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hidden="1" x14ac:dyDescent="0.3">
      <c r="A78">
        <f t="shared" si="16"/>
        <v>42258</v>
      </c>
      <c r="B78">
        <f t="shared" si="17"/>
        <v>42258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hidden="1" x14ac:dyDescent="0.3">
      <c r="A79">
        <f t="shared" si="16"/>
        <v>42258</v>
      </c>
      <c r="B79">
        <f t="shared" si="17"/>
        <v>42258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hidden="1" x14ac:dyDescent="0.3">
      <c r="A80">
        <f t="shared" si="16"/>
        <v>42258</v>
      </c>
      <c r="B80">
        <f t="shared" si="17"/>
        <v>42258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hidden="1" x14ac:dyDescent="0.3">
      <c r="A81">
        <f t="shared" si="16"/>
        <v>42258</v>
      </c>
      <c r="B81">
        <f t="shared" si="17"/>
        <v>42258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hidden="1" x14ac:dyDescent="0.3">
      <c r="A82">
        <f t="shared" si="16"/>
        <v>42258</v>
      </c>
      <c r="B82">
        <f t="shared" si="17"/>
        <v>42258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hidden="1" x14ac:dyDescent="0.3">
      <c r="A83">
        <f t="shared" si="16"/>
        <v>42258</v>
      </c>
      <c r="B83">
        <f t="shared" si="17"/>
        <v>42258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hidden="1" x14ac:dyDescent="0.3">
      <c r="A84">
        <f t="shared" si="16"/>
        <v>42258</v>
      </c>
      <c r="B84">
        <f t="shared" si="17"/>
        <v>42258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hidden="1" x14ac:dyDescent="0.3">
      <c r="A85">
        <f t="shared" si="16"/>
        <v>42258</v>
      </c>
      <c r="B85">
        <f t="shared" si="17"/>
        <v>42258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hidden="1" x14ac:dyDescent="0.3">
      <c r="A86">
        <f t="shared" si="16"/>
        <v>42258</v>
      </c>
      <c r="B86">
        <f t="shared" si="17"/>
        <v>42258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hidden="1" x14ac:dyDescent="0.3">
      <c r="A87">
        <f t="shared" si="16"/>
        <v>42258</v>
      </c>
      <c r="B87">
        <f t="shared" si="17"/>
        <v>42258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hidden="1" x14ac:dyDescent="0.3">
      <c r="A88">
        <f t="shared" si="16"/>
        <v>42258</v>
      </c>
      <c r="B88">
        <f t="shared" si="17"/>
        <v>42258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hidden="1" x14ac:dyDescent="0.3">
      <c r="A89">
        <f t="shared" si="16"/>
        <v>42258</v>
      </c>
      <c r="B89">
        <f t="shared" si="17"/>
        <v>42258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hidden="1" x14ac:dyDescent="0.3">
      <c r="A90">
        <f t="shared" si="16"/>
        <v>42258</v>
      </c>
      <c r="B90">
        <f t="shared" si="17"/>
        <v>42258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hidden="1" x14ac:dyDescent="0.3">
      <c r="A91">
        <f t="shared" si="16"/>
        <v>42258</v>
      </c>
      <c r="B91">
        <f t="shared" si="17"/>
        <v>42258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hidden="1" x14ac:dyDescent="0.3">
      <c r="A92">
        <f t="shared" si="16"/>
        <v>42258</v>
      </c>
      <c r="B92">
        <f t="shared" si="17"/>
        <v>42258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hidden="1" x14ac:dyDescent="0.3">
      <c r="A93">
        <f t="shared" si="16"/>
        <v>42258</v>
      </c>
      <c r="B93">
        <f t="shared" si="17"/>
        <v>42258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hidden="1" x14ac:dyDescent="0.3">
      <c r="A94">
        <f t="shared" si="16"/>
        <v>42258</v>
      </c>
      <c r="B94">
        <f t="shared" si="17"/>
        <v>42258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hidden="1" x14ac:dyDescent="0.3">
      <c r="A95">
        <f t="shared" si="16"/>
        <v>42258</v>
      </c>
      <c r="B95">
        <f t="shared" si="17"/>
        <v>42258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hidden="1" x14ac:dyDescent="0.3">
      <c r="A96">
        <f t="shared" si="16"/>
        <v>42258</v>
      </c>
      <c r="B96">
        <f t="shared" si="17"/>
        <v>42258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hidden="1" x14ac:dyDescent="0.3">
      <c r="A97">
        <f t="shared" si="16"/>
        <v>42258</v>
      </c>
      <c r="B97">
        <f t="shared" si="17"/>
        <v>42258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hidden="1" x14ac:dyDescent="0.3">
      <c r="A98">
        <f t="shared" si="16"/>
        <v>42258</v>
      </c>
      <c r="B98">
        <f t="shared" si="17"/>
        <v>42258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hidden="1" x14ac:dyDescent="0.3">
      <c r="A99">
        <f t="shared" si="16"/>
        <v>42258</v>
      </c>
      <c r="B99">
        <f t="shared" si="17"/>
        <v>42258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hidden="1" x14ac:dyDescent="0.3">
      <c r="A100">
        <f t="shared" si="16"/>
        <v>42258</v>
      </c>
      <c r="B100">
        <f t="shared" si="17"/>
        <v>42258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1" spans="1:34" hidden="1" x14ac:dyDescent="0.3"/>
    <row r="103" spans="1:34" x14ac:dyDescent="0.3">
      <c r="B103">
        <f>SUBTOTAL(3,D2:D101)</f>
        <v>5</v>
      </c>
      <c r="K103" t="s">
        <v>1339</v>
      </c>
    </row>
    <row r="104" spans="1:34" x14ac:dyDescent="0.3">
      <c r="G104" t="s">
        <v>153</v>
      </c>
      <c r="I104" t="str">
        <f>CONCATENATE(MID($K$103,11,5), " Report")</f>
        <v>05-16 Report</v>
      </c>
      <c r="K104" s="6">
        <v>42873</v>
      </c>
    </row>
    <row r="105" spans="1:34" x14ac:dyDescent="0.3">
      <c r="F105" t="s">
        <v>150</v>
      </c>
      <c r="G105">
        <f ca="1">COUNTIFS(K2:K100,"=NTR")</f>
        <v>9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11</v>
      </c>
      <c r="I106">
        <f t="shared" ref="I106:I111" ca="1" si="24">INDIRECT("'" &amp; $K$103 &amp; "'!$g" &amp; ROW())</f>
        <v>8</v>
      </c>
      <c r="K106" s="7"/>
    </row>
    <row r="107" spans="1:34" x14ac:dyDescent="0.3">
      <c r="F107" t="s">
        <v>157</v>
      </c>
      <c r="G107">
        <f>COUNTIFS(B2:B81,"&gt;7",B2:B81,"&lt;400")</f>
        <v>12</v>
      </c>
      <c r="I107">
        <f t="shared" ca="1" si="24"/>
        <v>11</v>
      </c>
    </row>
    <row r="108" spans="1:34" x14ac:dyDescent="0.3">
      <c r="F108" t="s">
        <v>152</v>
      </c>
      <c r="G108">
        <f>COUNTIFS(L2:L81,"=Waiver*")</f>
        <v>5</v>
      </c>
      <c r="I108">
        <f t="shared" ca="1" si="24"/>
        <v>5</v>
      </c>
    </row>
    <row r="109" spans="1:34" x14ac:dyDescent="0.3">
      <c r="F109" t="s">
        <v>158</v>
      </c>
      <c r="G109">
        <f>COUNTA(D2:D104)</f>
        <v>56</v>
      </c>
      <c r="I109">
        <f t="shared" ca="1" si="24"/>
        <v>55</v>
      </c>
    </row>
    <row r="110" spans="1:34" x14ac:dyDescent="0.3">
      <c r="F110" t="s">
        <v>159</v>
      </c>
      <c r="G110">
        <v>10</v>
      </c>
      <c r="I110">
        <f t="shared" ca="1" si="24"/>
        <v>12</v>
      </c>
    </row>
    <row r="111" spans="1:34" s="1" customFormat="1" x14ac:dyDescent="0.3">
      <c r="F111" s="1" t="s">
        <v>21</v>
      </c>
      <c r="G111" s="1">
        <f>COUNTIFS(Q2:Q95,$F111)</f>
        <v>3</v>
      </c>
      <c r="I111">
        <f t="shared" ca="1" si="24"/>
        <v>8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11</v>
      </c>
      <c r="H115" s="1">
        <f>COUNTIFS($F$2:$F$95,F115 &amp; "*",$H$2:$H$95,"P0")</f>
        <v>5</v>
      </c>
      <c r="I115" s="1">
        <f ca="1">INDIRECT("'" &amp; $K$103 &amp; "'!$g" &amp; ROW())</f>
        <v>12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/>
    </row>
    <row r="117" spans="5:14" x14ac:dyDescent="0.3">
      <c r="F117" t="s">
        <v>63</v>
      </c>
      <c r="G117" s="1">
        <f t="shared" si="25"/>
        <v>6</v>
      </c>
      <c r="H117" s="1">
        <f t="shared" si="26"/>
        <v>1</v>
      </c>
      <c r="I117" s="1">
        <f t="shared" ca="1" si="27"/>
        <v>5</v>
      </c>
    </row>
    <row r="118" spans="5:14" x14ac:dyDescent="0.3">
      <c r="F118" t="s">
        <v>70</v>
      </c>
      <c r="G118" s="1">
        <f t="shared" si="25"/>
        <v>5</v>
      </c>
      <c r="H118" s="1">
        <f t="shared" si="26"/>
        <v>0</v>
      </c>
      <c r="I118" s="1">
        <f t="shared" ca="1" si="27"/>
        <v>5</v>
      </c>
    </row>
    <row r="119" spans="5:14" x14ac:dyDescent="0.3">
      <c r="F119" t="s">
        <v>253</v>
      </c>
      <c r="G119" s="1">
        <f t="shared" si="25"/>
        <v>3</v>
      </c>
      <c r="H119" s="1">
        <f t="shared" si="26"/>
        <v>3</v>
      </c>
      <c r="I119" s="1">
        <f t="shared" ca="1" si="27"/>
        <v>2</v>
      </c>
      <c r="K119" t="s">
        <v>161</v>
      </c>
    </row>
    <row r="120" spans="5:14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7</v>
      </c>
      <c r="H122" s="1">
        <f t="shared" si="26"/>
        <v>2</v>
      </c>
      <c r="I122" s="1">
        <f t="shared" ca="1" si="27"/>
        <v>7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6</v>
      </c>
      <c r="H125" s="1">
        <f t="shared" si="26"/>
        <v>1</v>
      </c>
      <c r="I125" s="1">
        <f t="shared" ca="1" si="27"/>
        <v>4</v>
      </c>
      <c r="M125" t="str">
        <f>CONCATENATE("Prev Rpt= ",$K$103)</f>
        <v>Prev Rpt= bugs-2017-05-16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14</v>
      </c>
      <c r="M126">
        <f ca="1">INDIRECT("'" &amp; $K$103 &amp; "'!$l" &amp; ROW())</f>
        <v>15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18</v>
      </c>
      <c r="M127">
        <f ca="1">INDIRECT("'" &amp; $K$103 &amp; "'!$l" &amp; ROW())</f>
        <v>19</v>
      </c>
    </row>
    <row r="128" spans="5:14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18</v>
      </c>
      <c r="M128">
        <f ca="1">INDIRECT("'" &amp; $K$103 &amp; "'!$l" &amp; ROW())</f>
        <v>14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1</v>
      </c>
      <c r="I129" s="1">
        <f t="shared" ca="1" si="27"/>
        <v>2</v>
      </c>
      <c r="K129" t="s">
        <v>203</v>
      </c>
      <c r="L129">
        <f>COUNTIFS(H2:H95, "unspecified")</f>
        <v>6</v>
      </c>
      <c r="M129">
        <f ca="1">INDIRECT("'" &amp; $K$103 &amp; "'!$l" &amp; ROW())</f>
        <v>7</v>
      </c>
    </row>
    <row r="130" spans="5:13" x14ac:dyDescent="0.3">
      <c r="F130" t="s">
        <v>86</v>
      </c>
      <c r="G130" s="1">
        <f t="shared" si="25"/>
        <v>15</v>
      </c>
      <c r="H130" s="1">
        <f t="shared" si="26"/>
        <v>1</v>
      </c>
      <c r="I130" s="1">
        <f t="shared" ca="1" si="27"/>
        <v>15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56</v>
      </c>
      <c r="M131" s="1">
        <f ca="1">SUM(M126:M129)</f>
        <v>55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3</v>
      </c>
    </row>
    <row r="133" spans="5:13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CONCATENATE("161 to be verified/closed, ",SUM(66,22)," non-QA submitter.")</f>
        <v>161 to be verified/closed, 88 non-QA submitter.</v>
      </c>
      <c r="L133" s="13" t="str">
        <f>CONCATENATE("Older than 14 days: ", SUM(21,12))</f>
        <v>Older than 14 days: 33</v>
      </c>
    </row>
    <row r="134" spans="5:13" x14ac:dyDescent="0.3">
      <c r="G134" s="1">
        <f>SUM(G115:G133)</f>
        <v>56</v>
      </c>
      <c r="H134" s="1">
        <f>SUM(H115:H133)</f>
        <v>14</v>
      </c>
      <c r="I134" s="1">
        <f ca="1">SUM(I115:I133)</f>
        <v>55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3</v>
      </c>
      <c r="I136" s="1">
        <f ca="1">INDIRECT("'" &amp; $K$103 &amp; "'!$g" &amp; ROW())</f>
        <v>4</v>
      </c>
    </row>
    <row r="137" spans="5:13" x14ac:dyDescent="0.3">
      <c r="E137" s="1"/>
      <c r="F137" s="1" t="s">
        <v>194</v>
      </c>
      <c r="G137" s="1">
        <f>COUNTIFS($T$2:$T$95,$F137)</f>
        <v>30</v>
      </c>
      <c r="I137" s="1">
        <f ca="1">INDIRECT("'" &amp; $K$103 &amp; "'!$g" &amp; ROW())</f>
        <v>30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23</v>
      </c>
      <c r="I138" s="1">
        <f ca="1">INDIRECT("'" &amp; $K$103 &amp; "'!$g" &amp; ROW())</f>
        <v>21</v>
      </c>
      <c r="K138" s="4" t="s">
        <v>968</v>
      </c>
    </row>
    <row r="139" spans="5:13" x14ac:dyDescent="0.3">
      <c r="G139">
        <f>SUM(G136:G138)</f>
        <v>56</v>
      </c>
      <c r="I139">
        <f ca="1">INDIRECT("'" &amp; $K$103 &amp; "'!$g" &amp; ROW())</f>
        <v>55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27</v>
      </c>
      <c r="I141">
        <f ca="1">INDIRECT("'" &amp; $K$103 &amp; "'!$g" &amp;ROW())</f>
        <v>30</v>
      </c>
    </row>
    <row r="142" spans="5:13" s="1" customFormat="1" x14ac:dyDescent="0.3">
      <c r="E142"/>
      <c r="F142" t="s">
        <v>570</v>
      </c>
      <c r="G142">
        <f t="shared" si="28"/>
        <v>3</v>
      </c>
      <c r="I142">
        <f t="shared" ref="I142:I148" ca="1" si="29">INDIRECT("'" &amp; $K$103 &amp; "'!$g" &amp;ROW())</f>
        <v>1</v>
      </c>
    </row>
    <row r="143" spans="5:13" x14ac:dyDescent="0.3">
      <c r="F143" t="s">
        <v>43</v>
      </c>
      <c r="G143">
        <f t="shared" si="28"/>
        <v>15</v>
      </c>
      <c r="I143">
        <f t="shared" ca="1" si="29"/>
        <v>15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9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0</v>
      </c>
      <c r="I146">
        <f t="shared" ca="1" si="29"/>
        <v>0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0</v>
      </c>
    </row>
    <row r="148" spans="5:9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9" s="1" customFormat="1" x14ac:dyDescent="0.3">
      <c r="E149"/>
      <c r="G149" s="1">
        <f>SUM(G141:G148)</f>
        <v>56</v>
      </c>
      <c r="I149" s="1">
        <f ca="1">SUM(I141:I148)</f>
        <v>55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1089</v>
      </c>
      <c r="G157">
        <f t="shared" si="31"/>
        <v>0</v>
      </c>
      <c r="I157">
        <f t="shared" ca="1" si="30"/>
        <v>5</v>
      </c>
    </row>
    <row r="158" spans="5:9" x14ac:dyDescent="0.3">
      <c r="F158" t="s">
        <v>1182</v>
      </c>
      <c r="G158">
        <f t="shared" si="31"/>
        <v>15</v>
      </c>
      <c r="I158">
        <f t="shared" ca="1" si="30"/>
        <v>10</v>
      </c>
    </row>
    <row r="159" spans="5:9" x14ac:dyDescent="0.3">
      <c r="F159" t="s">
        <v>1105</v>
      </c>
      <c r="G159">
        <f t="shared" si="31"/>
        <v>6</v>
      </c>
      <c r="I159">
        <f t="shared" ca="1" si="30"/>
        <v>6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21</v>
      </c>
    </row>
    <row r="174" spans="7:14" x14ac:dyDescent="0.3">
      <c r="N174" t="s">
        <v>478</v>
      </c>
    </row>
  </sheetData>
  <autoFilter ref="A1:AH101">
    <filterColumn colId="7">
      <filters>
        <filter val="P0"/>
      </filters>
    </filterColumn>
    <filterColumn colId="12">
      <filters>
        <filter val="---"/>
      </filters>
    </filterColumn>
  </autoFilter>
  <conditionalFormatting sqref="F2:F100">
    <cfRule type="expression" dxfId="266" priority="5">
      <formula>IF(AND(F2 &lt;&gt; AE2, AE2 &lt;&gt; "NTR"), 1,0)</formula>
    </cfRule>
  </conditionalFormatting>
  <conditionalFormatting sqref="M2:M100">
    <cfRule type="expression" dxfId="265" priority="4">
      <formula>IF(AND(M2&lt;&gt;AF2,AF2 &lt;&gt; "---"),IF(AF2 &lt;&gt; "NoTarg",1,0),0)</formula>
    </cfRule>
  </conditionalFormatting>
  <conditionalFormatting sqref="L2:L100">
    <cfRule type="expression" dxfId="264" priority="3">
      <formula>IF(AND(L2 &lt;&gt; AG2, AG2 &lt;&gt; "NoWaive"), 1,0)</formula>
    </cfRule>
  </conditionalFormatting>
  <conditionalFormatting sqref="H2:H100">
    <cfRule type="expression" dxfId="263" priority="2">
      <formula>IF(AND(H2 &lt;&gt; AH2, AH2 &lt;&gt; "NTR"), 1,0)</formula>
    </cfRule>
  </conditionalFormatting>
  <conditionalFormatting sqref="A131:E133 G131:H131 A116:H130 F132:H132 I116:I132 J116:BA133 A134:BA157 F133:I133 A160:BA500 A158:E159 G158:BA159 A2:BA115">
    <cfRule type="expression" dxfId="262" priority="6">
      <formula>MOD(ROW(),2)=0</formula>
    </cfRule>
  </conditionalFormatting>
  <conditionalFormatting sqref="F158:F159">
    <cfRule type="expression" dxfId="261" priority="1">
      <formula>MOD(ROW(),2)=0</formula>
    </cfRule>
  </conditionalFormatting>
  <hyperlinks>
    <hyperlink ref="K115" r:id="rId1"/>
    <hyperlink ref="K1" location="'bugs-2017-05-18'!K118" display="Prev Notes"/>
    <hyperlink ref="N111" location="'bugs-2017-05-18'!A2" display="Top"/>
    <hyperlink ref="E7" r:id="rId2" display="moorthy.mm@hpe.com"/>
    <hyperlink ref="E13" r:id="rId3" display="gabriel.vicoveanu@hpe.com"/>
    <hyperlink ref="E84" r:id="rId4" display="akshay.ballal@hpe.com"/>
    <hyperlink ref="K137" r:id="rId5"/>
    <hyperlink ref="K134" r:id="rId6"/>
    <hyperlink ref="E38" r:id="rId7" display="matt.dumm@hpe.com"/>
    <hyperlink ref="K138" r:id="rId8"/>
    <hyperlink ref="K135" r:id="rId9"/>
    <hyperlink ref="E19" r:id="rId10" display="ron.chambers@hpe.com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097" r:id="rId14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098" r:id="rId15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099" r:id="rId16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00" r:id="rId17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01" r:id="rId18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02" r:id="rId19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03" r:id="rId20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04" r:id="rId21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05" r:id="rId22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06" r:id="rId23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07" r:id="rId24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08" r:id="rId25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09" r:id="rId26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3" filterMode="1"/>
  <dimension ref="A1:AH174"/>
  <sheetViews>
    <sheetView zoomScale="62" zoomScaleNormal="62"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66.77734375" customWidth="1"/>
    <col min="11" max="11" width="56.3320312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1" width="16.21875" bestFit="1" customWidth="1"/>
    <col min="32" max="32" width="27.6640625" customWidth="1"/>
    <col min="33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16-May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hidden="1" x14ac:dyDescent="0.3">
      <c r="A2">
        <f t="shared" ref="A2:A33" si="0">DAYS360(AA2,$K$104)</f>
        <v>209</v>
      </c>
      <c r="B2">
        <f t="shared" ref="B2:B33" si="1">DAYS360(AB2,$K$104)</f>
        <v>8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1016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1182</v>
      </c>
      <c r="N2" t="s">
        <v>294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42863.224421296298</v>
      </c>
      <c r="AD2">
        <v>7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Avitus_1.4.0.70-20170524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P2</v>
      </c>
    </row>
    <row r="3" spans="1:34" hidden="1" x14ac:dyDescent="0.3">
      <c r="A3">
        <f t="shared" si="0"/>
        <v>119</v>
      </c>
      <c r="B3">
        <f t="shared" si="1"/>
        <v>1</v>
      </c>
      <c r="C3" s="4">
        <f t="shared" ca="1" si="2"/>
        <v>94665</v>
      </c>
      <c r="D3">
        <v>94665</v>
      </c>
      <c r="E3" t="s">
        <v>251</v>
      </c>
      <c r="F3" t="s">
        <v>45</v>
      </c>
      <c r="G3" t="s">
        <v>55</v>
      </c>
      <c r="H3" t="s">
        <v>94</v>
      </c>
      <c r="I3" t="s">
        <v>24</v>
      </c>
      <c r="J3" t="s">
        <v>123</v>
      </c>
      <c r="K3" t="str">
        <f t="shared" ca="1" si="3"/>
        <v>.</v>
      </c>
      <c r="L3" t="s">
        <v>484</v>
      </c>
      <c r="M3" t="s">
        <v>1105</v>
      </c>
      <c r="N3" t="s">
        <v>298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484</v>
      </c>
      <c r="Z3" t="s">
        <v>484</v>
      </c>
      <c r="AA3" s="2">
        <v>42752.942291666666</v>
      </c>
      <c r="AB3" s="2">
        <v>42870.251574074071</v>
      </c>
      <c r="AD3">
        <v>11</v>
      </c>
      <c r="AE3" t="str">
        <f t="shared" ca="1" si="4"/>
        <v>ADE</v>
      </c>
      <c r="AF3" t="str">
        <f t="shared" ca="1" si="5"/>
        <v>Avitus_1.4.0.69-20170517</v>
      </c>
      <c r="AG3" t="str">
        <f t="shared" ca="1" si="6"/>
        <v xml:space="preserve"> ---</v>
      </c>
      <c r="AH3" t="str">
        <f t="shared" ca="1" si="7"/>
        <v>P0</v>
      </c>
    </row>
    <row r="4" spans="1:34" hidden="1" x14ac:dyDescent="0.3">
      <c r="A4">
        <f t="shared" si="0"/>
        <v>112</v>
      </c>
      <c r="B4">
        <f t="shared" si="1"/>
        <v>8</v>
      </c>
      <c r="C4" s="4">
        <f t="shared" ca="1" si="2"/>
        <v>94952</v>
      </c>
      <c r="D4">
        <v>94952</v>
      </c>
      <c r="E4" t="s">
        <v>146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1182</v>
      </c>
      <c r="N4" t="s">
        <v>301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42759.143217592595</v>
      </c>
      <c r="AB4" s="2">
        <v>42863.233240740738</v>
      </c>
      <c r="AD4">
        <v>19</v>
      </c>
      <c r="AE4" t="str">
        <f t="shared" ca="1" si="4"/>
        <v>ADE</v>
      </c>
      <c r="AF4" t="str">
        <f t="shared" ca="1" si="5"/>
        <v>Avitus_1.4.0.70-20170524</v>
      </c>
      <c r="AG4" t="str">
        <f t="shared" ca="1" si="6"/>
        <v xml:space="preserve"> ---</v>
      </c>
      <c r="AH4" t="str">
        <f t="shared" ca="1" si="7"/>
        <v>P0</v>
      </c>
    </row>
    <row r="5" spans="1:34" hidden="1" x14ac:dyDescent="0.3">
      <c r="A5">
        <f t="shared" si="0"/>
        <v>82</v>
      </c>
      <c r="B5">
        <f t="shared" si="1"/>
        <v>1</v>
      </c>
      <c r="C5" s="4">
        <f t="shared" ca="1" si="2"/>
        <v>96366</v>
      </c>
      <c r="D5">
        <v>96366</v>
      </c>
      <c r="E5" t="s">
        <v>1264</v>
      </c>
      <c r="F5" t="s">
        <v>45</v>
      </c>
      <c r="G5" t="s">
        <v>46</v>
      </c>
      <c r="H5" t="s">
        <v>94</v>
      </c>
      <c r="I5" t="s">
        <v>24</v>
      </c>
      <c r="J5" t="s">
        <v>123</v>
      </c>
      <c r="K5" t="str">
        <f t="shared" ca="1" si="3"/>
        <v>.</v>
      </c>
      <c r="L5" t="s">
        <v>484</v>
      </c>
      <c r="M5" t="s">
        <v>1182</v>
      </c>
      <c r="N5" t="s">
        <v>587</v>
      </c>
      <c r="O5" t="s">
        <v>123</v>
      </c>
      <c r="P5" t="s">
        <v>117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109</v>
      </c>
      <c r="X5" t="s">
        <v>410</v>
      </c>
      <c r="Y5" t="s">
        <v>484</v>
      </c>
      <c r="Z5" t="s">
        <v>484</v>
      </c>
      <c r="AA5" s="2">
        <v>42790.25513888889</v>
      </c>
      <c r="AB5" s="2">
        <v>42870.28297453704</v>
      </c>
      <c r="AD5">
        <v>13</v>
      </c>
      <c r="AE5" t="str">
        <f t="shared" ca="1" si="4"/>
        <v>ADE</v>
      </c>
      <c r="AF5" t="str">
        <f t="shared" ca="1" si="5"/>
        <v>Avitus_1.4.0.70-20170524</v>
      </c>
      <c r="AG5" t="str">
        <f t="shared" ca="1" si="6"/>
        <v xml:space="preserve"> ---</v>
      </c>
      <c r="AH5" t="str">
        <f t="shared" ca="1" si="7"/>
        <v>P2</v>
      </c>
    </row>
    <row r="6" spans="1:34" hidden="1" x14ac:dyDescent="0.3">
      <c r="A6">
        <f t="shared" si="0"/>
        <v>66</v>
      </c>
      <c r="B6">
        <f t="shared" si="1"/>
        <v>1</v>
      </c>
      <c r="C6" s="4">
        <f t="shared" ca="1" si="2"/>
        <v>96943</v>
      </c>
      <c r="D6">
        <v>96943</v>
      </c>
      <c r="E6" t="s">
        <v>110</v>
      </c>
      <c r="F6" t="s">
        <v>45</v>
      </c>
      <c r="G6" t="s">
        <v>55</v>
      </c>
      <c r="H6" t="s">
        <v>156</v>
      </c>
      <c r="I6" t="s">
        <v>123</v>
      </c>
      <c r="J6" t="s">
        <v>1321</v>
      </c>
      <c r="K6" t="str">
        <f t="shared" ca="1" si="3"/>
        <v>.</v>
      </c>
      <c r="L6" t="s">
        <v>484</v>
      </c>
      <c r="M6" t="s">
        <v>484</v>
      </c>
      <c r="N6" t="s">
        <v>753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42804.168564814812</v>
      </c>
      <c r="AB6" s="2">
        <v>42870.28738425926</v>
      </c>
      <c r="AD6">
        <v>15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 xml:space="preserve"> ---</v>
      </c>
      <c r="AH6" t="str">
        <f t="shared" ca="1" si="7"/>
        <v>unspecified</v>
      </c>
    </row>
    <row r="7" spans="1:34" hidden="1" x14ac:dyDescent="0.3">
      <c r="A7">
        <f t="shared" si="0"/>
        <v>29</v>
      </c>
      <c r="B7">
        <f t="shared" si="1"/>
        <v>0</v>
      </c>
      <c r="C7" s="4">
        <f t="shared" ca="1" si="2"/>
        <v>98295</v>
      </c>
      <c r="D7">
        <v>98295</v>
      </c>
      <c r="E7" t="s">
        <v>650</v>
      </c>
      <c r="F7" t="s">
        <v>45</v>
      </c>
      <c r="G7" t="s">
        <v>266</v>
      </c>
      <c r="H7" t="s">
        <v>184</v>
      </c>
      <c r="I7" t="s">
        <v>1300</v>
      </c>
      <c r="J7" t="s">
        <v>123</v>
      </c>
      <c r="K7" t="str">
        <f t="shared" ca="1" si="3"/>
        <v>.</v>
      </c>
      <c r="L7" t="s">
        <v>484</v>
      </c>
      <c r="M7" t="s">
        <v>1089</v>
      </c>
      <c r="N7" t="s">
        <v>1138</v>
      </c>
      <c r="O7" t="s">
        <v>123</v>
      </c>
      <c r="P7" t="s">
        <v>123</v>
      </c>
      <c r="Q7" t="s">
        <v>82</v>
      </c>
      <c r="S7" t="s">
        <v>269</v>
      </c>
      <c r="T7" t="s">
        <v>36</v>
      </c>
      <c r="U7" t="s">
        <v>22</v>
      </c>
      <c r="V7" t="s">
        <v>82</v>
      </c>
      <c r="W7" t="s">
        <v>54</v>
      </c>
      <c r="X7" t="s">
        <v>433</v>
      </c>
      <c r="Y7" t="s">
        <v>484</v>
      </c>
      <c r="Z7" t="s">
        <v>851</v>
      </c>
      <c r="AA7" s="2">
        <v>42842.164803240739</v>
      </c>
      <c r="AB7" s="2">
        <v>42871.011597222219</v>
      </c>
      <c r="AD7">
        <v>9</v>
      </c>
      <c r="AE7" t="str">
        <f t="shared" ca="1" si="4"/>
        <v>ADE</v>
      </c>
      <c r="AF7" t="str">
        <f t="shared" ca="1" si="5"/>
        <v>Avitus_1.4.0.69-20170517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22</v>
      </c>
      <c r="B8">
        <f t="shared" si="1"/>
        <v>4</v>
      </c>
      <c r="C8" s="4">
        <f t="shared" ca="1" si="2"/>
        <v>98662</v>
      </c>
      <c r="D8">
        <v>98662</v>
      </c>
      <c r="E8" t="s">
        <v>977</v>
      </c>
      <c r="F8" t="s">
        <v>45</v>
      </c>
      <c r="G8" t="s">
        <v>894</v>
      </c>
      <c r="H8" t="s">
        <v>184</v>
      </c>
      <c r="I8" t="s">
        <v>81</v>
      </c>
      <c r="J8" t="s">
        <v>1323</v>
      </c>
      <c r="K8" t="str">
        <f t="shared" ca="1" si="3"/>
        <v>.</v>
      </c>
      <c r="L8" t="s">
        <v>484</v>
      </c>
      <c r="M8" t="s">
        <v>484</v>
      </c>
      <c r="N8" t="s">
        <v>1121</v>
      </c>
      <c r="O8" t="s">
        <v>123</v>
      </c>
      <c r="P8" t="s">
        <v>123</v>
      </c>
      <c r="Q8" t="s">
        <v>82</v>
      </c>
      <c r="S8" t="s">
        <v>269</v>
      </c>
      <c r="T8" t="s">
        <v>23</v>
      </c>
      <c r="U8" t="s">
        <v>22</v>
      </c>
      <c r="V8" t="s">
        <v>82</v>
      </c>
      <c r="W8" t="s">
        <v>54</v>
      </c>
      <c r="X8" t="s">
        <v>242</v>
      </c>
      <c r="Y8" t="s">
        <v>484</v>
      </c>
      <c r="Z8" t="s">
        <v>484</v>
      </c>
      <c r="AA8" s="2">
        <v>42849.272326388891</v>
      </c>
      <c r="AB8" s="2">
        <v>42867.118287037039</v>
      </c>
      <c r="AD8">
        <v>11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 xml:space="preserve"> ---</v>
      </c>
      <c r="AH8" t="str">
        <f t="shared" ca="1" si="7"/>
        <v>P0</v>
      </c>
    </row>
    <row r="9" spans="1:34" hidden="1" x14ac:dyDescent="0.3">
      <c r="A9">
        <f t="shared" si="0"/>
        <v>20</v>
      </c>
      <c r="B9">
        <f t="shared" si="1"/>
        <v>1</v>
      </c>
      <c r="C9" s="4">
        <f t="shared" ca="1" si="2"/>
        <v>98778</v>
      </c>
      <c r="D9">
        <v>98778</v>
      </c>
      <c r="E9" t="s">
        <v>169</v>
      </c>
      <c r="F9" t="s">
        <v>45</v>
      </c>
      <c r="G9" t="s">
        <v>55</v>
      </c>
      <c r="H9" t="s">
        <v>184</v>
      </c>
      <c r="I9" t="s">
        <v>24</v>
      </c>
      <c r="J9" t="s">
        <v>123</v>
      </c>
      <c r="K9" t="str">
        <f t="shared" ca="1" si="3"/>
        <v>.</v>
      </c>
      <c r="L9" t="s">
        <v>484</v>
      </c>
      <c r="M9" t="s">
        <v>1182</v>
      </c>
      <c r="N9" t="s">
        <v>1152</v>
      </c>
      <c r="O9">
        <v>17496</v>
      </c>
      <c r="P9" t="s">
        <v>123</v>
      </c>
      <c r="Q9" t="s">
        <v>82</v>
      </c>
      <c r="S9" t="s">
        <v>269</v>
      </c>
      <c r="T9" t="s">
        <v>36</v>
      </c>
      <c r="U9" t="s">
        <v>35</v>
      </c>
      <c r="V9" t="s">
        <v>190</v>
      </c>
      <c r="W9" t="s">
        <v>26</v>
      </c>
      <c r="X9" t="s">
        <v>742</v>
      </c>
      <c r="Y9" t="s">
        <v>484</v>
      </c>
      <c r="Z9" t="s">
        <v>484</v>
      </c>
      <c r="AA9" s="2">
        <v>42851.668726851851</v>
      </c>
      <c r="AB9" s="2">
        <v>42870.152280092596</v>
      </c>
      <c r="AD9">
        <v>6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hidden="1" x14ac:dyDescent="0.3">
      <c r="A10">
        <f t="shared" si="0"/>
        <v>15</v>
      </c>
      <c r="B10">
        <f t="shared" si="1"/>
        <v>1</v>
      </c>
      <c r="C10" s="4">
        <f t="shared" ca="1" si="2"/>
        <v>98915</v>
      </c>
      <c r="D10">
        <v>98915</v>
      </c>
      <c r="E10" t="s">
        <v>1180</v>
      </c>
      <c r="F10" t="s">
        <v>45</v>
      </c>
      <c r="G10" t="s">
        <v>55</v>
      </c>
      <c r="H10" t="s">
        <v>94</v>
      </c>
      <c r="I10" t="s">
        <v>24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1179</v>
      </c>
      <c r="O10" t="s">
        <v>123</v>
      </c>
      <c r="P10" t="s">
        <v>123</v>
      </c>
      <c r="Q10" t="s">
        <v>82</v>
      </c>
      <c r="S10" t="s">
        <v>269</v>
      </c>
      <c r="T10" t="s">
        <v>23</v>
      </c>
      <c r="U10" t="s">
        <v>22</v>
      </c>
      <c r="V10" t="s">
        <v>82</v>
      </c>
      <c r="W10" t="s">
        <v>739</v>
      </c>
      <c r="X10" t="s">
        <v>1180</v>
      </c>
      <c r="Y10" t="s">
        <v>484</v>
      </c>
      <c r="Z10" t="s">
        <v>484</v>
      </c>
      <c r="AA10" s="2">
        <v>42856.609178240738</v>
      </c>
      <c r="AB10" s="2">
        <v>42870.145150462966</v>
      </c>
      <c r="AD10">
        <v>10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P2</v>
      </c>
    </row>
    <row r="11" spans="1:34" hidden="1" x14ac:dyDescent="0.3">
      <c r="A11">
        <f t="shared" si="0"/>
        <v>11</v>
      </c>
      <c r="B11">
        <f t="shared" si="1"/>
        <v>0</v>
      </c>
      <c r="C11" s="4">
        <f t="shared" ca="1" si="2"/>
        <v>99100</v>
      </c>
      <c r="D11">
        <v>99100</v>
      </c>
      <c r="E11" t="s">
        <v>867</v>
      </c>
      <c r="F11" t="s">
        <v>45</v>
      </c>
      <c r="G11" t="s">
        <v>1267</v>
      </c>
      <c r="H11" t="s">
        <v>94</v>
      </c>
      <c r="I11" t="s">
        <v>24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1224</v>
      </c>
      <c r="O11" t="s">
        <v>123</v>
      </c>
      <c r="P11" t="s">
        <v>123</v>
      </c>
      <c r="Q11" t="s">
        <v>82</v>
      </c>
      <c r="S11" t="s">
        <v>269</v>
      </c>
      <c r="T11" t="s">
        <v>23</v>
      </c>
      <c r="U11" t="s">
        <v>39</v>
      </c>
      <c r="V11" t="s">
        <v>82</v>
      </c>
      <c r="W11" t="s">
        <v>54</v>
      </c>
      <c r="X11" t="s">
        <v>1034</v>
      </c>
      <c r="Y11" t="s">
        <v>484</v>
      </c>
      <c r="Z11" t="s">
        <v>484</v>
      </c>
      <c r="AA11" s="2">
        <v>42860.112962962965</v>
      </c>
      <c r="AB11" s="2">
        <v>42871.15252314815</v>
      </c>
      <c r="AD11">
        <v>5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P2</v>
      </c>
    </row>
    <row r="12" spans="1:34" x14ac:dyDescent="0.3">
      <c r="A12">
        <f t="shared" si="0"/>
        <v>7</v>
      </c>
      <c r="B12">
        <f t="shared" si="1"/>
        <v>0</v>
      </c>
      <c r="C12" s="4">
        <f t="shared" ca="1" si="2"/>
        <v>99223</v>
      </c>
      <c r="D12">
        <v>99223</v>
      </c>
      <c r="E12" t="s">
        <v>410</v>
      </c>
      <c r="F12" t="s">
        <v>45</v>
      </c>
      <c r="G12" t="s">
        <v>46</v>
      </c>
      <c r="H12" t="s">
        <v>184</v>
      </c>
      <c r="I12" t="s">
        <v>81</v>
      </c>
      <c r="J12" t="s">
        <v>1318</v>
      </c>
      <c r="K12" t="str">
        <f t="shared" ca="1" si="3"/>
        <v>.</v>
      </c>
      <c r="L12" t="s">
        <v>484</v>
      </c>
      <c r="M12" t="s">
        <v>484</v>
      </c>
      <c r="N12" t="s">
        <v>1278</v>
      </c>
      <c r="O12" t="s">
        <v>123</v>
      </c>
      <c r="P12" t="s">
        <v>123</v>
      </c>
      <c r="Q12" t="s">
        <v>21</v>
      </c>
      <c r="S12" t="s">
        <v>269</v>
      </c>
      <c r="T12" t="s">
        <v>36</v>
      </c>
      <c r="U12" t="s">
        <v>39</v>
      </c>
      <c r="V12" t="s">
        <v>82</v>
      </c>
      <c r="W12" t="s">
        <v>54</v>
      </c>
      <c r="X12" t="s">
        <v>433</v>
      </c>
      <c r="Y12" t="s">
        <v>484</v>
      </c>
      <c r="Z12" t="s">
        <v>484</v>
      </c>
      <c r="AA12" s="2">
        <v>42864.344293981485</v>
      </c>
      <c r="AB12" s="2">
        <v>42871.027372685188</v>
      </c>
      <c r="AD12">
        <v>7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P0</v>
      </c>
    </row>
    <row r="13" spans="1:34" hidden="1" x14ac:dyDescent="0.3">
      <c r="A13">
        <f t="shared" si="0"/>
        <v>7</v>
      </c>
      <c r="B13">
        <f t="shared" si="1"/>
        <v>0</v>
      </c>
      <c r="C13" s="4">
        <f t="shared" ca="1" si="2"/>
        <v>99238</v>
      </c>
      <c r="D13">
        <v>99238</v>
      </c>
      <c r="E13" t="s">
        <v>1268</v>
      </c>
      <c r="F13" t="s">
        <v>45</v>
      </c>
      <c r="G13" t="s">
        <v>786</v>
      </c>
      <c r="H13" t="s">
        <v>94</v>
      </c>
      <c r="I13" t="s">
        <v>24</v>
      </c>
      <c r="J13" t="s">
        <v>123</v>
      </c>
      <c r="K13" t="str">
        <f t="shared" ca="1" si="3"/>
        <v>.</v>
      </c>
      <c r="L13" t="s">
        <v>484</v>
      </c>
      <c r="M13" t="s">
        <v>1089</v>
      </c>
      <c r="N13" t="s">
        <v>1280</v>
      </c>
      <c r="O13" t="s">
        <v>123</v>
      </c>
      <c r="P13" t="s">
        <v>123</v>
      </c>
      <c r="Q13" t="s">
        <v>82</v>
      </c>
      <c r="S13" t="s">
        <v>269</v>
      </c>
      <c r="T13" t="s">
        <v>23</v>
      </c>
      <c r="U13" t="s">
        <v>39</v>
      </c>
      <c r="V13" t="s">
        <v>82</v>
      </c>
      <c r="W13" t="s">
        <v>52</v>
      </c>
      <c r="X13" t="s">
        <v>267</v>
      </c>
      <c r="Y13" t="s">
        <v>484</v>
      </c>
      <c r="Z13" t="s">
        <v>851</v>
      </c>
      <c r="AA13" s="2">
        <v>42864.49318287037</v>
      </c>
      <c r="AB13" s="2">
        <v>42871.037175925929</v>
      </c>
      <c r="AD13">
        <v>4</v>
      </c>
      <c r="AE13" t="str">
        <f t="shared" ca="1" si="4"/>
        <v>ADE</v>
      </c>
      <c r="AF13" t="str">
        <f t="shared" ca="1" si="5"/>
        <v>Avitus_1.4.0.69-20170517</v>
      </c>
      <c r="AG13" t="str">
        <f t="shared" ca="1" si="6"/>
        <v xml:space="preserve"> ---</v>
      </c>
      <c r="AH13" t="str">
        <f t="shared" ca="1" si="7"/>
        <v>P2</v>
      </c>
    </row>
    <row r="14" spans="1:34" hidden="1" x14ac:dyDescent="0.3">
      <c r="A14">
        <f t="shared" si="0"/>
        <v>48</v>
      </c>
      <c r="B14">
        <f t="shared" si="1"/>
        <v>0</v>
      </c>
      <c r="C14" s="4">
        <f t="shared" ca="1" si="2"/>
        <v>97551</v>
      </c>
      <c r="D14">
        <v>97551</v>
      </c>
      <c r="E14" t="s">
        <v>1000</v>
      </c>
      <c r="F14" t="s">
        <v>63</v>
      </c>
      <c r="G14" t="s">
        <v>446</v>
      </c>
      <c r="H14" t="s">
        <v>184</v>
      </c>
      <c r="I14" t="s">
        <v>30</v>
      </c>
      <c r="J14" t="s">
        <v>123</v>
      </c>
      <c r="K14" t="str">
        <f t="shared" ca="1" si="3"/>
        <v>.</v>
      </c>
      <c r="L14" t="s">
        <v>484</v>
      </c>
      <c r="M14" t="s">
        <v>1182</v>
      </c>
      <c r="N14" t="s">
        <v>921</v>
      </c>
      <c r="O14">
        <v>17250</v>
      </c>
      <c r="P14" t="s">
        <v>123</v>
      </c>
      <c r="Q14" t="s">
        <v>82</v>
      </c>
      <c r="S14" t="s">
        <v>269</v>
      </c>
      <c r="T14" t="s">
        <v>36</v>
      </c>
      <c r="U14" t="s">
        <v>35</v>
      </c>
      <c r="V14" t="s">
        <v>190</v>
      </c>
      <c r="W14" t="s">
        <v>26</v>
      </c>
      <c r="X14" t="s">
        <v>412</v>
      </c>
      <c r="Y14" t="s">
        <v>100</v>
      </c>
      <c r="Z14" t="s">
        <v>484</v>
      </c>
      <c r="AA14" s="2">
        <v>42822.285578703704</v>
      </c>
      <c r="AB14" s="2">
        <v>42871.016446759262</v>
      </c>
      <c r="AD14">
        <v>6</v>
      </c>
      <c r="AE14" t="str">
        <f t="shared" ca="1" si="4"/>
        <v>AvatarFS</v>
      </c>
      <c r="AF14" t="str">
        <f t="shared" ca="1" si="5"/>
        <v>Avitus_1.4.0.69-20170517</v>
      </c>
      <c r="AG14" t="str">
        <f t="shared" ca="1" si="6"/>
        <v xml:space="preserve"> ---</v>
      </c>
      <c r="AH14" t="str">
        <f t="shared" ca="1" si="7"/>
        <v>P0</v>
      </c>
    </row>
    <row r="15" spans="1:34" hidden="1" x14ac:dyDescent="0.3">
      <c r="A15">
        <f t="shared" si="0"/>
        <v>43</v>
      </c>
      <c r="B15">
        <f t="shared" si="1"/>
        <v>1</v>
      </c>
      <c r="C15" s="4">
        <f t="shared" ca="1" si="2"/>
        <v>97780</v>
      </c>
      <c r="D15">
        <v>97780</v>
      </c>
      <c r="E15" t="s">
        <v>410</v>
      </c>
      <c r="F15" t="s">
        <v>63</v>
      </c>
      <c r="G15" t="s">
        <v>555</v>
      </c>
      <c r="H15" t="s">
        <v>94</v>
      </c>
      <c r="I15" t="s">
        <v>24</v>
      </c>
      <c r="J15" t="s">
        <v>123</v>
      </c>
      <c r="K15" t="str">
        <f t="shared" ca="1" si="3"/>
        <v>.</v>
      </c>
      <c r="L15" t="s">
        <v>484</v>
      </c>
      <c r="M15" t="s">
        <v>1105</v>
      </c>
      <c r="N15" t="s">
        <v>981</v>
      </c>
      <c r="O15" t="s">
        <v>123</v>
      </c>
      <c r="P15" t="s">
        <v>123</v>
      </c>
      <c r="Q15" t="s">
        <v>82</v>
      </c>
      <c r="S15" t="s">
        <v>269</v>
      </c>
      <c r="T15" t="s">
        <v>23</v>
      </c>
      <c r="U15" t="s">
        <v>22</v>
      </c>
      <c r="V15" t="s">
        <v>82</v>
      </c>
      <c r="W15" t="s">
        <v>90</v>
      </c>
      <c r="X15" t="s">
        <v>959</v>
      </c>
      <c r="Y15" t="s">
        <v>484</v>
      </c>
      <c r="Z15" t="s">
        <v>484</v>
      </c>
      <c r="AA15" s="2">
        <v>42828.155347222222</v>
      </c>
      <c r="AB15" s="2">
        <v>42870.030416666668</v>
      </c>
      <c r="AD15">
        <v>12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 xml:space="preserve"> ---</v>
      </c>
      <c r="AH15" t="str">
        <f t="shared" ca="1" si="7"/>
        <v>P2</v>
      </c>
    </row>
    <row r="16" spans="1:34" hidden="1" x14ac:dyDescent="0.3">
      <c r="A16">
        <f t="shared" si="0"/>
        <v>29</v>
      </c>
      <c r="B16">
        <f t="shared" si="1"/>
        <v>12</v>
      </c>
      <c r="C16" s="4">
        <f t="shared" ca="1" si="2"/>
        <v>98359</v>
      </c>
      <c r="D16">
        <v>98359</v>
      </c>
      <c r="E16" t="s">
        <v>1000</v>
      </c>
      <c r="F16" t="s">
        <v>63</v>
      </c>
      <c r="G16" t="s">
        <v>446</v>
      </c>
      <c r="H16" t="s">
        <v>112</v>
      </c>
      <c r="I16" t="s">
        <v>24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1061</v>
      </c>
      <c r="O16">
        <v>17373</v>
      </c>
      <c r="P16" t="s">
        <v>123</v>
      </c>
      <c r="Q16" t="s">
        <v>82</v>
      </c>
      <c r="S16" t="s">
        <v>269</v>
      </c>
      <c r="T16" t="s">
        <v>36</v>
      </c>
      <c r="U16" t="s">
        <v>35</v>
      </c>
      <c r="V16" t="s">
        <v>190</v>
      </c>
      <c r="W16" t="s">
        <v>26</v>
      </c>
      <c r="X16" t="s">
        <v>742</v>
      </c>
      <c r="Y16" t="s">
        <v>103</v>
      </c>
      <c r="Z16" t="s">
        <v>484</v>
      </c>
      <c r="AA16" s="2">
        <v>42842.662604166668</v>
      </c>
      <c r="AB16" s="2">
        <v>42859.326423611114</v>
      </c>
      <c r="AD16">
        <v>8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 xml:space="preserve"> ---</v>
      </c>
      <c r="AH16" t="str">
        <f t="shared" ca="1" si="7"/>
        <v>P1</v>
      </c>
    </row>
    <row r="17" spans="1:34" hidden="1" x14ac:dyDescent="0.3">
      <c r="A17">
        <f t="shared" si="0"/>
        <v>12</v>
      </c>
      <c r="B17">
        <f t="shared" si="1"/>
        <v>2</v>
      </c>
      <c r="C17" s="4">
        <f t="shared" ca="1" si="2"/>
        <v>99032</v>
      </c>
      <c r="D17">
        <v>99032</v>
      </c>
      <c r="E17" t="s">
        <v>801</v>
      </c>
      <c r="F17" t="s">
        <v>63</v>
      </c>
      <c r="G17" t="s">
        <v>989</v>
      </c>
      <c r="H17" t="s">
        <v>112</v>
      </c>
      <c r="I17" t="s">
        <v>24</v>
      </c>
      <c r="J17" t="s">
        <v>123</v>
      </c>
      <c r="K17" t="str">
        <f t="shared" ca="1" si="3"/>
        <v>.</v>
      </c>
      <c r="L17" t="s">
        <v>484</v>
      </c>
      <c r="M17" t="s">
        <v>1182</v>
      </c>
      <c r="N17" t="s">
        <v>1208</v>
      </c>
      <c r="O17" t="s">
        <v>123</v>
      </c>
      <c r="P17" t="s">
        <v>123</v>
      </c>
      <c r="Q17" t="s">
        <v>82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997</v>
      </c>
      <c r="Y17" t="s">
        <v>484</v>
      </c>
      <c r="Z17" t="s">
        <v>484</v>
      </c>
      <c r="AA17" s="2">
        <v>42859.043344907404</v>
      </c>
      <c r="AB17" s="2">
        <v>42869.994560185187</v>
      </c>
      <c r="AD17">
        <v>5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 xml:space="preserve"> ---</v>
      </c>
      <c r="AH17" t="str">
        <f t="shared" ca="1" si="7"/>
        <v>P1</v>
      </c>
    </row>
    <row r="18" spans="1:34" hidden="1" x14ac:dyDescent="0.3">
      <c r="A18">
        <f t="shared" si="0"/>
        <v>8</v>
      </c>
      <c r="B18">
        <f t="shared" si="1"/>
        <v>1</v>
      </c>
      <c r="C18" s="4">
        <f t="shared" ca="1" si="2"/>
        <v>99165</v>
      </c>
      <c r="D18">
        <v>99165</v>
      </c>
      <c r="E18" t="s">
        <v>146</v>
      </c>
      <c r="F18" t="s">
        <v>63</v>
      </c>
      <c r="G18" t="s">
        <v>66</v>
      </c>
      <c r="H18" t="s">
        <v>156</v>
      </c>
      <c r="I18" t="s">
        <v>123</v>
      </c>
      <c r="J18" t="s">
        <v>1322</v>
      </c>
      <c r="K18" t="str">
        <f t="shared" ca="1" si="3"/>
        <v>.</v>
      </c>
      <c r="L18" t="s">
        <v>484</v>
      </c>
      <c r="M18" t="s">
        <v>484</v>
      </c>
      <c r="N18" t="s">
        <v>1240</v>
      </c>
      <c r="O18" t="s">
        <v>123</v>
      </c>
      <c r="P18" t="s">
        <v>123</v>
      </c>
      <c r="Q18" t="s">
        <v>82</v>
      </c>
      <c r="S18" t="s">
        <v>269</v>
      </c>
      <c r="T18" t="s">
        <v>36</v>
      </c>
      <c r="U18" t="s">
        <v>22</v>
      </c>
      <c r="V18" t="s">
        <v>82</v>
      </c>
      <c r="W18" t="s">
        <v>90</v>
      </c>
      <c r="X18" t="s">
        <v>997</v>
      </c>
      <c r="Y18" t="s">
        <v>484</v>
      </c>
      <c r="Z18" t="s">
        <v>484</v>
      </c>
      <c r="AA18" s="2">
        <v>42863.349120370367</v>
      </c>
      <c r="AB18" s="2">
        <v>42870.001643518517</v>
      </c>
      <c r="AD18">
        <v>4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unspecified</v>
      </c>
    </row>
    <row r="19" spans="1:34" hidden="1" x14ac:dyDescent="0.3">
      <c r="A19">
        <f t="shared" si="0"/>
        <v>315</v>
      </c>
      <c r="B19">
        <f t="shared" si="1"/>
        <v>0</v>
      </c>
      <c r="C19" s="4">
        <f t="shared" ca="1" si="2"/>
        <v>85572</v>
      </c>
      <c r="D19">
        <v>85572</v>
      </c>
      <c r="E19" t="s">
        <v>69</v>
      </c>
      <c r="F19" t="s">
        <v>70</v>
      </c>
      <c r="G19" t="s">
        <v>71</v>
      </c>
      <c r="H19" t="s">
        <v>112</v>
      </c>
      <c r="I19" t="s">
        <v>81</v>
      </c>
      <c r="J19" t="s">
        <v>123</v>
      </c>
      <c r="K19" t="str">
        <f t="shared" ca="1" si="3"/>
        <v>.</v>
      </c>
      <c r="L19" t="s">
        <v>484</v>
      </c>
      <c r="M19" t="s">
        <v>1105</v>
      </c>
      <c r="N19" t="s">
        <v>313</v>
      </c>
      <c r="O19" t="s">
        <v>123</v>
      </c>
      <c r="P19" t="s">
        <v>123</v>
      </c>
      <c r="Q19" t="s">
        <v>82</v>
      </c>
      <c r="S19" t="s">
        <v>269</v>
      </c>
      <c r="T19" t="s">
        <v>23</v>
      </c>
      <c r="U19" t="s">
        <v>39</v>
      </c>
      <c r="V19" t="s">
        <v>82</v>
      </c>
      <c r="W19" t="s">
        <v>95</v>
      </c>
      <c r="X19" t="s">
        <v>272</v>
      </c>
      <c r="Y19" t="s">
        <v>484</v>
      </c>
      <c r="Z19" t="s">
        <v>484</v>
      </c>
      <c r="AA19" s="2">
        <v>42552.705081018517</v>
      </c>
      <c r="AB19" s="2">
        <v>42871.099722222221</v>
      </c>
      <c r="AC19" t="s">
        <v>1288</v>
      </c>
      <c r="AD19">
        <v>9</v>
      </c>
      <c r="AE19" t="str">
        <f t="shared" ca="1" si="4"/>
        <v>Documentation</v>
      </c>
      <c r="AF19" t="str">
        <f t="shared" ca="1" si="5"/>
        <v>Avitus_1.4.0.71-20170531</v>
      </c>
      <c r="AG19" t="str">
        <f t="shared" ca="1" si="6"/>
        <v xml:space="preserve"> ---</v>
      </c>
      <c r="AH19" t="str">
        <f t="shared" ca="1" si="7"/>
        <v>P0</v>
      </c>
    </row>
    <row r="20" spans="1:34" hidden="1" x14ac:dyDescent="0.3">
      <c r="A20">
        <f t="shared" si="0"/>
        <v>235</v>
      </c>
      <c r="B20">
        <f t="shared" si="1"/>
        <v>0</v>
      </c>
      <c r="C20" s="4">
        <f t="shared" ca="1" si="2"/>
        <v>89410</v>
      </c>
      <c r="D20">
        <v>89410</v>
      </c>
      <c r="E20" t="s">
        <v>69</v>
      </c>
      <c r="F20" t="s">
        <v>70</v>
      </c>
      <c r="G20" t="s">
        <v>71</v>
      </c>
      <c r="H20" t="s">
        <v>112</v>
      </c>
      <c r="I20" t="s">
        <v>24</v>
      </c>
      <c r="J20" t="s">
        <v>123</v>
      </c>
      <c r="K20" t="str">
        <f t="shared" ca="1" si="3"/>
        <v>NTR</v>
      </c>
      <c r="L20" t="s">
        <v>484</v>
      </c>
      <c r="M20" t="s">
        <v>484</v>
      </c>
      <c r="N20" t="s">
        <v>1301</v>
      </c>
      <c r="O20" t="s">
        <v>123</v>
      </c>
      <c r="P20" t="s">
        <v>1302</v>
      </c>
      <c r="Q20" t="s">
        <v>82</v>
      </c>
      <c r="S20" t="s">
        <v>269</v>
      </c>
      <c r="T20" t="s">
        <v>23</v>
      </c>
      <c r="U20" t="s">
        <v>39</v>
      </c>
      <c r="V20" t="s">
        <v>29</v>
      </c>
      <c r="W20" t="s">
        <v>26</v>
      </c>
      <c r="X20" t="s">
        <v>735</v>
      </c>
      <c r="Y20" t="s">
        <v>484</v>
      </c>
      <c r="Z20" t="s">
        <v>484</v>
      </c>
      <c r="AA20" s="2">
        <v>42634.400601851848</v>
      </c>
      <c r="AB20" s="2">
        <v>42871.099710648145</v>
      </c>
      <c r="AD20">
        <v>8</v>
      </c>
      <c r="AE20" t="str">
        <f t="shared" ca="1" si="4"/>
        <v>NTR</v>
      </c>
      <c r="AF20" t="str">
        <f t="shared" ca="1" si="5"/>
        <v>NoTarg</v>
      </c>
      <c r="AG20" t="str">
        <f t="shared" ca="1" si="6"/>
        <v>NoWaive</v>
      </c>
      <c r="AH20" t="str">
        <f t="shared" ca="1" si="7"/>
        <v>NTR</v>
      </c>
    </row>
    <row r="21" spans="1:34" hidden="1" x14ac:dyDescent="0.3">
      <c r="A21">
        <f t="shared" si="0"/>
        <v>55</v>
      </c>
      <c r="B21">
        <f t="shared" si="1"/>
        <v>0</v>
      </c>
      <c r="C21" s="4">
        <f t="shared" ca="1" si="2"/>
        <v>97325</v>
      </c>
      <c r="D21">
        <v>97325</v>
      </c>
      <c r="E21" t="s">
        <v>69</v>
      </c>
      <c r="F21" t="s">
        <v>70</v>
      </c>
      <c r="G21" t="s">
        <v>71</v>
      </c>
      <c r="H21" t="s">
        <v>112</v>
      </c>
      <c r="I21" t="s">
        <v>68</v>
      </c>
      <c r="J21" t="s">
        <v>123</v>
      </c>
      <c r="K21" t="str">
        <f t="shared" ca="1" si="3"/>
        <v>.</v>
      </c>
      <c r="L21" t="s">
        <v>484</v>
      </c>
      <c r="M21" t="s">
        <v>1105</v>
      </c>
      <c r="N21" t="s">
        <v>946</v>
      </c>
      <c r="O21" t="s">
        <v>123</v>
      </c>
      <c r="P21" t="s">
        <v>123</v>
      </c>
      <c r="Q21" t="s">
        <v>82</v>
      </c>
      <c r="S21" t="s">
        <v>269</v>
      </c>
      <c r="T21" t="s">
        <v>23</v>
      </c>
      <c r="U21" t="s">
        <v>39</v>
      </c>
      <c r="V21" t="s">
        <v>82</v>
      </c>
      <c r="W21" t="s">
        <v>54</v>
      </c>
      <c r="X21" t="s">
        <v>456</v>
      </c>
      <c r="Y21" t="s">
        <v>484</v>
      </c>
      <c r="Z21" t="s">
        <v>484</v>
      </c>
      <c r="AA21" s="2">
        <v>42815.376701388886</v>
      </c>
      <c r="AB21" s="2">
        <v>42871.101793981485</v>
      </c>
      <c r="AC21" t="s">
        <v>1288</v>
      </c>
      <c r="AD21">
        <v>13</v>
      </c>
      <c r="AE21" t="str">
        <f t="shared" ca="1" si="4"/>
        <v>Documentation</v>
      </c>
      <c r="AF21" t="str">
        <f t="shared" ca="1" si="5"/>
        <v>Avitus_1.4.0.71-20170531</v>
      </c>
      <c r="AG21" t="str">
        <f t="shared" ca="1" si="6"/>
        <v xml:space="preserve"> ---</v>
      </c>
      <c r="AH21" t="str">
        <f t="shared" ca="1" si="7"/>
        <v>P0</v>
      </c>
    </row>
    <row r="22" spans="1:34" hidden="1" x14ac:dyDescent="0.3">
      <c r="A22">
        <f t="shared" si="0"/>
        <v>47</v>
      </c>
      <c r="B22">
        <f t="shared" si="1"/>
        <v>0</v>
      </c>
      <c r="C22" s="4">
        <f t="shared" ca="1" si="2"/>
        <v>97618</v>
      </c>
      <c r="D22">
        <v>97618</v>
      </c>
      <c r="E22" t="s">
        <v>69</v>
      </c>
      <c r="F22" t="s">
        <v>70</v>
      </c>
      <c r="G22" t="s">
        <v>71</v>
      </c>
      <c r="H22" t="s">
        <v>112</v>
      </c>
      <c r="I22" t="s">
        <v>68</v>
      </c>
      <c r="J22" t="s">
        <v>123</v>
      </c>
      <c r="K22" t="str">
        <f t="shared" ca="1" si="3"/>
        <v>.</v>
      </c>
      <c r="L22" t="s">
        <v>484</v>
      </c>
      <c r="M22" t="s">
        <v>1105</v>
      </c>
      <c r="N22" t="s">
        <v>947</v>
      </c>
      <c r="O22" t="s">
        <v>123</v>
      </c>
      <c r="P22" t="s">
        <v>123</v>
      </c>
      <c r="Q22" t="s">
        <v>82</v>
      </c>
      <c r="S22" t="s">
        <v>269</v>
      </c>
      <c r="T22" t="s">
        <v>23</v>
      </c>
      <c r="U22" t="s">
        <v>39</v>
      </c>
      <c r="V22" t="s">
        <v>82</v>
      </c>
      <c r="W22" t="s">
        <v>54</v>
      </c>
      <c r="X22" t="s">
        <v>456</v>
      </c>
      <c r="Y22" t="s">
        <v>484</v>
      </c>
      <c r="Z22" t="s">
        <v>484</v>
      </c>
      <c r="AA22" s="2">
        <v>42823.494652777779</v>
      </c>
      <c r="AB22" s="2">
        <v>42871.102453703701</v>
      </c>
      <c r="AC22" t="s">
        <v>1288</v>
      </c>
      <c r="AD22">
        <v>10</v>
      </c>
      <c r="AE22" t="str">
        <f t="shared" ca="1" si="4"/>
        <v>Documentation</v>
      </c>
      <c r="AF22" t="str">
        <f t="shared" ca="1" si="5"/>
        <v>Avitus_1.4.0.71-20170531</v>
      </c>
      <c r="AG22" t="str">
        <f t="shared" ca="1" si="6"/>
        <v xml:space="preserve"> ---</v>
      </c>
      <c r="AH22" t="str">
        <f t="shared" ca="1" si="7"/>
        <v>P0</v>
      </c>
    </row>
    <row r="23" spans="1:34" hidden="1" x14ac:dyDescent="0.3">
      <c r="A23">
        <f t="shared" si="0"/>
        <v>34</v>
      </c>
      <c r="B23">
        <f t="shared" si="1"/>
        <v>0</v>
      </c>
      <c r="C23" s="4">
        <f t="shared" ca="1" si="2"/>
        <v>98207</v>
      </c>
      <c r="D23">
        <v>98207</v>
      </c>
      <c r="E23" t="s">
        <v>69</v>
      </c>
      <c r="F23" t="s">
        <v>70</v>
      </c>
      <c r="G23" t="s">
        <v>71</v>
      </c>
      <c r="H23" t="s">
        <v>112</v>
      </c>
      <c r="I23" t="s">
        <v>68</v>
      </c>
      <c r="J23" t="s">
        <v>123</v>
      </c>
      <c r="K23" t="str">
        <f t="shared" ca="1" si="3"/>
        <v>.</v>
      </c>
      <c r="L23" t="s">
        <v>484</v>
      </c>
      <c r="M23" t="s">
        <v>1105</v>
      </c>
      <c r="N23" t="s">
        <v>1030</v>
      </c>
      <c r="O23" t="s">
        <v>123</v>
      </c>
      <c r="P23" t="s">
        <v>123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54</v>
      </c>
      <c r="X23" t="s">
        <v>456</v>
      </c>
      <c r="Y23" t="s">
        <v>484</v>
      </c>
      <c r="Z23" t="s">
        <v>484</v>
      </c>
      <c r="AA23" s="2">
        <v>42837.563020833331</v>
      </c>
      <c r="AB23" s="2">
        <v>42871.10297453704</v>
      </c>
      <c r="AC23" t="s">
        <v>1288</v>
      </c>
      <c r="AD23">
        <v>13</v>
      </c>
      <c r="AE23" t="str">
        <f t="shared" ca="1" si="4"/>
        <v>Documentation</v>
      </c>
      <c r="AF23" t="str">
        <f t="shared" ca="1" si="5"/>
        <v>Avitus_1.4.0.71-20170531</v>
      </c>
      <c r="AG23" t="str">
        <f t="shared" ca="1" si="6"/>
        <v xml:space="preserve"> ---</v>
      </c>
      <c r="AH23" t="str">
        <f t="shared" ca="1" si="7"/>
        <v>P0</v>
      </c>
    </row>
    <row r="24" spans="1:34" hidden="1" x14ac:dyDescent="0.3">
      <c r="A24">
        <f t="shared" si="0"/>
        <v>12</v>
      </c>
      <c r="B24">
        <f t="shared" si="1"/>
        <v>1</v>
      </c>
      <c r="C24" s="4">
        <f t="shared" ca="1" si="2"/>
        <v>99073</v>
      </c>
      <c r="D24">
        <v>99073</v>
      </c>
      <c r="E24" t="s">
        <v>413</v>
      </c>
      <c r="F24" t="s">
        <v>253</v>
      </c>
      <c r="G24" t="s">
        <v>702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1182</v>
      </c>
      <c r="N24" t="s">
        <v>1293</v>
      </c>
      <c r="O24" t="s">
        <v>123</v>
      </c>
      <c r="P24" t="s">
        <v>1004</v>
      </c>
      <c r="Q24" t="s">
        <v>82</v>
      </c>
      <c r="S24" t="s">
        <v>269</v>
      </c>
      <c r="T24" t="s">
        <v>51</v>
      </c>
      <c r="U24" t="s">
        <v>39</v>
      </c>
      <c r="V24" t="s">
        <v>82</v>
      </c>
      <c r="W24" t="s">
        <v>54</v>
      </c>
      <c r="X24" t="s">
        <v>456</v>
      </c>
      <c r="Y24" t="s">
        <v>484</v>
      </c>
      <c r="Z24" t="s">
        <v>484</v>
      </c>
      <c r="AA24" s="2">
        <v>42859.6246875</v>
      </c>
      <c r="AB24" s="2">
        <v>42870.888252314813</v>
      </c>
      <c r="AD24">
        <v>17</v>
      </c>
      <c r="AE24" t="str">
        <f t="shared" ca="1" si="4"/>
        <v>File Access Auditing</v>
      </c>
      <c r="AF24" t="str">
        <f t="shared" ca="1" si="5"/>
        <v>Avitus_1.4.0.69-20170517</v>
      </c>
      <c r="AG24" t="str">
        <f t="shared" ca="1" si="6"/>
        <v xml:space="preserve"> ---</v>
      </c>
      <c r="AH24" t="str">
        <f t="shared" ca="1" si="7"/>
        <v>P0</v>
      </c>
    </row>
    <row r="25" spans="1:34" hidden="1" x14ac:dyDescent="0.3">
      <c r="A25">
        <f t="shared" si="0"/>
        <v>1</v>
      </c>
      <c r="B25">
        <f t="shared" si="1"/>
        <v>0</v>
      </c>
      <c r="C25" s="4">
        <f t="shared" ca="1" si="2"/>
        <v>99477</v>
      </c>
      <c r="D25">
        <v>99477</v>
      </c>
      <c r="E25" t="s">
        <v>413</v>
      </c>
      <c r="F25" t="s">
        <v>253</v>
      </c>
      <c r="G25" t="s">
        <v>702</v>
      </c>
      <c r="H25" t="s">
        <v>184</v>
      </c>
      <c r="I25" t="s">
        <v>68</v>
      </c>
      <c r="J25" t="s">
        <v>123</v>
      </c>
      <c r="K25" t="str">
        <f t="shared" ca="1" si="3"/>
        <v>NTR</v>
      </c>
      <c r="L25" t="s">
        <v>484</v>
      </c>
      <c r="M25" t="s">
        <v>1182</v>
      </c>
      <c r="N25" t="s">
        <v>1306</v>
      </c>
      <c r="O25" t="s">
        <v>123</v>
      </c>
      <c r="P25" t="s">
        <v>1004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54</v>
      </c>
      <c r="X25" t="s">
        <v>456</v>
      </c>
      <c r="Y25" t="s">
        <v>484</v>
      </c>
      <c r="Z25" t="s">
        <v>484</v>
      </c>
      <c r="AA25" s="2">
        <v>42870.358414351853</v>
      </c>
      <c r="AB25" s="2">
        <v>42871.107592592591</v>
      </c>
      <c r="AD25">
        <v>6</v>
      </c>
      <c r="AE25" t="str">
        <f t="shared" ca="1" si="4"/>
        <v>NTR</v>
      </c>
      <c r="AF25" t="str">
        <f t="shared" ca="1" si="5"/>
        <v>NoTarg</v>
      </c>
      <c r="AG25" t="str">
        <f t="shared" ca="1" si="6"/>
        <v>NoWaive</v>
      </c>
      <c r="AH25" t="str">
        <f t="shared" ca="1" si="7"/>
        <v>NTR</v>
      </c>
    </row>
    <row r="26" spans="1:34" hidden="1" x14ac:dyDescent="0.3">
      <c r="A26">
        <f t="shared" si="0"/>
        <v>271</v>
      </c>
      <c r="B26">
        <f t="shared" si="1"/>
        <v>14</v>
      </c>
      <c r="C26" s="4">
        <f t="shared" ca="1" si="2"/>
        <v>87634</v>
      </c>
      <c r="D26">
        <v>87634</v>
      </c>
      <c r="E26" t="s">
        <v>760</v>
      </c>
      <c r="F26" t="s">
        <v>28</v>
      </c>
      <c r="G26" t="s">
        <v>481</v>
      </c>
      <c r="H26" t="s">
        <v>94</v>
      </c>
      <c r="I26" t="s">
        <v>30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1077</v>
      </c>
      <c r="O26" t="s">
        <v>123</v>
      </c>
      <c r="P26" t="s">
        <v>206</v>
      </c>
      <c r="Q26" t="s">
        <v>82</v>
      </c>
      <c r="S26" t="s">
        <v>269</v>
      </c>
      <c r="T26" t="s">
        <v>23</v>
      </c>
      <c r="U26" t="s">
        <v>22</v>
      </c>
      <c r="V26" t="s">
        <v>60</v>
      </c>
      <c r="W26" t="s">
        <v>54</v>
      </c>
      <c r="X26" t="s">
        <v>108</v>
      </c>
      <c r="Y26" t="s">
        <v>484</v>
      </c>
      <c r="Z26" t="s">
        <v>484</v>
      </c>
      <c r="AA26" s="2">
        <v>42597.987395833334</v>
      </c>
      <c r="AB26" s="2">
        <v>42857.209143518521</v>
      </c>
      <c r="AC26" t="s">
        <v>1157</v>
      </c>
      <c r="AD26">
        <v>9</v>
      </c>
      <c r="AE26" t="str">
        <f t="shared" ca="1" si="4"/>
        <v>Platform Software</v>
      </c>
      <c r="AF26" t="str">
        <f t="shared" ca="1" si="5"/>
        <v xml:space="preserve"> ---</v>
      </c>
      <c r="AG26" t="str">
        <f t="shared" ca="1" si="6"/>
        <v xml:space="preserve"> ---</v>
      </c>
      <c r="AH26" t="str">
        <f t="shared" ca="1" si="7"/>
        <v>P2</v>
      </c>
    </row>
    <row r="27" spans="1:34" hidden="1" x14ac:dyDescent="0.3">
      <c r="A27">
        <f t="shared" si="0"/>
        <v>255</v>
      </c>
      <c r="B27">
        <f t="shared" si="1"/>
        <v>8</v>
      </c>
      <c r="C27" s="4">
        <f t="shared" ca="1" si="2"/>
        <v>88457</v>
      </c>
      <c r="D27">
        <v>88457</v>
      </c>
      <c r="E27" t="s">
        <v>408</v>
      </c>
      <c r="F27" t="s">
        <v>28</v>
      </c>
      <c r="G27" t="s">
        <v>407</v>
      </c>
      <c r="H27" t="s">
        <v>112</v>
      </c>
      <c r="I27" t="s">
        <v>30</v>
      </c>
      <c r="J27" t="s">
        <v>123</v>
      </c>
      <c r="K27" t="str">
        <f t="shared" ca="1" si="3"/>
        <v>.</v>
      </c>
      <c r="L27" t="s">
        <v>796</v>
      </c>
      <c r="M27" t="s">
        <v>484</v>
      </c>
      <c r="N27" t="s">
        <v>524</v>
      </c>
      <c r="O27">
        <v>11710</v>
      </c>
      <c r="P27" t="s">
        <v>1230</v>
      </c>
      <c r="Q27" t="s">
        <v>287</v>
      </c>
      <c r="R27" t="s">
        <v>82</v>
      </c>
      <c r="S27" t="s">
        <v>269</v>
      </c>
      <c r="T27" t="s">
        <v>23</v>
      </c>
      <c r="U27" t="s">
        <v>22</v>
      </c>
      <c r="V27" t="s">
        <v>25</v>
      </c>
      <c r="W27" t="s">
        <v>26</v>
      </c>
      <c r="X27" t="s">
        <v>41</v>
      </c>
      <c r="Y27" t="s">
        <v>484</v>
      </c>
      <c r="Z27" t="s">
        <v>484</v>
      </c>
      <c r="AA27" s="2">
        <v>42614.314895833333</v>
      </c>
      <c r="AB27" s="2">
        <v>42863.573634259257</v>
      </c>
      <c r="AC27" t="s">
        <v>170</v>
      </c>
      <c r="AD27">
        <v>7</v>
      </c>
      <c r="AE27" t="str">
        <f t="shared" ca="1" si="4"/>
        <v>Platform Software</v>
      </c>
      <c r="AF27" t="str">
        <f t="shared" ca="1" si="5"/>
        <v xml:space="preserve"> ---</v>
      </c>
      <c r="AG27" t="str">
        <f t="shared" ca="1" si="6"/>
        <v>Waiver Requested</v>
      </c>
      <c r="AH27" t="str">
        <f t="shared" ca="1" si="7"/>
        <v>P1</v>
      </c>
    </row>
    <row r="28" spans="1:34" x14ac:dyDescent="0.3">
      <c r="A28">
        <f t="shared" si="0"/>
        <v>93</v>
      </c>
      <c r="B28">
        <f t="shared" si="1"/>
        <v>0</v>
      </c>
      <c r="C28" s="4">
        <f t="shared" ca="1" si="2"/>
        <v>95826</v>
      </c>
      <c r="D28">
        <v>95826</v>
      </c>
      <c r="E28" t="s">
        <v>735</v>
      </c>
      <c r="F28" t="s">
        <v>28</v>
      </c>
      <c r="G28" t="s">
        <v>481</v>
      </c>
      <c r="H28" t="s">
        <v>184</v>
      </c>
      <c r="I28" t="s">
        <v>81</v>
      </c>
      <c r="J28" t="s">
        <v>1324</v>
      </c>
      <c r="K28" t="str">
        <f t="shared" ca="1" si="3"/>
        <v>.</v>
      </c>
      <c r="L28" t="s">
        <v>484</v>
      </c>
      <c r="M28" t="s">
        <v>484</v>
      </c>
      <c r="N28" t="s">
        <v>379</v>
      </c>
      <c r="O28" t="s">
        <v>123</v>
      </c>
      <c r="P28" t="s">
        <v>38</v>
      </c>
      <c r="Q28" t="s">
        <v>287</v>
      </c>
      <c r="R28" t="s">
        <v>82</v>
      </c>
      <c r="S28" t="s">
        <v>269</v>
      </c>
      <c r="T28" t="s">
        <v>36</v>
      </c>
      <c r="U28" t="s">
        <v>22</v>
      </c>
      <c r="V28" t="s">
        <v>82</v>
      </c>
      <c r="W28" t="s">
        <v>54</v>
      </c>
      <c r="X28" t="s">
        <v>108</v>
      </c>
      <c r="Y28" t="s">
        <v>484</v>
      </c>
      <c r="Z28" t="s">
        <v>484</v>
      </c>
      <c r="AA28" s="2">
        <v>42779.683287037034</v>
      </c>
      <c r="AB28" s="2">
        <v>42871.155659722222</v>
      </c>
      <c r="AC28" t="s">
        <v>1124</v>
      </c>
      <c r="AD28">
        <v>10</v>
      </c>
      <c r="AE28" t="str">
        <f t="shared" ca="1" si="4"/>
        <v>Platform Software</v>
      </c>
      <c r="AF28" t="str">
        <f t="shared" ca="1" si="5"/>
        <v xml:space="preserve"> ---</v>
      </c>
      <c r="AG28" t="str">
        <f t="shared" ca="1" si="6"/>
        <v xml:space="preserve"> ---</v>
      </c>
      <c r="AH28" t="str">
        <f t="shared" ca="1" si="7"/>
        <v>P0</v>
      </c>
    </row>
    <row r="29" spans="1:34" x14ac:dyDescent="0.3">
      <c r="A29">
        <f t="shared" si="0"/>
        <v>26</v>
      </c>
      <c r="B29">
        <f t="shared" si="1"/>
        <v>1</v>
      </c>
      <c r="C29" s="4">
        <f t="shared" ca="1" si="2"/>
        <v>98555</v>
      </c>
      <c r="D29">
        <v>98555</v>
      </c>
      <c r="E29" t="s">
        <v>760</v>
      </c>
      <c r="F29" t="s">
        <v>28</v>
      </c>
      <c r="G29" t="s">
        <v>481</v>
      </c>
      <c r="H29" t="s">
        <v>184</v>
      </c>
      <c r="I29" t="s">
        <v>81</v>
      </c>
      <c r="J29" t="s">
        <v>1319</v>
      </c>
      <c r="K29" t="str">
        <f t="shared" ca="1" si="3"/>
        <v>.</v>
      </c>
      <c r="L29" t="s">
        <v>484</v>
      </c>
      <c r="M29" t="s">
        <v>484</v>
      </c>
      <c r="N29" t="s">
        <v>1289</v>
      </c>
      <c r="O29" t="s">
        <v>123</v>
      </c>
      <c r="P29" t="s">
        <v>1303</v>
      </c>
      <c r="Q29" t="s">
        <v>21</v>
      </c>
      <c r="S29" t="s">
        <v>269</v>
      </c>
      <c r="T29" t="s">
        <v>36</v>
      </c>
      <c r="U29" t="s">
        <v>35</v>
      </c>
      <c r="V29" t="s">
        <v>82</v>
      </c>
      <c r="W29" t="s">
        <v>1290</v>
      </c>
      <c r="X29" t="s">
        <v>84</v>
      </c>
      <c r="Y29" t="s">
        <v>484</v>
      </c>
      <c r="Z29" t="s">
        <v>484</v>
      </c>
      <c r="AA29" s="2">
        <v>42845.442384259259</v>
      </c>
      <c r="AB29" s="2">
        <v>42870.544907407406</v>
      </c>
      <c r="AC29" t="s">
        <v>1304</v>
      </c>
      <c r="AD29">
        <v>4</v>
      </c>
      <c r="AE29" t="str">
        <f t="shared" ca="1" si="4"/>
        <v>Platform Software</v>
      </c>
      <c r="AF29" t="str">
        <f t="shared" ca="1" si="5"/>
        <v xml:space="preserve"> ---</v>
      </c>
      <c r="AG29" t="str">
        <f t="shared" ca="1" si="6"/>
        <v xml:space="preserve"> ---</v>
      </c>
      <c r="AH29" t="str">
        <f t="shared" ca="1" si="7"/>
        <v>P2</v>
      </c>
    </row>
    <row r="30" spans="1:34" hidden="1" x14ac:dyDescent="0.3">
      <c r="A30">
        <f t="shared" si="0"/>
        <v>18</v>
      </c>
      <c r="B30">
        <f t="shared" si="1"/>
        <v>1</v>
      </c>
      <c r="C30" s="4">
        <f t="shared" ca="1" si="2"/>
        <v>98855</v>
      </c>
      <c r="D30">
        <v>98855</v>
      </c>
      <c r="E30" t="s">
        <v>408</v>
      </c>
      <c r="F30" t="s">
        <v>28</v>
      </c>
      <c r="G30" t="s">
        <v>407</v>
      </c>
      <c r="H30" t="s">
        <v>184</v>
      </c>
      <c r="I30" t="s">
        <v>81</v>
      </c>
      <c r="J30" t="s">
        <v>123</v>
      </c>
      <c r="K30" t="str">
        <f t="shared" ca="1" si="3"/>
        <v>.</v>
      </c>
      <c r="L30" t="s">
        <v>484</v>
      </c>
      <c r="M30" t="s">
        <v>1089</v>
      </c>
      <c r="N30" t="s">
        <v>1235</v>
      </c>
      <c r="O30" t="s">
        <v>123</v>
      </c>
      <c r="P30" t="s">
        <v>196</v>
      </c>
      <c r="Q30" t="s">
        <v>287</v>
      </c>
      <c r="R30" t="s">
        <v>82</v>
      </c>
      <c r="S30" t="s">
        <v>269</v>
      </c>
      <c r="T30" t="s">
        <v>36</v>
      </c>
      <c r="U30" t="s">
        <v>39</v>
      </c>
      <c r="V30" t="s">
        <v>82</v>
      </c>
      <c r="W30" t="s">
        <v>93</v>
      </c>
      <c r="X30" t="s">
        <v>283</v>
      </c>
      <c r="Y30" t="s">
        <v>484</v>
      </c>
      <c r="Z30" t="s">
        <v>851</v>
      </c>
      <c r="AA30" s="2">
        <v>42853.125393518516</v>
      </c>
      <c r="AB30" s="2">
        <v>42870.560023148151</v>
      </c>
      <c r="AD30">
        <v>18</v>
      </c>
      <c r="AE30" t="str">
        <f t="shared" ca="1" si="4"/>
        <v>Platform Software</v>
      </c>
      <c r="AF30" t="str">
        <f t="shared" ca="1" si="5"/>
        <v xml:space="preserve"> ---</v>
      </c>
      <c r="AG30" t="str">
        <f t="shared" ca="1" si="6"/>
        <v xml:space="preserve"> ---</v>
      </c>
      <c r="AH30" t="str">
        <f t="shared" ca="1" si="7"/>
        <v>P0</v>
      </c>
    </row>
    <row r="31" spans="1:34" hidden="1" x14ac:dyDescent="0.3">
      <c r="A31">
        <f t="shared" si="0"/>
        <v>14</v>
      </c>
      <c r="B31">
        <f t="shared" si="1"/>
        <v>4</v>
      </c>
      <c r="C31" s="4">
        <f t="shared" ca="1" si="2"/>
        <v>98975</v>
      </c>
      <c r="D31">
        <v>98975</v>
      </c>
      <c r="E31" t="s">
        <v>27</v>
      </c>
      <c r="F31" t="s">
        <v>28</v>
      </c>
      <c r="G31" t="s">
        <v>34</v>
      </c>
      <c r="H31" t="s">
        <v>112</v>
      </c>
      <c r="I31" t="s">
        <v>24</v>
      </c>
      <c r="J31" t="s">
        <v>123</v>
      </c>
      <c r="K31" t="str">
        <f t="shared" ca="1" si="3"/>
        <v>.</v>
      </c>
      <c r="L31" t="s">
        <v>796</v>
      </c>
      <c r="M31" t="s">
        <v>484</v>
      </c>
      <c r="N31" t="s">
        <v>1291</v>
      </c>
      <c r="O31">
        <v>17486</v>
      </c>
      <c r="P31" t="s">
        <v>1292</v>
      </c>
      <c r="Q31" t="s">
        <v>287</v>
      </c>
      <c r="R31" t="s">
        <v>82</v>
      </c>
      <c r="S31" t="s">
        <v>269</v>
      </c>
      <c r="T31" t="s">
        <v>23</v>
      </c>
      <c r="U31" t="s">
        <v>22</v>
      </c>
      <c r="V31" t="s">
        <v>190</v>
      </c>
      <c r="W31" t="s">
        <v>26</v>
      </c>
      <c r="X31" t="s">
        <v>285</v>
      </c>
      <c r="Y31" t="s">
        <v>484</v>
      </c>
      <c r="Z31" t="s">
        <v>484</v>
      </c>
      <c r="AA31" s="2">
        <v>42857.565833333334</v>
      </c>
      <c r="AB31" s="2">
        <v>42867.247361111113</v>
      </c>
      <c r="AC31" t="s">
        <v>170</v>
      </c>
      <c r="AD31">
        <v>2</v>
      </c>
      <c r="AE31" t="str">
        <f t="shared" ca="1" si="4"/>
        <v>Platform Software</v>
      </c>
      <c r="AF31" t="str">
        <f t="shared" ca="1" si="5"/>
        <v xml:space="preserve"> ---</v>
      </c>
      <c r="AG31" t="str">
        <f t="shared" ca="1" si="6"/>
        <v>Waiver Requested</v>
      </c>
      <c r="AH31" t="str">
        <f t="shared" ca="1" si="7"/>
        <v>P1</v>
      </c>
    </row>
    <row r="32" spans="1:34" hidden="1" x14ac:dyDescent="0.3">
      <c r="A32">
        <f t="shared" si="0"/>
        <v>8</v>
      </c>
      <c r="B32">
        <f t="shared" si="1"/>
        <v>5</v>
      </c>
      <c r="C32" s="4">
        <f t="shared" ca="1" si="2"/>
        <v>99169</v>
      </c>
      <c r="D32">
        <v>99169</v>
      </c>
      <c r="E32" t="s">
        <v>513</v>
      </c>
      <c r="F32" t="s">
        <v>28</v>
      </c>
      <c r="G32" t="s">
        <v>866</v>
      </c>
      <c r="H32" t="s">
        <v>112</v>
      </c>
      <c r="I32" t="s">
        <v>24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1241</v>
      </c>
      <c r="O32">
        <v>17550</v>
      </c>
      <c r="P32" t="s">
        <v>38</v>
      </c>
      <c r="Q32" t="s">
        <v>287</v>
      </c>
      <c r="R32" t="s">
        <v>82</v>
      </c>
      <c r="S32" t="s">
        <v>269</v>
      </c>
      <c r="T32" t="s">
        <v>36</v>
      </c>
      <c r="U32" t="s">
        <v>35</v>
      </c>
      <c r="V32" t="s">
        <v>25</v>
      </c>
      <c r="W32" t="s">
        <v>26</v>
      </c>
      <c r="X32" t="s">
        <v>108</v>
      </c>
      <c r="Y32" t="s">
        <v>103</v>
      </c>
      <c r="Z32" t="s">
        <v>484</v>
      </c>
      <c r="AA32" s="2">
        <v>42863.445081018515</v>
      </c>
      <c r="AB32" s="2">
        <v>42866.434050925927</v>
      </c>
      <c r="AD32">
        <v>1</v>
      </c>
      <c r="AE32" t="str">
        <f t="shared" ca="1" si="4"/>
        <v>Platform Software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P1</v>
      </c>
    </row>
    <row r="33" spans="1:34" hidden="1" x14ac:dyDescent="0.3">
      <c r="A33">
        <f t="shared" si="0"/>
        <v>132</v>
      </c>
      <c r="B33">
        <f t="shared" si="1"/>
        <v>8</v>
      </c>
      <c r="C33" s="4">
        <f t="shared" ca="1" si="2"/>
        <v>94191</v>
      </c>
      <c r="D33">
        <v>94191</v>
      </c>
      <c r="E33" t="s">
        <v>186</v>
      </c>
      <c r="F33" t="s">
        <v>75</v>
      </c>
      <c r="G33" t="s">
        <v>76</v>
      </c>
      <c r="H33" t="s">
        <v>112</v>
      </c>
      <c r="I33" t="s">
        <v>30</v>
      </c>
      <c r="J33" t="s">
        <v>123</v>
      </c>
      <c r="K33" t="str">
        <f t="shared" ca="1" si="3"/>
        <v>.</v>
      </c>
      <c r="L33" t="s">
        <v>796</v>
      </c>
      <c r="M33" t="s">
        <v>484</v>
      </c>
      <c r="N33" t="s">
        <v>344</v>
      </c>
      <c r="O33">
        <v>12886</v>
      </c>
      <c r="P33" t="s">
        <v>123</v>
      </c>
      <c r="Q33" t="s">
        <v>82</v>
      </c>
      <c r="S33" t="s">
        <v>269</v>
      </c>
      <c r="T33" t="s">
        <v>36</v>
      </c>
      <c r="U33" t="s">
        <v>35</v>
      </c>
      <c r="V33" t="s">
        <v>25</v>
      </c>
      <c r="W33" t="s">
        <v>26</v>
      </c>
      <c r="X33" t="s">
        <v>272</v>
      </c>
      <c r="Y33" t="s">
        <v>103</v>
      </c>
      <c r="Z33" t="s">
        <v>484</v>
      </c>
      <c r="AA33" s="2">
        <v>42739.997685185182</v>
      </c>
      <c r="AB33" s="2">
        <v>42863.538495370369</v>
      </c>
      <c r="AD33">
        <v>23</v>
      </c>
      <c r="AE33" t="str">
        <f t="shared" ca="1" si="4"/>
        <v>Protocols-AAUM</v>
      </c>
      <c r="AF33" t="str">
        <f t="shared" ca="1" si="5"/>
        <v xml:space="preserve"> ---</v>
      </c>
      <c r="AG33" t="str">
        <f t="shared" ca="1" si="6"/>
        <v>Waiver Requested</v>
      </c>
      <c r="AH33" t="str">
        <f t="shared" ca="1" si="7"/>
        <v>P1</v>
      </c>
    </row>
    <row r="34" spans="1:34" hidden="1" x14ac:dyDescent="0.3">
      <c r="A34">
        <f t="shared" ref="A34:A65" si="8">DAYS360(AA34,$K$104)</f>
        <v>47</v>
      </c>
      <c r="B34">
        <f t="shared" ref="B34:B65" si="9">DAYS360(AB34,$K$104)</f>
        <v>22</v>
      </c>
      <c r="C34" s="4">
        <f t="shared" ref="C34:C65" ca="1" si="10">HYPERLINK($N$174 &amp; INDIRECT("d" &amp; ROW()),INDIRECT("d" &amp; ROW()))</f>
        <v>97620</v>
      </c>
      <c r="D34">
        <v>97620</v>
      </c>
      <c r="E34" t="s">
        <v>41</v>
      </c>
      <c r="F34" t="s">
        <v>75</v>
      </c>
      <c r="G34" t="s">
        <v>129</v>
      </c>
      <c r="H34" t="s">
        <v>94</v>
      </c>
      <c r="I34" t="s">
        <v>30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796</v>
      </c>
      <c r="M34" t="s">
        <v>484</v>
      </c>
      <c r="N34" t="s">
        <v>929</v>
      </c>
      <c r="O34" t="s">
        <v>123</v>
      </c>
      <c r="P34" t="s">
        <v>123</v>
      </c>
      <c r="Q34" t="s">
        <v>82</v>
      </c>
      <c r="S34" t="s">
        <v>269</v>
      </c>
      <c r="T34" t="s">
        <v>36</v>
      </c>
      <c r="U34" t="s">
        <v>35</v>
      </c>
      <c r="V34" t="s">
        <v>29</v>
      </c>
      <c r="W34" t="s">
        <v>44</v>
      </c>
      <c r="X34" t="s">
        <v>405</v>
      </c>
      <c r="Y34" t="s">
        <v>484</v>
      </c>
      <c r="Z34" t="s">
        <v>484</v>
      </c>
      <c r="AA34" s="2">
        <v>42823.498773148145</v>
      </c>
      <c r="AB34" s="2">
        <v>42849.487361111111</v>
      </c>
      <c r="AD34">
        <v>9</v>
      </c>
      <c r="AE34" t="str">
        <f t="shared" ref="AE34:AE65" ca="1" si="12">IFERROR(VLOOKUP($D34,INDIRECT("'" &amp; $K$103 &amp; "'!$C$2:$K$90"),4,FALSE),"NTR")</f>
        <v>Protocols-AAUM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>Waiver Requested</v>
      </c>
      <c r="AH34" t="str">
        <f t="shared" ref="AH34:AH65" ca="1" si="15">IFERROR(VLOOKUP($D34,INDIRECT("'" &amp; $K$103 &amp; "'!$C$2:$T$90"),6,FALSE),"NTR")</f>
        <v>P2</v>
      </c>
    </row>
    <row r="35" spans="1:34" hidden="1" x14ac:dyDescent="0.3">
      <c r="A35">
        <f t="shared" si="8"/>
        <v>21</v>
      </c>
      <c r="B35">
        <f t="shared" si="9"/>
        <v>1</v>
      </c>
      <c r="C35" s="4">
        <f t="shared" ca="1" si="10"/>
        <v>98719</v>
      </c>
      <c r="D35">
        <v>98719</v>
      </c>
      <c r="E35" t="s">
        <v>41</v>
      </c>
      <c r="F35" t="s">
        <v>75</v>
      </c>
      <c r="G35" t="s">
        <v>79</v>
      </c>
      <c r="H35" t="s">
        <v>112</v>
      </c>
      <c r="I35" t="s">
        <v>24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1145</v>
      </c>
      <c r="O35">
        <v>17461</v>
      </c>
      <c r="P35" t="s">
        <v>123</v>
      </c>
      <c r="Q35" t="s">
        <v>82</v>
      </c>
      <c r="S35" t="s">
        <v>269</v>
      </c>
      <c r="T35" t="s">
        <v>36</v>
      </c>
      <c r="U35" t="s">
        <v>35</v>
      </c>
      <c r="V35" t="s">
        <v>190</v>
      </c>
      <c r="W35" t="s">
        <v>26</v>
      </c>
      <c r="X35" t="s">
        <v>742</v>
      </c>
      <c r="Y35" t="s">
        <v>103</v>
      </c>
      <c r="Z35" t="s">
        <v>484</v>
      </c>
      <c r="AA35" s="2">
        <v>42850.597083333334</v>
      </c>
      <c r="AB35" s="2">
        <v>42870.281527777777</v>
      </c>
      <c r="AD35">
        <v>5</v>
      </c>
      <c r="AE35" t="str">
        <f t="shared" ca="1" si="12"/>
        <v>Protocols-SMB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P1</v>
      </c>
    </row>
    <row r="36" spans="1:34" x14ac:dyDescent="0.3">
      <c r="A36">
        <f t="shared" si="8"/>
        <v>0</v>
      </c>
      <c r="B36">
        <f t="shared" si="9"/>
        <v>0</v>
      </c>
      <c r="C36" s="4">
        <f t="shared" ca="1" si="10"/>
        <v>99500</v>
      </c>
      <c r="D36">
        <v>99500</v>
      </c>
      <c r="E36" t="s">
        <v>41</v>
      </c>
      <c r="F36" t="s">
        <v>75</v>
      </c>
      <c r="G36" t="s">
        <v>129</v>
      </c>
      <c r="H36" t="s">
        <v>184</v>
      </c>
      <c r="I36" t="s">
        <v>123</v>
      </c>
      <c r="J36" t="s">
        <v>1316</v>
      </c>
      <c r="K36" t="str">
        <f t="shared" ca="1" si="11"/>
        <v>NTR</v>
      </c>
      <c r="L36" t="s">
        <v>484</v>
      </c>
      <c r="M36" t="s">
        <v>484</v>
      </c>
      <c r="N36" t="s">
        <v>1311</v>
      </c>
      <c r="O36" t="s">
        <v>123</v>
      </c>
      <c r="P36" t="s">
        <v>123</v>
      </c>
      <c r="Q36" t="s">
        <v>21</v>
      </c>
      <c r="S36" t="s">
        <v>269</v>
      </c>
      <c r="T36" t="s">
        <v>51</v>
      </c>
      <c r="U36" t="s">
        <v>39</v>
      </c>
      <c r="V36" t="s">
        <v>29</v>
      </c>
      <c r="W36" t="s">
        <v>52</v>
      </c>
      <c r="X36" t="s">
        <v>1312</v>
      </c>
      <c r="Y36" t="s">
        <v>484</v>
      </c>
      <c r="Z36" t="s">
        <v>484</v>
      </c>
      <c r="AA36" s="2">
        <v>42871.047777777778</v>
      </c>
      <c r="AB36" s="2">
        <v>42871.205752314818</v>
      </c>
      <c r="AD36">
        <v>5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hidden="1" x14ac:dyDescent="0.3">
      <c r="A37">
        <f t="shared" si="8"/>
        <v>8</v>
      </c>
      <c r="B37">
        <f t="shared" si="9"/>
        <v>0</v>
      </c>
      <c r="C37" s="4">
        <f t="shared" ca="1" si="10"/>
        <v>99172</v>
      </c>
      <c r="D37">
        <v>99172</v>
      </c>
      <c r="E37" t="s">
        <v>113</v>
      </c>
      <c r="F37" t="s">
        <v>19</v>
      </c>
      <c r="G37" t="s">
        <v>83</v>
      </c>
      <c r="H37" t="s">
        <v>156</v>
      </c>
      <c r="I37" t="s">
        <v>123</v>
      </c>
      <c r="J37" t="s">
        <v>1320</v>
      </c>
      <c r="K37" t="str">
        <f t="shared" ca="1" si="11"/>
        <v>.</v>
      </c>
      <c r="L37" t="s">
        <v>484</v>
      </c>
      <c r="M37" t="s">
        <v>484</v>
      </c>
      <c r="N37" t="s">
        <v>1242</v>
      </c>
      <c r="O37" t="s">
        <v>123</v>
      </c>
      <c r="P37" t="s">
        <v>123</v>
      </c>
      <c r="Q37" t="s">
        <v>21</v>
      </c>
      <c r="S37" t="s">
        <v>269</v>
      </c>
      <c r="T37" t="s">
        <v>36</v>
      </c>
      <c r="U37" t="s">
        <v>22</v>
      </c>
      <c r="V37" t="s">
        <v>82</v>
      </c>
      <c r="W37" t="s">
        <v>54</v>
      </c>
      <c r="X37" t="s">
        <v>47</v>
      </c>
      <c r="Y37" t="s">
        <v>100</v>
      </c>
      <c r="Z37" t="s">
        <v>484</v>
      </c>
      <c r="AA37" s="2">
        <v>42863.467222222222</v>
      </c>
      <c r="AB37" s="2">
        <v>42871.033576388887</v>
      </c>
      <c r="AD37">
        <v>11</v>
      </c>
      <c r="AE37" t="str">
        <f t="shared" ca="1" si="12"/>
        <v>Protocols-NFS</v>
      </c>
      <c r="AF37" t="str">
        <f t="shared" ca="1" si="13"/>
        <v xml:space="preserve"> ---</v>
      </c>
      <c r="AG37" t="str">
        <f t="shared" ca="1" si="14"/>
        <v xml:space="preserve"> ---</v>
      </c>
      <c r="AH37" t="str">
        <f t="shared" ca="1" si="15"/>
        <v>unspecified</v>
      </c>
    </row>
    <row r="38" spans="1:34" hidden="1" x14ac:dyDescent="0.3">
      <c r="A38">
        <f t="shared" si="8"/>
        <v>6</v>
      </c>
      <c r="B38">
        <f t="shared" si="9"/>
        <v>1</v>
      </c>
      <c r="C38" s="4">
        <f t="shared" ca="1" si="10"/>
        <v>99305</v>
      </c>
      <c r="D38">
        <v>99305</v>
      </c>
      <c r="E38" t="s">
        <v>447</v>
      </c>
      <c r="F38" t="s">
        <v>19</v>
      </c>
      <c r="G38" t="s">
        <v>442</v>
      </c>
      <c r="H38" t="s">
        <v>184</v>
      </c>
      <c r="I38" t="s">
        <v>81</v>
      </c>
      <c r="J38" t="s">
        <v>123</v>
      </c>
      <c r="K38" t="str">
        <f t="shared" ca="1" si="11"/>
        <v>.</v>
      </c>
      <c r="L38" t="s">
        <v>484</v>
      </c>
      <c r="M38" t="s">
        <v>1182</v>
      </c>
      <c r="N38" t="s">
        <v>1283</v>
      </c>
      <c r="O38" t="s">
        <v>123</v>
      </c>
      <c r="P38" t="s">
        <v>123</v>
      </c>
      <c r="Q38" t="s">
        <v>82</v>
      </c>
      <c r="S38" t="s">
        <v>269</v>
      </c>
      <c r="T38" t="s">
        <v>51</v>
      </c>
      <c r="U38" t="s">
        <v>22</v>
      </c>
      <c r="V38" t="s">
        <v>82</v>
      </c>
      <c r="W38" t="s">
        <v>54</v>
      </c>
      <c r="X38" t="s">
        <v>47</v>
      </c>
      <c r="Y38" t="s">
        <v>103</v>
      </c>
      <c r="Z38" t="s">
        <v>484</v>
      </c>
      <c r="AA38" s="2">
        <v>42865.665011574078</v>
      </c>
      <c r="AB38" s="2">
        <v>42870.609629629631</v>
      </c>
      <c r="AD38">
        <v>9</v>
      </c>
      <c r="AE38" t="str">
        <f t="shared" ca="1" si="12"/>
        <v>Protocols-NFS</v>
      </c>
      <c r="AF38" t="str">
        <f t="shared" ca="1" si="13"/>
        <v xml:space="preserve"> ---</v>
      </c>
      <c r="AG38" t="str">
        <f t="shared" ca="1" si="14"/>
        <v xml:space="preserve"> ---</v>
      </c>
      <c r="AH38" t="str">
        <f t="shared" ca="1" si="15"/>
        <v>unspecified</v>
      </c>
    </row>
    <row r="39" spans="1:34" hidden="1" x14ac:dyDescent="0.3">
      <c r="A39">
        <f t="shared" si="8"/>
        <v>343</v>
      </c>
      <c r="B39">
        <f t="shared" si="9"/>
        <v>0</v>
      </c>
      <c r="C39" s="4">
        <f t="shared" ca="1" si="10"/>
        <v>84066</v>
      </c>
      <c r="D39">
        <v>84066</v>
      </c>
      <c r="E39" t="s">
        <v>134</v>
      </c>
      <c r="F39" t="s">
        <v>86</v>
      </c>
      <c r="G39" t="s">
        <v>554</v>
      </c>
      <c r="H39" t="s">
        <v>112</v>
      </c>
      <c r="I39" t="s">
        <v>123</v>
      </c>
      <c r="J39" t="s">
        <v>1317</v>
      </c>
      <c r="K39" t="str">
        <f t="shared" ca="1" si="11"/>
        <v>.</v>
      </c>
      <c r="L39" t="s">
        <v>484</v>
      </c>
      <c r="M39" t="s">
        <v>484</v>
      </c>
      <c r="N39" t="s">
        <v>1287</v>
      </c>
      <c r="O39" t="s">
        <v>123</v>
      </c>
      <c r="P39" t="s">
        <v>123</v>
      </c>
      <c r="Q39" t="s">
        <v>82</v>
      </c>
      <c r="S39" t="s">
        <v>269</v>
      </c>
      <c r="T39" t="s">
        <v>51</v>
      </c>
      <c r="U39" t="s">
        <v>39</v>
      </c>
      <c r="V39" t="s">
        <v>29</v>
      </c>
      <c r="W39" t="s">
        <v>54</v>
      </c>
      <c r="X39" t="s">
        <v>272</v>
      </c>
      <c r="Y39" t="s">
        <v>484</v>
      </c>
      <c r="Z39" t="s">
        <v>484</v>
      </c>
      <c r="AA39" s="2">
        <v>42524.527094907404</v>
      </c>
      <c r="AB39" s="2">
        <v>42871.147268518522</v>
      </c>
      <c r="AD39">
        <v>15</v>
      </c>
      <c r="AE39" t="str">
        <f t="shared" ca="1" si="12"/>
        <v>Protocols-SMB</v>
      </c>
      <c r="AF39" t="str">
        <f t="shared" ca="1" si="13"/>
        <v xml:space="preserve"> ---</v>
      </c>
      <c r="AG39" t="str">
        <f t="shared" ca="1" si="14"/>
        <v xml:space="preserve"> ---</v>
      </c>
      <c r="AH39" t="str">
        <f t="shared" ca="1" si="15"/>
        <v>P1</v>
      </c>
    </row>
    <row r="40" spans="1:34" hidden="1" x14ac:dyDescent="0.3">
      <c r="A40">
        <f t="shared" si="8"/>
        <v>199</v>
      </c>
      <c r="B40">
        <f t="shared" si="9"/>
        <v>5</v>
      </c>
      <c r="C40" s="4">
        <f t="shared" ca="1" si="10"/>
        <v>91457</v>
      </c>
      <c r="D40">
        <v>91457</v>
      </c>
      <c r="E40" t="s">
        <v>205</v>
      </c>
      <c r="F40" t="s">
        <v>86</v>
      </c>
      <c r="G40" t="s">
        <v>87</v>
      </c>
      <c r="H40" t="s">
        <v>184</v>
      </c>
      <c r="I40" t="s">
        <v>30</v>
      </c>
      <c r="J40" t="s">
        <v>123</v>
      </c>
      <c r="K40" t="str">
        <f t="shared" ca="1" si="11"/>
        <v>.</v>
      </c>
      <c r="L40" t="s">
        <v>484</v>
      </c>
      <c r="M40" t="s">
        <v>1182</v>
      </c>
      <c r="N40" t="s">
        <v>358</v>
      </c>
      <c r="O40" t="s">
        <v>123</v>
      </c>
      <c r="P40" t="s">
        <v>1285</v>
      </c>
      <c r="Q40" t="s">
        <v>82</v>
      </c>
      <c r="S40" t="s">
        <v>269</v>
      </c>
      <c r="T40" t="s">
        <v>36</v>
      </c>
      <c r="U40" t="s">
        <v>35</v>
      </c>
      <c r="V40" t="s">
        <v>29</v>
      </c>
      <c r="W40" t="s">
        <v>54</v>
      </c>
      <c r="X40" t="s">
        <v>272</v>
      </c>
      <c r="Y40" t="s">
        <v>100</v>
      </c>
      <c r="Z40" t="s">
        <v>847</v>
      </c>
      <c r="AA40" s="2">
        <v>42670.388807870368</v>
      </c>
      <c r="AB40" s="2">
        <v>42866.213287037041</v>
      </c>
      <c r="AD40">
        <v>12</v>
      </c>
      <c r="AE40" t="str">
        <f t="shared" ca="1" si="12"/>
        <v>Protocols-SMB</v>
      </c>
      <c r="AF40" t="str">
        <f t="shared" ca="1" si="13"/>
        <v>Avitus_1.4.0.70-20170524</v>
      </c>
      <c r="AG40" t="str">
        <f t="shared" ca="1" si="14"/>
        <v xml:space="preserve"> ---</v>
      </c>
      <c r="AH40" t="str">
        <f t="shared" ca="1" si="15"/>
        <v>P0</v>
      </c>
    </row>
    <row r="41" spans="1:34" hidden="1" x14ac:dyDescent="0.3">
      <c r="A41">
        <f t="shared" si="8"/>
        <v>116</v>
      </c>
      <c r="B41">
        <f t="shared" si="9"/>
        <v>6</v>
      </c>
      <c r="C41" s="4">
        <f t="shared" ca="1" si="10"/>
        <v>94835</v>
      </c>
      <c r="D41">
        <v>94835</v>
      </c>
      <c r="E41" t="s">
        <v>561</v>
      </c>
      <c r="F41" t="s">
        <v>86</v>
      </c>
      <c r="G41" t="s">
        <v>87</v>
      </c>
      <c r="H41" t="s">
        <v>112</v>
      </c>
      <c r="I41" t="s">
        <v>30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363</v>
      </c>
      <c r="O41">
        <v>13183</v>
      </c>
      <c r="P41" t="s">
        <v>1075</v>
      </c>
      <c r="Q41" t="s">
        <v>82</v>
      </c>
      <c r="S41" t="s">
        <v>269</v>
      </c>
      <c r="T41" t="s">
        <v>36</v>
      </c>
      <c r="U41" t="s">
        <v>35</v>
      </c>
      <c r="V41" t="s">
        <v>190</v>
      </c>
      <c r="W41" t="s">
        <v>26</v>
      </c>
      <c r="X41" t="s">
        <v>272</v>
      </c>
      <c r="Y41" t="s">
        <v>103</v>
      </c>
      <c r="Z41" t="s">
        <v>484</v>
      </c>
      <c r="AA41" s="2">
        <v>42755.484872685185</v>
      </c>
      <c r="AB41" s="2">
        <v>42865.24590277778</v>
      </c>
      <c r="AC41" t="s">
        <v>1213</v>
      </c>
      <c r="AD41">
        <v>3</v>
      </c>
      <c r="AE41" t="str">
        <f t="shared" ca="1" si="12"/>
        <v>Protocols-SMB</v>
      </c>
      <c r="AF41" t="str">
        <f t="shared" ca="1" si="13"/>
        <v xml:space="preserve"> ---</v>
      </c>
      <c r="AG41" t="str">
        <f t="shared" ca="1" si="14"/>
        <v xml:space="preserve"> ---</v>
      </c>
      <c r="AH41" t="str">
        <f t="shared" ca="1" si="15"/>
        <v>P1</v>
      </c>
    </row>
    <row r="42" spans="1:34" hidden="1" x14ac:dyDescent="0.3">
      <c r="A42">
        <f t="shared" si="8"/>
        <v>63</v>
      </c>
      <c r="B42">
        <f t="shared" si="9"/>
        <v>12</v>
      </c>
      <c r="C42" s="4">
        <f t="shared" ca="1" si="10"/>
        <v>97010</v>
      </c>
      <c r="D42">
        <v>97010</v>
      </c>
      <c r="E42" t="s">
        <v>18</v>
      </c>
      <c r="F42" t="s">
        <v>86</v>
      </c>
      <c r="G42" t="s">
        <v>92</v>
      </c>
      <c r="H42" t="s">
        <v>94</v>
      </c>
      <c r="I42" t="s">
        <v>30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776</v>
      </c>
      <c r="O42" t="s">
        <v>123</v>
      </c>
      <c r="P42" t="s">
        <v>626</v>
      </c>
      <c r="Q42" t="s">
        <v>82</v>
      </c>
      <c r="S42" t="s">
        <v>269</v>
      </c>
      <c r="T42" t="s">
        <v>36</v>
      </c>
      <c r="U42" t="s">
        <v>35</v>
      </c>
      <c r="V42" t="s">
        <v>29</v>
      </c>
      <c r="W42" t="s">
        <v>54</v>
      </c>
      <c r="X42" t="s">
        <v>405</v>
      </c>
      <c r="Y42" t="s">
        <v>484</v>
      </c>
      <c r="Z42" t="s">
        <v>484</v>
      </c>
      <c r="AA42" s="2">
        <v>42807.641898148147</v>
      </c>
      <c r="AB42" s="2">
        <v>42859.204583333332</v>
      </c>
      <c r="AC42" t="s">
        <v>1215</v>
      </c>
      <c r="AD42">
        <v>3</v>
      </c>
      <c r="AE42" t="str">
        <f t="shared" ca="1" si="12"/>
        <v>Protocols-SMB</v>
      </c>
      <c r="AF42" t="str">
        <f t="shared" ca="1" si="13"/>
        <v xml:space="preserve"> ---</v>
      </c>
      <c r="AG42" t="str">
        <f t="shared" ca="1" si="14"/>
        <v xml:space="preserve"> ---</v>
      </c>
      <c r="AH42" t="str">
        <f t="shared" ca="1" si="15"/>
        <v>P2</v>
      </c>
    </row>
    <row r="43" spans="1:34" hidden="1" x14ac:dyDescent="0.3">
      <c r="A43">
        <f t="shared" si="8"/>
        <v>49</v>
      </c>
      <c r="B43">
        <f t="shared" si="9"/>
        <v>11</v>
      </c>
      <c r="C43" s="4">
        <f t="shared" ca="1" si="10"/>
        <v>97543</v>
      </c>
      <c r="D43">
        <v>97543</v>
      </c>
      <c r="E43" t="s">
        <v>91</v>
      </c>
      <c r="F43" t="s">
        <v>86</v>
      </c>
      <c r="G43" t="s">
        <v>92</v>
      </c>
      <c r="H43" t="s">
        <v>112</v>
      </c>
      <c r="I43" t="s">
        <v>30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1037</v>
      </c>
      <c r="O43">
        <v>17360</v>
      </c>
      <c r="P43" t="s">
        <v>123</v>
      </c>
      <c r="Q43" t="s">
        <v>82</v>
      </c>
      <c r="S43" t="s">
        <v>269</v>
      </c>
      <c r="T43" t="s">
        <v>36</v>
      </c>
      <c r="U43" t="s">
        <v>35</v>
      </c>
      <c r="V43" t="s">
        <v>29</v>
      </c>
      <c r="W43" t="s">
        <v>44</v>
      </c>
      <c r="X43" t="s">
        <v>118</v>
      </c>
      <c r="Y43" t="s">
        <v>484</v>
      </c>
      <c r="Z43" t="s">
        <v>484</v>
      </c>
      <c r="AA43" s="2">
        <v>42821.996874999997</v>
      </c>
      <c r="AB43" s="2">
        <v>42860.482615740744</v>
      </c>
      <c r="AC43" t="s">
        <v>402</v>
      </c>
      <c r="AD43">
        <v>3</v>
      </c>
      <c r="AE43" t="str">
        <f t="shared" ca="1" si="12"/>
        <v>Protocols-SMB</v>
      </c>
      <c r="AF43" t="str">
        <f t="shared" ca="1" si="13"/>
        <v xml:space="preserve"> ---</v>
      </c>
      <c r="AG43" t="str">
        <f t="shared" ca="1" si="14"/>
        <v xml:space="preserve"> ---</v>
      </c>
      <c r="AH43" t="str">
        <f t="shared" ca="1" si="15"/>
        <v>P1</v>
      </c>
    </row>
    <row r="44" spans="1:34" hidden="1" x14ac:dyDescent="0.3">
      <c r="A44">
        <f t="shared" si="8"/>
        <v>46</v>
      </c>
      <c r="B44">
        <f t="shared" si="9"/>
        <v>5</v>
      </c>
      <c r="C44" s="4">
        <f t="shared" ca="1" si="10"/>
        <v>97762</v>
      </c>
      <c r="D44">
        <v>97762</v>
      </c>
      <c r="E44" t="s">
        <v>561</v>
      </c>
      <c r="F44" t="s">
        <v>86</v>
      </c>
      <c r="G44" t="s">
        <v>87</v>
      </c>
      <c r="H44" t="s">
        <v>112</v>
      </c>
      <c r="I44" t="s">
        <v>24</v>
      </c>
      <c r="J44" t="s">
        <v>123</v>
      </c>
      <c r="K44" t="str">
        <f t="shared" ca="1" si="11"/>
        <v>.</v>
      </c>
      <c r="L44" t="s">
        <v>484</v>
      </c>
      <c r="M44" t="s">
        <v>1089</v>
      </c>
      <c r="N44" t="s">
        <v>950</v>
      </c>
      <c r="O44">
        <v>17259</v>
      </c>
      <c r="P44" t="s">
        <v>1076</v>
      </c>
      <c r="Q44" t="s">
        <v>82</v>
      </c>
      <c r="S44" t="s">
        <v>269</v>
      </c>
      <c r="T44" t="s">
        <v>23</v>
      </c>
      <c r="U44" t="s">
        <v>39</v>
      </c>
      <c r="V44" t="s">
        <v>190</v>
      </c>
      <c r="W44" t="s">
        <v>26</v>
      </c>
      <c r="X44" t="s">
        <v>405</v>
      </c>
      <c r="Y44" t="s">
        <v>484</v>
      </c>
      <c r="Z44" t="s">
        <v>484</v>
      </c>
      <c r="AA44" s="2">
        <v>42825.480578703704</v>
      </c>
      <c r="AB44" s="2">
        <v>42866.534907407404</v>
      </c>
      <c r="AD44">
        <v>1</v>
      </c>
      <c r="AE44" t="str">
        <f t="shared" ca="1" si="12"/>
        <v>Protocols-SMB</v>
      </c>
      <c r="AF44" t="str">
        <f t="shared" ca="1" si="13"/>
        <v>Avitus_1.4.0.69-20170517</v>
      </c>
      <c r="AG44" t="str">
        <f t="shared" ca="1" si="14"/>
        <v xml:space="preserve"> ---</v>
      </c>
      <c r="AH44" t="str">
        <f t="shared" ca="1" si="15"/>
        <v>P1</v>
      </c>
    </row>
    <row r="45" spans="1:34" hidden="1" x14ac:dyDescent="0.3">
      <c r="A45">
        <f t="shared" si="8"/>
        <v>20</v>
      </c>
      <c r="B45">
        <f t="shared" si="9"/>
        <v>1</v>
      </c>
      <c r="C45" s="4">
        <f t="shared" ca="1" si="10"/>
        <v>98767</v>
      </c>
      <c r="D45">
        <v>98767</v>
      </c>
      <c r="E45" t="s">
        <v>89</v>
      </c>
      <c r="F45" t="s">
        <v>86</v>
      </c>
      <c r="G45" t="s">
        <v>87</v>
      </c>
      <c r="H45" t="s">
        <v>112</v>
      </c>
      <c r="I45" t="s">
        <v>24</v>
      </c>
      <c r="J45" t="s">
        <v>123</v>
      </c>
      <c r="K45" t="str">
        <f t="shared" ca="1" si="11"/>
        <v>.</v>
      </c>
      <c r="L45" t="s">
        <v>484</v>
      </c>
      <c r="M45" t="s">
        <v>1089</v>
      </c>
      <c r="N45" t="s">
        <v>1151</v>
      </c>
      <c r="O45">
        <v>17441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405</v>
      </c>
      <c r="Y45" t="s">
        <v>484</v>
      </c>
      <c r="Z45" t="s">
        <v>847</v>
      </c>
      <c r="AA45" s="2">
        <v>42851.463229166664</v>
      </c>
      <c r="AB45" s="2">
        <v>42870.351412037038</v>
      </c>
      <c r="AC45" t="s">
        <v>1272</v>
      </c>
      <c r="AD45">
        <v>1</v>
      </c>
      <c r="AE45" t="str">
        <f t="shared" ca="1" si="12"/>
        <v>Protocols-SMB</v>
      </c>
      <c r="AF45" t="str">
        <f t="shared" ca="1" si="13"/>
        <v>Avitus_1.4.0.69-20170517</v>
      </c>
      <c r="AG45" t="str">
        <f t="shared" ca="1" si="14"/>
        <v xml:space="preserve"> ---</v>
      </c>
      <c r="AH45" t="str">
        <f t="shared" ca="1" si="15"/>
        <v>P1</v>
      </c>
    </row>
    <row r="46" spans="1:34" hidden="1" x14ac:dyDescent="0.3">
      <c r="A46">
        <f t="shared" si="8"/>
        <v>19</v>
      </c>
      <c r="B46">
        <f t="shared" si="9"/>
        <v>6</v>
      </c>
      <c r="C46" s="4">
        <f t="shared" ca="1" si="10"/>
        <v>98839</v>
      </c>
      <c r="D46">
        <v>98839</v>
      </c>
      <c r="E46" t="s">
        <v>416</v>
      </c>
      <c r="F46" t="s">
        <v>86</v>
      </c>
      <c r="G46" t="s">
        <v>266</v>
      </c>
      <c r="H46" t="s">
        <v>94</v>
      </c>
      <c r="I46" t="s">
        <v>24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1161</v>
      </c>
      <c r="O46" t="s">
        <v>123</v>
      </c>
      <c r="P46" t="s">
        <v>1273</v>
      </c>
      <c r="Q46" t="s">
        <v>82</v>
      </c>
      <c r="S46" t="s">
        <v>269</v>
      </c>
      <c r="T46" t="s">
        <v>23</v>
      </c>
      <c r="U46" t="s">
        <v>39</v>
      </c>
      <c r="V46" t="s">
        <v>29</v>
      </c>
      <c r="W46" t="s">
        <v>54</v>
      </c>
      <c r="X46" t="s">
        <v>405</v>
      </c>
      <c r="Y46" t="s">
        <v>484</v>
      </c>
      <c r="Z46" t="s">
        <v>484</v>
      </c>
      <c r="AA46" s="2">
        <v>42852.588067129633</v>
      </c>
      <c r="AB46" s="2">
        <v>42865.403344907405</v>
      </c>
      <c r="AD46">
        <v>1</v>
      </c>
      <c r="AE46" t="str">
        <f t="shared" ca="1" si="12"/>
        <v>Protocols-SMB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P2</v>
      </c>
    </row>
    <row r="47" spans="1:34" hidden="1" x14ac:dyDescent="0.3">
      <c r="A47">
        <f t="shared" si="8"/>
        <v>15</v>
      </c>
      <c r="B47">
        <f t="shared" si="9"/>
        <v>15</v>
      </c>
      <c r="C47" s="4">
        <f t="shared" ca="1" si="10"/>
        <v>98910</v>
      </c>
      <c r="D47">
        <v>98910</v>
      </c>
      <c r="E47" t="s">
        <v>265</v>
      </c>
      <c r="F47" t="s">
        <v>86</v>
      </c>
      <c r="G47" t="s">
        <v>87</v>
      </c>
      <c r="H47" t="s">
        <v>94</v>
      </c>
      <c r="I47" t="s">
        <v>24</v>
      </c>
      <c r="J47" t="s">
        <v>123</v>
      </c>
      <c r="K47" t="str">
        <f t="shared" ca="1" si="11"/>
        <v>.</v>
      </c>
      <c r="L47" t="s">
        <v>796</v>
      </c>
      <c r="M47" t="s">
        <v>484</v>
      </c>
      <c r="N47" t="s">
        <v>1178</v>
      </c>
      <c r="O47" t="s">
        <v>123</v>
      </c>
      <c r="P47" t="s">
        <v>123</v>
      </c>
      <c r="Q47" t="s">
        <v>82</v>
      </c>
      <c r="S47" t="s">
        <v>269</v>
      </c>
      <c r="T47" t="s">
        <v>23</v>
      </c>
      <c r="U47" t="s">
        <v>22</v>
      </c>
      <c r="V47" t="s">
        <v>570</v>
      </c>
      <c r="W47" t="s">
        <v>683</v>
      </c>
      <c r="X47" t="s">
        <v>108</v>
      </c>
      <c r="Y47" t="s">
        <v>484</v>
      </c>
      <c r="Z47" t="s">
        <v>484</v>
      </c>
      <c r="AA47" s="2">
        <v>42856.488692129627</v>
      </c>
      <c r="AB47" s="2">
        <v>42856.490949074076</v>
      </c>
      <c r="AD47">
        <v>2</v>
      </c>
      <c r="AE47" t="str">
        <f t="shared" ca="1" si="12"/>
        <v>Protocols-SMB</v>
      </c>
      <c r="AF47" t="str">
        <f t="shared" ca="1" si="13"/>
        <v xml:space="preserve"> ---</v>
      </c>
      <c r="AG47" t="str">
        <f t="shared" ca="1" si="14"/>
        <v>Waiver Requested</v>
      </c>
      <c r="AH47" t="str">
        <f t="shared" ca="1" si="15"/>
        <v>P2</v>
      </c>
    </row>
    <row r="48" spans="1:34" hidden="1" x14ac:dyDescent="0.3">
      <c r="A48">
        <f t="shared" si="8"/>
        <v>14</v>
      </c>
      <c r="B48">
        <f t="shared" si="9"/>
        <v>11</v>
      </c>
      <c r="C48" s="4">
        <f t="shared" ca="1" si="10"/>
        <v>98940</v>
      </c>
      <c r="D48">
        <v>98940</v>
      </c>
      <c r="E48" t="s">
        <v>399</v>
      </c>
      <c r="F48" t="s">
        <v>86</v>
      </c>
      <c r="G48" t="s">
        <v>87</v>
      </c>
      <c r="H48" t="s">
        <v>112</v>
      </c>
      <c r="I48" t="s">
        <v>24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1183</v>
      </c>
      <c r="O48">
        <v>17509</v>
      </c>
      <c r="P48" t="s">
        <v>123</v>
      </c>
      <c r="Q48" t="s">
        <v>82</v>
      </c>
      <c r="S48" t="s">
        <v>269</v>
      </c>
      <c r="T48" t="s">
        <v>36</v>
      </c>
      <c r="U48" t="s">
        <v>35</v>
      </c>
      <c r="V48" t="s">
        <v>190</v>
      </c>
      <c r="W48" t="s">
        <v>26</v>
      </c>
      <c r="X48" t="s">
        <v>405</v>
      </c>
      <c r="Y48" t="s">
        <v>103</v>
      </c>
      <c r="Z48" t="s">
        <v>484</v>
      </c>
      <c r="AA48" s="2">
        <v>42857.191631944443</v>
      </c>
      <c r="AB48" s="2">
        <v>42860.482638888891</v>
      </c>
      <c r="AD48">
        <v>2</v>
      </c>
      <c r="AE48" t="str">
        <f t="shared" ca="1" si="12"/>
        <v>Protocols-SMB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P1</v>
      </c>
    </row>
    <row r="49" spans="1:34" hidden="1" x14ac:dyDescent="0.3">
      <c r="A49">
        <f t="shared" si="8"/>
        <v>6</v>
      </c>
      <c r="B49">
        <f t="shared" si="9"/>
        <v>6</v>
      </c>
      <c r="C49" s="4">
        <f t="shared" ca="1" si="10"/>
        <v>99297</v>
      </c>
      <c r="D49">
        <v>99297</v>
      </c>
      <c r="E49" t="s">
        <v>265</v>
      </c>
      <c r="F49" t="s">
        <v>86</v>
      </c>
      <c r="G49" t="s">
        <v>87</v>
      </c>
      <c r="H49" t="s">
        <v>112</v>
      </c>
      <c r="I49" t="s">
        <v>1269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1282</v>
      </c>
      <c r="O49">
        <v>16394</v>
      </c>
      <c r="P49" t="s">
        <v>123</v>
      </c>
      <c r="Q49" t="s">
        <v>82</v>
      </c>
      <c r="S49" t="s">
        <v>269</v>
      </c>
      <c r="T49" t="s">
        <v>23</v>
      </c>
      <c r="U49" t="s">
        <v>22</v>
      </c>
      <c r="V49" t="s">
        <v>190</v>
      </c>
      <c r="W49" t="s">
        <v>26</v>
      </c>
      <c r="X49" t="s">
        <v>405</v>
      </c>
      <c r="Y49" t="s">
        <v>484</v>
      </c>
      <c r="Z49" t="s">
        <v>484</v>
      </c>
      <c r="AA49" s="2">
        <v>42865.525138888886</v>
      </c>
      <c r="AB49" s="2">
        <v>42865.525138888886</v>
      </c>
      <c r="AD49">
        <v>1</v>
      </c>
      <c r="AE49" t="str">
        <f t="shared" ca="1" si="12"/>
        <v>Protocols-SMB</v>
      </c>
      <c r="AF49" t="str">
        <f t="shared" ca="1" si="13"/>
        <v xml:space="preserve"> ---</v>
      </c>
      <c r="AG49" t="str">
        <f t="shared" ca="1" si="14"/>
        <v xml:space="preserve"> ---</v>
      </c>
      <c r="AH49" t="str">
        <f t="shared" ca="1" si="15"/>
        <v>P1</v>
      </c>
    </row>
    <row r="50" spans="1:34" hidden="1" x14ac:dyDescent="0.3">
      <c r="A50">
        <f t="shared" si="8"/>
        <v>4</v>
      </c>
      <c r="B50">
        <f t="shared" si="9"/>
        <v>0</v>
      </c>
      <c r="C50" s="4">
        <f t="shared" ca="1" si="10"/>
        <v>99428</v>
      </c>
      <c r="D50">
        <v>99428</v>
      </c>
      <c r="E50" t="s">
        <v>1056</v>
      </c>
      <c r="F50" t="s">
        <v>86</v>
      </c>
      <c r="G50" t="s">
        <v>87</v>
      </c>
      <c r="H50" t="s">
        <v>94</v>
      </c>
      <c r="I50" t="s">
        <v>24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1298</v>
      </c>
      <c r="O50" t="s">
        <v>123</v>
      </c>
      <c r="P50" t="s">
        <v>123</v>
      </c>
      <c r="Q50" t="s">
        <v>82</v>
      </c>
      <c r="S50" t="s">
        <v>269</v>
      </c>
      <c r="T50" t="s">
        <v>36</v>
      </c>
      <c r="U50" t="s">
        <v>35</v>
      </c>
      <c r="V50" t="s">
        <v>190</v>
      </c>
      <c r="W50" t="s">
        <v>54</v>
      </c>
      <c r="X50" t="s">
        <v>405</v>
      </c>
      <c r="Y50" t="s">
        <v>484</v>
      </c>
      <c r="Z50" t="s">
        <v>484</v>
      </c>
      <c r="AA50" s="2">
        <v>42867.474502314813</v>
      </c>
      <c r="AB50" s="2">
        <v>42871.162754629629</v>
      </c>
      <c r="AC50" t="s">
        <v>830</v>
      </c>
      <c r="AD50">
        <v>1</v>
      </c>
      <c r="AE50" t="str">
        <f t="shared" ca="1" si="12"/>
        <v>Protocols-SMB</v>
      </c>
      <c r="AF50" t="str">
        <f t="shared" ca="1" si="13"/>
        <v xml:space="preserve"> ---</v>
      </c>
      <c r="AG50" t="str">
        <f t="shared" ca="1" si="14"/>
        <v xml:space="preserve"> ---</v>
      </c>
      <c r="AH50" t="str">
        <f t="shared" ca="1" si="15"/>
        <v>P2</v>
      </c>
    </row>
    <row r="51" spans="1:34" hidden="1" x14ac:dyDescent="0.3">
      <c r="A51">
        <f t="shared" si="8"/>
        <v>0</v>
      </c>
      <c r="B51">
        <f t="shared" si="9"/>
        <v>0</v>
      </c>
      <c r="C51" s="4">
        <f t="shared" ca="1" si="10"/>
        <v>99537</v>
      </c>
      <c r="D51">
        <v>99537</v>
      </c>
      <c r="E51" t="s">
        <v>1056</v>
      </c>
      <c r="F51" t="s">
        <v>86</v>
      </c>
      <c r="G51" t="s">
        <v>92</v>
      </c>
      <c r="H51" t="s">
        <v>156</v>
      </c>
      <c r="I51" t="s">
        <v>123</v>
      </c>
      <c r="J51" t="s">
        <v>123</v>
      </c>
      <c r="K51" t="str">
        <f t="shared" ca="1" si="11"/>
        <v>NTR</v>
      </c>
      <c r="L51" t="s">
        <v>484</v>
      </c>
      <c r="M51" t="s">
        <v>484</v>
      </c>
      <c r="N51" t="s">
        <v>1313</v>
      </c>
      <c r="O51" t="s">
        <v>123</v>
      </c>
      <c r="P51" t="s">
        <v>123</v>
      </c>
      <c r="Q51" t="s">
        <v>82</v>
      </c>
      <c r="S51" t="s">
        <v>269</v>
      </c>
      <c r="T51" t="s">
        <v>36</v>
      </c>
      <c r="U51" t="s">
        <v>35</v>
      </c>
      <c r="V51" t="s">
        <v>82</v>
      </c>
      <c r="W51" t="s">
        <v>54</v>
      </c>
      <c r="X51" t="s">
        <v>405</v>
      </c>
      <c r="Y51" t="s">
        <v>484</v>
      </c>
      <c r="Z51" t="s">
        <v>484</v>
      </c>
      <c r="AA51" s="2">
        <v>42871.215324074074</v>
      </c>
      <c r="AB51" s="2">
        <v>42871.215324074074</v>
      </c>
      <c r="AD51">
        <v>1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hidden="1" x14ac:dyDescent="0.3">
      <c r="A52">
        <f t="shared" si="8"/>
        <v>0</v>
      </c>
      <c r="B52">
        <f t="shared" si="9"/>
        <v>0</v>
      </c>
      <c r="C52" s="4">
        <f t="shared" ca="1" si="10"/>
        <v>99538</v>
      </c>
      <c r="D52">
        <v>99538</v>
      </c>
      <c r="E52" t="s">
        <v>265</v>
      </c>
      <c r="F52" t="s">
        <v>86</v>
      </c>
      <c r="G52" t="s">
        <v>87</v>
      </c>
      <c r="H52" t="s">
        <v>156</v>
      </c>
      <c r="I52" t="s">
        <v>123</v>
      </c>
      <c r="J52" t="s">
        <v>123</v>
      </c>
      <c r="K52" t="str">
        <f t="shared" ca="1" si="11"/>
        <v>NTR</v>
      </c>
      <c r="L52" t="s">
        <v>484</v>
      </c>
      <c r="M52" t="s">
        <v>484</v>
      </c>
      <c r="N52" t="s">
        <v>1314</v>
      </c>
      <c r="O52" t="s">
        <v>123</v>
      </c>
      <c r="P52" t="s">
        <v>123</v>
      </c>
      <c r="Q52" t="s">
        <v>82</v>
      </c>
      <c r="S52" t="s">
        <v>269</v>
      </c>
      <c r="T52" t="s">
        <v>23</v>
      </c>
      <c r="U52" t="s">
        <v>22</v>
      </c>
      <c r="V52" t="s">
        <v>82</v>
      </c>
      <c r="W52" t="s">
        <v>54</v>
      </c>
      <c r="X52" t="s">
        <v>405</v>
      </c>
      <c r="Y52" t="s">
        <v>484</v>
      </c>
      <c r="Z52" t="s">
        <v>484</v>
      </c>
      <c r="AA52" s="2">
        <v>42871.216562499998</v>
      </c>
      <c r="AB52" s="2">
        <v>42871.216562499998</v>
      </c>
      <c r="AD52">
        <v>1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hidden="1" x14ac:dyDescent="0.3">
      <c r="A53">
        <f t="shared" si="8"/>
        <v>0</v>
      </c>
      <c r="B53">
        <f t="shared" si="9"/>
        <v>0</v>
      </c>
      <c r="C53" s="4">
        <f t="shared" ca="1" si="10"/>
        <v>99540</v>
      </c>
      <c r="D53">
        <v>99540</v>
      </c>
      <c r="E53" t="s">
        <v>1056</v>
      </c>
      <c r="F53" t="s">
        <v>86</v>
      </c>
      <c r="G53" t="s">
        <v>92</v>
      </c>
      <c r="H53" t="s">
        <v>156</v>
      </c>
      <c r="I53" t="s">
        <v>123</v>
      </c>
      <c r="J53" t="s">
        <v>123</v>
      </c>
      <c r="K53" t="str">
        <f t="shared" ca="1" si="11"/>
        <v>NTR</v>
      </c>
      <c r="L53" t="s">
        <v>484</v>
      </c>
      <c r="M53" t="s">
        <v>484</v>
      </c>
      <c r="N53" t="s">
        <v>1315</v>
      </c>
      <c r="O53" t="s">
        <v>123</v>
      </c>
      <c r="P53" t="s">
        <v>123</v>
      </c>
      <c r="Q53" t="s">
        <v>21</v>
      </c>
      <c r="S53" t="s">
        <v>269</v>
      </c>
      <c r="T53" t="s">
        <v>36</v>
      </c>
      <c r="U53" t="s">
        <v>22</v>
      </c>
      <c r="V53" t="s">
        <v>82</v>
      </c>
      <c r="W53" t="s">
        <v>54</v>
      </c>
      <c r="X53" t="s">
        <v>405</v>
      </c>
      <c r="Y53" t="s">
        <v>484</v>
      </c>
      <c r="Z53" t="s">
        <v>484</v>
      </c>
      <c r="AA53" s="2">
        <v>42871.21775462963</v>
      </c>
      <c r="AB53" s="2">
        <v>42871.21775462963</v>
      </c>
      <c r="AD53">
        <v>1</v>
      </c>
      <c r="AE53" t="str">
        <f t="shared" ca="1" si="12"/>
        <v>NTR</v>
      </c>
      <c r="AF53" t="str">
        <f t="shared" ca="1" si="13"/>
        <v>NoTarg</v>
      </c>
      <c r="AG53" t="str">
        <f t="shared" ca="1" si="14"/>
        <v>NoWaive</v>
      </c>
      <c r="AH53" t="str">
        <f t="shared" ca="1" si="15"/>
        <v>NTR</v>
      </c>
    </row>
    <row r="54" spans="1:34" x14ac:dyDescent="0.3">
      <c r="A54">
        <f t="shared" si="8"/>
        <v>1</v>
      </c>
      <c r="B54">
        <f t="shared" si="9"/>
        <v>0</v>
      </c>
      <c r="C54" s="4">
        <f t="shared" ca="1" si="10"/>
        <v>99462</v>
      </c>
      <c r="D54">
        <v>99462</v>
      </c>
      <c r="E54" t="s">
        <v>217</v>
      </c>
      <c r="F54" t="s">
        <v>55</v>
      </c>
      <c r="G54" t="s">
        <v>182</v>
      </c>
      <c r="H54" t="s">
        <v>184</v>
      </c>
      <c r="I54" t="s">
        <v>81</v>
      </c>
      <c r="J54" t="s">
        <v>1325</v>
      </c>
      <c r="K54" t="str">
        <f t="shared" ca="1" si="11"/>
        <v>NTR</v>
      </c>
      <c r="L54" t="s">
        <v>484</v>
      </c>
      <c r="M54" t="s">
        <v>484</v>
      </c>
      <c r="N54" t="s">
        <v>1305</v>
      </c>
      <c r="O54" t="s">
        <v>123</v>
      </c>
      <c r="P54" t="s">
        <v>123</v>
      </c>
      <c r="Q54" t="s">
        <v>21</v>
      </c>
      <c r="S54" t="s">
        <v>269</v>
      </c>
      <c r="T54" t="s">
        <v>36</v>
      </c>
      <c r="U54" t="s">
        <v>22</v>
      </c>
      <c r="V54" t="s">
        <v>82</v>
      </c>
      <c r="W54" t="s">
        <v>54</v>
      </c>
      <c r="X54" t="s">
        <v>433</v>
      </c>
      <c r="Y54" t="s">
        <v>484</v>
      </c>
      <c r="Z54" t="s">
        <v>484</v>
      </c>
      <c r="AA54" s="2">
        <v>42870.20040509259</v>
      </c>
      <c r="AB54" s="2">
        <v>42871.120324074072</v>
      </c>
      <c r="AD54">
        <v>4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hidden="1" x14ac:dyDescent="0.3">
      <c r="A55">
        <f t="shared" si="8"/>
        <v>1</v>
      </c>
      <c r="B55">
        <f t="shared" si="9"/>
        <v>0</v>
      </c>
      <c r="C55" s="4">
        <f t="shared" ca="1" si="10"/>
        <v>99496</v>
      </c>
      <c r="D55">
        <v>99496</v>
      </c>
      <c r="E55" t="s">
        <v>218</v>
      </c>
      <c r="F55" t="s">
        <v>55</v>
      </c>
      <c r="G55" t="s">
        <v>182</v>
      </c>
      <c r="H55" t="s">
        <v>156</v>
      </c>
      <c r="I55" t="s">
        <v>123</v>
      </c>
      <c r="J55" t="s">
        <v>123</v>
      </c>
      <c r="K55" t="str">
        <f t="shared" ca="1" si="11"/>
        <v>NTR</v>
      </c>
      <c r="L55" t="s">
        <v>484</v>
      </c>
      <c r="M55" t="s">
        <v>484</v>
      </c>
      <c r="N55" t="s">
        <v>1307</v>
      </c>
      <c r="O55" t="s">
        <v>123</v>
      </c>
      <c r="P55" t="s">
        <v>123</v>
      </c>
      <c r="Q55" t="s">
        <v>21</v>
      </c>
      <c r="S55" t="s">
        <v>269</v>
      </c>
      <c r="T55" t="s">
        <v>23</v>
      </c>
      <c r="U55" t="s">
        <v>22</v>
      </c>
      <c r="V55" t="s">
        <v>82</v>
      </c>
      <c r="W55" t="s">
        <v>90</v>
      </c>
      <c r="X55" t="s">
        <v>1308</v>
      </c>
      <c r="Y55" t="s">
        <v>484</v>
      </c>
      <c r="Z55" t="s">
        <v>484</v>
      </c>
      <c r="AA55" s="2">
        <v>42870.98065972222</v>
      </c>
      <c r="AB55" s="2">
        <v>42871.156435185185</v>
      </c>
      <c r="AD55">
        <v>4</v>
      </c>
      <c r="AE55" t="str">
        <f t="shared" ca="1" si="12"/>
        <v>NTR</v>
      </c>
      <c r="AF55" t="str">
        <f t="shared" ca="1" si="13"/>
        <v>NoTarg</v>
      </c>
      <c r="AG55" t="str">
        <f t="shared" ca="1" si="14"/>
        <v>NoWaive</v>
      </c>
      <c r="AH55" t="str">
        <f t="shared" ca="1" si="15"/>
        <v>NTR</v>
      </c>
    </row>
    <row r="56" spans="1:34" hidden="1" x14ac:dyDescent="0.3">
      <c r="A56">
        <f t="shared" si="8"/>
        <v>0</v>
      </c>
      <c r="B56">
        <f t="shared" si="9"/>
        <v>0</v>
      </c>
      <c r="C56" s="4">
        <f t="shared" ca="1" si="10"/>
        <v>99527</v>
      </c>
      <c r="D56">
        <v>99527</v>
      </c>
      <c r="E56" t="s">
        <v>218</v>
      </c>
      <c r="F56" t="s">
        <v>55</v>
      </c>
      <c r="G56" t="s">
        <v>182</v>
      </c>
      <c r="H56" t="s">
        <v>94</v>
      </c>
      <c r="I56" t="s">
        <v>123</v>
      </c>
      <c r="J56" t="s">
        <v>123</v>
      </c>
      <c r="K56" t="str">
        <f t="shared" ca="1" si="11"/>
        <v>NTR</v>
      </c>
      <c r="L56" t="s">
        <v>484</v>
      </c>
      <c r="M56" t="s">
        <v>484</v>
      </c>
      <c r="N56" t="s">
        <v>1309</v>
      </c>
      <c r="O56" t="s">
        <v>123</v>
      </c>
      <c r="P56" t="s">
        <v>123</v>
      </c>
      <c r="Q56" t="s">
        <v>21</v>
      </c>
      <c r="S56" t="s">
        <v>269</v>
      </c>
      <c r="T56" t="s">
        <v>23</v>
      </c>
      <c r="U56" t="s">
        <v>22</v>
      </c>
      <c r="V56" t="s">
        <v>82</v>
      </c>
      <c r="W56" t="s">
        <v>90</v>
      </c>
      <c r="X56" t="s">
        <v>1308</v>
      </c>
      <c r="Y56" t="s">
        <v>484</v>
      </c>
      <c r="Z56" t="s">
        <v>484</v>
      </c>
      <c r="AA56" s="2">
        <v>42871.155486111114</v>
      </c>
      <c r="AB56" s="2">
        <v>42871.155497685184</v>
      </c>
      <c r="AD56">
        <v>1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hidden="1" x14ac:dyDescent="0.3">
      <c r="A57">
        <f t="shared" si="8"/>
        <v>42256</v>
      </c>
      <c r="B57">
        <f t="shared" si="9"/>
        <v>42256</v>
      </c>
      <c r="C57" s="4">
        <f t="shared" ca="1" si="10"/>
        <v>0</v>
      </c>
      <c r="I57" t="s">
        <v>123</v>
      </c>
      <c r="J57" t="s">
        <v>123</v>
      </c>
      <c r="K57" t="str">
        <f t="shared" ca="1" si="11"/>
        <v>.</v>
      </c>
      <c r="O57" t="s">
        <v>123</v>
      </c>
      <c r="P57" t="s">
        <v>123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hidden="1" x14ac:dyDescent="0.3">
      <c r="A58">
        <f t="shared" si="8"/>
        <v>42256</v>
      </c>
      <c r="B58">
        <f t="shared" si="9"/>
        <v>42256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hidden="1" x14ac:dyDescent="0.3">
      <c r="A59">
        <f t="shared" si="8"/>
        <v>42256</v>
      </c>
      <c r="B59">
        <f t="shared" si="9"/>
        <v>42256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hidden="1" x14ac:dyDescent="0.3">
      <c r="A60">
        <f t="shared" si="8"/>
        <v>42256</v>
      </c>
      <c r="B60">
        <f t="shared" si="9"/>
        <v>42256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hidden="1" x14ac:dyDescent="0.3">
      <c r="A61">
        <f t="shared" si="8"/>
        <v>42256</v>
      </c>
      <c r="B61">
        <f t="shared" si="9"/>
        <v>42256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hidden="1" x14ac:dyDescent="0.3">
      <c r="A62">
        <f t="shared" si="8"/>
        <v>42256</v>
      </c>
      <c r="B62">
        <f t="shared" si="9"/>
        <v>42256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hidden="1" x14ac:dyDescent="0.3">
      <c r="A63">
        <f t="shared" si="8"/>
        <v>42256</v>
      </c>
      <c r="B63">
        <f t="shared" si="9"/>
        <v>42256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hidden="1" x14ac:dyDescent="0.3">
      <c r="A64">
        <f t="shared" si="8"/>
        <v>42256</v>
      </c>
      <c r="B64">
        <f t="shared" si="9"/>
        <v>42256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hidden="1" x14ac:dyDescent="0.3">
      <c r="A65">
        <f t="shared" si="8"/>
        <v>42256</v>
      </c>
      <c r="B65">
        <f t="shared" si="9"/>
        <v>42256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hidden="1" x14ac:dyDescent="0.3">
      <c r="A66">
        <f t="shared" ref="A66:A100" si="16">DAYS360(AA66,$K$104)</f>
        <v>42256</v>
      </c>
      <c r="B66">
        <f t="shared" ref="B66:B100" si="17">DAYS360(AB66,$K$104)</f>
        <v>42256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hidden="1" x14ac:dyDescent="0.3">
      <c r="A67">
        <f t="shared" si="16"/>
        <v>42256</v>
      </c>
      <c r="B67">
        <f t="shared" si="17"/>
        <v>42256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hidden="1" x14ac:dyDescent="0.3">
      <c r="A68">
        <f t="shared" si="16"/>
        <v>42256</v>
      </c>
      <c r="B68">
        <f t="shared" si="17"/>
        <v>42256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hidden="1" x14ac:dyDescent="0.3">
      <c r="A69">
        <f t="shared" si="16"/>
        <v>42256</v>
      </c>
      <c r="B69">
        <f t="shared" si="17"/>
        <v>42256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hidden="1" x14ac:dyDescent="0.3">
      <c r="A70">
        <f t="shared" si="16"/>
        <v>42256</v>
      </c>
      <c r="B70">
        <f t="shared" si="17"/>
        <v>42256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hidden="1" x14ac:dyDescent="0.3">
      <c r="A71">
        <f t="shared" si="16"/>
        <v>42256</v>
      </c>
      <c r="B71">
        <f t="shared" si="17"/>
        <v>42256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hidden="1" x14ac:dyDescent="0.3">
      <c r="A72">
        <f t="shared" si="16"/>
        <v>42256</v>
      </c>
      <c r="B72">
        <f t="shared" si="17"/>
        <v>42256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hidden="1" x14ac:dyDescent="0.3">
      <c r="A73">
        <f t="shared" si="16"/>
        <v>42256</v>
      </c>
      <c r="B73">
        <f t="shared" si="17"/>
        <v>42256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hidden="1" x14ac:dyDescent="0.3">
      <c r="A74">
        <f t="shared" si="16"/>
        <v>42256</v>
      </c>
      <c r="B74">
        <f t="shared" si="17"/>
        <v>42256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hidden="1" x14ac:dyDescent="0.3">
      <c r="A75">
        <f t="shared" si="16"/>
        <v>42256</v>
      </c>
      <c r="B75">
        <f t="shared" si="17"/>
        <v>42256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hidden="1" x14ac:dyDescent="0.3">
      <c r="A76">
        <f t="shared" si="16"/>
        <v>42256</v>
      </c>
      <c r="B76">
        <f t="shared" si="17"/>
        <v>42256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hidden="1" x14ac:dyDescent="0.3">
      <c r="A77">
        <f t="shared" si="16"/>
        <v>42256</v>
      </c>
      <c r="B77">
        <f t="shared" si="17"/>
        <v>42256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hidden="1" x14ac:dyDescent="0.3">
      <c r="A78">
        <f t="shared" si="16"/>
        <v>42256</v>
      </c>
      <c r="B78">
        <f t="shared" si="17"/>
        <v>42256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hidden="1" x14ac:dyDescent="0.3">
      <c r="A79">
        <f t="shared" si="16"/>
        <v>42256</v>
      </c>
      <c r="B79">
        <f t="shared" si="17"/>
        <v>42256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hidden="1" x14ac:dyDescent="0.3">
      <c r="A80">
        <f t="shared" si="16"/>
        <v>42256</v>
      </c>
      <c r="B80">
        <f t="shared" si="17"/>
        <v>42256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hidden="1" x14ac:dyDescent="0.3">
      <c r="A81">
        <f t="shared" si="16"/>
        <v>42256</v>
      </c>
      <c r="B81">
        <f t="shared" si="17"/>
        <v>42256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hidden="1" x14ac:dyDescent="0.3">
      <c r="A82">
        <f t="shared" si="16"/>
        <v>42256</v>
      </c>
      <c r="B82">
        <f t="shared" si="17"/>
        <v>42256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hidden="1" x14ac:dyDescent="0.3">
      <c r="A83">
        <f t="shared" si="16"/>
        <v>42256</v>
      </c>
      <c r="B83">
        <f t="shared" si="17"/>
        <v>42256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hidden="1" x14ac:dyDescent="0.3">
      <c r="A84">
        <f t="shared" si="16"/>
        <v>42256</v>
      </c>
      <c r="B84">
        <f t="shared" si="17"/>
        <v>42256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hidden="1" x14ac:dyDescent="0.3">
      <c r="A85">
        <f t="shared" si="16"/>
        <v>42256</v>
      </c>
      <c r="B85">
        <f t="shared" si="17"/>
        <v>42256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hidden="1" x14ac:dyDescent="0.3">
      <c r="A86">
        <f t="shared" si="16"/>
        <v>42256</v>
      </c>
      <c r="B86">
        <f t="shared" si="17"/>
        <v>42256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hidden="1" x14ac:dyDescent="0.3">
      <c r="A87">
        <f t="shared" si="16"/>
        <v>42256</v>
      </c>
      <c r="B87">
        <f t="shared" si="17"/>
        <v>42256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hidden="1" x14ac:dyDescent="0.3">
      <c r="A88">
        <f t="shared" si="16"/>
        <v>42256</v>
      </c>
      <c r="B88">
        <f t="shared" si="17"/>
        <v>42256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hidden="1" x14ac:dyDescent="0.3">
      <c r="A89">
        <f t="shared" si="16"/>
        <v>42256</v>
      </c>
      <c r="B89">
        <f t="shared" si="17"/>
        <v>42256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hidden="1" x14ac:dyDescent="0.3">
      <c r="A90">
        <f t="shared" si="16"/>
        <v>42256</v>
      </c>
      <c r="B90">
        <f t="shared" si="17"/>
        <v>42256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hidden="1" x14ac:dyDescent="0.3">
      <c r="A91">
        <f t="shared" si="16"/>
        <v>42256</v>
      </c>
      <c r="B91">
        <f t="shared" si="17"/>
        <v>42256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hidden="1" x14ac:dyDescent="0.3">
      <c r="A92">
        <f t="shared" si="16"/>
        <v>42256</v>
      </c>
      <c r="B92">
        <f t="shared" si="17"/>
        <v>42256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hidden="1" x14ac:dyDescent="0.3">
      <c r="A93">
        <f t="shared" si="16"/>
        <v>42256</v>
      </c>
      <c r="B93">
        <f t="shared" si="17"/>
        <v>42256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hidden="1" x14ac:dyDescent="0.3">
      <c r="A94">
        <f t="shared" si="16"/>
        <v>42256</v>
      </c>
      <c r="B94">
        <f t="shared" si="17"/>
        <v>42256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hidden="1" x14ac:dyDescent="0.3">
      <c r="A95">
        <f t="shared" si="16"/>
        <v>42256</v>
      </c>
      <c r="B95">
        <f t="shared" si="17"/>
        <v>42256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hidden="1" x14ac:dyDescent="0.3">
      <c r="A96">
        <f t="shared" si="16"/>
        <v>42256</v>
      </c>
      <c r="B96">
        <f t="shared" si="17"/>
        <v>42256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hidden="1" x14ac:dyDescent="0.3">
      <c r="A97">
        <f t="shared" si="16"/>
        <v>42256</v>
      </c>
      <c r="B97">
        <f t="shared" si="17"/>
        <v>42256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hidden="1" x14ac:dyDescent="0.3">
      <c r="A98">
        <f t="shared" si="16"/>
        <v>42256</v>
      </c>
      <c r="B98">
        <f t="shared" si="17"/>
        <v>42256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hidden="1" x14ac:dyDescent="0.3">
      <c r="A99">
        <f t="shared" si="16"/>
        <v>42256</v>
      </c>
      <c r="B99">
        <f t="shared" si="17"/>
        <v>42256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hidden="1" x14ac:dyDescent="0.3">
      <c r="A100">
        <f t="shared" si="16"/>
        <v>42256</v>
      </c>
      <c r="B100">
        <f t="shared" si="17"/>
        <v>42256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1" spans="1:34" hidden="1" x14ac:dyDescent="0.3"/>
    <row r="103" spans="1:34" x14ac:dyDescent="0.3">
      <c r="B103">
        <f>SUBTOTAL(3,D2:D101)</f>
        <v>6</v>
      </c>
      <c r="K103" t="s">
        <v>1310</v>
      </c>
    </row>
    <row r="104" spans="1:34" x14ac:dyDescent="0.3">
      <c r="G104" t="s">
        <v>153</v>
      </c>
      <c r="I104" t="str">
        <f>CONCATENATE(MID($K$103,11,5), " Report")</f>
        <v>05-12 Report</v>
      </c>
      <c r="K104" s="6">
        <v>42871</v>
      </c>
    </row>
    <row r="105" spans="1:34" x14ac:dyDescent="0.3">
      <c r="F105" t="s">
        <v>150</v>
      </c>
      <c r="G105">
        <f ca="1">COUNTIFS(K2:K100,"=NTR")</f>
        <v>9</v>
      </c>
      <c r="I105">
        <f ca="1">INDIRECT("'" &amp; $K$103 &amp; "'!$g" &amp; ROW())</f>
        <v>8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8</v>
      </c>
      <c r="I106">
        <f t="shared" ref="I106:I111" ca="1" si="24">INDIRECT("'" &amp; $K$103 &amp; "'!$g" &amp; ROW())</f>
        <v>6</v>
      </c>
      <c r="K106" s="7"/>
    </row>
    <row r="107" spans="1:34" x14ac:dyDescent="0.3">
      <c r="F107" t="s">
        <v>157</v>
      </c>
      <c r="G107">
        <f>COUNTIFS(B2:B81,"&gt;7",B2:B81,"&lt;400")</f>
        <v>11</v>
      </c>
      <c r="I107">
        <f t="shared" ca="1" si="24"/>
        <v>9</v>
      </c>
    </row>
    <row r="108" spans="1:34" x14ac:dyDescent="0.3">
      <c r="F108" t="s">
        <v>152</v>
      </c>
      <c r="G108">
        <f>COUNTIFS(L2:L81,"=Waiver*")</f>
        <v>5</v>
      </c>
      <c r="I108">
        <f t="shared" ca="1" si="24"/>
        <v>5</v>
      </c>
    </row>
    <row r="109" spans="1:34" x14ac:dyDescent="0.3">
      <c r="F109" t="s">
        <v>158</v>
      </c>
      <c r="G109">
        <f>COUNTA(D2:D104)</f>
        <v>55</v>
      </c>
      <c r="I109">
        <f t="shared" ca="1" si="24"/>
        <v>55</v>
      </c>
    </row>
    <row r="110" spans="1:34" x14ac:dyDescent="0.3">
      <c r="F110" t="s">
        <v>159</v>
      </c>
      <c r="G110">
        <v>12</v>
      </c>
      <c r="I110">
        <f t="shared" ca="1" si="24"/>
        <v>12</v>
      </c>
    </row>
    <row r="111" spans="1:34" s="1" customFormat="1" x14ac:dyDescent="0.3">
      <c r="F111" s="1" t="s">
        <v>21</v>
      </c>
      <c r="G111" s="1">
        <f>COUNTIFS(Q2:Q95,$F111)</f>
        <v>8</v>
      </c>
      <c r="I111">
        <f t="shared" ca="1" si="24"/>
        <v>6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12</v>
      </c>
      <c r="H115" s="1">
        <f>COUNTIFS($F$2:$F$95,F115 &amp; "*",$H$2:$H$95,"P0")</f>
        <v>5</v>
      </c>
      <c r="I115" s="1">
        <f ca="1">INDIRECT("'" &amp; $K$103 &amp; "'!$g" &amp; ROW())</f>
        <v>14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 t="str">
        <f>HYPERLINK(Data!K2, "AvitusOpenRZmwr")</f>
        <v>AvitusOpenRZmwr</v>
      </c>
    </row>
    <row r="117" spans="5:14" x14ac:dyDescent="0.3">
      <c r="F117" t="s">
        <v>63</v>
      </c>
      <c r="G117" s="1">
        <f t="shared" si="25"/>
        <v>5</v>
      </c>
      <c r="H117" s="1">
        <f t="shared" si="26"/>
        <v>1</v>
      </c>
      <c r="I117" s="1">
        <f t="shared" ca="1" si="27"/>
        <v>5</v>
      </c>
    </row>
    <row r="118" spans="5:14" x14ac:dyDescent="0.3">
      <c r="F118" t="s">
        <v>70</v>
      </c>
      <c r="G118" s="1">
        <f t="shared" si="25"/>
        <v>5</v>
      </c>
      <c r="H118" s="1">
        <f t="shared" si="26"/>
        <v>0</v>
      </c>
      <c r="I118" s="1">
        <f t="shared" ca="1" si="27"/>
        <v>4</v>
      </c>
    </row>
    <row r="119" spans="5:14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2</v>
      </c>
      <c r="K119" t="s">
        <v>161</v>
      </c>
    </row>
    <row r="120" spans="5:14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7</v>
      </c>
      <c r="H122" s="1">
        <f t="shared" si="26"/>
        <v>3</v>
      </c>
      <c r="I122" s="1">
        <f t="shared" ca="1" si="27"/>
        <v>10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4</v>
      </c>
      <c r="H125" s="1">
        <f t="shared" si="26"/>
        <v>1</v>
      </c>
      <c r="I125" s="1">
        <f t="shared" ca="1" si="27"/>
        <v>2</v>
      </c>
      <c r="M125" t="str">
        <f>CONCATENATE("Prev Rpt= ",$K$103)</f>
        <v>Prev Rpt= bugs-2017-05-12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15</v>
      </c>
      <c r="M126">
        <f ca="1">INDIRECT("'" &amp; $K$103 &amp; "'!$l" &amp; ROW())</f>
        <v>19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19</v>
      </c>
      <c r="M127">
        <f ca="1">INDIRECT("'" &amp; $K$103 &amp; "'!$l" &amp; ROW())</f>
        <v>14</v>
      </c>
    </row>
    <row r="128" spans="5:14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14</v>
      </c>
      <c r="M128">
        <f ca="1">INDIRECT("'" &amp; $K$103 &amp; "'!$l" &amp; ROW())</f>
        <v>18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1</v>
      </c>
      <c r="I129" s="1">
        <f t="shared" ca="1" si="27"/>
        <v>2</v>
      </c>
      <c r="K129" t="s">
        <v>203</v>
      </c>
      <c r="L129">
        <f>COUNTIFS(H2:H95, "unspecified")</f>
        <v>7</v>
      </c>
      <c r="M129">
        <f ca="1">INDIRECT("'" &amp; $K$103 &amp; "'!$l" &amp; ROW())</f>
        <v>4</v>
      </c>
    </row>
    <row r="130" spans="5:13" x14ac:dyDescent="0.3">
      <c r="F130" t="s">
        <v>86</v>
      </c>
      <c r="G130" s="1">
        <f t="shared" si="25"/>
        <v>15</v>
      </c>
      <c r="H130" s="1">
        <f t="shared" si="26"/>
        <v>1</v>
      </c>
      <c r="I130" s="1">
        <f t="shared" ca="1" si="27"/>
        <v>16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55</v>
      </c>
      <c r="M131" s="1">
        <f ca="1">SUM(M126:M129)</f>
        <v>55</v>
      </c>
    </row>
    <row r="132" spans="5:13" s="1" customFormat="1" x14ac:dyDescent="0.3">
      <c r="F132" s="1" t="s">
        <v>55</v>
      </c>
      <c r="G132" s="1">
        <f>COUNTIFS($F$2:$F$95,F132 &amp; "*")</f>
        <v>3</v>
      </c>
      <c r="H132" s="1">
        <f>COUNTIFS($F$2:$F$95,F132 &amp; "*",$H$2:$H$95,"P0")</f>
        <v>1</v>
      </c>
      <c r="I132" s="1">
        <f t="shared" ca="1" si="27"/>
        <v>0</v>
      </c>
    </row>
    <row r="133" spans="5:13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CONCATENATE("168 to be verified/closed, ",SUM(70,29)," non-QA submitter.")</f>
        <v>168 to be verified/closed, 99 non-QA submitter.</v>
      </c>
      <c r="L133" s="13" t="str">
        <f>CONCATENATE("Older than 14 days: ", SUM(31,14))</f>
        <v>Older than 14 days: 45</v>
      </c>
    </row>
    <row r="134" spans="5:13" x14ac:dyDescent="0.3">
      <c r="G134" s="1">
        <f>SUM(G115:G133)</f>
        <v>55</v>
      </c>
      <c r="H134" s="1">
        <f>SUM(H115:H133)</f>
        <v>15</v>
      </c>
      <c r="I134" s="1">
        <f ca="1">SUM(I115:I133)</f>
        <v>55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4</v>
      </c>
      <c r="I136" s="1">
        <f ca="1">INDIRECT("'" &amp; $K$103 &amp; "'!$g" &amp; ROW())</f>
        <v>3</v>
      </c>
    </row>
    <row r="137" spans="5:13" x14ac:dyDescent="0.3">
      <c r="E137" s="1"/>
      <c r="F137" s="1" t="s">
        <v>194</v>
      </c>
      <c r="G137" s="1">
        <f>COUNTIFS($T$2:$T$95,$F137)</f>
        <v>30</v>
      </c>
      <c r="I137" s="1">
        <f ca="1">INDIRECT("'" &amp; $K$103 &amp; "'!$g" &amp; ROW())</f>
        <v>32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21</v>
      </c>
      <c r="I138" s="1">
        <f ca="1">INDIRECT("'" &amp; $K$103 &amp; "'!$g" &amp; ROW())</f>
        <v>20</v>
      </c>
      <c r="K138" s="4" t="s">
        <v>968</v>
      </c>
    </row>
    <row r="139" spans="5:13" x14ac:dyDescent="0.3">
      <c r="G139">
        <f>SUM(G136:G138)</f>
        <v>55</v>
      </c>
      <c r="I139">
        <f ca="1">INDIRECT("'" &amp; $K$103 &amp; "'!$g" &amp; ROW())</f>
        <v>55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30</v>
      </c>
      <c r="I141">
        <f ca="1">INDIRECT("'" &amp; $K$103 &amp; "'!$g" &amp;ROW())</f>
        <v>30</v>
      </c>
    </row>
    <row r="142" spans="5:13" s="1" customFormat="1" x14ac:dyDescent="0.3">
      <c r="E142"/>
      <c r="F142" t="s">
        <v>570</v>
      </c>
      <c r="G142">
        <f t="shared" si="28"/>
        <v>1</v>
      </c>
      <c r="I142">
        <f t="shared" ref="I142:I148" ca="1" si="29">INDIRECT("'" &amp; $K$103 &amp; "'!$g" &amp;ROW())</f>
        <v>1</v>
      </c>
    </row>
    <row r="143" spans="5:13" x14ac:dyDescent="0.3">
      <c r="F143" t="s">
        <v>43</v>
      </c>
      <c r="G143">
        <f t="shared" si="28"/>
        <v>15</v>
      </c>
      <c r="I143">
        <f t="shared" ca="1" si="29"/>
        <v>15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7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0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9" s="1" customFormat="1" x14ac:dyDescent="0.3">
      <c r="E149"/>
      <c r="G149" s="1">
        <f>SUM(G141:G148)</f>
        <v>55</v>
      </c>
      <c r="I149" s="1">
        <f ca="1">SUM(I141:I148)</f>
        <v>55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1089</v>
      </c>
      <c r="G157">
        <f t="shared" si="31"/>
        <v>5</v>
      </c>
      <c r="I157">
        <f t="shared" ca="1" si="30"/>
        <v>11</v>
      </c>
    </row>
    <row r="158" spans="5:9" x14ac:dyDescent="0.3">
      <c r="F158" t="s">
        <v>1182</v>
      </c>
      <c r="G158">
        <f t="shared" si="31"/>
        <v>10</v>
      </c>
      <c r="I158">
        <f t="shared" ca="1" si="30"/>
        <v>4</v>
      </c>
    </row>
    <row r="159" spans="5:9" x14ac:dyDescent="0.3">
      <c r="F159" t="s">
        <v>1105</v>
      </c>
      <c r="G159">
        <f t="shared" si="31"/>
        <v>6</v>
      </c>
      <c r="I159">
        <f t="shared" ca="1" si="30"/>
        <v>4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21</v>
      </c>
    </row>
    <row r="174" spans="7:14" x14ac:dyDescent="0.3">
      <c r="N174" t="s">
        <v>478</v>
      </c>
    </row>
  </sheetData>
  <autoFilter ref="A1:AH101">
    <filterColumn colId="7">
      <filters>
        <filter val="P0"/>
      </filters>
    </filterColumn>
    <filterColumn colId="12">
      <filters>
        <filter val="---"/>
      </filters>
    </filterColumn>
  </autoFilter>
  <conditionalFormatting sqref="F2:F100">
    <cfRule type="expression" dxfId="260" priority="5">
      <formula>IF(AND(F2 &lt;&gt; AE2, AE2 &lt;&gt; "NTR"), 1,0)</formula>
    </cfRule>
  </conditionalFormatting>
  <conditionalFormatting sqref="M2:M100">
    <cfRule type="expression" dxfId="259" priority="4">
      <formula>IF(AND(M2&lt;&gt;AF2,AF2 &lt;&gt; "---"),IF(AF2 &lt;&gt; "NoTarg",1,0),0)</formula>
    </cfRule>
  </conditionalFormatting>
  <conditionalFormatting sqref="L2:L100">
    <cfRule type="expression" dxfId="258" priority="3">
      <formula>IF(AND(L2 &lt;&gt; AG2, AG2 &lt;&gt; "NoWaive"), 1,0)</formula>
    </cfRule>
  </conditionalFormatting>
  <conditionalFormatting sqref="H2:H100">
    <cfRule type="expression" dxfId="257" priority="2">
      <formula>IF(AND(H2 &lt;&gt; AH2, AH2 &lt;&gt; "NTR"), 1,0)</formula>
    </cfRule>
  </conditionalFormatting>
  <conditionalFormatting sqref="A131:E133 G131:H131 A116:H130 F132:H132 I116:I132 J116:BA133 A134:BA157 F133:I133 A160:BA500 A158:E159 G158:BA159 A2:BA115">
    <cfRule type="expression" dxfId="256" priority="6">
      <formula>MOD(ROW(),2)=0</formula>
    </cfRule>
  </conditionalFormatting>
  <conditionalFormatting sqref="F158:F159">
    <cfRule type="expression" dxfId="255" priority="1">
      <formula>MOD(ROW(),2)=0</formula>
    </cfRule>
  </conditionalFormatting>
  <hyperlinks>
    <hyperlink ref="K115" r:id="rId1"/>
    <hyperlink ref="K1" location="'bugs-2017-05-16'!K118" display="Prev Notes"/>
    <hyperlink ref="N111" location="'bugs-2017-05-16'!A2" display="Top"/>
    <hyperlink ref="E26" r:id="rId2" display="moorthy.mm@hpe.com"/>
    <hyperlink ref="E18" r:id="rId3" display="gabriel.vicoveanu@hpe.com"/>
    <hyperlink ref="E84" r:id="rId4" display="akshay.ballal@hpe.com"/>
    <hyperlink ref="K137" r:id="rId5"/>
    <hyperlink ref="K134" r:id="rId6"/>
    <hyperlink ref="E47" r:id="rId7" display="matt.dumm@hpe.com"/>
    <hyperlink ref="K138" r:id="rId8"/>
    <hyperlink ref="K135" r:id="rId9"/>
    <hyperlink ref="E2" r:id="rId10" display="ron.chambers@hpe.com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01" r:id="rId14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02" r:id="rId15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03" r:id="rId16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04" r:id="rId17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05" r:id="rId18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06" r:id="rId19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07" r:id="rId20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08" r:id="rId21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09" r:id="rId22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10" r:id="rId23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11" r:id="rId24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12" r:id="rId25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13" r:id="rId26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 filterMode="1"/>
  <dimension ref="A1:AH174"/>
  <sheetViews>
    <sheetView zoomScale="62" zoomScaleNormal="62"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66.77734375" customWidth="1"/>
    <col min="11" max="11" width="56.3320312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7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12-May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hidden="1" x14ac:dyDescent="0.3">
      <c r="A2">
        <f t="shared" ref="A2:A33" si="0">DAYS360(AA2,$K$104)</f>
        <v>205</v>
      </c>
      <c r="B2">
        <f t="shared" ref="B2:B33" si="1">DAYS360(AB2,$K$104)</f>
        <v>4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1016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1182</v>
      </c>
      <c r="N2" t="s">
        <v>294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42863.224421296298</v>
      </c>
      <c r="AD2">
        <v>7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Avitus_1.4.0.70-20170524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P2</v>
      </c>
    </row>
    <row r="3" spans="1:34" hidden="1" x14ac:dyDescent="0.3">
      <c r="A3">
        <f t="shared" si="0"/>
        <v>115</v>
      </c>
      <c r="B3">
        <f t="shared" si="1"/>
        <v>24</v>
      </c>
      <c r="C3" s="4">
        <f t="shared" ca="1" si="2"/>
        <v>94665</v>
      </c>
      <c r="D3">
        <v>94665</v>
      </c>
      <c r="E3" t="s">
        <v>251</v>
      </c>
      <c r="F3" t="s">
        <v>45</v>
      </c>
      <c r="G3" t="s">
        <v>55</v>
      </c>
      <c r="H3" t="s">
        <v>184</v>
      </c>
      <c r="I3" t="s">
        <v>68</v>
      </c>
      <c r="J3" t="s">
        <v>123</v>
      </c>
      <c r="K3" t="str">
        <f t="shared" ca="1" si="3"/>
        <v>.</v>
      </c>
      <c r="L3" t="s">
        <v>484</v>
      </c>
      <c r="M3" t="s">
        <v>1089</v>
      </c>
      <c r="N3" t="s">
        <v>298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484</v>
      </c>
      <c r="Z3" t="s">
        <v>484</v>
      </c>
      <c r="AA3" s="2">
        <v>42752.942291666666</v>
      </c>
      <c r="AB3" s="2">
        <v>42843.10800925926</v>
      </c>
      <c r="AD3">
        <v>10</v>
      </c>
      <c r="AE3" t="str">
        <f t="shared" ca="1" si="4"/>
        <v>ADE</v>
      </c>
      <c r="AF3" t="str">
        <f t="shared" ca="1" si="5"/>
        <v>Avitus_1.4.0.69-20170517</v>
      </c>
      <c r="AG3" t="str">
        <f t="shared" ca="1" si="6"/>
        <v xml:space="preserve"> ---</v>
      </c>
      <c r="AH3" t="str">
        <f t="shared" ca="1" si="7"/>
        <v>P0</v>
      </c>
    </row>
    <row r="4" spans="1:34" hidden="1" x14ac:dyDescent="0.3">
      <c r="A4">
        <f t="shared" si="0"/>
        <v>108</v>
      </c>
      <c r="B4">
        <f t="shared" si="1"/>
        <v>4</v>
      </c>
      <c r="C4" s="4">
        <f t="shared" ca="1" si="2"/>
        <v>94952</v>
      </c>
      <c r="D4">
        <v>94952</v>
      </c>
      <c r="E4" t="s">
        <v>146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1182</v>
      </c>
      <c r="N4" t="s">
        <v>301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42759.143217592595</v>
      </c>
      <c r="AB4" s="2">
        <v>42863.233240740738</v>
      </c>
      <c r="AD4">
        <v>19</v>
      </c>
      <c r="AE4" t="str">
        <f t="shared" ca="1" si="4"/>
        <v>ADE</v>
      </c>
      <c r="AF4" t="str">
        <f t="shared" ca="1" si="5"/>
        <v>Avitus_1.4.0.70-20170524</v>
      </c>
      <c r="AG4" t="str">
        <f t="shared" ca="1" si="6"/>
        <v xml:space="preserve"> ---</v>
      </c>
      <c r="AH4" t="str">
        <f t="shared" ca="1" si="7"/>
        <v>P0</v>
      </c>
    </row>
    <row r="5" spans="1:34" hidden="1" x14ac:dyDescent="0.3">
      <c r="A5">
        <f t="shared" si="0"/>
        <v>81</v>
      </c>
      <c r="B5">
        <f t="shared" si="1"/>
        <v>3</v>
      </c>
      <c r="C5" s="4">
        <f t="shared" ca="1" si="2"/>
        <v>96215</v>
      </c>
      <c r="D5">
        <v>96215</v>
      </c>
      <c r="E5" t="s">
        <v>248</v>
      </c>
      <c r="F5" t="s">
        <v>45</v>
      </c>
      <c r="G5" t="s">
        <v>55</v>
      </c>
      <c r="H5" t="s">
        <v>94</v>
      </c>
      <c r="I5" t="s">
        <v>1228</v>
      </c>
      <c r="J5" t="s">
        <v>123</v>
      </c>
      <c r="K5" t="str">
        <f t="shared" ca="1" si="3"/>
        <v>.</v>
      </c>
      <c r="L5" t="s">
        <v>484</v>
      </c>
      <c r="M5" t="s">
        <v>1089</v>
      </c>
      <c r="N5" t="s">
        <v>1231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90</v>
      </c>
      <c r="X5" t="s">
        <v>536</v>
      </c>
      <c r="Y5" t="s">
        <v>484</v>
      </c>
      <c r="Z5" t="s">
        <v>847</v>
      </c>
      <c r="AA5" s="2">
        <v>42787.180648148147</v>
      </c>
      <c r="AB5" s="2">
        <v>42864.131539351853</v>
      </c>
      <c r="AD5">
        <v>7</v>
      </c>
      <c r="AE5" t="str">
        <f t="shared" ca="1" si="4"/>
        <v>ADE</v>
      </c>
      <c r="AF5" t="str">
        <f t="shared" ca="1" si="5"/>
        <v>Avitus_1.4.0.69-20170517</v>
      </c>
      <c r="AG5" t="str">
        <f t="shared" ca="1" si="6"/>
        <v xml:space="preserve"> ---</v>
      </c>
      <c r="AH5" t="str">
        <f t="shared" ca="1" si="7"/>
        <v>P2</v>
      </c>
    </row>
    <row r="6" spans="1:34" hidden="1" x14ac:dyDescent="0.3">
      <c r="A6">
        <f t="shared" si="0"/>
        <v>78</v>
      </c>
      <c r="B6">
        <f t="shared" si="1"/>
        <v>0</v>
      </c>
      <c r="C6" s="4">
        <f t="shared" ca="1" si="2"/>
        <v>96366</v>
      </c>
      <c r="D6">
        <v>96366</v>
      </c>
      <c r="E6" t="s">
        <v>1264</v>
      </c>
      <c r="F6" t="s">
        <v>45</v>
      </c>
      <c r="G6" t="s">
        <v>46</v>
      </c>
      <c r="H6" t="s">
        <v>94</v>
      </c>
      <c r="I6" t="s">
        <v>24</v>
      </c>
      <c r="J6" t="s">
        <v>123</v>
      </c>
      <c r="K6" t="str">
        <f t="shared" ca="1" si="3"/>
        <v>.</v>
      </c>
      <c r="L6" t="s">
        <v>484</v>
      </c>
      <c r="M6" t="s">
        <v>1182</v>
      </c>
      <c r="N6" t="s">
        <v>587</v>
      </c>
      <c r="O6" t="s">
        <v>123</v>
      </c>
      <c r="P6" t="s">
        <v>117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109</v>
      </c>
      <c r="X6" t="s">
        <v>410</v>
      </c>
      <c r="Y6" t="s">
        <v>484</v>
      </c>
      <c r="Z6" t="s">
        <v>484</v>
      </c>
      <c r="AA6" s="2">
        <v>42790.25513888889</v>
      </c>
      <c r="AB6" s="2">
        <v>42867.145162037035</v>
      </c>
      <c r="AD6">
        <v>12</v>
      </c>
      <c r="AE6" t="str">
        <f t="shared" ca="1" si="4"/>
        <v>ADE</v>
      </c>
      <c r="AF6" t="str">
        <f t="shared" ca="1" si="5"/>
        <v>Avitus_1.4.0.70-20170524</v>
      </c>
      <c r="AG6" t="str">
        <f t="shared" ca="1" si="6"/>
        <v xml:space="preserve"> ---</v>
      </c>
      <c r="AH6" t="str">
        <f t="shared" ca="1" si="7"/>
        <v>P0</v>
      </c>
    </row>
    <row r="7" spans="1:34" hidden="1" x14ac:dyDescent="0.3">
      <c r="A7">
        <f t="shared" si="0"/>
        <v>62</v>
      </c>
      <c r="B7">
        <f t="shared" si="1"/>
        <v>0</v>
      </c>
      <c r="C7" s="4">
        <f t="shared" ca="1" si="2"/>
        <v>96943</v>
      </c>
      <c r="D7">
        <v>96943</v>
      </c>
      <c r="E7" t="s">
        <v>110</v>
      </c>
      <c r="F7" t="s">
        <v>45</v>
      </c>
      <c r="G7" t="s">
        <v>55</v>
      </c>
      <c r="H7" t="s">
        <v>156</v>
      </c>
      <c r="I7" t="s">
        <v>123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753</v>
      </c>
      <c r="O7" t="s">
        <v>123</v>
      </c>
      <c r="P7" t="s">
        <v>123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95</v>
      </c>
      <c r="X7" t="s">
        <v>145</v>
      </c>
      <c r="Y7" t="s">
        <v>484</v>
      </c>
      <c r="Z7" t="s">
        <v>484</v>
      </c>
      <c r="AA7" s="2">
        <v>42804.168564814812</v>
      </c>
      <c r="AB7" s="2">
        <v>42867.226863425924</v>
      </c>
      <c r="AD7">
        <v>14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unspecified</v>
      </c>
    </row>
    <row r="8" spans="1:34" hidden="1" x14ac:dyDescent="0.3">
      <c r="A8">
        <f t="shared" si="0"/>
        <v>25</v>
      </c>
      <c r="B8">
        <f t="shared" si="1"/>
        <v>3</v>
      </c>
      <c r="C8" s="4">
        <f t="shared" ca="1" si="2"/>
        <v>98295</v>
      </c>
      <c r="D8">
        <v>98295</v>
      </c>
      <c r="E8" t="s">
        <v>650</v>
      </c>
      <c r="F8" t="s">
        <v>45</v>
      </c>
      <c r="G8" t="s">
        <v>786</v>
      </c>
      <c r="H8" t="s">
        <v>184</v>
      </c>
      <c r="I8" t="s">
        <v>81</v>
      </c>
      <c r="J8" t="s">
        <v>123</v>
      </c>
      <c r="K8" t="str">
        <f t="shared" ca="1" si="3"/>
        <v>.</v>
      </c>
      <c r="L8" t="s">
        <v>484</v>
      </c>
      <c r="M8" t="s">
        <v>1089</v>
      </c>
      <c r="N8" t="s">
        <v>1138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433</v>
      </c>
      <c r="Y8" t="s">
        <v>484</v>
      </c>
      <c r="Z8" t="s">
        <v>484</v>
      </c>
      <c r="AA8" s="2">
        <v>42842.164803240739</v>
      </c>
      <c r="AB8" s="2">
        <v>42864.269884259258</v>
      </c>
      <c r="AD8">
        <v>8</v>
      </c>
      <c r="AE8" t="str">
        <f t="shared" ca="1" si="4"/>
        <v>ADE</v>
      </c>
      <c r="AF8" t="str">
        <f t="shared" ca="1" si="5"/>
        <v>Avitus_1.4.0.69-20170517</v>
      </c>
      <c r="AG8" t="str">
        <f t="shared" ca="1" si="6"/>
        <v xml:space="preserve"> ---</v>
      </c>
      <c r="AH8" t="str">
        <f t="shared" ca="1" si="7"/>
        <v>P0</v>
      </c>
    </row>
    <row r="9" spans="1:34" x14ac:dyDescent="0.3">
      <c r="A9">
        <f t="shared" si="0"/>
        <v>18</v>
      </c>
      <c r="B9">
        <f t="shared" si="1"/>
        <v>0</v>
      </c>
      <c r="C9" s="4">
        <f t="shared" ca="1" si="2"/>
        <v>98662</v>
      </c>
      <c r="D9">
        <v>98662</v>
      </c>
      <c r="E9" t="s">
        <v>977</v>
      </c>
      <c r="F9" t="s">
        <v>45</v>
      </c>
      <c r="G9" t="s">
        <v>894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1121</v>
      </c>
      <c r="O9" t="s">
        <v>123</v>
      </c>
      <c r="P9" t="s">
        <v>123</v>
      </c>
      <c r="Q9" t="s">
        <v>82</v>
      </c>
      <c r="S9" t="s">
        <v>269</v>
      </c>
      <c r="T9" t="s">
        <v>23</v>
      </c>
      <c r="U9" t="s">
        <v>22</v>
      </c>
      <c r="V9" t="s">
        <v>82</v>
      </c>
      <c r="W9" t="s">
        <v>54</v>
      </c>
      <c r="X9" t="s">
        <v>242</v>
      </c>
      <c r="Y9" t="s">
        <v>484</v>
      </c>
      <c r="Z9" t="s">
        <v>484</v>
      </c>
      <c r="AA9" s="2">
        <v>42849.272326388891</v>
      </c>
      <c r="AB9" s="2">
        <v>42867.118287037039</v>
      </c>
      <c r="AD9">
        <v>11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16</v>
      </c>
      <c r="B10">
        <f t="shared" si="1"/>
        <v>0</v>
      </c>
      <c r="C10" s="4">
        <f t="shared" ca="1" si="2"/>
        <v>98778</v>
      </c>
      <c r="D10">
        <v>98778</v>
      </c>
      <c r="E10" t="s">
        <v>169</v>
      </c>
      <c r="F10" t="s">
        <v>45</v>
      </c>
      <c r="G10" t="s">
        <v>55</v>
      </c>
      <c r="H10" t="s">
        <v>184</v>
      </c>
      <c r="I10" t="s">
        <v>24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1152</v>
      </c>
      <c r="O10">
        <v>17496</v>
      </c>
      <c r="P10" t="s">
        <v>123</v>
      </c>
      <c r="Q10" t="s">
        <v>82</v>
      </c>
      <c r="S10" t="s">
        <v>269</v>
      </c>
      <c r="T10" t="s">
        <v>36</v>
      </c>
      <c r="U10" t="s">
        <v>35</v>
      </c>
      <c r="V10" t="s">
        <v>190</v>
      </c>
      <c r="W10" t="s">
        <v>26</v>
      </c>
      <c r="X10" t="s">
        <v>742</v>
      </c>
      <c r="Y10" t="s">
        <v>484</v>
      </c>
      <c r="Z10" t="s">
        <v>484</v>
      </c>
      <c r="AA10" s="2">
        <v>42851.668726851851</v>
      </c>
      <c r="AB10" s="2">
        <v>42867.28875</v>
      </c>
      <c r="AD10">
        <v>5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P1</v>
      </c>
    </row>
    <row r="11" spans="1:34" hidden="1" x14ac:dyDescent="0.3">
      <c r="A11">
        <f t="shared" si="0"/>
        <v>11</v>
      </c>
      <c r="B11">
        <f t="shared" si="1"/>
        <v>0</v>
      </c>
      <c r="C11" s="4">
        <f t="shared" ca="1" si="2"/>
        <v>98915</v>
      </c>
      <c r="D11">
        <v>98915</v>
      </c>
      <c r="E11" t="s">
        <v>1180</v>
      </c>
      <c r="F11" t="s">
        <v>45</v>
      </c>
      <c r="G11" t="s">
        <v>55</v>
      </c>
      <c r="H11" t="s">
        <v>94</v>
      </c>
      <c r="I11" t="s">
        <v>24</v>
      </c>
      <c r="J11" t="s">
        <v>123</v>
      </c>
      <c r="K11" t="str">
        <f t="shared" ca="1" si="3"/>
        <v>NTR</v>
      </c>
      <c r="L11" t="s">
        <v>484</v>
      </c>
      <c r="M11" t="s">
        <v>484</v>
      </c>
      <c r="N11" t="s">
        <v>1179</v>
      </c>
      <c r="O11" t="s">
        <v>123</v>
      </c>
      <c r="P11" t="s">
        <v>123</v>
      </c>
      <c r="Q11" t="s">
        <v>82</v>
      </c>
      <c r="S11" t="s">
        <v>269</v>
      </c>
      <c r="T11" t="s">
        <v>23</v>
      </c>
      <c r="U11" t="s">
        <v>22</v>
      </c>
      <c r="V11" t="s">
        <v>82</v>
      </c>
      <c r="W11" t="s">
        <v>739</v>
      </c>
      <c r="X11" t="s">
        <v>1180</v>
      </c>
      <c r="Y11" t="s">
        <v>484</v>
      </c>
      <c r="Z11" t="s">
        <v>484</v>
      </c>
      <c r="AA11" s="2">
        <v>42856.609178240738</v>
      </c>
      <c r="AB11" s="2">
        <v>42867.462476851855</v>
      </c>
      <c r="AD11">
        <v>9</v>
      </c>
      <c r="AE11" t="str">
        <f t="shared" ca="1" si="4"/>
        <v>NTR</v>
      </c>
      <c r="AF11" t="str">
        <f t="shared" ca="1" si="5"/>
        <v>NoTarg</v>
      </c>
      <c r="AG11" t="str">
        <f t="shared" ca="1" si="6"/>
        <v>NoWaive</v>
      </c>
      <c r="AH11" t="str">
        <f t="shared" ca="1" si="7"/>
        <v>NTR</v>
      </c>
    </row>
    <row r="12" spans="1:34" hidden="1" x14ac:dyDescent="0.3">
      <c r="A12">
        <f t="shared" si="0"/>
        <v>7</v>
      </c>
      <c r="B12">
        <f t="shared" si="1"/>
        <v>0</v>
      </c>
      <c r="C12" s="4">
        <f t="shared" ca="1" si="2"/>
        <v>99100</v>
      </c>
      <c r="D12">
        <v>99100</v>
      </c>
      <c r="E12" t="s">
        <v>867</v>
      </c>
      <c r="F12" t="s">
        <v>45</v>
      </c>
      <c r="G12" t="s">
        <v>1267</v>
      </c>
      <c r="H12" t="s">
        <v>94</v>
      </c>
      <c r="I12" t="s">
        <v>24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1224</v>
      </c>
      <c r="O12" t="s">
        <v>123</v>
      </c>
      <c r="P12" t="s">
        <v>123</v>
      </c>
      <c r="Q12" t="s">
        <v>82</v>
      </c>
      <c r="S12" t="s">
        <v>269</v>
      </c>
      <c r="T12" t="s">
        <v>23</v>
      </c>
      <c r="U12" t="s">
        <v>39</v>
      </c>
      <c r="V12" t="s">
        <v>82</v>
      </c>
      <c r="W12" t="s">
        <v>54</v>
      </c>
      <c r="X12" t="s">
        <v>1034</v>
      </c>
      <c r="Y12" t="s">
        <v>484</v>
      </c>
      <c r="Z12" t="s">
        <v>484</v>
      </c>
      <c r="AA12" s="2">
        <v>42860.112962962965</v>
      </c>
      <c r="AB12" s="2">
        <v>42867.309131944443</v>
      </c>
      <c r="AD12">
        <v>3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unspecified</v>
      </c>
    </row>
    <row r="13" spans="1:34" hidden="1" x14ac:dyDescent="0.3">
      <c r="A13">
        <f t="shared" si="0"/>
        <v>3</v>
      </c>
      <c r="B13">
        <f t="shared" si="1"/>
        <v>1</v>
      </c>
      <c r="C13" s="4">
        <f t="shared" ca="1" si="2"/>
        <v>99209</v>
      </c>
      <c r="D13">
        <v>99209</v>
      </c>
      <c r="E13" t="s">
        <v>104</v>
      </c>
      <c r="F13" t="s">
        <v>45</v>
      </c>
      <c r="G13" t="s">
        <v>482</v>
      </c>
      <c r="H13" t="s">
        <v>94</v>
      </c>
      <c r="I13" t="s">
        <v>24</v>
      </c>
      <c r="J13" t="s">
        <v>123</v>
      </c>
      <c r="K13" t="str">
        <f t="shared" ca="1" si="3"/>
        <v>.</v>
      </c>
      <c r="L13" t="s">
        <v>484</v>
      </c>
      <c r="M13" t="s">
        <v>1089</v>
      </c>
      <c r="N13" t="s">
        <v>1277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22</v>
      </c>
      <c r="V13" t="s">
        <v>156</v>
      </c>
      <c r="W13" t="s">
        <v>90</v>
      </c>
      <c r="X13" t="s">
        <v>934</v>
      </c>
      <c r="Y13" t="s">
        <v>484</v>
      </c>
      <c r="Z13" t="s">
        <v>484</v>
      </c>
      <c r="AA13" s="2">
        <v>42864.200682870367</v>
      </c>
      <c r="AB13" s="2">
        <v>42866.46230324074</v>
      </c>
      <c r="AD13">
        <v>2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P2</v>
      </c>
    </row>
    <row r="14" spans="1:34" x14ac:dyDescent="0.3">
      <c r="A14">
        <f t="shared" si="0"/>
        <v>3</v>
      </c>
      <c r="B14">
        <f t="shared" si="1"/>
        <v>0</v>
      </c>
      <c r="C14" s="4">
        <f t="shared" ca="1" si="2"/>
        <v>99223</v>
      </c>
      <c r="D14">
        <v>99223</v>
      </c>
      <c r="E14" t="s">
        <v>412</v>
      </c>
      <c r="F14" t="s">
        <v>45</v>
      </c>
      <c r="G14" t="s">
        <v>46</v>
      </c>
      <c r="H14" t="s">
        <v>184</v>
      </c>
      <c r="I14" t="s">
        <v>81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1278</v>
      </c>
      <c r="O14" t="s">
        <v>123</v>
      </c>
      <c r="P14" t="s">
        <v>123</v>
      </c>
      <c r="Q14" t="s">
        <v>21</v>
      </c>
      <c r="S14" t="s">
        <v>269</v>
      </c>
      <c r="T14" t="s">
        <v>36</v>
      </c>
      <c r="U14" t="s">
        <v>39</v>
      </c>
      <c r="V14" t="s">
        <v>82</v>
      </c>
      <c r="W14" t="s">
        <v>54</v>
      </c>
      <c r="X14" t="s">
        <v>433</v>
      </c>
      <c r="Y14" t="s">
        <v>484</v>
      </c>
      <c r="Z14" t="s">
        <v>484</v>
      </c>
      <c r="AA14" s="2">
        <v>42864.344293981485</v>
      </c>
      <c r="AB14" s="2">
        <v>42867.342719907407</v>
      </c>
      <c r="AD14">
        <v>5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 xml:space="preserve"> ---</v>
      </c>
      <c r="AH14" t="str">
        <f t="shared" ca="1" si="7"/>
        <v>P0</v>
      </c>
    </row>
    <row r="15" spans="1:34" hidden="1" x14ac:dyDescent="0.3">
      <c r="A15">
        <f t="shared" si="0"/>
        <v>3</v>
      </c>
      <c r="B15">
        <f t="shared" si="1"/>
        <v>0</v>
      </c>
      <c r="C15" s="4">
        <f t="shared" ca="1" si="2"/>
        <v>99238</v>
      </c>
      <c r="D15">
        <v>99238</v>
      </c>
      <c r="E15" t="s">
        <v>1268</v>
      </c>
      <c r="F15" t="s">
        <v>45</v>
      </c>
      <c r="G15" t="s">
        <v>786</v>
      </c>
      <c r="H15" t="s">
        <v>94</v>
      </c>
      <c r="I15" t="s">
        <v>68</v>
      </c>
      <c r="J15" t="s">
        <v>123</v>
      </c>
      <c r="K15" t="str">
        <f t="shared" ca="1" si="3"/>
        <v>.</v>
      </c>
      <c r="L15" t="s">
        <v>484</v>
      </c>
      <c r="M15" t="s">
        <v>1089</v>
      </c>
      <c r="N15" t="s">
        <v>1280</v>
      </c>
      <c r="O15" t="s">
        <v>123</v>
      </c>
      <c r="P15" t="s">
        <v>123</v>
      </c>
      <c r="Q15" t="s">
        <v>82</v>
      </c>
      <c r="S15" t="s">
        <v>269</v>
      </c>
      <c r="T15" t="s">
        <v>23</v>
      </c>
      <c r="U15" t="s">
        <v>39</v>
      </c>
      <c r="V15" t="s">
        <v>82</v>
      </c>
      <c r="W15" t="s">
        <v>52</v>
      </c>
      <c r="X15" t="s">
        <v>267</v>
      </c>
      <c r="Y15" t="s">
        <v>484</v>
      </c>
      <c r="Z15" t="s">
        <v>484</v>
      </c>
      <c r="AA15" s="2">
        <v>42864.49318287037</v>
      </c>
      <c r="AB15" s="2">
        <v>42867.161238425928</v>
      </c>
      <c r="AD15">
        <v>2</v>
      </c>
      <c r="AE15" t="str">
        <f t="shared" ca="1" si="4"/>
        <v>ADE</v>
      </c>
      <c r="AF15" t="str">
        <f t="shared" ca="1" si="5"/>
        <v>Avitus_1.4.0.69-20170517</v>
      </c>
      <c r="AG15" t="str">
        <f t="shared" ca="1" si="6"/>
        <v xml:space="preserve"> ---</v>
      </c>
      <c r="AH15" t="str">
        <f t="shared" ca="1" si="7"/>
        <v>P2</v>
      </c>
    </row>
    <row r="16" spans="1:34" hidden="1" x14ac:dyDescent="0.3">
      <c r="A16">
        <f t="shared" si="0"/>
        <v>44</v>
      </c>
      <c r="B16">
        <f t="shared" si="1"/>
        <v>4</v>
      </c>
      <c r="C16" s="4">
        <f t="shared" ca="1" si="2"/>
        <v>97551</v>
      </c>
      <c r="D16">
        <v>97551</v>
      </c>
      <c r="E16" t="s">
        <v>1000</v>
      </c>
      <c r="F16" t="s">
        <v>63</v>
      </c>
      <c r="G16" t="s">
        <v>446</v>
      </c>
      <c r="H16" t="s">
        <v>184</v>
      </c>
      <c r="I16" t="s">
        <v>30</v>
      </c>
      <c r="J16" t="s">
        <v>123</v>
      </c>
      <c r="K16" t="str">
        <f t="shared" ca="1" si="3"/>
        <v>.</v>
      </c>
      <c r="L16" t="s">
        <v>484</v>
      </c>
      <c r="M16" t="s">
        <v>1089</v>
      </c>
      <c r="N16" t="s">
        <v>921</v>
      </c>
      <c r="O16">
        <v>17250</v>
      </c>
      <c r="P16" t="s">
        <v>123</v>
      </c>
      <c r="Q16" t="s">
        <v>82</v>
      </c>
      <c r="S16" t="s">
        <v>269</v>
      </c>
      <c r="T16" t="s">
        <v>36</v>
      </c>
      <c r="U16" t="s">
        <v>35</v>
      </c>
      <c r="V16" t="s">
        <v>190</v>
      </c>
      <c r="W16" t="s">
        <v>26</v>
      </c>
      <c r="X16" t="s">
        <v>412</v>
      </c>
      <c r="Y16" t="s">
        <v>100</v>
      </c>
      <c r="Z16" t="s">
        <v>484</v>
      </c>
      <c r="AA16" s="2">
        <v>42822.285578703704</v>
      </c>
      <c r="AB16" s="2">
        <v>42863.229108796295</v>
      </c>
      <c r="AD16">
        <v>5</v>
      </c>
      <c r="AE16" t="str">
        <f t="shared" ca="1" si="4"/>
        <v>AvatarFS</v>
      </c>
      <c r="AF16" t="str">
        <f t="shared" ca="1" si="5"/>
        <v>Avitus_1.4.0.69-20170517</v>
      </c>
      <c r="AG16" t="str">
        <f t="shared" ca="1" si="6"/>
        <v xml:space="preserve"> ---</v>
      </c>
      <c r="AH16" t="str">
        <f t="shared" ca="1" si="7"/>
        <v>P0</v>
      </c>
    </row>
    <row r="17" spans="1:34" hidden="1" x14ac:dyDescent="0.3">
      <c r="A17">
        <f t="shared" si="0"/>
        <v>39</v>
      </c>
      <c r="B17">
        <f t="shared" si="1"/>
        <v>2</v>
      </c>
      <c r="C17" s="4">
        <f t="shared" ca="1" si="2"/>
        <v>97780</v>
      </c>
      <c r="D17">
        <v>97780</v>
      </c>
      <c r="E17" t="s">
        <v>410</v>
      </c>
      <c r="F17" t="s">
        <v>63</v>
      </c>
      <c r="G17" t="s">
        <v>555</v>
      </c>
      <c r="H17" t="s">
        <v>94</v>
      </c>
      <c r="I17" t="s">
        <v>24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981</v>
      </c>
      <c r="O17" t="s">
        <v>123</v>
      </c>
      <c r="P17" t="s">
        <v>123</v>
      </c>
      <c r="Q17" t="s">
        <v>82</v>
      </c>
      <c r="S17" t="s">
        <v>269</v>
      </c>
      <c r="T17" t="s">
        <v>23</v>
      </c>
      <c r="U17" t="s">
        <v>22</v>
      </c>
      <c r="V17" t="s">
        <v>82</v>
      </c>
      <c r="W17" t="s">
        <v>90</v>
      </c>
      <c r="X17" t="s">
        <v>959</v>
      </c>
      <c r="Y17" t="s">
        <v>484</v>
      </c>
      <c r="Z17" t="s">
        <v>484</v>
      </c>
      <c r="AA17" s="2">
        <v>42828.155347222222</v>
      </c>
      <c r="AB17" s="2">
        <v>42865.230405092596</v>
      </c>
      <c r="AD17">
        <v>12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 xml:space="preserve"> ---</v>
      </c>
      <c r="AH17" t="str">
        <f t="shared" ca="1" si="7"/>
        <v>P2</v>
      </c>
    </row>
    <row r="18" spans="1:34" hidden="1" x14ac:dyDescent="0.3">
      <c r="A18">
        <f t="shared" si="0"/>
        <v>25</v>
      </c>
      <c r="B18">
        <f t="shared" si="1"/>
        <v>8</v>
      </c>
      <c r="C18" s="4">
        <f t="shared" ca="1" si="2"/>
        <v>98359</v>
      </c>
      <c r="D18">
        <v>98359</v>
      </c>
      <c r="E18" t="s">
        <v>1000</v>
      </c>
      <c r="F18" t="s">
        <v>63</v>
      </c>
      <c r="G18" t="s">
        <v>446</v>
      </c>
      <c r="H18" t="s">
        <v>112</v>
      </c>
      <c r="I18" t="s">
        <v>24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1061</v>
      </c>
      <c r="O18">
        <v>17373</v>
      </c>
      <c r="P18" t="s">
        <v>123</v>
      </c>
      <c r="Q18" t="s">
        <v>82</v>
      </c>
      <c r="S18" t="s">
        <v>269</v>
      </c>
      <c r="T18" t="s">
        <v>36</v>
      </c>
      <c r="U18" t="s">
        <v>35</v>
      </c>
      <c r="V18" t="s">
        <v>190</v>
      </c>
      <c r="W18" t="s">
        <v>26</v>
      </c>
      <c r="X18" t="s">
        <v>742</v>
      </c>
      <c r="Y18" t="s">
        <v>103</v>
      </c>
      <c r="Z18" t="s">
        <v>484</v>
      </c>
      <c r="AA18" s="2">
        <v>42842.662604166668</v>
      </c>
      <c r="AB18" s="2">
        <v>42859.326423611114</v>
      </c>
      <c r="AD18">
        <v>8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P1</v>
      </c>
    </row>
    <row r="19" spans="1:34" hidden="1" x14ac:dyDescent="0.3">
      <c r="A19">
        <f t="shared" si="0"/>
        <v>8</v>
      </c>
      <c r="B19">
        <f t="shared" si="1"/>
        <v>4</v>
      </c>
      <c r="C19" s="4">
        <f t="shared" ca="1" si="2"/>
        <v>99032</v>
      </c>
      <c r="D19">
        <v>99032</v>
      </c>
      <c r="E19" t="s">
        <v>801</v>
      </c>
      <c r="F19" t="s">
        <v>63</v>
      </c>
      <c r="G19" t="s">
        <v>989</v>
      </c>
      <c r="H19" t="s">
        <v>112</v>
      </c>
      <c r="I19" t="s">
        <v>24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1208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22</v>
      </c>
      <c r="V19" t="s">
        <v>82</v>
      </c>
      <c r="W19" t="s">
        <v>90</v>
      </c>
      <c r="X19" t="s">
        <v>997</v>
      </c>
      <c r="Y19" t="s">
        <v>484</v>
      </c>
      <c r="Z19" t="s">
        <v>484</v>
      </c>
      <c r="AA19" s="2">
        <v>42859.043344907404</v>
      </c>
      <c r="AB19" s="2">
        <v>42863.987453703703</v>
      </c>
      <c r="AD19">
        <v>5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 xml:space="preserve"> ---</v>
      </c>
      <c r="AH19" t="str">
        <f t="shared" ca="1" si="7"/>
        <v>P1</v>
      </c>
    </row>
    <row r="20" spans="1:34" hidden="1" x14ac:dyDescent="0.3">
      <c r="A20">
        <f t="shared" si="0"/>
        <v>4</v>
      </c>
      <c r="B20">
        <f t="shared" si="1"/>
        <v>1</v>
      </c>
      <c r="C20" s="4">
        <f t="shared" ca="1" si="2"/>
        <v>99165</v>
      </c>
      <c r="D20">
        <v>99165</v>
      </c>
      <c r="E20" t="s">
        <v>146</v>
      </c>
      <c r="F20" t="s">
        <v>63</v>
      </c>
      <c r="G20" t="s">
        <v>66</v>
      </c>
      <c r="H20" t="s">
        <v>156</v>
      </c>
      <c r="I20" t="s">
        <v>123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1240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22</v>
      </c>
      <c r="V20" t="s">
        <v>82</v>
      </c>
      <c r="W20" t="s">
        <v>90</v>
      </c>
      <c r="X20" t="s">
        <v>997</v>
      </c>
      <c r="Y20" t="s">
        <v>484</v>
      </c>
      <c r="Z20" t="s">
        <v>484</v>
      </c>
      <c r="AA20" s="2">
        <v>42863.349120370367</v>
      </c>
      <c r="AB20" s="2">
        <v>42866.009363425925</v>
      </c>
      <c r="AD20">
        <v>3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 xml:space="preserve"> ---</v>
      </c>
      <c r="AH20" t="str">
        <f t="shared" ca="1" si="7"/>
        <v>unspecified</v>
      </c>
    </row>
    <row r="21" spans="1:34" hidden="1" x14ac:dyDescent="0.3">
      <c r="A21">
        <f t="shared" si="0"/>
        <v>311</v>
      </c>
      <c r="B21">
        <f t="shared" si="1"/>
        <v>0</v>
      </c>
      <c r="C21" s="4">
        <f t="shared" ca="1" si="2"/>
        <v>85572</v>
      </c>
      <c r="D21">
        <v>85572</v>
      </c>
      <c r="E21" t="s">
        <v>69</v>
      </c>
      <c r="F21" t="s">
        <v>70</v>
      </c>
      <c r="G21" t="s">
        <v>71</v>
      </c>
      <c r="H21" t="s">
        <v>184</v>
      </c>
      <c r="I21" t="s">
        <v>81</v>
      </c>
      <c r="J21" t="s">
        <v>123</v>
      </c>
      <c r="K21" t="str">
        <f t="shared" ca="1" si="3"/>
        <v>.</v>
      </c>
      <c r="L21" t="s">
        <v>484</v>
      </c>
      <c r="M21" t="s">
        <v>1105</v>
      </c>
      <c r="N21" t="s">
        <v>313</v>
      </c>
      <c r="O21" t="s">
        <v>123</v>
      </c>
      <c r="P21" t="s">
        <v>123</v>
      </c>
      <c r="Q21" t="s">
        <v>82</v>
      </c>
      <c r="S21" t="s">
        <v>269</v>
      </c>
      <c r="T21" t="s">
        <v>23</v>
      </c>
      <c r="U21" t="s">
        <v>39</v>
      </c>
      <c r="V21" t="s">
        <v>82</v>
      </c>
      <c r="W21" t="s">
        <v>95</v>
      </c>
      <c r="X21" t="s">
        <v>272</v>
      </c>
      <c r="Y21" t="s">
        <v>484</v>
      </c>
      <c r="Z21" t="s">
        <v>484</v>
      </c>
      <c r="AA21" s="2">
        <v>42552.705081018517</v>
      </c>
      <c r="AB21" s="2">
        <v>42867.173587962963</v>
      </c>
      <c r="AC21" t="s">
        <v>1288</v>
      </c>
      <c r="AD21">
        <v>9</v>
      </c>
      <c r="AE21" t="str">
        <f t="shared" ca="1" si="4"/>
        <v>Documentation</v>
      </c>
      <c r="AF21" t="str">
        <f t="shared" ca="1" si="5"/>
        <v>Avitus_1.4.0.71-20170531</v>
      </c>
      <c r="AG21" t="str">
        <f t="shared" ca="1" si="6"/>
        <v xml:space="preserve"> ---</v>
      </c>
      <c r="AH21" t="str">
        <f t="shared" ca="1" si="7"/>
        <v>P0</v>
      </c>
    </row>
    <row r="22" spans="1:34" hidden="1" x14ac:dyDescent="0.3">
      <c r="A22">
        <f t="shared" si="0"/>
        <v>51</v>
      </c>
      <c r="B22">
        <f t="shared" si="1"/>
        <v>21</v>
      </c>
      <c r="C22" s="4">
        <f t="shared" ca="1" si="2"/>
        <v>97325</v>
      </c>
      <c r="D22">
        <v>97325</v>
      </c>
      <c r="E22" t="s">
        <v>69</v>
      </c>
      <c r="F22" t="s">
        <v>70</v>
      </c>
      <c r="G22" t="s">
        <v>71</v>
      </c>
      <c r="H22" t="s">
        <v>184</v>
      </c>
      <c r="I22" t="s">
        <v>68</v>
      </c>
      <c r="J22" t="s">
        <v>123</v>
      </c>
      <c r="K22" t="str">
        <f t="shared" ca="1" si="3"/>
        <v>.</v>
      </c>
      <c r="L22" t="s">
        <v>484</v>
      </c>
      <c r="M22" t="s">
        <v>1105</v>
      </c>
      <c r="N22" t="s">
        <v>946</v>
      </c>
      <c r="O22" t="s">
        <v>123</v>
      </c>
      <c r="P22" t="s">
        <v>123</v>
      </c>
      <c r="Q22" t="s">
        <v>82</v>
      </c>
      <c r="S22" t="s">
        <v>269</v>
      </c>
      <c r="T22" t="s">
        <v>23</v>
      </c>
      <c r="U22" t="s">
        <v>39</v>
      </c>
      <c r="V22" t="s">
        <v>82</v>
      </c>
      <c r="W22" t="s">
        <v>54</v>
      </c>
      <c r="X22" t="s">
        <v>456</v>
      </c>
      <c r="Y22" t="s">
        <v>484</v>
      </c>
      <c r="Z22" t="s">
        <v>484</v>
      </c>
      <c r="AA22" s="2">
        <v>42815.376701388886</v>
      </c>
      <c r="AB22" s="2">
        <v>42846.69127314815</v>
      </c>
      <c r="AD22">
        <v>12</v>
      </c>
      <c r="AE22" t="str">
        <f t="shared" ca="1" si="4"/>
        <v>Documentation</v>
      </c>
      <c r="AF22" t="str">
        <f t="shared" ca="1" si="5"/>
        <v>Avitus_1.4.0.71-20170531</v>
      </c>
      <c r="AG22" t="str">
        <f t="shared" ca="1" si="6"/>
        <v xml:space="preserve"> ---</v>
      </c>
      <c r="AH22" t="str">
        <f t="shared" ca="1" si="7"/>
        <v>P0</v>
      </c>
    </row>
    <row r="23" spans="1:34" hidden="1" x14ac:dyDescent="0.3">
      <c r="A23">
        <f t="shared" si="0"/>
        <v>43</v>
      </c>
      <c r="B23">
        <f t="shared" si="1"/>
        <v>21</v>
      </c>
      <c r="C23" s="4">
        <f t="shared" ca="1" si="2"/>
        <v>97618</v>
      </c>
      <c r="D23">
        <v>97618</v>
      </c>
      <c r="E23" t="s">
        <v>69</v>
      </c>
      <c r="F23" t="s">
        <v>70</v>
      </c>
      <c r="G23" t="s">
        <v>71</v>
      </c>
      <c r="H23" t="s">
        <v>184</v>
      </c>
      <c r="I23" t="s">
        <v>68</v>
      </c>
      <c r="J23" t="s">
        <v>123</v>
      </c>
      <c r="K23" t="str">
        <f t="shared" ca="1" si="3"/>
        <v>.</v>
      </c>
      <c r="L23" t="s">
        <v>484</v>
      </c>
      <c r="M23" t="s">
        <v>1105</v>
      </c>
      <c r="N23" t="s">
        <v>947</v>
      </c>
      <c r="O23" t="s">
        <v>123</v>
      </c>
      <c r="P23" t="s">
        <v>123</v>
      </c>
      <c r="Q23" t="s">
        <v>82</v>
      </c>
      <c r="S23" t="s">
        <v>269</v>
      </c>
      <c r="T23" t="s">
        <v>23</v>
      </c>
      <c r="U23" t="s">
        <v>39</v>
      </c>
      <c r="V23" t="s">
        <v>82</v>
      </c>
      <c r="W23" t="s">
        <v>54</v>
      </c>
      <c r="X23" t="s">
        <v>456</v>
      </c>
      <c r="Y23" t="s">
        <v>484</v>
      </c>
      <c r="Z23" t="s">
        <v>484</v>
      </c>
      <c r="AA23" s="2">
        <v>42823.494652777779</v>
      </c>
      <c r="AB23" s="2">
        <v>42846.691238425927</v>
      </c>
      <c r="AD23">
        <v>9</v>
      </c>
      <c r="AE23" t="str">
        <f t="shared" ca="1" si="4"/>
        <v>Documentation</v>
      </c>
      <c r="AF23" t="str">
        <f t="shared" ca="1" si="5"/>
        <v>Avitus_1.4.0.71-20170531</v>
      </c>
      <c r="AG23" t="str">
        <f t="shared" ca="1" si="6"/>
        <v xml:space="preserve"> ---</v>
      </c>
      <c r="AH23" t="str">
        <f t="shared" ca="1" si="7"/>
        <v>P0</v>
      </c>
    </row>
    <row r="24" spans="1:34" hidden="1" x14ac:dyDescent="0.3">
      <c r="A24">
        <f t="shared" si="0"/>
        <v>30</v>
      </c>
      <c r="B24">
        <f t="shared" si="1"/>
        <v>1</v>
      </c>
      <c r="C24" s="4">
        <f t="shared" ca="1" si="2"/>
        <v>98207</v>
      </c>
      <c r="D24">
        <v>98207</v>
      </c>
      <c r="E24" t="s">
        <v>69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1105</v>
      </c>
      <c r="N24" t="s">
        <v>1030</v>
      </c>
      <c r="O24" t="s">
        <v>123</v>
      </c>
      <c r="P24" t="s">
        <v>123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54</v>
      </c>
      <c r="X24" t="s">
        <v>456</v>
      </c>
      <c r="Y24" t="s">
        <v>484</v>
      </c>
      <c r="Z24" t="s">
        <v>484</v>
      </c>
      <c r="AA24" s="2">
        <v>42837.563020833331</v>
      </c>
      <c r="AB24" s="2">
        <v>42866.398159722223</v>
      </c>
      <c r="AD24">
        <v>13</v>
      </c>
      <c r="AE24" t="str">
        <f t="shared" ca="1" si="4"/>
        <v>Documentation</v>
      </c>
      <c r="AF24" t="str">
        <f t="shared" ca="1" si="5"/>
        <v>Avitus_1.4.0.71-20170531</v>
      </c>
      <c r="AG24" t="str">
        <f t="shared" ca="1" si="6"/>
        <v xml:space="preserve"> ---</v>
      </c>
      <c r="AH24" t="str">
        <f t="shared" ca="1" si="7"/>
        <v>P0</v>
      </c>
    </row>
    <row r="25" spans="1:34" hidden="1" x14ac:dyDescent="0.3">
      <c r="A25">
        <f t="shared" si="0"/>
        <v>22</v>
      </c>
      <c r="B25">
        <f t="shared" si="1"/>
        <v>2</v>
      </c>
      <c r="C25" s="4">
        <f t="shared" ca="1" si="2"/>
        <v>98562</v>
      </c>
      <c r="D25">
        <v>98562</v>
      </c>
      <c r="E25" t="s">
        <v>179</v>
      </c>
      <c r="F25" t="s">
        <v>253</v>
      </c>
      <c r="G25" t="s">
        <v>258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1089</v>
      </c>
      <c r="N25" t="s">
        <v>1271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54</v>
      </c>
      <c r="X25" t="s">
        <v>277</v>
      </c>
      <c r="Y25" t="s">
        <v>484</v>
      </c>
      <c r="Z25" t="s">
        <v>851</v>
      </c>
      <c r="AA25" s="2">
        <v>42845.770902777775</v>
      </c>
      <c r="AB25" s="2">
        <v>42865.563483796293</v>
      </c>
      <c r="AD25">
        <v>6</v>
      </c>
      <c r="AE25" t="str">
        <f t="shared" ca="1" si="4"/>
        <v>File Access Auditing</v>
      </c>
      <c r="AF25" t="str">
        <f t="shared" ca="1" si="5"/>
        <v>Avitus_1.4.0.69-20170517</v>
      </c>
      <c r="AG25" t="str">
        <f t="shared" ca="1" si="6"/>
        <v xml:space="preserve"> ---</v>
      </c>
      <c r="AH25" t="str">
        <f t="shared" ca="1" si="7"/>
        <v>P0</v>
      </c>
    </row>
    <row r="26" spans="1:34" hidden="1" x14ac:dyDescent="0.3">
      <c r="A26">
        <f t="shared" si="0"/>
        <v>8</v>
      </c>
      <c r="B26">
        <f t="shared" si="1"/>
        <v>0</v>
      </c>
      <c r="C26" s="4">
        <f t="shared" ca="1" si="2"/>
        <v>99073</v>
      </c>
      <c r="D26">
        <v>99073</v>
      </c>
      <c r="E26" t="s">
        <v>413</v>
      </c>
      <c r="F26" t="s">
        <v>253</v>
      </c>
      <c r="G26" t="s">
        <v>702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1089</v>
      </c>
      <c r="N26" t="s">
        <v>1293</v>
      </c>
      <c r="O26" t="s">
        <v>123</v>
      </c>
      <c r="P26" t="s">
        <v>1004</v>
      </c>
      <c r="Q26" t="s">
        <v>82</v>
      </c>
      <c r="S26" t="s">
        <v>269</v>
      </c>
      <c r="T26" t="s">
        <v>51</v>
      </c>
      <c r="U26" t="s">
        <v>39</v>
      </c>
      <c r="V26" t="s">
        <v>82</v>
      </c>
      <c r="W26" t="s">
        <v>54</v>
      </c>
      <c r="X26" t="s">
        <v>456</v>
      </c>
      <c r="Y26" t="s">
        <v>484</v>
      </c>
      <c r="Z26" t="s">
        <v>484</v>
      </c>
      <c r="AA26" s="2">
        <v>42859.6246875</v>
      </c>
      <c r="AB26" s="2">
        <v>42867.292962962965</v>
      </c>
      <c r="AD26">
        <v>16</v>
      </c>
      <c r="AE26" t="str">
        <f t="shared" ca="1" si="4"/>
        <v>File Access Auditing</v>
      </c>
      <c r="AF26" t="str">
        <f t="shared" ca="1" si="5"/>
        <v>Avitus_1.4.0.69-20170517</v>
      </c>
      <c r="AG26" t="str">
        <f t="shared" ca="1" si="6"/>
        <v xml:space="preserve"> ---</v>
      </c>
      <c r="AH26" t="str">
        <f t="shared" ca="1" si="7"/>
        <v>P0</v>
      </c>
    </row>
    <row r="27" spans="1:34" hidden="1" x14ac:dyDescent="0.3">
      <c r="A27">
        <f t="shared" si="0"/>
        <v>267</v>
      </c>
      <c r="B27">
        <f t="shared" si="1"/>
        <v>10</v>
      </c>
      <c r="C27" s="4">
        <f t="shared" ca="1" si="2"/>
        <v>87634</v>
      </c>
      <c r="D27">
        <v>87634</v>
      </c>
      <c r="E27" t="s">
        <v>760</v>
      </c>
      <c r="F27" t="s">
        <v>28</v>
      </c>
      <c r="G27" t="s">
        <v>481</v>
      </c>
      <c r="H27" t="s">
        <v>94</v>
      </c>
      <c r="I27" t="s">
        <v>30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1077</v>
      </c>
      <c r="O27" t="s">
        <v>123</v>
      </c>
      <c r="P27" t="s">
        <v>206</v>
      </c>
      <c r="Q27" t="s">
        <v>82</v>
      </c>
      <c r="S27" t="s">
        <v>269</v>
      </c>
      <c r="T27" t="s">
        <v>23</v>
      </c>
      <c r="U27" t="s">
        <v>22</v>
      </c>
      <c r="V27" t="s">
        <v>60</v>
      </c>
      <c r="W27" t="s">
        <v>54</v>
      </c>
      <c r="X27" t="s">
        <v>108</v>
      </c>
      <c r="Y27" t="s">
        <v>484</v>
      </c>
      <c r="Z27" t="s">
        <v>484</v>
      </c>
      <c r="AA27" s="2">
        <v>42597.987395833334</v>
      </c>
      <c r="AB27" s="2">
        <v>42857.209143518521</v>
      </c>
      <c r="AC27" t="s">
        <v>1157</v>
      </c>
      <c r="AD27">
        <v>9</v>
      </c>
      <c r="AE27" t="str">
        <f t="shared" ca="1" si="4"/>
        <v>Platform Software</v>
      </c>
      <c r="AF27" t="str">
        <f t="shared" ca="1" si="5"/>
        <v xml:space="preserve"> ---</v>
      </c>
      <c r="AG27" t="str">
        <f t="shared" ca="1" si="6"/>
        <v xml:space="preserve"> ---</v>
      </c>
      <c r="AH27" t="str">
        <f t="shared" ca="1" si="7"/>
        <v>P2</v>
      </c>
    </row>
    <row r="28" spans="1:34" hidden="1" x14ac:dyDescent="0.3">
      <c r="A28">
        <f t="shared" si="0"/>
        <v>251</v>
      </c>
      <c r="B28">
        <f t="shared" si="1"/>
        <v>4</v>
      </c>
      <c r="C28" s="4">
        <f t="shared" ca="1" si="2"/>
        <v>88457</v>
      </c>
      <c r="D28">
        <v>88457</v>
      </c>
      <c r="E28" t="s">
        <v>408</v>
      </c>
      <c r="F28" t="s">
        <v>28</v>
      </c>
      <c r="G28" t="s">
        <v>407</v>
      </c>
      <c r="H28" t="s">
        <v>112</v>
      </c>
      <c r="I28" t="s">
        <v>30</v>
      </c>
      <c r="J28" t="s">
        <v>123</v>
      </c>
      <c r="K28" t="str">
        <f t="shared" ca="1" si="3"/>
        <v>.</v>
      </c>
      <c r="L28" t="s">
        <v>796</v>
      </c>
      <c r="M28" t="s">
        <v>484</v>
      </c>
      <c r="N28" t="s">
        <v>524</v>
      </c>
      <c r="O28">
        <v>11710</v>
      </c>
      <c r="P28" t="s">
        <v>1230</v>
      </c>
      <c r="Q28" t="s">
        <v>287</v>
      </c>
      <c r="R28" t="s">
        <v>82</v>
      </c>
      <c r="S28" t="s">
        <v>269</v>
      </c>
      <c r="T28" t="s">
        <v>23</v>
      </c>
      <c r="U28" t="s">
        <v>22</v>
      </c>
      <c r="V28" t="s">
        <v>25</v>
      </c>
      <c r="W28" t="s">
        <v>26</v>
      </c>
      <c r="X28" t="s">
        <v>41</v>
      </c>
      <c r="Y28" t="s">
        <v>484</v>
      </c>
      <c r="Z28" t="s">
        <v>484</v>
      </c>
      <c r="AA28" s="2">
        <v>42614.314895833333</v>
      </c>
      <c r="AB28" s="2">
        <v>42863.573634259257</v>
      </c>
      <c r="AC28" t="s">
        <v>170</v>
      </c>
      <c r="AD28">
        <v>7</v>
      </c>
      <c r="AE28" t="str">
        <f t="shared" ca="1" si="4"/>
        <v>Platform Software</v>
      </c>
      <c r="AF28" t="str">
        <f t="shared" ca="1" si="5"/>
        <v xml:space="preserve"> ---</v>
      </c>
      <c r="AG28" t="str">
        <f t="shared" ca="1" si="6"/>
        <v>Waiver Requested</v>
      </c>
      <c r="AH28" t="str">
        <f t="shared" ca="1" si="7"/>
        <v>P1</v>
      </c>
    </row>
    <row r="29" spans="1:34" x14ac:dyDescent="0.3">
      <c r="A29">
        <f t="shared" si="0"/>
        <v>89</v>
      </c>
      <c r="B29">
        <f t="shared" si="1"/>
        <v>7</v>
      </c>
      <c r="C29" s="4">
        <f t="shared" ca="1" si="2"/>
        <v>95826</v>
      </c>
      <c r="D29">
        <v>95826</v>
      </c>
      <c r="E29" t="s">
        <v>735</v>
      </c>
      <c r="F29" t="s">
        <v>28</v>
      </c>
      <c r="G29" t="s">
        <v>481</v>
      </c>
      <c r="H29" t="s">
        <v>184</v>
      </c>
      <c r="I29" t="s">
        <v>81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379</v>
      </c>
      <c r="O29" t="s">
        <v>123</v>
      </c>
      <c r="P29" t="s">
        <v>38</v>
      </c>
      <c r="Q29" t="s">
        <v>287</v>
      </c>
      <c r="R29" t="s">
        <v>82</v>
      </c>
      <c r="S29" t="s">
        <v>269</v>
      </c>
      <c r="T29" t="s">
        <v>36</v>
      </c>
      <c r="U29" t="s">
        <v>22</v>
      </c>
      <c r="V29" t="s">
        <v>82</v>
      </c>
      <c r="W29" t="s">
        <v>54</v>
      </c>
      <c r="X29" t="s">
        <v>108</v>
      </c>
      <c r="Y29" t="s">
        <v>484</v>
      </c>
      <c r="Z29" t="s">
        <v>484</v>
      </c>
      <c r="AA29" s="2">
        <v>42779.683287037034</v>
      </c>
      <c r="AB29" s="2">
        <v>42860.529270833336</v>
      </c>
      <c r="AC29" t="s">
        <v>1124</v>
      </c>
      <c r="AD29">
        <v>9</v>
      </c>
      <c r="AE29" t="str">
        <f t="shared" ca="1" si="4"/>
        <v>Platform Software</v>
      </c>
      <c r="AF29" t="str">
        <f t="shared" ca="1" si="5"/>
        <v xml:space="preserve"> ---</v>
      </c>
      <c r="AG29" t="str">
        <f t="shared" ca="1" si="6"/>
        <v xml:space="preserve"> ---</v>
      </c>
      <c r="AH29" t="str">
        <f t="shared" ca="1" si="7"/>
        <v>P0</v>
      </c>
    </row>
    <row r="30" spans="1:34" hidden="1" x14ac:dyDescent="0.3">
      <c r="A30">
        <f t="shared" si="0"/>
        <v>89</v>
      </c>
      <c r="B30">
        <f t="shared" si="1"/>
        <v>4</v>
      </c>
      <c r="C30" s="4">
        <f t="shared" ca="1" si="2"/>
        <v>95829</v>
      </c>
      <c r="D30">
        <v>95829</v>
      </c>
      <c r="E30" t="s">
        <v>760</v>
      </c>
      <c r="F30" t="s">
        <v>28</v>
      </c>
      <c r="G30" t="s">
        <v>376</v>
      </c>
      <c r="H30" t="s">
        <v>184</v>
      </c>
      <c r="I30" t="s">
        <v>245</v>
      </c>
      <c r="J30" t="s">
        <v>123</v>
      </c>
      <c r="K30" t="str">
        <f t="shared" ca="1" si="3"/>
        <v>.</v>
      </c>
      <c r="L30" t="s">
        <v>484</v>
      </c>
      <c r="M30" t="s">
        <v>1089</v>
      </c>
      <c r="N30" t="s">
        <v>385</v>
      </c>
      <c r="O30" t="s">
        <v>123</v>
      </c>
      <c r="P30" t="s">
        <v>196</v>
      </c>
      <c r="Q30" t="s">
        <v>287</v>
      </c>
      <c r="R30" t="s">
        <v>82</v>
      </c>
      <c r="S30" t="s">
        <v>269</v>
      </c>
      <c r="T30" t="s">
        <v>36</v>
      </c>
      <c r="U30" t="s">
        <v>35</v>
      </c>
      <c r="V30" t="s">
        <v>279</v>
      </c>
      <c r="W30" t="s">
        <v>32</v>
      </c>
      <c r="X30" t="s">
        <v>108</v>
      </c>
      <c r="Y30" t="s">
        <v>103</v>
      </c>
      <c r="Z30" t="s">
        <v>484</v>
      </c>
      <c r="AA30" s="2">
        <v>42779.684513888889</v>
      </c>
      <c r="AB30" s="2">
        <v>42863.464097222219</v>
      </c>
      <c r="AC30" t="s">
        <v>1176</v>
      </c>
      <c r="AD30">
        <v>11</v>
      </c>
      <c r="AE30" t="str">
        <f t="shared" ca="1" si="4"/>
        <v>Platform Software</v>
      </c>
      <c r="AF30" t="str">
        <f t="shared" ca="1" si="5"/>
        <v>Avitus_1.4.0.69-20170517</v>
      </c>
      <c r="AG30" t="str">
        <f t="shared" ca="1" si="6"/>
        <v xml:space="preserve"> ---</v>
      </c>
      <c r="AH30" t="str">
        <f t="shared" ca="1" si="7"/>
        <v>P0</v>
      </c>
    </row>
    <row r="31" spans="1:34" x14ac:dyDescent="0.3">
      <c r="A31">
        <f t="shared" si="0"/>
        <v>22</v>
      </c>
      <c r="B31">
        <f t="shared" si="1"/>
        <v>1</v>
      </c>
      <c r="C31" s="4">
        <f t="shared" ca="1" si="2"/>
        <v>98550</v>
      </c>
      <c r="D31">
        <v>98550</v>
      </c>
      <c r="E31" t="s">
        <v>408</v>
      </c>
      <c r="F31" t="s">
        <v>28</v>
      </c>
      <c r="G31" t="s">
        <v>407</v>
      </c>
      <c r="H31" t="s">
        <v>184</v>
      </c>
      <c r="I31" t="s">
        <v>81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1233</v>
      </c>
      <c r="O31" t="s">
        <v>123</v>
      </c>
      <c r="P31" t="s">
        <v>123</v>
      </c>
      <c r="Q31" t="s">
        <v>82</v>
      </c>
      <c r="R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54</v>
      </c>
      <c r="X31" t="s">
        <v>154</v>
      </c>
      <c r="Y31" t="s">
        <v>484</v>
      </c>
      <c r="Z31" t="s">
        <v>484</v>
      </c>
      <c r="AA31" s="2">
        <v>42845.345057870371</v>
      </c>
      <c r="AB31" s="2">
        <v>42866.439976851849</v>
      </c>
      <c r="AC31" t="s">
        <v>170</v>
      </c>
      <c r="AD31">
        <v>8</v>
      </c>
      <c r="AE31" t="str">
        <f t="shared" ca="1" si="4"/>
        <v>Platform Software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P0</v>
      </c>
    </row>
    <row r="32" spans="1:34" hidden="1" x14ac:dyDescent="0.3">
      <c r="A32">
        <f t="shared" si="0"/>
        <v>22</v>
      </c>
      <c r="B32">
        <f t="shared" si="1"/>
        <v>0</v>
      </c>
      <c r="C32" s="4">
        <f t="shared" ca="1" si="2"/>
        <v>98555</v>
      </c>
      <c r="D32">
        <v>98555</v>
      </c>
      <c r="E32" t="s">
        <v>108</v>
      </c>
      <c r="F32" t="s">
        <v>28</v>
      </c>
      <c r="G32" t="s">
        <v>49</v>
      </c>
      <c r="H32" t="s">
        <v>94</v>
      </c>
      <c r="I32" t="s">
        <v>123</v>
      </c>
      <c r="J32" t="s">
        <v>123</v>
      </c>
      <c r="K32" t="str">
        <f t="shared" ca="1" si="3"/>
        <v>NTR</v>
      </c>
      <c r="L32" t="s">
        <v>484</v>
      </c>
      <c r="M32" t="s">
        <v>484</v>
      </c>
      <c r="N32" t="s">
        <v>1289</v>
      </c>
      <c r="O32" t="s">
        <v>123</v>
      </c>
      <c r="P32" t="s">
        <v>123</v>
      </c>
      <c r="Q32" t="s">
        <v>21</v>
      </c>
      <c r="S32" t="s">
        <v>269</v>
      </c>
      <c r="T32" t="s">
        <v>36</v>
      </c>
      <c r="U32" t="s">
        <v>35</v>
      </c>
      <c r="V32" t="s">
        <v>82</v>
      </c>
      <c r="W32" t="s">
        <v>1290</v>
      </c>
      <c r="X32" t="s">
        <v>84</v>
      </c>
      <c r="Y32" t="s">
        <v>484</v>
      </c>
      <c r="Z32" t="s">
        <v>484</v>
      </c>
      <c r="AA32" s="2">
        <v>42845.442384259259</v>
      </c>
      <c r="AB32" s="2">
        <v>42867.365763888891</v>
      </c>
      <c r="AD32">
        <v>3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14</v>
      </c>
      <c r="B33">
        <f t="shared" si="1"/>
        <v>2</v>
      </c>
      <c r="C33" s="4">
        <f t="shared" ca="1" si="2"/>
        <v>98855</v>
      </c>
      <c r="D33">
        <v>98855</v>
      </c>
      <c r="E33" t="s">
        <v>408</v>
      </c>
      <c r="F33" t="s">
        <v>28</v>
      </c>
      <c r="G33" t="s">
        <v>407</v>
      </c>
      <c r="H33" t="s">
        <v>184</v>
      </c>
      <c r="I33" t="s">
        <v>81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1235</v>
      </c>
      <c r="O33" t="s">
        <v>123</v>
      </c>
      <c r="P33" t="s">
        <v>38</v>
      </c>
      <c r="Q33" t="s">
        <v>287</v>
      </c>
      <c r="R33" t="s">
        <v>82</v>
      </c>
      <c r="S33" t="s">
        <v>269</v>
      </c>
      <c r="T33" t="s">
        <v>36</v>
      </c>
      <c r="U33" t="s">
        <v>39</v>
      </c>
      <c r="V33" t="s">
        <v>82</v>
      </c>
      <c r="W33" t="s">
        <v>93</v>
      </c>
      <c r="X33" t="s">
        <v>283</v>
      </c>
      <c r="Y33" t="s">
        <v>484</v>
      </c>
      <c r="Z33" t="s">
        <v>484</v>
      </c>
      <c r="AA33" s="2">
        <v>42853.125393518516</v>
      </c>
      <c r="AB33" s="2">
        <v>42865.961296296293</v>
      </c>
      <c r="AD33">
        <v>17</v>
      </c>
      <c r="AE33" t="str">
        <f t="shared" ca="1" si="4"/>
        <v>Platform Software</v>
      </c>
      <c r="AF33" t="str">
        <f t="shared" ca="1" si="5"/>
        <v xml:space="preserve"> ---</v>
      </c>
      <c r="AG33" t="str">
        <f t="shared" ca="1" si="6"/>
        <v xml:space="preserve"> ---</v>
      </c>
      <c r="AH33" t="str">
        <f t="shared" ca="1" si="7"/>
        <v>P0</v>
      </c>
    </row>
    <row r="34" spans="1:34" hidden="1" x14ac:dyDescent="0.3">
      <c r="A34">
        <f t="shared" ref="A34:A65" si="8">DAYS360(AA34,$K$104)</f>
        <v>10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98975</v>
      </c>
      <c r="D34">
        <v>98975</v>
      </c>
      <c r="E34" t="s">
        <v>27</v>
      </c>
      <c r="F34" t="s">
        <v>28</v>
      </c>
      <c r="G34" t="s">
        <v>34</v>
      </c>
      <c r="H34" t="s">
        <v>112</v>
      </c>
      <c r="I34" t="s">
        <v>24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NTR</v>
      </c>
      <c r="L34" t="s">
        <v>796</v>
      </c>
      <c r="M34" t="s">
        <v>484</v>
      </c>
      <c r="N34" t="s">
        <v>1291</v>
      </c>
      <c r="O34">
        <v>17486</v>
      </c>
      <c r="P34" t="s">
        <v>1292</v>
      </c>
      <c r="Q34" t="s">
        <v>287</v>
      </c>
      <c r="R34" t="s">
        <v>82</v>
      </c>
      <c r="S34" t="s">
        <v>269</v>
      </c>
      <c r="T34" t="s">
        <v>23</v>
      </c>
      <c r="U34" t="s">
        <v>22</v>
      </c>
      <c r="V34" t="s">
        <v>190</v>
      </c>
      <c r="W34" t="s">
        <v>26</v>
      </c>
      <c r="X34" t="s">
        <v>285</v>
      </c>
      <c r="Y34" t="s">
        <v>484</v>
      </c>
      <c r="Z34" t="s">
        <v>484</v>
      </c>
      <c r="AA34" s="2">
        <v>42857.565833333334</v>
      </c>
      <c r="AB34" s="2">
        <v>42867.247361111113</v>
      </c>
      <c r="AC34" t="s">
        <v>170</v>
      </c>
      <c r="AD34">
        <v>2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hidden="1" x14ac:dyDescent="0.3">
      <c r="A35">
        <f t="shared" si="8"/>
        <v>4</v>
      </c>
      <c r="B35">
        <f t="shared" si="9"/>
        <v>1</v>
      </c>
      <c r="C35" s="4">
        <f t="shared" ca="1" si="10"/>
        <v>99169</v>
      </c>
      <c r="D35">
        <v>99169</v>
      </c>
      <c r="E35" t="s">
        <v>513</v>
      </c>
      <c r="F35" t="s">
        <v>28</v>
      </c>
      <c r="G35" t="s">
        <v>866</v>
      </c>
      <c r="H35" t="s">
        <v>112</v>
      </c>
      <c r="I35" t="s">
        <v>24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1241</v>
      </c>
      <c r="O35">
        <v>17550</v>
      </c>
      <c r="P35" t="s">
        <v>38</v>
      </c>
      <c r="Q35" t="s">
        <v>287</v>
      </c>
      <c r="R35" t="s">
        <v>82</v>
      </c>
      <c r="S35" t="s">
        <v>269</v>
      </c>
      <c r="T35" t="s">
        <v>36</v>
      </c>
      <c r="U35" t="s">
        <v>35</v>
      </c>
      <c r="V35" t="s">
        <v>25</v>
      </c>
      <c r="W35" t="s">
        <v>26</v>
      </c>
      <c r="X35" t="s">
        <v>108</v>
      </c>
      <c r="Y35" t="s">
        <v>103</v>
      </c>
      <c r="Z35" t="s">
        <v>484</v>
      </c>
      <c r="AA35" s="2">
        <v>42863.445081018515</v>
      </c>
      <c r="AB35" s="2">
        <v>42866.434050925927</v>
      </c>
      <c r="AD35">
        <v>1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P1</v>
      </c>
    </row>
    <row r="36" spans="1:34" hidden="1" x14ac:dyDescent="0.3">
      <c r="A36">
        <f t="shared" si="8"/>
        <v>1</v>
      </c>
      <c r="B36">
        <f t="shared" si="9"/>
        <v>1</v>
      </c>
      <c r="C36" s="4">
        <f t="shared" ca="1" si="10"/>
        <v>99377</v>
      </c>
      <c r="D36">
        <v>99377</v>
      </c>
      <c r="E36" t="s">
        <v>108</v>
      </c>
      <c r="F36" t="s">
        <v>28</v>
      </c>
      <c r="G36" t="s">
        <v>49</v>
      </c>
      <c r="H36" t="s">
        <v>94</v>
      </c>
      <c r="I36" t="s">
        <v>123</v>
      </c>
      <c r="J36" t="s">
        <v>123</v>
      </c>
      <c r="K36" t="str">
        <f t="shared" ca="1" si="11"/>
        <v>NTR</v>
      </c>
      <c r="L36" t="s">
        <v>484</v>
      </c>
      <c r="M36" t="s">
        <v>484</v>
      </c>
      <c r="N36" t="s">
        <v>1295</v>
      </c>
      <c r="O36" t="s">
        <v>123</v>
      </c>
      <c r="P36" t="s">
        <v>123</v>
      </c>
      <c r="Q36" t="s">
        <v>21</v>
      </c>
      <c r="S36" t="s">
        <v>269</v>
      </c>
      <c r="T36" t="s">
        <v>23</v>
      </c>
      <c r="U36" t="s">
        <v>22</v>
      </c>
      <c r="V36" t="s">
        <v>82</v>
      </c>
      <c r="W36" t="s">
        <v>54</v>
      </c>
      <c r="X36" t="s">
        <v>47</v>
      </c>
      <c r="Y36" t="s">
        <v>484</v>
      </c>
      <c r="Z36" t="s">
        <v>484</v>
      </c>
      <c r="AA36" s="2">
        <v>42866.761886574073</v>
      </c>
      <c r="AB36" s="2">
        <v>42866.839363425926</v>
      </c>
      <c r="AD36">
        <v>3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hidden="1" x14ac:dyDescent="0.3">
      <c r="A37">
        <f t="shared" si="8"/>
        <v>128</v>
      </c>
      <c r="B37">
        <f t="shared" si="9"/>
        <v>4</v>
      </c>
      <c r="C37" s="4">
        <f t="shared" ca="1" si="10"/>
        <v>94191</v>
      </c>
      <c r="D37">
        <v>94191</v>
      </c>
      <c r="E37" t="s">
        <v>186</v>
      </c>
      <c r="F37" t="s">
        <v>75</v>
      </c>
      <c r="G37" t="s">
        <v>76</v>
      </c>
      <c r="H37" t="s">
        <v>112</v>
      </c>
      <c r="I37" t="s">
        <v>30</v>
      </c>
      <c r="J37" t="s">
        <v>123</v>
      </c>
      <c r="K37" t="str">
        <f t="shared" ca="1" si="11"/>
        <v>.</v>
      </c>
      <c r="L37" t="s">
        <v>796</v>
      </c>
      <c r="M37" t="s">
        <v>484</v>
      </c>
      <c r="N37" t="s">
        <v>344</v>
      </c>
      <c r="O37">
        <v>12886</v>
      </c>
      <c r="P37" t="s">
        <v>123</v>
      </c>
      <c r="Q37" t="s">
        <v>82</v>
      </c>
      <c r="S37" t="s">
        <v>269</v>
      </c>
      <c r="T37" t="s">
        <v>36</v>
      </c>
      <c r="U37" t="s">
        <v>35</v>
      </c>
      <c r="V37" t="s">
        <v>25</v>
      </c>
      <c r="W37" t="s">
        <v>26</v>
      </c>
      <c r="X37" t="s">
        <v>272</v>
      </c>
      <c r="Y37" t="s">
        <v>103</v>
      </c>
      <c r="Z37" t="s">
        <v>484</v>
      </c>
      <c r="AA37" s="2">
        <v>42739.997685185182</v>
      </c>
      <c r="AB37" s="2">
        <v>42863.538495370369</v>
      </c>
      <c r="AD37">
        <v>23</v>
      </c>
      <c r="AE37" t="str">
        <f t="shared" ca="1" si="12"/>
        <v>Protocols-AAUM</v>
      </c>
      <c r="AF37" t="str">
        <f t="shared" ca="1" si="13"/>
        <v xml:space="preserve"> ---</v>
      </c>
      <c r="AG37" t="str">
        <f t="shared" ca="1" si="14"/>
        <v>Waiver Requested</v>
      </c>
      <c r="AH37" t="str">
        <f t="shared" ca="1" si="15"/>
        <v>P1</v>
      </c>
    </row>
    <row r="38" spans="1:34" hidden="1" x14ac:dyDescent="0.3">
      <c r="A38">
        <f t="shared" si="8"/>
        <v>43</v>
      </c>
      <c r="B38">
        <f t="shared" si="9"/>
        <v>18</v>
      </c>
      <c r="C38" s="4">
        <f t="shared" ca="1" si="10"/>
        <v>97620</v>
      </c>
      <c r="D38">
        <v>97620</v>
      </c>
      <c r="E38" t="s">
        <v>41</v>
      </c>
      <c r="F38" t="s">
        <v>75</v>
      </c>
      <c r="G38" t="s">
        <v>129</v>
      </c>
      <c r="H38" t="s">
        <v>94</v>
      </c>
      <c r="I38" t="s">
        <v>30</v>
      </c>
      <c r="J38" t="s">
        <v>123</v>
      </c>
      <c r="K38" t="str">
        <f t="shared" ca="1" si="11"/>
        <v>.</v>
      </c>
      <c r="L38" t="s">
        <v>796</v>
      </c>
      <c r="M38" t="s">
        <v>484</v>
      </c>
      <c r="N38" t="s">
        <v>929</v>
      </c>
      <c r="O38" t="s">
        <v>123</v>
      </c>
      <c r="P38" t="s">
        <v>123</v>
      </c>
      <c r="Q38" t="s">
        <v>82</v>
      </c>
      <c r="S38" t="s">
        <v>269</v>
      </c>
      <c r="T38" t="s">
        <v>36</v>
      </c>
      <c r="U38" t="s">
        <v>35</v>
      </c>
      <c r="V38" t="s">
        <v>29</v>
      </c>
      <c r="W38" t="s">
        <v>44</v>
      </c>
      <c r="X38" t="s">
        <v>405</v>
      </c>
      <c r="Y38" t="s">
        <v>484</v>
      </c>
      <c r="Z38" t="s">
        <v>484</v>
      </c>
      <c r="AA38" s="2">
        <v>42823.498773148145</v>
      </c>
      <c r="AB38" s="2">
        <v>42849.487361111111</v>
      </c>
      <c r="AD38">
        <v>9</v>
      </c>
      <c r="AE38" t="str">
        <f t="shared" ca="1" si="12"/>
        <v>Protocols-AAUM</v>
      </c>
      <c r="AF38" t="str">
        <f t="shared" ca="1" si="13"/>
        <v xml:space="preserve"> ---</v>
      </c>
      <c r="AG38" t="str">
        <f t="shared" ca="1" si="14"/>
        <v>Waiver Requested</v>
      </c>
      <c r="AH38" t="str">
        <f t="shared" ca="1" si="15"/>
        <v>P2</v>
      </c>
    </row>
    <row r="39" spans="1:34" hidden="1" x14ac:dyDescent="0.3">
      <c r="A39">
        <f t="shared" si="8"/>
        <v>4</v>
      </c>
      <c r="B39">
        <f t="shared" si="9"/>
        <v>1</v>
      </c>
      <c r="C39" s="4">
        <f t="shared" ca="1" si="10"/>
        <v>99172</v>
      </c>
      <c r="D39">
        <v>99172</v>
      </c>
      <c r="E39" t="s">
        <v>113</v>
      </c>
      <c r="F39" t="s">
        <v>19</v>
      </c>
      <c r="G39" t="s">
        <v>83</v>
      </c>
      <c r="H39" t="s">
        <v>156</v>
      </c>
      <c r="I39" t="s">
        <v>123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1242</v>
      </c>
      <c r="O39" t="s">
        <v>123</v>
      </c>
      <c r="P39" t="s">
        <v>123</v>
      </c>
      <c r="Q39" t="s">
        <v>21</v>
      </c>
      <c r="S39" t="s">
        <v>269</v>
      </c>
      <c r="T39" t="s">
        <v>36</v>
      </c>
      <c r="U39" t="s">
        <v>22</v>
      </c>
      <c r="V39" t="s">
        <v>82</v>
      </c>
      <c r="W39" t="s">
        <v>54</v>
      </c>
      <c r="X39" t="s">
        <v>47</v>
      </c>
      <c r="Y39" t="s">
        <v>100</v>
      </c>
      <c r="Z39" t="s">
        <v>484</v>
      </c>
      <c r="AA39" s="2">
        <v>42863.467222222222</v>
      </c>
      <c r="AB39" s="2">
        <v>42866.483252314814</v>
      </c>
      <c r="AD39">
        <v>9</v>
      </c>
      <c r="AE39" t="str">
        <f t="shared" ca="1" si="12"/>
        <v>Protocols-NFS</v>
      </c>
      <c r="AF39" t="str">
        <f t="shared" ca="1" si="13"/>
        <v xml:space="preserve"> ---</v>
      </c>
      <c r="AG39" t="str">
        <f t="shared" ca="1" si="14"/>
        <v xml:space="preserve"> ---</v>
      </c>
      <c r="AH39" t="str">
        <f t="shared" ca="1" si="15"/>
        <v>unspecified</v>
      </c>
    </row>
    <row r="40" spans="1:34" hidden="1" x14ac:dyDescent="0.3">
      <c r="A40">
        <f t="shared" si="8"/>
        <v>2</v>
      </c>
      <c r="B40">
        <f t="shared" si="9"/>
        <v>1</v>
      </c>
      <c r="C40" s="4">
        <f t="shared" ca="1" si="10"/>
        <v>99305</v>
      </c>
      <c r="D40">
        <v>99305</v>
      </c>
      <c r="E40" t="s">
        <v>447</v>
      </c>
      <c r="F40" t="s">
        <v>19</v>
      </c>
      <c r="G40" t="s">
        <v>442</v>
      </c>
      <c r="H40" t="s">
        <v>156</v>
      </c>
      <c r="I40" t="s">
        <v>81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1283</v>
      </c>
      <c r="O40" t="s">
        <v>123</v>
      </c>
      <c r="P40" t="s">
        <v>123</v>
      </c>
      <c r="Q40" t="s">
        <v>82</v>
      </c>
      <c r="S40" t="s">
        <v>269</v>
      </c>
      <c r="T40" t="s">
        <v>51</v>
      </c>
      <c r="U40" t="s">
        <v>22</v>
      </c>
      <c r="V40" t="s">
        <v>82</v>
      </c>
      <c r="W40" t="s">
        <v>54</v>
      </c>
      <c r="X40" t="s">
        <v>47</v>
      </c>
      <c r="Y40" t="s">
        <v>103</v>
      </c>
      <c r="Z40" t="s">
        <v>484</v>
      </c>
      <c r="AA40" s="2">
        <v>42865.665011574078</v>
      </c>
      <c r="AB40" s="2">
        <v>42866.753310185188</v>
      </c>
      <c r="AD40">
        <v>9</v>
      </c>
      <c r="AE40" t="str">
        <f t="shared" ca="1" si="12"/>
        <v>Protocols-NFS</v>
      </c>
      <c r="AF40" t="str">
        <f t="shared" ca="1" si="13"/>
        <v xml:space="preserve"> ---</v>
      </c>
      <c r="AG40" t="str">
        <f t="shared" ca="1" si="14"/>
        <v xml:space="preserve"> ---</v>
      </c>
      <c r="AH40" t="str">
        <f t="shared" ca="1" si="15"/>
        <v>unspecified</v>
      </c>
    </row>
    <row r="41" spans="1:34" hidden="1" x14ac:dyDescent="0.3">
      <c r="A41">
        <f t="shared" si="8"/>
        <v>339</v>
      </c>
      <c r="B41">
        <f t="shared" si="9"/>
        <v>0</v>
      </c>
      <c r="C41" s="4">
        <f t="shared" ca="1" si="10"/>
        <v>84066</v>
      </c>
      <c r="D41">
        <v>84066</v>
      </c>
      <c r="E41" t="s">
        <v>1286</v>
      </c>
      <c r="F41" t="s">
        <v>86</v>
      </c>
      <c r="G41" t="s">
        <v>554</v>
      </c>
      <c r="H41" t="s">
        <v>112</v>
      </c>
      <c r="I41" t="s">
        <v>123</v>
      </c>
      <c r="J41" t="s">
        <v>123</v>
      </c>
      <c r="K41" t="str">
        <f t="shared" ca="1" si="11"/>
        <v>NTR</v>
      </c>
      <c r="L41" t="s">
        <v>484</v>
      </c>
      <c r="M41" t="s">
        <v>484</v>
      </c>
      <c r="N41" t="s">
        <v>1287</v>
      </c>
      <c r="O41" t="s">
        <v>123</v>
      </c>
      <c r="P41" t="s">
        <v>123</v>
      </c>
      <c r="Q41" t="s">
        <v>82</v>
      </c>
      <c r="S41" t="s">
        <v>269</v>
      </c>
      <c r="T41" t="s">
        <v>51</v>
      </c>
      <c r="U41" t="s">
        <v>39</v>
      </c>
      <c r="V41" t="s">
        <v>29</v>
      </c>
      <c r="W41" t="s">
        <v>54</v>
      </c>
      <c r="X41" t="s">
        <v>272</v>
      </c>
      <c r="Y41" t="s">
        <v>484</v>
      </c>
      <c r="Z41" t="s">
        <v>484</v>
      </c>
      <c r="AA41" s="2">
        <v>42524.527094907404</v>
      </c>
      <c r="AB41" s="2">
        <v>42867.26053240741</v>
      </c>
      <c r="AD41">
        <v>11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hidden="1" x14ac:dyDescent="0.3">
      <c r="A42">
        <f t="shared" si="8"/>
        <v>195</v>
      </c>
      <c r="B42">
        <f t="shared" si="9"/>
        <v>1</v>
      </c>
      <c r="C42" s="4">
        <f t="shared" ca="1" si="10"/>
        <v>91457</v>
      </c>
      <c r="D42">
        <v>91457</v>
      </c>
      <c r="E42" t="s">
        <v>205</v>
      </c>
      <c r="F42" t="s">
        <v>86</v>
      </c>
      <c r="G42" t="s">
        <v>87</v>
      </c>
      <c r="H42" t="s">
        <v>184</v>
      </c>
      <c r="I42" t="s">
        <v>30</v>
      </c>
      <c r="J42" t="s">
        <v>123</v>
      </c>
      <c r="K42" t="str">
        <f t="shared" ca="1" si="11"/>
        <v>.</v>
      </c>
      <c r="L42" t="s">
        <v>484</v>
      </c>
      <c r="M42" t="s">
        <v>1182</v>
      </c>
      <c r="N42" t="s">
        <v>358</v>
      </c>
      <c r="O42" t="s">
        <v>123</v>
      </c>
      <c r="P42" t="s">
        <v>1285</v>
      </c>
      <c r="Q42" t="s">
        <v>82</v>
      </c>
      <c r="S42" t="s">
        <v>269</v>
      </c>
      <c r="T42" t="s">
        <v>36</v>
      </c>
      <c r="U42" t="s">
        <v>35</v>
      </c>
      <c r="V42" t="s">
        <v>29</v>
      </c>
      <c r="W42" t="s">
        <v>54</v>
      </c>
      <c r="X42" t="s">
        <v>272</v>
      </c>
      <c r="Y42" t="s">
        <v>100</v>
      </c>
      <c r="Z42" t="s">
        <v>847</v>
      </c>
      <c r="AA42" s="2">
        <v>42670.388807870368</v>
      </c>
      <c r="AB42" s="2">
        <v>42866.213287037041</v>
      </c>
      <c r="AD42">
        <v>12</v>
      </c>
      <c r="AE42" t="str">
        <f t="shared" ca="1" si="12"/>
        <v>Protocols-SMB</v>
      </c>
      <c r="AF42" t="str">
        <f t="shared" ca="1" si="13"/>
        <v>Avitus_1.4.0.70-20170524</v>
      </c>
      <c r="AG42" t="str">
        <f t="shared" ca="1" si="14"/>
        <v xml:space="preserve"> ---</v>
      </c>
      <c r="AH42" t="str">
        <f t="shared" ca="1" si="15"/>
        <v>P0</v>
      </c>
    </row>
    <row r="43" spans="1:34" hidden="1" x14ac:dyDescent="0.3">
      <c r="A43">
        <f t="shared" si="8"/>
        <v>112</v>
      </c>
      <c r="B43">
        <f t="shared" si="9"/>
        <v>2</v>
      </c>
      <c r="C43" s="4">
        <f t="shared" ca="1" si="10"/>
        <v>94835</v>
      </c>
      <c r="D43">
        <v>94835</v>
      </c>
      <c r="E43" t="s">
        <v>561</v>
      </c>
      <c r="F43" t="s">
        <v>86</v>
      </c>
      <c r="G43" t="s">
        <v>87</v>
      </c>
      <c r="H43" t="s">
        <v>112</v>
      </c>
      <c r="I43" t="s">
        <v>30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363</v>
      </c>
      <c r="O43">
        <v>13183</v>
      </c>
      <c r="P43" t="s">
        <v>1075</v>
      </c>
      <c r="Q43" t="s">
        <v>82</v>
      </c>
      <c r="S43" t="s">
        <v>269</v>
      </c>
      <c r="T43" t="s">
        <v>36</v>
      </c>
      <c r="U43" t="s">
        <v>35</v>
      </c>
      <c r="V43" t="s">
        <v>190</v>
      </c>
      <c r="W43" t="s">
        <v>26</v>
      </c>
      <c r="X43" t="s">
        <v>272</v>
      </c>
      <c r="Y43" t="s">
        <v>103</v>
      </c>
      <c r="Z43" t="s">
        <v>484</v>
      </c>
      <c r="AA43" s="2">
        <v>42755.484872685185</v>
      </c>
      <c r="AB43" s="2">
        <v>42865.24590277778</v>
      </c>
      <c r="AC43" t="s">
        <v>1213</v>
      </c>
      <c r="AD43">
        <v>3</v>
      </c>
      <c r="AE43" t="str">
        <f t="shared" ca="1" si="12"/>
        <v>Protocols-SMB</v>
      </c>
      <c r="AF43" t="str">
        <f t="shared" ca="1" si="13"/>
        <v xml:space="preserve"> ---</v>
      </c>
      <c r="AG43" t="str">
        <f t="shared" ca="1" si="14"/>
        <v xml:space="preserve"> ---</v>
      </c>
      <c r="AH43" t="str">
        <f t="shared" ca="1" si="15"/>
        <v>P1</v>
      </c>
    </row>
    <row r="44" spans="1:34" hidden="1" x14ac:dyDescent="0.3">
      <c r="A44">
        <f t="shared" si="8"/>
        <v>59</v>
      </c>
      <c r="B44">
        <f t="shared" si="9"/>
        <v>8</v>
      </c>
      <c r="C44" s="4">
        <f t="shared" ca="1" si="10"/>
        <v>97010</v>
      </c>
      <c r="D44">
        <v>97010</v>
      </c>
      <c r="E44" t="s">
        <v>18</v>
      </c>
      <c r="F44" t="s">
        <v>86</v>
      </c>
      <c r="G44" t="s">
        <v>92</v>
      </c>
      <c r="H44" t="s">
        <v>94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776</v>
      </c>
      <c r="O44" t="s">
        <v>123</v>
      </c>
      <c r="P44" t="s">
        <v>626</v>
      </c>
      <c r="Q44" t="s">
        <v>82</v>
      </c>
      <c r="S44" t="s">
        <v>269</v>
      </c>
      <c r="T44" t="s">
        <v>36</v>
      </c>
      <c r="U44" t="s">
        <v>35</v>
      </c>
      <c r="V44" t="s">
        <v>29</v>
      </c>
      <c r="W44" t="s">
        <v>54</v>
      </c>
      <c r="X44" t="s">
        <v>405</v>
      </c>
      <c r="Y44" t="s">
        <v>484</v>
      </c>
      <c r="Z44" t="s">
        <v>484</v>
      </c>
      <c r="AA44" s="2">
        <v>42807.641898148147</v>
      </c>
      <c r="AB44" s="2">
        <v>42859.204583333332</v>
      </c>
      <c r="AC44" t="s">
        <v>1215</v>
      </c>
      <c r="AD44">
        <v>3</v>
      </c>
      <c r="AE44" t="str">
        <f t="shared" ca="1" si="12"/>
        <v>Protocols-SMB</v>
      </c>
      <c r="AF44" t="str">
        <f t="shared" ca="1" si="13"/>
        <v xml:space="preserve"> ---</v>
      </c>
      <c r="AG44" t="str">
        <f t="shared" ca="1" si="14"/>
        <v xml:space="preserve"> ---</v>
      </c>
      <c r="AH44" t="str">
        <f t="shared" ca="1" si="15"/>
        <v>P2</v>
      </c>
    </row>
    <row r="45" spans="1:34" hidden="1" x14ac:dyDescent="0.3">
      <c r="A45">
        <f t="shared" si="8"/>
        <v>45</v>
      </c>
      <c r="B45">
        <f t="shared" si="9"/>
        <v>7</v>
      </c>
      <c r="C45" s="4">
        <f t="shared" ca="1" si="10"/>
        <v>97543</v>
      </c>
      <c r="D45">
        <v>97543</v>
      </c>
      <c r="E45" t="s">
        <v>91</v>
      </c>
      <c r="F45" t="s">
        <v>86</v>
      </c>
      <c r="G45" t="s">
        <v>92</v>
      </c>
      <c r="H45" t="s">
        <v>112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1037</v>
      </c>
      <c r="O45">
        <v>17360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29</v>
      </c>
      <c r="W45" t="s">
        <v>44</v>
      </c>
      <c r="X45" t="s">
        <v>118</v>
      </c>
      <c r="Y45" t="s">
        <v>484</v>
      </c>
      <c r="Z45" t="s">
        <v>484</v>
      </c>
      <c r="AA45" s="2">
        <v>42821.996874999997</v>
      </c>
      <c r="AB45" s="2">
        <v>42860.482615740744</v>
      </c>
      <c r="AC45" t="s">
        <v>402</v>
      </c>
      <c r="AD45">
        <v>3</v>
      </c>
      <c r="AE45" t="str">
        <f t="shared" ca="1" si="12"/>
        <v>Protocols-SMB</v>
      </c>
      <c r="AF45" t="str">
        <f t="shared" ca="1" si="13"/>
        <v xml:space="preserve"> ---</v>
      </c>
      <c r="AG45" t="str">
        <f t="shared" ca="1" si="14"/>
        <v xml:space="preserve"> ---</v>
      </c>
      <c r="AH45" t="str">
        <f t="shared" ca="1" si="15"/>
        <v>P1</v>
      </c>
    </row>
    <row r="46" spans="1:34" hidden="1" x14ac:dyDescent="0.3">
      <c r="A46">
        <f t="shared" si="8"/>
        <v>42</v>
      </c>
      <c r="B46">
        <f t="shared" si="9"/>
        <v>1</v>
      </c>
      <c r="C46" s="4">
        <f t="shared" ca="1" si="10"/>
        <v>97762</v>
      </c>
      <c r="D46">
        <v>97762</v>
      </c>
      <c r="E46" t="s">
        <v>561</v>
      </c>
      <c r="F46" t="s">
        <v>86</v>
      </c>
      <c r="G46" t="s">
        <v>87</v>
      </c>
      <c r="H46" t="s">
        <v>112</v>
      </c>
      <c r="I46" t="s">
        <v>24</v>
      </c>
      <c r="J46" t="s">
        <v>123</v>
      </c>
      <c r="K46" t="str">
        <f t="shared" ca="1" si="11"/>
        <v>.</v>
      </c>
      <c r="L46" t="s">
        <v>484</v>
      </c>
      <c r="M46" t="s">
        <v>1089</v>
      </c>
      <c r="N46" t="s">
        <v>950</v>
      </c>
      <c r="O46">
        <v>17259</v>
      </c>
      <c r="P46" t="s">
        <v>1076</v>
      </c>
      <c r="Q46" t="s">
        <v>82</v>
      </c>
      <c r="S46" t="s">
        <v>269</v>
      </c>
      <c r="T46" t="s">
        <v>23</v>
      </c>
      <c r="U46" t="s">
        <v>39</v>
      </c>
      <c r="V46" t="s">
        <v>190</v>
      </c>
      <c r="W46" t="s">
        <v>26</v>
      </c>
      <c r="X46" t="s">
        <v>405</v>
      </c>
      <c r="Y46" t="s">
        <v>484</v>
      </c>
      <c r="Z46" t="s">
        <v>484</v>
      </c>
      <c r="AA46" s="2">
        <v>42825.480578703704</v>
      </c>
      <c r="AB46" s="2">
        <v>42866.534907407404</v>
      </c>
      <c r="AD46">
        <v>1</v>
      </c>
      <c r="AE46" t="str">
        <f t="shared" ca="1" si="12"/>
        <v>Protocols-SMB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P1</v>
      </c>
    </row>
    <row r="47" spans="1:34" hidden="1" x14ac:dyDescent="0.3">
      <c r="A47">
        <f t="shared" si="8"/>
        <v>17</v>
      </c>
      <c r="B47">
        <f t="shared" si="9"/>
        <v>12</v>
      </c>
      <c r="C47" s="4">
        <f t="shared" ca="1" si="10"/>
        <v>98719</v>
      </c>
      <c r="D47">
        <v>98719</v>
      </c>
      <c r="E47" t="s">
        <v>85</v>
      </c>
      <c r="F47" t="s">
        <v>86</v>
      </c>
      <c r="G47" t="s">
        <v>87</v>
      </c>
      <c r="H47" t="s">
        <v>112</v>
      </c>
      <c r="I47" t="s">
        <v>24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1145</v>
      </c>
      <c r="O47">
        <v>17461</v>
      </c>
      <c r="P47" t="s">
        <v>123</v>
      </c>
      <c r="Q47" t="s">
        <v>82</v>
      </c>
      <c r="S47" t="s">
        <v>269</v>
      </c>
      <c r="T47" t="s">
        <v>36</v>
      </c>
      <c r="U47" t="s">
        <v>35</v>
      </c>
      <c r="V47" t="s">
        <v>190</v>
      </c>
      <c r="W47" t="s">
        <v>26</v>
      </c>
      <c r="X47" t="s">
        <v>742</v>
      </c>
      <c r="Y47" t="s">
        <v>103</v>
      </c>
      <c r="Z47" t="s">
        <v>484</v>
      </c>
      <c r="AA47" s="2">
        <v>42850.597083333334</v>
      </c>
      <c r="AB47" s="2">
        <v>42855.48332175926</v>
      </c>
      <c r="AD47">
        <v>4</v>
      </c>
      <c r="AE47" t="str">
        <f t="shared" ca="1" si="12"/>
        <v>Protocols-SMB</v>
      </c>
      <c r="AF47" t="str">
        <f t="shared" ca="1" si="13"/>
        <v xml:space="preserve"> ---</v>
      </c>
      <c r="AG47" t="str">
        <f t="shared" ca="1" si="14"/>
        <v xml:space="preserve"> ---</v>
      </c>
      <c r="AH47" t="str">
        <f t="shared" ca="1" si="15"/>
        <v>P1</v>
      </c>
    </row>
    <row r="48" spans="1:34" hidden="1" x14ac:dyDescent="0.3">
      <c r="A48">
        <f t="shared" si="8"/>
        <v>16</v>
      </c>
      <c r="B48">
        <f t="shared" si="9"/>
        <v>2</v>
      </c>
      <c r="C48" s="4">
        <f t="shared" ca="1" si="10"/>
        <v>98767</v>
      </c>
      <c r="D48">
        <v>98767</v>
      </c>
      <c r="E48" t="s">
        <v>89</v>
      </c>
      <c r="F48" t="s">
        <v>86</v>
      </c>
      <c r="G48" t="s">
        <v>87</v>
      </c>
      <c r="H48" t="s">
        <v>112</v>
      </c>
      <c r="I48" t="s">
        <v>24</v>
      </c>
      <c r="J48" t="s">
        <v>123</v>
      </c>
      <c r="K48" t="str">
        <f t="shared" ca="1" si="11"/>
        <v>.</v>
      </c>
      <c r="L48" t="s">
        <v>484</v>
      </c>
      <c r="M48" t="s">
        <v>1089</v>
      </c>
      <c r="N48" t="s">
        <v>1151</v>
      </c>
      <c r="O48">
        <v>17441</v>
      </c>
      <c r="P48" t="s">
        <v>123</v>
      </c>
      <c r="Q48" t="s">
        <v>82</v>
      </c>
      <c r="S48" t="s">
        <v>269</v>
      </c>
      <c r="T48" t="s">
        <v>36</v>
      </c>
      <c r="U48" t="s">
        <v>35</v>
      </c>
      <c r="V48" t="s">
        <v>190</v>
      </c>
      <c r="W48" t="s">
        <v>26</v>
      </c>
      <c r="X48" t="s">
        <v>405</v>
      </c>
      <c r="Y48" t="s">
        <v>484</v>
      </c>
      <c r="Z48" t="s">
        <v>851</v>
      </c>
      <c r="AA48" s="2">
        <v>42851.463229166664</v>
      </c>
      <c r="AB48" s="2">
        <v>42865.334201388891</v>
      </c>
      <c r="AC48" t="s">
        <v>1272</v>
      </c>
      <c r="AD48">
        <v>1</v>
      </c>
      <c r="AE48" t="str">
        <f t="shared" ca="1" si="12"/>
        <v>Protocols-SMB</v>
      </c>
      <c r="AF48" t="str">
        <f t="shared" ca="1" si="13"/>
        <v>Avitus_1.4.0.69-20170517</v>
      </c>
      <c r="AG48" t="str">
        <f t="shared" ca="1" si="14"/>
        <v xml:space="preserve"> ---</v>
      </c>
      <c r="AH48" t="str">
        <f t="shared" ca="1" si="15"/>
        <v>P1</v>
      </c>
    </row>
    <row r="49" spans="1:34" hidden="1" x14ac:dyDescent="0.3">
      <c r="A49">
        <f t="shared" si="8"/>
        <v>15</v>
      </c>
      <c r="B49">
        <f t="shared" si="9"/>
        <v>2</v>
      </c>
      <c r="C49" s="4">
        <f t="shared" ca="1" si="10"/>
        <v>98839</v>
      </c>
      <c r="D49">
        <v>98839</v>
      </c>
      <c r="E49" t="s">
        <v>416</v>
      </c>
      <c r="F49" t="s">
        <v>86</v>
      </c>
      <c r="G49" t="s">
        <v>266</v>
      </c>
      <c r="H49" t="s">
        <v>94</v>
      </c>
      <c r="I49" t="s">
        <v>24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1161</v>
      </c>
      <c r="O49" t="s">
        <v>123</v>
      </c>
      <c r="P49" t="s">
        <v>1273</v>
      </c>
      <c r="Q49" t="s">
        <v>82</v>
      </c>
      <c r="S49" t="s">
        <v>269</v>
      </c>
      <c r="T49" t="s">
        <v>23</v>
      </c>
      <c r="U49" t="s">
        <v>39</v>
      </c>
      <c r="V49" t="s">
        <v>29</v>
      </c>
      <c r="W49" t="s">
        <v>54</v>
      </c>
      <c r="X49" t="s">
        <v>405</v>
      </c>
      <c r="Y49" t="s">
        <v>484</v>
      </c>
      <c r="Z49" t="s">
        <v>484</v>
      </c>
      <c r="AA49" s="2">
        <v>42852.588067129633</v>
      </c>
      <c r="AB49" s="2">
        <v>42865.403344907405</v>
      </c>
      <c r="AD49">
        <v>1</v>
      </c>
      <c r="AE49" t="str">
        <f t="shared" ca="1" si="12"/>
        <v>Protocols-SMB</v>
      </c>
      <c r="AF49" t="str">
        <f t="shared" ca="1" si="13"/>
        <v xml:space="preserve"> ---</v>
      </c>
      <c r="AG49" t="str">
        <f t="shared" ca="1" si="14"/>
        <v xml:space="preserve"> ---</v>
      </c>
      <c r="AH49" t="str">
        <f t="shared" ca="1" si="15"/>
        <v>P2</v>
      </c>
    </row>
    <row r="50" spans="1:34" hidden="1" x14ac:dyDescent="0.3">
      <c r="A50">
        <f t="shared" si="8"/>
        <v>11</v>
      </c>
      <c r="B50">
        <f t="shared" si="9"/>
        <v>11</v>
      </c>
      <c r="C50" s="4">
        <f t="shared" ca="1" si="10"/>
        <v>98910</v>
      </c>
      <c r="D50">
        <v>98910</v>
      </c>
      <c r="E50" t="s">
        <v>265</v>
      </c>
      <c r="F50" t="s">
        <v>86</v>
      </c>
      <c r="G50" t="s">
        <v>87</v>
      </c>
      <c r="H50" t="s">
        <v>94</v>
      </c>
      <c r="I50" t="s">
        <v>24</v>
      </c>
      <c r="J50" t="s">
        <v>123</v>
      </c>
      <c r="K50" t="str">
        <f t="shared" ca="1" si="11"/>
        <v>.</v>
      </c>
      <c r="L50" t="s">
        <v>796</v>
      </c>
      <c r="M50" t="s">
        <v>484</v>
      </c>
      <c r="N50" t="s">
        <v>1178</v>
      </c>
      <c r="O50" t="s">
        <v>123</v>
      </c>
      <c r="P50" t="s">
        <v>123</v>
      </c>
      <c r="Q50" t="s">
        <v>82</v>
      </c>
      <c r="S50" t="s">
        <v>269</v>
      </c>
      <c r="T50" t="s">
        <v>23</v>
      </c>
      <c r="U50" t="s">
        <v>22</v>
      </c>
      <c r="V50" t="s">
        <v>570</v>
      </c>
      <c r="W50" t="s">
        <v>683</v>
      </c>
      <c r="X50" t="s">
        <v>108</v>
      </c>
      <c r="Y50" t="s">
        <v>484</v>
      </c>
      <c r="Z50" t="s">
        <v>484</v>
      </c>
      <c r="AA50" s="2">
        <v>42856.488692129627</v>
      </c>
      <c r="AB50" s="2">
        <v>42856.490949074076</v>
      </c>
      <c r="AD50">
        <v>2</v>
      </c>
      <c r="AE50" t="str">
        <f t="shared" ca="1" si="12"/>
        <v>Protocols-SMB</v>
      </c>
      <c r="AF50" t="str">
        <f t="shared" ca="1" si="13"/>
        <v xml:space="preserve"> ---</v>
      </c>
      <c r="AG50" t="str">
        <f t="shared" ca="1" si="14"/>
        <v>Waiver Requested</v>
      </c>
      <c r="AH50" t="str">
        <f t="shared" ca="1" si="15"/>
        <v>P2</v>
      </c>
    </row>
    <row r="51" spans="1:34" hidden="1" x14ac:dyDescent="0.3">
      <c r="A51">
        <f t="shared" si="8"/>
        <v>10</v>
      </c>
      <c r="B51">
        <f t="shared" si="9"/>
        <v>7</v>
      </c>
      <c r="C51" s="4">
        <f t="shared" ca="1" si="10"/>
        <v>98940</v>
      </c>
      <c r="D51">
        <v>98940</v>
      </c>
      <c r="E51" t="s">
        <v>399</v>
      </c>
      <c r="F51" t="s">
        <v>86</v>
      </c>
      <c r="G51" t="s">
        <v>87</v>
      </c>
      <c r="H51" t="s">
        <v>112</v>
      </c>
      <c r="I51" t="s">
        <v>24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1183</v>
      </c>
      <c r="O51">
        <v>17509</v>
      </c>
      <c r="P51" t="s">
        <v>123</v>
      </c>
      <c r="Q51" t="s">
        <v>82</v>
      </c>
      <c r="S51" t="s">
        <v>269</v>
      </c>
      <c r="T51" t="s">
        <v>36</v>
      </c>
      <c r="U51" t="s">
        <v>35</v>
      </c>
      <c r="V51" t="s">
        <v>190</v>
      </c>
      <c r="W51" t="s">
        <v>26</v>
      </c>
      <c r="X51" t="s">
        <v>405</v>
      </c>
      <c r="Y51" t="s">
        <v>103</v>
      </c>
      <c r="Z51" t="s">
        <v>484</v>
      </c>
      <c r="AA51" s="2">
        <v>42857.191631944443</v>
      </c>
      <c r="AB51" s="2">
        <v>42860.482638888891</v>
      </c>
      <c r="AD51">
        <v>2</v>
      </c>
      <c r="AE51" t="str">
        <f t="shared" ca="1" si="12"/>
        <v>Protocols-SMB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P1</v>
      </c>
    </row>
    <row r="52" spans="1:34" x14ac:dyDescent="0.3">
      <c r="A52">
        <f t="shared" si="8"/>
        <v>7</v>
      </c>
      <c r="B52">
        <f t="shared" si="9"/>
        <v>2</v>
      </c>
      <c r="C52" s="4">
        <f t="shared" ca="1" si="10"/>
        <v>99118</v>
      </c>
      <c r="D52">
        <v>99118</v>
      </c>
      <c r="E52" t="s">
        <v>267</v>
      </c>
      <c r="F52" t="s">
        <v>86</v>
      </c>
      <c r="G52" t="s">
        <v>266</v>
      </c>
      <c r="H52" t="s">
        <v>184</v>
      </c>
      <c r="I52" t="s">
        <v>68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1225</v>
      </c>
      <c r="O52" t="s">
        <v>123</v>
      </c>
      <c r="P52" t="s">
        <v>123</v>
      </c>
      <c r="Q52" t="s">
        <v>82</v>
      </c>
      <c r="S52" t="s">
        <v>269</v>
      </c>
      <c r="T52" t="s">
        <v>23</v>
      </c>
      <c r="U52" t="s">
        <v>22</v>
      </c>
      <c r="V52" t="s">
        <v>82</v>
      </c>
      <c r="W52" t="s">
        <v>90</v>
      </c>
      <c r="X52" t="s">
        <v>405</v>
      </c>
      <c r="Y52" t="s">
        <v>484</v>
      </c>
      <c r="Z52" t="s">
        <v>484</v>
      </c>
      <c r="AA52" s="2">
        <v>42860.42423611111</v>
      </c>
      <c r="AB52" s="2">
        <v>42865.429907407408</v>
      </c>
      <c r="AD52">
        <v>4</v>
      </c>
      <c r="AE52" t="str">
        <f t="shared" ca="1" si="12"/>
        <v>Protocols-SMB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P0</v>
      </c>
    </row>
    <row r="53" spans="1:34" hidden="1" x14ac:dyDescent="0.3">
      <c r="A53">
        <f t="shared" si="8"/>
        <v>2</v>
      </c>
      <c r="B53">
        <f t="shared" si="9"/>
        <v>2</v>
      </c>
      <c r="C53" s="4">
        <f t="shared" ca="1" si="10"/>
        <v>99297</v>
      </c>
      <c r="D53">
        <v>99297</v>
      </c>
      <c r="E53" t="s">
        <v>265</v>
      </c>
      <c r="F53" t="s">
        <v>86</v>
      </c>
      <c r="G53" t="s">
        <v>87</v>
      </c>
      <c r="H53" t="s">
        <v>112</v>
      </c>
      <c r="I53" t="s">
        <v>1269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1282</v>
      </c>
      <c r="O53">
        <v>16394</v>
      </c>
      <c r="P53" t="s">
        <v>123</v>
      </c>
      <c r="Q53" t="s">
        <v>82</v>
      </c>
      <c r="S53" t="s">
        <v>269</v>
      </c>
      <c r="T53" t="s">
        <v>23</v>
      </c>
      <c r="U53" t="s">
        <v>22</v>
      </c>
      <c r="V53" t="s">
        <v>190</v>
      </c>
      <c r="W53" t="s">
        <v>26</v>
      </c>
      <c r="X53" t="s">
        <v>405</v>
      </c>
      <c r="Y53" t="s">
        <v>484</v>
      </c>
      <c r="Z53" t="s">
        <v>484</v>
      </c>
      <c r="AA53" s="2">
        <v>42865.525138888886</v>
      </c>
      <c r="AB53" s="2">
        <v>42865.525138888886</v>
      </c>
      <c r="AD53">
        <v>1</v>
      </c>
      <c r="AE53" t="str">
        <f t="shared" ca="1" si="12"/>
        <v>Protocols-SMB</v>
      </c>
      <c r="AF53" t="str">
        <f t="shared" ca="1" si="13"/>
        <v xml:space="preserve"> ---</v>
      </c>
      <c r="AG53" t="str">
        <f t="shared" ca="1" si="14"/>
        <v xml:space="preserve"> ---</v>
      </c>
      <c r="AH53" t="str">
        <f t="shared" ca="1" si="15"/>
        <v>P1</v>
      </c>
    </row>
    <row r="54" spans="1:34" hidden="1" x14ac:dyDescent="0.3">
      <c r="A54">
        <f t="shared" si="8"/>
        <v>1</v>
      </c>
      <c r="B54">
        <f t="shared" si="9"/>
        <v>0</v>
      </c>
      <c r="C54" s="4">
        <f t="shared" ca="1" si="10"/>
        <v>99374</v>
      </c>
      <c r="D54">
        <v>99374</v>
      </c>
      <c r="E54" t="s">
        <v>265</v>
      </c>
      <c r="F54" t="s">
        <v>86</v>
      </c>
      <c r="G54" t="s">
        <v>92</v>
      </c>
      <c r="H54" t="s">
        <v>94</v>
      </c>
      <c r="I54" t="s">
        <v>123</v>
      </c>
      <c r="J54" t="s">
        <v>123</v>
      </c>
      <c r="K54" t="str">
        <f t="shared" ca="1" si="11"/>
        <v>NTR</v>
      </c>
      <c r="L54" t="s">
        <v>484</v>
      </c>
      <c r="M54" t="s">
        <v>484</v>
      </c>
      <c r="N54" t="s">
        <v>1294</v>
      </c>
      <c r="O54" t="s">
        <v>123</v>
      </c>
      <c r="P54" t="s">
        <v>123</v>
      </c>
      <c r="Q54" t="s">
        <v>21</v>
      </c>
      <c r="S54" t="s">
        <v>269</v>
      </c>
      <c r="T54" t="s">
        <v>36</v>
      </c>
      <c r="U54" t="s">
        <v>35</v>
      </c>
      <c r="V54" t="s">
        <v>82</v>
      </c>
      <c r="W54" t="s">
        <v>54</v>
      </c>
      <c r="X54" t="s">
        <v>47</v>
      </c>
      <c r="Y54" t="s">
        <v>484</v>
      </c>
      <c r="Z54" t="s">
        <v>484</v>
      </c>
      <c r="AA54" s="2">
        <v>42866.579872685186</v>
      </c>
      <c r="AB54" s="2">
        <v>42867.402245370373</v>
      </c>
      <c r="AD54">
        <v>4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hidden="1" x14ac:dyDescent="0.3">
      <c r="A55">
        <f t="shared" si="8"/>
        <v>0</v>
      </c>
      <c r="B55">
        <f t="shared" si="9"/>
        <v>0</v>
      </c>
      <c r="C55" s="4">
        <f t="shared" ca="1" si="10"/>
        <v>99399</v>
      </c>
      <c r="D55">
        <v>99399</v>
      </c>
      <c r="E55" t="s">
        <v>265</v>
      </c>
      <c r="F55" t="s">
        <v>86</v>
      </c>
      <c r="G55" t="s">
        <v>92</v>
      </c>
      <c r="H55" t="s">
        <v>94</v>
      </c>
      <c r="I55" t="s">
        <v>123</v>
      </c>
      <c r="J55" t="s">
        <v>123</v>
      </c>
      <c r="K55" t="str">
        <f t="shared" ca="1" si="11"/>
        <v>NTR</v>
      </c>
      <c r="L55" t="s">
        <v>484</v>
      </c>
      <c r="M55" t="s">
        <v>484</v>
      </c>
      <c r="N55" t="s">
        <v>1296</v>
      </c>
      <c r="O55" t="s">
        <v>123</v>
      </c>
      <c r="P55" t="s">
        <v>123</v>
      </c>
      <c r="Q55" t="s">
        <v>21</v>
      </c>
      <c r="S55" t="s">
        <v>269</v>
      </c>
      <c r="T55" t="s">
        <v>36</v>
      </c>
      <c r="U55" t="s">
        <v>22</v>
      </c>
      <c r="V55" t="s">
        <v>82</v>
      </c>
      <c r="W55" t="s">
        <v>54</v>
      </c>
      <c r="X55" t="s">
        <v>1297</v>
      </c>
      <c r="Y55" t="s">
        <v>484</v>
      </c>
      <c r="Z55" t="s">
        <v>484</v>
      </c>
      <c r="AA55" s="2">
        <v>42867.186238425929</v>
      </c>
      <c r="AB55" s="2">
        <v>42867.394629629627</v>
      </c>
      <c r="AD55">
        <v>3</v>
      </c>
      <c r="AE55" t="str">
        <f t="shared" ca="1" si="12"/>
        <v>NTR</v>
      </c>
      <c r="AF55" t="str">
        <f t="shared" ca="1" si="13"/>
        <v>NoTarg</v>
      </c>
      <c r="AG55" t="str">
        <f t="shared" ca="1" si="14"/>
        <v>NoWaive</v>
      </c>
      <c r="AH55" t="str">
        <f t="shared" ca="1" si="15"/>
        <v>NTR</v>
      </c>
    </row>
    <row r="56" spans="1:34" hidden="1" x14ac:dyDescent="0.3">
      <c r="A56">
        <f t="shared" si="8"/>
        <v>0</v>
      </c>
      <c r="B56">
        <f t="shared" si="9"/>
        <v>0</v>
      </c>
      <c r="C56" s="4">
        <f t="shared" ca="1" si="10"/>
        <v>99428</v>
      </c>
      <c r="D56">
        <v>99428</v>
      </c>
      <c r="E56" t="s">
        <v>265</v>
      </c>
      <c r="F56" t="s">
        <v>86</v>
      </c>
      <c r="G56" t="s">
        <v>87</v>
      </c>
      <c r="H56" t="s">
        <v>94</v>
      </c>
      <c r="I56" t="s">
        <v>24</v>
      </c>
      <c r="J56" t="s">
        <v>123</v>
      </c>
      <c r="K56" t="str">
        <f t="shared" ca="1" si="11"/>
        <v>NTR</v>
      </c>
      <c r="L56" t="s">
        <v>484</v>
      </c>
      <c r="M56" t="s">
        <v>484</v>
      </c>
      <c r="N56" t="s">
        <v>1298</v>
      </c>
      <c r="O56" t="s">
        <v>123</v>
      </c>
      <c r="P56" t="s">
        <v>123</v>
      </c>
      <c r="Q56" t="s">
        <v>82</v>
      </c>
      <c r="S56" t="s">
        <v>269</v>
      </c>
      <c r="T56" t="s">
        <v>36</v>
      </c>
      <c r="U56" t="s">
        <v>35</v>
      </c>
      <c r="V56" t="s">
        <v>190</v>
      </c>
      <c r="W56" t="s">
        <v>54</v>
      </c>
      <c r="X56" t="s">
        <v>405</v>
      </c>
      <c r="Y56" t="s">
        <v>484</v>
      </c>
      <c r="Z56" t="s">
        <v>484</v>
      </c>
      <c r="AA56" s="2">
        <v>42867.474502314813</v>
      </c>
      <c r="AB56" s="2">
        <v>42867.474502314813</v>
      </c>
      <c r="AD56">
        <v>1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hidden="1" x14ac:dyDescent="0.3">
      <c r="A57">
        <f t="shared" si="8"/>
        <v>42252</v>
      </c>
      <c r="B57">
        <f t="shared" si="9"/>
        <v>42252</v>
      </c>
      <c r="C57" s="4">
        <f t="shared" ca="1" si="10"/>
        <v>0</v>
      </c>
      <c r="I57" t="s">
        <v>123</v>
      </c>
      <c r="J57" t="s">
        <v>123</v>
      </c>
      <c r="K57" t="str">
        <f t="shared" ca="1" si="11"/>
        <v>.</v>
      </c>
      <c r="O57" t="s">
        <v>123</v>
      </c>
      <c r="P57" t="s">
        <v>123</v>
      </c>
      <c r="AE57">
        <f t="shared" ca="1" si="12"/>
        <v>0</v>
      </c>
      <c r="AF57">
        <f t="shared" ca="1" si="13"/>
        <v>0</v>
      </c>
      <c r="AG57">
        <f t="shared" ca="1" si="14"/>
        <v>0</v>
      </c>
      <c r="AH57">
        <f t="shared" ca="1" si="15"/>
        <v>0</v>
      </c>
    </row>
    <row r="58" spans="1:34" hidden="1" x14ac:dyDescent="0.3">
      <c r="A58">
        <f t="shared" si="8"/>
        <v>42252</v>
      </c>
      <c r="B58">
        <f t="shared" si="9"/>
        <v>42252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hidden="1" x14ac:dyDescent="0.3">
      <c r="A59">
        <f t="shared" si="8"/>
        <v>42252</v>
      </c>
      <c r="B59">
        <f t="shared" si="9"/>
        <v>42252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hidden="1" x14ac:dyDescent="0.3">
      <c r="A60">
        <f t="shared" si="8"/>
        <v>42252</v>
      </c>
      <c r="B60">
        <f t="shared" si="9"/>
        <v>42252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hidden="1" x14ac:dyDescent="0.3">
      <c r="A61">
        <f t="shared" si="8"/>
        <v>42252</v>
      </c>
      <c r="B61">
        <f t="shared" si="9"/>
        <v>42252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hidden="1" x14ac:dyDescent="0.3">
      <c r="A62">
        <f t="shared" si="8"/>
        <v>42252</v>
      </c>
      <c r="B62">
        <f t="shared" si="9"/>
        <v>42252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hidden="1" x14ac:dyDescent="0.3">
      <c r="A63">
        <f t="shared" si="8"/>
        <v>42252</v>
      </c>
      <c r="B63">
        <f t="shared" si="9"/>
        <v>42252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hidden="1" x14ac:dyDescent="0.3">
      <c r="A64">
        <f t="shared" si="8"/>
        <v>42252</v>
      </c>
      <c r="B64">
        <f t="shared" si="9"/>
        <v>42252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hidden="1" x14ac:dyDescent="0.3">
      <c r="A65">
        <f t="shared" si="8"/>
        <v>42252</v>
      </c>
      <c r="B65">
        <f t="shared" si="9"/>
        <v>42252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hidden="1" x14ac:dyDescent="0.3">
      <c r="A66">
        <f t="shared" ref="A66:A100" si="16">DAYS360(AA66,$K$104)</f>
        <v>42252</v>
      </c>
      <c r="B66">
        <f t="shared" ref="B66:B100" si="17">DAYS360(AB66,$K$104)</f>
        <v>42252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hidden="1" x14ac:dyDescent="0.3">
      <c r="A67">
        <f t="shared" si="16"/>
        <v>42252</v>
      </c>
      <c r="B67">
        <f t="shared" si="17"/>
        <v>42252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hidden="1" x14ac:dyDescent="0.3">
      <c r="A68">
        <f t="shared" si="16"/>
        <v>42252</v>
      </c>
      <c r="B68">
        <f t="shared" si="17"/>
        <v>42252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hidden="1" x14ac:dyDescent="0.3">
      <c r="A69">
        <f t="shared" si="16"/>
        <v>42252</v>
      </c>
      <c r="B69">
        <f t="shared" si="17"/>
        <v>42252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hidden="1" x14ac:dyDescent="0.3">
      <c r="A70">
        <f t="shared" si="16"/>
        <v>42252</v>
      </c>
      <c r="B70">
        <f t="shared" si="17"/>
        <v>42252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hidden="1" x14ac:dyDescent="0.3">
      <c r="A71">
        <f t="shared" si="16"/>
        <v>42252</v>
      </c>
      <c r="B71">
        <f t="shared" si="17"/>
        <v>42252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hidden="1" x14ac:dyDescent="0.3">
      <c r="A72">
        <f t="shared" si="16"/>
        <v>42252</v>
      </c>
      <c r="B72">
        <f t="shared" si="17"/>
        <v>42252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hidden="1" x14ac:dyDescent="0.3">
      <c r="A73">
        <f t="shared" si="16"/>
        <v>42252</v>
      </c>
      <c r="B73">
        <f t="shared" si="17"/>
        <v>42252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hidden="1" x14ac:dyDescent="0.3">
      <c r="A74">
        <f t="shared" si="16"/>
        <v>42252</v>
      </c>
      <c r="B74">
        <f t="shared" si="17"/>
        <v>42252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hidden="1" x14ac:dyDescent="0.3">
      <c r="A75">
        <f t="shared" si="16"/>
        <v>42252</v>
      </c>
      <c r="B75">
        <f t="shared" si="17"/>
        <v>42252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hidden="1" x14ac:dyDescent="0.3">
      <c r="A76">
        <f t="shared" si="16"/>
        <v>42252</v>
      </c>
      <c r="B76">
        <f t="shared" si="17"/>
        <v>42252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hidden="1" x14ac:dyDescent="0.3">
      <c r="A77">
        <f t="shared" si="16"/>
        <v>42252</v>
      </c>
      <c r="B77">
        <f t="shared" si="17"/>
        <v>42252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hidden="1" x14ac:dyDescent="0.3">
      <c r="A78">
        <f t="shared" si="16"/>
        <v>42252</v>
      </c>
      <c r="B78">
        <f t="shared" si="17"/>
        <v>42252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hidden="1" x14ac:dyDescent="0.3">
      <c r="A79">
        <f t="shared" si="16"/>
        <v>42252</v>
      </c>
      <c r="B79">
        <f t="shared" si="17"/>
        <v>42252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hidden="1" x14ac:dyDescent="0.3">
      <c r="A80">
        <f t="shared" si="16"/>
        <v>42252</v>
      </c>
      <c r="B80">
        <f t="shared" si="17"/>
        <v>42252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hidden="1" x14ac:dyDescent="0.3">
      <c r="A81">
        <f t="shared" si="16"/>
        <v>42252</v>
      </c>
      <c r="B81">
        <f t="shared" si="17"/>
        <v>42252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hidden="1" x14ac:dyDescent="0.3">
      <c r="A82">
        <f t="shared" si="16"/>
        <v>42252</v>
      </c>
      <c r="B82">
        <f t="shared" si="17"/>
        <v>42252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hidden="1" x14ac:dyDescent="0.3">
      <c r="A83">
        <f t="shared" si="16"/>
        <v>42252</v>
      </c>
      <c r="B83">
        <f t="shared" si="17"/>
        <v>42252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hidden="1" x14ac:dyDescent="0.3">
      <c r="A84">
        <f t="shared" si="16"/>
        <v>42252</v>
      </c>
      <c r="B84">
        <f t="shared" si="17"/>
        <v>42252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hidden="1" x14ac:dyDescent="0.3">
      <c r="A85">
        <f t="shared" si="16"/>
        <v>42252</v>
      </c>
      <c r="B85">
        <f t="shared" si="17"/>
        <v>42252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hidden="1" x14ac:dyDescent="0.3">
      <c r="A86">
        <f t="shared" si="16"/>
        <v>42252</v>
      </c>
      <c r="B86">
        <f t="shared" si="17"/>
        <v>42252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hidden="1" x14ac:dyDescent="0.3">
      <c r="A87">
        <f t="shared" si="16"/>
        <v>42252</v>
      </c>
      <c r="B87">
        <f t="shared" si="17"/>
        <v>42252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hidden="1" x14ac:dyDescent="0.3">
      <c r="A88">
        <f t="shared" si="16"/>
        <v>42252</v>
      </c>
      <c r="B88">
        <f t="shared" si="17"/>
        <v>42252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hidden="1" x14ac:dyDescent="0.3">
      <c r="A89">
        <f t="shared" si="16"/>
        <v>42252</v>
      </c>
      <c r="B89">
        <f t="shared" si="17"/>
        <v>42252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hidden="1" x14ac:dyDescent="0.3">
      <c r="A90">
        <f t="shared" si="16"/>
        <v>42252</v>
      </c>
      <c r="B90">
        <f t="shared" si="17"/>
        <v>42252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hidden="1" x14ac:dyDescent="0.3">
      <c r="A91">
        <f t="shared" si="16"/>
        <v>42252</v>
      </c>
      <c r="B91">
        <f t="shared" si="17"/>
        <v>42252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hidden="1" x14ac:dyDescent="0.3">
      <c r="A92">
        <f t="shared" si="16"/>
        <v>42252</v>
      </c>
      <c r="B92">
        <f t="shared" si="17"/>
        <v>42252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hidden="1" x14ac:dyDescent="0.3">
      <c r="A93">
        <f t="shared" si="16"/>
        <v>42252</v>
      </c>
      <c r="B93">
        <f t="shared" si="17"/>
        <v>42252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hidden="1" x14ac:dyDescent="0.3">
      <c r="A94">
        <f t="shared" si="16"/>
        <v>42252</v>
      </c>
      <c r="B94">
        <f t="shared" si="17"/>
        <v>42252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hidden="1" x14ac:dyDescent="0.3">
      <c r="A95">
        <f t="shared" si="16"/>
        <v>42252</v>
      </c>
      <c r="B95">
        <f t="shared" si="17"/>
        <v>42252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hidden="1" x14ac:dyDescent="0.3">
      <c r="A96">
        <f t="shared" si="16"/>
        <v>42252</v>
      </c>
      <c r="B96">
        <f t="shared" si="17"/>
        <v>42252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hidden="1" x14ac:dyDescent="0.3">
      <c r="A97">
        <f t="shared" si="16"/>
        <v>42252</v>
      </c>
      <c r="B97">
        <f t="shared" si="17"/>
        <v>42252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hidden="1" x14ac:dyDescent="0.3">
      <c r="A98">
        <f t="shared" si="16"/>
        <v>42252</v>
      </c>
      <c r="B98">
        <f t="shared" si="17"/>
        <v>42252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hidden="1" x14ac:dyDescent="0.3">
      <c r="A99">
        <f t="shared" si="16"/>
        <v>42252</v>
      </c>
      <c r="B99">
        <f t="shared" si="17"/>
        <v>42252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hidden="1" x14ac:dyDescent="0.3">
      <c r="A100">
        <f t="shared" si="16"/>
        <v>42252</v>
      </c>
      <c r="B100">
        <f t="shared" si="17"/>
        <v>42252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1" spans="1:34" hidden="1" x14ac:dyDescent="0.3"/>
    <row r="103" spans="1:34" x14ac:dyDescent="0.3">
      <c r="B103">
        <f>SUBTOTAL(3,D2:D101)</f>
        <v>7</v>
      </c>
      <c r="K103" t="s">
        <v>1299</v>
      </c>
    </row>
    <row r="104" spans="1:34" x14ac:dyDescent="0.3">
      <c r="G104" t="s">
        <v>153</v>
      </c>
      <c r="I104" t="str">
        <f>CONCATENATE(MID($K$103,11,5), " Report")</f>
        <v>05-11 Report</v>
      </c>
      <c r="K104" s="6">
        <v>42867</v>
      </c>
    </row>
    <row r="105" spans="1:34" x14ac:dyDescent="0.3">
      <c r="F105" t="s">
        <v>150</v>
      </c>
      <c r="G105">
        <f ca="1">COUNTIFS(K2:K100,"=NTR")</f>
        <v>8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6</v>
      </c>
      <c r="I106">
        <f t="shared" ref="I106:I111" ca="1" si="24">INDIRECT("'" &amp; $K$103 &amp; "'!$g" &amp; ROW())</f>
        <v>8</v>
      </c>
      <c r="K106" s="7"/>
    </row>
    <row r="107" spans="1:34" x14ac:dyDescent="0.3">
      <c r="F107" t="s">
        <v>157</v>
      </c>
      <c r="G107">
        <f>COUNTIFS(B2:B81,"&gt;7",B2:B81,"&lt;400")</f>
        <v>9</v>
      </c>
      <c r="I107">
        <f t="shared" ca="1" si="24"/>
        <v>12</v>
      </c>
    </row>
    <row r="108" spans="1:34" x14ac:dyDescent="0.3">
      <c r="F108" t="s">
        <v>152</v>
      </c>
      <c r="G108">
        <f>COUNTIFS(L2:L81,"=Waiver*")</f>
        <v>5</v>
      </c>
      <c r="I108">
        <f t="shared" ca="1" si="24"/>
        <v>4</v>
      </c>
    </row>
    <row r="109" spans="1:34" x14ac:dyDescent="0.3">
      <c r="F109" t="s">
        <v>158</v>
      </c>
      <c r="G109">
        <f>COUNTA(D2:D104)</f>
        <v>55</v>
      </c>
      <c r="I109">
        <f t="shared" ca="1" si="24"/>
        <v>60</v>
      </c>
    </row>
    <row r="110" spans="1:34" x14ac:dyDescent="0.3">
      <c r="F110" t="s">
        <v>159</v>
      </c>
      <c r="G110">
        <v>12</v>
      </c>
      <c r="I110">
        <f t="shared" ca="1" si="24"/>
        <v>12</v>
      </c>
    </row>
    <row r="111" spans="1:34" s="1" customFormat="1" x14ac:dyDescent="0.3">
      <c r="F111" s="1" t="s">
        <v>21</v>
      </c>
      <c r="G111" s="1">
        <f>COUNTIFS(Q2:Q95,$F111)</f>
        <v>6</v>
      </c>
      <c r="I111">
        <f t="shared" ca="1" si="24"/>
        <v>4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14</v>
      </c>
      <c r="H115" s="1">
        <f>COUNTIFS($F$2:$F$95,F115 &amp; "*",$H$2:$H$95,"P0")</f>
        <v>6</v>
      </c>
      <c r="I115" s="1">
        <f ca="1">INDIRECT("'" &amp; $K$103 &amp; "'!$g" &amp; ROW())</f>
        <v>17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 t="str">
        <f>HYPERLINK(Data!K2, "AvitusOpenRZmwr")</f>
        <v>AvitusOpenRZmwr</v>
      </c>
    </row>
    <row r="117" spans="5:14" x14ac:dyDescent="0.3">
      <c r="F117" t="s">
        <v>63</v>
      </c>
      <c r="G117" s="1">
        <f t="shared" si="25"/>
        <v>5</v>
      </c>
      <c r="H117" s="1">
        <f t="shared" si="26"/>
        <v>1</v>
      </c>
      <c r="I117" s="1">
        <f t="shared" ca="1" si="27"/>
        <v>7</v>
      </c>
    </row>
    <row r="118" spans="5:14" x14ac:dyDescent="0.3">
      <c r="F118" t="s">
        <v>70</v>
      </c>
      <c r="G118" s="1">
        <f t="shared" si="25"/>
        <v>4</v>
      </c>
      <c r="H118" s="1">
        <f t="shared" si="26"/>
        <v>4</v>
      </c>
      <c r="I118" s="1">
        <f t="shared" ca="1" si="27"/>
        <v>5</v>
      </c>
    </row>
    <row r="119" spans="5:14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2</v>
      </c>
      <c r="K119" t="s">
        <v>161</v>
      </c>
    </row>
    <row r="120" spans="5:14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10</v>
      </c>
      <c r="H122" s="1">
        <f t="shared" si="26"/>
        <v>4</v>
      </c>
      <c r="I122" s="1">
        <f t="shared" ca="1" si="27"/>
        <v>7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2</v>
      </c>
      <c r="H125" s="1">
        <f t="shared" si="26"/>
        <v>0</v>
      </c>
      <c r="I125" s="1">
        <f t="shared" ca="1" si="27"/>
        <v>4</v>
      </c>
      <c r="M125" t="str">
        <f>CONCATENATE("Prev Rpt= ",$K$103)</f>
        <v>Prev Rpt= bugs-2017-05-11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1</v>
      </c>
      <c r="K126" t="s">
        <v>204</v>
      </c>
      <c r="L126">
        <f>COUNTIFS(H2:H95, "p0")</f>
        <v>19</v>
      </c>
      <c r="M126">
        <f ca="1">INDIRECT("'" &amp; $K$103 &amp; "'!$l" &amp; ROW())</f>
        <v>26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14</v>
      </c>
      <c r="M127">
        <f ca="1">INDIRECT("'" &amp; $K$103 &amp; "'!$l" &amp; ROW())</f>
        <v>16</v>
      </c>
    </row>
    <row r="128" spans="5:14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18</v>
      </c>
      <c r="M128">
        <f ca="1">INDIRECT("'" &amp; $K$103 &amp; "'!$l" &amp; ROW())</f>
        <v>13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0</v>
      </c>
      <c r="I129" s="1">
        <f t="shared" ca="1" si="27"/>
        <v>2</v>
      </c>
      <c r="K129" t="s">
        <v>203</v>
      </c>
      <c r="L129">
        <f>COUNTIFS(H2:H95, "unspecified")</f>
        <v>4</v>
      </c>
      <c r="M129">
        <f ca="1">INDIRECT("'" &amp; $K$103 &amp; "'!$l" &amp; ROW())</f>
        <v>5</v>
      </c>
    </row>
    <row r="130" spans="5:13" x14ac:dyDescent="0.3">
      <c r="F130" t="s">
        <v>86</v>
      </c>
      <c r="G130" s="1">
        <f t="shared" si="25"/>
        <v>16</v>
      </c>
      <c r="H130" s="1">
        <f t="shared" si="26"/>
        <v>2</v>
      </c>
      <c r="I130" s="1">
        <f t="shared" ca="1" si="27"/>
        <v>14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55</v>
      </c>
      <c r="M131" s="1">
        <f ca="1">SUM(M126:M129)</f>
        <v>60</v>
      </c>
    </row>
    <row r="132" spans="5:13" s="1" customFormat="1" x14ac:dyDescent="0.3">
      <c r="F132" s="1" t="s">
        <v>55</v>
      </c>
      <c r="G132" s="1">
        <f>COUNTIFS($F$2:$F$95,F132 &amp; "*")</f>
        <v>0</v>
      </c>
      <c r="H132" s="1">
        <f>COUNTIFS($F$2:$F$95,F132 &amp; "*",$H$2:$H$95,"P0")</f>
        <v>0</v>
      </c>
      <c r="I132" s="1">
        <f t="shared" ca="1" si="27"/>
        <v>0</v>
      </c>
    </row>
    <row r="133" spans="5:13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f t="shared" ca="1" si="27"/>
        <v>1</v>
      </c>
      <c r="K133" s="13" t="str">
        <f>CONCATENATE("180 to be verified/closed, ",SUM(70,29)," non-QA submitter.")</f>
        <v>180 to be verified/closed, 99 non-QA submitter.</v>
      </c>
      <c r="L133" s="13" t="str">
        <f>CONCATENATE("Older than 14 days: ", SUM(31,14))</f>
        <v>Older than 14 days: 45</v>
      </c>
    </row>
    <row r="134" spans="5:13" x14ac:dyDescent="0.3">
      <c r="G134" s="1">
        <f>SUM(G115:G133)</f>
        <v>55</v>
      </c>
      <c r="H134" s="1">
        <f>SUM(H115:H133)</f>
        <v>19</v>
      </c>
      <c r="I134" s="1">
        <f ca="1">SUM(I115:I133)</f>
        <v>60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3</v>
      </c>
      <c r="I136" s="1">
        <f ca="1">INDIRECT("'" &amp; $K$103 &amp; "'!$g" &amp; ROW())</f>
        <v>1</v>
      </c>
    </row>
    <row r="137" spans="5:13" x14ac:dyDescent="0.3">
      <c r="E137" s="1"/>
      <c r="F137" s="1" t="s">
        <v>194</v>
      </c>
      <c r="G137" s="1">
        <f>COUNTIFS($T$2:$T$95,$F137)</f>
        <v>32</v>
      </c>
      <c r="I137" s="1">
        <f ca="1">INDIRECT("'" &amp; $K$103 &amp; "'!$g" &amp; ROW())</f>
        <v>34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20</v>
      </c>
      <c r="I138" s="1">
        <f ca="1">INDIRECT("'" &amp; $K$103 &amp; "'!$g" &amp; ROW())</f>
        <v>25</v>
      </c>
      <c r="K138" s="4" t="s">
        <v>968</v>
      </c>
    </row>
    <row r="139" spans="5:13" x14ac:dyDescent="0.3">
      <c r="G139">
        <f>SUM(G136:G138)</f>
        <v>55</v>
      </c>
      <c r="I139">
        <f ca="1">INDIRECT("'" &amp; $K$103 &amp; "'!$g" &amp; ROW())</f>
        <v>60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30</v>
      </c>
      <c r="I141">
        <f ca="1">INDIRECT("'" &amp; $K$103 &amp; "'!$g" &amp;ROW())</f>
        <v>32</v>
      </c>
    </row>
    <row r="142" spans="5:13" s="1" customFormat="1" x14ac:dyDescent="0.3">
      <c r="E142"/>
      <c r="F142" t="s">
        <v>570</v>
      </c>
      <c r="G142">
        <f t="shared" si="28"/>
        <v>1</v>
      </c>
      <c r="I142">
        <f t="shared" ref="I142:I148" ca="1" si="29">INDIRECT("'" &amp; $K$103 &amp; "'!$g" &amp;ROW())</f>
        <v>1</v>
      </c>
    </row>
    <row r="143" spans="5:13" x14ac:dyDescent="0.3">
      <c r="F143" t="s">
        <v>43</v>
      </c>
      <c r="G143">
        <f t="shared" si="28"/>
        <v>15</v>
      </c>
      <c r="I143">
        <f t="shared" ca="1" si="29"/>
        <v>16</v>
      </c>
    </row>
    <row r="144" spans="5:13" s="1" customFormat="1" x14ac:dyDescent="0.3">
      <c r="E144"/>
      <c r="F144" t="s">
        <v>29</v>
      </c>
      <c r="G144">
        <f t="shared" si="28"/>
        <v>7</v>
      </c>
      <c r="I144">
        <f t="shared" ca="1" si="29"/>
        <v>9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0</v>
      </c>
      <c r="I148">
        <f t="shared" ca="1" si="29"/>
        <v>0</v>
      </c>
    </row>
    <row r="149" spans="5:9" s="1" customFormat="1" x14ac:dyDescent="0.3">
      <c r="E149"/>
      <c r="G149" s="1">
        <f>SUM(G141:G148)</f>
        <v>55</v>
      </c>
      <c r="I149" s="1">
        <f ca="1">SUM(I141:I148)</f>
        <v>60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1089</v>
      </c>
      <c r="G157">
        <f t="shared" si="31"/>
        <v>11</v>
      </c>
      <c r="I157">
        <f t="shared" ca="1" si="30"/>
        <v>12</v>
      </c>
    </row>
    <row r="158" spans="5:9" x14ac:dyDescent="0.3">
      <c r="F158" t="s">
        <v>1182</v>
      </c>
      <c r="G158">
        <f t="shared" si="31"/>
        <v>4</v>
      </c>
      <c r="I158">
        <f t="shared" ca="1" si="30"/>
        <v>4</v>
      </c>
    </row>
    <row r="159" spans="5:9" x14ac:dyDescent="0.3">
      <c r="F159" t="s">
        <v>1105</v>
      </c>
      <c r="G159">
        <f t="shared" si="31"/>
        <v>4</v>
      </c>
      <c r="I159">
        <f t="shared" ca="1" si="30"/>
        <v>5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19</v>
      </c>
    </row>
    <row r="174" spans="7:14" x14ac:dyDescent="0.3">
      <c r="N174" t="s">
        <v>478</v>
      </c>
    </row>
  </sheetData>
  <autoFilter ref="A1:AH101">
    <filterColumn colId="7">
      <filters>
        <filter val="P0"/>
      </filters>
    </filterColumn>
    <filterColumn colId="12">
      <filters>
        <filter val="---"/>
      </filters>
    </filterColumn>
  </autoFilter>
  <conditionalFormatting sqref="F2:F100">
    <cfRule type="expression" dxfId="254" priority="5">
      <formula>IF(AND(F2 &lt;&gt; AE2, AE2 &lt;&gt; "NTR"), 1,0)</formula>
    </cfRule>
  </conditionalFormatting>
  <conditionalFormatting sqref="M2:M100">
    <cfRule type="expression" dxfId="253" priority="4">
      <formula>IF(AND(M2&lt;&gt;AF2,AF2 &lt;&gt; "---"),IF(AF2 &lt;&gt; "NoTarg",1,0),0)</formula>
    </cfRule>
  </conditionalFormatting>
  <conditionalFormatting sqref="L2:L100">
    <cfRule type="expression" dxfId="252" priority="3">
      <formula>IF(AND(L2 &lt;&gt; AG2, AG2 &lt;&gt; "NoWaive"), 1,0)</formula>
    </cfRule>
  </conditionalFormatting>
  <conditionalFormatting sqref="H2:H100">
    <cfRule type="expression" dxfId="251" priority="2">
      <formula>IF(AND(H2 &lt;&gt; AH2, AH2 &lt;&gt; "NTR"), 1,0)</formula>
    </cfRule>
  </conditionalFormatting>
  <conditionalFormatting sqref="A131:E133 G131:H131 A116:H130 F132:H132 I116:I132 J116:BA133 A134:BA157 F133:I133 A160:BA500 A158:E159 G158:BA159 A2:BA115">
    <cfRule type="expression" dxfId="250" priority="6">
      <formula>MOD(ROW(),2)=0</formula>
    </cfRule>
  </conditionalFormatting>
  <conditionalFormatting sqref="F158:F159">
    <cfRule type="expression" dxfId="249" priority="1">
      <formula>MOD(ROW(),2)=0</formula>
    </cfRule>
  </conditionalFormatting>
  <hyperlinks>
    <hyperlink ref="K115" r:id="rId1"/>
    <hyperlink ref="K1" location="'bugs-2017-05-12'!K118" display="Prev Notes"/>
    <hyperlink ref="N111" location="'bugs-2017-05-12'!A2" display="Top"/>
    <hyperlink ref="E4" r:id="rId2" display="moorthy.mm@hpe.com"/>
    <hyperlink ref="E41" r:id="rId3" display="gabriel.vicoveanu@hpe.com"/>
    <hyperlink ref="E84" r:id="rId4" display="akshay.ballal@hpe.com"/>
    <hyperlink ref="K137" r:id="rId5"/>
    <hyperlink ref="K134" r:id="rId6"/>
    <hyperlink ref="E34" r:id="rId7" display="matt.dumm@hpe.com"/>
    <hyperlink ref="K138" r:id="rId8"/>
    <hyperlink ref="K135" r:id="rId9"/>
    <hyperlink ref="E7" r:id="rId10" display="ron.chambers@hpe.com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2529" r:id="rId14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530" r:id="rId15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531" r:id="rId16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532" r:id="rId17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533" r:id="rId18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534" r:id="rId19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535" r:id="rId20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536" r:id="rId21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537" r:id="rId22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538" r:id="rId23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539" r:id="rId24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540" r:id="rId25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541" r:id="rId26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/>
  <dimension ref="A1:AH174"/>
  <sheetViews>
    <sheetView zoomScale="62" zoomScaleNormal="62" workbookViewId="0">
      <pane ySplit="1" topLeftCell="A108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66.77734375" customWidth="1"/>
    <col min="11" max="11" width="56.3320312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60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11-May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204</v>
      </c>
      <c r="B2">
        <f t="shared" ref="B2:B33" si="1">DAYS360(AB2,$K$104)</f>
        <v>3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1016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1182</v>
      </c>
      <c r="N2" t="s">
        <v>294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42863.224421296298</v>
      </c>
      <c r="AD2">
        <v>7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Avitus_1.4.0.70-20170524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114</v>
      </c>
      <c r="B3">
        <f t="shared" si="1"/>
        <v>23</v>
      </c>
      <c r="C3" s="4">
        <f t="shared" ca="1" si="2"/>
        <v>94665</v>
      </c>
      <c r="D3">
        <v>94665</v>
      </c>
      <c r="E3" t="s">
        <v>251</v>
      </c>
      <c r="F3" t="s">
        <v>45</v>
      </c>
      <c r="G3" t="s">
        <v>55</v>
      </c>
      <c r="H3" t="s">
        <v>184</v>
      </c>
      <c r="I3" t="s">
        <v>68</v>
      </c>
      <c r="J3" t="s">
        <v>123</v>
      </c>
      <c r="K3" t="str">
        <f t="shared" ca="1" si="3"/>
        <v>.</v>
      </c>
      <c r="L3" t="s">
        <v>484</v>
      </c>
      <c r="M3" t="s">
        <v>1089</v>
      </c>
      <c r="N3" t="s">
        <v>298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484</v>
      </c>
      <c r="Z3" t="s">
        <v>484</v>
      </c>
      <c r="AA3" s="2">
        <v>42752.942291666666</v>
      </c>
      <c r="AB3" s="2">
        <v>42843.10800925926</v>
      </c>
      <c r="AD3">
        <v>10</v>
      </c>
      <c r="AE3" t="str">
        <f t="shared" ca="1" si="4"/>
        <v>ADE</v>
      </c>
      <c r="AF3" t="str">
        <f t="shared" ca="1" si="5"/>
        <v>Avitus_1.4.0.69-20170517</v>
      </c>
      <c r="AG3" t="str">
        <f t="shared" ca="1" si="6"/>
        <v xml:space="preserve"> ---</v>
      </c>
      <c r="AH3" t="str">
        <f t="shared" ca="1" si="7"/>
        <v>P0</v>
      </c>
    </row>
    <row r="4" spans="1:34" x14ac:dyDescent="0.3">
      <c r="A4">
        <f t="shared" si="0"/>
        <v>107</v>
      </c>
      <c r="B4">
        <f t="shared" si="1"/>
        <v>3</v>
      </c>
      <c r="C4" s="4">
        <f t="shared" ca="1" si="2"/>
        <v>94952</v>
      </c>
      <c r="D4">
        <v>94952</v>
      </c>
      <c r="E4" t="s">
        <v>146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1182</v>
      </c>
      <c r="N4" t="s">
        <v>301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42759.143217592595</v>
      </c>
      <c r="AB4" s="2">
        <v>42863.233240740738</v>
      </c>
      <c r="AD4">
        <v>19</v>
      </c>
      <c r="AE4" t="str">
        <f t="shared" ca="1" si="4"/>
        <v>ADE</v>
      </c>
      <c r="AF4" t="str">
        <f t="shared" ca="1" si="5"/>
        <v>Avitus_1.4.0.70-20170524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80</v>
      </c>
      <c r="B5">
        <f t="shared" si="1"/>
        <v>2</v>
      </c>
      <c r="C5" s="4">
        <f t="shared" ca="1" si="2"/>
        <v>96215</v>
      </c>
      <c r="D5">
        <v>96215</v>
      </c>
      <c r="E5" t="s">
        <v>248</v>
      </c>
      <c r="F5" t="s">
        <v>45</v>
      </c>
      <c r="G5" t="s">
        <v>55</v>
      </c>
      <c r="H5" t="s">
        <v>94</v>
      </c>
      <c r="I5" t="s">
        <v>1228</v>
      </c>
      <c r="J5" t="s">
        <v>123</v>
      </c>
      <c r="K5" t="str">
        <f t="shared" ca="1" si="3"/>
        <v>.</v>
      </c>
      <c r="L5" t="s">
        <v>484</v>
      </c>
      <c r="M5" t="s">
        <v>1089</v>
      </c>
      <c r="N5" t="s">
        <v>1231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90</v>
      </c>
      <c r="X5" t="s">
        <v>536</v>
      </c>
      <c r="Y5" t="s">
        <v>484</v>
      </c>
      <c r="Z5" t="s">
        <v>847</v>
      </c>
      <c r="AA5" s="2">
        <v>42787.180648148147</v>
      </c>
      <c r="AB5" s="2">
        <v>42864.131539351853</v>
      </c>
      <c r="AD5">
        <v>7</v>
      </c>
      <c r="AE5" t="str">
        <f t="shared" ca="1" si="4"/>
        <v>ADE</v>
      </c>
      <c r="AF5" t="str">
        <f t="shared" ca="1" si="5"/>
        <v>Avitus_1.4.0.69-20170517</v>
      </c>
      <c r="AG5" t="str">
        <f t="shared" ca="1" si="6"/>
        <v xml:space="preserve"> ---</v>
      </c>
      <c r="AH5" t="str">
        <f t="shared" ca="1" si="7"/>
        <v>P2</v>
      </c>
    </row>
    <row r="6" spans="1:34" x14ac:dyDescent="0.3">
      <c r="A6">
        <f t="shared" si="0"/>
        <v>77</v>
      </c>
      <c r="B6">
        <f t="shared" si="1"/>
        <v>1</v>
      </c>
      <c r="C6" s="4">
        <f t="shared" ca="1" si="2"/>
        <v>96366</v>
      </c>
      <c r="D6">
        <v>96366</v>
      </c>
      <c r="E6" t="s">
        <v>1264</v>
      </c>
      <c r="F6" t="s">
        <v>45</v>
      </c>
      <c r="G6" t="s">
        <v>46</v>
      </c>
      <c r="H6" t="s">
        <v>184</v>
      </c>
      <c r="I6" t="s">
        <v>81</v>
      </c>
      <c r="J6" t="s">
        <v>123</v>
      </c>
      <c r="K6" t="str">
        <f t="shared" ca="1" si="3"/>
        <v>Target build added. Update the keyword</v>
      </c>
      <c r="L6" t="s">
        <v>484</v>
      </c>
      <c r="M6" t="s">
        <v>1182</v>
      </c>
      <c r="N6" t="s">
        <v>587</v>
      </c>
      <c r="O6" t="s">
        <v>123</v>
      </c>
      <c r="P6" t="s">
        <v>117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109</v>
      </c>
      <c r="X6" t="s">
        <v>410</v>
      </c>
      <c r="Y6" t="s">
        <v>484</v>
      </c>
      <c r="Z6" t="s">
        <v>484</v>
      </c>
      <c r="AA6" s="2">
        <v>42790.25513888889</v>
      </c>
      <c r="AB6" s="2">
        <v>42865.249201388891</v>
      </c>
      <c r="AD6">
        <v>11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61</v>
      </c>
      <c r="B7">
        <f t="shared" si="1"/>
        <v>1</v>
      </c>
      <c r="C7" s="4">
        <f t="shared" ca="1" si="2"/>
        <v>96943</v>
      </c>
      <c r="D7">
        <v>96943</v>
      </c>
      <c r="E7" t="s">
        <v>110</v>
      </c>
      <c r="F7" t="s">
        <v>45</v>
      </c>
      <c r="G7" t="s">
        <v>55</v>
      </c>
      <c r="H7" t="s">
        <v>156</v>
      </c>
      <c r="I7" t="s">
        <v>123</v>
      </c>
      <c r="J7" t="s">
        <v>123</v>
      </c>
      <c r="K7" t="str">
        <f t="shared" ca="1" si="3"/>
        <v>NTR</v>
      </c>
      <c r="L7" t="s">
        <v>484</v>
      </c>
      <c r="M7" t="s">
        <v>484</v>
      </c>
      <c r="N7" t="s">
        <v>753</v>
      </c>
      <c r="O7" t="s">
        <v>123</v>
      </c>
      <c r="P7" t="s">
        <v>123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95</v>
      </c>
      <c r="X7" t="s">
        <v>145</v>
      </c>
      <c r="Y7" t="s">
        <v>484</v>
      </c>
      <c r="Z7" t="s">
        <v>484</v>
      </c>
      <c r="AA7" s="2">
        <v>42804.168564814812</v>
      </c>
      <c r="AB7" s="2">
        <v>42865.89770833333</v>
      </c>
      <c r="AD7">
        <v>13</v>
      </c>
      <c r="AE7" t="str">
        <f t="shared" ca="1" si="4"/>
        <v>NTR</v>
      </c>
      <c r="AF7" t="str">
        <f t="shared" ca="1" si="5"/>
        <v>NoTarg</v>
      </c>
      <c r="AG7" t="str">
        <f t="shared" ca="1" si="6"/>
        <v>NoWaive</v>
      </c>
      <c r="AH7" t="str">
        <f t="shared" ca="1" si="7"/>
        <v>NTR</v>
      </c>
    </row>
    <row r="8" spans="1:34" x14ac:dyDescent="0.3">
      <c r="A8">
        <f t="shared" si="0"/>
        <v>41</v>
      </c>
      <c r="B8">
        <f t="shared" si="1"/>
        <v>2</v>
      </c>
      <c r="C8" s="4">
        <f t="shared" ca="1" si="2"/>
        <v>97664</v>
      </c>
      <c r="D8">
        <v>97664</v>
      </c>
      <c r="E8" t="s">
        <v>801</v>
      </c>
      <c r="F8" t="s">
        <v>45</v>
      </c>
      <c r="G8" t="s">
        <v>55</v>
      </c>
      <c r="H8" t="s">
        <v>184</v>
      </c>
      <c r="I8" t="s">
        <v>30</v>
      </c>
      <c r="J8" t="s">
        <v>123</v>
      </c>
      <c r="K8" t="str">
        <f t="shared" ca="1" si="3"/>
        <v>Related to Thin Provisioning. Need to move to 3PAR</v>
      </c>
      <c r="L8" t="s">
        <v>484</v>
      </c>
      <c r="M8" t="s">
        <v>484</v>
      </c>
      <c r="N8" t="s">
        <v>931</v>
      </c>
      <c r="O8" t="s">
        <v>123</v>
      </c>
      <c r="P8" t="s">
        <v>123</v>
      </c>
      <c r="Q8" t="s">
        <v>82</v>
      </c>
      <c r="S8" t="s">
        <v>269</v>
      </c>
      <c r="T8" t="s">
        <v>23</v>
      </c>
      <c r="U8" t="s">
        <v>22</v>
      </c>
      <c r="V8" t="s">
        <v>29</v>
      </c>
      <c r="W8" t="s">
        <v>54</v>
      </c>
      <c r="X8" t="s">
        <v>932</v>
      </c>
      <c r="Y8" t="s">
        <v>484</v>
      </c>
      <c r="Z8" t="s">
        <v>484</v>
      </c>
      <c r="AA8" s="2">
        <v>42824.096377314818</v>
      </c>
      <c r="AB8" s="2">
        <v>42864.238055555557</v>
      </c>
      <c r="AD8">
        <v>9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 xml:space="preserve"> ---</v>
      </c>
      <c r="AH8" t="str">
        <f t="shared" ca="1" si="7"/>
        <v>P0</v>
      </c>
    </row>
    <row r="9" spans="1:34" x14ac:dyDescent="0.3">
      <c r="A9">
        <f t="shared" si="0"/>
        <v>24</v>
      </c>
      <c r="B9">
        <f t="shared" si="1"/>
        <v>2</v>
      </c>
      <c r="C9" s="4">
        <f t="shared" ca="1" si="2"/>
        <v>98295</v>
      </c>
      <c r="D9">
        <v>98295</v>
      </c>
      <c r="E9" t="s">
        <v>650</v>
      </c>
      <c r="F9" t="s">
        <v>45</v>
      </c>
      <c r="G9" t="s">
        <v>786</v>
      </c>
      <c r="H9" t="s">
        <v>184</v>
      </c>
      <c r="I9" t="s">
        <v>81</v>
      </c>
      <c r="J9" t="s">
        <v>123</v>
      </c>
      <c r="K9" t="str">
        <f t="shared" ca="1" si="3"/>
        <v>Target updated to next week</v>
      </c>
      <c r="L9" t="s">
        <v>484</v>
      </c>
      <c r="M9" t="s">
        <v>1089</v>
      </c>
      <c r="N9" t="s">
        <v>1138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22</v>
      </c>
      <c r="V9" t="s">
        <v>82</v>
      </c>
      <c r="W9" t="s">
        <v>54</v>
      </c>
      <c r="X9" t="s">
        <v>433</v>
      </c>
      <c r="Y9" t="s">
        <v>484</v>
      </c>
      <c r="Z9" t="s">
        <v>484</v>
      </c>
      <c r="AA9" s="2">
        <v>42842.164803240739</v>
      </c>
      <c r="AB9" s="2">
        <v>42864.269884259258</v>
      </c>
      <c r="AD9">
        <v>8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17</v>
      </c>
      <c r="B10">
        <f t="shared" si="1"/>
        <v>8</v>
      </c>
      <c r="C10" s="4">
        <f t="shared" ca="1" si="2"/>
        <v>98662</v>
      </c>
      <c r="D10">
        <v>98662</v>
      </c>
      <c r="E10" t="s">
        <v>410</v>
      </c>
      <c r="F10" t="s">
        <v>45</v>
      </c>
      <c r="G10" t="s">
        <v>894</v>
      </c>
      <c r="H10" t="s">
        <v>184</v>
      </c>
      <c r="I10" t="s">
        <v>81</v>
      </c>
      <c r="J10" t="s">
        <v>123</v>
      </c>
      <c r="K10" t="str">
        <f t="shared" ca="1" si="3"/>
        <v>Was reopend, need to figure out if dup target should have been reopened instead</v>
      </c>
      <c r="L10" t="s">
        <v>484</v>
      </c>
      <c r="M10" t="s">
        <v>484</v>
      </c>
      <c r="N10" t="s">
        <v>1121</v>
      </c>
      <c r="O10" t="s">
        <v>123</v>
      </c>
      <c r="P10" t="s">
        <v>123</v>
      </c>
      <c r="Q10" t="s">
        <v>82</v>
      </c>
      <c r="S10" t="s">
        <v>269</v>
      </c>
      <c r="T10" t="s">
        <v>23</v>
      </c>
      <c r="U10" t="s">
        <v>22</v>
      </c>
      <c r="V10" t="s">
        <v>82</v>
      </c>
      <c r="W10" t="s">
        <v>54</v>
      </c>
      <c r="X10" t="s">
        <v>242</v>
      </c>
      <c r="Y10" t="s">
        <v>484</v>
      </c>
      <c r="Z10" t="s">
        <v>484</v>
      </c>
      <c r="AA10" s="2">
        <v>42849.272326388891</v>
      </c>
      <c r="AB10" s="2">
        <v>42858.238969907405</v>
      </c>
      <c r="AD10">
        <v>11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15</v>
      </c>
      <c r="B11">
        <f t="shared" si="1"/>
        <v>2</v>
      </c>
      <c r="C11" s="4">
        <f t="shared" ca="1" si="2"/>
        <v>98778</v>
      </c>
      <c r="D11">
        <v>98778</v>
      </c>
      <c r="E11" t="s">
        <v>169</v>
      </c>
      <c r="F11" t="s">
        <v>45</v>
      </c>
      <c r="G11" t="s">
        <v>55</v>
      </c>
      <c r="H11" t="s">
        <v>112</v>
      </c>
      <c r="I11" t="s">
        <v>24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1152</v>
      </c>
      <c r="O11">
        <v>17496</v>
      </c>
      <c r="P11" t="s">
        <v>123</v>
      </c>
      <c r="Q11" t="s">
        <v>82</v>
      </c>
      <c r="S11" t="s">
        <v>269</v>
      </c>
      <c r="T11" t="s">
        <v>36</v>
      </c>
      <c r="U11" t="s">
        <v>35</v>
      </c>
      <c r="V11" t="s">
        <v>190</v>
      </c>
      <c r="W11" t="s">
        <v>26</v>
      </c>
      <c r="X11" t="s">
        <v>742</v>
      </c>
      <c r="Y11" t="s">
        <v>484</v>
      </c>
      <c r="Z11" t="s">
        <v>484</v>
      </c>
      <c r="AA11" s="2">
        <v>42851.668726851851</v>
      </c>
      <c r="AB11" s="2">
        <v>42864.918043981481</v>
      </c>
      <c r="AD11">
        <v>5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P1</v>
      </c>
    </row>
    <row r="12" spans="1:34" x14ac:dyDescent="0.3">
      <c r="A12">
        <f t="shared" si="0"/>
        <v>13</v>
      </c>
      <c r="B12">
        <f t="shared" si="1"/>
        <v>1</v>
      </c>
      <c r="C12" s="4">
        <f t="shared" ca="1" si="2"/>
        <v>98894</v>
      </c>
      <c r="D12">
        <v>98894</v>
      </c>
      <c r="E12" t="s">
        <v>1265</v>
      </c>
      <c r="F12" t="s">
        <v>45</v>
      </c>
      <c r="G12" t="s">
        <v>46</v>
      </c>
      <c r="H12" t="s">
        <v>112</v>
      </c>
      <c r="I12" t="s">
        <v>24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1274</v>
      </c>
      <c r="O12">
        <v>17259</v>
      </c>
      <c r="P12" t="s">
        <v>123</v>
      </c>
      <c r="Q12" t="s">
        <v>82</v>
      </c>
      <c r="S12" t="s">
        <v>269</v>
      </c>
      <c r="T12" t="s">
        <v>23</v>
      </c>
      <c r="U12" t="s">
        <v>39</v>
      </c>
      <c r="V12" t="s">
        <v>82</v>
      </c>
      <c r="W12" t="s">
        <v>26</v>
      </c>
      <c r="X12" t="s">
        <v>561</v>
      </c>
      <c r="Y12" t="s">
        <v>484</v>
      </c>
      <c r="Z12" t="s">
        <v>484</v>
      </c>
      <c r="AA12" s="2">
        <v>42853.645231481481</v>
      </c>
      <c r="AB12" s="2">
        <v>42865.538993055554</v>
      </c>
      <c r="AD12">
        <v>12</v>
      </c>
      <c r="AE12" t="str">
        <f t="shared" ca="1" si="4"/>
        <v>Protocols-SMB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P1</v>
      </c>
    </row>
    <row r="13" spans="1:34" x14ac:dyDescent="0.3">
      <c r="A13">
        <f t="shared" si="0"/>
        <v>10</v>
      </c>
      <c r="B13">
        <f t="shared" si="1"/>
        <v>0</v>
      </c>
      <c r="C13" s="4">
        <f t="shared" ca="1" si="2"/>
        <v>98922</v>
      </c>
      <c r="D13">
        <v>98922</v>
      </c>
      <c r="E13" t="s">
        <v>104</v>
      </c>
      <c r="F13" t="s">
        <v>45</v>
      </c>
      <c r="G13" t="s">
        <v>482</v>
      </c>
      <c r="H13" t="s">
        <v>94</v>
      </c>
      <c r="I13" t="s">
        <v>1266</v>
      </c>
      <c r="J13" t="s">
        <v>123</v>
      </c>
      <c r="K13" t="str">
        <f t="shared" ca="1" si="3"/>
        <v>Needs 'Escape' keyword</v>
      </c>
      <c r="L13" t="s">
        <v>484</v>
      </c>
      <c r="M13" t="s">
        <v>484</v>
      </c>
      <c r="N13" t="s">
        <v>1181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22</v>
      </c>
      <c r="V13" t="s">
        <v>82</v>
      </c>
      <c r="W13" t="s">
        <v>95</v>
      </c>
      <c r="X13" t="s">
        <v>290</v>
      </c>
      <c r="Y13" t="s">
        <v>484</v>
      </c>
      <c r="Z13" t="s">
        <v>484</v>
      </c>
      <c r="AA13" s="2">
        <v>42856.947974537034</v>
      </c>
      <c r="AB13" s="2">
        <v>42866.222199074073</v>
      </c>
      <c r="AD13">
        <v>3</v>
      </c>
      <c r="AE13" t="str">
        <f t="shared" ca="1" si="4"/>
        <v>ADE</v>
      </c>
      <c r="AF13" t="str">
        <f t="shared" ca="1" si="5"/>
        <v>Avitus_1.4.0.70-20170524</v>
      </c>
      <c r="AG13" t="str">
        <f t="shared" ca="1" si="6"/>
        <v xml:space="preserve"> ---</v>
      </c>
      <c r="AH13" t="str">
        <f t="shared" ca="1" si="7"/>
        <v>unspecified</v>
      </c>
    </row>
    <row r="14" spans="1:34" x14ac:dyDescent="0.3">
      <c r="A14">
        <f t="shared" si="0"/>
        <v>6</v>
      </c>
      <c r="B14">
        <f t="shared" si="1"/>
        <v>0</v>
      </c>
      <c r="C14" s="4">
        <f t="shared" ca="1" si="2"/>
        <v>99100</v>
      </c>
      <c r="D14">
        <v>99100</v>
      </c>
      <c r="E14" t="s">
        <v>867</v>
      </c>
      <c r="F14" t="s">
        <v>45</v>
      </c>
      <c r="G14" t="s">
        <v>1267</v>
      </c>
      <c r="H14" t="s">
        <v>156</v>
      </c>
      <c r="I14" t="s">
        <v>24</v>
      </c>
      <c r="J14" t="s">
        <v>123</v>
      </c>
      <c r="K14" t="str">
        <f t="shared" ca="1" si="3"/>
        <v>in analysis</v>
      </c>
      <c r="L14" t="s">
        <v>484</v>
      </c>
      <c r="M14" t="s">
        <v>484</v>
      </c>
      <c r="N14" t="s">
        <v>1224</v>
      </c>
      <c r="O14" t="s">
        <v>123</v>
      </c>
      <c r="P14" t="s">
        <v>123</v>
      </c>
      <c r="Q14" t="s">
        <v>82</v>
      </c>
      <c r="S14" t="s">
        <v>269</v>
      </c>
      <c r="T14" t="s">
        <v>23</v>
      </c>
      <c r="U14" t="s">
        <v>39</v>
      </c>
      <c r="V14" t="s">
        <v>82</v>
      </c>
      <c r="W14" t="s">
        <v>54</v>
      </c>
      <c r="X14" t="s">
        <v>1034</v>
      </c>
      <c r="Y14" t="s">
        <v>484</v>
      </c>
      <c r="Z14" t="s">
        <v>484</v>
      </c>
      <c r="AA14" s="2">
        <v>42860.112962962965</v>
      </c>
      <c r="AB14" s="2">
        <v>42866.186898148146</v>
      </c>
      <c r="AD14">
        <v>3</v>
      </c>
      <c r="AE14" t="str">
        <f t="shared" ca="1" si="4"/>
        <v>Snapshots</v>
      </c>
      <c r="AF14" t="str">
        <f t="shared" ca="1" si="5"/>
        <v xml:space="preserve"> ---</v>
      </c>
      <c r="AG14" t="str">
        <f t="shared" ca="1" si="6"/>
        <v xml:space="preserve"> ---</v>
      </c>
      <c r="AH14" t="str">
        <f t="shared" ca="1" si="7"/>
        <v>unspecified</v>
      </c>
    </row>
    <row r="15" spans="1:34" x14ac:dyDescent="0.3">
      <c r="A15">
        <f t="shared" si="0"/>
        <v>2</v>
      </c>
      <c r="B15">
        <f t="shared" si="1"/>
        <v>0</v>
      </c>
      <c r="C15" s="4">
        <f t="shared" ca="1" si="2"/>
        <v>99209</v>
      </c>
      <c r="D15">
        <v>99209</v>
      </c>
      <c r="E15" t="s">
        <v>104</v>
      </c>
      <c r="F15" t="s">
        <v>45</v>
      </c>
      <c r="G15" t="s">
        <v>482</v>
      </c>
      <c r="H15" t="s">
        <v>94</v>
      </c>
      <c r="I15" t="s">
        <v>24</v>
      </c>
      <c r="J15" t="s">
        <v>123</v>
      </c>
      <c r="K15" t="str">
        <f t="shared" ca="1" si="3"/>
        <v>NTR</v>
      </c>
      <c r="L15" t="s">
        <v>484</v>
      </c>
      <c r="M15" t="s">
        <v>484</v>
      </c>
      <c r="N15" t="s">
        <v>1277</v>
      </c>
      <c r="O15" t="s">
        <v>123</v>
      </c>
      <c r="P15" t="s">
        <v>123</v>
      </c>
      <c r="Q15" t="s">
        <v>82</v>
      </c>
      <c r="S15" t="s">
        <v>269</v>
      </c>
      <c r="T15" t="s">
        <v>36</v>
      </c>
      <c r="U15" t="s">
        <v>22</v>
      </c>
      <c r="V15" t="s">
        <v>156</v>
      </c>
      <c r="W15" t="s">
        <v>90</v>
      </c>
      <c r="X15" t="s">
        <v>934</v>
      </c>
      <c r="Y15" t="s">
        <v>484</v>
      </c>
      <c r="Z15" t="s">
        <v>484</v>
      </c>
      <c r="AA15" s="2">
        <v>42864.200682870367</v>
      </c>
      <c r="AB15" s="2">
        <v>42866.220729166664</v>
      </c>
      <c r="AD15">
        <v>2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x14ac:dyDescent="0.3">
      <c r="A16">
        <f t="shared" si="0"/>
        <v>2</v>
      </c>
      <c r="B16">
        <f t="shared" si="1"/>
        <v>0</v>
      </c>
      <c r="C16" s="4">
        <f t="shared" ca="1" si="2"/>
        <v>99223</v>
      </c>
      <c r="D16">
        <v>99223</v>
      </c>
      <c r="E16" t="s">
        <v>412</v>
      </c>
      <c r="F16" t="s">
        <v>45</v>
      </c>
      <c r="G16" t="s">
        <v>46</v>
      </c>
      <c r="H16" t="s">
        <v>184</v>
      </c>
      <c r="I16" t="s">
        <v>81</v>
      </c>
      <c r="J16" t="s">
        <v>123</v>
      </c>
      <c r="K16" t="str">
        <f t="shared" ca="1" si="3"/>
        <v>NTR</v>
      </c>
      <c r="L16" t="s">
        <v>484</v>
      </c>
      <c r="M16" t="s">
        <v>484</v>
      </c>
      <c r="N16" t="s">
        <v>1278</v>
      </c>
      <c r="O16" t="s">
        <v>123</v>
      </c>
      <c r="P16" t="s">
        <v>123</v>
      </c>
      <c r="Q16" t="s">
        <v>21</v>
      </c>
      <c r="S16" t="s">
        <v>269</v>
      </c>
      <c r="T16" t="s">
        <v>36</v>
      </c>
      <c r="U16" t="s">
        <v>22</v>
      </c>
      <c r="V16" t="s">
        <v>82</v>
      </c>
      <c r="W16" t="s">
        <v>54</v>
      </c>
      <c r="X16" t="s">
        <v>433</v>
      </c>
      <c r="Y16" t="s">
        <v>484</v>
      </c>
      <c r="Z16" t="s">
        <v>484</v>
      </c>
      <c r="AA16" s="2">
        <v>42864.344293981485</v>
      </c>
      <c r="AB16" s="2">
        <v>42866.169050925928</v>
      </c>
      <c r="AD16">
        <v>3</v>
      </c>
      <c r="AE16" t="str">
        <f t="shared" ca="1" si="4"/>
        <v>NTR</v>
      </c>
      <c r="AF16" t="str">
        <f t="shared" ca="1" si="5"/>
        <v>NoTarg</v>
      </c>
      <c r="AG16" t="str">
        <f t="shared" ca="1" si="6"/>
        <v>NoWaive</v>
      </c>
      <c r="AH16" t="str">
        <f t="shared" ca="1" si="7"/>
        <v>NTR</v>
      </c>
    </row>
    <row r="17" spans="1:34" x14ac:dyDescent="0.3">
      <c r="A17">
        <f t="shared" si="0"/>
        <v>2</v>
      </c>
      <c r="B17">
        <f t="shared" si="1"/>
        <v>1</v>
      </c>
      <c r="C17" s="4">
        <f t="shared" ca="1" si="2"/>
        <v>99235</v>
      </c>
      <c r="D17">
        <v>99235</v>
      </c>
      <c r="E17" t="s">
        <v>1265</v>
      </c>
      <c r="F17" t="s">
        <v>45</v>
      </c>
      <c r="G17" t="s">
        <v>46</v>
      </c>
      <c r="H17" t="s">
        <v>112</v>
      </c>
      <c r="I17" t="s">
        <v>24</v>
      </c>
      <c r="J17" t="s">
        <v>123</v>
      </c>
      <c r="K17" t="str">
        <f t="shared" ca="1" si="3"/>
        <v>NTR</v>
      </c>
      <c r="L17" t="s">
        <v>484</v>
      </c>
      <c r="M17" t="s">
        <v>484</v>
      </c>
      <c r="N17" t="s">
        <v>1279</v>
      </c>
      <c r="O17">
        <v>17259</v>
      </c>
      <c r="P17" t="s">
        <v>123</v>
      </c>
      <c r="Q17" t="s">
        <v>82</v>
      </c>
      <c r="S17" t="s">
        <v>269</v>
      </c>
      <c r="T17" t="s">
        <v>23</v>
      </c>
      <c r="U17" t="s">
        <v>39</v>
      </c>
      <c r="V17" t="s">
        <v>29</v>
      </c>
      <c r="W17" t="s">
        <v>26</v>
      </c>
      <c r="X17" t="s">
        <v>405</v>
      </c>
      <c r="Y17" t="s">
        <v>484</v>
      </c>
      <c r="Z17" t="s">
        <v>484</v>
      </c>
      <c r="AA17" s="2">
        <v>42864.419004629628</v>
      </c>
      <c r="AB17" s="2">
        <v>42865.601655092592</v>
      </c>
      <c r="AD17">
        <v>1</v>
      </c>
      <c r="AE17" t="str">
        <f t="shared" ca="1" si="4"/>
        <v>NTR</v>
      </c>
      <c r="AF17" t="str">
        <f t="shared" ca="1" si="5"/>
        <v>NoTarg</v>
      </c>
      <c r="AG17" t="str">
        <f t="shared" ca="1" si="6"/>
        <v>NoWaive</v>
      </c>
      <c r="AH17" t="str">
        <f t="shared" ca="1" si="7"/>
        <v>NTR</v>
      </c>
    </row>
    <row r="18" spans="1:34" x14ac:dyDescent="0.3">
      <c r="A18">
        <f t="shared" si="0"/>
        <v>2</v>
      </c>
      <c r="B18">
        <f t="shared" si="1"/>
        <v>1</v>
      </c>
      <c r="C18" s="4">
        <f t="shared" ca="1" si="2"/>
        <v>99238</v>
      </c>
      <c r="D18">
        <v>99238</v>
      </c>
      <c r="E18" t="s">
        <v>1268</v>
      </c>
      <c r="F18" t="s">
        <v>45</v>
      </c>
      <c r="G18" t="s">
        <v>786</v>
      </c>
      <c r="H18" t="s">
        <v>94</v>
      </c>
      <c r="I18" t="s">
        <v>123</v>
      </c>
      <c r="J18" t="s">
        <v>123</v>
      </c>
      <c r="K18" t="str">
        <f t="shared" ca="1" si="3"/>
        <v>NTR</v>
      </c>
      <c r="L18" t="s">
        <v>484</v>
      </c>
      <c r="M18" t="s">
        <v>1089</v>
      </c>
      <c r="N18" t="s">
        <v>1280</v>
      </c>
      <c r="O18" t="s">
        <v>123</v>
      </c>
      <c r="P18" t="s">
        <v>123</v>
      </c>
      <c r="Q18" t="s">
        <v>82</v>
      </c>
      <c r="S18" t="s">
        <v>269</v>
      </c>
      <c r="T18" t="s">
        <v>23</v>
      </c>
      <c r="U18" t="s">
        <v>39</v>
      </c>
      <c r="V18" t="s">
        <v>82</v>
      </c>
      <c r="W18" t="s">
        <v>52</v>
      </c>
      <c r="X18" t="s">
        <v>267</v>
      </c>
      <c r="Y18" t="s">
        <v>484</v>
      </c>
      <c r="Z18" t="s">
        <v>484</v>
      </c>
      <c r="AA18" s="2">
        <v>42864.49318287037</v>
      </c>
      <c r="AB18" s="2">
        <v>42865.157326388886</v>
      </c>
      <c r="AD18">
        <v>1</v>
      </c>
      <c r="AE18" t="str">
        <f t="shared" ca="1" si="4"/>
        <v>NTR</v>
      </c>
      <c r="AF18" t="str">
        <f t="shared" ca="1" si="5"/>
        <v>NoTarg</v>
      </c>
      <c r="AG18" t="str">
        <f t="shared" ca="1" si="6"/>
        <v>NoWaive</v>
      </c>
      <c r="AH18" t="str">
        <f t="shared" ca="1" si="7"/>
        <v>NTR</v>
      </c>
    </row>
    <row r="19" spans="1:34" x14ac:dyDescent="0.3">
      <c r="A19">
        <f t="shared" si="0"/>
        <v>79</v>
      </c>
      <c r="B19">
        <f t="shared" si="1"/>
        <v>2</v>
      </c>
      <c r="C19" s="4">
        <f t="shared" ca="1" si="2"/>
        <v>96279</v>
      </c>
      <c r="D19">
        <v>96279</v>
      </c>
      <c r="E19" t="s">
        <v>56</v>
      </c>
      <c r="F19" t="s">
        <v>63</v>
      </c>
      <c r="G19" t="s">
        <v>55</v>
      </c>
      <c r="H19" t="s">
        <v>184</v>
      </c>
      <c r="I19" t="s">
        <v>649</v>
      </c>
      <c r="J19" t="s">
        <v>123</v>
      </c>
      <c r="K19" t="str">
        <f t="shared" ca="1" si="3"/>
        <v>Not reproduced on latest 1.4 build. Resolve/fix to trigger verification</v>
      </c>
      <c r="L19" t="s">
        <v>484</v>
      </c>
      <c r="M19" t="s">
        <v>484</v>
      </c>
      <c r="N19" t="s">
        <v>545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22</v>
      </c>
      <c r="V19" t="s">
        <v>82</v>
      </c>
      <c r="W19" t="s">
        <v>90</v>
      </c>
      <c r="X19" t="s">
        <v>405</v>
      </c>
      <c r="Y19" t="s">
        <v>100</v>
      </c>
      <c r="Z19" t="s">
        <v>484</v>
      </c>
      <c r="AA19" s="2">
        <v>42788.363287037035</v>
      </c>
      <c r="AB19" s="2">
        <v>42864.067118055558</v>
      </c>
      <c r="AD19">
        <v>5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 xml:space="preserve"> ---</v>
      </c>
      <c r="AH19" t="str">
        <f t="shared" ca="1" si="7"/>
        <v>P0</v>
      </c>
    </row>
    <row r="20" spans="1:34" x14ac:dyDescent="0.3">
      <c r="A20">
        <f t="shared" si="0"/>
        <v>43</v>
      </c>
      <c r="B20">
        <f t="shared" si="1"/>
        <v>3</v>
      </c>
      <c r="C20" s="4">
        <f t="shared" ca="1" si="2"/>
        <v>97551</v>
      </c>
      <c r="D20">
        <v>97551</v>
      </c>
      <c r="E20" t="s">
        <v>1000</v>
      </c>
      <c r="F20" t="s">
        <v>63</v>
      </c>
      <c r="G20" t="s">
        <v>446</v>
      </c>
      <c r="H20" t="s">
        <v>184</v>
      </c>
      <c r="I20" t="s">
        <v>30</v>
      </c>
      <c r="J20" t="s">
        <v>123</v>
      </c>
      <c r="K20" t="str">
        <f t="shared" ca="1" si="3"/>
        <v>.</v>
      </c>
      <c r="L20" t="s">
        <v>484</v>
      </c>
      <c r="M20" t="s">
        <v>1089</v>
      </c>
      <c r="N20" t="s">
        <v>921</v>
      </c>
      <c r="O20">
        <v>17250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190</v>
      </c>
      <c r="W20" t="s">
        <v>26</v>
      </c>
      <c r="X20" t="s">
        <v>412</v>
      </c>
      <c r="Y20" t="s">
        <v>100</v>
      </c>
      <c r="Z20" t="s">
        <v>484</v>
      </c>
      <c r="AA20" s="2">
        <v>42822.285578703704</v>
      </c>
      <c r="AB20" s="2">
        <v>42863.229108796295</v>
      </c>
      <c r="AD20">
        <v>5</v>
      </c>
      <c r="AE20" t="str">
        <f t="shared" ca="1" si="4"/>
        <v>AvatarFS</v>
      </c>
      <c r="AF20" t="str">
        <f t="shared" ca="1" si="5"/>
        <v>Avitus_1.4.0.69-20170517</v>
      </c>
      <c r="AG20" t="str">
        <f t="shared" ca="1" si="6"/>
        <v xml:space="preserve"> ---</v>
      </c>
      <c r="AH20" t="str">
        <f t="shared" ca="1" si="7"/>
        <v>P0</v>
      </c>
    </row>
    <row r="21" spans="1:34" x14ac:dyDescent="0.3">
      <c r="A21">
        <f t="shared" si="0"/>
        <v>41</v>
      </c>
      <c r="B21">
        <f t="shared" si="1"/>
        <v>2</v>
      </c>
      <c r="C21" s="4">
        <f t="shared" ca="1" si="2"/>
        <v>97673</v>
      </c>
      <c r="D21">
        <v>97673</v>
      </c>
      <c r="E21" t="s">
        <v>62</v>
      </c>
      <c r="F21" t="s">
        <v>63</v>
      </c>
      <c r="G21" t="s">
        <v>733</v>
      </c>
      <c r="H21" t="s">
        <v>184</v>
      </c>
      <c r="I21" t="s">
        <v>30</v>
      </c>
      <c r="J21" t="s">
        <v>123</v>
      </c>
      <c r="K21" t="str">
        <f t="shared" ca="1" si="3"/>
        <v>Waiting for follow-up from customer request.</v>
      </c>
      <c r="L21" t="s">
        <v>484</v>
      </c>
      <c r="M21" t="s">
        <v>484</v>
      </c>
      <c r="N21" t="s">
        <v>933</v>
      </c>
      <c r="O21">
        <v>17067</v>
      </c>
      <c r="P21" t="s">
        <v>1270</v>
      </c>
      <c r="Q21" t="s">
        <v>82</v>
      </c>
      <c r="S21" t="s">
        <v>269</v>
      </c>
      <c r="T21" t="s">
        <v>36</v>
      </c>
      <c r="U21" t="s">
        <v>22</v>
      </c>
      <c r="V21" t="s">
        <v>190</v>
      </c>
      <c r="W21" t="s">
        <v>26</v>
      </c>
      <c r="X21" t="s">
        <v>934</v>
      </c>
      <c r="Y21" t="s">
        <v>100</v>
      </c>
      <c r="Z21" t="s">
        <v>484</v>
      </c>
      <c r="AA21" s="2">
        <v>42824.147233796299</v>
      </c>
      <c r="AB21" s="2">
        <v>42864.221053240741</v>
      </c>
      <c r="AD21">
        <v>4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 xml:space="preserve"> ---</v>
      </c>
      <c r="AH21" t="str">
        <f t="shared" ca="1" si="7"/>
        <v>P0</v>
      </c>
    </row>
    <row r="22" spans="1:34" x14ac:dyDescent="0.3">
      <c r="A22">
        <f t="shared" si="0"/>
        <v>38</v>
      </c>
      <c r="B22">
        <f t="shared" si="1"/>
        <v>1</v>
      </c>
      <c r="C22" s="4">
        <f t="shared" ca="1" si="2"/>
        <v>97780</v>
      </c>
      <c r="D22">
        <v>97780</v>
      </c>
      <c r="E22" t="s">
        <v>410</v>
      </c>
      <c r="F22" t="s">
        <v>63</v>
      </c>
      <c r="G22" t="s">
        <v>555</v>
      </c>
      <c r="H22" t="s">
        <v>94</v>
      </c>
      <c r="I22" t="s">
        <v>24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981</v>
      </c>
      <c r="O22" t="s">
        <v>123</v>
      </c>
      <c r="P22" t="s">
        <v>123</v>
      </c>
      <c r="Q22" t="s">
        <v>82</v>
      </c>
      <c r="S22" t="s">
        <v>269</v>
      </c>
      <c r="T22" t="s">
        <v>23</v>
      </c>
      <c r="U22" t="s">
        <v>22</v>
      </c>
      <c r="V22" t="s">
        <v>82</v>
      </c>
      <c r="W22" t="s">
        <v>90</v>
      </c>
      <c r="X22" t="s">
        <v>959</v>
      </c>
      <c r="Y22" t="s">
        <v>484</v>
      </c>
      <c r="Z22" t="s">
        <v>484</v>
      </c>
      <c r="AA22" s="2">
        <v>42828.155347222222</v>
      </c>
      <c r="AB22" s="2">
        <v>42865.230405092596</v>
      </c>
      <c r="AD22">
        <v>12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 xml:space="preserve"> ---</v>
      </c>
      <c r="AH22" t="str">
        <f t="shared" ca="1" si="7"/>
        <v>P2</v>
      </c>
    </row>
    <row r="23" spans="1:34" x14ac:dyDescent="0.3">
      <c r="A23">
        <f t="shared" si="0"/>
        <v>24</v>
      </c>
      <c r="B23">
        <f t="shared" si="1"/>
        <v>7</v>
      </c>
      <c r="C23" s="4">
        <f t="shared" ca="1" si="2"/>
        <v>98359</v>
      </c>
      <c r="D23">
        <v>98359</v>
      </c>
      <c r="E23" t="s">
        <v>1000</v>
      </c>
      <c r="F23" t="s">
        <v>63</v>
      </c>
      <c r="G23" t="s">
        <v>446</v>
      </c>
      <c r="H23" t="s">
        <v>112</v>
      </c>
      <c r="I23" t="s">
        <v>24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1061</v>
      </c>
      <c r="O23">
        <v>17373</v>
      </c>
      <c r="P23" t="s">
        <v>123</v>
      </c>
      <c r="Q23" t="s">
        <v>82</v>
      </c>
      <c r="S23" t="s">
        <v>269</v>
      </c>
      <c r="T23" t="s">
        <v>36</v>
      </c>
      <c r="U23" t="s">
        <v>35</v>
      </c>
      <c r="V23" t="s">
        <v>190</v>
      </c>
      <c r="W23" t="s">
        <v>26</v>
      </c>
      <c r="X23" t="s">
        <v>742</v>
      </c>
      <c r="Y23" t="s">
        <v>103</v>
      </c>
      <c r="Z23" t="s">
        <v>484</v>
      </c>
      <c r="AA23" s="2">
        <v>42842.662604166668</v>
      </c>
      <c r="AB23" s="2">
        <v>42859.326423611114</v>
      </c>
      <c r="AD23">
        <v>8</v>
      </c>
      <c r="AE23" t="str">
        <f t="shared" ca="1" si="4"/>
        <v>AvatarFS</v>
      </c>
      <c r="AF23" t="str">
        <f t="shared" ca="1" si="5"/>
        <v xml:space="preserve"> ---</v>
      </c>
      <c r="AG23" t="str">
        <f t="shared" ca="1" si="6"/>
        <v xml:space="preserve"> ---</v>
      </c>
      <c r="AH23" t="str">
        <f t="shared" ca="1" si="7"/>
        <v>P1</v>
      </c>
    </row>
    <row r="24" spans="1:34" x14ac:dyDescent="0.3">
      <c r="A24">
        <f t="shared" si="0"/>
        <v>7</v>
      </c>
      <c r="B24">
        <f t="shared" si="1"/>
        <v>3</v>
      </c>
      <c r="C24" s="4">
        <f t="shared" ca="1" si="2"/>
        <v>99032</v>
      </c>
      <c r="D24">
        <v>99032</v>
      </c>
      <c r="E24" t="s">
        <v>801</v>
      </c>
      <c r="F24" t="s">
        <v>63</v>
      </c>
      <c r="G24" t="s">
        <v>989</v>
      </c>
      <c r="H24" t="s">
        <v>112</v>
      </c>
      <c r="I24" t="s">
        <v>24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1208</v>
      </c>
      <c r="O24" t="s">
        <v>123</v>
      </c>
      <c r="P24" t="s">
        <v>123</v>
      </c>
      <c r="Q24" t="s">
        <v>82</v>
      </c>
      <c r="S24" t="s">
        <v>269</v>
      </c>
      <c r="T24" t="s">
        <v>36</v>
      </c>
      <c r="U24" t="s">
        <v>22</v>
      </c>
      <c r="V24" t="s">
        <v>82</v>
      </c>
      <c r="W24" t="s">
        <v>90</v>
      </c>
      <c r="X24" t="s">
        <v>997</v>
      </c>
      <c r="Y24" t="s">
        <v>484</v>
      </c>
      <c r="Z24" t="s">
        <v>484</v>
      </c>
      <c r="AA24" s="2">
        <v>42859.043344907404</v>
      </c>
      <c r="AB24" s="2">
        <v>42863.987453703703</v>
      </c>
      <c r="AD24">
        <v>5</v>
      </c>
      <c r="AE24" t="str">
        <f t="shared" ca="1" si="4"/>
        <v>AvatarFS</v>
      </c>
      <c r="AF24" t="str">
        <f t="shared" ca="1" si="5"/>
        <v xml:space="preserve"> ---</v>
      </c>
      <c r="AG24" t="str">
        <f t="shared" ca="1" si="6"/>
        <v xml:space="preserve"> ---</v>
      </c>
      <c r="AH24" t="str">
        <f t="shared" ca="1" si="7"/>
        <v>P1</v>
      </c>
    </row>
    <row r="25" spans="1:34" x14ac:dyDescent="0.3">
      <c r="A25">
        <f t="shared" si="0"/>
        <v>3</v>
      </c>
      <c r="B25">
        <f t="shared" si="1"/>
        <v>0</v>
      </c>
      <c r="C25" s="4">
        <f t="shared" ca="1" si="2"/>
        <v>99165</v>
      </c>
      <c r="D25">
        <v>99165</v>
      </c>
      <c r="E25" t="s">
        <v>146</v>
      </c>
      <c r="F25" t="s">
        <v>63</v>
      </c>
      <c r="G25" t="s">
        <v>66</v>
      </c>
      <c r="H25" t="s">
        <v>156</v>
      </c>
      <c r="I25" t="s">
        <v>123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1240</v>
      </c>
      <c r="O25" t="s">
        <v>123</v>
      </c>
      <c r="P25" t="s">
        <v>123</v>
      </c>
      <c r="Q25" t="s">
        <v>82</v>
      </c>
      <c r="S25" t="s">
        <v>269</v>
      </c>
      <c r="T25" t="s">
        <v>36</v>
      </c>
      <c r="U25" t="s">
        <v>22</v>
      </c>
      <c r="V25" t="s">
        <v>82</v>
      </c>
      <c r="W25" t="s">
        <v>90</v>
      </c>
      <c r="X25" t="s">
        <v>997</v>
      </c>
      <c r="Y25" t="s">
        <v>484</v>
      </c>
      <c r="Z25" t="s">
        <v>484</v>
      </c>
      <c r="AA25" s="2">
        <v>42863.349120370367</v>
      </c>
      <c r="AB25" s="2">
        <v>42866.009363425925</v>
      </c>
      <c r="AD25">
        <v>3</v>
      </c>
      <c r="AE25" t="str">
        <f t="shared" ca="1" si="4"/>
        <v>AvatarFS</v>
      </c>
      <c r="AF25" t="str">
        <f t="shared" ca="1" si="5"/>
        <v xml:space="preserve"> ---</v>
      </c>
      <c r="AG25" t="str">
        <f t="shared" ca="1" si="6"/>
        <v xml:space="preserve"> ---</v>
      </c>
      <c r="AH25" t="str">
        <f t="shared" ca="1" si="7"/>
        <v>unspecified</v>
      </c>
    </row>
    <row r="26" spans="1:34" x14ac:dyDescent="0.3">
      <c r="A26">
        <f t="shared" si="0"/>
        <v>1</v>
      </c>
      <c r="B26">
        <f t="shared" si="1"/>
        <v>1</v>
      </c>
      <c r="C26" s="4">
        <f t="shared" ca="1" si="2"/>
        <v>99245</v>
      </c>
      <c r="D26">
        <v>99245</v>
      </c>
      <c r="E26" t="s">
        <v>414</v>
      </c>
      <c r="F26" t="s">
        <v>1140</v>
      </c>
      <c r="G26" t="s">
        <v>1229</v>
      </c>
      <c r="H26" t="s">
        <v>184</v>
      </c>
      <c r="I26" t="s">
        <v>81</v>
      </c>
      <c r="J26" t="s">
        <v>123</v>
      </c>
      <c r="K26" t="str">
        <f t="shared" ca="1" si="3"/>
        <v>NTR</v>
      </c>
      <c r="L26" t="s">
        <v>484</v>
      </c>
      <c r="M26" t="s">
        <v>1089</v>
      </c>
      <c r="N26" t="s">
        <v>1281</v>
      </c>
      <c r="O26" t="s">
        <v>123</v>
      </c>
      <c r="P26" t="s">
        <v>716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499</v>
      </c>
      <c r="X26" t="s">
        <v>414</v>
      </c>
      <c r="Y26" t="s">
        <v>484</v>
      </c>
      <c r="Z26" t="s">
        <v>847</v>
      </c>
      <c r="AA26" s="2">
        <v>42865.050312500003</v>
      </c>
      <c r="AB26" s="2">
        <v>42865.527303240742</v>
      </c>
      <c r="AD26">
        <v>2</v>
      </c>
      <c r="AE26" t="str">
        <f t="shared" ca="1" si="4"/>
        <v>NTR</v>
      </c>
      <c r="AF26" t="str">
        <f t="shared" ca="1" si="5"/>
        <v>NoTarg</v>
      </c>
      <c r="AG26" t="str">
        <f t="shared" ca="1" si="6"/>
        <v>NoWaive</v>
      </c>
      <c r="AH26" t="str">
        <f t="shared" ca="1" si="7"/>
        <v>NTR</v>
      </c>
    </row>
    <row r="27" spans="1:34" x14ac:dyDescent="0.3">
      <c r="A27">
        <f t="shared" si="0"/>
        <v>310</v>
      </c>
      <c r="B27">
        <f t="shared" si="1"/>
        <v>20</v>
      </c>
      <c r="C27" s="4">
        <f t="shared" ca="1" si="2"/>
        <v>85572</v>
      </c>
      <c r="D27">
        <v>85572</v>
      </c>
      <c r="E27" t="s">
        <v>69</v>
      </c>
      <c r="F27" t="s">
        <v>70</v>
      </c>
      <c r="G27" t="s">
        <v>71</v>
      </c>
      <c r="H27" t="s">
        <v>184</v>
      </c>
      <c r="I27" t="s">
        <v>81</v>
      </c>
      <c r="J27" t="s">
        <v>123</v>
      </c>
      <c r="K27" t="str">
        <f t="shared" ca="1" si="3"/>
        <v>.</v>
      </c>
      <c r="L27" t="s">
        <v>484</v>
      </c>
      <c r="M27" t="s">
        <v>1105</v>
      </c>
      <c r="N27" t="s">
        <v>313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95</v>
      </c>
      <c r="X27" t="s">
        <v>272</v>
      </c>
      <c r="Y27" t="s">
        <v>484</v>
      </c>
      <c r="Z27" t="s">
        <v>484</v>
      </c>
      <c r="AA27" s="2">
        <v>42552.705081018517</v>
      </c>
      <c r="AB27" s="2">
        <v>42846.691307870373</v>
      </c>
      <c r="AD27">
        <v>8</v>
      </c>
      <c r="AE27" t="str">
        <f t="shared" ca="1" si="4"/>
        <v>Documentation</v>
      </c>
      <c r="AF27" t="str">
        <f t="shared" ca="1" si="5"/>
        <v>Avitus_1.4.0.71-20170531</v>
      </c>
      <c r="AG27" t="str">
        <f t="shared" ca="1" si="6"/>
        <v xml:space="preserve"> ---</v>
      </c>
      <c r="AH27" t="str">
        <f t="shared" ca="1" si="7"/>
        <v>P0</v>
      </c>
    </row>
    <row r="28" spans="1:34" x14ac:dyDescent="0.3">
      <c r="A28">
        <f t="shared" si="0"/>
        <v>50</v>
      </c>
      <c r="B28">
        <f t="shared" si="1"/>
        <v>20</v>
      </c>
      <c r="C28" s="4">
        <f t="shared" ca="1" si="2"/>
        <v>97325</v>
      </c>
      <c r="D28">
        <v>97325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1105</v>
      </c>
      <c r="N28" t="s">
        <v>946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39</v>
      </c>
      <c r="V28" t="s">
        <v>82</v>
      </c>
      <c r="W28" t="s">
        <v>54</v>
      </c>
      <c r="X28" t="s">
        <v>456</v>
      </c>
      <c r="Y28" t="s">
        <v>484</v>
      </c>
      <c r="Z28" t="s">
        <v>484</v>
      </c>
      <c r="AA28" s="2">
        <v>42815.376701388886</v>
      </c>
      <c r="AB28" s="2">
        <v>42846.69127314815</v>
      </c>
      <c r="AD28">
        <v>12</v>
      </c>
      <c r="AE28" t="str">
        <f t="shared" ca="1" si="4"/>
        <v>Documentation</v>
      </c>
      <c r="AF28" t="str">
        <f t="shared" ca="1" si="5"/>
        <v>Avitus_1.4.0.71-20170531</v>
      </c>
      <c r="AG28" t="str">
        <f t="shared" ca="1" si="6"/>
        <v xml:space="preserve"> ---</v>
      </c>
      <c r="AH28" t="str">
        <f t="shared" ca="1" si="7"/>
        <v>P0</v>
      </c>
    </row>
    <row r="29" spans="1:34" x14ac:dyDescent="0.3">
      <c r="A29">
        <f t="shared" si="0"/>
        <v>42</v>
      </c>
      <c r="B29">
        <f t="shared" si="1"/>
        <v>20</v>
      </c>
      <c r="C29" s="4">
        <f t="shared" ca="1" si="2"/>
        <v>97618</v>
      </c>
      <c r="D29">
        <v>97618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1105</v>
      </c>
      <c r="N29" t="s">
        <v>947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54</v>
      </c>
      <c r="X29" t="s">
        <v>456</v>
      </c>
      <c r="Y29" t="s">
        <v>484</v>
      </c>
      <c r="Z29" t="s">
        <v>484</v>
      </c>
      <c r="AA29" s="2">
        <v>42823.494652777779</v>
      </c>
      <c r="AB29" s="2">
        <v>42846.691238425927</v>
      </c>
      <c r="AD29">
        <v>9</v>
      </c>
      <c r="AE29" t="str">
        <f t="shared" ca="1" si="4"/>
        <v>Documentation</v>
      </c>
      <c r="AF29" t="str">
        <f t="shared" ca="1" si="5"/>
        <v>Avitus_1.4.0.71-20170531</v>
      </c>
      <c r="AG29" t="str">
        <f t="shared" ca="1" si="6"/>
        <v xml:space="preserve"> ---</v>
      </c>
      <c r="AH29" t="str">
        <f t="shared" ca="1" si="7"/>
        <v>P0</v>
      </c>
    </row>
    <row r="30" spans="1:34" x14ac:dyDescent="0.3">
      <c r="A30">
        <f t="shared" si="0"/>
        <v>38</v>
      </c>
      <c r="B30">
        <f t="shared" si="1"/>
        <v>14</v>
      </c>
      <c r="C30" s="4">
        <f t="shared" ca="1" si="2"/>
        <v>97781</v>
      </c>
      <c r="D30">
        <v>97781</v>
      </c>
      <c r="E30" t="s">
        <v>69</v>
      </c>
      <c r="F30" t="s">
        <v>70</v>
      </c>
      <c r="G30" t="s">
        <v>71</v>
      </c>
      <c r="H30" t="s">
        <v>184</v>
      </c>
      <c r="I30" t="s">
        <v>81</v>
      </c>
      <c r="J30" t="s">
        <v>123</v>
      </c>
      <c r="K30" t="str">
        <f t="shared" ca="1" si="3"/>
        <v>.</v>
      </c>
      <c r="L30" t="s">
        <v>484</v>
      </c>
      <c r="M30" t="s">
        <v>1105</v>
      </c>
      <c r="N30" t="s">
        <v>960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95</v>
      </c>
      <c r="X30" t="s">
        <v>311</v>
      </c>
      <c r="Y30" t="s">
        <v>484</v>
      </c>
      <c r="Z30" t="s">
        <v>484</v>
      </c>
      <c r="AA30" s="2">
        <v>42828.162638888891</v>
      </c>
      <c r="AB30" s="2">
        <v>42852.59716435185</v>
      </c>
      <c r="AD30">
        <v>6</v>
      </c>
      <c r="AE30" t="str">
        <f t="shared" ca="1" si="4"/>
        <v>Documentation</v>
      </c>
      <c r="AF30" t="str">
        <f t="shared" ca="1" si="5"/>
        <v>Avitus_1.4.0.71-20170531</v>
      </c>
      <c r="AG30" t="str">
        <f t="shared" ca="1" si="6"/>
        <v xml:space="preserve"> ---</v>
      </c>
      <c r="AH30" t="str">
        <f t="shared" ca="1" si="7"/>
        <v>P0</v>
      </c>
    </row>
    <row r="31" spans="1:34" x14ac:dyDescent="0.3">
      <c r="A31">
        <f t="shared" si="0"/>
        <v>29</v>
      </c>
      <c r="B31">
        <f t="shared" si="1"/>
        <v>20</v>
      </c>
      <c r="C31" s="4">
        <f t="shared" ca="1" si="2"/>
        <v>98207</v>
      </c>
      <c r="D31">
        <v>98207</v>
      </c>
      <c r="E31" t="s">
        <v>69</v>
      </c>
      <c r="F31" t="s">
        <v>70</v>
      </c>
      <c r="G31" t="s">
        <v>71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1105</v>
      </c>
      <c r="N31" t="s">
        <v>1030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54</v>
      </c>
      <c r="X31" t="s">
        <v>456</v>
      </c>
      <c r="Y31" t="s">
        <v>484</v>
      </c>
      <c r="Z31" t="s">
        <v>484</v>
      </c>
      <c r="AA31" s="2">
        <v>42837.563020833331</v>
      </c>
      <c r="AB31" s="2">
        <v>42846.691446759258</v>
      </c>
      <c r="AD31">
        <v>12</v>
      </c>
      <c r="AE31" t="str">
        <f t="shared" ca="1" si="4"/>
        <v>Documentation</v>
      </c>
      <c r="AF31" t="str">
        <f t="shared" ca="1" si="5"/>
        <v>Avitus_1.4.0.71-20170531</v>
      </c>
      <c r="AG31" t="str">
        <f t="shared" ca="1" si="6"/>
        <v xml:space="preserve"> ---</v>
      </c>
      <c r="AH31" t="str">
        <f t="shared" ca="1" si="7"/>
        <v>P0</v>
      </c>
    </row>
    <row r="32" spans="1:34" x14ac:dyDescent="0.3">
      <c r="A32">
        <f t="shared" si="0"/>
        <v>21</v>
      </c>
      <c r="B32">
        <f t="shared" si="1"/>
        <v>1</v>
      </c>
      <c r="C32" s="4">
        <f t="shared" ca="1" si="2"/>
        <v>98562</v>
      </c>
      <c r="D32">
        <v>98562</v>
      </c>
      <c r="E32" t="s">
        <v>179</v>
      </c>
      <c r="F32" t="s">
        <v>253</v>
      </c>
      <c r="G32" t="s">
        <v>258</v>
      </c>
      <c r="H32" t="s">
        <v>184</v>
      </c>
      <c r="I32" t="s">
        <v>68</v>
      </c>
      <c r="J32" t="s">
        <v>123</v>
      </c>
      <c r="K32" t="str">
        <f t="shared" ca="1" si="3"/>
        <v>Targeted for next week</v>
      </c>
      <c r="L32" t="s">
        <v>484</v>
      </c>
      <c r="M32" t="s">
        <v>1089</v>
      </c>
      <c r="N32" t="s">
        <v>1271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54</v>
      </c>
      <c r="X32" t="s">
        <v>277</v>
      </c>
      <c r="Y32" t="s">
        <v>484</v>
      </c>
      <c r="Z32" t="s">
        <v>851</v>
      </c>
      <c r="AA32" s="2">
        <v>42845.770902777775</v>
      </c>
      <c r="AB32" s="2">
        <v>42865.563483796293</v>
      </c>
      <c r="AD32">
        <v>6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P0</v>
      </c>
    </row>
    <row r="33" spans="1:34" x14ac:dyDescent="0.3">
      <c r="A33">
        <f t="shared" si="0"/>
        <v>7</v>
      </c>
      <c r="B33">
        <f t="shared" si="1"/>
        <v>1</v>
      </c>
      <c r="C33" s="4">
        <f t="shared" ca="1" si="2"/>
        <v>99073</v>
      </c>
      <c r="D33">
        <v>99073</v>
      </c>
      <c r="E33" t="s">
        <v>413</v>
      </c>
      <c r="F33" t="s">
        <v>253</v>
      </c>
      <c r="G33" t="s">
        <v>702</v>
      </c>
      <c r="H33" t="s">
        <v>184</v>
      </c>
      <c r="I33" t="s">
        <v>68</v>
      </c>
      <c r="J33" t="s">
        <v>123</v>
      </c>
      <c r="K33" t="str">
        <f t="shared" ca="1" si="3"/>
        <v>Need access to machine where issue observed, assigned to submitter</v>
      </c>
      <c r="L33" t="s">
        <v>484</v>
      </c>
      <c r="M33" t="s">
        <v>1089</v>
      </c>
      <c r="N33" t="s">
        <v>1275</v>
      </c>
      <c r="O33" t="s">
        <v>123</v>
      </c>
      <c r="P33" t="s">
        <v>1004</v>
      </c>
      <c r="Q33" t="s">
        <v>82</v>
      </c>
      <c r="S33" t="s">
        <v>269</v>
      </c>
      <c r="T33" t="s">
        <v>51</v>
      </c>
      <c r="U33" t="s">
        <v>39</v>
      </c>
      <c r="V33" t="s">
        <v>82</v>
      </c>
      <c r="W33" t="s">
        <v>54</v>
      </c>
      <c r="X33" t="s">
        <v>456</v>
      </c>
      <c r="Y33" t="s">
        <v>484</v>
      </c>
      <c r="Z33" t="s">
        <v>484</v>
      </c>
      <c r="AA33" s="2">
        <v>42859.6246875</v>
      </c>
      <c r="AB33" s="2">
        <v>42865.912048611113</v>
      </c>
      <c r="AD33">
        <v>14</v>
      </c>
      <c r="AE33" t="str">
        <f t="shared" ca="1" si="4"/>
        <v>File Access Auditing</v>
      </c>
      <c r="AF33" t="str">
        <f t="shared" ca="1" si="5"/>
        <v xml:space="preserve"> ---</v>
      </c>
      <c r="AG33" t="str">
        <f t="shared" ca="1" si="6"/>
        <v xml:space="preserve"> ---</v>
      </c>
      <c r="AH33" t="str">
        <f t="shared" ca="1" si="7"/>
        <v>P0</v>
      </c>
    </row>
    <row r="34" spans="1:34" x14ac:dyDescent="0.3">
      <c r="A34">
        <f t="shared" ref="A34:A65" si="8">DAYS360(AA34,$K$104)</f>
        <v>266</v>
      </c>
      <c r="B34">
        <f t="shared" ref="B34:B65" si="9">DAYS360(AB34,$K$104)</f>
        <v>9</v>
      </c>
      <c r="C34" s="4">
        <f t="shared" ref="C34:C65" ca="1" si="10">HYPERLINK($N$174 &amp; INDIRECT("d" &amp; ROW()),INDIRECT("d" &amp; ROW()))</f>
        <v>87634</v>
      </c>
      <c r="D34">
        <v>87634</v>
      </c>
      <c r="E34" t="s">
        <v>760</v>
      </c>
      <c r="F34" t="s">
        <v>28</v>
      </c>
      <c r="G34" t="s">
        <v>481</v>
      </c>
      <c r="H34" t="s">
        <v>94</v>
      </c>
      <c r="I34" t="s">
        <v>30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1077</v>
      </c>
      <c r="O34" t="s">
        <v>123</v>
      </c>
      <c r="P34" t="s">
        <v>206</v>
      </c>
      <c r="Q34" t="s">
        <v>82</v>
      </c>
      <c r="S34" t="s">
        <v>269</v>
      </c>
      <c r="T34" t="s">
        <v>23</v>
      </c>
      <c r="U34" t="s">
        <v>22</v>
      </c>
      <c r="V34" t="s">
        <v>60</v>
      </c>
      <c r="W34" t="s">
        <v>54</v>
      </c>
      <c r="X34" t="s">
        <v>108</v>
      </c>
      <c r="Y34" t="s">
        <v>484</v>
      </c>
      <c r="Z34" t="s">
        <v>484</v>
      </c>
      <c r="AA34" s="2">
        <v>42597.987395833334</v>
      </c>
      <c r="AB34" s="2">
        <v>42857.209143518521</v>
      </c>
      <c r="AC34" t="s">
        <v>1157</v>
      </c>
      <c r="AD34">
        <v>9</v>
      </c>
      <c r="AE34" t="str">
        <f t="shared" ref="AE34:AE65" ca="1" si="12">IFERROR(VLOOKUP($D34,INDIRECT("'" &amp; $K$103 &amp; "'!$C$2:$K$90"),4,FALSE),"NTR")</f>
        <v>Platform Software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P2</v>
      </c>
    </row>
    <row r="35" spans="1:34" x14ac:dyDescent="0.3">
      <c r="A35">
        <f t="shared" si="8"/>
        <v>250</v>
      </c>
      <c r="B35">
        <f t="shared" si="9"/>
        <v>3</v>
      </c>
      <c r="C35" s="4">
        <f t="shared" ca="1" si="10"/>
        <v>88457</v>
      </c>
      <c r="D35">
        <v>88457</v>
      </c>
      <c r="E35" t="s">
        <v>408</v>
      </c>
      <c r="F35" t="s">
        <v>28</v>
      </c>
      <c r="G35" t="s">
        <v>407</v>
      </c>
      <c r="H35" t="s">
        <v>112</v>
      </c>
      <c r="I35" t="s">
        <v>30</v>
      </c>
      <c r="J35" t="s">
        <v>123</v>
      </c>
      <c r="K35" t="str">
        <f t="shared" ca="1" si="11"/>
        <v>.</v>
      </c>
      <c r="L35" t="s">
        <v>796</v>
      </c>
      <c r="M35" t="s">
        <v>484</v>
      </c>
      <c r="N35" t="s">
        <v>524</v>
      </c>
      <c r="O35">
        <v>11710</v>
      </c>
      <c r="P35" t="s">
        <v>1230</v>
      </c>
      <c r="Q35" t="s">
        <v>287</v>
      </c>
      <c r="R35" t="s">
        <v>82</v>
      </c>
      <c r="S35" t="s">
        <v>269</v>
      </c>
      <c r="T35" t="s">
        <v>23</v>
      </c>
      <c r="U35" t="s">
        <v>22</v>
      </c>
      <c r="V35" t="s">
        <v>25</v>
      </c>
      <c r="W35" t="s">
        <v>26</v>
      </c>
      <c r="X35" t="s">
        <v>41</v>
      </c>
      <c r="Y35" t="s">
        <v>484</v>
      </c>
      <c r="Z35" t="s">
        <v>484</v>
      </c>
      <c r="AA35" s="2">
        <v>42614.314895833333</v>
      </c>
      <c r="AB35" s="2">
        <v>42863.573634259257</v>
      </c>
      <c r="AC35" t="s">
        <v>170</v>
      </c>
      <c r="AD35">
        <v>7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>Waiver Requested</v>
      </c>
      <c r="AH35" t="str">
        <f t="shared" ca="1" si="15"/>
        <v>P1</v>
      </c>
    </row>
    <row r="36" spans="1:34" x14ac:dyDescent="0.3">
      <c r="A36">
        <f t="shared" si="8"/>
        <v>88</v>
      </c>
      <c r="B36">
        <f t="shared" si="9"/>
        <v>6</v>
      </c>
      <c r="C36" s="4">
        <f t="shared" ca="1" si="10"/>
        <v>95826</v>
      </c>
      <c r="D36">
        <v>95826</v>
      </c>
      <c r="E36" t="s">
        <v>735</v>
      </c>
      <c r="F36" t="s">
        <v>28</v>
      </c>
      <c r="G36" t="s">
        <v>481</v>
      </c>
      <c r="H36" t="s">
        <v>184</v>
      </c>
      <c r="I36" t="s">
        <v>81</v>
      </c>
      <c r="J36" t="s">
        <v>123</v>
      </c>
      <c r="K36" t="str">
        <f t="shared" ca="1" si="11"/>
        <v>Can't reproduce. If no reproduction resolve/can't repro</v>
      </c>
      <c r="L36" t="s">
        <v>484</v>
      </c>
      <c r="M36" t="s">
        <v>484</v>
      </c>
      <c r="N36" t="s">
        <v>379</v>
      </c>
      <c r="O36" t="s">
        <v>123</v>
      </c>
      <c r="P36" t="s">
        <v>38</v>
      </c>
      <c r="Q36" t="s">
        <v>287</v>
      </c>
      <c r="R36" t="s">
        <v>82</v>
      </c>
      <c r="S36" t="s">
        <v>269</v>
      </c>
      <c r="T36" t="s">
        <v>36</v>
      </c>
      <c r="U36" t="s">
        <v>22</v>
      </c>
      <c r="V36" t="s">
        <v>82</v>
      </c>
      <c r="W36" t="s">
        <v>54</v>
      </c>
      <c r="X36" t="s">
        <v>108</v>
      </c>
      <c r="Y36" t="s">
        <v>484</v>
      </c>
      <c r="Z36" t="s">
        <v>484</v>
      </c>
      <c r="AA36" s="2">
        <v>42779.683287037034</v>
      </c>
      <c r="AB36" s="2">
        <v>42860.529270833336</v>
      </c>
      <c r="AC36" t="s">
        <v>1124</v>
      </c>
      <c r="AD36">
        <v>9</v>
      </c>
      <c r="AE36" t="str">
        <f t="shared" ca="1" si="12"/>
        <v>Platform Software</v>
      </c>
      <c r="AF36" t="str">
        <f t="shared" ca="1" si="13"/>
        <v xml:space="preserve"> ---</v>
      </c>
      <c r="AG36" t="str">
        <f t="shared" ca="1" si="14"/>
        <v xml:space="preserve"> ---</v>
      </c>
      <c r="AH36" t="str">
        <f t="shared" ca="1" si="15"/>
        <v>P0</v>
      </c>
    </row>
    <row r="37" spans="1:34" x14ac:dyDescent="0.3">
      <c r="A37">
        <f t="shared" si="8"/>
        <v>88</v>
      </c>
      <c r="B37">
        <f t="shared" si="9"/>
        <v>3</v>
      </c>
      <c r="C37" s="4">
        <f t="shared" ca="1" si="10"/>
        <v>95829</v>
      </c>
      <c r="D37">
        <v>95829</v>
      </c>
      <c r="E37" t="s">
        <v>760</v>
      </c>
      <c r="F37" t="s">
        <v>28</v>
      </c>
      <c r="G37" t="s">
        <v>376</v>
      </c>
      <c r="H37" t="s">
        <v>184</v>
      </c>
      <c r="I37" t="s">
        <v>245</v>
      </c>
      <c r="J37" t="s">
        <v>123</v>
      </c>
      <c r="K37" t="str">
        <f t="shared" ca="1" si="11"/>
        <v>.</v>
      </c>
      <c r="L37" t="s">
        <v>484</v>
      </c>
      <c r="M37" t="s">
        <v>1089</v>
      </c>
      <c r="N37" t="s">
        <v>385</v>
      </c>
      <c r="O37" t="s">
        <v>123</v>
      </c>
      <c r="P37" t="s">
        <v>196</v>
      </c>
      <c r="Q37" t="s">
        <v>287</v>
      </c>
      <c r="R37" t="s">
        <v>82</v>
      </c>
      <c r="S37" t="s">
        <v>269</v>
      </c>
      <c r="T37" t="s">
        <v>36</v>
      </c>
      <c r="U37" t="s">
        <v>35</v>
      </c>
      <c r="V37" t="s">
        <v>279</v>
      </c>
      <c r="W37" t="s">
        <v>32</v>
      </c>
      <c r="X37" t="s">
        <v>108</v>
      </c>
      <c r="Y37" t="s">
        <v>103</v>
      </c>
      <c r="Z37" t="s">
        <v>484</v>
      </c>
      <c r="AA37" s="2">
        <v>42779.684513888889</v>
      </c>
      <c r="AB37" s="2">
        <v>42863.464097222219</v>
      </c>
      <c r="AC37" t="s">
        <v>1176</v>
      </c>
      <c r="AD37">
        <v>11</v>
      </c>
      <c r="AE37" t="str">
        <f t="shared" ca="1" si="12"/>
        <v>Platform Software</v>
      </c>
      <c r="AF37" t="str">
        <f t="shared" ca="1" si="13"/>
        <v>Avitus_1.4.0.69-20170517</v>
      </c>
      <c r="AG37" t="str">
        <f t="shared" ca="1" si="14"/>
        <v xml:space="preserve"> ---</v>
      </c>
      <c r="AH37" t="str">
        <f t="shared" ca="1" si="15"/>
        <v>P0</v>
      </c>
    </row>
    <row r="38" spans="1:34" x14ac:dyDescent="0.3">
      <c r="A38">
        <f t="shared" si="8"/>
        <v>21</v>
      </c>
      <c r="B38">
        <f t="shared" si="9"/>
        <v>1</v>
      </c>
      <c r="C38" s="4">
        <f t="shared" ca="1" si="10"/>
        <v>98550</v>
      </c>
      <c r="D38">
        <v>98550</v>
      </c>
      <c r="E38" t="s">
        <v>408</v>
      </c>
      <c r="F38" t="s">
        <v>28</v>
      </c>
      <c r="G38" t="s">
        <v>407</v>
      </c>
      <c r="H38" t="s">
        <v>184</v>
      </c>
      <c r="I38" t="s">
        <v>81</v>
      </c>
      <c r="J38" t="s">
        <v>123</v>
      </c>
      <c r="K38" t="str">
        <f t="shared" ca="1" si="11"/>
        <v>Just arrived with FSM team. Triaging</v>
      </c>
      <c r="L38" t="s">
        <v>484</v>
      </c>
      <c r="M38" t="s">
        <v>484</v>
      </c>
      <c r="N38" t="s">
        <v>1233</v>
      </c>
      <c r="O38" t="s">
        <v>123</v>
      </c>
      <c r="P38" t="s">
        <v>123</v>
      </c>
      <c r="Q38" t="s">
        <v>82</v>
      </c>
      <c r="R38" t="s">
        <v>82</v>
      </c>
      <c r="S38" t="s">
        <v>269</v>
      </c>
      <c r="T38" t="s">
        <v>23</v>
      </c>
      <c r="U38" t="s">
        <v>22</v>
      </c>
      <c r="V38" t="s">
        <v>82</v>
      </c>
      <c r="W38" t="s">
        <v>54</v>
      </c>
      <c r="X38" t="s">
        <v>154</v>
      </c>
      <c r="Y38" t="s">
        <v>484</v>
      </c>
      <c r="Z38" t="s">
        <v>484</v>
      </c>
      <c r="AA38" s="2">
        <v>42845.345057870371</v>
      </c>
      <c r="AB38" s="2">
        <v>42865.373090277775</v>
      </c>
      <c r="AD38">
        <v>8</v>
      </c>
      <c r="AE38" t="str">
        <f t="shared" ca="1" si="12"/>
        <v>FileSystem Management (IAS)</v>
      </c>
      <c r="AF38" t="str">
        <f t="shared" ca="1" si="13"/>
        <v xml:space="preserve"> ---</v>
      </c>
      <c r="AG38" t="str">
        <f t="shared" ca="1" si="14"/>
        <v xml:space="preserve"> ---</v>
      </c>
      <c r="AH38" t="str">
        <f t="shared" ca="1" si="15"/>
        <v>P0</v>
      </c>
    </row>
    <row r="39" spans="1:34" x14ac:dyDescent="0.3">
      <c r="A39">
        <f t="shared" si="8"/>
        <v>13</v>
      </c>
      <c r="B39">
        <f t="shared" si="9"/>
        <v>1</v>
      </c>
      <c r="C39" s="4">
        <f t="shared" ca="1" si="10"/>
        <v>98855</v>
      </c>
      <c r="D39">
        <v>98855</v>
      </c>
      <c r="E39" t="s">
        <v>408</v>
      </c>
      <c r="F39" t="s">
        <v>28</v>
      </c>
      <c r="G39" t="s">
        <v>407</v>
      </c>
      <c r="H39" t="s">
        <v>184</v>
      </c>
      <c r="I39" t="s">
        <v>81</v>
      </c>
      <c r="J39" t="s">
        <v>123</v>
      </c>
      <c r="K39" t="str">
        <f t="shared" ca="1" si="11"/>
        <v>Potential fix. Set Target Build</v>
      </c>
      <c r="L39" t="s">
        <v>484</v>
      </c>
      <c r="M39" t="s">
        <v>484</v>
      </c>
      <c r="N39" t="s">
        <v>1235</v>
      </c>
      <c r="O39" t="s">
        <v>123</v>
      </c>
      <c r="P39" t="s">
        <v>38</v>
      </c>
      <c r="Q39" t="s">
        <v>287</v>
      </c>
      <c r="R39" t="s">
        <v>82</v>
      </c>
      <c r="S39" t="s">
        <v>269</v>
      </c>
      <c r="T39" t="s">
        <v>36</v>
      </c>
      <c r="U39" t="s">
        <v>39</v>
      </c>
      <c r="V39" t="s">
        <v>82</v>
      </c>
      <c r="W39" t="s">
        <v>93</v>
      </c>
      <c r="X39" t="s">
        <v>283</v>
      </c>
      <c r="Y39" t="s">
        <v>484</v>
      </c>
      <c r="Z39" t="s">
        <v>484</v>
      </c>
      <c r="AA39" s="2">
        <v>42853.125393518516</v>
      </c>
      <c r="AB39" s="2">
        <v>42865.961296296293</v>
      </c>
      <c r="AD39">
        <v>17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 xml:space="preserve"> ---</v>
      </c>
      <c r="AH39" t="str">
        <f t="shared" ca="1" si="15"/>
        <v>P0</v>
      </c>
    </row>
    <row r="40" spans="1:34" x14ac:dyDescent="0.3">
      <c r="A40">
        <f t="shared" si="8"/>
        <v>3</v>
      </c>
      <c r="B40">
        <f t="shared" si="9"/>
        <v>3</v>
      </c>
      <c r="C40" s="4">
        <f t="shared" ca="1" si="10"/>
        <v>99169</v>
      </c>
      <c r="D40">
        <v>99169</v>
      </c>
      <c r="E40" t="s">
        <v>513</v>
      </c>
      <c r="F40" t="s">
        <v>28</v>
      </c>
      <c r="G40" t="s">
        <v>866</v>
      </c>
      <c r="H40" t="s">
        <v>112</v>
      </c>
      <c r="I40" t="s">
        <v>24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1241</v>
      </c>
      <c r="O40">
        <v>17550</v>
      </c>
      <c r="P40" t="s">
        <v>123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25</v>
      </c>
      <c r="W40" t="s">
        <v>26</v>
      </c>
      <c r="X40" t="s">
        <v>108</v>
      </c>
      <c r="Y40" t="s">
        <v>103</v>
      </c>
      <c r="Z40" t="s">
        <v>484</v>
      </c>
      <c r="AA40" s="2">
        <v>42863.445081018515</v>
      </c>
      <c r="AB40" s="2">
        <v>42863.44730324074</v>
      </c>
      <c r="AD40">
        <v>1</v>
      </c>
      <c r="AE40" t="str">
        <f t="shared" ca="1" si="12"/>
        <v>Platform Software</v>
      </c>
      <c r="AF40" t="str">
        <f t="shared" ca="1" si="13"/>
        <v xml:space="preserve"> ---</v>
      </c>
      <c r="AG40" t="str">
        <f t="shared" ca="1" si="14"/>
        <v xml:space="preserve"> ---</v>
      </c>
      <c r="AH40" t="str">
        <f t="shared" ca="1" si="15"/>
        <v>P1</v>
      </c>
    </row>
    <row r="41" spans="1:34" x14ac:dyDescent="0.3">
      <c r="A41">
        <f t="shared" si="8"/>
        <v>127</v>
      </c>
      <c r="B41">
        <f t="shared" si="9"/>
        <v>3</v>
      </c>
      <c r="C41" s="4">
        <f t="shared" ca="1" si="10"/>
        <v>94191</v>
      </c>
      <c r="D41">
        <v>94191</v>
      </c>
      <c r="E41" t="s">
        <v>186</v>
      </c>
      <c r="F41" t="s">
        <v>75</v>
      </c>
      <c r="G41" t="s">
        <v>76</v>
      </c>
      <c r="H41" t="s">
        <v>112</v>
      </c>
      <c r="I41" t="s">
        <v>30</v>
      </c>
      <c r="J41" t="s">
        <v>123</v>
      </c>
      <c r="K41" t="str">
        <f t="shared" ca="1" si="11"/>
        <v>.</v>
      </c>
      <c r="L41" t="s">
        <v>796</v>
      </c>
      <c r="M41" t="s">
        <v>484</v>
      </c>
      <c r="N41" t="s">
        <v>344</v>
      </c>
      <c r="O41">
        <v>12886</v>
      </c>
      <c r="P41" t="s">
        <v>123</v>
      </c>
      <c r="Q41" t="s">
        <v>82</v>
      </c>
      <c r="S41" t="s">
        <v>269</v>
      </c>
      <c r="T41" t="s">
        <v>36</v>
      </c>
      <c r="U41" t="s">
        <v>35</v>
      </c>
      <c r="V41" t="s">
        <v>25</v>
      </c>
      <c r="W41" t="s">
        <v>26</v>
      </c>
      <c r="X41" t="s">
        <v>272</v>
      </c>
      <c r="Y41" t="s">
        <v>103</v>
      </c>
      <c r="Z41" t="s">
        <v>484</v>
      </c>
      <c r="AA41" s="2">
        <v>42739.997685185182</v>
      </c>
      <c r="AB41" s="2">
        <v>42863.538495370369</v>
      </c>
      <c r="AD41">
        <v>23</v>
      </c>
      <c r="AE41" t="str">
        <f t="shared" ca="1" si="12"/>
        <v>Protocols-AAUM</v>
      </c>
      <c r="AF41" t="str">
        <f t="shared" ca="1" si="13"/>
        <v xml:space="preserve"> ---</v>
      </c>
      <c r="AG41" t="str">
        <f t="shared" ca="1" si="14"/>
        <v>Waiver Requested</v>
      </c>
      <c r="AH41" t="str">
        <f t="shared" ca="1" si="15"/>
        <v>P1</v>
      </c>
    </row>
    <row r="42" spans="1:34" x14ac:dyDescent="0.3">
      <c r="A42">
        <f t="shared" si="8"/>
        <v>65</v>
      </c>
      <c r="B42">
        <f t="shared" si="9"/>
        <v>1</v>
      </c>
      <c r="C42" s="4">
        <f t="shared" ca="1" si="10"/>
        <v>96684</v>
      </c>
      <c r="D42">
        <v>96684</v>
      </c>
      <c r="E42" t="s">
        <v>651</v>
      </c>
      <c r="F42" t="s">
        <v>75</v>
      </c>
      <c r="G42" t="s">
        <v>264</v>
      </c>
      <c r="H42" t="s">
        <v>184</v>
      </c>
      <c r="I42" t="s">
        <v>30</v>
      </c>
      <c r="J42" t="s">
        <v>123</v>
      </c>
      <c r="K42" t="str">
        <f t="shared" ca="1" si="11"/>
        <v>Need Status - can this be reduced from P0 to P2. Doesn't interrupt upgrade/revert</v>
      </c>
      <c r="L42" t="s">
        <v>484</v>
      </c>
      <c r="M42" t="s">
        <v>1089</v>
      </c>
      <c r="N42" t="s">
        <v>681</v>
      </c>
      <c r="O42" t="s">
        <v>123</v>
      </c>
      <c r="P42" t="s">
        <v>123</v>
      </c>
      <c r="Q42" t="s">
        <v>82</v>
      </c>
      <c r="S42" t="s">
        <v>269</v>
      </c>
      <c r="T42" t="s">
        <v>36</v>
      </c>
      <c r="U42" t="s">
        <v>35</v>
      </c>
      <c r="V42" t="s">
        <v>43</v>
      </c>
      <c r="W42" t="s">
        <v>65</v>
      </c>
      <c r="X42" t="s">
        <v>108</v>
      </c>
      <c r="Y42" t="s">
        <v>484</v>
      </c>
      <c r="Z42" t="s">
        <v>484</v>
      </c>
      <c r="AA42" s="2">
        <v>42800.00984953704</v>
      </c>
      <c r="AB42" s="2">
        <v>42865.48951388889</v>
      </c>
      <c r="AD42">
        <v>23</v>
      </c>
      <c r="AE42" t="str">
        <f t="shared" ca="1" si="12"/>
        <v>Protocols-AAUM</v>
      </c>
      <c r="AF42" t="str">
        <f t="shared" ca="1" si="13"/>
        <v xml:space="preserve"> ---</v>
      </c>
      <c r="AG42" t="str">
        <f t="shared" ca="1" si="14"/>
        <v xml:space="preserve"> ---</v>
      </c>
      <c r="AH42" t="str">
        <f t="shared" ca="1" si="15"/>
        <v>P0</v>
      </c>
    </row>
    <row r="43" spans="1:34" x14ac:dyDescent="0.3">
      <c r="A43">
        <f t="shared" si="8"/>
        <v>42</v>
      </c>
      <c r="B43">
        <f t="shared" si="9"/>
        <v>17</v>
      </c>
      <c r="C43" s="4">
        <f t="shared" ca="1" si="10"/>
        <v>97620</v>
      </c>
      <c r="D43">
        <v>97620</v>
      </c>
      <c r="E43" t="s">
        <v>41</v>
      </c>
      <c r="F43" t="s">
        <v>75</v>
      </c>
      <c r="G43" t="s">
        <v>129</v>
      </c>
      <c r="H43" t="s">
        <v>94</v>
      </c>
      <c r="I43" t="s">
        <v>30</v>
      </c>
      <c r="J43" t="s">
        <v>123</v>
      </c>
      <c r="K43" t="str">
        <f t="shared" ca="1" si="11"/>
        <v>.</v>
      </c>
      <c r="L43" t="s">
        <v>796</v>
      </c>
      <c r="M43" t="s">
        <v>484</v>
      </c>
      <c r="N43" t="s">
        <v>929</v>
      </c>
      <c r="O43" t="s">
        <v>123</v>
      </c>
      <c r="P43" t="s">
        <v>123</v>
      </c>
      <c r="Q43" t="s">
        <v>82</v>
      </c>
      <c r="S43" t="s">
        <v>269</v>
      </c>
      <c r="T43" t="s">
        <v>36</v>
      </c>
      <c r="U43" t="s">
        <v>35</v>
      </c>
      <c r="V43" t="s">
        <v>29</v>
      </c>
      <c r="W43" t="s">
        <v>44</v>
      </c>
      <c r="X43" t="s">
        <v>405</v>
      </c>
      <c r="Y43" t="s">
        <v>484</v>
      </c>
      <c r="Z43" t="s">
        <v>484</v>
      </c>
      <c r="AA43" s="2">
        <v>42823.498773148145</v>
      </c>
      <c r="AB43" s="2">
        <v>42849.487361111111</v>
      </c>
      <c r="AD43">
        <v>9</v>
      </c>
      <c r="AE43" t="str">
        <f t="shared" ca="1" si="12"/>
        <v>Protocols-AAUM</v>
      </c>
      <c r="AF43" t="str">
        <f t="shared" ca="1" si="13"/>
        <v xml:space="preserve"> ---</v>
      </c>
      <c r="AG43" t="str">
        <f t="shared" ca="1" si="14"/>
        <v>Waiver Requested</v>
      </c>
      <c r="AH43" t="str">
        <f t="shared" ca="1" si="15"/>
        <v>P2</v>
      </c>
    </row>
    <row r="44" spans="1:34" x14ac:dyDescent="0.3">
      <c r="A44">
        <f t="shared" si="8"/>
        <v>3</v>
      </c>
      <c r="B44">
        <f t="shared" si="9"/>
        <v>1</v>
      </c>
      <c r="C44" s="4">
        <f t="shared" ca="1" si="10"/>
        <v>99186</v>
      </c>
      <c r="D44">
        <v>99186</v>
      </c>
      <c r="E44" t="s">
        <v>149</v>
      </c>
      <c r="F44" t="s">
        <v>75</v>
      </c>
      <c r="G44" t="s">
        <v>76</v>
      </c>
      <c r="H44" t="s">
        <v>94</v>
      </c>
      <c r="I44" t="s">
        <v>24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1243</v>
      </c>
      <c r="O44" t="s">
        <v>123</v>
      </c>
      <c r="P44" t="s">
        <v>123</v>
      </c>
      <c r="Q44" t="s">
        <v>21</v>
      </c>
      <c r="S44" t="s">
        <v>269</v>
      </c>
      <c r="T44" t="s">
        <v>23</v>
      </c>
      <c r="U44" t="s">
        <v>50</v>
      </c>
      <c r="V44" t="s">
        <v>29</v>
      </c>
      <c r="W44" t="s">
        <v>107</v>
      </c>
      <c r="X44" t="s">
        <v>1244</v>
      </c>
      <c r="Y44" t="s">
        <v>484</v>
      </c>
      <c r="Z44" t="s">
        <v>484</v>
      </c>
      <c r="AA44" s="2">
        <v>42863.991469907407</v>
      </c>
      <c r="AB44" s="2">
        <v>42865.861377314817</v>
      </c>
      <c r="AC44" t="s">
        <v>402</v>
      </c>
      <c r="AD44">
        <v>4</v>
      </c>
      <c r="AE44" t="str">
        <f t="shared" ca="1" si="12"/>
        <v>Protocols-AAUM</v>
      </c>
      <c r="AF44" t="str">
        <f t="shared" ca="1" si="13"/>
        <v xml:space="preserve"> ---</v>
      </c>
      <c r="AG44" t="str">
        <f t="shared" ca="1" si="14"/>
        <v xml:space="preserve"> ---</v>
      </c>
      <c r="AH44" t="str">
        <f t="shared" ca="1" si="15"/>
        <v>P2</v>
      </c>
    </row>
    <row r="45" spans="1:34" x14ac:dyDescent="0.3">
      <c r="A45">
        <f t="shared" si="8"/>
        <v>2</v>
      </c>
      <c r="B45">
        <f t="shared" si="9"/>
        <v>0</v>
      </c>
      <c r="C45" s="4">
        <f t="shared" ca="1" si="10"/>
        <v>99206</v>
      </c>
      <c r="D45">
        <v>99206</v>
      </c>
      <c r="E45" t="s">
        <v>188</v>
      </c>
      <c r="F45" t="s">
        <v>443</v>
      </c>
      <c r="G45" t="s">
        <v>444</v>
      </c>
      <c r="H45" t="s">
        <v>94</v>
      </c>
      <c r="I45" t="s">
        <v>24</v>
      </c>
      <c r="J45" t="s">
        <v>123</v>
      </c>
      <c r="K45" t="str">
        <f t="shared" ca="1" si="11"/>
        <v>NTR</v>
      </c>
      <c r="L45" t="s">
        <v>484</v>
      </c>
      <c r="M45" t="s">
        <v>484</v>
      </c>
      <c r="N45" t="s">
        <v>1276</v>
      </c>
      <c r="O45" t="s">
        <v>123</v>
      </c>
      <c r="P45" t="s">
        <v>123</v>
      </c>
      <c r="Q45" t="s">
        <v>21</v>
      </c>
      <c r="S45" t="s">
        <v>269</v>
      </c>
      <c r="T45" t="s">
        <v>23</v>
      </c>
      <c r="U45" t="s">
        <v>22</v>
      </c>
      <c r="V45" t="s">
        <v>82</v>
      </c>
      <c r="W45" t="s">
        <v>54</v>
      </c>
      <c r="X45" t="s">
        <v>188</v>
      </c>
      <c r="Y45" t="s">
        <v>484</v>
      </c>
      <c r="Z45" t="s">
        <v>484</v>
      </c>
      <c r="AA45" s="2">
        <v>42864.195775462962</v>
      </c>
      <c r="AB45" s="2">
        <v>42866.074675925927</v>
      </c>
      <c r="AD45">
        <v>8</v>
      </c>
      <c r="AE45" t="str">
        <f t="shared" ca="1" si="12"/>
        <v>NTR</v>
      </c>
      <c r="AF45" t="str">
        <f t="shared" ca="1" si="13"/>
        <v>NoTarg</v>
      </c>
      <c r="AG45" t="str">
        <f t="shared" ca="1" si="14"/>
        <v>NoWaive</v>
      </c>
      <c r="AH45" t="str">
        <f t="shared" ca="1" si="15"/>
        <v>NTR</v>
      </c>
    </row>
    <row r="46" spans="1:34" x14ac:dyDescent="0.3">
      <c r="A46">
        <f t="shared" si="8"/>
        <v>3</v>
      </c>
      <c r="B46">
        <f t="shared" si="9"/>
        <v>2</v>
      </c>
      <c r="C46" s="4">
        <f t="shared" ca="1" si="10"/>
        <v>99172</v>
      </c>
      <c r="D46">
        <v>99172</v>
      </c>
      <c r="E46" t="s">
        <v>113</v>
      </c>
      <c r="F46" t="s">
        <v>19</v>
      </c>
      <c r="G46" t="s">
        <v>83</v>
      </c>
      <c r="H46" t="s">
        <v>156</v>
      </c>
      <c r="I46" t="s">
        <v>123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1242</v>
      </c>
      <c r="O46" t="s">
        <v>123</v>
      </c>
      <c r="P46" t="s">
        <v>123</v>
      </c>
      <c r="Q46" t="s">
        <v>21</v>
      </c>
      <c r="S46" t="s">
        <v>269</v>
      </c>
      <c r="T46" t="s">
        <v>36</v>
      </c>
      <c r="U46" t="s">
        <v>22</v>
      </c>
      <c r="V46" t="s">
        <v>82</v>
      </c>
      <c r="W46" t="s">
        <v>54</v>
      </c>
      <c r="X46" t="s">
        <v>47</v>
      </c>
      <c r="Y46" t="s">
        <v>100</v>
      </c>
      <c r="Z46" t="s">
        <v>484</v>
      </c>
      <c r="AA46" s="2">
        <v>42863.467222222222</v>
      </c>
      <c r="AB46" s="2">
        <v>42864.527604166666</v>
      </c>
      <c r="AD46">
        <v>6</v>
      </c>
      <c r="AE46" t="str">
        <f t="shared" ca="1" si="12"/>
        <v>Protocols-NFS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unspecified</v>
      </c>
    </row>
    <row r="47" spans="1:34" x14ac:dyDescent="0.3">
      <c r="A47">
        <f t="shared" si="8"/>
        <v>1</v>
      </c>
      <c r="B47">
        <f t="shared" si="9"/>
        <v>1</v>
      </c>
      <c r="C47" s="4">
        <f t="shared" ca="1" si="10"/>
        <v>99305</v>
      </c>
      <c r="D47">
        <v>99305</v>
      </c>
      <c r="E47" t="s">
        <v>447</v>
      </c>
      <c r="F47" t="s">
        <v>19</v>
      </c>
      <c r="G47" t="s">
        <v>442</v>
      </c>
      <c r="H47" t="s">
        <v>156</v>
      </c>
      <c r="I47" t="s">
        <v>123</v>
      </c>
      <c r="J47" t="s">
        <v>123</v>
      </c>
      <c r="K47" t="str">
        <f t="shared" ca="1" si="11"/>
        <v>NTR</v>
      </c>
      <c r="L47" t="s">
        <v>484</v>
      </c>
      <c r="M47" t="s">
        <v>484</v>
      </c>
      <c r="N47" t="s">
        <v>1283</v>
      </c>
      <c r="O47" t="s">
        <v>123</v>
      </c>
      <c r="P47" t="s">
        <v>123</v>
      </c>
      <c r="Q47" t="s">
        <v>82</v>
      </c>
      <c r="S47" t="s">
        <v>269</v>
      </c>
      <c r="T47" t="s">
        <v>36</v>
      </c>
      <c r="U47" t="s">
        <v>22</v>
      </c>
      <c r="V47" t="s">
        <v>82</v>
      </c>
      <c r="W47" t="s">
        <v>54</v>
      </c>
      <c r="X47" t="s">
        <v>47</v>
      </c>
      <c r="Y47" t="s">
        <v>103</v>
      </c>
      <c r="Z47" t="s">
        <v>484</v>
      </c>
      <c r="AA47" s="2">
        <v>42865.665011574078</v>
      </c>
      <c r="AB47" s="2">
        <v>42865.895590277774</v>
      </c>
      <c r="AD47">
        <v>6</v>
      </c>
      <c r="AE47" t="str">
        <f t="shared" ca="1" si="12"/>
        <v>NTR</v>
      </c>
      <c r="AF47" t="str">
        <f t="shared" ca="1" si="13"/>
        <v>NoTarg</v>
      </c>
      <c r="AG47" t="str">
        <f t="shared" ca="1" si="14"/>
        <v>NoWaive</v>
      </c>
      <c r="AH47" t="str">
        <f t="shared" ca="1" si="15"/>
        <v>NTR</v>
      </c>
    </row>
    <row r="48" spans="1:34" x14ac:dyDescent="0.3">
      <c r="A48">
        <f t="shared" si="8"/>
        <v>372</v>
      </c>
      <c r="B48">
        <f t="shared" si="9"/>
        <v>16</v>
      </c>
      <c r="C48" s="4">
        <f t="shared" ca="1" si="10"/>
        <v>81963</v>
      </c>
      <c r="D48">
        <v>81963</v>
      </c>
      <c r="E48" t="s">
        <v>18</v>
      </c>
      <c r="F48" t="s">
        <v>86</v>
      </c>
      <c r="G48" t="s">
        <v>87</v>
      </c>
      <c r="H48" t="s">
        <v>112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354</v>
      </c>
      <c r="O48">
        <v>10905</v>
      </c>
      <c r="P48" t="s">
        <v>123</v>
      </c>
      <c r="Q48" t="s">
        <v>82</v>
      </c>
      <c r="S48" t="s">
        <v>269</v>
      </c>
      <c r="T48" t="s">
        <v>23</v>
      </c>
      <c r="U48" t="s">
        <v>22</v>
      </c>
      <c r="V48" t="s">
        <v>60</v>
      </c>
      <c r="W48" t="s">
        <v>26</v>
      </c>
      <c r="X48" t="s">
        <v>272</v>
      </c>
      <c r="Y48" t="s">
        <v>484</v>
      </c>
      <c r="Z48" t="s">
        <v>484</v>
      </c>
      <c r="AA48" s="2">
        <v>42489.026759259257</v>
      </c>
      <c r="AB48" s="2">
        <v>42850.678969907407</v>
      </c>
      <c r="AD48">
        <v>7</v>
      </c>
      <c r="AE48" t="str">
        <f t="shared" ca="1" si="12"/>
        <v>Protocols-SMB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P1</v>
      </c>
    </row>
    <row r="49" spans="1:34" x14ac:dyDescent="0.3">
      <c r="A49">
        <f t="shared" si="8"/>
        <v>194</v>
      </c>
      <c r="B49">
        <f t="shared" si="9"/>
        <v>0</v>
      </c>
      <c r="C49" s="4">
        <f t="shared" ca="1" si="10"/>
        <v>91457</v>
      </c>
      <c r="D49">
        <v>91457</v>
      </c>
      <c r="E49" t="s">
        <v>205</v>
      </c>
      <c r="F49" t="s">
        <v>86</v>
      </c>
      <c r="G49" t="s">
        <v>87</v>
      </c>
      <c r="H49" t="s">
        <v>184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1182</v>
      </c>
      <c r="N49" t="s">
        <v>358</v>
      </c>
      <c r="O49" t="s">
        <v>123</v>
      </c>
      <c r="P49" t="s">
        <v>1285</v>
      </c>
      <c r="Q49" t="s">
        <v>82</v>
      </c>
      <c r="S49" t="s">
        <v>269</v>
      </c>
      <c r="T49" t="s">
        <v>36</v>
      </c>
      <c r="U49" t="s">
        <v>35</v>
      </c>
      <c r="V49" t="s">
        <v>29</v>
      </c>
      <c r="W49" t="s">
        <v>54</v>
      </c>
      <c r="X49" t="s">
        <v>272</v>
      </c>
      <c r="Y49" t="s">
        <v>100</v>
      </c>
      <c r="Z49" t="s">
        <v>847</v>
      </c>
      <c r="AA49" s="2">
        <v>42670.388807870368</v>
      </c>
      <c r="AB49" s="2">
        <v>42866.213287037041</v>
      </c>
      <c r="AD49">
        <v>12</v>
      </c>
      <c r="AE49" t="str">
        <f t="shared" ca="1" si="12"/>
        <v>Protocols-SMB</v>
      </c>
      <c r="AF49" t="str">
        <f t="shared" ca="1" si="13"/>
        <v>Avitus_1.4.0.68-20170510</v>
      </c>
      <c r="AG49" t="str">
        <f t="shared" ca="1" si="14"/>
        <v xml:space="preserve"> ---</v>
      </c>
      <c r="AH49" t="str">
        <f t="shared" ca="1" si="15"/>
        <v>P0</v>
      </c>
    </row>
    <row r="50" spans="1:34" x14ac:dyDescent="0.3">
      <c r="A50">
        <f t="shared" si="8"/>
        <v>111</v>
      </c>
      <c r="B50">
        <f t="shared" si="9"/>
        <v>1</v>
      </c>
      <c r="C50" s="4">
        <f t="shared" ca="1" si="10"/>
        <v>94835</v>
      </c>
      <c r="D50">
        <v>94835</v>
      </c>
      <c r="E50" t="s">
        <v>561</v>
      </c>
      <c r="F50" t="s">
        <v>86</v>
      </c>
      <c r="G50" t="s">
        <v>87</v>
      </c>
      <c r="H50" t="s">
        <v>112</v>
      </c>
      <c r="I50" t="s">
        <v>30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363</v>
      </c>
      <c r="O50">
        <v>13183</v>
      </c>
      <c r="P50" t="s">
        <v>1075</v>
      </c>
      <c r="Q50" t="s">
        <v>82</v>
      </c>
      <c r="S50" t="s">
        <v>269</v>
      </c>
      <c r="T50" t="s">
        <v>36</v>
      </c>
      <c r="U50" t="s">
        <v>35</v>
      </c>
      <c r="V50" t="s">
        <v>190</v>
      </c>
      <c r="W50" t="s">
        <v>26</v>
      </c>
      <c r="X50" t="s">
        <v>272</v>
      </c>
      <c r="Y50" t="s">
        <v>103</v>
      </c>
      <c r="Z50" t="s">
        <v>484</v>
      </c>
      <c r="AA50" s="2">
        <v>42755.484872685185</v>
      </c>
      <c r="AB50" s="2">
        <v>42865.24590277778</v>
      </c>
      <c r="AC50" t="s">
        <v>1213</v>
      </c>
      <c r="AD50">
        <v>3</v>
      </c>
      <c r="AE50" t="str">
        <f t="shared" ca="1" si="12"/>
        <v>Protocols-SMB</v>
      </c>
      <c r="AF50" t="str">
        <f t="shared" ca="1" si="13"/>
        <v xml:space="preserve"> ---</v>
      </c>
      <c r="AG50" t="str">
        <f t="shared" ca="1" si="14"/>
        <v xml:space="preserve"> ---</v>
      </c>
      <c r="AH50" t="str">
        <f t="shared" ca="1" si="15"/>
        <v>P1</v>
      </c>
    </row>
    <row r="51" spans="1:34" x14ac:dyDescent="0.3">
      <c r="A51">
        <f t="shared" si="8"/>
        <v>58</v>
      </c>
      <c r="B51">
        <f t="shared" si="9"/>
        <v>7</v>
      </c>
      <c r="C51" s="4">
        <f t="shared" ca="1" si="10"/>
        <v>97010</v>
      </c>
      <c r="D51">
        <v>97010</v>
      </c>
      <c r="E51" t="s">
        <v>18</v>
      </c>
      <c r="F51" t="s">
        <v>86</v>
      </c>
      <c r="G51" t="s">
        <v>92</v>
      </c>
      <c r="H51" t="s">
        <v>94</v>
      </c>
      <c r="I51" t="s">
        <v>30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776</v>
      </c>
      <c r="O51" t="s">
        <v>123</v>
      </c>
      <c r="P51" t="s">
        <v>626</v>
      </c>
      <c r="Q51" t="s">
        <v>82</v>
      </c>
      <c r="S51" t="s">
        <v>269</v>
      </c>
      <c r="T51" t="s">
        <v>36</v>
      </c>
      <c r="U51" t="s">
        <v>35</v>
      </c>
      <c r="V51" t="s">
        <v>29</v>
      </c>
      <c r="W51" t="s">
        <v>54</v>
      </c>
      <c r="X51" t="s">
        <v>405</v>
      </c>
      <c r="Y51" t="s">
        <v>484</v>
      </c>
      <c r="Z51" t="s">
        <v>484</v>
      </c>
      <c r="AA51" s="2">
        <v>42807.641898148147</v>
      </c>
      <c r="AB51" s="2">
        <v>42859.204583333332</v>
      </c>
      <c r="AC51" t="s">
        <v>1215</v>
      </c>
      <c r="AD51">
        <v>3</v>
      </c>
      <c r="AE51" t="str">
        <f t="shared" ca="1" si="12"/>
        <v>Protocols-SMB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P2</v>
      </c>
    </row>
    <row r="52" spans="1:34" x14ac:dyDescent="0.3">
      <c r="A52">
        <f t="shared" si="8"/>
        <v>44</v>
      </c>
      <c r="B52">
        <f t="shared" si="9"/>
        <v>6</v>
      </c>
      <c r="C52" s="4">
        <f t="shared" ca="1" si="10"/>
        <v>97543</v>
      </c>
      <c r="D52">
        <v>97543</v>
      </c>
      <c r="E52" t="s">
        <v>91</v>
      </c>
      <c r="F52" t="s">
        <v>86</v>
      </c>
      <c r="G52" t="s">
        <v>92</v>
      </c>
      <c r="H52" t="s">
        <v>112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1037</v>
      </c>
      <c r="O52">
        <v>17360</v>
      </c>
      <c r="P52" t="s">
        <v>123</v>
      </c>
      <c r="Q52" t="s">
        <v>82</v>
      </c>
      <c r="S52" t="s">
        <v>269</v>
      </c>
      <c r="T52" t="s">
        <v>36</v>
      </c>
      <c r="U52" t="s">
        <v>35</v>
      </c>
      <c r="V52" t="s">
        <v>29</v>
      </c>
      <c r="W52" t="s">
        <v>44</v>
      </c>
      <c r="X52" t="s">
        <v>118</v>
      </c>
      <c r="Y52" t="s">
        <v>484</v>
      </c>
      <c r="Z52" t="s">
        <v>484</v>
      </c>
      <c r="AA52" s="2">
        <v>42821.996874999997</v>
      </c>
      <c r="AB52" s="2">
        <v>42860.482615740744</v>
      </c>
      <c r="AC52" t="s">
        <v>402</v>
      </c>
      <c r="AD52">
        <v>3</v>
      </c>
      <c r="AE52" t="str">
        <f t="shared" ca="1" si="12"/>
        <v>Protocols-SMB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P1</v>
      </c>
    </row>
    <row r="53" spans="1:34" x14ac:dyDescent="0.3">
      <c r="A53">
        <f t="shared" si="8"/>
        <v>41</v>
      </c>
      <c r="B53">
        <f t="shared" si="9"/>
        <v>2</v>
      </c>
      <c r="C53" s="4">
        <f t="shared" ca="1" si="10"/>
        <v>97762</v>
      </c>
      <c r="D53">
        <v>97762</v>
      </c>
      <c r="E53" t="s">
        <v>561</v>
      </c>
      <c r="F53" t="s">
        <v>86</v>
      </c>
      <c r="G53" t="s">
        <v>87</v>
      </c>
      <c r="H53" t="s">
        <v>112</v>
      </c>
      <c r="I53" t="s">
        <v>24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950</v>
      </c>
      <c r="O53">
        <v>17259</v>
      </c>
      <c r="P53" t="s">
        <v>1076</v>
      </c>
      <c r="Q53" t="s">
        <v>82</v>
      </c>
      <c r="S53" t="s">
        <v>269</v>
      </c>
      <c r="T53" t="s">
        <v>23</v>
      </c>
      <c r="U53" t="s">
        <v>39</v>
      </c>
      <c r="V53" t="s">
        <v>190</v>
      </c>
      <c r="W53" t="s">
        <v>26</v>
      </c>
      <c r="X53" t="s">
        <v>405</v>
      </c>
      <c r="Y53" t="s">
        <v>484</v>
      </c>
      <c r="Z53" t="s">
        <v>484</v>
      </c>
      <c r="AA53" s="2">
        <v>42825.480578703704</v>
      </c>
      <c r="AB53" s="2">
        <v>42864.41978009259</v>
      </c>
      <c r="AD53">
        <v>1</v>
      </c>
      <c r="AE53" t="str">
        <f t="shared" ca="1" si="12"/>
        <v>Protocols-SMB</v>
      </c>
      <c r="AF53" t="str">
        <f t="shared" ca="1" si="13"/>
        <v xml:space="preserve"> ---</v>
      </c>
      <c r="AG53" t="str">
        <f t="shared" ca="1" si="14"/>
        <v xml:space="preserve"> ---</v>
      </c>
      <c r="AH53" t="str">
        <f t="shared" ca="1" si="15"/>
        <v>P1</v>
      </c>
    </row>
    <row r="54" spans="1:34" x14ac:dyDescent="0.3">
      <c r="A54">
        <f t="shared" si="8"/>
        <v>24</v>
      </c>
      <c r="B54">
        <f t="shared" si="9"/>
        <v>0</v>
      </c>
      <c r="C54" s="4">
        <f t="shared" ca="1" si="10"/>
        <v>98327</v>
      </c>
      <c r="D54">
        <v>98327</v>
      </c>
      <c r="E54" t="s">
        <v>84</v>
      </c>
      <c r="F54" t="s">
        <v>86</v>
      </c>
      <c r="G54" t="s">
        <v>87</v>
      </c>
      <c r="H54" t="s">
        <v>184</v>
      </c>
      <c r="I54" t="s">
        <v>24</v>
      </c>
      <c r="J54" t="s">
        <v>123</v>
      </c>
      <c r="K54" t="str">
        <f t="shared" ca="1" si="11"/>
        <v>.</v>
      </c>
      <c r="L54" t="s">
        <v>484</v>
      </c>
      <c r="M54" t="s">
        <v>1089</v>
      </c>
      <c r="N54" t="s">
        <v>1053</v>
      </c>
      <c r="O54" t="s">
        <v>123</v>
      </c>
      <c r="P54" t="s">
        <v>123</v>
      </c>
      <c r="Q54" t="s">
        <v>82</v>
      </c>
      <c r="S54" t="s">
        <v>269</v>
      </c>
      <c r="T54" t="s">
        <v>36</v>
      </c>
      <c r="U54" t="s">
        <v>22</v>
      </c>
      <c r="V54" t="s">
        <v>82</v>
      </c>
      <c r="W54" t="s">
        <v>54</v>
      </c>
      <c r="X54" t="s">
        <v>405</v>
      </c>
      <c r="Y54" t="s">
        <v>484</v>
      </c>
      <c r="Z54" t="s">
        <v>847</v>
      </c>
      <c r="AA54" s="2">
        <v>42842.525949074072</v>
      </c>
      <c r="AB54" s="2">
        <v>42866.199467592596</v>
      </c>
      <c r="AC54" t="s">
        <v>1232</v>
      </c>
      <c r="AD54">
        <v>8</v>
      </c>
      <c r="AE54" t="str">
        <f t="shared" ca="1" si="12"/>
        <v>Protocols-SMB</v>
      </c>
      <c r="AF54" t="str">
        <f t="shared" ca="1" si="13"/>
        <v>Avitus_1.4.0.68-20170510</v>
      </c>
      <c r="AG54" t="str">
        <f t="shared" ca="1" si="14"/>
        <v xml:space="preserve"> ---</v>
      </c>
      <c r="AH54" t="str">
        <f t="shared" ca="1" si="15"/>
        <v>P0</v>
      </c>
    </row>
    <row r="55" spans="1:34" x14ac:dyDescent="0.3">
      <c r="A55">
        <f t="shared" si="8"/>
        <v>16</v>
      </c>
      <c r="B55">
        <f t="shared" si="9"/>
        <v>11</v>
      </c>
      <c r="C55" s="4">
        <f t="shared" ca="1" si="10"/>
        <v>98719</v>
      </c>
      <c r="D55">
        <v>98719</v>
      </c>
      <c r="E55" t="s">
        <v>85</v>
      </c>
      <c r="F55" t="s">
        <v>86</v>
      </c>
      <c r="G55" t="s">
        <v>87</v>
      </c>
      <c r="H55" t="s">
        <v>112</v>
      </c>
      <c r="I55" t="s">
        <v>24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1145</v>
      </c>
      <c r="O55">
        <v>17461</v>
      </c>
      <c r="P55" t="s">
        <v>123</v>
      </c>
      <c r="Q55" t="s">
        <v>82</v>
      </c>
      <c r="S55" t="s">
        <v>269</v>
      </c>
      <c r="T55" t="s">
        <v>36</v>
      </c>
      <c r="U55" t="s">
        <v>35</v>
      </c>
      <c r="V55" t="s">
        <v>190</v>
      </c>
      <c r="W55" t="s">
        <v>26</v>
      </c>
      <c r="X55" t="s">
        <v>742</v>
      </c>
      <c r="Y55" t="s">
        <v>103</v>
      </c>
      <c r="Z55" t="s">
        <v>484</v>
      </c>
      <c r="AA55" s="2">
        <v>42850.597083333334</v>
      </c>
      <c r="AB55" s="2">
        <v>42855.48332175926</v>
      </c>
      <c r="AD55">
        <v>4</v>
      </c>
      <c r="AE55" t="str">
        <f t="shared" ca="1" si="12"/>
        <v>Protocols-SMB</v>
      </c>
      <c r="AF55" t="str">
        <f t="shared" ca="1" si="13"/>
        <v xml:space="preserve"> ---</v>
      </c>
      <c r="AG55" t="str">
        <f t="shared" ca="1" si="14"/>
        <v xml:space="preserve"> ---</v>
      </c>
      <c r="AH55" t="str">
        <f t="shared" ca="1" si="15"/>
        <v>P1</v>
      </c>
    </row>
    <row r="56" spans="1:34" x14ac:dyDescent="0.3">
      <c r="A56">
        <f t="shared" si="8"/>
        <v>15</v>
      </c>
      <c r="B56">
        <f t="shared" si="9"/>
        <v>1</v>
      </c>
      <c r="C56" s="4">
        <f t="shared" ca="1" si="10"/>
        <v>98767</v>
      </c>
      <c r="D56">
        <v>98767</v>
      </c>
      <c r="E56" t="s">
        <v>89</v>
      </c>
      <c r="F56" t="s">
        <v>86</v>
      </c>
      <c r="G56" t="s">
        <v>87</v>
      </c>
      <c r="H56" t="s">
        <v>112</v>
      </c>
      <c r="I56" t="s">
        <v>24</v>
      </c>
      <c r="J56" t="s">
        <v>123</v>
      </c>
      <c r="K56" t="str">
        <f t="shared" ca="1" si="11"/>
        <v>.</v>
      </c>
      <c r="L56" t="s">
        <v>484</v>
      </c>
      <c r="M56" t="s">
        <v>1089</v>
      </c>
      <c r="N56" t="s">
        <v>1151</v>
      </c>
      <c r="O56">
        <v>17441</v>
      </c>
      <c r="P56" t="s">
        <v>123</v>
      </c>
      <c r="Q56" t="s">
        <v>82</v>
      </c>
      <c r="S56" t="s">
        <v>269</v>
      </c>
      <c r="T56" t="s">
        <v>36</v>
      </c>
      <c r="U56" t="s">
        <v>35</v>
      </c>
      <c r="V56" t="s">
        <v>190</v>
      </c>
      <c r="W56" t="s">
        <v>26</v>
      </c>
      <c r="X56" t="s">
        <v>405</v>
      </c>
      <c r="Y56" t="s">
        <v>484</v>
      </c>
      <c r="Z56" t="s">
        <v>851</v>
      </c>
      <c r="AA56" s="2">
        <v>42851.463229166664</v>
      </c>
      <c r="AB56" s="2">
        <v>42865.334201388891</v>
      </c>
      <c r="AC56" t="s">
        <v>1272</v>
      </c>
      <c r="AD56">
        <v>1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 xml:space="preserve"> ---</v>
      </c>
      <c r="AH56" t="str">
        <f t="shared" ca="1" si="15"/>
        <v>P1</v>
      </c>
    </row>
    <row r="57" spans="1:34" x14ac:dyDescent="0.3">
      <c r="A57">
        <f t="shared" si="8"/>
        <v>14</v>
      </c>
      <c r="B57">
        <f t="shared" si="9"/>
        <v>1</v>
      </c>
      <c r="C57" s="4">
        <f t="shared" ca="1" si="10"/>
        <v>98839</v>
      </c>
      <c r="D57">
        <v>98839</v>
      </c>
      <c r="E57" t="s">
        <v>416</v>
      </c>
      <c r="F57" t="s">
        <v>86</v>
      </c>
      <c r="G57" t="s">
        <v>266</v>
      </c>
      <c r="H57" t="s">
        <v>94</v>
      </c>
      <c r="I57" t="s">
        <v>24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1161</v>
      </c>
      <c r="O57" t="s">
        <v>123</v>
      </c>
      <c r="P57" t="s">
        <v>1273</v>
      </c>
      <c r="Q57" t="s">
        <v>82</v>
      </c>
      <c r="S57" t="s">
        <v>269</v>
      </c>
      <c r="T57" t="s">
        <v>23</v>
      </c>
      <c r="U57" t="s">
        <v>39</v>
      </c>
      <c r="V57" t="s">
        <v>29</v>
      </c>
      <c r="W57" t="s">
        <v>54</v>
      </c>
      <c r="X57" t="s">
        <v>405</v>
      </c>
      <c r="Y57" t="s">
        <v>484</v>
      </c>
      <c r="Z57" t="s">
        <v>484</v>
      </c>
      <c r="AA57" s="2">
        <v>42852.588067129633</v>
      </c>
      <c r="AB57" s="2">
        <v>42865.403344907405</v>
      </c>
      <c r="AD57">
        <v>1</v>
      </c>
      <c r="AE57" t="str">
        <f t="shared" ca="1" si="12"/>
        <v>Protocols-SMB</v>
      </c>
      <c r="AF57" t="str">
        <f t="shared" ca="1" si="13"/>
        <v xml:space="preserve"> ---</v>
      </c>
      <c r="AG57" t="str">
        <f t="shared" ca="1" si="14"/>
        <v xml:space="preserve"> ---</v>
      </c>
      <c r="AH57" t="str">
        <f t="shared" ca="1" si="15"/>
        <v>P2</v>
      </c>
    </row>
    <row r="58" spans="1:34" x14ac:dyDescent="0.3">
      <c r="A58">
        <f t="shared" si="8"/>
        <v>10</v>
      </c>
      <c r="B58">
        <f t="shared" si="9"/>
        <v>10</v>
      </c>
      <c r="C58" s="4">
        <f t="shared" ca="1" si="10"/>
        <v>98910</v>
      </c>
      <c r="D58">
        <v>98910</v>
      </c>
      <c r="E58" t="s">
        <v>265</v>
      </c>
      <c r="F58" t="s">
        <v>86</v>
      </c>
      <c r="G58" t="s">
        <v>87</v>
      </c>
      <c r="H58" t="s">
        <v>94</v>
      </c>
      <c r="I58" t="s">
        <v>24</v>
      </c>
      <c r="J58" t="s">
        <v>123</v>
      </c>
      <c r="K58" t="str">
        <f t="shared" ca="1" si="11"/>
        <v>.</v>
      </c>
      <c r="L58" t="s">
        <v>796</v>
      </c>
      <c r="M58" t="s">
        <v>484</v>
      </c>
      <c r="N58" t="s">
        <v>1178</v>
      </c>
      <c r="O58" t="s">
        <v>123</v>
      </c>
      <c r="P58" t="s">
        <v>123</v>
      </c>
      <c r="Q58" t="s">
        <v>82</v>
      </c>
      <c r="S58" t="s">
        <v>269</v>
      </c>
      <c r="T58" t="s">
        <v>23</v>
      </c>
      <c r="U58" t="s">
        <v>22</v>
      </c>
      <c r="V58" t="s">
        <v>570</v>
      </c>
      <c r="W58" t="s">
        <v>683</v>
      </c>
      <c r="X58" t="s">
        <v>108</v>
      </c>
      <c r="Y58" t="s">
        <v>484</v>
      </c>
      <c r="Z58" t="s">
        <v>484</v>
      </c>
      <c r="AA58" s="2">
        <v>42856.488692129627</v>
      </c>
      <c r="AB58" s="2">
        <v>42856.490949074076</v>
      </c>
      <c r="AD58">
        <v>2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14"/>
        <v>Waiver Requested</v>
      </c>
      <c r="AH58" t="str">
        <f t="shared" ca="1" si="15"/>
        <v>P2</v>
      </c>
    </row>
    <row r="59" spans="1:34" x14ac:dyDescent="0.3">
      <c r="A59">
        <f t="shared" si="8"/>
        <v>9</v>
      </c>
      <c r="B59">
        <f t="shared" si="9"/>
        <v>6</v>
      </c>
      <c r="C59" s="4">
        <f t="shared" ca="1" si="10"/>
        <v>98940</v>
      </c>
      <c r="D59">
        <v>98940</v>
      </c>
      <c r="E59" t="s">
        <v>399</v>
      </c>
      <c r="F59" t="s">
        <v>86</v>
      </c>
      <c r="G59" t="s">
        <v>87</v>
      </c>
      <c r="H59" t="s">
        <v>112</v>
      </c>
      <c r="I59" t="s">
        <v>24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1183</v>
      </c>
      <c r="O59">
        <v>17509</v>
      </c>
      <c r="P59" t="s">
        <v>123</v>
      </c>
      <c r="Q59" t="s">
        <v>82</v>
      </c>
      <c r="S59" t="s">
        <v>269</v>
      </c>
      <c r="T59" t="s">
        <v>36</v>
      </c>
      <c r="U59" t="s">
        <v>35</v>
      </c>
      <c r="V59" t="s">
        <v>190</v>
      </c>
      <c r="W59" t="s">
        <v>26</v>
      </c>
      <c r="X59" t="s">
        <v>405</v>
      </c>
      <c r="Y59" t="s">
        <v>103</v>
      </c>
      <c r="Z59" t="s">
        <v>484</v>
      </c>
      <c r="AA59" s="2">
        <v>42857.191631944443</v>
      </c>
      <c r="AB59" s="2">
        <v>42860.482638888891</v>
      </c>
      <c r="AD59">
        <v>2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 xml:space="preserve"> ---</v>
      </c>
      <c r="AH59" t="str">
        <f t="shared" ca="1" si="15"/>
        <v>P1</v>
      </c>
    </row>
    <row r="60" spans="1:34" x14ac:dyDescent="0.3">
      <c r="A60">
        <f t="shared" si="8"/>
        <v>6</v>
      </c>
      <c r="B60">
        <f t="shared" si="9"/>
        <v>1</v>
      </c>
      <c r="C60" s="4">
        <f t="shared" ca="1" si="10"/>
        <v>99118</v>
      </c>
      <c r="D60">
        <v>99118</v>
      </c>
      <c r="E60" t="s">
        <v>267</v>
      </c>
      <c r="F60" t="s">
        <v>86</v>
      </c>
      <c r="G60" t="s">
        <v>266</v>
      </c>
      <c r="H60" t="s">
        <v>184</v>
      </c>
      <c r="I60" t="s">
        <v>68</v>
      </c>
      <c r="J60" t="s">
        <v>123</v>
      </c>
      <c r="K60" t="str">
        <f t="shared" ca="1" si="11"/>
        <v>in analysis</v>
      </c>
      <c r="L60" t="s">
        <v>484</v>
      </c>
      <c r="M60" t="s">
        <v>484</v>
      </c>
      <c r="N60" t="s">
        <v>1225</v>
      </c>
      <c r="O60" t="s">
        <v>123</v>
      </c>
      <c r="P60" t="s">
        <v>123</v>
      </c>
      <c r="Q60" t="s">
        <v>82</v>
      </c>
      <c r="S60" t="s">
        <v>269</v>
      </c>
      <c r="T60" t="s">
        <v>23</v>
      </c>
      <c r="U60" t="s">
        <v>22</v>
      </c>
      <c r="V60" t="s">
        <v>82</v>
      </c>
      <c r="W60" t="s">
        <v>90</v>
      </c>
      <c r="X60" t="s">
        <v>405</v>
      </c>
      <c r="Y60" t="s">
        <v>484</v>
      </c>
      <c r="Z60" t="s">
        <v>484</v>
      </c>
      <c r="AA60" s="2">
        <v>42860.42423611111</v>
      </c>
      <c r="AB60" s="2">
        <v>42865.429907407408</v>
      </c>
      <c r="AD60">
        <v>4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 xml:space="preserve"> ---</v>
      </c>
      <c r="AH60" t="str">
        <f t="shared" ca="1" si="15"/>
        <v>P0</v>
      </c>
    </row>
    <row r="61" spans="1:34" x14ac:dyDescent="0.3">
      <c r="A61">
        <f t="shared" si="8"/>
        <v>1</v>
      </c>
      <c r="B61">
        <f t="shared" si="9"/>
        <v>1</v>
      </c>
      <c r="C61" s="4">
        <f t="shared" ca="1" si="10"/>
        <v>99297</v>
      </c>
      <c r="D61">
        <v>99297</v>
      </c>
      <c r="E61" t="s">
        <v>265</v>
      </c>
      <c r="F61" t="s">
        <v>86</v>
      </c>
      <c r="G61" t="s">
        <v>87</v>
      </c>
      <c r="H61" t="s">
        <v>112</v>
      </c>
      <c r="I61" t="s">
        <v>1269</v>
      </c>
      <c r="J61" t="s">
        <v>123</v>
      </c>
      <c r="K61" t="str">
        <f t="shared" ca="1" si="11"/>
        <v>NTR</v>
      </c>
      <c r="L61" t="s">
        <v>484</v>
      </c>
      <c r="M61" t="s">
        <v>484</v>
      </c>
      <c r="N61" t="s">
        <v>1282</v>
      </c>
      <c r="O61">
        <v>16394</v>
      </c>
      <c r="P61" t="s">
        <v>123</v>
      </c>
      <c r="Q61" t="s">
        <v>82</v>
      </c>
      <c r="S61" t="s">
        <v>269</v>
      </c>
      <c r="T61" t="s">
        <v>23</v>
      </c>
      <c r="U61" t="s">
        <v>22</v>
      </c>
      <c r="V61" t="s">
        <v>190</v>
      </c>
      <c r="W61" t="s">
        <v>26</v>
      </c>
      <c r="X61" t="s">
        <v>405</v>
      </c>
      <c r="Y61" t="s">
        <v>484</v>
      </c>
      <c r="Z61" t="s">
        <v>484</v>
      </c>
      <c r="AA61" s="2">
        <v>42865.525138888886</v>
      </c>
      <c r="AB61" s="2">
        <v>42865.525138888886</v>
      </c>
      <c r="AD61">
        <v>1</v>
      </c>
      <c r="AE61" t="str">
        <f t="shared" ca="1" si="12"/>
        <v>NTR</v>
      </c>
      <c r="AF61" t="str">
        <f t="shared" ca="1" si="13"/>
        <v>NoTarg</v>
      </c>
      <c r="AG61" t="str">
        <f t="shared" ca="1" si="14"/>
        <v>NoWaive</v>
      </c>
      <c r="AH61" t="str">
        <f t="shared" ca="1" si="15"/>
        <v>NTR</v>
      </c>
    </row>
    <row r="62" spans="1:34" x14ac:dyDescent="0.3">
      <c r="A62">
        <f t="shared" si="8"/>
        <v>42251</v>
      </c>
      <c r="B62">
        <f t="shared" si="9"/>
        <v>42251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42251</v>
      </c>
      <c r="B63">
        <f t="shared" si="9"/>
        <v>42251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42251</v>
      </c>
      <c r="B64">
        <f t="shared" si="9"/>
        <v>42251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42251</v>
      </c>
      <c r="B65">
        <f t="shared" si="9"/>
        <v>42251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42251</v>
      </c>
      <c r="B66">
        <f t="shared" ref="B66:B100" si="17">DAYS360(AB66,$K$104)</f>
        <v>42251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42251</v>
      </c>
      <c r="B67">
        <f t="shared" si="17"/>
        <v>42251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42251</v>
      </c>
      <c r="B68">
        <f t="shared" si="17"/>
        <v>42251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42251</v>
      </c>
      <c r="B69">
        <f t="shared" si="17"/>
        <v>42251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42251</v>
      </c>
      <c r="B70">
        <f t="shared" si="17"/>
        <v>42251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42251</v>
      </c>
      <c r="B71">
        <f t="shared" si="17"/>
        <v>42251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42251</v>
      </c>
      <c r="B72">
        <f t="shared" si="17"/>
        <v>42251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42251</v>
      </c>
      <c r="B73">
        <f t="shared" si="17"/>
        <v>42251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42251</v>
      </c>
      <c r="B74">
        <f t="shared" si="17"/>
        <v>42251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42251</v>
      </c>
      <c r="B75">
        <f t="shared" si="17"/>
        <v>42251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42251</v>
      </c>
      <c r="B76">
        <f t="shared" si="17"/>
        <v>42251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42251</v>
      </c>
      <c r="B77">
        <f t="shared" si="17"/>
        <v>42251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42251</v>
      </c>
      <c r="B78">
        <f t="shared" si="17"/>
        <v>42251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42251</v>
      </c>
      <c r="B79">
        <f t="shared" si="17"/>
        <v>42251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42251</v>
      </c>
      <c r="B80">
        <f t="shared" si="17"/>
        <v>42251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42251</v>
      </c>
      <c r="B81">
        <f t="shared" si="17"/>
        <v>42251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42251</v>
      </c>
      <c r="B82">
        <f t="shared" si="17"/>
        <v>42251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42251</v>
      </c>
      <c r="B83">
        <f t="shared" si="17"/>
        <v>42251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42251</v>
      </c>
      <c r="B84">
        <f t="shared" si="17"/>
        <v>42251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42251</v>
      </c>
      <c r="B85">
        <f t="shared" si="17"/>
        <v>42251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42251</v>
      </c>
      <c r="B86">
        <f t="shared" si="17"/>
        <v>42251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42251</v>
      </c>
      <c r="B87">
        <f t="shared" si="17"/>
        <v>42251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42251</v>
      </c>
      <c r="B88">
        <f t="shared" si="17"/>
        <v>42251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42251</v>
      </c>
      <c r="B89">
        <f t="shared" si="17"/>
        <v>42251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42251</v>
      </c>
      <c r="B90">
        <f t="shared" si="17"/>
        <v>42251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42251</v>
      </c>
      <c r="B91">
        <f t="shared" si="17"/>
        <v>42251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42251</v>
      </c>
      <c r="B92">
        <f t="shared" si="17"/>
        <v>42251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42251</v>
      </c>
      <c r="B93">
        <f t="shared" si="17"/>
        <v>42251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42251</v>
      </c>
      <c r="B94">
        <f t="shared" si="17"/>
        <v>42251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42251</v>
      </c>
      <c r="B95">
        <f t="shared" si="17"/>
        <v>42251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42251</v>
      </c>
      <c r="B96">
        <f t="shared" si="17"/>
        <v>42251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42251</v>
      </c>
      <c r="B97">
        <f t="shared" si="17"/>
        <v>42251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42251</v>
      </c>
      <c r="B98">
        <f t="shared" si="17"/>
        <v>42251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42251</v>
      </c>
      <c r="B99">
        <f t="shared" si="17"/>
        <v>42251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42251</v>
      </c>
      <c r="B100">
        <f t="shared" si="17"/>
        <v>42251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60</v>
      </c>
      <c r="K103" t="s">
        <v>1284</v>
      </c>
    </row>
    <row r="104" spans="1:34" x14ac:dyDescent="0.3">
      <c r="G104" t="s">
        <v>153</v>
      </c>
      <c r="I104" t="str">
        <f>CONCATENATE(MID($K$103,11,5), " Report")</f>
        <v>05-09 Report</v>
      </c>
      <c r="K104" s="6">
        <v>42866</v>
      </c>
    </row>
    <row r="105" spans="1:34" x14ac:dyDescent="0.3">
      <c r="F105" t="s">
        <v>150</v>
      </c>
      <c r="G105">
        <f ca="1">COUNTIFS(K2:K100,"=NTR")</f>
        <v>9</v>
      </c>
      <c r="I105">
        <f ca="1">INDIRECT("'" &amp; $K$103 &amp; "'!$g" &amp; ROW())</f>
        <v>12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8</v>
      </c>
      <c r="I106">
        <f t="shared" ref="I106:I111" ca="1" si="24">INDIRECT("'" &amp; $K$103 &amp; "'!$g" &amp; ROW())</f>
        <v>5</v>
      </c>
      <c r="K106" s="7"/>
    </row>
    <row r="107" spans="1:34" x14ac:dyDescent="0.3">
      <c r="F107" t="s">
        <v>157</v>
      </c>
      <c r="G107">
        <f>COUNTIFS(B2:B81,"&gt;7",B2:B81,"&lt;400")</f>
        <v>12</v>
      </c>
      <c r="I107">
        <f t="shared" ca="1" si="24"/>
        <v>17</v>
      </c>
    </row>
    <row r="108" spans="1:34" x14ac:dyDescent="0.3">
      <c r="F108" t="s">
        <v>152</v>
      </c>
      <c r="G108">
        <f>COUNTIFS(L2:L81,"=Waiver*")</f>
        <v>4</v>
      </c>
      <c r="I108">
        <f t="shared" ca="1" si="24"/>
        <v>4</v>
      </c>
    </row>
    <row r="109" spans="1:34" x14ac:dyDescent="0.3">
      <c r="F109" t="s">
        <v>158</v>
      </c>
      <c r="G109">
        <f>COUNTA(D2:D104)</f>
        <v>60</v>
      </c>
      <c r="I109">
        <f t="shared" ca="1" si="24"/>
        <v>62</v>
      </c>
    </row>
    <row r="110" spans="1:34" x14ac:dyDescent="0.3">
      <c r="F110" t="s">
        <v>159</v>
      </c>
      <c r="G110">
        <v>12</v>
      </c>
      <c r="I110">
        <f t="shared" ca="1" si="24"/>
        <v>12</v>
      </c>
    </row>
    <row r="111" spans="1:34" s="1" customFormat="1" x14ac:dyDescent="0.3">
      <c r="F111" s="1" t="s">
        <v>21</v>
      </c>
      <c r="G111" s="1">
        <f>COUNTIFS(Q2:Q95,$F111)</f>
        <v>4</v>
      </c>
      <c r="I111">
        <f t="shared" ca="1" si="24"/>
        <v>5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17</v>
      </c>
      <c r="H115" s="1">
        <f>COUNTIFS($F$2:$F$95,F115 &amp; "*",$H$2:$H$95,"P0")</f>
        <v>7</v>
      </c>
      <c r="I115" s="1">
        <f ca="1">INDIRECT("'" &amp; $K$103 &amp; "'!$g" &amp; ROW())</f>
        <v>12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 t="str">
        <f>HYPERLINK(Data!K2, "AvitusOpenRZmwr")</f>
        <v>AvitusOpenRZmwr</v>
      </c>
    </row>
    <row r="117" spans="5:14" x14ac:dyDescent="0.3">
      <c r="F117" t="s">
        <v>63</v>
      </c>
      <c r="G117" s="1">
        <f t="shared" si="25"/>
        <v>7</v>
      </c>
      <c r="H117" s="1">
        <f t="shared" si="26"/>
        <v>3</v>
      </c>
      <c r="I117" s="1">
        <f t="shared" ca="1" si="27"/>
        <v>8</v>
      </c>
    </row>
    <row r="118" spans="5:14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5</v>
      </c>
    </row>
    <row r="119" spans="5:14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2</v>
      </c>
      <c r="K119" t="s">
        <v>161</v>
      </c>
    </row>
    <row r="120" spans="5:14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1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7</v>
      </c>
      <c r="H122" s="1">
        <f t="shared" si="26"/>
        <v>4</v>
      </c>
      <c r="I122" s="1">
        <f t="shared" ca="1" si="27"/>
        <v>7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4</v>
      </c>
      <c r="H125" s="1">
        <f t="shared" si="26"/>
        <v>1</v>
      </c>
      <c r="I125" s="1">
        <f t="shared" ca="1" si="27"/>
        <v>4</v>
      </c>
      <c r="M125" t="str">
        <f>CONCATENATE("Prev Rpt= ",$K$103)</f>
        <v>Prev Rpt= bugs-2017-05-09</v>
      </c>
    </row>
    <row r="126" spans="5:14" x14ac:dyDescent="0.3">
      <c r="F126" t="s">
        <v>443</v>
      </c>
      <c r="G126" s="1">
        <f t="shared" si="25"/>
        <v>1</v>
      </c>
      <c r="H126" s="1">
        <f t="shared" si="26"/>
        <v>0</v>
      </c>
      <c r="I126" s="1">
        <f t="shared" ca="1" si="27"/>
        <v>1</v>
      </c>
      <c r="K126" t="s">
        <v>204</v>
      </c>
      <c r="L126">
        <f>COUNTIFS(H2:H95, "p0")</f>
        <v>26</v>
      </c>
      <c r="M126">
        <f ca="1">INDIRECT("'" &amp; $K$103 &amp; "'!$l" &amp; ROW())</f>
        <v>32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16</v>
      </c>
      <c r="M127">
        <f ca="1">INDIRECT("'" &amp; $K$103 &amp; "'!$l" &amp; ROW())</f>
        <v>16</v>
      </c>
    </row>
    <row r="128" spans="5:14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13</v>
      </c>
      <c r="M128">
        <f ca="1">INDIRECT("'" &amp; $K$103 &amp; "'!$l" &amp; ROW())</f>
        <v>9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0</v>
      </c>
      <c r="I129" s="1">
        <f t="shared" ca="1" si="27"/>
        <v>1</v>
      </c>
      <c r="K129" t="s">
        <v>203</v>
      </c>
      <c r="L129">
        <f>COUNTIFS(H2:H95, "unspecified")</f>
        <v>5</v>
      </c>
      <c r="M129">
        <f ca="1">INDIRECT("'" &amp; $K$103 &amp; "'!$l" &amp; ROW())</f>
        <v>5</v>
      </c>
    </row>
    <row r="130" spans="5:13" x14ac:dyDescent="0.3">
      <c r="F130" t="s">
        <v>86</v>
      </c>
      <c r="G130" s="1">
        <f t="shared" si="25"/>
        <v>14</v>
      </c>
      <c r="H130" s="1">
        <f t="shared" si="26"/>
        <v>3</v>
      </c>
      <c r="I130" s="1">
        <f t="shared" ca="1" si="27"/>
        <v>18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60</v>
      </c>
      <c r="M131" s="1">
        <f ca="1">SUM(M126:M129)</f>
        <v>62</v>
      </c>
    </row>
    <row r="132" spans="5:13" s="1" customFormat="1" x14ac:dyDescent="0.3">
      <c r="F132" s="1" t="s">
        <v>55</v>
      </c>
      <c r="G132" s="1">
        <f>COUNTIFS($F$2:$F$95,F132 &amp; "*")</f>
        <v>0</v>
      </c>
      <c r="H132" s="1">
        <f>COUNTIFS($F$2:$F$95,F132 &amp; "*",$H$2:$H$95,"P0")</f>
        <v>0</v>
      </c>
      <c r="I132" s="1">
        <f t="shared" ca="1" si="27"/>
        <v>2</v>
      </c>
    </row>
    <row r="133" spans="5:13" s="1" customFormat="1" x14ac:dyDescent="0.3">
      <c r="F133" s="1" t="s">
        <v>1140</v>
      </c>
      <c r="G133" s="1">
        <f>COUNTIFS($F$2:$F$95,F133 &amp; "*")</f>
        <v>1</v>
      </c>
      <c r="H133" s="1">
        <f>COUNTIFS($F$2:$F$95,F133 &amp; "*",$H$2:$H$95,"P0")</f>
        <v>1</v>
      </c>
      <c r="I133" s="1">
        <f t="shared" ca="1" si="27"/>
        <v>1</v>
      </c>
      <c r="K133" s="13" t="str">
        <f>CONCATENATE("180 to be verified/closed, ",SUM(70,29)," non-QA submitter.")</f>
        <v>180 to be verified/closed, 99 non-QA submitter.</v>
      </c>
      <c r="L133" s="13" t="str">
        <f>CONCATENATE("Older than 14 days: ", SUM(31,14))</f>
        <v>Older than 14 days: 45</v>
      </c>
    </row>
    <row r="134" spans="5:13" x14ac:dyDescent="0.3">
      <c r="G134" s="1">
        <f>SUM(G115:G133)</f>
        <v>60</v>
      </c>
      <c r="H134" s="1">
        <f>SUM(H115:H133)</f>
        <v>26</v>
      </c>
      <c r="I134" s="1">
        <f ca="1">SUM(I115:I133)</f>
        <v>62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1</v>
      </c>
      <c r="I136" s="1">
        <f ca="1">INDIRECT("'" &amp; $K$103 &amp; "'!$g" &amp; ROW())</f>
        <v>0</v>
      </c>
    </row>
    <row r="137" spans="5:13" x14ac:dyDescent="0.3">
      <c r="E137" s="1"/>
      <c r="F137" s="1" t="s">
        <v>194</v>
      </c>
      <c r="G137" s="1">
        <f>COUNTIFS($T$2:$T$95,$F137)</f>
        <v>34</v>
      </c>
      <c r="I137" s="1">
        <f ca="1">INDIRECT("'" &amp; $K$103 &amp; "'!$g" &amp; ROW())</f>
        <v>37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25</v>
      </c>
      <c r="I138" s="1">
        <f ca="1">INDIRECT("'" &amp; $K$103 &amp; "'!$g" &amp; ROW())</f>
        <v>25</v>
      </c>
      <c r="K138" s="4" t="s">
        <v>968</v>
      </c>
    </row>
    <row r="139" spans="5:13" x14ac:dyDescent="0.3">
      <c r="G139">
        <f>SUM(G136:G138)</f>
        <v>60</v>
      </c>
      <c r="I139">
        <f ca="1">INDIRECT("'" &amp; $K$103 &amp; "'!$g" &amp; ROW())</f>
        <v>62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32</v>
      </c>
      <c r="I141">
        <f ca="1">INDIRECT("'" &amp; $K$103 &amp; "'!$g" &amp;ROW())</f>
        <v>30</v>
      </c>
    </row>
    <row r="142" spans="5:13" s="1" customFormat="1" x14ac:dyDescent="0.3">
      <c r="E142"/>
      <c r="F142" t="s">
        <v>570</v>
      </c>
      <c r="G142">
        <f t="shared" si="28"/>
        <v>1</v>
      </c>
      <c r="I142">
        <f t="shared" ref="I142:I148" ca="1" si="29">INDIRECT("'" &amp; $K$103 &amp; "'!$g" &amp;ROW())</f>
        <v>2</v>
      </c>
    </row>
    <row r="143" spans="5:13" x14ac:dyDescent="0.3">
      <c r="F143" t="s">
        <v>43</v>
      </c>
      <c r="G143">
        <f t="shared" si="28"/>
        <v>16</v>
      </c>
      <c r="I143">
        <f t="shared" ca="1" si="29"/>
        <v>17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10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0</v>
      </c>
      <c r="I148">
        <f t="shared" ca="1" si="29"/>
        <v>1</v>
      </c>
    </row>
    <row r="149" spans="5:9" s="1" customFormat="1" x14ac:dyDescent="0.3">
      <c r="E149"/>
      <c r="G149" s="1">
        <f>SUM(G141:G148)</f>
        <v>60</v>
      </c>
      <c r="I149" s="1">
        <f ca="1">SUM(I141:I148)</f>
        <v>62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1100</v>
      </c>
      <c r="G156">
        <f t="shared" si="31"/>
        <v>0</v>
      </c>
      <c r="I156">
        <f t="shared" ca="1" si="30"/>
        <v>6</v>
      </c>
    </row>
    <row r="157" spans="5:9" x14ac:dyDescent="0.3">
      <c r="F157" t="s">
        <v>1089</v>
      </c>
      <c r="G157">
        <f t="shared" si="31"/>
        <v>12</v>
      </c>
      <c r="I157">
        <f t="shared" ca="1" si="30"/>
        <v>7</v>
      </c>
    </row>
    <row r="158" spans="5:9" x14ac:dyDescent="0.3">
      <c r="F158" t="s">
        <v>1182</v>
      </c>
      <c r="G158">
        <f t="shared" si="31"/>
        <v>4</v>
      </c>
      <c r="I158">
        <f t="shared" ca="1" si="30"/>
        <v>3</v>
      </c>
    </row>
    <row r="159" spans="5:9" x14ac:dyDescent="0.3">
      <c r="F159" t="s">
        <v>1105</v>
      </c>
      <c r="G159">
        <f t="shared" si="31"/>
        <v>5</v>
      </c>
      <c r="I159">
        <f t="shared" ca="1" si="30"/>
        <v>5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21</v>
      </c>
    </row>
    <row r="174" spans="7:14" x14ac:dyDescent="0.3">
      <c r="N174" t="s">
        <v>478</v>
      </c>
    </row>
  </sheetData>
  <autoFilter ref="A1:AH101"/>
  <conditionalFormatting sqref="F2:F100">
    <cfRule type="expression" dxfId="248" priority="5">
      <formula>IF(AND(F2 &lt;&gt; AE2, AE2 &lt;&gt; "NTR"), 1,0)</formula>
    </cfRule>
  </conditionalFormatting>
  <conditionalFormatting sqref="M2:M100">
    <cfRule type="expression" dxfId="247" priority="4">
      <formula>IF(AND(M2&lt;&gt;AF2,AF2 &lt;&gt; "---"),IF(AF2 &lt;&gt; "NoTarg",1,0),0)</formula>
    </cfRule>
  </conditionalFormatting>
  <conditionalFormatting sqref="L2:L100">
    <cfRule type="expression" dxfId="246" priority="3">
      <formula>IF(AND(L2 &lt;&gt; AG2, AG2 &lt;&gt; "NoWaive"), 1,0)</formula>
    </cfRule>
  </conditionalFormatting>
  <conditionalFormatting sqref="H2:H100">
    <cfRule type="expression" dxfId="245" priority="2">
      <formula>IF(AND(H2 &lt;&gt; AH2, AH2 &lt;&gt; "NTR"), 1,0)</formula>
    </cfRule>
  </conditionalFormatting>
  <conditionalFormatting sqref="A131:E133 G131:H131 A116:H130 F132:H132 I116:I132 J116:BA133 A134:BA157 F133:I133 A160:BA500 A158:E159 G158:BA159 A2:BA115">
    <cfRule type="expression" dxfId="244" priority="6">
      <formula>MOD(ROW(),2)=0</formula>
    </cfRule>
  </conditionalFormatting>
  <conditionalFormatting sqref="F158:F159">
    <cfRule type="expression" dxfId="243" priority="1">
      <formula>MOD(ROW(),2)=0</formula>
    </cfRule>
  </conditionalFormatting>
  <hyperlinks>
    <hyperlink ref="K115" r:id="rId1"/>
    <hyperlink ref="K1" location="'bugs-2017-05-11'!K118" display="Prev Notes"/>
    <hyperlink ref="N111" location="'bugs-2017-05-11'!A2" display="Top"/>
    <hyperlink ref="E11" r:id="rId2" display="moorthy.mm@hpe.com"/>
    <hyperlink ref="E2" r:id="rId3" display="gabriel.vicoveanu@hpe.com"/>
    <hyperlink ref="E84" r:id="rId4" display="akshay.ballal@hpe.com"/>
    <hyperlink ref="K137" r:id="rId5"/>
    <hyperlink ref="K134" r:id="rId6"/>
    <hyperlink ref="E40" r:id="rId7" display="matt.dumm@hpe.com"/>
    <hyperlink ref="K138" r:id="rId8"/>
    <hyperlink ref="K135" r:id="rId9"/>
    <hyperlink ref="E16" r:id="rId10" display="ron.chambers@hpe.com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6449" r:id="rId14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50" r:id="rId15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51" r:id="rId16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52" r:id="rId17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53" r:id="rId18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54" r:id="rId19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55" r:id="rId20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56" r:id="rId21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57" r:id="rId22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58" r:id="rId23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59" r:id="rId24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60" r:id="rId25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61" r:id="rId26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/>
  <dimension ref="A1:AH174"/>
  <sheetViews>
    <sheetView zoomScale="62" zoomScaleNormal="62" workbookViewId="0">
      <pane ySplit="1" topLeftCell="A127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66.77734375" customWidth="1"/>
    <col min="11" max="11" width="29.4414062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62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09-May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202</v>
      </c>
      <c r="B2">
        <f t="shared" ref="B2:B33" si="1">DAYS360(AB2,$K$104)</f>
        <v>1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1016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1182</v>
      </c>
      <c r="N2" t="s">
        <v>294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42863.224421296298</v>
      </c>
      <c r="AD2">
        <v>7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Avitus_1.4.0.68-20170510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112</v>
      </c>
      <c r="B3">
        <f t="shared" si="1"/>
        <v>21</v>
      </c>
      <c r="C3" s="4">
        <f t="shared" ca="1" si="2"/>
        <v>94665</v>
      </c>
      <c r="D3">
        <v>94665</v>
      </c>
      <c r="E3" t="s">
        <v>251</v>
      </c>
      <c r="F3" t="s">
        <v>45</v>
      </c>
      <c r="G3" t="s">
        <v>55</v>
      </c>
      <c r="H3" t="s">
        <v>184</v>
      </c>
      <c r="I3" t="s">
        <v>68</v>
      </c>
      <c r="J3" t="s">
        <v>123</v>
      </c>
      <c r="K3" t="str">
        <f t="shared" ca="1" si="3"/>
        <v>.</v>
      </c>
      <c r="L3" t="s">
        <v>484</v>
      </c>
      <c r="M3" t="s">
        <v>1089</v>
      </c>
      <c r="N3" t="s">
        <v>298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484</v>
      </c>
      <c r="Z3" t="s">
        <v>484</v>
      </c>
      <c r="AA3" s="2">
        <v>42752.942291666666</v>
      </c>
      <c r="AB3" s="2">
        <v>42843.10800925926</v>
      </c>
      <c r="AD3">
        <v>10</v>
      </c>
      <c r="AE3" t="str">
        <f t="shared" ca="1" si="4"/>
        <v>ADE</v>
      </c>
      <c r="AF3" t="str">
        <f t="shared" ca="1" si="5"/>
        <v>Avitus_1.4.0.69-20170517</v>
      </c>
      <c r="AG3" t="str">
        <f t="shared" ca="1" si="6"/>
        <v xml:space="preserve"> ---</v>
      </c>
      <c r="AH3" t="str">
        <f t="shared" ca="1" si="7"/>
        <v>P0</v>
      </c>
    </row>
    <row r="4" spans="1:34" x14ac:dyDescent="0.3">
      <c r="A4">
        <f t="shared" si="0"/>
        <v>105</v>
      </c>
      <c r="B4">
        <f t="shared" si="1"/>
        <v>1</v>
      </c>
      <c r="C4" s="4">
        <f t="shared" ca="1" si="2"/>
        <v>94952</v>
      </c>
      <c r="D4">
        <v>94952</v>
      </c>
      <c r="E4" t="s">
        <v>146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1182</v>
      </c>
      <c r="N4" t="s">
        <v>301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42759.143217592595</v>
      </c>
      <c r="AB4" s="2">
        <v>42863.233240740738</v>
      </c>
      <c r="AD4">
        <v>19</v>
      </c>
      <c r="AE4" t="str">
        <f t="shared" ca="1" si="4"/>
        <v>ADE</v>
      </c>
      <c r="AF4" t="str">
        <f t="shared" ca="1" si="5"/>
        <v>Avitus_1.4.0.68-20170510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78</v>
      </c>
      <c r="B5">
        <f t="shared" si="1"/>
        <v>0</v>
      </c>
      <c r="C5" s="4">
        <f t="shared" ca="1" si="2"/>
        <v>96215</v>
      </c>
      <c r="D5">
        <v>96215</v>
      </c>
      <c r="E5" t="s">
        <v>248</v>
      </c>
      <c r="F5" t="s">
        <v>45</v>
      </c>
      <c r="G5" t="s">
        <v>55</v>
      </c>
      <c r="H5" t="s">
        <v>94</v>
      </c>
      <c r="I5" t="s">
        <v>1228</v>
      </c>
      <c r="J5" t="s">
        <v>123</v>
      </c>
      <c r="K5" t="str">
        <f t="shared" ca="1" si="3"/>
        <v>.</v>
      </c>
      <c r="L5" t="s">
        <v>484</v>
      </c>
      <c r="M5" t="s">
        <v>1089</v>
      </c>
      <c r="N5" t="s">
        <v>1231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90</v>
      </c>
      <c r="X5" t="s">
        <v>536</v>
      </c>
      <c r="Y5" t="s">
        <v>484</v>
      </c>
      <c r="Z5" t="s">
        <v>847</v>
      </c>
      <c r="AA5" s="2">
        <v>42787.180648148147</v>
      </c>
      <c r="AB5" s="2">
        <v>42864.131539351853</v>
      </c>
      <c r="AD5">
        <v>7</v>
      </c>
      <c r="AE5" t="str">
        <f t="shared" ca="1" si="4"/>
        <v>ADE</v>
      </c>
      <c r="AF5" t="str">
        <f t="shared" ca="1" si="5"/>
        <v>Avitus_1.4.0.69-20170517</v>
      </c>
      <c r="AG5" t="str">
        <f t="shared" ca="1" si="6"/>
        <v xml:space="preserve"> ---</v>
      </c>
      <c r="AH5" t="str">
        <f t="shared" ca="1" si="7"/>
        <v>P2</v>
      </c>
    </row>
    <row r="6" spans="1:34" x14ac:dyDescent="0.3">
      <c r="A6">
        <f t="shared" si="0"/>
        <v>75</v>
      </c>
      <c r="B6">
        <f t="shared" si="1"/>
        <v>0</v>
      </c>
      <c r="C6" s="4">
        <f t="shared" ca="1" si="2"/>
        <v>96366</v>
      </c>
      <c r="D6">
        <v>96366</v>
      </c>
      <c r="E6" t="s">
        <v>110</v>
      </c>
      <c r="F6" t="s">
        <v>45</v>
      </c>
      <c r="G6" t="s">
        <v>46</v>
      </c>
      <c r="H6" t="s">
        <v>184</v>
      </c>
      <c r="I6" t="s">
        <v>81</v>
      </c>
      <c r="J6" t="s">
        <v>1248</v>
      </c>
      <c r="K6" t="str">
        <f t="shared" ca="1" si="3"/>
        <v>.</v>
      </c>
      <c r="L6" t="s">
        <v>484</v>
      </c>
      <c r="M6" t="s">
        <v>484</v>
      </c>
      <c r="N6" t="s">
        <v>587</v>
      </c>
      <c r="O6" t="s">
        <v>123</v>
      </c>
      <c r="P6" t="s">
        <v>117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109</v>
      </c>
      <c r="X6" t="s">
        <v>410</v>
      </c>
      <c r="Y6" t="s">
        <v>484</v>
      </c>
      <c r="Z6" t="s">
        <v>484</v>
      </c>
      <c r="AA6" s="2">
        <v>42790.25513888889</v>
      </c>
      <c r="AB6" s="2">
        <v>42864.119895833333</v>
      </c>
      <c r="AD6">
        <v>9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39</v>
      </c>
      <c r="B7">
        <f t="shared" si="1"/>
        <v>14</v>
      </c>
      <c r="C7" s="4">
        <f t="shared" ca="1" si="2"/>
        <v>97664</v>
      </c>
      <c r="D7">
        <v>97664</v>
      </c>
      <c r="E7" t="s">
        <v>801</v>
      </c>
      <c r="F7" t="s">
        <v>45</v>
      </c>
      <c r="G7" t="s">
        <v>55</v>
      </c>
      <c r="H7" t="s">
        <v>184</v>
      </c>
      <c r="I7" t="s">
        <v>30</v>
      </c>
      <c r="J7" t="s">
        <v>1249</v>
      </c>
      <c r="K7" t="str">
        <f t="shared" ca="1" si="3"/>
        <v>.</v>
      </c>
      <c r="L7" t="s">
        <v>484</v>
      </c>
      <c r="M7" t="s">
        <v>484</v>
      </c>
      <c r="N7" t="s">
        <v>931</v>
      </c>
      <c r="O7" t="s">
        <v>123</v>
      </c>
      <c r="P7" t="s">
        <v>123</v>
      </c>
      <c r="Q7" t="s">
        <v>82</v>
      </c>
      <c r="S7" t="s">
        <v>269</v>
      </c>
      <c r="T7" t="s">
        <v>23</v>
      </c>
      <c r="U7" t="s">
        <v>22</v>
      </c>
      <c r="V7" t="s">
        <v>29</v>
      </c>
      <c r="W7" t="s">
        <v>54</v>
      </c>
      <c r="X7" t="s">
        <v>932</v>
      </c>
      <c r="Y7" t="s">
        <v>484</v>
      </c>
      <c r="Z7" t="s">
        <v>484</v>
      </c>
      <c r="AA7" s="2">
        <v>42824.096377314818</v>
      </c>
      <c r="AB7" s="2">
        <v>42850.719259259262</v>
      </c>
      <c r="AD7">
        <v>8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32</v>
      </c>
      <c r="B8">
        <f t="shared" si="1"/>
        <v>0</v>
      </c>
      <c r="C8" s="4">
        <f t="shared" ca="1" si="2"/>
        <v>98022</v>
      </c>
      <c r="D8">
        <v>98022</v>
      </c>
      <c r="E8" t="s">
        <v>248</v>
      </c>
      <c r="F8" t="s">
        <v>45</v>
      </c>
      <c r="G8" t="s">
        <v>55</v>
      </c>
      <c r="H8" t="s">
        <v>184</v>
      </c>
      <c r="I8" t="s">
        <v>68</v>
      </c>
      <c r="J8" t="s">
        <v>123</v>
      </c>
      <c r="K8" t="str">
        <f t="shared" ca="1" si="3"/>
        <v>.</v>
      </c>
      <c r="L8" t="s">
        <v>484</v>
      </c>
      <c r="M8" t="s">
        <v>1089</v>
      </c>
      <c r="N8" t="s">
        <v>1013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39</v>
      </c>
      <c r="V8" t="s">
        <v>82</v>
      </c>
      <c r="W8" t="s">
        <v>90</v>
      </c>
      <c r="X8" t="s">
        <v>747</v>
      </c>
      <c r="Y8" t="s">
        <v>484</v>
      </c>
      <c r="Z8" t="s">
        <v>847</v>
      </c>
      <c r="AA8" s="2">
        <v>42832.046574074076</v>
      </c>
      <c r="AB8" s="2">
        <v>42864.129837962966</v>
      </c>
      <c r="AD8">
        <v>4</v>
      </c>
      <c r="AE8" t="str">
        <f t="shared" ca="1" si="4"/>
        <v>ADE</v>
      </c>
      <c r="AF8" t="str">
        <f t="shared" ca="1" si="5"/>
        <v>Avitus_1.4.0.68-20170510</v>
      </c>
      <c r="AG8" t="str">
        <f t="shared" ca="1" si="6"/>
        <v xml:space="preserve"> ---</v>
      </c>
      <c r="AH8" t="str">
        <f t="shared" ca="1" si="7"/>
        <v>P0</v>
      </c>
    </row>
    <row r="9" spans="1:34" x14ac:dyDescent="0.3">
      <c r="A9">
        <f t="shared" si="0"/>
        <v>22</v>
      </c>
      <c r="B9">
        <f t="shared" si="1"/>
        <v>14</v>
      </c>
      <c r="C9" s="4">
        <f t="shared" ca="1" si="2"/>
        <v>98295</v>
      </c>
      <c r="D9">
        <v>98295</v>
      </c>
      <c r="E9" t="s">
        <v>650</v>
      </c>
      <c r="F9" t="s">
        <v>45</v>
      </c>
      <c r="G9" t="s">
        <v>786</v>
      </c>
      <c r="H9" t="s">
        <v>184</v>
      </c>
      <c r="I9" t="s">
        <v>81</v>
      </c>
      <c r="J9" t="s">
        <v>1250</v>
      </c>
      <c r="K9" t="str">
        <f t="shared" ca="1" si="3"/>
        <v>.</v>
      </c>
      <c r="L9" t="s">
        <v>484</v>
      </c>
      <c r="M9" t="s">
        <v>484</v>
      </c>
      <c r="N9" t="s">
        <v>1138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22</v>
      </c>
      <c r="V9" t="s">
        <v>82</v>
      </c>
      <c r="W9" t="s">
        <v>54</v>
      </c>
      <c r="X9" t="s">
        <v>433</v>
      </c>
      <c r="Y9" t="s">
        <v>484</v>
      </c>
      <c r="Z9" t="s">
        <v>484</v>
      </c>
      <c r="AA9" s="2">
        <v>42842.164803240739</v>
      </c>
      <c r="AB9" s="2">
        <v>42850.152106481481</v>
      </c>
      <c r="AD9">
        <v>7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15</v>
      </c>
      <c r="B10">
        <f t="shared" si="1"/>
        <v>6</v>
      </c>
      <c r="C10" s="4">
        <f t="shared" ca="1" si="2"/>
        <v>98662</v>
      </c>
      <c r="D10">
        <v>98662</v>
      </c>
      <c r="E10" t="s">
        <v>410</v>
      </c>
      <c r="F10" t="s">
        <v>45</v>
      </c>
      <c r="G10" t="s">
        <v>894</v>
      </c>
      <c r="H10" t="s">
        <v>184</v>
      </c>
      <c r="I10" t="s">
        <v>81</v>
      </c>
      <c r="J10" t="s">
        <v>1251</v>
      </c>
      <c r="K10" t="str">
        <f t="shared" ca="1" si="3"/>
        <v>.</v>
      </c>
      <c r="L10" t="s">
        <v>484</v>
      </c>
      <c r="M10" t="s">
        <v>484</v>
      </c>
      <c r="N10" t="s">
        <v>1121</v>
      </c>
      <c r="O10" t="s">
        <v>123</v>
      </c>
      <c r="P10" t="s">
        <v>123</v>
      </c>
      <c r="Q10" t="s">
        <v>82</v>
      </c>
      <c r="S10" t="s">
        <v>269</v>
      </c>
      <c r="T10" t="s">
        <v>23</v>
      </c>
      <c r="U10" t="s">
        <v>22</v>
      </c>
      <c r="V10" t="s">
        <v>82</v>
      </c>
      <c r="W10" t="s">
        <v>54</v>
      </c>
      <c r="X10" t="s">
        <v>242</v>
      </c>
      <c r="Y10" t="s">
        <v>484</v>
      </c>
      <c r="Z10" t="s">
        <v>484</v>
      </c>
      <c r="AA10" s="2">
        <v>42849.272326388891</v>
      </c>
      <c r="AB10" s="2">
        <v>42858.238969907405</v>
      </c>
      <c r="AD10">
        <v>11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13</v>
      </c>
      <c r="B11">
        <f t="shared" si="1"/>
        <v>7</v>
      </c>
      <c r="C11" s="4">
        <f t="shared" ca="1" si="2"/>
        <v>98778</v>
      </c>
      <c r="D11">
        <v>98778</v>
      </c>
      <c r="E11" t="s">
        <v>801</v>
      </c>
      <c r="F11" t="s">
        <v>45</v>
      </c>
      <c r="G11" t="s">
        <v>55</v>
      </c>
      <c r="H11" t="s">
        <v>112</v>
      </c>
      <c r="I11" t="s">
        <v>24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1152</v>
      </c>
      <c r="O11">
        <v>17496</v>
      </c>
      <c r="P11" t="s">
        <v>123</v>
      </c>
      <c r="Q11" t="s">
        <v>82</v>
      </c>
      <c r="S11" t="s">
        <v>269</v>
      </c>
      <c r="T11" t="s">
        <v>36</v>
      </c>
      <c r="U11" t="s">
        <v>35</v>
      </c>
      <c r="V11" t="s">
        <v>190</v>
      </c>
      <c r="W11" t="s">
        <v>26</v>
      </c>
      <c r="X11" t="s">
        <v>742</v>
      </c>
      <c r="Y11" t="s">
        <v>484</v>
      </c>
      <c r="Z11" t="s">
        <v>484</v>
      </c>
      <c r="AA11" s="2">
        <v>42851.668726851851</v>
      </c>
      <c r="AB11" s="2">
        <v>42857.251631944448</v>
      </c>
      <c r="AD11">
        <v>5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P1</v>
      </c>
    </row>
    <row r="12" spans="1:34" x14ac:dyDescent="0.3">
      <c r="A12">
        <f t="shared" si="0"/>
        <v>8</v>
      </c>
      <c r="B12">
        <f t="shared" si="1"/>
        <v>0</v>
      </c>
      <c r="C12" s="4">
        <f t="shared" ca="1" si="2"/>
        <v>98922</v>
      </c>
      <c r="D12">
        <v>98922</v>
      </c>
      <c r="E12" t="s">
        <v>104</v>
      </c>
      <c r="F12" t="s">
        <v>45</v>
      </c>
      <c r="G12" t="s">
        <v>482</v>
      </c>
      <c r="H12" t="s">
        <v>156</v>
      </c>
      <c r="I12" t="s">
        <v>249</v>
      </c>
      <c r="J12" t="s">
        <v>1246</v>
      </c>
      <c r="K12" t="str">
        <f t="shared" ca="1" si="3"/>
        <v>.</v>
      </c>
      <c r="L12" t="s">
        <v>484</v>
      </c>
      <c r="M12" t="s">
        <v>1182</v>
      </c>
      <c r="N12" t="s">
        <v>1181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22</v>
      </c>
      <c r="V12" t="s">
        <v>82</v>
      </c>
      <c r="W12" t="s">
        <v>95</v>
      </c>
      <c r="X12" t="s">
        <v>290</v>
      </c>
      <c r="Y12" t="s">
        <v>484</v>
      </c>
      <c r="Z12" t="s">
        <v>484</v>
      </c>
      <c r="AA12" s="2">
        <v>42856.947974537034</v>
      </c>
      <c r="AB12" s="2">
        <v>42864.047905092593</v>
      </c>
      <c r="AD12">
        <v>3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P2</v>
      </c>
    </row>
    <row r="13" spans="1:34" x14ac:dyDescent="0.3">
      <c r="A13">
        <f t="shared" si="0"/>
        <v>5</v>
      </c>
      <c r="B13">
        <f t="shared" si="1"/>
        <v>1</v>
      </c>
      <c r="C13" s="4">
        <f t="shared" ca="1" si="2"/>
        <v>99069</v>
      </c>
      <c r="D13">
        <v>99069</v>
      </c>
      <c r="E13" t="s">
        <v>785</v>
      </c>
      <c r="F13" t="s">
        <v>45</v>
      </c>
      <c r="G13" t="s">
        <v>482</v>
      </c>
      <c r="H13" t="s">
        <v>184</v>
      </c>
      <c r="I13" t="s">
        <v>81</v>
      </c>
      <c r="J13" t="s">
        <v>123</v>
      </c>
      <c r="K13" t="str">
        <f t="shared" ca="1" si="3"/>
        <v>NTR</v>
      </c>
      <c r="L13" t="s">
        <v>484</v>
      </c>
      <c r="M13" t="s">
        <v>1100</v>
      </c>
      <c r="N13" t="s">
        <v>1236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22</v>
      </c>
      <c r="V13" t="s">
        <v>156</v>
      </c>
      <c r="W13" t="s">
        <v>54</v>
      </c>
      <c r="X13" t="s">
        <v>870</v>
      </c>
      <c r="Y13" t="s">
        <v>103</v>
      </c>
      <c r="Z13" t="s">
        <v>851</v>
      </c>
      <c r="AA13" s="2">
        <v>42859.384525462963</v>
      </c>
      <c r="AB13" s="2">
        <v>42863.274224537039</v>
      </c>
      <c r="AD13">
        <v>5</v>
      </c>
      <c r="AE13" t="str">
        <f t="shared" ca="1" si="4"/>
        <v>NTR</v>
      </c>
      <c r="AF13" t="str">
        <f t="shared" ca="1" si="5"/>
        <v>NoTarg</v>
      </c>
      <c r="AG13" t="str">
        <f t="shared" ca="1" si="6"/>
        <v>NoWaive</v>
      </c>
      <c r="AH13" t="str">
        <f t="shared" ca="1" si="7"/>
        <v>NTR</v>
      </c>
    </row>
    <row r="14" spans="1:34" x14ac:dyDescent="0.3">
      <c r="A14">
        <f t="shared" si="0"/>
        <v>77</v>
      </c>
      <c r="B14">
        <f t="shared" si="1"/>
        <v>0</v>
      </c>
      <c r="C14" s="4">
        <f t="shared" ca="1" si="2"/>
        <v>96279</v>
      </c>
      <c r="D14">
        <v>96279</v>
      </c>
      <c r="E14" t="s">
        <v>56</v>
      </c>
      <c r="F14" t="s">
        <v>63</v>
      </c>
      <c r="G14" t="s">
        <v>55</v>
      </c>
      <c r="H14" t="s">
        <v>184</v>
      </c>
      <c r="I14" t="s">
        <v>649</v>
      </c>
      <c r="J14" t="s">
        <v>1252</v>
      </c>
      <c r="K14" t="str">
        <f t="shared" ca="1" si="3"/>
        <v>.</v>
      </c>
      <c r="L14" t="s">
        <v>484</v>
      </c>
      <c r="M14" t="s">
        <v>484</v>
      </c>
      <c r="N14" t="s">
        <v>545</v>
      </c>
      <c r="O14" t="s">
        <v>123</v>
      </c>
      <c r="P14" t="s">
        <v>123</v>
      </c>
      <c r="Q14" t="s">
        <v>82</v>
      </c>
      <c r="S14" t="s">
        <v>269</v>
      </c>
      <c r="T14" t="s">
        <v>36</v>
      </c>
      <c r="U14" t="s">
        <v>22</v>
      </c>
      <c r="V14" t="s">
        <v>82</v>
      </c>
      <c r="W14" t="s">
        <v>90</v>
      </c>
      <c r="X14" t="s">
        <v>405</v>
      </c>
      <c r="Y14" t="s">
        <v>100</v>
      </c>
      <c r="Z14" t="s">
        <v>484</v>
      </c>
      <c r="AA14" s="2">
        <v>42788.363287037035</v>
      </c>
      <c r="AB14" s="2">
        <v>42864.067118055558</v>
      </c>
      <c r="AD14">
        <v>5</v>
      </c>
      <c r="AE14" t="str">
        <f t="shared" ca="1" si="4"/>
        <v>AvatarFS</v>
      </c>
      <c r="AF14" t="str">
        <f t="shared" ca="1" si="5"/>
        <v xml:space="preserve"> ---</v>
      </c>
      <c r="AG14" t="str">
        <f t="shared" ca="1" si="6"/>
        <v xml:space="preserve"> ---</v>
      </c>
      <c r="AH14" t="str">
        <f t="shared" ca="1" si="7"/>
        <v>P0</v>
      </c>
    </row>
    <row r="15" spans="1:34" x14ac:dyDescent="0.3">
      <c r="A15">
        <f t="shared" si="0"/>
        <v>41</v>
      </c>
      <c r="B15">
        <f t="shared" si="1"/>
        <v>1</v>
      </c>
      <c r="C15" s="4">
        <f t="shared" ca="1" si="2"/>
        <v>97551</v>
      </c>
      <c r="D15">
        <v>97551</v>
      </c>
      <c r="E15" t="s">
        <v>1000</v>
      </c>
      <c r="F15" t="s">
        <v>63</v>
      </c>
      <c r="G15" t="s">
        <v>446</v>
      </c>
      <c r="H15" t="s">
        <v>184</v>
      </c>
      <c r="I15" t="s">
        <v>30</v>
      </c>
      <c r="J15" t="s">
        <v>123</v>
      </c>
      <c r="K15" t="str">
        <f t="shared" ca="1" si="3"/>
        <v>.</v>
      </c>
      <c r="L15" t="s">
        <v>484</v>
      </c>
      <c r="M15" t="s">
        <v>1089</v>
      </c>
      <c r="N15" t="s">
        <v>921</v>
      </c>
      <c r="O15">
        <v>17250</v>
      </c>
      <c r="P15" t="s">
        <v>123</v>
      </c>
      <c r="Q15" t="s">
        <v>82</v>
      </c>
      <c r="S15" t="s">
        <v>269</v>
      </c>
      <c r="T15" t="s">
        <v>36</v>
      </c>
      <c r="U15" t="s">
        <v>35</v>
      </c>
      <c r="V15" t="s">
        <v>190</v>
      </c>
      <c r="W15" t="s">
        <v>26</v>
      </c>
      <c r="X15" t="s">
        <v>412</v>
      </c>
      <c r="Y15" t="s">
        <v>100</v>
      </c>
      <c r="Z15" t="s">
        <v>484</v>
      </c>
      <c r="AA15" s="2">
        <v>42822.285578703704</v>
      </c>
      <c r="AB15" s="2">
        <v>42863.229108796295</v>
      </c>
      <c r="AD15">
        <v>5</v>
      </c>
      <c r="AE15" t="str">
        <f t="shared" ca="1" si="4"/>
        <v>AvatarFS</v>
      </c>
      <c r="AF15" t="str">
        <f t="shared" ca="1" si="5"/>
        <v>Avitus_1.4.0.68-20170510</v>
      </c>
      <c r="AG15" t="str">
        <f t="shared" ca="1" si="6"/>
        <v xml:space="preserve"> ---</v>
      </c>
      <c r="AH15" t="str">
        <f t="shared" ca="1" si="7"/>
        <v>P0</v>
      </c>
    </row>
    <row r="16" spans="1:34" x14ac:dyDescent="0.3">
      <c r="A16">
        <f t="shared" si="0"/>
        <v>39</v>
      </c>
      <c r="B16">
        <f t="shared" si="1"/>
        <v>4</v>
      </c>
      <c r="C16" s="4">
        <f t="shared" ca="1" si="2"/>
        <v>97673</v>
      </c>
      <c r="D16">
        <v>97673</v>
      </c>
      <c r="E16" t="s">
        <v>62</v>
      </c>
      <c r="F16" t="s">
        <v>63</v>
      </c>
      <c r="G16" t="s">
        <v>733</v>
      </c>
      <c r="H16" t="s">
        <v>184</v>
      </c>
      <c r="I16" t="s">
        <v>30</v>
      </c>
      <c r="J16" t="s">
        <v>1253</v>
      </c>
      <c r="K16" t="str">
        <f t="shared" ca="1" si="3"/>
        <v>.</v>
      </c>
      <c r="L16" t="s">
        <v>484</v>
      </c>
      <c r="M16" t="s">
        <v>484</v>
      </c>
      <c r="N16" t="s">
        <v>933</v>
      </c>
      <c r="O16">
        <v>17067</v>
      </c>
      <c r="P16" t="s">
        <v>123</v>
      </c>
      <c r="Q16" t="s">
        <v>82</v>
      </c>
      <c r="S16" t="s">
        <v>269</v>
      </c>
      <c r="T16" t="s">
        <v>36</v>
      </c>
      <c r="U16" t="s">
        <v>22</v>
      </c>
      <c r="V16" t="s">
        <v>190</v>
      </c>
      <c r="W16" t="s">
        <v>26</v>
      </c>
      <c r="X16" t="s">
        <v>934</v>
      </c>
      <c r="Y16" t="s">
        <v>100</v>
      </c>
      <c r="Z16" t="s">
        <v>484</v>
      </c>
      <c r="AA16" s="2">
        <v>42824.147233796299</v>
      </c>
      <c r="AB16" s="2">
        <v>42860.22792824074</v>
      </c>
      <c r="AD16">
        <v>4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 xml:space="preserve"> ---</v>
      </c>
      <c r="AH16" t="str">
        <f t="shared" ca="1" si="7"/>
        <v>P0</v>
      </c>
    </row>
    <row r="17" spans="1:34" x14ac:dyDescent="0.3">
      <c r="A17">
        <f t="shared" si="0"/>
        <v>36</v>
      </c>
      <c r="B17">
        <f t="shared" si="1"/>
        <v>15</v>
      </c>
      <c r="C17" s="4">
        <f t="shared" ca="1" si="2"/>
        <v>97780</v>
      </c>
      <c r="D17">
        <v>97780</v>
      </c>
      <c r="E17" t="s">
        <v>410</v>
      </c>
      <c r="F17" t="s">
        <v>63</v>
      </c>
      <c r="G17" t="s">
        <v>555</v>
      </c>
      <c r="H17" t="s">
        <v>94</v>
      </c>
      <c r="I17" t="s">
        <v>24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981</v>
      </c>
      <c r="O17" t="s">
        <v>123</v>
      </c>
      <c r="P17" t="s">
        <v>123</v>
      </c>
      <c r="Q17" t="s">
        <v>82</v>
      </c>
      <c r="S17" t="s">
        <v>269</v>
      </c>
      <c r="T17" t="s">
        <v>23</v>
      </c>
      <c r="U17" t="s">
        <v>22</v>
      </c>
      <c r="V17" t="s">
        <v>82</v>
      </c>
      <c r="W17" t="s">
        <v>90</v>
      </c>
      <c r="X17" t="s">
        <v>959</v>
      </c>
      <c r="Y17" t="s">
        <v>484</v>
      </c>
      <c r="Z17" t="s">
        <v>484</v>
      </c>
      <c r="AA17" s="2">
        <v>42828.155347222222</v>
      </c>
      <c r="AB17" s="2">
        <v>42849.01326388889</v>
      </c>
      <c r="AD17">
        <v>11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 xml:space="preserve"> ---</v>
      </c>
      <c r="AH17" t="str">
        <f t="shared" ca="1" si="7"/>
        <v>P2</v>
      </c>
    </row>
    <row r="18" spans="1:34" x14ac:dyDescent="0.3">
      <c r="A18">
        <f t="shared" si="0"/>
        <v>22</v>
      </c>
      <c r="B18">
        <f t="shared" si="1"/>
        <v>5</v>
      </c>
      <c r="C18" s="4">
        <f t="shared" ca="1" si="2"/>
        <v>98359</v>
      </c>
      <c r="D18">
        <v>98359</v>
      </c>
      <c r="E18" t="s">
        <v>1000</v>
      </c>
      <c r="F18" t="s">
        <v>63</v>
      </c>
      <c r="G18" t="s">
        <v>446</v>
      </c>
      <c r="H18" t="s">
        <v>112</v>
      </c>
      <c r="I18" t="s">
        <v>24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1061</v>
      </c>
      <c r="O18">
        <v>17373</v>
      </c>
      <c r="P18" t="s">
        <v>123</v>
      </c>
      <c r="Q18" t="s">
        <v>82</v>
      </c>
      <c r="S18" t="s">
        <v>269</v>
      </c>
      <c r="T18" t="s">
        <v>36</v>
      </c>
      <c r="U18" t="s">
        <v>35</v>
      </c>
      <c r="V18" t="s">
        <v>190</v>
      </c>
      <c r="W18" t="s">
        <v>26</v>
      </c>
      <c r="X18" t="s">
        <v>742</v>
      </c>
      <c r="Y18" t="s">
        <v>103</v>
      </c>
      <c r="Z18" t="s">
        <v>484</v>
      </c>
      <c r="AA18" s="2">
        <v>42842.662604166668</v>
      </c>
      <c r="AB18" s="2">
        <v>42859.326423611114</v>
      </c>
      <c r="AD18">
        <v>8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P1</v>
      </c>
    </row>
    <row r="19" spans="1:34" x14ac:dyDescent="0.3">
      <c r="A19">
        <f t="shared" si="0"/>
        <v>5</v>
      </c>
      <c r="B19">
        <f t="shared" si="1"/>
        <v>1</v>
      </c>
      <c r="C19" s="4">
        <f t="shared" ca="1" si="2"/>
        <v>99032</v>
      </c>
      <c r="D19">
        <v>99032</v>
      </c>
      <c r="E19" t="s">
        <v>801</v>
      </c>
      <c r="F19" t="s">
        <v>63</v>
      </c>
      <c r="G19" t="s">
        <v>989</v>
      </c>
      <c r="H19" t="s">
        <v>112</v>
      </c>
      <c r="I19" t="s">
        <v>24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1208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22</v>
      </c>
      <c r="V19" t="s">
        <v>82</v>
      </c>
      <c r="W19" t="s">
        <v>90</v>
      </c>
      <c r="X19" t="s">
        <v>997</v>
      </c>
      <c r="Y19" t="s">
        <v>484</v>
      </c>
      <c r="Z19" t="s">
        <v>484</v>
      </c>
      <c r="AA19" s="2">
        <v>42859.043344907404</v>
      </c>
      <c r="AB19" s="2">
        <v>42863.987453703703</v>
      </c>
      <c r="AD19">
        <v>5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 xml:space="preserve"> ---</v>
      </c>
      <c r="AH19" t="str">
        <f t="shared" ca="1" si="7"/>
        <v>P2</v>
      </c>
    </row>
    <row r="20" spans="1:34" x14ac:dyDescent="0.3">
      <c r="A20">
        <f t="shared" si="0"/>
        <v>4</v>
      </c>
      <c r="B20">
        <f t="shared" si="1"/>
        <v>0</v>
      </c>
      <c r="C20" s="4">
        <f t="shared" ca="1" si="2"/>
        <v>99098</v>
      </c>
      <c r="D20">
        <v>99098</v>
      </c>
      <c r="E20" t="s">
        <v>104</v>
      </c>
      <c r="F20" t="s">
        <v>63</v>
      </c>
      <c r="G20" t="s">
        <v>989</v>
      </c>
      <c r="H20" t="s">
        <v>156</v>
      </c>
      <c r="I20" t="s">
        <v>1196</v>
      </c>
      <c r="J20" t="s">
        <v>1245</v>
      </c>
      <c r="K20" t="str">
        <f t="shared" ca="1" si="3"/>
        <v>NTR</v>
      </c>
      <c r="L20" t="s">
        <v>484</v>
      </c>
      <c r="M20" t="s">
        <v>1089</v>
      </c>
      <c r="N20" t="s">
        <v>1222</v>
      </c>
      <c r="O20" t="s">
        <v>123</v>
      </c>
      <c r="P20" t="s">
        <v>123</v>
      </c>
      <c r="Q20" t="s">
        <v>21</v>
      </c>
      <c r="S20" t="s">
        <v>269</v>
      </c>
      <c r="T20" t="s">
        <v>23</v>
      </c>
      <c r="U20" t="s">
        <v>22</v>
      </c>
      <c r="V20" t="s">
        <v>82</v>
      </c>
      <c r="W20" t="s">
        <v>90</v>
      </c>
      <c r="X20" t="s">
        <v>1223</v>
      </c>
      <c r="Y20" t="s">
        <v>484</v>
      </c>
      <c r="Z20" t="s">
        <v>484</v>
      </c>
      <c r="AA20" s="2">
        <v>42860.067465277774</v>
      </c>
      <c r="AB20" s="2">
        <v>42864.109976851854</v>
      </c>
      <c r="AD20">
        <v>3</v>
      </c>
      <c r="AE20" t="str">
        <f t="shared" ca="1" si="4"/>
        <v>NTR</v>
      </c>
      <c r="AF20" t="str">
        <f t="shared" ca="1" si="5"/>
        <v>NoTarg</v>
      </c>
      <c r="AG20" t="str">
        <f t="shared" ca="1" si="6"/>
        <v>NoWaive</v>
      </c>
      <c r="AH20" t="str">
        <f t="shared" ca="1" si="7"/>
        <v>NTR</v>
      </c>
    </row>
    <row r="21" spans="1:34" x14ac:dyDescent="0.3">
      <c r="A21">
        <f t="shared" si="0"/>
        <v>1</v>
      </c>
      <c r="B21">
        <f t="shared" si="1"/>
        <v>1</v>
      </c>
      <c r="C21" s="4">
        <f t="shared" ca="1" si="2"/>
        <v>99165</v>
      </c>
      <c r="D21">
        <v>99165</v>
      </c>
      <c r="E21" t="s">
        <v>62</v>
      </c>
      <c r="F21" t="s">
        <v>63</v>
      </c>
      <c r="G21" t="s">
        <v>66</v>
      </c>
      <c r="H21" t="s">
        <v>156</v>
      </c>
      <c r="I21" t="s">
        <v>123</v>
      </c>
      <c r="J21" t="s">
        <v>123</v>
      </c>
      <c r="K21" t="str">
        <f t="shared" ca="1" si="3"/>
        <v>NTR</v>
      </c>
      <c r="L21" t="s">
        <v>484</v>
      </c>
      <c r="M21" t="s">
        <v>484</v>
      </c>
      <c r="N21" t="s">
        <v>1240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22</v>
      </c>
      <c r="V21" t="s">
        <v>82</v>
      </c>
      <c r="W21" t="s">
        <v>90</v>
      </c>
      <c r="X21" t="s">
        <v>997</v>
      </c>
      <c r="Y21" t="s">
        <v>484</v>
      </c>
      <c r="Z21" t="s">
        <v>484</v>
      </c>
      <c r="AA21" s="2">
        <v>42863.349120370367</v>
      </c>
      <c r="AB21" s="2">
        <v>42863.982731481483</v>
      </c>
      <c r="AD21">
        <v>3</v>
      </c>
      <c r="AE21" t="str">
        <f t="shared" ca="1" si="4"/>
        <v>NTR</v>
      </c>
      <c r="AF21" t="str">
        <f t="shared" ca="1" si="5"/>
        <v>NoTarg</v>
      </c>
      <c r="AG21" t="str">
        <f t="shared" ca="1" si="6"/>
        <v>NoWaive</v>
      </c>
      <c r="AH21" t="str">
        <f t="shared" ca="1" si="7"/>
        <v>NTR</v>
      </c>
    </row>
    <row r="22" spans="1:34" x14ac:dyDescent="0.3">
      <c r="A22">
        <f t="shared" si="0"/>
        <v>13</v>
      </c>
      <c r="B22">
        <f t="shared" si="1"/>
        <v>0</v>
      </c>
      <c r="C22" s="4">
        <f t="shared" ca="1" si="2"/>
        <v>98727</v>
      </c>
      <c r="D22">
        <v>98727</v>
      </c>
      <c r="E22" t="s">
        <v>413</v>
      </c>
      <c r="F22" t="s">
        <v>1140</v>
      </c>
      <c r="G22" t="s">
        <v>1229</v>
      </c>
      <c r="H22" t="s">
        <v>184</v>
      </c>
      <c r="I22" t="s">
        <v>123</v>
      </c>
      <c r="J22" t="s">
        <v>123</v>
      </c>
      <c r="K22" t="str">
        <f t="shared" ca="1" si="3"/>
        <v>New Repro data has been provided along with log files.</v>
      </c>
      <c r="L22" t="s">
        <v>484</v>
      </c>
      <c r="M22" t="s">
        <v>1089</v>
      </c>
      <c r="N22" t="s">
        <v>1216</v>
      </c>
      <c r="O22" t="s">
        <v>123</v>
      </c>
      <c r="P22" t="s">
        <v>1234</v>
      </c>
      <c r="Q22" t="s">
        <v>82</v>
      </c>
      <c r="S22" t="s">
        <v>269</v>
      </c>
      <c r="T22" t="s">
        <v>23</v>
      </c>
      <c r="U22" t="s">
        <v>22</v>
      </c>
      <c r="V22" t="s">
        <v>82</v>
      </c>
      <c r="W22" t="s">
        <v>54</v>
      </c>
      <c r="X22" t="s">
        <v>127</v>
      </c>
      <c r="Y22" t="s">
        <v>484</v>
      </c>
      <c r="Z22" t="s">
        <v>484</v>
      </c>
      <c r="AA22" s="2">
        <v>42851.018645833334</v>
      </c>
      <c r="AB22" s="2">
        <v>42864.005196759259</v>
      </c>
      <c r="AD22">
        <v>15</v>
      </c>
      <c r="AE22" t="str">
        <f t="shared" ca="1" si="4"/>
        <v>Backup+Restore</v>
      </c>
      <c r="AF22" t="str">
        <f t="shared" ca="1" si="5"/>
        <v xml:space="preserve"> ---</v>
      </c>
      <c r="AG22" t="str">
        <f t="shared" ca="1" si="6"/>
        <v xml:space="preserve"> ---</v>
      </c>
      <c r="AH22" t="str">
        <f t="shared" ca="1" si="7"/>
        <v>unspecified</v>
      </c>
    </row>
    <row r="23" spans="1:34" x14ac:dyDescent="0.3">
      <c r="A23">
        <f t="shared" si="0"/>
        <v>308</v>
      </c>
      <c r="B23">
        <f t="shared" si="1"/>
        <v>18</v>
      </c>
      <c r="C23" s="4">
        <f t="shared" ca="1" si="2"/>
        <v>85572</v>
      </c>
      <c r="D23">
        <v>85572</v>
      </c>
      <c r="E23" t="s">
        <v>69</v>
      </c>
      <c r="F23" t="s">
        <v>70</v>
      </c>
      <c r="G23" t="s">
        <v>71</v>
      </c>
      <c r="H23" t="s">
        <v>184</v>
      </c>
      <c r="I23" t="s">
        <v>81</v>
      </c>
      <c r="J23" t="s">
        <v>123</v>
      </c>
      <c r="K23" t="str">
        <f t="shared" ca="1" si="3"/>
        <v>.</v>
      </c>
      <c r="L23" t="s">
        <v>484</v>
      </c>
      <c r="M23" t="s">
        <v>1105</v>
      </c>
      <c r="N23" t="s">
        <v>313</v>
      </c>
      <c r="O23" t="s">
        <v>123</v>
      </c>
      <c r="P23" t="s">
        <v>123</v>
      </c>
      <c r="Q23" t="s">
        <v>82</v>
      </c>
      <c r="S23" t="s">
        <v>269</v>
      </c>
      <c r="T23" t="s">
        <v>23</v>
      </c>
      <c r="U23" t="s">
        <v>39</v>
      </c>
      <c r="V23" t="s">
        <v>82</v>
      </c>
      <c r="W23" t="s">
        <v>95</v>
      </c>
      <c r="X23" t="s">
        <v>272</v>
      </c>
      <c r="Y23" t="s">
        <v>484</v>
      </c>
      <c r="Z23" t="s">
        <v>484</v>
      </c>
      <c r="AA23" s="2">
        <v>42552.705081018517</v>
      </c>
      <c r="AB23" s="2">
        <v>42846.691307870373</v>
      </c>
      <c r="AD23">
        <v>8</v>
      </c>
      <c r="AE23" t="str">
        <f t="shared" ca="1" si="4"/>
        <v>Documentation</v>
      </c>
      <c r="AF23" t="str">
        <f t="shared" ca="1" si="5"/>
        <v>Avitus_1.4.0.71-20170531</v>
      </c>
      <c r="AG23" t="str">
        <f t="shared" ca="1" si="6"/>
        <v xml:space="preserve"> ---</v>
      </c>
      <c r="AH23" t="str">
        <f t="shared" ca="1" si="7"/>
        <v>P0</v>
      </c>
    </row>
    <row r="24" spans="1:34" x14ac:dyDescent="0.3">
      <c r="A24">
        <f t="shared" si="0"/>
        <v>48</v>
      </c>
      <c r="B24">
        <f t="shared" si="1"/>
        <v>18</v>
      </c>
      <c r="C24" s="4">
        <f t="shared" ca="1" si="2"/>
        <v>97325</v>
      </c>
      <c r="D24">
        <v>97325</v>
      </c>
      <c r="E24" t="s">
        <v>69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1105</v>
      </c>
      <c r="N24" t="s">
        <v>946</v>
      </c>
      <c r="O24" t="s">
        <v>123</v>
      </c>
      <c r="P24" t="s">
        <v>123</v>
      </c>
      <c r="Q24" t="s">
        <v>82</v>
      </c>
      <c r="S24" t="s">
        <v>269</v>
      </c>
      <c r="T24" t="s">
        <v>23</v>
      </c>
      <c r="U24" t="s">
        <v>39</v>
      </c>
      <c r="V24" t="s">
        <v>82</v>
      </c>
      <c r="W24" t="s">
        <v>54</v>
      </c>
      <c r="X24" t="s">
        <v>456</v>
      </c>
      <c r="Y24" t="s">
        <v>484</v>
      </c>
      <c r="Z24" t="s">
        <v>484</v>
      </c>
      <c r="AA24" s="2">
        <v>42815.376701388886</v>
      </c>
      <c r="AB24" s="2">
        <v>42846.69127314815</v>
      </c>
      <c r="AD24">
        <v>12</v>
      </c>
      <c r="AE24" t="str">
        <f t="shared" ca="1" si="4"/>
        <v>Documentation</v>
      </c>
      <c r="AF24" t="str">
        <f t="shared" ca="1" si="5"/>
        <v>Avitus_1.4.0.71-20170531</v>
      </c>
      <c r="AG24" t="str">
        <f t="shared" ca="1" si="6"/>
        <v xml:space="preserve"> ---</v>
      </c>
      <c r="AH24" t="str">
        <f t="shared" ca="1" si="7"/>
        <v>P0</v>
      </c>
    </row>
    <row r="25" spans="1:34" x14ac:dyDescent="0.3">
      <c r="A25">
        <f t="shared" si="0"/>
        <v>40</v>
      </c>
      <c r="B25">
        <f t="shared" si="1"/>
        <v>18</v>
      </c>
      <c r="C25" s="4">
        <f t="shared" ca="1" si="2"/>
        <v>97618</v>
      </c>
      <c r="D25">
        <v>97618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1105</v>
      </c>
      <c r="N25" t="s">
        <v>947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54</v>
      </c>
      <c r="X25" t="s">
        <v>456</v>
      </c>
      <c r="Y25" t="s">
        <v>484</v>
      </c>
      <c r="Z25" t="s">
        <v>484</v>
      </c>
      <c r="AA25" s="2">
        <v>42823.494652777779</v>
      </c>
      <c r="AB25" s="2">
        <v>42846.691238425927</v>
      </c>
      <c r="AD25">
        <v>9</v>
      </c>
      <c r="AE25" t="str">
        <f t="shared" ca="1" si="4"/>
        <v>Documentation</v>
      </c>
      <c r="AF25" t="str">
        <f t="shared" ca="1" si="5"/>
        <v>Avitus_1.4.0.71-20170531</v>
      </c>
      <c r="AG25" t="str">
        <f t="shared" ca="1" si="6"/>
        <v xml:space="preserve"> ---</v>
      </c>
      <c r="AH25" t="str">
        <f t="shared" ca="1" si="7"/>
        <v>P0</v>
      </c>
    </row>
    <row r="26" spans="1:34" x14ac:dyDescent="0.3">
      <c r="A26">
        <f t="shared" si="0"/>
        <v>36</v>
      </c>
      <c r="B26">
        <f t="shared" si="1"/>
        <v>12</v>
      </c>
      <c r="C26" s="4">
        <f t="shared" ca="1" si="2"/>
        <v>97781</v>
      </c>
      <c r="D26">
        <v>97781</v>
      </c>
      <c r="E26" t="s">
        <v>69</v>
      </c>
      <c r="F26" t="s">
        <v>70</v>
      </c>
      <c r="G26" t="s">
        <v>71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t="s">
        <v>484</v>
      </c>
      <c r="M26" t="s">
        <v>1105</v>
      </c>
      <c r="N26" t="s">
        <v>960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95</v>
      </c>
      <c r="X26" t="s">
        <v>311</v>
      </c>
      <c r="Y26" t="s">
        <v>484</v>
      </c>
      <c r="Z26" t="s">
        <v>484</v>
      </c>
      <c r="AA26" s="2">
        <v>42828.162638888891</v>
      </c>
      <c r="AB26" s="2">
        <v>42852.59716435185</v>
      </c>
      <c r="AD26">
        <v>6</v>
      </c>
      <c r="AE26" t="str">
        <f t="shared" ca="1" si="4"/>
        <v>Documentation</v>
      </c>
      <c r="AF26" t="str">
        <f t="shared" ca="1" si="5"/>
        <v>Avitus_1.4.0.71-20170531</v>
      </c>
      <c r="AG26" t="str">
        <f t="shared" ca="1" si="6"/>
        <v xml:space="preserve"> ---</v>
      </c>
      <c r="AH26" t="str">
        <f t="shared" ca="1" si="7"/>
        <v>P0</v>
      </c>
    </row>
    <row r="27" spans="1:34" x14ac:dyDescent="0.3">
      <c r="A27">
        <f t="shared" si="0"/>
        <v>27</v>
      </c>
      <c r="B27">
        <f t="shared" si="1"/>
        <v>18</v>
      </c>
      <c r="C27" s="4">
        <f t="shared" ca="1" si="2"/>
        <v>98207</v>
      </c>
      <c r="D27">
        <v>98207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1105</v>
      </c>
      <c r="N27" t="s">
        <v>1030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54</v>
      </c>
      <c r="X27" t="s">
        <v>456</v>
      </c>
      <c r="Y27" t="s">
        <v>484</v>
      </c>
      <c r="Z27" t="s">
        <v>484</v>
      </c>
      <c r="AA27" s="2">
        <v>42837.563020833331</v>
      </c>
      <c r="AB27" s="2">
        <v>42846.691446759258</v>
      </c>
      <c r="AD27">
        <v>12</v>
      </c>
      <c r="AE27" t="str">
        <f t="shared" ca="1" si="4"/>
        <v>Documentation</v>
      </c>
      <c r="AF27" t="str">
        <f t="shared" ca="1" si="5"/>
        <v>Avitus_1.4.0.71-20170531</v>
      </c>
      <c r="AG27" t="str">
        <f t="shared" ca="1" si="6"/>
        <v xml:space="preserve"> ---</v>
      </c>
      <c r="AH27" t="str">
        <f t="shared" ca="1" si="7"/>
        <v>P0</v>
      </c>
    </row>
    <row r="28" spans="1:34" x14ac:dyDescent="0.3">
      <c r="A28">
        <f t="shared" si="0"/>
        <v>19</v>
      </c>
      <c r="B28">
        <f t="shared" si="1"/>
        <v>4</v>
      </c>
      <c r="C28" s="4">
        <f t="shared" ca="1" si="2"/>
        <v>98562</v>
      </c>
      <c r="D28">
        <v>98562</v>
      </c>
      <c r="E28" t="s">
        <v>179</v>
      </c>
      <c r="F28" t="s">
        <v>253</v>
      </c>
      <c r="G28" t="s">
        <v>258</v>
      </c>
      <c r="H28" t="s">
        <v>184</v>
      </c>
      <c r="I28" t="s">
        <v>68</v>
      </c>
      <c r="J28" t="s">
        <v>1254</v>
      </c>
      <c r="K28" t="str">
        <f t="shared" ca="1" si="3"/>
        <v>.</v>
      </c>
      <c r="L28" t="s">
        <v>484</v>
      </c>
      <c r="M28" t="s">
        <v>484</v>
      </c>
      <c r="N28" t="s">
        <v>1119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277</v>
      </c>
      <c r="Y28" t="s">
        <v>484</v>
      </c>
      <c r="Z28" t="s">
        <v>484</v>
      </c>
      <c r="AA28" s="2">
        <v>42845.770902777775</v>
      </c>
      <c r="AB28" s="2">
        <v>42860.482592592591</v>
      </c>
      <c r="AD28">
        <v>5</v>
      </c>
      <c r="AE28" t="str">
        <f t="shared" ca="1" si="4"/>
        <v>File Access Auditing</v>
      </c>
      <c r="AF28" t="str">
        <f t="shared" ca="1" si="5"/>
        <v xml:space="preserve"> ---</v>
      </c>
      <c r="AG28" t="str">
        <f t="shared" ca="1" si="6"/>
        <v xml:space="preserve"> ---</v>
      </c>
      <c r="AH28" t="str">
        <f t="shared" ca="1" si="7"/>
        <v>P0</v>
      </c>
    </row>
    <row r="29" spans="1:34" x14ac:dyDescent="0.3">
      <c r="A29">
        <f t="shared" si="0"/>
        <v>5</v>
      </c>
      <c r="B29">
        <f t="shared" si="1"/>
        <v>1</v>
      </c>
      <c r="C29" s="4">
        <f t="shared" ca="1" si="2"/>
        <v>99073</v>
      </c>
      <c r="D29">
        <v>99073</v>
      </c>
      <c r="E29" t="s">
        <v>456</v>
      </c>
      <c r="F29" t="s">
        <v>253</v>
      </c>
      <c r="G29" t="s">
        <v>702</v>
      </c>
      <c r="H29" t="s">
        <v>184</v>
      </c>
      <c r="I29" t="s">
        <v>68</v>
      </c>
      <c r="J29" t="s">
        <v>1255</v>
      </c>
      <c r="K29" t="str">
        <f t="shared" ca="1" si="3"/>
        <v>NTR</v>
      </c>
      <c r="L29" t="s">
        <v>484</v>
      </c>
      <c r="M29" t="s">
        <v>484</v>
      </c>
      <c r="N29" t="s">
        <v>1237</v>
      </c>
      <c r="O29" t="s">
        <v>123</v>
      </c>
      <c r="P29" t="s">
        <v>123</v>
      </c>
      <c r="Q29" t="s">
        <v>82</v>
      </c>
      <c r="S29" t="s">
        <v>269</v>
      </c>
      <c r="T29" t="s">
        <v>36</v>
      </c>
      <c r="U29" t="s">
        <v>39</v>
      </c>
      <c r="V29" t="s">
        <v>82</v>
      </c>
      <c r="W29" t="s">
        <v>54</v>
      </c>
      <c r="X29" t="s">
        <v>456</v>
      </c>
      <c r="Y29" t="s">
        <v>484</v>
      </c>
      <c r="Z29" t="s">
        <v>484</v>
      </c>
      <c r="AA29" s="2">
        <v>42859.6246875</v>
      </c>
      <c r="AB29" s="2">
        <v>42863.622534722221</v>
      </c>
      <c r="AD29">
        <v>10</v>
      </c>
      <c r="AE29" t="str">
        <f t="shared" ca="1" si="4"/>
        <v>NTR</v>
      </c>
      <c r="AF29" t="str">
        <f t="shared" ca="1" si="5"/>
        <v>NoTarg</v>
      </c>
      <c r="AG29" t="str">
        <f t="shared" ca="1" si="6"/>
        <v>NoWaive</v>
      </c>
      <c r="AH29" t="str">
        <f t="shared" ca="1" si="7"/>
        <v>NTR</v>
      </c>
    </row>
    <row r="30" spans="1:34" x14ac:dyDescent="0.3">
      <c r="A30">
        <f t="shared" si="0"/>
        <v>19</v>
      </c>
      <c r="B30">
        <f t="shared" si="1"/>
        <v>1</v>
      </c>
      <c r="C30" s="4">
        <f t="shared" ca="1" si="2"/>
        <v>98550</v>
      </c>
      <c r="D30">
        <v>98550</v>
      </c>
      <c r="E30" t="s">
        <v>465</v>
      </c>
      <c r="F30" t="s">
        <v>48</v>
      </c>
      <c r="G30" t="s">
        <v>800</v>
      </c>
      <c r="H30" t="s">
        <v>184</v>
      </c>
      <c r="I30" t="s">
        <v>81</v>
      </c>
      <c r="J30" t="s">
        <v>1256</v>
      </c>
      <c r="K30" t="str">
        <f t="shared" ca="1" si="3"/>
        <v>NTR</v>
      </c>
      <c r="L30" t="s">
        <v>484</v>
      </c>
      <c r="M30" t="s">
        <v>484</v>
      </c>
      <c r="N30" t="s">
        <v>1233</v>
      </c>
      <c r="O30" t="s">
        <v>123</v>
      </c>
      <c r="P30" t="s">
        <v>123</v>
      </c>
      <c r="Q30" t="s">
        <v>82</v>
      </c>
      <c r="R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54</v>
      </c>
      <c r="X30" t="s">
        <v>154</v>
      </c>
      <c r="Y30" t="s">
        <v>484</v>
      </c>
      <c r="Z30" t="s">
        <v>484</v>
      </c>
      <c r="AA30" s="2">
        <v>42845.345057870371</v>
      </c>
      <c r="AB30" s="2">
        <v>42863.466678240744</v>
      </c>
      <c r="AD30">
        <v>6</v>
      </c>
      <c r="AE30" t="str">
        <f t="shared" ca="1" si="4"/>
        <v>NTR</v>
      </c>
      <c r="AF30" t="str">
        <f t="shared" ca="1" si="5"/>
        <v>NoTarg</v>
      </c>
      <c r="AG30" t="str">
        <f t="shared" ca="1" si="6"/>
        <v>NoWaive</v>
      </c>
      <c r="AH30" t="str">
        <f t="shared" ca="1" si="7"/>
        <v>NTR</v>
      </c>
    </row>
    <row r="31" spans="1:34" x14ac:dyDescent="0.3">
      <c r="A31">
        <f t="shared" si="0"/>
        <v>264</v>
      </c>
      <c r="B31">
        <f t="shared" si="1"/>
        <v>7</v>
      </c>
      <c r="C31" s="4">
        <f t="shared" ca="1" si="2"/>
        <v>87634</v>
      </c>
      <c r="D31">
        <v>87634</v>
      </c>
      <c r="E31" t="s">
        <v>760</v>
      </c>
      <c r="F31" t="s">
        <v>28</v>
      </c>
      <c r="G31" t="s">
        <v>481</v>
      </c>
      <c r="H31" t="s">
        <v>94</v>
      </c>
      <c r="I31" t="s">
        <v>30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1077</v>
      </c>
      <c r="O31" t="s">
        <v>123</v>
      </c>
      <c r="P31" t="s">
        <v>206</v>
      </c>
      <c r="Q31" t="s">
        <v>82</v>
      </c>
      <c r="S31" t="s">
        <v>269</v>
      </c>
      <c r="T31" t="s">
        <v>23</v>
      </c>
      <c r="U31" t="s">
        <v>22</v>
      </c>
      <c r="V31" t="s">
        <v>60</v>
      </c>
      <c r="W31" t="s">
        <v>54</v>
      </c>
      <c r="X31" t="s">
        <v>108</v>
      </c>
      <c r="Y31" t="s">
        <v>484</v>
      </c>
      <c r="Z31" t="s">
        <v>484</v>
      </c>
      <c r="AA31" s="2">
        <v>42597.987395833334</v>
      </c>
      <c r="AB31" s="2">
        <v>42857.209143518521</v>
      </c>
      <c r="AC31" t="s">
        <v>1157</v>
      </c>
      <c r="AD31">
        <v>9</v>
      </c>
      <c r="AE31" t="str">
        <f t="shared" ca="1" si="4"/>
        <v>Platform Software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P2</v>
      </c>
    </row>
    <row r="32" spans="1:34" x14ac:dyDescent="0.3">
      <c r="A32">
        <f t="shared" si="0"/>
        <v>248</v>
      </c>
      <c r="B32">
        <f t="shared" si="1"/>
        <v>1</v>
      </c>
      <c r="C32" s="4">
        <f t="shared" ca="1" si="2"/>
        <v>88457</v>
      </c>
      <c r="D32">
        <v>88457</v>
      </c>
      <c r="E32" t="s">
        <v>408</v>
      </c>
      <c r="F32" t="s">
        <v>28</v>
      </c>
      <c r="G32" t="s">
        <v>407</v>
      </c>
      <c r="H32" t="s">
        <v>112</v>
      </c>
      <c r="I32" t="s">
        <v>30</v>
      </c>
      <c r="J32" t="s">
        <v>123</v>
      </c>
      <c r="K32" t="str">
        <f t="shared" ca="1" si="3"/>
        <v>L3 has report of occurrence on 19-April. Any new Dev action? Next steps?</v>
      </c>
      <c r="L32" t="s">
        <v>796</v>
      </c>
      <c r="M32" t="s">
        <v>484</v>
      </c>
      <c r="N32" t="s">
        <v>524</v>
      </c>
      <c r="O32">
        <v>11710</v>
      </c>
      <c r="P32" t="s">
        <v>1230</v>
      </c>
      <c r="Q32" t="s">
        <v>287</v>
      </c>
      <c r="R32" t="s">
        <v>82</v>
      </c>
      <c r="S32" t="s">
        <v>269</v>
      </c>
      <c r="T32" t="s">
        <v>23</v>
      </c>
      <c r="U32" t="s">
        <v>22</v>
      </c>
      <c r="V32" t="s">
        <v>25</v>
      </c>
      <c r="W32" t="s">
        <v>26</v>
      </c>
      <c r="X32" t="s">
        <v>41</v>
      </c>
      <c r="Y32" t="s">
        <v>484</v>
      </c>
      <c r="Z32" t="s">
        <v>484</v>
      </c>
      <c r="AA32" s="2">
        <v>42614.314895833333</v>
      </c>
      <c r="AB32" s="2">
        <v>42863.573634259257</v>
      </c>
      <c r="AC32" t="s">
        <v>170</v>
      </c>
      <c r="AD32">
        <v>7</v>
      </c>
      <c r="AE32" t="str">
        <f t="shared" ca="1" si="4"/>
        <v>Platform Software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P1</v>
      </c>
    </row>
    <row r="33" spans="1:34" x14ac:dyDescent="0.3">
      <c r="A33">
        <f t="shared" si="0"/>
        <v>86</v>
      </c>
      <c r="B33">
        <f t="shared" si="1"/>
        <v>4</v>
      </c>
      <c r="C33" s="4">
        <f t="shared" ca="1" si="2"/>
        <v>95826</v>
      </c>
      <c r="D33">
        <v>95826</v>
      </c>
      <c r="E33" t="s">
        <v>735</v>
      </c>
      <c r="F33" t="s">
        <v>28</v>
      </c>
      <c r="G33" t="s">
        <v>481</v>
      </c>
      <c r="H33" t="s">
        <v>184</v>
      </c>
      <c r="I33" t="s">
        <v>81</v>
      </c>
      <c r="J33" t="s">
        <v>1257</v>
      </c>
      <c r="K33" t="str">
        <f t="shared" ca="1" si="3"/>
        <v>.</v>
      </c>
      <c r="L33" t="s">
        <v>484</v>
      </c>
      <c r="M33" t="s">
        <v>484</v>
      </c>
      <c r="N33" t="s">
        <v>379</v>
      </c>
      <c r="O33" t="s">
        <v>123</v>
      </c>
      <c r="P33" t="s">
        <v>38</v>
      </c>
      <c r="Q33" t="s">
        <v>287</v>
      </c>
      <c r="R33" t="s">
        <v>82</v>
      </c>
      <c r="S33" t="s">
        <v>269</v>
      </c>
      <c r="T33" t="s">
        <v>36</v>
      </c>
      <c r="U33" t="s">
        <v>22</v>
      </c>
      <c r="V33" t="s">
        <v>82</v>
      </c>
      <c r="W33" t="s">
        <v>54</v>
      </c>
      <c r="X33" t="s">
        <v>108</v>
      </c>
      <c r="Y33" t="s">
        <v>484</v>
      </c>
      <c r="Z33" t="s">
        <v>484</v>
      </c>
      <c r="AA33" s="2">
        <v>42779.683287037034</v>
      </c>
      <c r="AB33" s="2">
        <v>42860.529270833336</v>
      </c>
      <c r="AC33" t="s">
        <v>1124</v>
      </c>
      <c r="AD33">
        <v>9</v>
      </c>
      <c r="AE33" t="str">
        <f t="shared" ca="1" si="4"/>
        <v>Platform Software</v>
      </c>
      <c r="AF33" t="str">
        <f t="shared" ca="1" si="5"/>
        <v xml:space="preserve"> ---</v>
      </c>
      <c r="AG33" t="str">
        <f t="shared" ca="1" si="6"/>
        <v xml:space="preserve"> ---</v>
      </c>
      <c r="AH33" t="str">
        <f t="shared" ca="1" si="7"/>
        <v>P0</v>
      </c>
    </row>
    <row r="34" spans="1:34" x14ac:dyDescent="0.3">
      <c r="A34">
        <f t="shared" ref="A34:A65" si="8">DAYS360(AA34,$K$104)</f>
        <v>86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95829</v>
      </c>
      <c r="D34">
        <v>95829</v>
      </c>
      <c r="E34" t="s">
        <v>760</v>
      </c>
      <c r="F34" t="s">
        <v>28</v>
      </c>
      <c r="G34" t="s">
        <v>376</v>
      </c>
      <c r="H34" t="s">
        <v>184</v>
      </c>
      <c r="I34" t="s">
        <v>245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1089</v>
      </c>
      <c r="N34" t="s">
        <v>385</v>
      </c>
      <c r="O34" t="s">
        <v>123</v>
      </c>
      <c r="P34" t="s">
        <v>196</v>
      </c>
      <c r="Q34" t="s">
        <v>287</v>
      </c>
      <c r="R34" t="s">
        <v>82</v>
      </c>
      <c r="S34" t="s">
        <v>269</v>
      </c>
      <c r="T34" t="s">
        <v>36</v>
      </c>
      <c r="U34" t="s">
        <v>35</v>
      </c>
      <c r="V34" t="s">
        <v>279</v>
      </c>
      <c r="W34" t="s">
        <v>32</v>
      </c>
      <c r="X34" t="s">
        <v>108</v>
      </c>
      <c r="Y34" t="s">
        <v>103</v>
      </c>
      <c r="Z34" t="s">
        <v>484</v>
      </c>
      <c r="AA34" s="2">
        <v>42779.684513888889</v>
      </c>
      <c r="AB34" s="2">
        <v>42863.464097222219</v>
      </c>
      <c r="AC34" t="s">
        <v>1176</v>
      </c>
      <c r="AD34">
        <v>11</v>
      </c>
      <c r="AE34" t="str">
        <f t="shared" ref="AE34:AE65" ca="1" si="12">IFERROR(VLOOKUP($D34,INDIRECT("'" &amp; $K$103 &amp; "'!$C$2:$K$90"),4,FALSE),"NTR")</f>
        <v>Platform Software</v>
      </c>
      <c r="AF34" t="str">
        <f t="shared" ref="AF34:AF65" ca="1" si="13">IFERROR(VLOOKUP($D34,INDIRECT("'" &amp; $K$103 &amp; "'!$C$2:$T$90"),11,FALSE),"NoTarg")</f>
        <v>Avitus_1.4.0.68-20170510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22</v>
      </c>
      <c r="B35">
        <f t="shared" si="9"/>
        <v>12</v>
      </c>
      <c r="C35" s="4">
        <f t="shared" ca="1" si="10"/>
        <v>98363</v>
      </c>
      <c r="D35">
        <v>98363</v>
      </c>
      <c r="E35" t="s">
        <v>409</v>
      </c>
      <c r="F35" t="s">
        <v>28</v>
      </c>
      <c r="G35" t="s">
        <v>244</v>
      </c>
      <c r="H35" t="s">
        <v>184</v>
      </c>
      <c r="I35" t="s">
        <v>81</v>
      </c>
      <c r="J35" t="s">
        <v>1247</v>
      </c>
      <c r="K35" t="str">
        <f t="shared" ca="1" si="11"/>
        <v>.</v>
      </c>
      <c r="L35" t="s">
        <v>484</v>
      </c>
      <c r="M35" t="s">
        <v>1100</v>
      </c>
      <c r="N35" t="s">
        <v>1062</v>
      </c>
      <c r="O35" t="s">
        <v>123</v>
      </c>
      <c r="P35" t="s">
        <v>168</v>
      </c>
      <c r="Q35" t="s">
        <v>287</v>
      </c>
      <c r="R35" t="s">
        <v>82</v>
      </c>
      <c r="S35" t="s">
        <v>269</v>
      </c>
      <c r="T35" t="s">
        <v>36</v>
      </c>
      <c r="U35" t="s">
        <v>35</v>
      </c>
      <c r="V35" t="s">
        <v>1063</v>
      </c>
      <c r="W35" t="s">
        <v>93</v>
      </c>
      <c r="X35" t="s">
        <v>108</v>
      </c>
      <c r="Y35" t="s">
        <v>484</v>
      </c>
      <c r="Z35" t="s">
        <v>484</v>
      </c>
      <c r="AA35" s="2">
        <v>42842.717986111114</v>
      </c>
      <c r="AB35" s="2">
        <v>42852.462372685186</v>
      </c>
      <c r="AC35" t="s">
        <v>1092</v>
      </c>
      <c r="AD35">
        <v>2</v>
      </c>
      <c r="AE35" t="str">
        <f t="shared" ca="1" si="12"/>
        <v>Platform Software</v>
      </c>
      <c r="AF35" t="str">
        <f t="shared" ca="1" si="13"/>
        <v>Avitus_1.4.0.68-20170510</v>
      </c>
      <c r="AG35" t="str">
        <f t="shared" ca="1" si="14"/>
        <v xml:space="preserve"> ---</v>
      </c>
      <c r="AH35" t="str">
        <f t="shared" ca="1" si="15"/>
        <v>P0</v>
      </c>
    </row>
    <row r="36" spans="1:34" x14ac:dyDescent="0.3">
      <c r="A36">
        <f t="shared" si="8"/>
        <v>11</v>
      </c>
      <c r="B36">
        <f t="shared" si="9"/>
        <v>1</v>
      </c>
      <c r="C36" s="4">
        <f t="shared" ca="1" si="10"/>
        <v>98855</v>
      </c>
      <c r="D36">
        <v>98855</v>
      </c>
      <c r="E36" t="s">
        <v>139</v>
      </c>
      <c r="F36" t="s">
        <v>28</v>
      </c>
      <c r="G36" t="s">
        <v>407</v>
      </c>
      <c r="H36" t="s">
        <v>184</v>
      </c>
      <c r="I36" t="s">
        <v>81</v>
      </c>
      <c r="J36" t="s">
        <v>1258</v>
      </c>
      <c r="K36" t="str">
        <f t="shared" ca="1" si="11"/>
        <v>.</v>
      </c>
      <c r="L36" t="s">
        <v>484</v>
      </c>
      <c r="M36" t="s">
        <v>484</v>
      </c>
      <c r="N36" t="s">
        <v>1235</v>
      </c>
      <c r="O36" t="s">
        <v>123</v>
      </c>
      <c r="P36" t="s">
        <v>38</v>
      </c>
      <c r="Q36" t="s">
        <v>287</v>
      </c>
      <c r="R36" t="s">
        <v>82</v>
      </c>
      <c r="S36" t="s">
        <v>269</v>
      </c>
      <c r="T36" t="s">
        <v>36</v>
      </c>
      <c r="U36" t="s">
        <v>39</v>
      </c>
      <c r="V36" t="s">
        <v>82</v>
      </c>
      <c r="W36" t="s">
        <v>93</v>
      </c>
      <c r="X36" t="s">
        <v>283</v>
      </c>
      <c r="Y36" t="s">
        <v>484</v>
      </c>
      <c r="Z36" t="s">
        <v>484</v>
      </c>
      <c r="AA36" s="2">
        <v>42853.125393518516</v>
      </c>
      <c r="AB36" s="2">
        <v>42863.571956018517</v>
      </c>
      <c r="AD36">
        <v>15</v>
      </c>
      <c r="AE36" t="str">
        <f t="shared" ca="1" si="12"/>
        <v>Platform Software</v>
      </c>
      <c r="AF36" t="str">
        <f t="shared" ca="1" si="13"/>
        <v xml:space="preserve"> ---</v>
      </c>
      <c r="AG36" t="str">
        <f t="shared" ca="1" si="14"/>
        <v xml:space="preserve"> ---</v>
      </c>
      <c r="AH36" t="str">
        <f t="shared" ca="1" si="15"/>
        <v>P0</v>
      </c>
    </row>
    <row r="37" spans="1:34" x14ac:dyDescent="0.3">
      <c r="A37">
        <f t="shared" si="8"/>
        <v>1</v>
      </c>
      <c r="B37">
        <f t="shared" si="9"/>
        <v>1</v>
      </c>
      <c r="C37" s="4">
        <f t="shared" ca="1" si="10"/>
        <v>99169</v>
      </c>
      <c r="D37">
        <v>99169</v>
      </c>
      <c r="E37" t="s">
        <v>513</v>
      </c>
      <c r="F37" t="s">
        <v>28</v>
      </c>
      <c r="G37" t="s">
        <v>866</v>
      </c>
      <c r="H37" t="s">
        <v>112</v>
      </c>
      <c r="I37" t="s">
        <v>24</v>
      </c>
      <c r="J37" t="s">
        <v>123</v>
      </c>
      <c r="K37" t="str">
        <f t="shared" ca="1" si="11"/>
        <v>NTR</v>
      </c>
      <c r="L37" t="s">
        <v>484</v>
      </c>
      <c r="M37" t="s">
        <v>484</v>
      </c>
      <c r="N37" t="s">
        <v>1241</v>
      </c>
      <c r="O37">
        <v>17550</v>
      </c>
      <c r="P37" t="s">
        <v>123</v>
      </c>
      <c r="Q37" t="s">
        <v>287</v>
      </c>
      <c r="R37" t="s">
        <v>82</v>
      </c>
      <c r="S37" t="s">
        <v>269</v>
      </c>
      <c r="T37" t="s">
        <v>36</v>
      </c>
      <c r="U37" t="s">
        <v>35</v>
      </c>
      <c r="V37" t="s">
        <v>25</v>
      </c>
      <c r="W37" t="s">
        <v>26</v>
      </c>
      <c r="X37" t="s">
        <v>108</v>
      </c>
      <c r="Y37" t="s">
        <v>103</v>
      </c>
      <c r="Z37" t="s">
        <v>484</v>
      </c>
      <c r="AA37" s="2">
        <v>42863.445081018515</v>
      </c>
      <c r="AB37" s="2">
        <v>42863.44730324074</v>
      </c>
      <c r="AD37">
        <v>1</v>
      </c>
      <c r="AE37" t="str">
        <f t="shared" ca="1" si="12"/>
        <v>NTR</v>
      </c>
      <c r="AF37" t="str">
        <f t="shared" ca="1" si="13"/>
        <v>NoTarg</v>
      </c>
      <c r="AG37" t="str">
        <f t="shared" ca="1" si="14"/>
        <v>NoWaive</v>
      </c>
      <c r="AH37" t="str">
        <f t="shared" ca="1" si="15"/>
        <v>NTR</v>
      </c>
    </row>
    <row r="38" spans="1:34" x14ac:dyDescent="0.3">
      <c r="A38">
        <f t="shared" si="8"/>
        <v>125</v>
      </c>
      <c r="B38">
        <f t="shared" si="9"/>
        <v>1</v>
      </c>
      <c r="C38" s="4">
        <f t="shared" ca="1" si="10"/>
        <v>94191</v>
      </c>
      <c r="D38">
        <v>94191</v>
      </c>
      <c r="E38" t="s">
        <v>186</v>
      </c>
      <c r="F38" t="s">
        <v>75</v>
      </c>
      <c r="G38" t="s">
        <v>76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t="s">
        <v>796</v>
      </c>
      <c r="M38" t="s">
        <v>484</v>
      </c>
      <c r="N38" t="s">
        <v>344</v>
      </c>
      <c r="O38">
        <v>12886</v>
      </c>
      <c r="P38" t="s">
        <v>123</v>
      </c>
      <c r="Q38" t="s">
        <v>82</v>
      </c>
      <c r="S38" t="s">
        <v>269</v>
      </c>
      <c r="T38" t="s">
        <v>36</v>
      </c>
      <c r="U38" t="s">
        <v>35</v>
      </c>
      <c r="V38" t="s">
        <v>25</v>
      </c>
      <c r="W38" t="s">
        <v>26</v>
      </c>
      <c r="X38" t="s">
        <v>272</v>
      </c>
      <c r="Y38" t="s">
        <v>103</v>
      </c>
      <c r="Z38" t="s">
        <v>484</v>
      </c>
      <c r="AA38" s="2">
        <v>42739.997685185182</v>
      </c>
      <c r="AB38" s="2">
        <v>42863.538495370369</v>
      </c>
      <c r="AD38">
        <v>23</v>
      </c>
      <c r="AE38" t="str">
        <f t="shared" ca="1" si="12"/>
        <v>Protocols-AAUM</v>
      </c>
      <c r="AF38" t="str">
        <f t="shared" ca="1" si="13"/>
        <v xml:space="preserve"> ---</v>
      </c>
      <c r="AG38" t="str">
        <f t="shared" ca="1" si="14"/>
        <v>Waiver Requested</v>
      </c>
      <c r="AH38" t="str">
        <f t="shared" ca="1" si="15"/>
        <v>P1</v>
      </c>
    </row>
    <row r="39" spans="1:34" x14ac:dyDescent="0.3">
      <c r="A39">
        <f t="shared" si="8"/>
        <v>63</v>
      </c>
      <c r="B39">
        <f t="shared" si="9"/>
        <v>1</v>
      </c>
      <c r="C39" s="4">
        <f t="shared" ca="1" si="10"/>
        <v>96684</v>
      </c>
      <c r="D39">
        <v>96684</v>
      </c>
      <c r="E39" t="s">
        <v>651</v>
      </c>
      <c r="F39" t="s">
        <v>75</v>
      </c>
      <c r="G39" t="s">
        <v>264</v>
      </c>
      <c r="H39" t="s">
        <v>184</v>
      </c>
      <c r="I39" t="s">
        <v>30</v>
      </c>
      <c r="J39" t="s">
        <v>1259</v>
      </c>
      <c r="K39" t="str">
        <f t="shared" ca="1" si="11"/>
        <v>Dev, using same steps as submitter, unable to repro. Is Live session need with Dev &amp; submitter?</v>
      </c>
      <c r="L39" t="s">
        <v>484</v>
      </c>
      <c r="M39" t="s">
        <v>484</v>
      </c>
      <c r="N39" t="s">
        <v>681</v>
      </c>
      <c r="O39" t="s">
        <v>123</v>
      </c>
      <c r="P39" t="s">
        <v>123</v>
      </c>
      <c r="Q39" t="s">
        <v>82</v>
      </c>
      <c r="S39" t="s">
        <v>269</v>
      </c>
      <c r="T39" t="s">
        <v>36</v>
      </c>
      <c r="U39" t="s">
        <v>35</v>
      </c>
      <c r="V39" t="s">
        <v>43</v>
      </c>
      <c r="W39" t="s">
        <v>65</v>
      </c>
      <c r="X39" t="s">
        <v>108</v>
      </c>
      <c r="Y39" t="s">
        <v>484</v>
      </c>
      <c r="Z39" t="s">
        <v>484</v>
      </c>
      <c r="AA39" s="2">
        <v>42800.00984953704</v>
      </c>
      <c r="AB39" s="2">
        <v>42863.980740740742</v>
      </c>
      <c r="AD39">
        <v>22</v>
      </c>
      <c r="AE39" t="str">
        <f t="shared" ca="1" si="12"/>
        <v>Protocols-AAUM</v>
      </c>
      <c r="AF39" t="str">
        <f t="shared" ca="1" si="13"/>
        <v>Avitus_1.4.0.63-20170405</v>
      </c>
      <c r="AG39" t="str">
        <f t="shared" ca="1" si="14"/>
        <v xml:space="preserve"> ---</v>
      </c>
      <c r="AH39" t="str">
        <f t="shared" ca="1" si="15"/>
        <v>P0</v>
      </c>
    </row>
    <row r="40" spans="1:34" x14ac:dyDescent="0.3">
      <c r="A40">
        <f t="shared" si="8"/>
        <v>40</v>
      </c>
      <c r="B40">
        <f t="shared" si="9"/>
        <v>15</v>
      </c>
      <c r="C40" s="4">
        <f t="shared" ca="1" si="10"/>
        <v>97620</v>
      </c>
      <c r="D40">
        <v>97620</v>
      </c>
      <c r="E40" t="s">
        <v>41</v>
      </c>
      <c r="F40" t="s">
        <v>75</v>
      </c>
      <c r="G40" t="s">
        <v>129</v>
      </c>
      <c r="H40" t="s">
        <v>94</v>
      </c>
      <c r="I40" t="s">
        <v>30</v>
      </c>
      <c r="J40" t="s">
        <v>123</v>
      </c>
      <c r="K40" t="str">
        <f t="shared" ca="1" si="11"/>
        <v>.</v>
      </c>
      <c r="L40" t="s">
        <v>796</v>
      </c>
      <c r="M40" t="s">
        <v>484</v>
      </c>
      <c r="N40" t="s">
        <v>929</v>
      </c>
      <c r="O40" t="s">
        <v>123</v>
      </c>
      <c r="P40" t="s">
        <v>123</v>
      </c>
      <c r="Q40" t="s">
        <v>82</v>
      </c>
      <c r="S40" t="s">
        <v>269</v>
      </c>
      <c r="T40" t="s">
        <v>36</v>
      </c>
      <c r="U40" t="s">
        <v>35</v>
      </c>
      <c r="V40" t="s">
        <v>29</v>
      </c>
      <c r="W40" t="s">
        <v>44</v>
      </c>
      <c r="X40" t="s">
        <v>405</v>
      </c>
      <c r="Y40" t="s">
        <v>484</v>
      </c>
      <c r="Z40" t="s">
        <v>484</v>
      </c>
      <c r="AA40" s="2">
        <v>42823.498773148145</v>
      </c>
      <c r="AB40" s="2">
        <v>42849.487361111111</v>
      </c>
      <c r="AD40">
        <v>9</v>
      </c>
      <c r="AE40" t="str">
        <f t="shared" ca="1" si="12"/>
        <v>Protocols-AAUM</v>
      </c>
      <c r="AF40" t="str">
        <f t="shared" ca="1" si="13"/>
        <v xml:space="preserve"> ---</v>
      </c>
      <c r="AG40" t="str">
        <f t="shared" ca="1" si="14"/>
        <v>Waiver Requested</v>
      </c>
      <c r="AH40" t="str">
        <f t="shared" ca="1" si="15"/>
        <v>P2</v>
      </c>
    </row>
    <row r="41" spans="1:34" x14ac:dyDescent="0.3">
      <c r="A41">
        <f t="shared" si="8"/>
        <v>1</v>
      </c>
      <c r="B41">
        <f t="shared" si="9"/>
        <v>1</v>
      </c>
      <c r="C41" s="4">
        <f t="shared" ca="1" si="10"/>
        <v>99186</v>
      </c>
      <c r="D41">
        <v>99186</v>
      </c>
      <c r="E41" t="s">
        <v>41</v>
      </c>
      <c r="F41" t="s">
        <v>75</v>
      </c>
      <c r="G41" t="s">
        <v>76</v>
      </c>
      <c r="H41" t="s">
        <v>94</v>
      </c>
      <c r="I41" t="s">
        <v>123</v>
      </c>
      <c r="J41" t="s">
        <v>123</v>
      </c>
      <c r="K41" t="str">
        <f t="shared" ca="1" si="11"/>
        <v>NTR</v>
      </c>
      <c r="L41" t="s">
        <v>484</v>
      </c>
      <c r="M41" t="s">
        <v>484</v>
      </c>
      <c r="N41" t="s">
        <v>1243</v>
      </c>
      <c r="O41" t="s">
        <v>123</v>
      </c>
      <c r="P41" t="s">
        <v>123</v>
      </c>
      <c r="Q41" t="s">
        <v>21</v>
      </c>
      <c r="S41" t="s">
        <v>269</v>
      </c>
      <c r="T41" t="s">
        <v>23</v>
      </c>
      <c r="U41" t="s">
        <v>50</v>
      </c>
      <c r="V41" t="s">
        <v>29</v>
      </c>
      <c r="W41" t="s">
        <v>107</v>
      </c>
      <c r="X41" t="s">
        <v>1244</v>
      </c>
      <c r="Y41" t="s">
        <v>484</v>
      </c>
      <c r="Z41" t="s">
        <v>484</v>
      </c>
      <c r="AA41" s="2">
        <v>42863.991469907407</v>
      </c>
      <c r="AB41" s="2">
        <v>42863.991481481484</v>
      </c>
      <c r="AD41">
        <v>1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x14ac:dyDescent="0.3">
      <c r="A42">
        <f t="shared" si="8"/>
        <v>1</v>
      </c>
      <c r="B42">
        <f t="shared" si="9"/>
        <v>1</v>
      </c>
      <c r="C42" s="4">
        <f t="shared" ca="1" si="10"/>
        <v>99157</v>
      </c>
      <c r="D42">
        <v>99157</v>
      </c>
      <c r="E42" t="s">
        <v>435</v>
      </c>
      <c r="F42" t="s">
        <v>443</v>
      </c>
      <c r="G42" t="s">
        <v>444</v>
      </c>
      <c r="H42" t="s">
        <v>184</v>
      </c>
      <c r="I42" t="s">
        <v>81</v>
      </c>
      <c r="J42" t="s">
        <v>1260</v>
      </c>
      <c r="K42" t="str">
        <f t="shared" ca="1" si="11"/>
        <v>NTR</v>
      </c>
      <c r="L42" t="s">
        <v>484</v>
      </c>
      <c r="M42" t="s">
        <v>484</v>
      </c>
      <c r="N42" t="s">
        <v>1238</v>
      </c>
      <c r="O42" t="s">
        <v>123</v>
      </c>
      <c r="P42" t="s">
        <v>123</v>
      </c>
      <c r="Q42" t="s">
        <v>21</v>
      </c>
      <c r="S42" t="s">
        <v>269</v>
      </c>
      <c r="T42" t="s">
        <v>23</v>
      </c>
      <c r="U42" t="s">
        <v>22</v>
      </c>
      <c r="V42" t="s">
        <v>82</v>
      </c>
      <c r="W42" t="s">
        <v>54</v>
      </c>
      <c r="X42" t="s">
        <v>1239</v>
      </c>
      <c r="Y42" t="s">
        <v>484</v>
      </c>
      <c r="Z42" t="s">
        <v>484</v>
      </c>
      <c r="AA42" s="2">
        <v>42863.258969907409</v>
      </c>
      <c r="AB42" s="2">
        <v>42863.971539351849</v>
      </c>
      <c r="AD42">
        <v>1</v>
      </c>
      <c r="AE42" t="str">
        <f t="shared" ca="1" si="12"/>
        <v>NTR</v>
      </c>
      <c r="AF42" t="str">
        <f t="shared" ca="1" si="13"/>
        <v>NoTarg</v>
      </c>
      <c r="AG42" t="str">
        <f t="shared" ca="1" si="14"/>
        <v>NoWaive</v>
      </c>
      <c r="AH42" t="str">
        <f t="shared" ca="1" si="15"/>
        <v>NTR</v>
      </c>
    </row>
    <row r="43" spans="1:34" x14ac:dyDescent="0.3">
      <c r="A43">
        <f t="shared" si="8"/>
        <v>1</v>
      </c>
      <c r="B43">
        <f t="shared" si="9"/>
        <v>1</v>
      </c>
      <c r="C43" s="4">
        <f t="shared" ca="1" si="10"/>
        <v>99172</v>
      </c>
      <c r="D43">
        <v>99172</v>
      </c>
      <c r="E43" t="s">
        <v>895</v>
      </c>
      <c r="F43" t="s">
        <v>19</v>
      </c>
      <c r="G43" t="s">
        <v>83</v>
      </c>
      <c r="H43" t="s">
        <v>156</v>
      </c>
      <c r="I43" t="s">
        <v>123</v>
      </c>
      <c r="J43" t="s">
        <v>123</v>
      </c>
      <c r="K43" t="str">
        <f t="shared" ca="1" si="11"/>
        <v>NTR</v>
      </c>
      <c r="L43" t="s">
        <v>484</v>
      </c>
      <c r="M43" t="s">
        <v>484</v>
      </c>
      <c r="N43" t="s">
        <v>1242</v>
      </c>
      <c r="O43" t="s">
        <v>123</v>
      </c>
      <c r="P43" t="s">
        <v>123</v>
      </c>
      <c r="Q43" t="s">
        <v>21</v>
      </c>
      <c r="S43" t="s">
        <v>269</v>
      </c>
      <c r="T43" t="s">
        <v>36</v>
      </c>
      <c r="U43" t="s">
        <v>22</v>
      </c>
      <c r="V43" t="s">
        <v>82</v>
      </c>
      <c r="W43" t="s">
        <v>54</v>
      </c>
      <c r="X43" t="s">
        <v>47</v>
      </c>
      <c r="Y43" t="s">
        <v>100</v>
      </c>
      <c r="Z43" t="s">
        <v>484</v>
      </c>
      <c r="AA43" s="2">
        <v>42863.467222222222</v>
      </c>
      <c r="AB43" s="2">
        <v>42863.960879629631</v>
      </c>
      <c r="AD43">
        <v>2</v>
      </c>
      <c r="AE43" t="str">
        <f t="shared" ca="1" si="12"/>
        <v>NTR</v>
      </c>
      <c r="AF43" t="str">
        <f t="shared" ca="1" si="13"/>
        <v>NoTarg</v>
      </c>
      <c r="AG43" t="str">
        <f t="shared" ca="1" si="14"/>
        <v>NoWaive</v>
      </c>
      <c r="AH43" t="str">
        <f t="shared" ca="1" si="15"/>
        <v>NTR</v>
      </c>
    </row>
    <row r="44" spans="1:34" x14ac:dyDescent="0.3">
      <c r="A44">
        <f t="shared" si="8"/>
        <v>370</v>
      </c>
      <c r="B44">
        <f t="shared" si="9"/>
        <v>14</v>
      </c>
      <c r="C44" s="4">
        <f t="shared" ca="1" si="10"/>
        <v>81963</v>
      </c>
      <c r="D44">
        <v>81963</v>
      </c>
      <c r="E44" t="s">
        <v>18</v>
      </c>
      <c r="F44" t="s">
        <v>86</v>
      </c>
      <c r="G44" t="s">
        <v>87</v>
      </c>
      <c r="H44" t="s">
        <v>112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354</v>
      </c>
      <c r="O44">
        <v>10905</v>
      </c>
      <c r="P44" t="s">
        <v>123</v>
      </c>
      <c r="Q44" t="s">
        <v>82</v>
      </c>
      <c r="S44" t="s">
        <v>269</v>
      </c>
      <c r="T44" t="s">
        <v>23</v>
      </c>
      <c r="U44" t="s">
        <v>22</v>
      </c>
      <c r="V44" t="s">
        <v>60</v>
      </c>
      <c r="W44" t="s">
        <v>26</v>
      </c>
      <c r="X44" t="s">
        <v>272</v>
      </c>
      <c r="Y44" t="s">
        <v>484</v>
      </c>
      <c r="Z44" t="s">
        <v>484</v>
      </c>
      <c r="AA44" s="2">
        <v>42489.026759259257</v>
      </c>
      <c r="AB44" s="2">
        <v>42850.678969907407</v>
      </c>
      <c r="AD44">
        <v>7</v>
      </c>
      <c r="AE44" t="str">
        <f t="shared" ca="1" si="12"/>
        <v>Protocols-SMB</v>
      </c>
      <c r="AF44" t="str">
        <f t="shared" ca="1" si="13"/>
        <v xml:space="preserve"> ---</v>
      </c>
      <c r="AG44" t="str">
        <f t="shared" ca="1" si="14"/>
        <v xml:space="preserve"> ---</v>
      </c>
      <c r="AH44" t="str">
        <f t="shared" ca="1" si="15"/>
        <v>P1</v>
      </c>
    </row>
    <row r="45" spans="1:34" x14ac:dyDescent="0.3">
      <c r="A45">
        <f t="shared" si="8"/>
        <v>192</v>
      </c>
      <c r="B45">
        <f t="shared" si="9"/>
        <v>6</v>
      </c>
      <c r="C45" s="4">
        <f t="shared" ca="1" si="10"/>
        <v>91457</v>
      </c>
      <c r="D45">
        <v>91457</v>
      </c>
      <c r="E45" t="s">
        <v>205</v>
      </c>
      <c r="F45" t="s">
        <v>86</v>
      </c>
      <c r="G45" t="s">
        <v>87</v>
      </c>
      <c r="H45" t="s">
        <v>184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1100</v>
      </c>
      <c r="N45" t="s">
        <v>358</v>
      </c>
      <c r="O45" t="s">
        <v>123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29</v>
      </c>
      <c r="W45" t="s">
        <v>54</v>
      </c>
      <c r="X45" t="s">
        <v>272</v>
      </c>
      <c r="Y45" t="s">
        <v>100</v>
      </c>
      <c r="Z45" t="s">
        <v>847</v>
      </c>
      <c r="AA45" s="2">
        <v>42670.388807870368</v>
      </c>
      <c r="AB45" s="2">
        <v>42858.950011574074</v>
      </c>
      <c r="AD45">
        <v>11</v>
      </c>
      <c r="AE45" t="str">
        <f t="shared" ca="1" si="12"/>
        <v>Protocols-SMB</v>
      </c>
      <c r="AF45" t="str">
        <f t="shared" ca="1" si="13"/>
        <v>Avitus_1.4.0.68-20170510</v>
      </c>
      <c r="AG45" t="str">
        <f t="shared" ca="1" si="14"/>
        <v xml:space="preserve"> ---</v>
      </c>
      <c r="AH45" t="str">
        <f t="shared" ca="1" si="15"/>
        <v>P0</v>
      </c>
    </row>
    <row r="46" spans="1:34" x14ac:dyDescent="0.3">
      <c r="A46">
        <f t="shared" si="8"/>
        <v>109</v>
      </c>
      <c r="B46">
        <f t="shared" si="9"/>
        <v>4</v>
      </c>
      <c r="C46" s="4">
        <f t="shared" ca="1" si="10"/>
        <v>94835</v>
      </c>
      <c r="D46">
        <v>94835</v>
      </c>
      <c r="E46" t="s">
        <v>561</v>
      </c>
      <c r="F46" t="s">
        <v>86</v>
      </c>
      <c r="G46" t="s">
        <v>87</v>
      </c>
      <c r="H46" t="s">
        <v>112</v>
      </c>
      <c r="I46" t="s">
        <v>30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363</v>
      </c>
      <c r="O46">
        <v>13183</v>
      </c>
      <c r="P46" t="s">
        <v>1075</v>
      </c>
      <c r="Q46" t="s">
        <v>82</v>
      </c>
      <c r="S46" t="s">
        <v>269</v>
      </c>
      <c r="T46" t="s">
        <v>36</v>
      </c>
      <c r="U46" t="s">
        <v>35</v>
      </c>
      <c r="V46" t="s">
        <v>190</v>
      </c>
      <c r="W46" t="s">
        <v>26</v>
      </c>
      <c r="X46" t="s">
        <v>272</v>
      </c>
      <c r="Y46" t="s">
        <v>103</v>
      </c>
      <c r="Z46" t="s">
        <v>484</v>
      </c>
      <c r="AA46" s="2">
        <v>42755.484872685185</v>
      </c>
      <c r="AB46" s="2">
        <v>42860.482627314814</v>
      </c>
      <c r="AC46" t="s">
        <v>1213</v>
      </c>
      <c r="AD46">
        <v>2</v>
      </c>
      <c r="AE46" t="str">
        <f t="shared" ca="1" si="12"/>
        <v>Protocols-SMB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P1</v>
      </c>
    </row>
    <row r="47" spans="1:34" x14ac:dyDescent="0.3">
      <c r="A47">
        <f t="shared" si="8"/>
        <v>83</v>
      </c>
      <c r="B47">
        <f t="shared" si="9"/>
        <v>4</v>
      </c>
      <c r="C47" s="4">
        <f t="shared" ca="1" si="10"/>
        <v>96106</v>
      </c>
      <c r="D47">
        <v>96106</v>
      </c>
      <c r="E47" t="s">
        <v>141</v>
      </c>
      <c r="F47" t="s">
        <v>86</v>
      </c>
      <c r="G47" t="s">
        <v>87</v>
      </c>
      <c r="H47" t="s">
        <v>184</v>
      </c>
      <c r="I47" t="s">
        <v>245</v>
      </c>
      <c r="J47" t="s">
        <v>1261</v>
      </c>
      <c r="K47" t="str">
        <f t="shared" ca="1" si="11"/>
        <v>.</v>
      </c>
      <c r="L47" t="s">
        <v>484</v>
      </c>
      <c r="M47" t="s">
        <v>484</v>
      </c>
      <c r="N47" t="s">
        <v>462</v>
      </c>
      <c r="O47" t="s">
        <v>123</v>
      </c>
      <c r="P47" t="s">
        <v>123</v>
      </c>
      <c r="Q47" t="s">
        <v>82</v>
      </c>
      <c r="S47" t="s">
        <v>269</v>
      </c>
      <c r="T47" t="s">
        <v>36</v>
      </c>
      <c r="U47" t="s">
        <v>35</v>
      </c>
      <c r="V47" t="s">
        <v>29</v>
      </c>
      <c r="W47" t="s">
        <v>44</v>
      </c>
      <c r="X47" t="s">
        <v>405</v>
      </c>
      <c r="Y47" t="s">
        <v>103</v>
      </c>
      <c r="Z47" t="s">
        <v>484</v>
      </c>
      <c r="AA47" s="2">
        <v>42782.535891203705</v>
      </c>
      <c r="AB47" s="2">
        <v>42860.364884259259</v>
      </c>
      <c r="AC47" t="s">
        <v>1214</v>
      </c>
      <c r="AD47">
        <v>11</v>
      </c>
      <c r="AE47" t="str">
        <f t="shared" ca="1" si="12"/>
        <v>Protocols-SMB</v>
      </c>
      <c r="AF47" t="str">
        <f t="shared" ca="1" si="13"/>
        <v xml:space="preserve"> ---</v>
      </c>
      <c r="AG47" t="str">
        <f t="shared" ca="1" si="14"/>
        <v xml:space="preserve"> ---</v>
      </c>
      <c r="AH47" t="str">
        <f t="shared" ca="1" si="15"/>
        <v>P0</v>
      </c>
    </row>
    <row r="48" spans="1:34" x14ac:dyDescent="0.3">
      <c r="A48">
        <f t="shared" si="8"/>
        <v>56</v>
      </c>
      <c r="B48">
        <f t="shared" si="9"/>
        <v>5</v>
      </c>
      <c r="C48" s="4">
        <f t="shared" ca="1" si="10"/>
        <v>97010</v>
      </c>
      <c r="D48">
        <v>97010</v>
      </c>
      <c r="E48" t="s">
        <v>18</v>
      </c>
      <c r="F48" t="s">
        <v>86</v>
      </c>
      <c r="G48" t="s">
        <v>92</v>
      </c>
      <c r="H48" t="s">
        <v>94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776</v>
      </c>
      <c r="O48" t="s">
        <v>123</v>
      </c>
      <c r="P48" t="s">
        <v>626</v>
      </c>
      <c r="Q48" t="s">
        <v>82</v>
      </c>
      <c r="S48" t="s">
        <v>269</v>
      </c>
      <c r="T48" t="s">
        <v>36</v>
      </c>
      <c r="U48" t="s">
        <v>35</v>
      </c>
      <c r="V48" t="s">
        <v>29</v>
      </c>
      <c r="W48" t="s">
        <v>54</v>
      </c>
      <c r="X48" t="s">
        <v>405</v>
      </c>
      <c r="Y48" t="s">
        <v>484</v>
      </c>
      <c r="Z48" t="s">
        <v>484</v>
      </c>
      <c r="AA48" s="2">
        <v>42807.641898148147</v>
      </c>
      <c r="AB48" s="2">
        <v>42859.204583333332</v>
      </c>
      <c r="AC48" t="s">
        <v>1215</v>
      </c>
      <c r="AD48">
        <v>3</v>
      </c>
      <c r="AE48" t="str">
        <f t="shared" ca="1" si="12"/>
        <v>Protocols-SMB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P2</v>
      </c>
    </row>
    <row r="49" spans="1:34" x14ac:dyDescent="0.3">
      <c r="A49">
        <f t="shared" si="8"/>
        <v>42</v>
      </c>
      <c r="B49">
        <f t="shared" si="9"/>
        <v>4</v>
      </c>
      <c r="C49" s="4">
        <f t="shared" ca="1" si="10"/>
        <v>97543</v>
      </c>
      <c r="D49">
        <v>97543</v>
      </c>
      <c r="E49" t="s">
        <v>91</v>
      </c>
      <c r="F49" t="s">
        <v>86</v>
      </c>
      <c r="G49" t="s">
        <v>92</v>
      </c>
      <c r="H49" t="s">
        <v>112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1037</v>
      </c>
      <c r="O49">
        <v>17360</v>
      </c>
      <c r="P49" t="s">
        <v>123</v>
      </c>
      <c r="Q49" t="s">
        <v>82</v>
      </c>
      <c r="S49" t="s">
        <v>269</v>
      </c>
      <c r="T49" t="s">
        <v>36</v>
      </c>
      <c r="U49" t="s">
        <v>35</v>
      </c>
      <c r="V49" t="s">
        <v>29</v>
      </c>
      <c r="W49" t="s">
        <v>44</v>
      </c>
      <c r="X49" t="s">
        <v>118</v>
      </c>
      <c r="Y49" t="s">
        <v>484</v>
      </c>
      <c r="Z49" t="s">
        <v>484</v>
      </c>
      <c r="AA49" s="2">
        <v>42821.996874999997</v>
      </c>
      <c r="AB49" s="2">
        <v>42860.482615740744</v>
      </c>
      <c r="AC49" t="s">
        <v>402</v>
      </c>
      <c r="AD49">
        <v>3</v>
      </c>
      <c r="AE49" t="str">
        <f t="shared" ca="1" si="12"/>
        <v>Protocols-SMB</v>
      </c>
      <c r="AF49" t="str">
        <f t="shared" ca="1" si="13"/>
        <v xml:space="preserve"> ---</v>
      </c>
      <c r="AG49" t="str">
        <f t="shared" ca="1" si="14"/>
        <v xml:space="preserve"> ---</v>
      </c>
      <c r="AH49" t="str">
        <f t="shared" ca="1" si="15"/>
        <v>P1</v>
      </c>
    </row>
    <row r="50" spans="1:34" x14ac:dyDescent="0.3">
      <c r="A50">
        <f t="shared" si="8"/>
        <v>39</v>
      </c>
      <c r="B50">
        <f t="shared" si="9"/>
        <v>8</v>
      </c>
      <c r="C50" s="4">
        <f t="shared" ca="1" si="10"/>
        <v>97762</v>
      </c>
      <c r="D50">
        <v>97762</v>
      </c>
      <c r="E50" t="s">
        <v>561</v>
      </c>
      <c r="F50" t="s">
        <v>86</v>
      </c>
      <c r="G50" t="s">
        <v>87</v>
      </c>
      <c r="H50" t="s">
        <v>112</v>
      </c>
      <c r="I50" t="s">
        <v>24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950</v>
      </c>
      <c r="O50">
        <v>17259</v>
      </c>
      <c r="P50" t="s">
        <v>1076</v>
      </c>
      <c r="Q50" t="s">
        <v>82</v>
      </c>
      <c r="S50" t="s">
        <v>269</v>
      </c>
      <c r="T50" t="s">
        <v>23</v>
      </c>
      <c r="U50" t="s">
        <v>39</v>
      </c>
      <c r="V50" t="s">
        <v>190</v>
      </c>
      <c r="W50" t="s">
        <v>26</v>
      </c>
      <c r="X50" t="s">
        <v>405</v>
      </c>
      <c r="Y50" t="s">
        <v>484</v>
      </c>
      <c r="Z50" t="s">
        <v>484</v>
      </c>
      <c r="AA50" s="2">
        <v>42825.480578703704</v>
      </c>
      <c r="AB50" s="2">
        <v>42856.466469907406</v>
      </c>
      <c r="AD50">
        <v>1</v>
      </c>
      <c r="AE50" t="str">
        <f t="shared" ca="1" si="12"/>
        <v>Protocols-SMB</v>
      </c>
      <c r="AF50" t="str">
        <f t="shared" ca="1" si="13"/>
        <v xml:space="preserve"> ---</v>
      </c>
      <c r="AG50" t="str">
        <f t="shared" ca="1" si="14"/>
        <v xml:space="preserve"> ---</v>
      </c>
      <c r="AH50" t="str">
        <f t="shared" ca="1" si="15"/>
        <v>P1</v>
      </c>
    </row>
    <row r="51" spans="1:34" x14ac:dyDescent="0.3">
      <c r="A51">
        <f t="shared" si="8"/>
        <v>22</v>
      </c>
      <c r="B51">
        <f t="shared" si="9"/>
        <v>1</v>
      </c>
      <c r="C51" s="4">
        <f t="shared" ca="1" si="10"/>
        <v>98327</v>
      </c>
      <c r="D51">
        <v>98327</v>
      </c>
      <c r="E51" t="s">
        <v>84</v>
      </c>
      <c r="F51" t="s">
        <v>86</v>
      </c>
      <c r="G51" t="s">
        <v>87</v>
      </c>
      <c r="H51" t="s">
        <v>184</v>
      </c>
      <c r="I51" t="s">
        <v>81</v>
      </c>
      <c r="J51" t="s">
        <v>123</v>
      </c>
      <c r="K51" t="str">
        <f t="shared" ca="1" si="11"/>
        <v>.</v>
      </c>
      <c r="L51" t="s">
        <v>484</v>
      </c>
      <c r="M51" t="s">
        <v>1100</v>
      </c>
      <c r="N51" t="s">
        <v>1053</v>
      </c>
      <c r="O51" t="s">
        <v>123</v>
      </c>
      <c r="P51" t="s">
        <v>123</v>
      </c>
      <c r="Q51" t="s">
        <v>82</v>
      </c>
      <c r="S51" t="s">
        <v>269</v>
      </c>
      <c r="T51" t="s">
        <v>36</v>
      </c>
      <c r="U51" t="s">
        <v>22</v>
      </c>
      <c r="V51" t="s">
        <v>82</v>
      </c>
      <c r="W51" t="s">
        <v>54</v>
      </c>
      <c r="X51" t="s">
        <v>405</v>
      </c>
      <c r="Y51" t="s">
        <v>484</v>
      </c>
      <c r="Z51" t="s">
        <v>851</v>
      </c>
      <c r="AA51" s="2">
        <v>42842.525949074072</v>
      </c>
      <c r="AB51" s="2">
        <v>42863.626458333332</v>
      </c>
      <c r="AC51" t="s">
        <v>1232</v>
      </c>
      <c r="AD51">
        <v>6</v>
      </c>
      <c r="AE51" t="str">
        <f t="shared" ca="1" si="12"/>
        <v>Protocols-SMB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P0</v>
      </c>
    </row>
    <row r="52" spans="1:34" x14ac:dyDescent="0.3">
      <c r="A52">
        <f t="shared" si="8"/>
        <v>14</v>
      </c>
      <c r="B52">
        <f t="shared" si="9"/>
        <v>9</v>
      </c>
      <c r="C52" s="4">
        <f t="shared" ca="1" si="10"/>
        <v>98719</v>
      </c>
      <c r="D52">
        <v>98719</v>
      </c>
      <c r="E52" t="s">
        <v>85</v>
      </c>
      <c r="F52" t="s">
        <v>86</v>
      </c>
      <c r="G52" t="s">
        <v>87</v>
      </c>
      <c r="H52" t="s">
        <v>112</v>
      </c>
      <c r="I52" t="s">
        <v>24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1145</v>
      </c>
      <c r="O52">
        <v>17461</v>
      </c>
      <c r="P52" t="s">
        <v>123</v>
      </c>
      <c r="Q52" t="s">
        <v>82</v>
      </c>
      <c r="S52" t="s">
        <v>269</v>
      </c>
      <c r="T52" t="s">
        <v>36</v>
      </c>
      <c r="U52" t="s">
        <v>35</v>
      </c>
      <c r="V52" t="s">
        <v>190</v>
      </c>
      <c r="W52" t="s">
        <v>26</v>
      </c>
      <c r="X52" t="s">
        <v>742</v>
      </c>
      <c r="Y52" t="s">
        <v>103</v>
      </c>
      <c r="Z52" t="s">
        <v>484</v>
      </c>
      <c r="AA52" s="2">
        <v>42850.597083333334</v>
      </c>
      <c r="AB52" s="2">
        <v>42855.48332175926</v>
      </c>
      <c r="AD52">
        <v>4</v>
      </c>
      <c r="AE52" t="str">
        <f t="shared" ca="1" si="12"/>
        <v>Protocols-SMB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P1</v>
      </c>
    </row>
    <row r="53" spans="1:34" x14ac:dyDescent="0.3">
      <c r="A53">
        <f t="shared" si="8"/>
        <v>13</v>
      </c>
      <c r="B53">
        <f t="shared" si="9"/>
        <v>9</v>
      </c>
      <c r="C53" s="4">
        <f t="shared" ca="1" si="10"/>
        <v>98767</v>
      </c>
      <c r="D53">
        <v>98767</v>
      </c>
      <c r="E53" t="s">
        <v>89</v>
      </c>
      <c r="F53" t="s">
        <v>86</v>
      </c>
      <c r="G53" t="s">
        <v>87</v>
      </c>
      <c r="H53" t="s">
        <v>112</v>
      </c>
      <c r="I53" t="s">
        <v>24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1151</v>
      </c>
      <c r="O53">
        <v>17441</v>
      </c>
      <c r="P53" t="s">
        <v>123</v>
      </c>
      <c r="Q53" t="s">
        <v>82</v>
      </c>
      <c r="S53" t="s">
        <v>269</v>
      </c>
      <c r="T53" t="s">
        <v>36</v>
      </c>
      <c r="U53" t="s">
        <v>35</v>
      </c>
      <c r="V53" t="s">
        <v>190</v>
      </c>
      <c r="W53" t="s">
        <v>26</v>
      </c>
      <c r="X53" t="s">
        <v>405</v>
      </c>
      <c r="Y53" t="s">
        <v>484</v>
      </c>
      <c r="Z53" t="s">
        <v>484</v>
      </c>
      <c r="AA53" s="2">
        <v>42851.463229166664</v>
      </c>
      <c r="AB53" s="2">
        <v>42855.947557870371</v>
      </c>
      <c r="AD53">
        <v>1</v>
      </c>
      <c r="AE53" t="str">
        <f t="shared" ca="1" si="12"/>
        <v>Protocols-SMB</v>
      </c>
      <c r="AF53" t="str">
        <f t="shared" ca="1" si="13"/>
        <v xml:space="preserve"> ---</v>
      </c>
      <c r="AG53" t="str">
        <f t="shared" ca="1" si="14"/>
        <v xml:space="preserve"> ---</v>
      </c>
      <c r="AH53" t="str">
        <f t="shared" ca="1" si="15"/>
        <v>P1</v>
      </c>
    </row>
    <row r="54" spans="1:34" x14ac:dyDescent="0.3">
      <c r="A54">
        <f t="shared" si="8"/>
        <v>12</v>
      </c>
      <c r="B54">
        <f t="shared" si="9"/>
        <v>12</v>
      </c>
      <c r="C54" s="4">
        <f t="shared" ca="1" si="10"/>
        <v>98839</v>
      </c>
      <c r="D54">
        <v>98839</v>
      </c>
      <c r="E54" t="s">
        <v>416</v>
      </c>
      <c r="F54" t="s">
        <v>86</v>
      </c>
      <c r="G54" t="s">
        <v>266</v>
      </c>
      <c r="H54" t="s">
        <v>94</v>
      </c>
      <c r="I54" t="s">
        <v>24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1161</v>
      </c>
      <c r="O54" t="s">
        <v>123</v>
      </c>
      <c r="P54" t="s">
        <v>123</v>
      </c>
      <c r="Q54" t="s">
        <v>82</v>
      </c>
      <c r="S54" t="s">
        <v>269</v>
      </c>
      <c r="T54" t="s">
        <v>23</v>
      </c>
      <c r="U54" t="s">
        <v>39</v>
      </c>
      <c r="V54" t="s">
        <v>29</v>
      </c>
      <c r="W54" t="s">
        <v>54</v>
      </c>
      <c r="X54" t="s">
        <v>405</v>
      </c>
      <c r="Y54" t="s">
        <v>484</v>
      </c>
      <c r="Z54" t="s">
        <v>484</v>
      </c>
      <c r="AA54" s="2">
        <v>42852.588067129633</v>
      </c>
      <c r="AB54" s="2">
        <v>42852.588067129633</v>
      </c>
      <c r="AD54">
        <v>1</v>
      </c>
      <c r="AE54" t="str">
        <f t="shared" ca="1" si="12"/>
        <v>Protocols-SMB</v>
      </c>
      <c r="AF54" t="str">
        <f t="shared" ca="1" si="13"/>
        <v xml:space="preserve"> ---</v>
      </c>
      <c r="AG54" t="str">
        <f t="shared" ca="1" si="14"/>
        <v xml:space="preserve"> ---</v>
      </c>
      <c r="AH54" t="str">
        <f t="shared" ca="1" si="15"/>
        <v>P2</v>
      </c>
    </row>
    <row r="55" spans="1:34" x14ac:dyDescent="0.3">
      <c r="A55">
        <f t="shared" si="8"/>
        <v>11</v>
      </c>
      <c r="B55">
        <f t="shared" si="9"/>
        <v>4</v>
      </c>
      <c r="C55" s="4">
        <f t="shared" ca="1" si="10"/>
        <v>98894</v>
      </c>
      <c r="D55">
        <v>98894</v>
      </c>
      <c r="E55" t="s">
        <v>1197</v>
      </c>
      <c r="F55" t="s">
        <v>86</v>
      </c>
      <c r="G55" t="s">
        <v>509</v>
      </c>
      <c r="H55" t="s">
        <v>112</v>
      </c>
      <c r="I55" t="s">
        <v>24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1200</v>
      </c>
      <c r="O55">
        <v>17259</v>
      </c>
      <c r="P55" t="s">
        <v>123</v>
      </c>
      <c r="Q55" t="s">
        <v>82</v>
      </c>
      <c r="S55" t="s">
        <v>269</v>
      </c>
      <c r="T55" t="s">
        <v>23</v>
      </c>
      <c r="U55" t="s">
        <v>39</v>
      </c>
      <c r="V55" t="s">
        <v>29</v>
      </c>
      <c r="W55" t="s">
        <v>26</v>
      </c>
      <c r="X55" t="s">
        <v>561</v>
      </c>
      <c r="Y55" t="s">
        <v>484</v>
      </c>
      <c r="Z55" t="s">
        <v>484</v>
      </c>
      <c r="AA55" s="2">
        <v>42853.645231481481</v>
      </c>
      <c r="AB55" s="2">
        <v>42860.482673611114</v>
      </c>
      <c r="AD55">
        <v>8</v>
      </c>
      <c r="AE55" t="str">
        <f t="shared" ca="1" si="12"/>
        <v>Protocols-SMB</v>
      </c>
      <c r="AF55" t="str">
        <f t="shared" ca="1" si="13"/>
        <v xml:space="preserve"> ---</v>
      </c>
      <c r="AG55" t="str">
        <f t="shared" ca="1" si="14"/>
        <v xml:space="preserve"> ---</v>
      </c>
      <c r="AH55" t="str">
        <f t="shared" ca="1" si="15"/>
        <v>P1</v>
      </c>
    </row>
    <row r="56" spans="1:34" x14ac:dyDescent="0.3">
      <c r="A56">
        <f t="shared" si="8"/>
        <v>8</v>
      </c>
      <c r="B56">
        <f t="shared" si="9"/>
        <v>8</v>
      </c>
      <c r="C56" s="4">
        <f t="shared" ca="1" si="10"/>
        <v>98910</v>
      </c>
      <c r="D56">
        <v>98910</v>
      </c>
      <c r="E56" t="s">
        <v>265</v>
      </c>
      <c r="F56" t="s">
        <v>86</v>
      </c>
      <c r="G56" t="s">
        <v>87</v>
      </c>
      <c r="H56" t="s">
        <v>94</v>
      </c>
      <c r="I56" t="s">
        <v>24</v>
      </c>
      <c r="J56" t="s">
        <v>123</v>
      </c>
      <c r="K56" t="str">
        <f t="shared" ca="1" si="11"/>
        <v>.</v>
      </c>
      <c r="L56" t="s">
        <v>796</v>
      </c>
      <c r="M56" t="s">
        <v>484</v>
      </c>
      <c r="N56" t="s">
        <v>1178</v>
      </c>
      <c r="O56" t="s">
        <v>123</v>
      </c>
      <c r="P56" t="s">
        <v>123</v>
      </c>
      <c r="Q56" t="s">
        <v>82</v>
      </c>
      <c r="S56" t="s">
        <v>269</v>
      </c>
      <c r="T56" t="s">
        <v>23</v>
      </c>
      <c r="U56" t="s">
        <v>22</v>
      </c>
      <c r="V56" t="s">
        <v>570</v>
      </c>
      <c r="W56" t="s">
        <v>683</v>
      </c>
      <c r="X56" t="s">
        <v>108</v>
      </c>
      <c r="Y56" t="s">
        <v>484</v>
      </c>
      <c r="Z56" t="s">
        <v>484</v>
      </c>
      <c r="AA56" s="2">
        <v>42856.488692129627</v>
      </c>
      <c r="AB56" s="2">
        <v>42856.490949074076</v>
      </c>
      <c r="AD56">
        <v>2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>Waiver Requested</v>
      </c>
      <c r="AH56" t="str">
        <f t="shared" ca="1" si="15"/>
        <v>P2</v>
      </c>
    </row>
    <row r="57" spans="1:34" x14ac:dyDescent="0.3">
      <c r="A57">
        <f t="shared" si="8"/>
        <v>7</v>
      </c>
      <c r="B57">
        <f t="shared" si="9"/>
        <v>4</v>
      </c>
      <c r="C57" s="4">
        <f t="shared" ca="1" si="10"/>
        <v>98940</v>
      </c>
      <c r="D57">
        <v>98940</v>
      </c>
      <c r="E57" t="s">
        <v>399</v>
      </c>
      <c r="F57" t="s">
        <v>86</v>
      </c>
      <c r="G57" t="s">
        <v>87</v>
      </c>
      <c r="H57" t="s">
        <v>112</v>
      </c>
      <c r="I57" t="s">
        <v>24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1183</v>
      </c>
      <c r="O57">
        <v>17509</v>
      </c>
      <c r="P57" t="s">
        <v>123</v>
      </c>
      <c r="Q57" t="s">
        <v>82</v>
      </c>
      <c r="S57" t="s">
        <v>269</v>
      </c>
      <c r="T57" t="s">
        <v>36</v>
      </c>
      <c r="U57" t="s">
        <v>35</v>
      </c>
      <c r="V57" t="s">
        <v>190</v>
      </c>
      <c r="W57" t="s">
        <v>26</v>
      </c>
      <c r="X57" t="s">
        <v>405</v>
      </c>
      <c r="Y57" t="s">
        <v>103</v>
      </c>
      <c r="Z57" t="s">
        <v>484</v>
      </c>
      <c r="AA57" s="2">
        <v>42857.191631944443</v>
      </c>
      <c r="AB57" s="2">
        <v>42860.482638888891</v>
      </c>
      <c r="AD57">
        <v>2</v>
      </c>
      <c r="AE57" t="str">
        <f t="shared" ca="1" si="12"/>
        <v>Protocols-SMB</v>
      </c>
      <c r="AF57" t="str">
        <f t="shared" ca="1" si="13"/>
        <v xml:space="preserve"> ---</v>
      </c>
      <c r="AG57" t="str">
        <f t="shared" ca="1" si="14"/>
        <v xml:space="preserve"> ---</v>
      </c>
      <c r="AH57" t="str">
        <f t="shared" ca="1" si="15"/>
        <v>P1</v>
      </c>
    </row>
    <row r="58" spans="1:34" x14ac:dyDescent="0.3">
      <c r="A58">
        <f t="shared" si="8"/>
        <v>7</v>
      </c>
      <c r="B58">
        <f t="shared" si="9"/>
        <v>4</v>
      </c>
      <c r="C58" s="4">
        <f t="shared" ca="1" si="10"/>
        <v>98941</v>
      </c>
      <c r="D58">
        <v>98941</v>
      </c>
      <c r="E58" t="s">
        <v>118</v>
      </c>
      <c r="F58" t="s">
        <v>86</v>
      </c>
      <c r="G58" t="s">
        <v>87</v>
      </c>
      <c r="H58" t="s">
        <v>112</v>
      </c>
      <c r="I58" t="s">
        <v>24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1184</v>
      </c>
      <c r="O58">
        <v>17510</v>
      </c>
      <c r="P58" t="s">
        <v>123</v>
      </c>
      <c r="Q58" t="s">
        <v>82</v>
      </c>
      <c r="S58" t="s">
        <v>269</v>
      </c>
      <c r="T58" t="s">
        <v>36</v>
      </c>
      <c r="U58" t="s">
        <v>35</v>
      </c>
      <c r="V58" t="s">
        <v>190</v>
      </c>
      <c r="W58" t="s">
        <v>26</v>
      </c>
      <c r="X58" t="s">
        <v>405</v>
      </c>
      <c r="Y58" t="s">
        <v>103</v>
      </c>
      <c r="Z58" t="s">
        <v>484</v>
      </c>
      <c r="AA58" s="2">
        <v>42857.193495370368</v>
      </c>
      <c r="AB58" s="2">
        <v>42860.48265046296</v>
      </c>
      <c r="AD58">
        <v>2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14"/>
        <v xml:space="preserve"> ---</v>
      </c>
      <c r="AH58" t="str">
        <f t="shared" ca="1" si="15"/>
        <v>P1</v>
      </c>
    </row>
    <row r="59" spans="1:34" x14ac:dyDescent="0.3">
      <c r="A59">
        <f t="shared" si="8"/>
        <v>7</v>
      </c>
      <c r="B59">
        <f t="shared" si="9"/>
        <v>4</v>
      </c>
      <c r="C59" s="4">
        <f t="shared" ca="1" si="10"/>
        <v>98942</v>
      </c>
      <c r="D59">
        <v>98942</v>
      </c>
      <c r="E59" t="s">
        <v>416</v>
      </c>
      <c r="F59" t="s">
        <v>86</v>
      </c>
      <c r="G59" t="s">
        <v>266</v>
      </c>
      <c r="H59" t="s">
        <v>184</v>
      </c>
      <c r="I59" t="s">
        <v>68</v>
      </c>
      <c r="J59" t="s">
        <v>1262</v>
      </c>
      <c r="K59" t="str">
        <f t="shared" ca="1" si="11"/>
        <v>.</v>
      </c>
      <c r="L59" t="s">
        <v>484</v>
      </c>
      <c r="M59" t="s">
        <v>484</v>
      </c>
      <c r="N59" t="s">
        <v>1185</v>
      </c>
      <c r="O59" t="s">
        <v>123</v>
      </c>
      <c r="P59" t="s">
        <v>123</v>
      </c>
      <c r="Q59" t="s">
        <v>82</v>
      </c>
      <c r="S59" t="s">
        <v>269</v>
      </c>
      <c r="T59" t="s">
        <v>23</v>
      </c>
      <c r="U59" t="s">
        <v>39</v>
      </c>
      <c r="V59" t="s">
        <v>82</v>
      </c>
      <c r="W59" t="s">
        <v>95</v>
      </c>
      <c r="X59" t="s">
        <v>405</v>
      </c>
      <c r="Y59" t="s">
        <v>484</v>
      </c>
      <c r="Z59" t="s">
        <v>484</v>
      </c>
      <c r="AA59" s="2">
        <v>42857.204583333332</v>
      </c>
      <c r="AB59" s="2">
        <v>42860.482662037037</v>
      </c>
      <c r="AD59">
        <v>2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 xml:space="preserve"> ---</v>
      </c>
      <c r="AH59" t="str">
        <f t="shared" ca="1" si="15"/>
        <v>P0</v>
      </c>
    </row>
    <row r="60" spans="1:34" x14ac:dyDescent="0.3">
      <c r="A60">
        <f t="shared" si="8"/>
        <v>4</v>
      </c>
      <c r="B60">
        <f t="shared" si="9"/>
        <v>0</v>
      </c>
      <c r="C60" s="4">
        <f t="shared" ca="1" si="10"/>
        <v>99118</v>
      </c>
      <c r="D60">
        <v>99118</v>
      </c>
      <c r="E60" t="s">
        <v>416</v>
      </c>
      <c r="F60" t="s">
        <v>86</v>
      </c>
      <c r="G60" t="s">
        <v>266</v>
      </c>
      <c r="H60" t="s">
        <v>184</v>
      </c>
      <c r="I60" t="s">
        <v>68</v>
      </c>
      <c r="J60" t="s">
        <v>1263</v>
      </c>
      <c r="K60" t="str">
        <f t="shared" ca="1" si="11"/>
        <v>NTR</v>
      </c>
      <c r="L60" t="s">
        <v>484</v>
      </c>
      <c r="M60" t="s">
        <v>484</v>
      </c>
      <c r="N60" t="s">
        <v>1225</v>
      </c>
      <c r="O60" t="s">
        <v>123</v>
      </c>
      <c r="P60" t="s">
        <v>123</v>
      </c>
      <c r="Q60" t="s">
        <v>82</v>
      </c>
      <c r="S60" t="s">
        <v>269</v>
      </c>
      <c r="T60" t="s">
        <v>23</v>
      </c>
      <c r="U60" t="s">
        <v>22</v>
      </c>
      <c r="V60" t="s">
        <v>82</v>
      </c>
      <c r="W60" t="s">
        <v>90</v>
      </c>
      <c r="X60" t="s">
        <v>405</v>
      </c>
      <c r="Y60" t="s">
        <v>484</v>
      </c>
      <c r="Z60" t="s">
        <v>484</v>
      </c>
      <c r="AA60" s="2">
        <v>42860.42423611111</v>
      </c>
      <c r="AB60" s="2">
        <v>42864.001736111109</v>
      </c>
      <c r="AD60">
        <v>3</v>
      </c>
      <c r="AE60" t="str">
        <f t="shared" ca="1" si="12"/>
        <v>NTR</v>
      </c>
      <c r="AF60" t="str">
        <f t="shared" ca="1" si="13"/>
        <v>NoTarg</v>
      </c>
      <c r="AG60" t="str">
        <f t="shared" ca="1" si="14"/>
        <v>NoWaive</v>
      </c>
      <c r="AH60" t="str">
        <f t="shared" ca="1" si="15"/>
        <v>NTR</v>
      </c>
    </row>
    <row r="61" spans="1:34" x14ac:dyDescent="0.3">
      <c r="A61">
        <f t="shared" si="8"/>
        <v>4</v>
      </c>
      <c r="B61">
        <f t="shared" si="9"/>
        <v>1</v>
      </c>
      <c r="C61" s="4">
        <f t="shared" ca="1" si="10"/>
        <v>99119</v>
      </c>
      <c r="D61">
        <v>99119</v>
      </c>
      <c r="E61" t="s">
        <v>325</v>
      </c>
      <c r="F61" t="s">
        <v>86</v>
      </c>
      <c r="G61" t="s">
        <v>554</v>
      </c>
      <c r="H61" t="s">
        <v>184</v>
      </c>
      <c r="I61" t="s">
        <v>68</v>
      </c>
      <c r="J61" t="s">
        <v>123</v>
      </c>
      <c r="K61" t="str">
        <f t="shared" ca="1" si="11"/>
        <v>NTR</v>
      </c>
      <c r="L61" t="s">
        <v>484</v>
      </c>
      <c r="M61" t="s">
        <v>1100</v>
      </c>
      <c r="N61" t="s">
        <v>1226</v>
      </c>
      <c r="O61" t="s">
        <v>123</v>
      </c>
      <c r="P61" t="s">
        <v>123</v>
      </c>
      <c r="Q61" t="s">
        <v>82</v>
      </c>
      <c r="R61" t="s">
        <v>82</v>
      </c>
      <c r="S61" t="s">
        <v>269</v>
      </c>
      <c r="T61" t="s">
        <v>23</v>
      </c>
      <c r="U61" t="s">
        <v>22</v>
      </c>
      <c r="V61" t="s">
        <v>570</v>
      </c>
      <c r="W61" t="s">
        <v>674</v>
      </c>
      <c r="X61" t="s">
        <v>405</v>
      </c>
      <c r="Y61" t="s">
        <v>484</v>
      </c>
      <c r="Z61" t="s">
        <v>847</v>
      </c>
      <c r="AA61" s="2">
        <v>42860.426666666666</v>
      </c>
      <c r="AB61" s="2">
        <v>42863.994062500002</v>
      </c>
      <c r="AD61">
        <v>6</v>
      </c>
      <c r="AE61" t="str">
        <f t="shared" ca="1" si="12"/>
        <v>NTR</v>
      </c>
      <c r="AF61" t="str">
        <f t="shared" ca="1" si="13"/>
        <v>NoTarg</v>
      </c>
      <c r="AG61" t="str">
        <f t="shared" ca="1" si="14"/>
        <v>NoWaive</v>
      </c>
      <c r="AH61" t="str">
        <f t="shared" ca="1" si="15"/>
        <v>NTR</v>
      </c>
    </row>
    <row r="62" spans="1:34" x14ac:dyDescent="0.3">
      <c r="A62">
        <f t="shared" si="8"/>
        <v>123</v>
      </c>
      <c r="B62">
        <f t="shared" si="9"/>
        <v>1</v>
      </c>
      <c r="C62" s="4">
        <f t="shared" ca="1" si="10"/>
        <v>94268</v>
      </c>
      <c r="D62">
        <v>94268</v>
      </c>
      <c r="E62" t="s">
        <v>181</v>
      </c>
      <c r="F62" t="s">
        <v>55</v>
      </c>
      <c r="G62" t="s">
        <v>182</v>
      </c>
      <c r="H62" t="s">
        <v>112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1100</v>
      </c>
      <c r="N62" t="s">
        <v>368</v>
      </c>
      <c r="O62">
        <v>12452</v>
      </c>
      <c r="P62" t="s">
        <v>645</v>
      </c>
      <c r="Q62" t="s">
        <v>82</v>
      </c>
      <c r="S62" t="s">
        <v>269</v>
      </c>
      <c r="T62" t="s">
        <v>36</v>
      </c>
      <c r="U62" t="s">
        <v>35</v>
      </c>
      <c r="V62" t="s">
        <v>25</v>
      </c>
      <c r="W62" t="s">
        <v>26</v>
      </c>
      <c r="X62" t="s">
        <v>218</v>
      </c>
      <c r="Y62" t="s">
        <v>484</v>
      </c>
      <c r="Z62" t="s">
        <v>847</v>
      </c>
      <c r="AA62" s="2">
        <v>42741.246898148151</v>
      </c>
      <c r="AB62" s="2">
        <v>42863.732604166667</v>
      </c>
      <c r="AD62">
        <v>7</v>
      </c>
      <c r="AE62" t="str">
        <f t="shared" ca="1" si="12"/>
        <v>Snapshots</v>
      </c>
      <c r="AF62" t="str">
        <f t="shared" ca="1" si="13"/>
        <v>Avitus_1.4.0.68-20170510</v>
      </c>
      <c r="AG62" t="str">
        <f t="shared" ca="1" si="14"/>
        <v xml:space="preserve"> ---</v>
      </c>
      <c r="AH62" t="str">
        <f t="shared" ca="1" si="15"/>
        <v>P1</v>
      </c>
    </row>
    <row r="63" spans="1:34" x14ac:dyDescent="0.3">
      <c r="A63">
        <f t="shared" si="8"/>
        <v>4</v>
      </c>
      <c r="B63">
        <f t="shared" si="9"/>
        <v>1</v>
      </c>
      <c r="C63" s="4">
        <f t="shared" ca="1" si="10"/>
        <v>99100</v>
      </c>
      <c r="D63">
        <v>99100</v>
      </c>
      <c r="E63" t="s">
        <v>251</v>
      </c>
      <c r="F63" t="s">
        <v>55</v>
      </c>
      <c r="G63" t="s">
        <v>802</v>
      </c>
      <c r="H63" t="s">
        <v>156</v>
      </c>
      <c r="I63" t="s">
        <v>123</v>
      </c>
      <c r="J63" t="s">
        <v>1263</v>
      </c>
      <c r="K63" t="str">
        <f t="shared" ca="1" si="11"/>
        <v>NTR</v>
      </c>
      <c r="L63" t="s">
        <v>484</v>
      </c>
      <c r="M63" t="s">
        <v>484</v>
      </c>
      <c r="N63" t="s">
        <v>1224</v>
      </c>
      <c r="O63" t="s">
        <v>123</v>
      </c>
      <c r="P63" t="s">
        <v>123</v>
      </c>
      <c r="Q63" t="s">
        <v>21</v>
      </c>
      <c r="S63" t="s">
        <v>269</v>
      </c>
      <c r="T63" t="s">
        <v>23</v>
      </c>
      <c r="U63" t="s">
        <v>39</v>
      </c>
      <c r="V63" t="s">
        <v>82</v>
      </c>
      <c r="W63" t="s">
        <v>54</v>
      </c>
      <c r="X63" t="s">
        <v>1034</v>
      </c>
      <c r="Y63" t="s">
        <v>484</v>
      </c>
      <c r="Z63" t="s">
        <v>484</v>
      </c>
      <c r="AA63" s="2">
        <v>42860.112962962965</v>
      </c>
      <c r="AB63" s="2">
        <v>42863.967118055552</v>
      </c>
      <c r="AD63">
        <v>3</v>
      </c>
      <c r="AE63" t="str">
        <f t="shared" ca="1" si="12"/>
        <v>NTR</v>
      </c>
      <c r="AF63" t="str">
        <f t="shared" ca="1" si="13"/>
        <v>NoTarg</v>
      </c>
      <c r="AG63" t="str">
        <f t="shared" ca="1" si="14"/>
        <v>NoWaive</v>
      </c>
      <c r="AH63" t="str">
        <f t="shared" ca="1" si="15"/>
        <v>NTR</v>
      </c>
    </row>
    <row r="64" spans="1:34" x14ac:dyDescent="0.3">
      <c r="A64">
        <f t="shared" si="8"/>
        <v>42249</v>
      </c>
      <c r="B64">
        <f t="shared" si="9"/>
        <v>42249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42249</v>
      </c>
      <c r="B65">
        <f t="shared" si="9"/>
        <v>42249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42249</v>
      </c>
      <c r="B66">
        <f t="shared" ref="B66:B100" si="17">DAYS360(AB66,$K$104)</f>
        <v>42249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42249</v>
      </c>
      <c r="B67">
        <f t="shared" si="17"/>
        <v>42249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42249</v>
      </c>
      <c r="B68">
        <f t="shared" si="17"/>
        <v>42249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42249</v>
      </c>
      <c r="B69">
        <f t="shared" si="17"/>
        <v>42249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42249</v>
      </c>
      <c r="B70">
        <f t="shared" si="17"/>
        <v>42249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42249</v>
      </c>
      <c r="B71">
        <f t="shared" si="17"/>
        <v>42249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42249</v>
      </c>
      <c r="B72">
        <f t="shared" si="17"/>
        <v>42249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42249</v>
      </c>
      <c r="B73">
        <f t="shared" si="17"/>
        <v>42249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42249</v>
      </c>
      <c r="B74">
        <f t="shared" si="17"/>
        <v>42249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42249</v>
      </c>
      <c r="B75">
        <f t="shared" si="17"/>
        <v>42249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42249</v>
      </c>
      <c r="B76">
        <f t="shared" si="17"/>
        <v>42249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42249</v>
      </c>
      <c r="B77">
        <f t="shared" si="17"/>
        <v>42249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42249</v>
      </c>
      <c r="B78">
        <f t="shared" si="17"/>
        <v>42249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42249</v>
      </c>
      <c r="B79">
        <f t="shared" si="17"/>
        <v>42249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42249</v>
      </c>
      <c r="B80">
        <f t="shared" si="17"/>
        <v>42249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42249</v>
      </c>
      <c r="B81">
        <f t="shared" si="17"/>
        <v>42249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42249</v>
      </c>
      <c r="B82">
        <f t="shared" si="17"/>
        <v>42249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42249</v>
      </c>
      <c r="B83">
        <f t="shared" si="17"/>
        <v>42249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42249</v>
      </c>
      <c r="B84">
        <f t="shared" si="17"/>
        <v>42249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42249</v>
      </c>
      <c r="B85">
        <f t="shared" si="17"/>
        <v>42249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42249</v>
      </c>
      <c r="B86">
        <f t="shared" si="17"/>
        <v>42249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42249</v>
      </c>
      <c r="B87">
        <f t="shared" si="17"/>
        <v>42249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42249</v>
      </c>
      <c r="B88">
        <f t="shared" si="17"/>
        <v>42249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42249</v>
      </c>
      <c r="B89">
        <f t="shared" si="17"/>
        <v>42249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42249</v>
      </c>
      <c r="B90">
        <f t="shared" si="17"/>
        <v>42249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42249</v>
      </c>
      <c r="B91">
        <f t="shared" si="17"/>
        <v>42249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42249</v>
      </c>
      <c r="B92">
        <f t="shared" si="17"/>
        <v>42249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42249</v>
      </c>
      <c r="B93">
        <f t="shared" si="17"/>
        <v>42249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42249</v>
      </c>
      <c r="B94">
        <f t="shared" si="17"/>
        <v>42249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42249</v>
      </c>
      <c r="B95">
        <f t="shared" si="17"/>
        <v>42249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42249</v>
      </c>
      <c r="B96">
        <f t="shared" si="17"/>
        <v>42249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42249</v>
      </c>
      <c r="B97">
        <f t="shared" si="17"/>
        <v>42249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42249</v>
      </c>
      <c r="B98">
        <f t="shared" si="17"/>
        <v>42249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42249</v>
      </c>
      <c r="B99">
        <f t="shared" si="17"/>
        <v>42249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42249</v>
      </c>
      <c r="B100">
        <f t="shared" si="17"/>
        <v>42249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62</v>
      </c>
      <c r="K103" t="s">
        <v>1227</v>
      </c>
    </row>
    <row r="104" spans="1:34" x14ac:dyDescent="0.3">
      <c r="G104" t="s">
        <v>153</v>
      </c>
      <c r="I104" t="str">
        <f>CONCATENATE(MID($K$103,11,5), " Report")</f>
        <v>05-04 Report</v>
      </c>
      <c r="K104" s="6">
        <v>42864</v>
      </c>
    </row>
    <row r="105" spans="1:34" x14ac:dyDescent="0.3">
      <c r="F105" t="s">
        <v>150</v>
      </c>
      <c r="G105">
        <f ca="1">COUNTIFS(K2:K100,"=NTR")</f>
        <v>12</v>
      </c>
      <c r="I105">
        <f ca="1">INDIRECT("'" &amp; $K$103 &amp; "'!$g" &amp; ROW())</f>
        <v>12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5</v>
      </c>
      <c r="I106">
        <f t="shared" ref="I106:I111" ca="1" si="24">INDIRECT("'" &amp; $K$103 &amp; "'!$g" &amp; ROW())</f>
        <v>10</v>
      </c>
      <c r="K106" s="7"/>
    </row>
    <row r="107" spans="1:34" x14ac:dyDescent="0.3">
      <c r="F107" t="s">
        <v>157</v>
      </c>
      <c r="G107">
        <f>COUNTIFS(B2:B81,"&gt;7",B2:B81,"&lt;400")</f>
        <v>17</v>
      </c>
      <c r="I107">
        <f t="shared" ca="1" si="24"/>
        <v>19</v>
      </c>
    </row>
    <row r="108" spans="1:34" x14ac:dyDescent="0.3">
      <c r="F108" t="s">
        <v>152</v>
      </c>
      <c r="G108">
        <f>COUNTIFS(L2:L81,"=Waiver*")</f>
        <v>4</v>
      </c>
      <c r="I108">
        <f t="shared" ca="1" si="24"/>
        <v>3</v>
      </c>
    </row>
    <row r="109" spans="1:34" x14ac:dyDescent="0.3">
      <c r="F109" t="s">
        <v>158</v>
      </c>
      <c r="G109">
        <f>COUNTA(D2:D104)</f>
        <v>62</v>
      </c>
      <c r="I109">
        <f t="shared" ca="1" si="24"/>
        <v>59</v>
      </c>
    </row>
    <row r="110" spans="1:34" x14ac:dyDescent="0.3">
      <c r="F110" t="s">
        <v>159</v>
      </c>
      <c r="G110">
        <v>12</v>
      </c>
      <c r="I110">
        <f t="shared" ca="1" si="24"/>
        <v>15</v>
      </c>
    </row>
    <row r="111" spans="1:34" s="1" customFormat="1" x14ac:dyDescent="0.3">
      <c r="F111" s="1" t="s">
        <v>21</v>
      </c>
      <c r="G111" s="1">
        <f>COUNTIFS(Q2:Q95,$F111)</f>
        <v>5</v>
      </c>
      <c r="I111">
        <f t="shared" ca="1" si="24"/>
        <v>8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12</v>
      </c>
      <c r="H115" s="1">
        <f>COUNTIFS($F$2:$F$95,F115 &amp; "*",$H$2:$H$95,"P0")</f>
        <v>8</v>
      </c>
      <c r="I115" s="1">
        <f ca="1">INDIRECT("'" &amp; $K$103 &amp; "'!$g" &amp; ROW())</f>
        <v>15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 t="str">
        <f>HYPERLINK(Data!K2, "AvitusOpenRZmwr")</f>
        <v>AvitusOpenRZmwr</v>
      </c>
    </row>
    <row r="117" spans="5:14" x14ac:dyDescent="0.3">
      <c r="F117" t="s">
        <v>63</v>
      </c>
      <c r="G117" s="1">
        <f t="shared" si="25"/>
        <v>8</v>
      </c>
      <c r="H117" s="1">
        <f t="shared" si="26"/>
        <v>3</v>
      </c>
      <c r="I117" s="1">
        <f t="shared" ca="1" si="27"/>
        <v>7</v>
      </c>
    </row>
    <row r="118" spans="5:14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5</v>
      </c>
    </row>
    <row r="119" spans="5:14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2</v>
      </c>
      <c r="K119" t="s">
        <v>161</v>
      </c>
    </row>
    <row r="120" spans="5:14" x14ac:dyDescent="0.3">
      <c r="F120" t="s">
        <v>48</v>
      </c>
      <c r="G120" s="1">
        <f t="shared" si="25"/>
        <v>1</v>
      </c>
      <c r="H120" s="1">
        <f t="shared" si="26"/>
        <v>1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7</v>
      </c>
      <c r="H122" s="1">
        <f t="shared" si="26"/>
        <v>4</v>
      </c>
      <c r="I122" s="1">
        <f t="shared" ca="1" si="27"/>
        <v>7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4</v>
      </c>
      <c r="H125" s="1">
        <f t="shared" si="26"/>
        <v>1</v>
      </c>
      <c r="I125" s="1">
        <f t="shared" ca="1" si="27"/>
        <v>3</v>
      </c>
      <c r="M125" t="str">
        <f>CONCATENATE("Prev Rpt= ",$K$103)</f>
        <v>Prev Rpt= bugs-2017-05-04</v>
      </c>
    </row>
    <row r="126" spans="5:14" x14ac:dyDescent="0.3">
      <c r="F126" t="s">
        <v>443</v>
      </c>
      <c r="G126" s="1">
        <f t="shared" si="25"/>
        <v>1</v>
      </c>
      <c r="H126" s="1">
        <f t="shared" si="26"/>
        <v>1</v>
      </c>
      <c r="I126" s="1">
        <f t="shared" ca="1" si="27"/>
        <v>0</v>
      </c>
      <c r="K126" t="s">
        <v>204</v>
      </c>
      <c r="L126">
        <f>COUNTIFS(H2:H95, "p0")</f>
        <v>32</v>
      </c>
      <c r="M126">
        <f ca="1">INDIRECT("'" &amp; $K$103 &amp; "'!$l" &amp; ROW())</f>
        <v>28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16</v>
      </c>
      <c r="M127">
        <f ca="1">INDIRECT("'" &amp; $K$103 &amp; "'!$l" &amp; ROW())</f>
        <v>14</v>
      </c>
    </row>
    <row r="128" spans="5:14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9</v>
      </c>
      <c r="M128">
        <f ca="1">INDIRECT("'" &amp; $K$103 &amp; "'!$l" &amp; ROW())</f>
        <v>14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0</v>
      </c>
      <c r="K129" t="s">
        <v>203</v>
      </c>
      <c r="L129">
        <f>COUNTIFS(H2:H95, "unspecified")</f>
        <v>5</v>
      </c>
      <c r="M129">
        <f ca="1">INDIRECT("'" &amp; $K$103 &amp; "'!$l" &amp; ROW())</f>
        <v>3</v>
      </c>
    </row>
    <row r="130" spans="5:13" x14ac:dyDescent="0.3">
      <c r="F130" t="s">
        <v>86</v>
      </c>
      <c r="G130" s="1">
        <f t="shared" si="25"/>
        <v>18</v>
      </c>
      <c r="H130" s="1">
        <f t="shared" si="26"/>
        <v>6</v>
      </c>
      <c r="I130" s="1">
        <f t="shared" ca="1" si="27"/>
        <v>18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62</v>
      </c>
      <c r="M131" s="1">
        <f ca="1">SUM(M126:M129)</f>
        <v>59</v>
      </c>
    </row>
    <row r="132" spans="5:13" s="1" customFormat="1" x14ac:dyDescent="0.3">
      <c r="F132" s="1" t="s">
        <v>55</v>
      </c>
      <c r="G132" s="1">
        <f>COUNTIFS($F$2:$F$95,F132 &amp; "*")</f>
        <v>2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1</v>
      </c>
      <c r="H133" s="1">
        <f>COUNTIFS($F$2:$F$95,F133 &amp; "*",$H$2:$H$95,"P0")</f>
        <v>1</v>
      </c>
      <c r="I133" s="1">
        <f t="shared" ca="1" si="27"/>
        <v>1</v>
      </c>
      <c r="K133" s="13" t="str">
        <f>CONCATENATE("189 to be verified/closed, ",SUM(70,34)," non-QA submitter.")</f>
        <v>189 to be verified/closed, 104 non-QA submitter.</v>
      </c>
      <c r="L133" s="13" t="str">
        <f>CONCATENATE("Older than 14 days: ", SUM(28,11))</f>
        <v>Older than 14 days: 39</v>
      </c>
    </row>
    <row r="134" spans="5:13" x14ac:dyDescent="0.3">
      <c r="G134" s="1">
        <f>SUM(G115:G133)</f>
        <v>62</v>
      </c>
      <c r="H134" s="1">
        <f>SUM(H115:H133)</f>
        <v>32</v>
      </c>
      <c r="I134" s="1">
        <f ca="1">SUM(I115:I133)</f>
        <v>59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0</v>
      </c>
      <c r="I136" s="1">
        <f ca="1">INDIRECT("'" &amp; $K$103 &amp; "'!$g" &amp; ROW())</f>
        <v>1</v>
      </c>
    </row>
    <row r="137" spans="5:13" x14ac:dyDescent="0.3">
      <c r="E137" s="1"/>
      <c r="F137" s="1" t="s">
        <v>194</v>
      </c>
      <c r="G137" s="1">
        <f>COUNTIFS($T$2:$T$95,$F137)</f>
        <v>37</v>
      </c>
      <c r="I137" s="1">
        <f ca="1">INDIRECT("'" &amp; $K$103 &amp; "'!$g" &amp; ROW())</f>
        <v>36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25</v>
      </c>
      <c r="I138" s="1">
        <f ca="1">INDIRECT("'" &amp; $K$103 &amp; "'!$g" &amp; ROW())</f>
        <v>22</v>
      </c>
      <c r="K138" s="4" t="s">
        <v>968</v>
      </c>
    </row>
    <row r="139" spans="5:13" x14ac:dyDescent="0.3">
      <c r="G139">
        <f>SUM(G136:G138)</f>
        <v>62</v>
      </c>
      <c r="I139">
        <f ca="1">INDIRECT("'" &amp; $K$103 &amp; "'!$g" &amp; ROW())</f>
        <v>59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30</v>
      </c>
      <c r="I141">
        <f ca="1">INDIRECT("'" &amp; $K$103 &amp; "'!$g" &amp;ROW())</f>
        <v>30</v>
      </c>
    </row>
    <row r="142" spans="5:13" s="1" customFormat="1" x14ac:dyDescent="0.3">
      <c r="E142"/>
      <c r="F142" t="s">
        <v>570</v>
      </c>
      <c r="G142">
        <f t="shared" si="28"/>
        <v>2</v>
      </c>
      <c r="I142">
        <f t="shared" ref="I142:I148" ca="1" si="29">INDIRECT("'" &amp; $K$103 &amp; "'!$g" &amp;ROW())</f>
        <v>1</v>
      </c>
    </row>
    <row r="143" spans="5:13" x14ac:dyDescent="0.3">
      <c r="F143" t="s">
        <v>43</v>
      </c>
      <c r="G143">
        <f t="shared" si="28"/>
        <v>17</v>
      </c>
      <c r="I143">
        <f t="shared" ca="1" si="29"/>
        <v>17</v>
      </c>
    </row>
    <row r="144" spans="5:13" s="1" customFormat="1" x14ac:dyDescent="0.3">
      <c r="E144"/>
      <c r="F144" t="s">
        <v>29</v>
      </c>
      <c r="G144">
        <f t="shared" si="28"/>
        <v>10</v>
      </c>
      <c r="I144">
        <f t="shared" ca="1" si="29"/>
        <v>9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0</v>
      </c>
    </row>
    <row r="148" spans="5:9" x14ac:dyDescent="0.3">
      <c r="F148" t="s">
        <v>1063</v>
      </c>
      <c r="G148">
        <f>COUNTIFS($V$2:$V$81,$F148)</f>
        <v>1</v>
      </c>
      <c r="I148">
        <f t="shared" ca="1" si="29"/>
        <v>1</v>
      </c>
    </row>
    <row r="149" spans="5:9" s="1" customFormat="1" x14ac:dyDescent="0.3">
      <c r="E149"/>
      <c r="G149" s="1">
        <f>SUM(G141:G148)</f>
        <v>62</v>
      </c>
      <c r="I149" s="1">
        <f ca="1">SUM(I141:I148)</f>
        <v>59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1100</v>
      </c>
      <c r="G156">
        <f t="shared" si="31"/>
        <v>6</v>
      </c>
      <c r="I156">
        <f t="shared" ca="1" si="30"/>
        <v>10</v>
      </c>
    </row>
    <row r="157" spans="5:9" x14ac:dyDescent="0.3">
      <c r="F157" t="s">
        <v>1089</v>
      </c>
      <c r="G157">
        <f t="shared" si="31"/>
        <v>7</v>
      </c>
      <c r="I157">
        <f t="shared" ca="1" si="30"/>
        <v>2</v>
      </c>
    </row>
    <row r="158" spans="5:9" x14ac:dyDescent="0.3">
      <c r="F158" t="s">
        <v>1182</v>
      </c>
      <c r="G158">
        <f t="shared" si="31"/>
        <v>3</v>
      </c>
      <c r="I158">
        <f t="shared" ca="1" si="30"/>
        <v>0</v>
      </c>
    </row>
    <row r="159" spans="5:9" x14ac:dyDescent="0.3">
      <c r="F159" t="s">
        <v>1105</v>
      </c>
      <c r="G159">
        <f t="shared" si="31"/>
        <v>5</v>
      </c>
      <c r="I159">
        <f t="shared" ca="1" si="30"/>
        <v>5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21</v>
      </c>
    </row>
    <row r="174" spans="7:14" x14ac:dyDescent="0.3">
      <c r="N174" t="s">
        <v>478</v>
      </c>
    </row>
  </sheetData>
  <autoFilter ref="A1:AH101"/>
  <conditionalFormatting sqref="F2:F100">
    <cfRule type="expression" dxfId="242" priority="5">
      <formula>IF(AND(F2 &lt;&gt; AE2, AE2 &lt;&gt; "NTR"), 1,0)</formula>
    </cfRule>
  </conditionalFormatting>
  <conditionalFormatting sqref="M2:M100">
    <cfRule type="expression" dxfId="241" priority="4">
      <formula>IF(AND(M2&lt;&gt;AF2,AF2 &lt;&gt; "---"),IF(AF2 &lt;&gt; "NoTarg",1,0),0)</formula>
    </cfRule>
  </conditionalFormatting>
  <conditionalFormatting sqref="L2:L100">
    <cfRule type="expression" dxfId="240" priority="3">
      <formula>IF(AND(L2 &lt;&gt; AG2, AG2 &lt;&gt; "NoWaive"), 1,0)</formula>
    </cfRule>
  </conditionalFormatting>
  <conditionalFormatting sqref="H2:H100">
    <cfRule type="expression" dxfId="239" priority="2">
      <formula>IF(AND(H2 &lt;&gt; AH2, AH2 &lt;&gt; "NTR"), 1,0)</formula>
    </cfRule>
  </conditionalFormatting>
  <conditionalFormatting sqref="A131:E133 G131:H131 A116:H130 F132:H132 I116:I132 J116:BA133 A134:BA157 F133:I133 A160:BA500 A158:E159 G158:BA159 A2:BA115">
    <cfRule type="expression" dxfId="238" priority="6">
      <formula>MOD(ROW(),2)=0</formula>
    </cfRule>
  </conditionalFormatting>
  <conditionalFormatting sqref="F158:F159">
    <cfRule type="expression" dxfId="237" priority="1">
      <formula>MOD(ROW(),2)=0</formula>
    </cfRule>
  </conditionalFormatting>
  <hyperlinks>
    <hyperlink ref="K115" r:id="rId1"/>
    <hyperlink ref="K1" location="'bugs-2017-05-09'!K118" display="Prev Notes"/>
    <hyperlink ref="N111" location="'bugs-2017-05-09'!A2" display="Top"/>
    <hyperlink ref="E39" r:id="rId2" display="moorthy.mm@hpe.com"/>
    <hyperlink ref="E6" r:id="rId3" display="gabriel.vicoveanu@hpe.com"/>
    <hyperlink ref="E84" r:id="rId4" display="akshay.ballal@hpe.com"/>
    <hyperlink ref="K137" r:id="rId5"/>
    <hyperlink ref="K134" r:id="rId6"/>
    <hyperlink ref="E51" r:id="rId7" display="matt.dumm@hpe.com"/>
    <hyperlink ref="K138" r:id="rId8"/>
    <hyperlink ref="K135" r:id="rId9"/>
    <hyperlink ref="E56" r:id="rId10" display="ron.chambers@hpe.com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225" r:id="rId14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26" r:id="rId15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27" r:id="rId16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28" r:id="rId17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29" r:id="rId18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30" r:id="rId19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31" r:id="rId20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32" r:id="rId21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33" r:id="rId22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34" r:id="rId23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35" r:id="rId24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36" r:id="rId25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37" r:id="rId26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/>
  <dimension ref="A1:AH174"/>
  <sheetViews>
    <sheetView zoomScale="62" zoomScaleNormal="62" workbookViewId="0">
      <pane ySplit="1" topLeftCell="A135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66.77734375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63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05-May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198</v>
      </c>
      <c r="B2">
        <f t="shared" ref="B2:B33" si="1">DAYS360(AB2,$K$104)</f>
        <v>3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1016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1100</v>
      </c>
      <c r="N2" t="s">
        <v>294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42857.234016203707</v>
      </c>
      <c r="AD2">
        <v>6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Avitus_1.4.0.68-20170510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108</v>
      </c>
      <c r="B3">
        <f t="shared" si="1"/>
        <v>17</v>
      </c>
      <c r="C3" s="4">
        <f t="shared" ca="1" si="2"/>
        <v>94665</v>
      </c>
      <c r="D3">
        <v>94665</v>
      </c>
      <c r="E3" t="s">
        <v>251</v>
      </c>
      <c r="F3" t="s">
        <v>45</v>
      </c>
      <c r="G3" t="s">
        <v>55</v>
      </c>
      <c r="H3" t="s">
        <v>184</v>
      </c>
      <c r="I3" t="s">
        <v>68</v>
      </c>
      <c r="J3" t="s">
        <v>123</v>
      </c>
      <c r="K3" t="str">
        <f t="shared" ca="1" si="3"/>
        <v>.</v>
      </c>
      <c r="L3" t="s">
        <v>484</v>
      </c>
      <c r="M3" t="s">
        <v>1089</v>
      </c>
      <c r="N3" t="s">
        <v>298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484</v>
      </c>
      <c r="Z3" t="s">
        <v>484</v>
      </c>
      <c r="AA3" s="2">
        <v>42752.942291666666</v>
      </c>
      <c r="AB3" s="2">
        <v>42843.10800925926</v>
      </c>
      <c r="AD3">
        <v>10</v>
      </c>
      <c r="AE3" t="str">
        <f t="shared" ca="1" si="4"/>
        <v>ADE</v>
      </c>
      <c r="AF3" t="str">
        <f t="shared" ca="1" si="5"/>
        <v>Avitus_1.4.0.69-20170517</v>
      </c>
      <c r="AG3" t="str">
        <f t="shared" ca="1" si="6"/>
        <v xml:space="preserve"> ---</v>
      </c>
      <c r="AH3" t="str">
        <f t="shared" ca="1" si="7"/>
        <v>P0</v>
      </c>
    </row>
    <row r="4" spans="1:34" x14ac:dyDescent="0.3">
      <c r="A4">
        <f t="shared" si="0"/>
        <v>101</v>
      </c>
      <c r="B4">
        <f t="shared" si="1"/>
        <v>3</v>
      </c>
      <c r="C4" s="4">
        <f t="shared" ca="1" si="2"/>
        <v>94952</v>
      </c>
      <c r="D4">
        <v>94952</v>
      </c>
      <c r="E4" t="s">
        <v>146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1100</v>
      </c>
      <c r="N4" t="s">
        <v>301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42759.143217592595</v>
      </c>
      <c r="AB4" s="2">
        <v>42857.973437499997</v>
      </c>
      <c r="AD4">
        <v>18</v>
      </c>
      <c r="AE4" t="str">
        <f t="shared" ca="1" si="4"/>
        <v>ADE</v>
      </c>
      <c r="AF4" t="str">
        <f t="shared" ca="1" si="5"/>
        <v>Avitus_1.4.0.68-20170510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74</v>
      </c>
      <c r="B5">
        <f t="shared" si="1"/>
        <v>2</v>
      </c>
      <c r="C5" s="4">
        <f t="shared" ca="1" si="2"/>
        <v>96215</v>
      </c>
      <c r="D5">
        <v>96215</v>
      </c>
      <c r="E5" t="s">
        <v>248</v>
      </c>
      <c r="F5" t="s">
        <v>45</v>
      </c>
      <c r="G5" t="s">
        <v>46</v>
      </c>
      <c r="H5" t="s">
        <v>94</v>
      </c>
      <c r="I5" t="s">
        <v>1196</v>
      </c>
      <c r="J5" t="s">
        <v>123</v>
      </c>
      <c r="K5" t="str">
        <f t="shared" ca="1" si="3"/>
        <v>.</v>
      </c>
      <c r="L5" t="s">
        <v>484</v>
      </c>
      <c r="M5" t="s">
        <v>1089</v>
      </c>
      <c r="N5" t="s">
        <v>1198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90</v>
      </c>
      <c r="X5" t="s">
        <v>536</v>
      </c>
      <c r="Y5" t="s">
        <v>484</v>
      </c>
      <c r="Z5" t="s">
        <v>484</v>
      </c>
      <c r="AA5" s="2">
        <v>42787.180648148147</v>
      </c>
      <c r="AB5" s="2">
        <v>42858.144861111112</v>
      </c>
      <c r="AD5">
        <v>5</v>
      </c>
      <c r="AE5" t="str">
        <f t="shared" ca="1" si="4"/>
        <v>ADE</v>
      </c>
      <c r="AF5" t="str">
        <f t="shared" ca="1" si="5"/>
        <v>Avitus_1.4.0.69-20170517</v>
      </c>
      <c r="AG5" t="str">
        <f t="shared" ca="1" si="6"/>
        <v xml:space="preserve"> ---</v>
      </c>
      <c r="AH5" t="str">
        <f t="shared" ca="1" si="7"/>
        <v>P2</v>
      </c>
    </row>
    <row r="6" spans="1:34" x14ac:dyDescent="0.3">
      <c r="A6">
        <f t="shared" si="0"/>
        <v>71</v>
      </c>
      <c r="B6">
        <f t="shared" si="1"/>
        <v>7</v>
      </c>
      <c r="C6" s="4">
        <f t="shared" ca="1" si="2"/>
        <v>96366</v>
      </c>
      <c r="D6">
        <v>96366</v>
      </c>
      <c r="E6" t="s">
        <v>110</v>
      </c>
      <c r="F6" t="s">
        <v>45</v>
      </c>
      <c r="G6" t="s">
        <v>46</v>
      </c>
      <c r="H6" t="s">
        <v>184</v>
      </c>
      <c r="I6" t="s">
        <v>81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587</v>
      </c>
      <c r="O6" t="s">
        <v>123</v>
      </c>
      <c r="P6" t="s">
        <v>117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109</v>
      </c>
      <c r="X6" t="s">
        <v>410</v>
      </c>
      <c r="Y6" t="s">
        <v>484</v>
      </c>
      <c r="Z6" t="s">
        <v>484</v>
      </c>
      <c r="AA6" s="2">
        <v>42790.25513888889</v>
      </c>
      <c r="AB6" s="2">
        <v>42853.367083333331</v>
      </c>
      <c r="AD6">
        <v>7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35</v>
      </c>
      <c r="B7">
        <f t="shared" si="1"/>
        <v>10</v>
      </c>
      <c r="C7" s="4">
        <f t="shared" ca="1" si="2"/>
        <v>97664</v>
      </c>
      <c r="D7">
        <v>97664</v>
      </c>
      <c r="E7" t="s">
        <v>801</v>
      </c>
      <c r="F7" t="s">
        <v>45</v>
      </c>
      <c r="G7" t="s">
        <v>55</v>
      </c>
      <c r="H7" t="s">
        <v>184</v>
      </c>
      <c r="I7" t="s">
        <v>30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931</v>
      </c>
      <c r="O7" t="s">
        <v>123</v>
      </c>
      <c r="P7" t="s">
        <v>123</v>
      </c>
      <c r="Q7" t="s">
        <v>82</v>
      </c>
      <c r="S7" t="s">
        <v>269</v>
      </c>
      <c r="T7" t="s">
        <v>23</v>
      </c>
      <c r="U7" t="s">
        <v>22</v>
      </c>
      <c r="V7" t="s">
        <v>29</v>
      </c>
      <c r="W7" t="s">
        <v>54</v>
      </c>
      <c r="X7" t="s">
        <v>932</v>
      </c>
      <c r="Y7" t="s">
        <v>484</v>
      </c>
      <c r="Z7" t="s">
        <v>484</v>
      </c>
      <c r="AA7" s="2">
        <v>42824.096377314818</v>
      </c>
      <c r="AB7" s="2">
        <v>42850.719259259262</v>
      </c>
      <c r="AD7">
        <v>8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28</v>
      </c>
      <c r="B8">
        <f t="shared" si="1"/>
        <v>10</v>
      </c>
      <c r="C8" s="4">
        <f t="shared" ca="1" si="2"/>
        <v>98022</v>
      </c>
      <c r="D8">
        <v>98022</v>
      </c>
      <c r="E8" t="s">
        <v>248</v>
      </c>
      <c r="F8" t="s">
        <v>45</v>
      </c>
      <c r="G8" t="s">
        <v>55</v>
      </c>
      <c r="H8" t="s">
        <v>184</v>
      </c>
      <c r="I8" t="s">
        <v>68</v>
      </c>
      <c r="J8" t="s">
        <v>123</v>
      </c>
      <c r="K8" t="str">
        <f t="shared" ca="1" si="3"/>
        <v>.</v>
      </c>
      <c r="L8" t="s">
        <v>484</v>
      </c>
      <c r="M8" t="s">
        <v>1100</v>
      </c>
      <c r="N8" t="s">
        <v>1013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39</v>
      </c>
      <c r="V8" t="s">
        <v>82</v>
      </c>
      <c r="W8" t="s">
        <v>90</v>
      </c>
      <c r="X8" t="s">
        <v>747</v>
      </c>
      <c r="Y8" t="s">
        <v>484</v>
      </c>
      <c r="Z8" t="s">
        <v>484</v>
      </c>
      <c r="AA8" s="2">
        <v>42832.046574074076</v>
      </c>
      <c r="AB8" s="2">
        <v>42850.261921296296</v>
      </c>
      <c r="AD8">
        <v>4</v>
      </c>
      <c r="AE8" t="str">
        <f t="shared" ca="1" si="4"/>
        <v>ADE</v>
      </c>
      <c r="AF8" t="str">
        <f t="shared" ca="1" si="5"/>
        <v>Avitus_1.4.0.68-20170510</v>
      </c>
      <c r="AG8" t="str">
        <f t="shared" ca="1" si="6"/>
        <v xml:space="preserve"> ---</v>
      </c>
      <c r="AH8" t="str">
        <f t="shared" ca="1" si="7"/>
        <v>P0</v>
      </c>
    </row>
    <row r="9" spans="1:34" x14ac:dyDescent="0.3">
      <c r="A9">
        <f t="shared" si="0"/>
        <v>18</v>
      </c>
      <c r="B9">
        <f t="shared" si="1"/>
        <v>10</v>
      </c>
      <c r="C9" s="4">
        <f t="shared" ca="1" si="2"/>
        <v>98295</v>
      </c>
      <c r="D9">
        <v>98295</v>
      </c>
      <c r="E9" t="s">
        <v>650</v>
      </c>
      <c r="F9" t="s">
        <v>45</v>
      </c>
      <c r="G9" t="s">
        <v>786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1138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22</v>
      </c>
      <c r="V9" t="s">
        <v>82</v>
      </c>
      <c r="W9" t="s">
        <v>54</v>
      </c>
      <c r="X9" t="s">
        <v>433</v>
      </c>
      <c r="Y9" t="s">
        <v>484</v>
      </c>
      <c r="Z9" t="s">
        <v>484</v>
      </c>
      <c r="AA9" s="2">
        <v>42842.164803240739</v>
      </c>
      <c r="AB9" s="2">
        <v>42850.152106481481</v>
      </c>
      <c r="AD9">
        <v>7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11</v>
      </c>
      <c r="B10">
        <f t="shared" si="1"/>
        <v>2</v>
      </c>
      <c r="C10" s="4">
        <f t="shared" ca="1" si="2"/>
        <v>98662</v>
      </c>
      <c r="D10">
        <v>98662</v>
      </c>
      <c r="E10" t="s">
        <v>410</v>
      </c>
      <c r="F10" t="s">
        <v>45</v>
      </c>
      <c r="G10" t="s">
        <v>894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1121</v>
      </c>
      <c r="O10" t="s">
        <v>123</v>
      </c>
      <c r="P10" t="s">
        <v>123</v>
      </c>
      <c r="Q10" t="s">
        <v>82</v>
      </c>
      <c r="S10" t="s">
        <v>269</v>
      </c>
      <c r="T10" t="s">
        <v>23</v>
      </c>
      <c r="U10" t="s">
        <v>22</v>
      </c>
      <c r="V10" t="s">
        <v>82</v>
      </c>
      <c r="W10" t="s">
        <v>54</v>
      </c>
      <c r="X10" t="s">
        <v>242</v>
      </c>
      <c r="Y10" t="s">
        <v>484</v>
      </c>
      <c r="Z10" t="s">
        <v>484</v>
      </c>
      <c r="AA10" s="2">
        <v>42849.272326388891</v>
      </c>
      <c r="AB10" s="2">
        <v>42858.238969907405</v>
      </c>
      <c r="AD10">
        <v>11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9</v>
      </c>
      <c r="B11">
        <f t="shared" si="1"/>
        <v>3</v>
      </c>
      <c r="C11" s="4">
        <f t="shared" ca="1" si="2"/>
        <v>98778</v>
      </c>
      <c r="D11">
        <v>98778</v>
      </c>
      <c r="E11" t="s">
        <v>801</v>
      </c>
      <c r="F11" t="s">
        <v>45</v>
      </c>
      <c r="G11" t="s">
        <v>55</v>
      </c>
      <c r="H11" t="s">
        <v>112</v>
      </c>
      <c r="I11" t="s">
        <v>24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1152</v>
      </c>
      <c r="O11">
        <v>17496</v>
      </c>
      <c r="P11" t="s">
        <v>123</v>
      </c>
      <c r="Q11" t="s">
        <v>82</v>
      </c>
      <c r="S11" t="s">
        <v>269</v>
      </c>
      <c r="T11" t="s">
        <v>36</v>
      </c>
      <c r="U11" t="s">
        <v>35</v>
      </c>
      <c r="V11" t="s">
        <v>190</v>
      </c>
      <c r="W11" t="s">
        <v>26</v>
      </c>
      <c r="X11" t="s">
        <v>742</v>
      </c>
      <c r="Y11" t="s">
        <v>484</v>
      </c>
      <c r="Z11" t="s">
        <v>484</v>
      </c>
      <c r="AA11" s="2">
        <v>42851.668726851851</v>
      </c>
      <c r="AB11" s="2">
        <v>42857.251631944448</v>
      </c>
      <c r="AD11">
        <v>5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P1</v>
      </c>
    </row>
    <row r="12" spans="1:34" x14ac:dyDescent="0.3">
      <c r="A12">
        <f t="shared" si="0"/>
        <v>4</v>
      </c>
      <c r="B12">
        <f t="shared" si="1"/>
        <v>2</v>
      </c>
      <c r="C12" s="4">
        <f t="shared" ca="1" si="2"/>
        <v>98915</v>
      </c>
      <c r="D12">
        <v>98915</v>
      </c>
      <c r="E12" t="s">
        <v>1180</v>
      </c>
      <c r="F12" t="s">
        <v>45</v>
      </c>
      <c r="G12" t="s">
        <v>55</v>
      </c>
      <c r="H12" t="s">
        <v>156</v>
      </c>
      <c r="I12" t="s">
        <v>123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1179</v>
      </c>
      <c r="O12" t="s">
        <v>123</v>
      </c>
      <c r="P12" t="s">
        <v>123</v>
      </c>
      <c r="Q12" t="s">
        <v>82</v>
      </c>
      <c r="S12" t="s">
        <v>269</v>
      </c>
      <c r="T12" t="s">
        <v>23</v>
      </c>
      <c r="U12" t="s">
        <v>50</v>
      </c>
      <c r="V12" t="s">
        <v>82</v>
      </c>
      <c r="W12" t="s">
        <v>739</v>
      </c>
      <c r="X12" t="s">
        <v>1180</v>
      </c>
      <c r="Y12" t="s">
        <v>484</v>
      </c>
      <c r="Z12" t="s">
        <v>484</v>
      </c>
      <c r="AA12" s="2">
        <v>42856.609178240738</v>
      </c>
      <c r="AB12" s="2">
        <v>42858.39702546296</v>
      </c>
      <c r="AD12">
        <v>4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unspecified</v>
      </c>
    </row>
    <row r="13" spans="1:34" x14ac:dyDescent="0.3">
      <c r="A13">
        <f t="shared" si="0"/>
        <v>4</v>
      </c>
      <c r="B13">
        <f t="shared" si="1"/>
        <v>1</v>
      </c>
      <c r="C13" s="4">
        <f t="shared" ca="1" si="2"/>
        <v>98922</v>
      </c>
      <c r="D13">
        <v>98922</v>
      </c>
      <c r="E13" t="s">
        <v>104</v>
      </c>
      <c r="F13" t="s">
        <v>45</v>
      </c>
      <c r="G13" t="s">
        <v>482</v>
      </c>
      <c r="H13" t="s">
        <v>94</v>
      </c>
      <c r="I13" t="s">
        <v>249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1181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22</v>
      </c>
      <c r="V13" t="s">
        <v>82</v>
      </c>
      <c r="W13" t="s">
        <v>95</v>
      </c>
      <c r="X13" t="s">
        <v>290</v>
      </c>
      <c r="Y13" t="s">
        <v>484</v>
      </c>
      <c r="Z13" t="s">
        <v>484</v>
      </c>
      <c r="AA13" s="2">
        <v>42856.947974537034</v>
      </c>
      <c r="AB13" s="2">
        <v>42859.135034722225</v>
      </c>
      <c r="AD13">
        <v>2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P2</v>
      </c>
    </row>
    <row r="14" spans="1:34" x14ac:dyDescent="0.3">
      <c r="A14">
        <f t="shared" si="0"/>
        <v>3</v>
      </c>
      <c r="B14">
        <f t="shared" si="1"/>
        <v>1</v>
      </c>
      <c r="C14" s="4">
        <f t="shared" ca="1" si="2"/>
        <v>98965</v>
      </c>
      <c r="D14">
        <v>98965</v>
      </c>
      <c r="E14" t="s">
        <v>804</v>
      </c>
      <c r="F14" t="s">
        <v>45</v>
      </c>
      <c r="G14" t="s">
        <v>46</v>
      </c>
      <c r="H14" t="s">
        <v>156</v>
      </c>
      <c r="I14" t="s">
        <v>123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1202</v>
      </c>
      <c r="O14" t="s">
        <v>123</v>
      </c>
      <c r="P14" t="s">
        <v>123</v>
      </c>
      <c r="Q14" t="s">
        <v>21</v>
      </c>
      <c r="S14" t="s">
        <v>269</v>
      </c>
      <c r="T14" t="s">
        <v>36</v>
      </c>
      <c r="U14" t="s">
        <v>35</v>
      </c>
      <c r="V14" t="s">
        <v>82</v>
      </c>
      <c r="W14" t="s">
        <v>54</v>
      </c>
      <c r="X14" t="s">
        <v>881</v>
      </c>
      <c r="Y14" t="s">
        <v>484</v>
      </c>
      <c r="Z14" t="s">
        <v>484</v>
      </c>
      <c r="AA14" s="2">
        <v>42857.378981481481</v>
      </c>
      <c r="AB14" s="2">
        <v>42859.294999999998</v>
      </c>
      <c r="AD14">
        <v>8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 xml:space="preserve"> ---</v>
      </c>
      <c r="AH14" t="str">
        <f t="shared" ca="1" si="7"/>
        <v>unspecified</v>
      </c>
    </row>
    <row r="15" spans="1:34" x14ac:dyDescent="0.3">
      <c r="A15">
        <f t="shared" si="0"/>
        <v>1</v>
      </c>
      <c r="B15">
        <f t="shared" si="1"/>
        <v>0</v>
      </c>
      <c r="C15" s="4">
        <f t="shared" ca="1" si="2"/>
        <v>99069</v>
      </c>
      <c r="D15">
        <v>99069</v>
      </c>
      <c r="E15" t="s">
        <v>785</v>
      </c>
      <c r="F15" t="s">
        <v>45</v>
      </c>
      <c r="G15" t="s">
        <v>482</v>
      </c>
      <c r="H15" t="s">
        <v>184</v>
      </c>
      <c r="I15" t="s">
        <v>81</v>
      </c>
      <c r="J15" t="s">
        <v>123</v>
      </c>
      <c r="K15" t="str">
        <f t="shared" ca="1" si="3"/>
        <v>NTR</v>
      </c>
      <c r="L15" t="s">
        <v>484</v>
      </c>
      <c r="M15" t="s">
        <v>484</v>
      </c>
      <c r="N15" t="s">
        <v>1219</v>
      </c>
      <c r="O15" t="s">
        <v>123</v>
      </c>
      <c r="P15" t="s">
        <v>123</v>
      </c>
      <c r="Q15" t="s">
        <v>82</v>
      </c>
      <c r="S15" t="s">
        <v>269</v>
      </c>
      <c r="T15" t="s">
        <v>36</v>
      </c>
      <c r="U15" t="s">
        <v>22</v>
      </c>
      <c r="V15" t="s">
        <v>156</v>
      </c>
      <c r="W15" t="s">
        <v>54</v>
      </c>
      <c r="X15" t="s">
        <v>870</v>
      </c>
      <c r="Y15" t="s">
        <v>103</v>
      </c>
      <c r="Z15" t="s">
        <v>484</v>
      </c>
      <c r="AA15" s="2">
        <v>42859.384525462963</v>
      </c>
      <c r="AB15" s="2">
        <v>42860.120405092595</v>
      </c>
      <c r="AD15">
        <v>3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x14ac:dyDescent="0.3">
      <c r="A16">
        <f t="shared" si="0"/>
        <v>73</v>
      </c>
      <c r="B16">
        <f t="shared" si="1"/>
        <v>10</v>
      </c>
      <c r="C16" s="4">
        <f t="shared" ca="1" si="2"/>
        <v>96279</v>
      </c>
      <c r="D16">
        <v>96279</v>
      </c>
      <c r="E16" t="s">
        <v>56</v>
      </c>
      <c r="F16" t="s">
        <v>63</v>
      </c>
      <c r="G16" t="s">
        <v>55</v>
      </c>
      <c r="H16" t="s">
        <v>184</v>
      </c>
      <c r="I16" t="s">
        <v>649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545</v>
      </c>
      <c r="O16" t="s">
        <v>123</v>
      </c>
      <c r="P16" t="s">
        <v>123</v>
      </c>
      <c r="Q16" t="s">
        <v>82</v>
      </c>
      <c r="S16" t="s">
        <v>269</v>
      </c>
      <c r="T16" t="s">
        <v>36</v>
      </c>
      <c r="U16" t="s">
        <v>22</v>
      </c>
      <c r="V16" t="s">
        <v>82</v>
      </c>
      <c r="W16" t="s">
        <v>90</v>
      </c>
      <c r="X16" t="s">
        <v>405</v>
      </c>
      <c r="Y16" t="s">
        <v>100</v>
      </c>
      <c r="Z16" t="s">
        <v>484</v>
      </c>
      <c r="AA16" s="2">
        <v>42788.363287037035</v>
      </c>
      <c r="AB16" s="2">
        <v>42850.23982638889</v>
      </c>
      <c r="AD16">
        <v>4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 xml:space="preserve"> ---</v>
      </c>
      <c r="AH16" t="str">
        <f t="shared" ca="1" si="7"/>
        <v>P0</v>
      </c>
    </row>
    <row r="17" spans="1:34" x14ac:dyDescent="0.3">
      <c r="A17">
        <f t="shared" si="0"/>
        <v>37</v>
      </c>
      <c r="B17">
        <f t="shared" si="1"/>
        <v>3</v>
      </c>
      <c r="C17" s="4">
        <f t="shared" ca="1" si="2"/>
        <v>97551</v>
      </c>
      <c r="D17">
        <v>97551</v>
      </c>
      <c r="E17" t="s">
        <v>1000</v>
      </c>
      <c r="F17" t="s">
        <v>63</v>
      </c>
      <c r="G17" t="s">
        <v>446</v>
      </c>
      <c r="H17" t="s">
        <v>184</v>
      </c>
      <c r="I17" t="s">
        <v>30</v>
      </c>
      <c r="J17" t="s">
        <v>123</v>
      </c>
      <c r="K17" t="str">
        <f t="shared" ca="1" si="3"/>
        <v>.</v>
      </c>
      <c r="L17" t="s">
        <v>484</v>
      </c>
      <c r="M17" t="s">
        <v>1100</v>
      </c>
      <c r="N17" t="s">
        <v>921</v>
      </c>
      <c r="O17">
        <v>17250</v>
      </c>
      <c r="P17" t="s">
        <v>123</v>
      </c>
      <c r="Q17" t="s">
        <v>82</v>
      </c>
      <c r="S17" t="s">
        <v>269</v>
      </c>
      <c r="T17" t="s">
        <v>36</v>
      </c>
      <c r="U17" t="s">
        <v>35</v>
      </c>
      <c r="V17" t="s">
        <v>190</v>
      </c>
      <c r="W17" t="s">
        <v>26</v>
      </c>
      <c r="X17" t="s">
        <v>412</v>
      </c>
      <c r="Y17" t="s">
        <v>100</v>
      </c>
      <c r="Z17" t="s">
        <v>484</v>
      </c>
      <c r="AA17" s="2">
        <v>42822.285578703704</v>
      </c>
      <c r="AB17" s="2">
        <v>42857.249490740738</v>
      </c>
      <c r="AD17">
        <v>4</v>
      </c>
      <c r="AE17" t="str">
        <f t="shared" ca="1" si="4"/>
        <v>AvatarFS</v>
      </c>
      <c r="AF17" t="str">
        <f t="shared" ca="1" si="5"/>
        <v>Avitus_1.4.0.68-20170510</v>
      </c>
      <c r="AG17" t="str">
        <f t="shared" ca="1" si="6"/>
        <v xml:space="preserve"> ---</v>
      </c>
      <c r="AH17" t="str">
        <f t="shared" ca="1" si="7"/>
        <v>P0</v>
      </c>
    </row>
    <row r="18" spans="1:34" x14ac:dyDescent="0.3">
      <c r="A18">
        <f t="shared" si="0"/>
        <v>35</v>
      </c>
      <c r="B18">
        <f t="shared" si="1"/>
        <v>0</v>
      </c>
      <c r="C18" s="4">
        <f t="shared" ca="1" si="2"/>
        <v>97673</v>
      </c>
      <c r="D18">
        <v>97673</v>
      </c>
      <c r="E18" t="s">
        <v>62</v>
      </c>
      <c r="F18" t="s">
        <v>63</v>
      </c>
      <c r="G18" t="s">
        <v>733</v>
      </c>
      <c r="H18" t="s">
        <v>184</v>
      </c>
      <c r="I18" t="s">
        <v>30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933</v>
      </c>
      <c r="O18">
        <v>17067</v>
      </c>
      <c r="P18" t="s">
        <v>123</v>
      </c>
      <c r="Q18" t="s">
        <v>82</v>
      </c>
      <c r="S18" t="s">
        <v>269</v>
      </c>
      <c r="T18" t="s">
        <v>36</v>
      </c>
      <c r="U18" t="s">
        <v>22</v>
      </c>
      <c r="V18" t="s">
        <v>190</v>
      </c>
      <c r="W18" t="s">
        <v>26</v>
      </c>
      <c r="X18" t="s">
        <v>934</v>
      </c>
      <c r="Y18" t="s">
        <v>100</v>
      </c>
      <c r="Z18" t="s">
        <v>484</v>
      </c>
      <c r="AA18" s="2">
        <v>42824.147233796299</v>
      </c>
      <c r="AB18" s="2">
        <v>42860.22792824074</v>
      </c>
      <c r="AD18">
        <v>4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P0</v>
      </c>
    </row>
    <row r="19" spans="1:34" x14ac:dyDescent="0.3">
      <c r="A19">
        <f t="shared" si="0"/>
        <v>32</v>
      </c>
      <c r="B19">
        <f t="shared" si="1"/>
        <v>11</v>
      </c>
      <c r="C19" s="4">
        <f t="shared" ca="1" si="2"/>
        <v>97780</v>
      </c>
      <c r="D19">
        <v>97780</v>
      </c>
      <c r="E19" t="s">
        <v>410</v>
      </c>
      <c r="F19" t="s">
        <v>63</v>
      </c>
      <c r="G19" t="s">
        <v>555</v>
      </c>
      <c r="H19" t="s">
        <v>94</v>
      </c>
      <c r="I19" t="s">
        <v>24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981</v>
      </c>
      <c r="O19" t="s">
        <v>123</v>
      </c>
      <c r="P19" t="s">
        <v>123</v>
      </c>
      <c r="Q19" t="s">
        <v>82</v>
      </c>
      <c r="S19" t="s">
        <v>269</v>
      </c>
      <c r="T19" t="s">
        <v>23</v>
      </c>
      <c r="U19" t="s">
        <v>22</v>
      </c>
      <c r="V19" t="s">
        <v>82</v>
      </c>
      <c r="W19" t="s">
        <v>90</v>
      </c>
      <c r="X19" t="s">
        <v>959</v>
      </c>
      <c r="Y19" t="s">
        <v>484</v>
      </c>
      <c r="Z19" t="s">
        <v>484</v>
      </c>
      <c r="AA19" s="2">
        <v>42828.155347222222</v>
      </c>
      <c r="AB19" s="2">
        <v>42849.01326388889</v>
      </c>
      <c r="AD19">
        <v>11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 xml:space="preserve"> ---</v>
      </c>
      <c r="AH19" t="str">
        <f t="shared" ca="1" si="7"/>
        <v>P2</v>
      </c>
    </row>
    <row r="20" spans="1:34" x14ac:dyDescent="0.3">
      <c r="A20">
        <f t="shared" si="0"/>
        <v>18</v>
      </c>
      <c r="B20">
        <f t="shared" si="1"/>
        <v>1</v>
      </c>
      <c r="C20" s="4">
        <f t="shared" ca="1" si="2"/>
        <v>98359</v>
      </c>
      <c r="D20">
        <v>98359</v>
      </c>
      <c r="E20" t="s">
        <v>1000</v>
      </c>
      <c r="F20" t="s">
        <v>63</v>
      </c>
      <c r="G20" t="s">
        <v>446</v>
      </c>
      <c r="H20" t="s">
        <v>112</v>
      </c>
      <c r="I20" t="s">
        <v>24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1061</v>
      </c>
      <c r="O20">
        <v>17373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190</v>
      </c>
      <c r="W20" t="s">
        <v>26</v>
      </c>
      <c r="X20" t="s">
        <v>742</v>
      </c>
      <c r="Y20" t="s">
        <v>103</v>
      </c>
      <c r="Z20" t="s">
        <v>484</v>
      </c>
      <c r="AA20" s="2">
        <v>42842.662604166668</v>
      </c>
      <c r="AB20" s="2">
        <v>42859.326423611114</v>
      </c>
      <c r="AD20">
        <v>8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 xml:space="preserve"> ---</v>
      </c>
      <c r="AH20" t="str">
        <f t="shared" ca="1" si="7"/>
        <v>P1</v>
      </c>
    </row>
    <row r="21" spans="1:34" x14ac:dyDescent="0.3">
      <c r="A21">
        <f t="shared" si="0"/>
        <v>9</v>
      </c>
      <c r="B21">
        <f t="shared" si="1"/>
        <v>1</v>
      </c>
      <c r="C21" s="4">
        <f t="shared" ca="1" si="2"/>
        <v>98731</v>
      </c>
      <c r="D21">
        <v>98731</v>
      </c>
      <c r="E21" t="s">
        <v>130</v>
      </c>
      <c r="F21" t="s">
        <v>63</v>
      </c>
      <c r="G21" t="s">
        <v>64</v>
      </c>
      <c r="H21" t="s">
        <v>184</v>
      </c>
      <c r="I21" t="s">
        <v>81</v>
      </c>
      <c r="J21" t="s">
        <v>123</v>
      </c>
      <c r="K21" t="str">
        <f t="shared" ca="1" si="3"/>
        <v>.</v>
      </c>
      <c r="L21" t="s">
        <v>484</v>
      </c>
      <c r="M21" t="s">
        <v>1100</v>
      </c>
      <c r="N21" t="s">
        <v>1137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82</v>
      </c>
      <c r="W21" t="s">
        <v>90</v>
      </c>
      <c r="X21" t="s">
        <v>130</v>
      </c>
      <c r="Y21" t="s">
        <v>484</v>
      </c>
      <c r="Z21" t="s">
        <v>847</v>
      </c>
      <c r="AA21" s="2">
        <v>42851.04111111111</v>
      </c>
      <c r="AB21" s="2">
        <v>42859.960682870369</v>
      </c>
      <c r="AD21">
        <v>3</v>
      </c>
      <c r="AE21" t="str">
        <f t="shared" ca="1" si="4"/>
        <v>AvatarFS</v>
      </c>
      <c r="AF21" t="str">
        <f t="shared" ca="1" si="5"/>
        <v>Avitus_1.4.0.68-20170510</v>
      </c>
      <c r="AG21" t="str">
        <f t="shared" ca="1" si="6"/>
        <v xml:space="preserve"> ---</v>
      </c>
      <c r="AH21" t="str">
        <f t="shared" ca="1" si="7"/>
        <v>P0</v>
      </c>
    </row>
    <row r="22" spans="1:34" x14ac:dyDescent="0.3">
      <c r="A22">
        <f t="shared" si="0"/>
        <v>1</v>
      </c>
      <c r="B22">
        <f t="shared" si="1"/>
        <v>1</v>
      </c>
      <c r="C22" s="4">
        <f t="shared" ca="1" si="2"/>
        <v>99032</v>
      </c>
      <c r="D22">
        <v>99032</v>
      </c>
      <c r="E22" t="s">
        <v>62</v>
      </c>
      <c r="F22" t="s">
        <v>63</v>
      </c>
      <c r="G22" t="s">
        <v>989</v>
      </c>
      <c r="H22" t="s">
        <v>94</v>
      </c>
      <c r="I22" t="s">
        <v>123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1208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22</v>
      </c>
      <c r="V22" t="s">
        <v>82</v>
      </c>
      <c r="W22" t="s">
        <v>90</v>
      </c>
      <c r="X22" t="s">
        <v>997</v>
      </c>
      <c r="Y22" t="s">
        <v>484</v>
      </c>
      <c r="Z22" t="s">
        <v>484</v>
      </c>
      <c r="AA22" s="2">
        <v>42859.043344907404</v>
      </c>
      <c r="AB22" s="2">
        <v>42859.064467592594</v>
      </c>
      <c r="AD22">
        <v>2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 xml:space="preserve"> ---</v>
      </c>
      <c r="AH22" t="str">
        <f t="shared" ca="1" si="7"/>
        <v>P2</v>
      </c>
    </row>
    <row r="23" spans="1:34" x14ac:dyDescent="0.3">
      <c r="A23">
        <f t="shared" si="0"/>
        <v>0</v>
      </c>
      <c r="B23">
        <f t="shared" si="1"/>
        <v>0</v>
      </c>
      <c r="C23" s="4">
        <f t="shared" ca="1" si="2"/>
        <v>99098</v>
      </c>
      <c r="D23">
        <v>99098</v>
      </c>
      <c r="E23" t="s">
        <v>62</v>
      </c>
      <c r="F23" t="s">
        <v>63</v>
      </c>
      <c r="G23" t="s">
        <v>989</v>
      </c>
      <c r="H23" t="s">
        <v>94</v>
      </c>
      <c r="I23" t="s">
        <v>1196</v>
      </c>
      <c r="J23" t="s">
        <v>123</v>
      </c>
      <c r="K23" t="str">
        <f t="shared" ca="1" si="3"/>
        <v>NTR</v>
      </c>
      <c r="L23" t="s">
        <v>484</v>
      </c>
      <c r="M23" t="s">
        <v>484</v>
      </c>
      <c r="N23" t="s">
        <v>1222</v>
      </c>
      <c r="O23" t="s">
        <v>123</v>
      </c>
      <c r="P23" t="s">
        <v>123</v>
      </c>
      <c r="Q23" t="s">
        <v>21</v>
      </c>
      <c r="S23" t="s">
        <v>269</v>
      </c>
      <c r="T23" t="s">
        <v>23</v>
      </c>
      <c r="U23" t="s">
        <v>22</v>
      </c>
      <c r="V23" t="s">
        <v>82</v>
      </c>
      <c r="W23" t="s">
        <v>90</v>
      </c>
      <c r="X23" t="s">
        <v>1223</v>
      </c>
      <c r="Y23" t="s">
        <v>484</v>
      </c>
      <c r="Z23" t="s">
        <v>484</v>
      </c>
      <c r="AA23" s="2">
        <v>42860.067465277774</v>
      </c>
      <c r="AB23" s="2">
        <v>42860.069965277777</v>
      </c>
      <c r="AD23">
        <v>2</v>
      </c>
      <c r="AE23" t="str">
        <f t="shared" ca="1" si="4"/>
        <v>NTR</v>
      </c>
      <c r="AF23" t="str">
        <f t="shared" ca="1" si="5"/>
        <v>NoTarg</v>
      </c>
      <c r="AG23" t="str">
        <f t="shared" ca="1" si="6"/>
        <v>NoWaive</v>
      </c>
      <c r="AH23" t="str">
        <f t="shared" ca="1" si="7"/>
        <v>NTR</v>
      </c>
    </row>
    <row r="24" spans="1:34" x14ac:dyDescent="0.3">
      <c r="A24">
        <f t="shared" si="0"/>
        <v>9</v>
      </c>
      <c r="B24">
        <f t="shared" si="1"/>
        <v>1</v>
      </c>
      <c r="C24" s="4">
        <f t="shared" ca="1" si="2"/>
        <v>98727</v>
      </c>
      <c r="D24">
        <v>98727</v>
      </c>
      <c r="E24" t="s">
        <v>414</v>
      </c>
      <c r="F24" t="s">
        <v>1140</v>
      </c>
      <c r="G24" t="s">
        <v>1141</v>
      </c>
      <c r="H24" t="s">
        <v>184</v>
      </c>
      <c r="I24" t="s">
        <v>123</v>
      </c>
      <c r="J24" t="s">
        <v>123</v>
      </c>
      <c r="K24" t="str">
        <f t="shared" ca="1" si="3"/>
        <v>New Repro data has been provided along with log files.</v>
      </c>
      <c r="L24" t="s">
        <v>484</v>
      </c>
      <c r="M24" t="s">
        <v>484</v>
      </c>
      <c r="N24" t="s">
        <v>1216</v>
      </c>
      <c r="O24" t="s">
        <v>123</v>
      </c>
      <c r="P24" t="s">
        <v>1217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54</v>
      </c>
      <c r="X24" t="s">
        <v>127</v>
      </c>
      <c r="Y24" t="s">
        <v>484</v>
      </c>
      <c r="Z24" t="s">
        <v>484</v>
      </c>
      <c r="AA24" s="2">
        <v>42851.018645833334</v>
      </c>
      <c r="AB24" s="2">
        <v>42859.352650462963</v>
      </c>
      <c r="AD24">
        <v>12</v>
      </c>
      <c r="AE24" t="str">
        <f t="shared" ca="1" si="4"/>
        <v>Backup+Restore</v>
      </c>
      <c r="AF24" t="str">
        <f t="shared" ca="1" si="5"/>
        <v xml:space="preserve"> ---</v>
      </c>
      <c r="AG24" t="str">
        <f t="shared" ca="1" si="6"/>
        <v xml:space="preserve"> ---</v>
      </c>
      <c r="AH24" t="str">
        <f t="shared" ca="1" si="7"/>
        <v>unspecified</v>
      </c>
    </row>
    <row r="25" spans="1:34" x14ac:dyDescent="0.3">
      <c r="A25">
        <f t="shared" si="0"/>
        <v>304</v>
      </c>
      <c r="B25">
        <f t="shared" si="1"/>
        <v>14</v>
      </c>
      <c r="C25" s="4">
        <f t="shared" ca="1" si="2"/>
        <v>85572</v>
      </c>
      <c r="D25">
        <v>85572</v>
      </c>
      <c r="E25" t="s">
        <v>69</v>
      </c>
      <c r="F25" t="s">
        <v>70</v>
      </c>
      <c r="G25" t="s">
        <v>71</v>
      </c>
      <c r="H25" t="s">
        <v>184</v>
      </c>
      <c r="I25" t="s">
        <v>81</v>
      </c>
      <c r="J25" t="s">
        <v>123</v>
      </c>
      <c r="K25" t="str">
        <f t="shared" ca="1" si="3"/>
        <v>.</v>
      </c>
      <c r="L25" t="s">
        <v>484</v>
      </c>
      <c r="M25" t="s">
        <v>1105</v>
      </c>
      <c r="N25" t="s">
        <v>313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95</v>
      </c>
      <c r="X25" t="s">
        <v>272</v>
      </c>
      <c r="Y25" t="s">
        <v>484</v>
      </c>
      <c r="Z25" t="s">
        <v>484</v>
      </c>
      <c r="AA25" s="2">
        <v>42552.705081018517</v>
      </c>
      <c r="AB25" s="2">
        <v>42846.691307870373</v>
      </c>
      <c r="AD25">
        <v>8</v>
      </c>
      <c r="AE25" t="str">
        <f t="shared" ca="1" si="4"/>
        <v>Documentation</v>
      </c>
      <c r="AF25" t="str">
        <f t="shared" ca="1" si="5"/>
        <v>Avitus_1.4.0.71-20170531</v>
      </c>
      <c r="AG25" t="str">
        <f t="shared" ca="1" si="6"/>
        <v xml:space="preserve"> ---</v>
      </c>
      <c r="AH25" t="str">
        <f t="shared" ca="1" si="7"/>
        <v>P0</v>
      </c>
    </row>
    <row r="26" spans="1:34" x14ac:dyDescent="0.3">
      <c r="A26">
        <f t="shared" si="0"/>
        <v>44</v>
      </c>
      <c r="B26">
        <f t="shared" si="1"/>
        <v>14</v>
      </c>
      <c r="C26" s="4">
        <f t="shared" ca="1" si="2"/>
        <v>97325</v>
      </c>
      <c r="D26">
        <v>97325</v>
      </c>
      <c r="E26" t="s">
        <v>69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1105</v>
      </c>
      <c r="N26" t="s">
        <v>946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54</v>
      </c>
      <c r="X26" t="s">
        <v>456</v>
      </c>
      <c r="Y26" t="s">
        <v>484</v>
      </c>
      <c r="Z26" t="s">
        <v>484</v>
      </c>
      <c r="AA26" s="2">
        <v>42815.376701388886</v>
      </c>
      <c r="AB26" s="2">
        <v>42846.69127314815</v>
      </c>
      <c r="AD26">
        <v>12</v>
      </c>
      <c r="AE26" t="str">
        <f t="shared" ca="1" si="4"/>
        <v>Documentation</v>
      </c>
      <c r="AF26" t="str">
        <f t="shared" ca="1" si="5"/>
        <v>Avitus_1.4.0.71-20170531</v>
      </c>
      <c r="AG26" t="str">
        <f t="shared" ca="1" si="6"/>
        <v xml:space="preserve"> ---</v>
      </c>
      <c r="AH26" t="str">
        <f t="shared" ca="1" si="7"/>
        <v>P0</v>
      </c>
    </row>
    <row r="27" spans="1:34" x14ac:dyDescent="0.3">
      <c r="A27">
        <f t="shared" si="0"/>
        <v>36</v>
      </c>
      <c r="B27">
        <f t="shared" si="1"/>
        <v>14</v>
      </c>
      <c r="C27" s="4">
        <f t="shared" ca="1" si="2"/>
        <v>97618</v>
      </c>
      <c r="D27">
        <v>97618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1105</v>
      </c>
      <c r="N27" t="s">
        <v>947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54</v>
      </c>
      <c r="X27" t="s">
        <v>456</v>
      </c>
      <c r="Y27" t="s">
        <v>484</v>
      </c>
      <c r="Z27" t="s">
        <v>484</v>
      </c>
      <c r="AA27" s="2">
        <v>42823.494652777779</v>
      </c>
      <c r="AB27" s="2">
        <v>42846.691238425927</v>
      </c>
      <c r="AD27">
        <v>9</v>
      </c>
      <c r="AE27" t="str">
        <f t="shared" ca="1" si="4"/>
        <v>Documentation</v>
      </c>
      <c r="AF27" t="str">
        <f t="shared" ca="1" si="5"/>
        <v>Avitus_1.4.0.71-20170531</v>
      </c>
      <c r="AG27" t="str">
        <f t="shared" ca="1" si="6"/>
        <v xml:space="preserve"> ---</v>
      </c>
      <c r="AH27" t="str">
        <f t="shared" ca="1" si="7"/>
        <v>P0</v>
      </c>
    </row>
    <row r="28" spans="1:34" x14ac:dyDescent="0.3">
      <c r="A28">
        <f t="shared" si="0"/>
        <v>32</v>
      </c>
      <c r="B28">
        <f t="shared" si="1"/>
        <v>8</v>
      </c>
      <c r="C28" s="4">
        <f t="shared" ca="1" si="2"/>
        <v>97781</v>
      </c>
      <c r="D28">
        <v>97781</v>
      </c>
      <c r="E28" t="s">
        <v>69</v>
      </c>
      <c r="F28" t="s">
        <v>70</v>
      </c>
      <c r="G28" t="s">
        <v>71</v>
      </c>
      <c r="H28" t="s">
        <v>184</v>
      </c>
      <c r="I28" t="s">
        <v>81</v>
      </c>
      <c r="J28" t="s">
        <v>123</v>
      </c>
      <c r="K28" t="str">
        <f t="shared" ca="1" si="3"/>
        <v>.</v>
      </c>
      <c r="L28" t="s">
        <v>484</v>
      </c>
      <c r="M28" t="s">
        <v>1105</v>
      </c>
      <c r="N28" t="s">
        <v>960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95</v>
      </c>
      <c r="X28" t="s">
        <v>311</v>
      </c>
      <c r="Y28" t="s">
        <v>484</v>
      </c>
      <c r="Z28" t="s">
        <v>484</v>
      </c>
      <c r="AA28" s="2">
        <v>42828.162638888891</v>
      </c>
      <c r="AB28" s="2">
        <v>42852.59716435185</v>
      </c>
      <c r="AD28">
        <v>6</v>
      </c>
      <c r="AE28" t="str">
        <f t="shared" ca="1" si="4"/>
        <v>Documentation</v>
      </c>
      <c r="AF28" t="str">
        <f t="shared" ca="1" si="5"/>
        <v>Avitus_1.4.0.71-20170531</v>
      </c>
      <c r="AG28" t="str">
        <f t="shared" ca="1" si="6"/>
        <v xml:space="preserve"> ---</v>
      </c>
      <c r="AH28" t="str">
        <f t="shared" ca="1" si="7"/>
        <v>P0</v>
      </c>
    </row>
    <row r="29" spans="1:34" x14ac:dyDescent="0.3">
      <c r="A29">
        <f t="shared" si="0"/>
        <v>23</v>
      </c>
      <c r="B29">
        <f t="shared" si="1"/>
        <v>14</v>
      </c>
      <c r="C29" s="4">
        <f t="shared" ca="1" si="2"/>
        <v>98207</v>
      </c>
      <c r="D29">
        <v>98207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1105</v>
      </c>
      <c r="N29" t="s">
        <v>1030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22</v>
      </c>
      <c r="V29" t="s">
        <v>82</v>
      </c>
      <c r="W29" t="s">
        <v>54</v>
      </c>
      <c r="X29" t="s">
        <v>456</v>
      </c>
      <c r="Y29" t="s">
        <v>484</v>
      </c>
      <c r="Z29" t="s">
        <v>484</v>
      </c>
      <c r="AA29" s="2">
        <v>42837.563020833331</v>
      </c>
      <c r="AB29" s="2">
        <v>42846.691446759258</v>
      </c>
      <c r="AD29">
        <v>12</v>
      </c>
      <c r="AE29" t="str">
        <f t="shared" ca="1" si="4"/>
        <v>Documentation</v>
      </c>
      <c r="AF29" t="str">
        <f t="shared" ca="1" si="5"/>
        <v>Avitus_1.4.0.71-20170531</v>
      </c>
      <c r="AG29" t="str">
        <f t="shared" ca="1" si="6"/>
        <v xml:space="preserve"> ---</v>
      </c>
      <c r="AH29" t="str">
        <f t="shared" ca="1" si="7"/>
        <v>P0</v>
      </c>
    </row>
    <row r="30" spans="1:34" x14ac:dyDescent="0.3">
      <c r="A30">
        <f t="shared" si="0"/>
        <v>24</v>
      </c>
      <c r="B30">
        <f t="shared" si="1"/>
        <v>2</v>
      </c>
      <c r="C30" s="4">
        <f t="shared" ca="1" si="2"/>
        <v>98160</v>
      </c>
      <c r="D30">
        <v>98160</v>
      </c>
      <c r="E30" t="s">
        <v>413</v>
      </c>
      <c r="F30" t="s">
        <v>253</v>
      </c>
      <c r="G30" t="s">
        <v>254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1100</v>
      </c>
      <c r="N30" t="s">
        <v>1022</v>
      </c>
      <c r="O30" t="s">
        <v>123</v>
      </c>
      <c r="P30" t="s">
        <v>590</v>
      </c>
      <c r="Q30" t="s">
        <v>82</v>
      </c>
      <c r="S30" t="s">
        <v>269</v>
      </c>
      <c r="T30" t="s">
        <v>51</v>
      </c>
      <c r="U30" t="s">
        <v>22</v>
      </c>
      <c r="V30" t="s">
        <v>82</v>
      </c>
      <c r="W30" t="s">
        <v>54</v>
      </c>
      <c r="X30" t="s">
        <v>277</v>
      </c>
      <c r="Y30" t="s">
        <v>484</v>
      </c>
      <c r="Z30" t="s">
        <v>484</v>
      </c>
      <c r="AA30" s="2">
        <v>42836.582303240742</v>
      </c>
      <c r="AB30" s="2">
        <v>42858.404016203705</v>
      </c>
      <c r="AD30">
        <v>8</v>
      </c>
      <c r="AE30" t="str">
        <f t="shared" ca="1" si="4"/>
        <v>File Access Auditing</v>
      </c>
      <c r="AF30" t="str">
        <f t="shared" ca="1" si="5"/>
        <v>Avitus_1.4.0.68-20170510</v>
      </c>
      <c r="AG30" t="str">
        <f t="shared" ca="1" si="6"/>
        <v xml:space="preserve"> ---</v>
      </c>
      <c r="AH30" t="str">
        <f t="shared" ca="1" si="7"/>
        <v>P0</v>
      </c>
    </row>
    <row r="31" spans="1:34" x14ac:dyDescent="0.3">
      <c r="A31">
        <f t="shared" si="0"/>
        <v>15</v>
      </c>
      <c r="B31">
        <f t="shared" si="1"/>
        <v>0</v>
      </c>
      <c r="C31" s="4">
        <f t="shared" ca="1" si="2"/>
        <v>98562</v>
      </c>
      <c r="D31">
        <v>98562</v>
      </c>
      <c r="E31" t="s">
        <v>179</v>
      </c>
      <c r="F31" t="s">
        <v>253</v>
      </c>
      <c r="G31" t="s">
        <v>258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1119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54</v>
      </c>
      <c r="X31" t="s">
        <v>277</v>
      </c>
      <c r="Y31" t="s">
        <v>484</v>
      </c>
      <c r="Z31" t="s">
        <v>484</v>
      </c>
      <c r="AA31" s="2">
        <v>42845.770902777775</v>
      </c>
      <c r="AB31" s="2">
        <v>42860.482592592591</v>
      </c>
      <c r="AD31">
        <v>5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P0</v>
      </c>
    </row>
    <row r="32" spans="1:34" x14ac:dyDescent="0.3">
      <c r="A32">
        <f t="shared" si="0"/>
        <v>1</v>
      </c>
      <c r="B32">
        <f t="shared" si="1"/>
        <v>0</v>
      </c>
      <c r="C32" s="4">
        <f t="shared" ca="1" si="2"/>
        <v>99073</v>
      </c>
      <c r="D32">
        <v>99073</v>
      </c>
      <c r="E32" t="s">
        <v>413</v>
      </c>
      <c r="F32" t="s">
        <v>253</v>
      </c>
      <c r="G32" t="s">
        <v>702</v>
      </c>
      <c r="H32" t="s">
        <v>94</v>
      </c>
      <c r="I32" t="s">
        <v>123</v>
      </c>
      <c r="J32" t="s">
        <v>123</v>
      </c>
      <c r="K32" t="str">
        <f t="shared" ca="1" si="3"/>
        <v>NTR</v>
      </c>
      <c r="L32" t="s">
        <v>484</v>
      </c>
      <c r="M32" t="s">
        <v>484</v>
      </c>
      <c r="N32" t="s">
        <v>1220</v>
      </c>
      <c r="O32" t="s">
        <v>123</v>
      </c>
      <c r="P32" t="s">
        <v>123</v>
      </c>
      <c r="Q32" t="s">
        <v>82</v>
      </c>
      <c r="S32" t="s">
        <v>269</v>
      </c>
      <c r="T32" t="s">
        <v>36</v>
      </c>
      <c r="U32" t="s">
        <v>39</v>
      </c>
      <c r="V32" t="s">
        <v>82</v>
      </c>
      <c r="W32" t="s">
        <v>54</v>
      </c>
      <c r="X32" t="s">
        <v>456</v>
      </c>
      <c r="Y32" t="s">
        <v>484</v>
      </c>
      <c r="Z32" t="s">
        <v>484</v>
      </c>
      <c r="AA32" s="2">
        <v>42859.6246875</v>
      </c>
      <c r="AB32" s="2">
        <v>42860.482604166667</v>
      </c>
      <c r="AD32">
        <v>4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1</v>
      </c>
      <c r="B33">
        <f t="shared" si="1"/>
        <v>1</v>
      </c>
      <c r="C33" s="4">
        <f t="shared" ca="1" si="2"/>
        <v>99074</v>
      </c>
      <c r="D33">
        <v>99074</v>
      </c>
      <c r="E33" t="s">
        <v>703</v>
      </c>
      <c r="F33" t="s">
        <v>48</v>
      </c>
      <c r="G33" t="s">
        <v>466</v>
      </c>
      <c r="H33" t="s">
        <v>94</v>
      </c>
      <c r="I33" t="s">
        <v>123</v>
      </c>
      <c r="J33" t="s">
        <v>123</v>
      </c>
      <c r="K33" t="str">
        <f t="shared" ca="1" si="3"/>
        <v>NTR</v>
      </c>
      <c r="L33" t="s">
        <v>484</v>
      </c>
      <c r="M33" t="s">
        <v>484</v>
      </c>
      <c r="N33" t="s">
        <v>1221</v>
      </c>
      <c r="O33" t="s">
        <v>123</v>
      </c>
      <c r="P33" t="s">
        <v>123</v>
      </c>
      <c r="Q33" t="s">
        <v>21</v>
      </c>
      <c r="S33" t="s">
        <v>269</v>
      </c>
      <c r="T33" t="s">
        <v>36</v>
      </c>
      <c r="U33" t="s">
        <v>35</v>
      </c>
      <c r="V33" t="s">
        <v>190</v>
      </c>
      <c r="W33" t="s">
        <v>54</v>
      </c>
      <c r="X33" t="s">
        <v>47</v>
      </c>
      <c r="Y33" t="s">
        <v>484</v>
      </c>
      <c r="Z33" t="s">
        <v>484</v>
      </c>
      <c r="AA33" s="2">
        <v>42859.719988425924</v>
      </c>
      <c r="AB33" s="2">
        <v>42859.789571759262</v>
      </c>
      <c r="AD33">
        <v>2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260</v>
      </c>
      <c r="B34">
        <f t="shared" ref="B34:B65" si="9">DAYS360(AB34,$K$104)</f>
        <v>3</v>
      </c>
      <c r="C34" s="4">
        <f t="shared" ref="C34:C65" ca="1" si="10">HYPERLINK($N$174 &amp; INDIRECT("d" &amp; ROW()),INDIRECT("d" &amp; ROW()))</f>
        <v>87634</v>
      </c>
      <c r="D34">
        <v>87634</v>
      </c>
      <c r="E34" t="s">
        <v>760</v>
      </c>
      <c r="F34" t="s">
        <v>28</v>
      </c>
      <c r="G34" t="s">
        <v>481</v>
      </c>
      <c r="H34" t="s">
        <v>94</v>
      </c>
      <c r="I34" t="s">
        <v>30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1077</v>
      </c>
      <c r="O34" t="s">
        <v>123</v>
      </c>
      <c r="P34" t="s">
        <v>206</v>
      </c>
      <c r="Q34" t="s">
        <v>82</v>
      </c>
      <c r="S34" t="s">
        <v>269</v>
      </c>
      <c r="T34" t="s">
        <v>23</v>
      </c>
      <c r="U34" t="s">
        <v>22</v>
      </c>
      <c r="V34" t="s">
        <v>60</v>
      </c>
      <c r="W34" t="s">
        <v>54</v>
      </c>
      <c r="X34" t="s">
        <v>108</v>
      </c>
      <c r="Y34" t="s">
        <v>484</v>
      </c>
      <c r="Z34" t="s">
        <v>484</v>
      </c>
      <c r="AA34" s="2">
        <v>42597.987395833334</v>
      </c>
      <c r="AB34" s="2">
        <v>42857.209143518521</v>
      </c>
      <c r="AC34" t="s">
        <v>1157</v>
      </c>
      <c r="AD34">
        <v>9</v>
      </c>
      <c r="AE34" t="str">
        <f t="shared" ref="AE34:AE65" ca="1" si="12">IFERROR(VLOOKUP($D34,INDIRECT("'" &amp; $K$103 &amp; "'!$C$2:$K$90"),4,FALSE),"NTR")</f>
        <v>Platform Software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P2</v>
      </c>
    </row>
    <row r="35" spans="1:34" x14ac:dyDescent="0.3">
      <c r="A35">
        <f t="shared" si="8"/>
        <v>244</v>
      </c>
      <c r="B35">
        <f t="shared" si="9"/>
        <v>16</v>
      </c>
      <c r="C35" s="4">
        <f t="shared" ca="1" si="10"/>
        <v>88457</v>
      </c>
      <c r="D35">
        <v>88457</v>
      </c>
      <c r="E35" t="s">
        <v>408</v>
      </c>
      <c r="F35" t="s">
        <v>28</v>
      </c>
      <c r="G35" t="s">
        <v>407</v>
      </c>
      <c r="H35" t="s">
        <v>112</v>
      </c>
      <c r="I35" t="s">
        <v>30</v>
      </c>
      <c r="J35" t="s">
        <v>123</v>
      </c>
      <c r="K35" t="str">
        <f t="shared" ca="1" si="11"/>
        <v>L3 has report of occurrence on 19-April. Any new Dev action? Next steps?</v>
      </c>
      <c r="L35" t="s">
        <v>484</v>
      </c>
      <c r="M35" t="s">
        <v>484</v>
      </c>
      <c r="N35" t="s">
        <v>524</v>
      </c>
      <c r="O35">
        <v>11710</v>
      </c>
      <c r="P35" t="s">
        <v>992</v>
      </c>
      <c r="Q35" t="s">
        <v>287</v>
      </c>
      <c r="R35" t="s">
        <v>82</v>
      </c>
      <c r="S35" t="s">
        <v>269</v>
      </c>
      <c r="T35" t="s">
        <v>23</v>
      </c>
      <c r="U35" t="s">
        <v>22</v>
      </c>
      <c r="V35" t="s">
        <v>25</v>
      </c>
      <c r="W35" t="s">
        <v>26</v>
      </c>
      <c r="X35" t="s">
        <v>41</v>
      </c>
      <c r="Y35" t="s">
        <v>484</v>
      </c>
      <c r="Z35" t="s">
        <v>484</v>
      </c>
      <c r="AA35" s="2">
        <v>42614.314895833333</v>
      </c>
      <c r="AB35" s="2">
        <v>42844.433229166665</v>
      </c>
      <c r="AC35" t="s">
        <v>170</v>
      </c>
      <c r="AD35">
        <v>6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P1</v>
      </c>
    </row>
    <row r="36" spans="1:34" x14ac:dyDescent="0.3">
      <c r="A36">
        <f t="shared" si="8"/>
        <v>82</v>
      </c>
      <c r="B36">
        <f t="shared" si="9"/>
        <v>11</v>
      </c>
      <c r="C36" s="4">
        <f t="shared" ca="1" si="10"/>
        <v>95826</v>
      </c>
      <c r="D36">
        <v>95826</v>
      </c>
      <c r="E36" t="s">
        <v>1103</v>
      </c>
      <c r="F36" t="s">
        <v>28</v>
      </c>
      <c r="G36" t="s">
        <v>481</v>
      </c>
      <c r="H36" t="s">
        <v>184</v>
      </c>
      <c r="I36" t="s">
        <v>81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379</v>
      </c>
      <c r="O36" t="s">
        <v>123</v>
      </c>
      <c r="P36" t="s">
        <v>38</v>
      </c>
      <c r="Q36" t="s">
        <v>287</v>
      </c>
      <c r="R36" t="s">
        <v>82</v>
      </c>
      <c r="S36" t="s">
        <v>269</v>
      </c>
      <c r="T36" t="s">
        <v>36</v>
      </c>
      <c r="U36" t="s">
        <v>22</v>
      </c>
      <c r="V36" t="s">
        <v>82</v>
      </c>
      <c r="W36" t="s">
        <v>54</v>
      </c>
      <c r="X36" t="s">
        <v>108</v>
      </c>
      <c r="Y36" t="s">
        <v>484</v>
      </c>
      <c r="Z36" t="s">
        <v>484</v>
      </c>
      <c r="AA36" s="2">
        <v>42779.683287037034</v>
      </c>
      <c r="AB36" s="2">
        <v>42849.707442129627</v>
      </c>
      <c r="AC36" t="s">
        <v>1124</v>
      </c>
      <c r="AD36">
        <v>8</v>
      </c>
      <c r="AE36" t="str">
        <f t="shared" ca="1" si="12"/>
        <v>Platform Software</v>
      </c>
      <c r="AF36" t="str">
        <f t="shared" ca="1" si="13"/>
        <v xml:space="preserve"> ---</v>
      </c>
      <c r="AG36" t="str">
        <f t="shared" ca="1" si="14"/>
        <v xml:space="preserve"> ---</v>
      </c>
      <c r="AH36" t="str">
        <f t="shared" ca="1" si="15"/>
        <v>P0</v>
      </c>
    </row>
    <row r="37" spans="1:34" x14ac:dyDescent="0.3">
      <c r="A37">
        <f t="shared" si="8"/>
        <v>82</v>
      </c>
      <c r="B37">
        <f t="shared" si="9"/>
        <v>3</v>
      </c>
      <c r="C37" s="4">
        <f t="shared" ca="1" si="10"/>
        <v>95829</v>
      </c>
      <c r="D37">
        <v>95829</v>
      </c>
      <c r="E37" t="s">
        <v>760</v>
      </c>
      <c r="F37" t="s">
        <v>28</v>
      </c>
      <c r="G37" t="s">
        <v>376</v>
      </c>
      <c r="H37" t="s">
        <v>184</v>
      </c>
      <c r="I37" t="s">
        <v>245</v>
      </c>
      <c r="J37" t="s">
        <v>123</v>
      </c>
      <c r="K37" t="str">
        <f t="shared" ca="1" si="11"/>
        <v>.</v>
      </c>
      <c r="L37" t="s">
        <v>484</v>
      </c>
      <c r="M37" t="s">
        <v>1100</v>
      </c>
      <c r="N37" t="s">
        <v>385</v>
      </c>
      <c r="O37" t="s">
        <v>123</v>
      </c>
      <c r="P37" t="s">
        <v>196</v>
      </c>
      <c r="Q37" t="s">
        <v>287</v>
      </c>
      <c r="R37" t="s">
        <v>82</v>
      </c>
      <c r="S37" t="s">
        <v>269</v>
      </c>
      <c r="T37" t="s">
        <v>36</v>
      </c>
      <c r="U37" t="s">
        <v>35</v>
      </c>
      <c r="V37" t="s">
        <v>279</v>
      </c>
      <c r="W37" t="s">
        <v>32</v>
      </c>
      <c r="X37" t="s">
        <v>108</v>
      </c>
      <c r="Y37" t="s">
        <v>103</v>
      </c>
      <c r="Z37" t="s">
        <v>484</v>
      </c>
      <c r="AA37" s="2">
        <v>42779.684513888889</v>
      </c>
      <c r="AB37" s="2">
        <v>42857.555486111109</v>
      </c>
      <c r="AC37" t="s">
        <v>1176</v>
      </c>
      <c r="AD37">
        <v>10</v>
      </c>
      <c r="AE37" t="str">
        <f t="shared" ca="1" si="12"/>
        <v>Platform Software</v>
      </c>
      <c r="AF37" t="str">
        <f t="shared" ca="1" si="13"/>
        <v>Avitus_1.4.0.68-20170510</v>
      </c>
      <c r="AG37" t="str">
        <f t="shared" ca="1" si="14"/>
        <v xml:space="preserve"> ---</v>
      </c>
      <c r="AH37" t="str">
        <f t="shared" ca="1" si="15"/>
        <v>P0</v>
      </c>
    </row>
    <row r="38" spans="1:34" x14ac:dyDescent="0.3">
      <c r="A38">
        <f t="shared" si="8"/>
        <v>18</v>
      </c>
      <c r="B38">
        <f t="shared" si="9"/>
        <v>8</v>
      </c>
      <c r="C38" s="4">
        <f t="shared" ca="1" si="10"/>
        <v>98363</v>
      </c>
      <c r="D38">
        <v>98363</v>
      </c>
      <c r="E38" t="s">
        <v>409</v>
      </c>
      <c r="F38" t="s">
        <v>28</v>
      </c>
      <c r="G38" t="s">
        <v>244</v>
      </c>
      <c r="H38" t="s">
        <v>184</v>
      </c>
      <c r="I38" t="s">
        <v>81</v>
      </c>
      <c r="J38" t="s">
        <v>123</v>
      </c>
      <c r="K38" t="str">
        <f t="shared" ca="1" si="11"/>
        <v>.</v>
      </c>
      <c r="L38" t="s">
        <v>484</v>
      </c>
      <c r="M38" t="s">
        <v>1100</v>
      </c>
      <c r="N38" t="s">
        <v>1062</v>
      </c>
      <c r="O38" t="s">
        <v>123</v>
      </c>
      <c r="P38" t="s">
        <v>168</v>
      </c>
      <c r="Q38" t="s">
        <v>287</v>
      </c>
      <c r="R38" t="s">
        <v>82</v>
      </c>
      <c r="S38" t="s">
        <v>269</v>
      </c>
      <c r="T38" t="s">
        <v>36</v>
      </c>
      <c r="U38" t="s">
        <v>35</v>
      </c>
      <c r="V38" t="s">
        <v>1063</v>
      </c>
      <c r="W38" t="s">
        <v>93</v>
      </c>
      <c r="X38" t="s">
        <v>108</v>
      </c>
      <c r="Y38" t="s">
        <v>484</v>
      </c>
      <c r="Z38" t="s">
        <v>484</v>
      </c>
      <c r="AA38" s="2">
        <v>42842.717986111114</v>
      </c>
      <c r="AB38" s="2">
        <v>42852.462372685186</v>
      </c>
      <c r="AC38" t="s">
        <v>1092</v>
      </c>
      <c r="AD38">
        <v>2</v>
      </c>
      <c r="AE38" t="str">
        <f t="shared" ca="1" si="12"/>
        <v>Platform Software</v>
      </c>
      <c r="AF38" t="str">
        <f t="shared" ca="1" si="13"/>
        <v>Avitus_1.4.0.68-20170510</v>
      </c>
      <c r="AG38" t="str">
        <f t="shared" ca="1" si="14"/>
        <v xml:space="preserve"> ---</v>
      </c>
      <c r="AH38" t="str">
        <f t="shared" ca="1" si="15"/>
        <v>P0</v>
      </c>
    </row>
    <row r="39" spans="1:34" x14ac:dyDescent="0.3">
      <c r="A39">
        <f t="shared" si="8"/>
        <v>7</v>
      </c>
      <c r="B39">
        <f t="shared" si="9"/>
        <v>0</v>
      </c>
      <c r="C39" s="4">
        <f t="shared" ca="1" si="10"/>
        <v>98855</v>
      </c>
      <c r="D39">
        <v>98855</v>
      </c>
      <c r="E39" t="s">
        <v>139</v>
      </c>
      <c r="F39" t="s">
        <v>28</v>
      </c>
      <c r="G39" t="s">
        <v>407</v>
      </c>
      <c r="H39" t="s">
        <v>184</v>
      </c>
      <c r="I39" t="s">
        <v>123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1199</v>
      </c>
      <c r="O39" t="s">
        <v>123</v>
      </c>
      <c r="P39" t="s">
        <v>123</v>
      </c>
      <c r="Q39" t="s">
        <v>21</v>
      </c>
      <c r="S39" t="s">
        <v>269</v>
      </c>
      <c r="T39" t="s">
        <v>36</v>
      </c>
      <c r="U39" t="s">
        <v>39</v>
      </c>
      <c r="V39" t="s">
        <v>82</v>
      </c>
      <c r="W39" t="s">
        <v>93</v>
      </c>
      <c r="X39" t="s">
        <v>283</v>
      </c>
      <c r="Y39" t="s">
        <v>484</v>
      </c>
      <c r="Z39" t="s">
        <v>484</v>
      </c>
      <c r="AA39" s="2">
        <v>42853.125393518516</v>
      </c>
      <c r="AB39" s="2">
        <v>42860.473807870374</v>
      </c>
      <c r="AD39">
        <v>13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 xml:space="preserve"> ---</v>
      </c>
      <c r="AH39" t="str">
        <f t="shared" ca="1" si="15"/>
        <v>P0</v>
      </c>
    </row>
    <row r="40" spans="1:34" x14ac:dyDescent="0.3">
      <c r="A40">
        <f t="shared" si="8"/>
        <v>2</v>
      </c>
      <c r="B40">
        <f t="shared" si="9"/>
        <v>1</v>
      </c>
      <c r="C40" s="4">
        <f t="shared" ca="1" si="10"/>
        <v>99022</v>
      </c>
      <c r="D40">
        <v>99022</v>
      </c>
      <c r="E40" t="s">
        <v>513</v>
      </c>
      <c r="F40" t="s">
        <v>28</v>
      </c>
      <c r="G40" t="s">
        <v>866</v>
      </c>
      <c r="H40" t="s">
        <v>94</v>
      </c>
      <c r="I40" t="s">
        <v>123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1205</v>
      </c>
      <c r="O40">
        <v>17550</v>
      </c>
      <c r="P40" t="s">
        <v>123</v>
      </c>
      <c r="Q40" t="s">
        <v>21</v>
      </c>
      <c r="S40" t="s">
        <v>269</v>
      </c>
      <c r="T40" t="s">
        <v>36</v>
      </c>
      <c r="U40" t="s">
        <v>35</v>
      </c>
      <c r="V40" t="s">
        <v>25</v>
      </c>
      <c r="W40" t="s">
        <v>26</v>
      </c>
      <c r="X40" t="s">
        <v>1206</v>
      </c>
      <c r="Y40" t="s">
        <v>103</v>
      </c>
      <c r="Z40" t="s">
        <v>484</v>
      </c>
      <c r="AA40" s="2">
        <v>42858.640682870369</v>
      </c>
      <c r="AB40" s="2">
        <v>42859.501250000001</v>
      </c>
      <c r="AD40">
        <v>6</v>
      </c>
      <c r="AE40" t="str">
        <f t="shared" ca="1" si="12"/>
        <v>Platform Software</v>
      </c>
      <c r="AF40" t="str">
        <f t="shared" ca="1" si="13"/>
        <v xml:space="preserve"> ---</v>
      </c>
      <c r="AG40" t="str">
        <f t="shared" ca="1" si="14"/>
        <v xml:space="preserve"> ---</v>
      </c>
      <c r="AH40" t="str">
        <f t="shared" ca="1" si="15"/>
        <v>P2</v>
      </c>
    </row>
    <row r="41" spans="1:34" x14ac:dyDescent="0.3">
      <c r="A41">
        <f t="shared" si="8"/>
        <v>121</v>
      </c>
      <c r="B41">
        <f t="shared" si="9"/>
        <v>10</v>
      </c>
      <c r="C41" s="4">
        <f t="shared" ca="1" si="10"/>
        <v>94191</v>
      </c>
      <c r="D41">
        <v>94191</v>
      </c>
      <c r="E41" t="s">
        <v>186</v>
      </c>
      <c r="F41" t="s">
        <v>75</v>
      </c>
      <c r="G41" t="s">
        <v>76</v>
      </c>
      <c r="H41" t="s">
        <v>112</v>
      </c>
      <c r="I41" t="s">
        <v>30</v>
      </c>
      <c r="J41" t="s">
        <v>123</v>
      </c>
      <c r="K41" t="str">
        <f t="shared" ca="1" si="11"/>
        <v>.</v>
      </c>
      <c r="L41" t="s">
        <v>796</v>
      </c>
      <c r="M41" t="s">
        <v>484</v>
      </c>
      <c r="N41" t="s">
        <v>344</v>
      </c>
      <c r="O41">
        <v>12886</v>
      </c>
      <c r="P41" t="s">
        <v>123</v>
      </c>
      <c r="Q41" t="s">
        <v>82</v>
      </c>
      <c r="S41" t="s">
        <v>269</v>
      </c>
      <c r="T41" t="s">
        <v>36</v>
      </c>
      <c r="U41" t="s">
        <v>35</v>
      </c>
      <c r="V41" t="s">
        <v>25</v>
      </c>
      <c r="W41" t="s">
        <v>26</v>
      </c>
      <c r="X41" t="s">
        <v>272</v>
      </c>
      <c r="Y41" t="s">
        <v>103</v>
      </c>
      <c r="Z41" t="s">
        <v>484</v>
      </c>
      <c r="AA41" s="2">
        <v>42739.997685185182</v>
      </c>
      <c r="AB41" s="2">
        <v>42850.192812499998</v>
      </c>
      <c r="AD41">
        <v>21</v>
      </c>
      <c r="AE41" t="str">
        <f t="shared" ca="1" si="12"/>
        <v>Protocols-AAUM</v>
      </c>
      <c r="AF41" t="str">
        <f t="shared" ca="1" si="13"/>
        <v xml:space="preserve"> ---</v>
      </c>
      <c r="AG41" t="str">
        <f t="shared" ca="1" si="14"/>
        <v>Waiver Requested</v>
      </c>
      <c r="AH41" t="str">
        <f t="shared" ca="1" si="15"/>
        <v>P1</v>
      </c>
    </row>
    <row r="42" spans="1:34" x14ac:dyDescent="0.3">
      <c r="A42">
        <f t="shared" si="8"/>
        <v>59</v>
      </c>
      <c r="B42">
        <f t="shared" si="9"/>
        <v>2</v>
      </c>
      <c r="C42" s="4">
        <f t="shared" ca="1" si="10"/>
        <v>96684</v>
      </c>
      <c r="D42">
        <v>96684</v>
      </c>
      <c r="E42" t="s">
        <v>281</v>
      </c>
      <c r="F42" t="s">
        <v>75</v>
      </c>
      <c r="G42" t="s">
        <v>264</v>
      </c>
      <c r="H42" t="s">
        <v>184</v>
      </c>
      <c r="I42" t="s">
        <v>30</v>
      </c>
      <c r="J42" t="s">
        <v>123</v>
      </c>
      <c r="K42" t="str">
        <f t="shared" ca="1" si="11"/>
        <v>Dev, using same steps as submitter, unable to repro. Is Live session need with Dev &amp; submitter?</v>
      </c>
      <c r="L42" t="s">
        <v>484</v>
      </c>
      <c r="M42" t="s">
        <v>1142</v>
      </c>
      <c r="N42" t="s">
        <v>681</v>
      </c>
      <c r="O42" t="s">
        <v>123</v>
      </c>
      <c r="P42" t="s">
        <v>123</v>
      </c>
      <c r="Q42" t="s">
        <v>82</v>
      </c>
      <c r="S42" t="s">
        <v>269</v>
      </c>
      <c r="T42" t="s">
        <v>36</v>
      </c>
      <c r="U42" t="s">
        <v>35</v>
      </c>
      <c r="V42" t="s">
        <v>43</v>
      </c>
      <c r="W42" t="s">
        <v>65</v>
      </c>
      <c r="X42" t="s">
        <v>108</v>
      </c>
      <c r="Y42" t="s">
        <v>484</v>
      </c>
      <c r="Z42" t="s">
        <v>484</v>
      </c>
      <c r="AA42" s="2">
        <v>42800.00984953704</v>
      </c>
      <c r="AB42" s="2">
        <v>42858.487893518519</v>
      </c>
      <c r="AD42">
        <v>20</v>
      </c>
      <c r="AE42" t="str">
        <f t="shared" ca="1" si="12"/>
        <v>Protocols-AAUM</v>
      </c>
      <c r="AF42" t="str">
        <f t="shared" ca="1" si="13"/>
        <v>Avitus_1.4.0.63-20170405</v>
      </c>
      <c r="AG42" t="str">
        <f t="shared" ca="1" si="14"/>
        <v xml:space="preserve"> ---</v>
      </c>
      <c r="AH42" t="str">
        <f t="shared" ca="1" si="15"/>
        <v>P0</v>
      </c>
    </row>
    <row r="43" spans="1:34" x14ac:dyDescent="0.3">
      <c r="A43">
        <f t="shared" si="8"/>
        <v>36</v>
      </c>
      <c r="B43">
        <f t="shared" si="9"/>
        <v>11</v>
      </c>
      <c r="C43" s="4">
        <f t="shared" ca="1" si="10"/>
        <v>97620</v>
      </c>
      <c r="D43">
        <v>97620</v>
      </c>
      <c r="E43" t="s">
        <v>41</v>
      </c>
      <c r="F43" t="s">
        <v>75</v>
      </c>
      <c r="G43" t="s">
        <v>129</v>
      </c>
      <c r="H43" t="s">
        <v>94</v>
      </c>
      <c r="I43" t="s">
        <v>30</v>
      </c>
      <c r="J43" t="s">
        <v>123</v>
      </c>
      <c r="K43" t="str">
        <f t="shared" ca="1" si="11"/>
        <v>.</v>
      </c>
      <c r="L43" t="s">
        <v>796</v>
      </c>
      <c r="M43" t="s">
        <v>484</v>
      </c>
      <c r="N43" t="s">
        <v>929</v>
      </c>
      <c r="O43" t="s">
        <v>123</v>
      </c>
      <c r="P43" t="s">
        <v>123</v>
      </c>
      <c r="Q43" t="s">
        <v>82</v>
      </c>
      <c r="S43" t="s">
        <v>269</v>
      </c>
      <c r="T43" t="s">
        <v>36</v>
      </c>
      <c r="U43" t="s">
        <v>35</v>
      </c>
      <c r="V43" t="s">
        <v>29</v>
      </c>
      <c r="W43" t="s">
        <v>44</v>
      </c>
      <c r="X43" t="s">
        <v>405</v>
      </c>
      <c r="Y43" t="s">
        <v>484</v>
      </c>
      <c r="Z43" t="s">
        <v>484</v>
      </c>
      <c r="AA43" s="2">
        <v>42823.498773148145</v>
      </c>
      <c r="AB43" s="2">
        <v>42849.487361111111</v>
      </c>
      <c r="AD43">
        <v>9</v>
      </c>
      <c r="AE43" t="str">
        <f t="shared" ca="1" si="12"/>
        <v>Protocols-AAUM</v>
      </c>
      <c r="AF43" t="str">
        <f t="shared" ca="1" si="13"/>
        <v xml:space="preserve"> ---</v>
      </c>
      <c r="AG43" t="str">
        <f t="shared" ca="1" si="14"/>
        <v>Waiver Requested</v>
      </c>
      <c r="AH43" t="str">
        <f t="shared" ca="1" si="15"/>
        <v>P2</v>
      </c>
    </row>
    <row r="44" spans="1:34" x14ac:dyDescent="0.3">
      <c r="A44">
        <f t="shared" si="8"/>
        <v>366</v>
      </c>
      <c r="B44">
        <f t="shared" si="9"/>
        <v>10</v>
      </c>
      <c r="C44" s="4">
        <f t="shared" ca="1" si="10"/>
        <v>81963</v>
      </c>
      <c r="D44">
        <v>81963</v>
      </c>
      <c r="E44" t="s">
        <v>18</v>
      </c>
      <c r="F44" t="s">
        <v>86</v>
      </c>
      <c r="G44" t="s">
        <v>87</v>
      </c>
      <c r="H44" t="s">
        <v>112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354</v>
      </c>
      <c r="O44">
        <v>10905</v>
      </c>
      <c r="P44" t="s">
        <v>123</v>
      </c>
      <c r="Q44" t="s">
        <v>82</v>
      </c>
      <c r="S44" t="s">
        <v>269</v>
      </c>
      <c r="T44" t="s">
        <v>23</v>
      </c>
      <c r="U44" t="s">
        <v>22</v>
      </c>
      <c r="V44" t="s">
        <v>60</v>
      </c>
      <c r="W44" t="s">
        <v>26</v>
      </c>
      <c r="X44" t="s">
        <v>272</v>
      </c>
      <c r="Y44" t="s">
        <v>484</v>
      </c>
      <c r="Z44" t="s">
        <v>484</v>
      </c>
      <c r="AA44" s="2">
        <v>42489.026759259257</v>
      </c>
      <c r="AB44" s="2">
        <v>42850.678969907407</v>
      </c>
      <c r="AD44">
        <v>7</v>
      </c>
      <c r="AE44" t="str">
        <f t="shared" ca="1" si="12"/>
        <v>Protocols-SMB</v>
      </c>
      <c r="AF44" t="str">
        <f t="shared" ca="1" si="13"/>
        <v xml:space="preserve"> ---</v>
      </c>
      <c r="AG44" t="str">
        <f t="shared" ca="1" si="14"/>
        <v xml:space="preserve"> ---</v>
      </c>
      <c r="AH44" t="str">
        <f t="shared" ca="1" si="15"/>
        <v>P1</v>
      </c>
    </row>
    <row r="45" spans="1:34" x14ac:dyDescent="0.3">
      <c r="A45">
        <f t="shared" si="8"/>
        <v>188</v>
      </c>
      <c r="B45">
        <f t="shared" si="9"/>
        <v>2</v>
      </c>
      <c r="C45" s="4">
        <f t="shared" ca="1" si="10"/>
        <v>91457</v>
      </c>
      <c r="D45">
        <v>91457</v>
      </c>
      <c r="E45" t="s">
        <v>205</v>
      </c>
      <c r="F45" t="s">
        <v>86</v>
      </c>
      <c r="G45" t="s">
        <v>87</v>
      </c>
      <c r="H45" t="s">
        <v>184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1100</v>
      </c>
      <c r="N45" t="s">
        <v>358</v>
      </c>
      <c r="O45" t="s">
        <v>123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29</v>
      </c>
      <c r="W45" t="s">
        <v>54</v>
      </c>
      <c r="X45" t="s">
        <v>272</v>
      </c>
      <c r="Y45" t="s">
        <v>100</v>
      </c>
      <c r="Z45" t="s">
        <v>847</v>
      </c>
      <c r="AA45" s="2">
        <v>42670.388807870368</v>
      </c>
      <c r="AB45" s="2">
        <v>42858.950011574074</v>
      </c>
      <c r="AD45">
        <v>11</v>
      </c>
      <c r="AE45" t="str">
        <f t="shared" ca="1" si="12"/>
        <v>Protocols-SMB</v>
      </c>
      <c r="AF45" t="str">
        <f t="shared" ca="1" si="13"/>
        <v>Avitus_1.4.0.68-20170510</v>
      </c>
      <c r="AG45" t="str">
        <f t="shared" ca="1" si="14"/>
        <v xml:space="preserve"> ---</v>
      </c>
      <c r="AH45" t="str">
        <f t="shared" ca="1" si="15"/>
        <v>P0</v>
      </c>
    </row>
    <row r="46" spans="1:34" x14ac:dyDescent="0.3">
      <c r="A46">
        <f t="shared" si="8"/>
        <v>105</v>
      </c>
      <c r="B46">
        <f t="shared" si="9"/>
        <v>0</v>
      </c>
      <c r="C46" s="4">
        <f t="shared" ca="1" si="10"/>
        <v>94835</v>
      </c>
      <c r="D46">
        <v>94835</v>
      </c>
      <c r="E46" t="s">
        <v>561</v>
      </c>
      <c r="F46" t="s">
        <v>86</v>
      </c>
      <c r="G46" t="s">
        <v>87</v>
      </c>
      <c r="H46" t="s">
        <v>112</v>
      </c>
      <c r="I46" t="s">
        <v>30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363</v>
      </c>
      <c r="O46">
        <v>13183</v>
      </c>
      <c r="P46" t="s">
        <v>1075</v>
      </c>
      <c r="Q46" t="s">
        <v>82</v>
      </c>
      <c r="S46" t="s">
        <v>269</v>
      </c>
      <c r="T46" t="s">
        <v>36</v>
      </c>
      <c r="U46" t="s">
        <v>35</v>
      </c>
      <c r="V46" t="s">
        <v>190</v>
      </c>
      <c r="W46" t="s">
        <v>26</v>
      </c>
      <c r="X46" t="s">
        <v>272</v>
      </c>
      <c r="Y46" t="s">
        <v>103</v>
      </c>
      <c r="Z46" t="s">
        <v>484</v>
      </c>
      <c r="AA46" s="2">
        <v>42755.484872685185</v>
      </c>
      <c r="AB46" s="2">
        <v>42860.482627314814</v>
      </c>
      <c r="AC46" t="s">
        <v>1213</v>
      </c>
      <c r="AD46">
        <v>2</v>
      </c>
      <c r="AE46" t="str">
        <f t="shared" ca="1" si="12"/>
        <v>Protocols-SMB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P1</v>
      </c>
    </row>
    <row r="47" spans="1:34" x14ac:dyDescent="0.3">
      <c r="A47">
        <f t="shared" si="8"/>
        <v>79</v>
      </c>
      <c r="B47">
        <f t="shared" si="9"/>
        <v>0</v>
      </c>
      <c r="C47" s="4">
        <f t="shared" ca="1" si="10"/>
        <v>96106</v>
      </c>
      <c r="D47">
        <v>96106</v>
      </c>
      <c r="E47" t="s">
        <v>141</v>
      </c>
      <c r="F47" t="s">
        <v>86</v>
      </c>
      <c r="G47" t="s">
        <v>87</v>
      </c>
      <c r="H47" t="s">
        <v>184</v>
      </c>
      <c r="I47" t="s">
        <v>245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462</v>
      </c>
      <c r="O47" t="s">
        <v>123</v>
      </c>
      <c r="P47" t="s">
        <v>123</v>
      </c>
      <c r="Q47" t="s">
        <v>82</v>
      </c>
      <c r="S47" t="s">
        <v>269</v>
      </c>
      <c r="T47" t="s">
        <v>36</v>
      </c>
      <c r="U47" t="s">
        <v>35</v>
      </c>
      <c r="V47" t="s">
        <v>29</v>
      </c>
      <c r="W47" t="s">
        <v>44</v>
      </c>
      <c r="X47" t="s">
        <v>405</v>
      </c>
      <c r="Y47" t="s">
        <v>103</v>
      </c>
      <c r="Z47" t="s">
        <v>484</v>
      </c>
      <c r="AA47" s="2">
        <v>42782.535891203705</v>
      </c>
      <c r="AB47" s="2">
        <v>42860.364884259259</v>
      </c>
      <c r="AC47" t="s">
        <v>1214</v>
      </c>
      <c r="AD47">
        <v>11</v>
      </c>
      <c r="AE47" t="str">
        <f t="shared" ca="1" si="12"/>
        <v>Protocols-SMB</v>
      </c>
      <c r="AF47" t="str">
        <f t="shared" ca="1" si="13"/>
        <v xml:space="preserve"> ---</v>
      </c>
      <c r="AG47" t="str">
        <f t="shared" ca="1" si="14"/>
        <v xml:space="preserve"> ---</v>
      </c>
      <c r="AH47" t="str">
        <f t="shared" ca="1" si="15"/>
        <v>P0</v>
      </c>
    </row>
    <row r="48" spans="1:34" x14ac:dyDescent="0.3">
      <c r="A48">
        <f t="shared" si="8"/>
        <v>52</v>
      </c>
      <c r="B48">
        <f t="shared" si="9"/>
        <v>1</v>
      </c>
      <c r="C48" s="4">
        <f t="shared" ca="1" si="10"/>
        <v>97010</v>
      </c>
      <c r="D48">
        <v>97010</v>
      </c>
      <c r="E48" t="s">
        <v>18</v>
      </c>
      <c r="F48" t="s">
        <v>86</v>
      </c>
      <c r="G48" t="s">
        <v>92</v>
      </c>
      <c r="H48" t="s">
        <v>94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776</v>
      </c>
      <c r="O48" t="s">
        <v>123</v>
      </c>
      <c r="P48" t="s">
        <v>626</v>
      </c>
      <c r="Q48" t="s">
        <v>82</v>
      </c>
      <c r="S48" t="s">
        <v>269</v>
      </c>
      <c r="T48" t="s">
        <v>36</v>
      </c>
      <c r="U48" t="s">
        <v>35</v>
      </c>
      <c r="V48" t="s">
        <v>29</v>
      </c>
      <c r="W48" t="s">
        <v>54</v>
      </c>
      <c r="X48" t="s">
        <v>405</v>
      </c>
      <c r="Y48" t="s">
        <v>484</v>
      </c>
      <c r="Z48" t="s">
        <v>484</v>
      </c>
      <c r="AA48" s="2">
        <v>42807.641898148147</v>
      </c>
      <c r="AB48" s="2">
        <v>42859.204583333332</v>
      </c>
      <c r="AC48" t="s">
        <v>1215</v>
      </c>
      <c r="AD48">
        <v>3</v>
      </c>
      <c r="AE48" t="str">
        <f t="shared" ca="1" si="12"/>
        <v>Protocols-SMB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P2</v>
      </c>
    </row>
    <row r="49" spans="1:34" x14ac:dyDescent="0.3">
      <c r="A49">
        <f t="shared" si="8"/>
        <v>38</v>
      </c>
      <c r="B49">
        <f t="shared" si="9"/>
        <v>0</v>
      </c>
      <c r="C49" s="4">
        <f t="shared" ca="1" si="10"/>
        <v>97543</v>
      </c>
      <c r="D49">
        <v>97543</v>
      </c>
      <c r="E49" t="s">
        <v>91</v>
      </c>
      <c r="F49" t="s">
        <v>86</v>
      </c>
      <c r="G49" t="s">
        <v>92</v>
      </c>
      <c r="H49" t="s">
        <v>112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1037</v>
      </c>
      <c r="O49">
        <v>17360</v>
      </c>
      <c r="P49" t="s">
        <v>123</v>
      </c>
      <c r="Q49" t="s">
        <v>82</v>
      </c>
      <c r="S49" t="s">
        <v>269</v>
      </c>
      <c r="T49" t="s">
        <v>36</v>
      </c>
      <c r="U49" t="s">
        <v>35</v>
      </c>
      <c r="V49" t="s">
        <v>29</v>
      </c>
      <c r="W49" t="s">
        <v>44</v>
      </c>
      <c r="X49" t="s">
        <v>118</v>
      </c>
      <c r="Y49" t="s">
        <v>484</v>
      </c>
      <c r="Z49" t="s">
        <v>484</v>
      </c>
      <c r="AA49" s="2">
        <v>42821.996874999997</v>
      </c>
      <c r="AB49" s="2">
        <v>42860.482615740744</v>
      </c>
      <c r="AC49" t="s">
        <v>402</v>
      </c>
      <c r="AD49">
        <v>3</v>
      </c>
      <c r="AE49" t="str">
        <f t="shared" ca="1" si="12"/>
        <v>Protocols-SMB</v>
      </c>
      <c r="AF49" t="str">
        <f t="shared" ca="1" si="13"/>
        <v xml:space="preserve"> ---</v>
      </c>
      <c r="AG49" t="str">
        <f t="shared" ca="1" si="14"/>
        <v xml:space="preserve"> ---</v>
      </c>
      <c r="AH49" t="str">
        <f t="shared" ca="1" si="15"/>
        <v>P1</v>
      </c>
    </row>
    <row r="50" spans="1:34" x14ac:dyDescent="0.3">
      <c r="A50">
        <f t="shared" si="8"/>
        <v>35</v>
      </c>
      <c r="B50">
        <f t="shared" si="9"/>
        <v>4</v>
      </c>
      <c r="C50" s="4">
        <f t="shared" ca="1" si="10"/>
        <v>97762</v>
      </c>
      <c r="D50">
        <v>97762</v>
      </c>
      <c r="E50" t="s">
        <v>561</v>
      </c>
      <c r="F50" t="s">
        <v>86</v>
      </c>
      <c r="G50" t="s">
        <v>87</v>
      </c>
      <c r="H50" t="s">
        <v>112</v>
      </c>
      <c r="I50" t="s">
        <v>24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950</v>
      </c>
      <c r="O50">
        <v>17259</v>
      </c>
      <c r="P50" t="s">
        <v>1076</v>
      </c>
      <c r="Q50" t="s">
        <v>82</v>
      </c>
      <c r="S50" t="s">
        <v>269</v>
      </c>
      <c r="T50" t="s">
        <v>23</v>
      </c>
      <c r="U50" t="s">
        <v>39</v>
      </c>
      <c r="V50" t="s">
        <v>190</v>
      </c>
      <c r="W50" t="s">
        <v>26</v>
      </c>
      <c r="X50" t="s">
        <v>405</v>
      </c>
      <c r="Y50" t="s">
        <v>484</v>
      </c>
      <c r="Z50" t="s">
        <v>484</v>
      </c>
      <c r="AA50" s="2">
        <v>42825.480578703704</v>
      </c>
      <c r="AB50" s="2">
        <v>42856.466469907406</v>
      </c>
      <c r="AD50">
        <v>1</v>
      </c>
      <c r="AE50" t="str">
        <f t="shared" ca="1" si="12"/>
        <v>Protocols-SMB</v>
      </c>
      <c r="AF50" t="str">
        <f t="shared" ca="1" si="13"/>
        <v xml:space="preserve"> ---</v>
      </c>
      <c r="AG50" t="str">
        <f t="shared" ca="1" si="14"/>
        <v xml:space="preserve"> ---</v>
      </c>
      <c r="AH50" t="str">
        <f t="shared" ca="1" si="15"/>
        <v>P1</v>
      </c>
    </row>
    <row r="51" spans="1:34" x14ac:dyDescent="0.3">
      <c r="A51">
        <f t="shared" si="8"/>
        <v>18</v>
      </c>
      <c r="B51">
        <f t="shared" si="9"/>
        <v>9</v>
      </c>
      <c r="C51" s="4">
        <f t="shared" ca="1" si="10"/>
        <v>98327</v>
      </c>
      <c r="D51">
        <v>98327</v>
      </c>
      <c r="E51" t="s">
        <v>84</v>
      </c>
      <c r="F51" t="s">
        <v>86</v>
      </c>
      <c r="G51" t="s">
        <v>87</v>
      </c>
      <c r="H51" t="s">
        <v>184</v>
      </c>
      <c r="I51" t="s">
        <v>81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1053</v>
      </c>
      <c r="O51" t="s">
        <v>123</v>
      </c>
      <c r="P51" t="s">
        <v>123</v>
      </c>
      <c r="Q51" t="s">
        <v>82</v>
      </c>
      <c r="S51" t="s">
        <v>269</v>
      </c>
      <c r="T51" t="s">
        <v>36</v>
      </c>
      <c r="U51" t="s">
        <v>22</v>
      </c>
      <c r="V51" t="s">
        <v>82</v>
      </c>
      <c r="W51" t="s">
        <v>54</v>
      </c>
      <c r="X51" t="s">
        <v>405</v>
      </c>
      <c r="Y51" t="s">
        <v>484</v>
      </c>
      <c r="Z51" t="s">
        <v>484</v>
      </c>
      <c r="AA51" s="2">
        <v>42842.525949074072</v>
      </c>
      <c r="AB51" s="2">
        <v>42851.457361111112</v>
      </c>
      <c r="AC51" t="s">
        <v>402</v>
      </c>
      <c r="AD51">
        <v>4</v>
      </c>
      <c r="AE51" t="str">
        <f t="shared" ca="1" si="12"/>
        <v>Protocols-SMB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P0</v>
      </c>
    </row>
    <row r="52" spans="1:34" x14ac:dyDescent="0.3">
      <c r="A52">
        <f t="shared" si="8"/>
        <v>10</v>
      </c>
      <c r="B52">
        <f t="shared" si="9"/>
        <v>5</v>
      </c>
      <c r="C52" s="4">
        <f t="shared" ca="1" si="10"/>
        <v>98719</v>
      </c>
      <c r="D52">
        <v>98719</v>
      </c>
      <c r="E52" t="s">
        <v>85</v>
      </c>
      <c r="F52" t="s">
        <v>86</v>
      </c>
      <c r="G52" t="s">
        <v>87</v>
      </c>
      <c r="H52" t="s">
        <v>112</v>
      </c>
      <c r="I52" t="s">
        <v>24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1145</v>
      </c>
      <c r="O52">
        <v>17461</v>
      </c>
      <c r="P52" t="s">
        <v>123</v>
      </c>
      <c r="Q52" t="s">
        <v>82</v>
      </c>
      <c r="S52" t="s">
        <v>269</v>
      </c>
      <c r="T52" t="s">
        <v>36</v>
      </c>
      <c r="U52" t="s">
        <v>35</v>
      </c>
      <c r="V52" t="s">
        <v>190</v>
      </c>
      <c r="W52" t="s">
        <v>26</v>
      </c>
      <c r="X52" t="s">
        <v>742</v>
      </c>
      <c r="Y52" t="s">
        <v>103</v>
      </c>
      <c r="Z52" t="s">
        <v>484</v>
      </c>
      <c r="AA52" s="2">
        <v>42850.597083333334</v>
      </c>
      <c r="AB52" s="2">
        <v>42855.48332175926</v>
      </c>
      <c r="AD52">
        <v>4</v>
      </c>
      <c r="AE52" t="str">
        <f t="shared" ca="1" si="12"/>
        <v>Protocols-SMB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P1</v>
      </c>
    </row>
    <row r="53" spans="1:34" x14ac:dyDescent="0.3">
      <c r="A53">
        <f t="shared" si="8"/>
        <v>9</v>
      </c>
      <c r="B53">
        <f t="shared" si="9"/>
        <v>5</v>
      </c>
      <c r="C53" s="4">
        <f t="shared" ca="1" si="10"/>
        <v>98767</v>
      </c>
      <c r="D53">
        <v>98767</v>
      </c>
      <c r="E53" t="s">
        <v>89</v>
      </c>
      <c r="F53" t="s">
        <v>86</v>
      </c>
      <c r="G53" t="s">
        <v>87</v>
      </c>
      <c r="H53" t="s">
        <v>112</v>
      </c>
      <c r="I53" t="s">
        <v>24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1151</v>
      </c>
      <c r="O53">
        <v>17441</v>
      </c>
      <c r="P53" t="s">
        <v>123</v>
      </c>
      <c r="Q53" t="s">
        <v>82</v>
      </c>
      <c r="S53" t="s">
        <v>269</v>
      </c>
      <c r="T53" t="s">
        <v>36</v>
      </c>
      <c r="U53" t="s">
        <v>35</v>
      </c>
      <c r="V53" t="s">
        <v>190</v>
      </c>
      <c r="W53" t="s">
        <v>26</v>
      </c>
      <c r="X53" t="s">
        <v>405</v>
      </c>
      <c r="Y53" t="s">
        <v>484</v>
      </c>
      <c r="Z53" t="s">
        <v>484</v>
      </c>
      <c r="AA53" s="2">
        <v>42851.463229166664</v>
      </c>
      <c r="AB53" s="2">
        <v>42855.947557870371</v>
      </c>
      <c r="AD53">
        <v>1</v>
      </c>
      <c r="AE53" t="str">
        <f t="shared" ca="1" si="12"/>
        <v>Protocols-SMB</v>
      </c>
      <c r="AF53" t="str">
        <f t="shared" ca="1" si="13"/>
        <v xml:space="preserve"> ---</v>
      </c>
      <c r="AG53" t="str">
        <f t="shared" ca="1" si="14"/>
        <v xml:space="preserve"> ---</v>
      </c>
      <c r="AH53" t="str">
        <f t="shared" ca="1" si="15"/>
        <v>P1</v>
      </c>
    </row>
    <row r="54" spans="1:34" x14ac:dyDescent="0.3">
      <c r="A54">
        <f t="shared" si="8"/>
        <v>8</v>
      </c>
      <c r="B54">
        <f t="shared" si="9"/>
        <v>8</v>
      </c>
      <c r="C54" s="4">
        <f t="shared" ca="1" si="10"/>
        <v>98839</v>
      </c>
      <c r="D54">
        <v>98839</v>
      </c>
      <c r="E54" t="s">
        <v>416</v>
      </c>
      <c r="F54" t="s">
        <v>86</v>
      </c>
      <c r="G54" t="s">
        <v>266</v>
      </c>
      <c r="H54" t="s">
        <v>94</v>
      </c>
      <c r="I54" t="s">
        <v>24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1161</v>
      </c>
      <c r="O54" t="s">
        <v>123</v>
      </c>
      <c r="P54" t="s">
        <v>123</v>
      </c>
      <c r="Q54" t="s">
        <v>82</v>
      </c>
      <c r="S54" t="s">
        <v>269</v>
      </c>
      <c r="T54" t="s">
        <v>23</v>
      </c>
      <c r="U54" t="s">
        <v>39</v>
      </c>
      <c r="V54" t="s">
        <v>29</v>
      </c>
      <c r="W54" t="s">
        <v>54</v>
      </c>
      <c r="X54" t="s">
        <v>405</v>
      </c>
      <c r="Y54" t="s">
        <v>484</v>
      </c>
      <c r="Z54" t="s">
        <v>484</v>
      </c>
      <c r="AA54" s="2">
        <v>42852.588067129633</v>
      </c>
      <c r="AB54" s="2">
        <v>42852.588067129633</v>
      </c>
      <c r="AD54">
        <v>1</v>
      </c>
      <c r="AE54" t="str">
        <f t="shared" ca="1" si="12"/>
        <v>Protocols-SMB</v>
      </c>
      <c r="AF54" t="str">
        <f t="shared" ca="1" si="13"/>
        <v xml:space="preserve"> ---</v>
      </c>
      <c r="AG54" t="str">
        <f t="shared" ca="1" si="14"/>
        <v xml:space="preserve"> ---</v>
      </c>
      <c r="AH54" t="str">
        <f t="shared" ca="1" si="15"/>
        <v>P2</v>
      </c>
    </row>
    <row r="55" spans="1:34" x14ac:dyDescent="0.3">
      <c r="A55">
        <f t="shared" si="8"/>
        <v>7</v>
      </c>
      <c r="B55">
        <f t="shared" si="9"/>
        <v>0</v>
      </c>
      <c r="C55" s="4">
        <f t="shared" ca="1" si="10"/>
        <v>98894</v>
      </c>
      <c r="D55">
        <v>98894</v>
      </c>
      <c r="E55" t="s">
        <v>1197</v>
      </c>
      <c r="F55" t="s">
        <v>86</v>
      </c>
      <c r="G55" t="s">
        <v>509</v>
      </c>
      <c r="H55" t="s">
        <v>112</v>
      </c>
      <c r="I55" t="s">
        <v>24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1200</v>
      </c>
      <c r="O55">
        <v>17259</v>
      </c>
      <c r="P55" t="s">
        <v>123</v>
      </c>
      <c r="Q55" t="s">
        <v>82</v>
      </c>
      <c r="S55" t="s">
        <v>269</v>
      </c>
      <c r="T55" t="s">
        <v>23</v>
      </c>
      <c r="U55" t="s">
        <v>39</v>
      </c>
      <c r="V55" t="s">
        <v>29</v>
      </c>
      <c r="W55" t="s">
        <v>26</v>
      </c>
      <c r="X55" t="s">
        <v>561</v>
      </c>
      <c r="Y55" t="s">
        <v>484</v>
      </c>
      <c r="Z55" t="s">
        <v>484</v>
      </c>
      <c r="AA55" s="2">
        <v>42853.645231481481</v>
      </c>
      <c r="AB55" s="2">
        <v>42860.482673611114</v>
      </c>
      <c r="AD55">
        <v>8</v>
      </c>
      <c r="AE55" t="str">
        <f t="shared" ca="1" si="12"/>
        <v>Protocols-SMB</v>
      </c>
      <c r="AF55" t="str">
        <f t="shared" ca="1" si="13"/>
        <v xml:space="preserve"> ---</v>
      </c>
      <c r="AG55" t="str">
        <f t="shared" ca="1" si="14"/>
        <v xml:space="preserve"> ---</v>
      </c>
      <c r="AH55" t="str">
        <f t="shared" ca="1" si="15"/>
        <v>P1</v>
      </c>
    </row>
    <row r="56" spans="1:34" x14ac:dyDescent="0.3">
      <c r="A56">
        <f t="shared" si="8"/>
        <v>4</v>
      </c>
      <c r="B56">
        <f t="shared" si="9"/>
        <v>4</v>
      </c>
      <c r="C56" s="4">
        <f t="shared" ca="1" si="10"/>
        <v>98910</v>
      </c>
      <c r="D56">
        <v>98910</v>
      </c>
      <c r="E56" t="s">
        <v>265</v>
      </c>
      <c r="F56" t="s">
        <v>86</v>
      </c>
      <c r="G56" t="s">
        <v>87</v>
      </c>
      <c r="H56" t="s">
        <v>94</v>
      </c>
      <c r="I56" t="s">
        <v>24</v>
      </c>
      <c r="J56" t="s">
        <v>123</v>
      </c>
      <c r="K56" t="str">
        <f t="shared" ca="1" si="11"/>
        <v>.</v>
      </c>
      <c r="L56" t="s">
        <v>796</v>
      </c>
      <c r="M56" t="s">
        <v>484</v>
      </c>
      <c r="N56" t="s">
        <v>1178</v>
      </c>
      <c r="O56" t="s">
        <v>123</v>
      </c>
      <c r="P56" t="s">
        <v>123</v>
      </c>
      <c r="Q56" t="s">
        <v>82</v>
      </c>
      <c r="S56" t="s">
        <v>269</v>
      </c>
      <c r="T56" t="s">
        <v>23</v>
      </c>
      <c r="U56" t="s">
        <v>22</v>
      </c>
      <c r="V56" t="s">
        <v>570</v>
      </c>
      <c r="W56" t="s">
        <v>683</v>
      </c>
      <c r="X56" t="s">
        <v>108</v>
      </c>
      <c r="Y56" t="s">
        <v>484</v>
      </c>
      <c r="Z56" t="s">
        <v>484</v>
      </c>
      <c r="AA56" s="2">
        <v>42856.488692129627</v>
      </c>
      <c r="AB56" s="2">
        <v>42856.490949074076</v>
      </c>
      <c r="AD56">
        <v>2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>Waiver Requested</v>
      </c>
      <c r="AH56" t="str">
        <f t="shared" ca="1" si="15"/>
        <v>P2</v>
      </c>
    </row>
    <row r="57" spans="1:34" x14ac:dyDescent="0.3">
      <c r="A57">
        <f t="shared" si="8"/>
        <v>3</v>
      </c>
      <c r="B57">
        <f t="shared" si="9"/>
        <v>0</v>
      </c>
      <c r="C57" s="4">
        <f t="shared" ca="1" si="10"/>
        <v>98940</v>
      </c>
      <c r="D57">
        <v>98940</v>
      </c>
      <c r="E57" t="s">
        <v>399</v>
      </c>
      <c r="F57" t="s">
        <v>86</v>
      </c>
      <c r="G57" t="s">
        <v>87</v>
      </c>
      <c r="H57" t="s">
        <v>112</v>
      </c>
      <c r="I57" t="s">
        <v>24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1183</v>
      </c>
      <c r="O57">
        <v>17509</v>
      </c>
      <c r="P57" t="s">
        <v>123</v>
      </c>
      <c r="Q57" t="s">
        <v>82</v>
      </c>
      <c r="S57" t="s">
        <v>269</v>
      </c>
      <c r="T57" t="s">
        <v>36</v>
      </c>
      <c r="U57" t="s">
        <v>35</v>
      </c>
      <c r="V57" t="s">
        <v>190</v>
      </c>
      <c r="W57" t="s">
        <v>26</v>
      </c>
      <c r="X57" t="s">
        <v>405</v>
      </c>
      <c r="Y57" t="s">
        <v>103</v>
      </c>
      <c r="Z57" t="s">
        <v>484</v>
      </c>
      <c r="AA57" s="2">
        <v>42857.191631944443</v>
      </c>
      <c r="AB57" s="2">
        <v>42860.482638888891</v>
      </c>
      <c r="AD57">
        <v>2</v>
      </c>
      <c r="AE57" t="str">
        <f t="shared" ca="1" si="12"/>
        <v>Protocols-SMB</v>
      </c>
      <c r="AF57" t="str">
        <f t="shared" ca="1" si="13"/>
        <v xml:space="preserve"> ---</v>
      </c>
      <c r="AG57" t="str">
        <f t="shared" ca="1" si="14"/>
        <v xml:space="preserve"> ---</v>
      </c>
      <c r="AH57" t="str">
        <f t="shared" ca="1" si="15"/>
        <v>P1</v>
      </c>
    </row>
    <row r="58" spans="1:34" x14ac:dyDescent="0.3">
      <c r="A58">
        <f t="shared" si="8"/>
        <v>3</v>
      </c>
      <c r="B58">
        <f t="shared" si="9"/>
        <v>0</v>
      </c>
      <c r="C58" s="4">
        <f t="shared" ca="1" si="10"/>
        <v>98941</v>
      </c>
      <c r="D58">
        <v>98941</v>
      </c>
      <c r="E58" t="s">
        <v>118</v>
      </c>
      <c r="F58" t="s">
        <v>86</v>
      </c>
      <c r="G58" t="s">
        <v>87</v>
      </c>
      <c r="H58" t="s">
        <v>112</v>
      </c>
      <c r="I58" t="s">
        <v>24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1184</v>
      </c>
      <c r="O58">
        <v>17510</v>
      </c>
      <c r="P58" t="s">
        <v>123</v>
      </c>
      <c r="Q58" t="s">
        <v>82</v>
      </c>
      <c r="S58" t="s">
        <v>269</v>
      </c>
      <c r="T58" t="s">
        <v>36</v>
      </c>
      <c r="U58" t="s">
        <v>35</v>
      </c>
      <c r="V58" t="s">
        <v>190</v>
      </c>
      <c r="W58" t="s">
        <v>26</v>
      </c>
      <c r="X58" t="s">
        <v>405</v>
      </c>
      <c r="Y58" t="s">
        <v>103</v>
      </c>
      <c r="Z58" t="s">
        <v>484</v>
      </c>
      <c r="AA58" s="2">
        <v>42857.193495370368</v>
      </c>
      <c r="AB58" s="2">
        <v>42860.48265046296</v>
      </c>
      <c r="AD58">
        <v>2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14"/>
        <v xml:space="preserve"> ---</v>
      </c>
      <c r="AH58" t="str">
        <f t="shared" ca="1" si="15"/>
        <v>P1</v>
      </c>
    </row>
    <row r="59" spans="1:34" x14ac:dyDescent="0.3">
      <c r="A59">
        <f t="shared" si="8"/>
        <v>3</v>
      </c>
      <c r="B59">
        <f t="shared" si="9"/>
        <v>0</v>
      </c>
      <c r="C59" s="4">
        <f t="shared" ca="1" si="10"/>
        <v>98942</v>
      </c>
      <c r="D59">
        <v>98942</v>
      </c>
      <c r="E59" t="s">
        <v>416</v>
      </c>
      <c r="F59" t="s">
        <v>86</v>
      </c>
      <c r="G59" t="s">
        <v>266</v>
      </c>
      <c r="H59" t="s">
        <v>184</v>
      </c>
      <c r="I59" t="s">
        <v>68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1185</v>
      </c>
      <c r="O59" t="s">
        <v>123</v>
      </c>
      <c r="P59" t="s">
        <v>123</v>
      </c>
      <c r="Q59" t="s">
        <v>82</v>
      </c>
      <c r="S59" t="s">
        <v>269</v>
      </c>
      <c r="T59" t="s">
        <v>23</v>
      </c>
      <c r="U59" t="s">
        <v>39</v>
      </c>
      <c r="V59" t="s">
        <v>82</v>
      </c>
      <c r="W59" t="s">
        <v>95</v>
      </c>
      <c r="X59" t="s">
        <v>405</v>
      </c>
      <c r="Y59" t="s">
        <v>484</v>
      </c>
      <c r="Z59" t="s">
        <v>484</v>
      </c>
      <c r="AA59" s="2">
        <v>42857.204583333332</v>
      </c>
      <c r="AB59" s="2">
        <v>42860.482662037037</v>
      </c>
      <c r="AD59">
        <v>2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 xml:space="preserve"> ---</v>
      </c>
      <c r="AH59" t="str">
        <f t="shared" ca="1" si="15"/>
        <v>P0</v>
      </c>
    </row>
    <row r="60" spans="1:34" x14ac:dyDescent="0.3">
      <c r="A60">
        <f t="shared" si="8"/>
        <v>2</v>
      </c>
      <c r="B60">
        <f t="shared" si="9"/>
        <v>0</v>
      </c>
      <c r="C60" s="4">
        <f t="shared" ca="1" si="10"/>
        <v>99016</v>
      </c>
      <c r="D60">
        <v>99016</v>
      </c>
      <c r="E60" t="s">
        <v>325</v>
      </c>
      <c r="F60" t="s">
        <v>86</v>
      </c>
      <c r="G60" t="s">
        <v>554</v>
      </c>
      <c r="H60" t="s">
        <v>184</v>
      </c>
      <c r="I60" t="s">
        <v>68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1218</v>
      </c>
      <c r="O60" t="s">
        <v>123</v>
      </c>
      <c r="P60" t="s">
        <v>123</v>
      </c>
      <c r="Q60" t="s">
        <v>610</v>
      </c>
      <c r="R60" t="s">
        <v>82</v>
      </c>
      <c r="S60" t="s">
        <v>269</v>
      </c>
      <c r="T60" t="s">
        <v>23</v>
      </c>
      <c r="U60" t="s">
        <v>22</v>
      </c>
      <c r="V60" t="s">
        <v>82</v>
      </c>
      <c r="W60" t="s">
        <v>674</v>
      </c>
      <c r="X60" t="s">
        <v>325</v>
      </c>
      <c r="Y60" t="s">
        <v>484</v>
      </c>
      <c r="Z60" t="s">
        <v>851</v>
      </c>
      <c r="AA60" s="2">
        <v>42858.445567129631</v>
      </c>
      <c r="AB60" s="2">
        <v>42860.433819444443</v>
      </c>
      <c r="AD60">
        <v>1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 xml:space="preserve"> ---</v>
      </c>
      <c r="AH60" t="str">
        <f t="shared" ca="1" si="15"/>
        <v>P0</v>
      </c>
    </row>
    <row r="61" spans="1:34" x14ac:dyDescent="0.3">
      <c r="A61">
        <f t="shared" si="8"/>
        <v>0</v>
      </c>
      <c r="B61">
        <f t="shared" si="9"/>
        <v>0</v>
      </c>
      <c r="C61" s="4">
        <f t="shared" ca="1" si="10"/>
        <v>99118</v>
      </c>
      <c r="D61">
        <v>99118</v>
      </c>
      <c r="E61" t="s">
        <v>416</v>
      </c>
      <c r="F61" t="s">
        <v>86</v>
      </c>
      <c r="G61" t="s">
        <v>266</v>
      </c>
      <c r="H61" t="s">
        <v>94</v>
      </c>
      <c r="I61" t="s">
        <v>123</v>
      </c>
      <c r="J61" t="s">
        <v>123</v>
      </c>
      <c r="K61" t="str">
        <f t="shared" ca="1" si="11"/>
        <v>NTR</v>
      </c>
      <c r="L61" t="s">
        <v>484</v>
      </c>
      <c r="M61" t="s">
        <v>484</v>
      </c>
      <c r="N61" t="s">
        <v>1225</v>
      </c>
      <c r="O61" t="s">
        <v>123</v>
      </c>
      <c r="P61" t="s">
        <v>123</v>
      </c>
      <c r="Q61" t="s">
        <v>82</v>
      </c>
      <c r="S61" t="s">
        <v>269</v>
      </c>
      <c r="T61" t="s">
        <v>23</v>
      </c>
      <c r="U61" t="s">
        <v>22</v>
      </c>
      <c r="V61" t="s">
        <v>82</v>
      </c>
      <c r="W61" t="s">
        <v>90</v>
      </c>
      <c r="X61" t="s">
        <v>405</v>
      </c>
      <c r="Y61" t="s">
        <v>484</v>
      </c>
      <c r="Z61" t="s">
        <v>484</v>
      </c>
      <c r="AA61" s="2">
        <v>42860.42423611111</v>
      </c>
      <c r="AB61" s="2">
        <v>42860.482662037037</v>
      </c>
      <c r="AD61">
        <v>2</v>
      </c>
      <c r="AE61" t="str">
        <f t="shared" ca="1" si="12"/>
        <v>NTR</v>
      </c>
      <c r="AF61" t="str">
        <f t="shared" ca="1" si="13"/>
        <v>NoTarg</v>
      </c>
      <c r="AG61" t="str">
        <f t="shared" ca="1" si="14"/>
        <v>NoWaive</v>
      </c>
      <c r="AH61" t="str">
        <f t="shared" ca="1" si="15"/>
        <v>NTR</v>
      </c>
    </row>
    <row r="62" spans="1:34" x14ac:dyDescent="0.3">
      <c r="A62">
        <f t="shared" si="8"/>
        <v>0</v>
      </c>
      <c r="B62">
        <f t="shared" si="9"/>
        <v>0</v>
      </c>
      <c r="C62" s="4">
        <f t="shared" ca="1" si="10"/>
        <v>99119</v>
      </c>
      <c r="D62">
        <v>99119</v>
      </c>
      <c r="E62" t="s">
        <v>325</v>
      </c>
      <c r="F62" t="s">
        <v>86</v>
      </c>
      <c r="G62" t="s">
        <v>554</v>
      </c>
      <c r="H62" t="s">
        <v>184</v>
      </c>
      <c r="I62" t="s">
        <v>68</v>
      </c>
      <c r="J62" t="s">
        <v>123</v>
      </c>
      <c r="K62" t="str">
        <f t="shared" ca="1" si="11"/>
        <v>NTR</v>
      </c>
      <c r="L62" t="s">
        <v>484</v>
      </c>
      <c r="M62" t="s">
        <v>484</v>
      </c>
      <c r="N62" t="s">
        <v>1226</v>
      </c>
      <c r="O62" t="s">
        <v>123</v>
      </c>
      <c r="P62" t="s">
        <v>123</v>
      </c>
      <c r="Q62" t="s">
        <v>82</v>
      </c>
      <c r="R62" t="s">
        <v>82</v>
      </c>
      <c r="S62" t="s">
        <v>269</v>
      </c>
      <c r="T62" t="s">
        <v>23</v>
      </c>
      <c r="U62" t="s">
        <v>22</v>
      </c>
      <c r="V62" t="s">
        <v>82</v>
      </c>
      <c r="W62" t="s">
        <v>674</v>
      </c>
      <c r="X62" t="s">
        <v>405</v>
      </c>
      <c r="Y62" t="s">
        <v>484</v>
      </c>
      <c r="Z62" t="s">
        <v>484</v>
      </c>
      <c r="AA62" s="2">
        <v>42860.426666666666</v>
      </c>
      <c r="AB62" s="2">
        <v>42860.482638888891</v>
      </c>
      <c r="AD62">
        <v>2</v>
      </c>
      <c r="AE62" t="str">
        <f t="shared" ca="1" si="12"/>
        <v>NTR</v>
      </c>
      <c r="AF62" t="str">
        <f t="shared" ca="1" si="13"/>
        <v>NoTarg</v>
      </c>
      <c r="AG62" t="str">
        <f t="shared" ca="1" si="14"/>
        <v>NoWaive</v>
      </c>
      <c r="AH62" t="str">
        <f t="shared" ca="1" si="15"/>
        <v>NTR</v>
      </c>
    </row>
    <row r="63" spans="1:34" x14ac:dyDescent="0.3">
      <c r="A63">
        <f t="shared" si="8"/>
        <v>119</v>
      </c>
      <c r="B63">
        <f t="shared" si="9"/>
        <v>8</v>
      </c>
      <c r="C63" s="4">
        <f t="shared" ca="1" si="10"/>
        <v>94268</v>
      </c>
      <c r="D63">
        <v>94268</v>
      </c>
      <c r="E63" t="s">
        <v>181</v>
      </c>
      <c r="F63" t="s">
        <v>55</v>
      </c>
      <c r="G63" t="s">
        <v>182</v>
      </c>
      <c r="H63" t="s">
        <v>112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1100</v>
      </c>
      <c r="N63" t="s">
        <v>368</v>
      </c>
      <c r="O63">
        <v>12452</v>
      </c>
      <c r="P63" t="s">
        <v>645</v>
      </c>
      <c r="Q63" t="s">
        <v>82</v>
      </c>
      <c r="S63" t="s">
        <v>269</v>
      </c>
      <c r="T63" t="s">
        <v>36</v>
      </c>
      <c r="U63" t="s">
        <v>35</v>
      </c>
      <c r="V63" t="s">
        <v>25</v>
      </c>
      <c r="W63" t="s">
        <v>26</v>
      </c>
      <c r="X63" t="s">
        <v>218</v>
      </c>
      <c r="Y63" t="s">
        <v>484</v>
      </c>
      <c r="Z63" t="s">
        <v>484</v>
      </c>
      <c r="AA63" s="2">
        <v>42741.246898148151</v>
      </c>
      <c r="AB63" s="2">
        <v>42852.085613425923</v>
      </c>
      <c r="AD63">
        <v>7</v>
      </c>
      <c r="AE63" t="str">
        <f t="shared" ca="1" si="12"/>
        <v>Snapshots</v>
      </c>
      <c r="AF63" t="str">
        <f t="shared" ca="1" si="13"/>
        <v>Avitus_1.4.0.68-20170510</v>
      </c>
      <c r="AG63" t="str">
        <f t="shared" ca="1" si="14"/>
        <v xml:space="preserve"> ---</v>
      </c>
      <c r="AH63" t="str">
        <f t="shared" ca="1" si="15"/>
        <v>P1</v>
      </c>
    </row>
    <row r="64" spans="1:34" x14ac:dyDescent="0.3">
      <c r="A64">
        <f t="shared" si="8"/>
        <v>0</v>
      </c>
      <c r="B64">
        <f t="shared" si="9"/>
        <v>0</v>
      </c>
      <c r="C64" s="4">
        <f t="shared" ca="1" si="10"/>
        <v>99100</v>
      </c>
      <c r="D64">
        <v>99100</v>
      </c>
      <c r="E64" t="s">
        <v>62</v>
      </c>
      <c r="F64" t="s">
        <v>55</v>
      </c>
      <c r="G64" t="s">
        <v>802</v>
      </c>
      <c r="H64" t="s">
        <v>94</v>
      </c>
      <c r="I64" t="s">
        <v>123</v>
      </c>
      <c r="J64" t="s">
        <v>123</v>
      </c>
      <c r="K64" t="str">
        <f t="shared" ca="1" si="11"/>
        <v>NTR</v>
      </c>
      <c r="L64" t="s">
        <v>484</v>
      </c>
      <c r="M64" t="s">
        <v>484</v>
      </c>
      <c r="N64" t="s">
        <v>1224</v>
      </c>
      <c r="O64" t="s">
        <v>123</v>
      </c>
      <c r="P64" t="s">
        <v>123</v>
      </c>
      <c r="Q64" t="s">
        <v>21</v>
      </c>
      <c r="S64" t="s">
        <v>269</v>
      </c>
      <c r="T64" t="s">
        <v>23</v>
      </c>
      <c r="U64" t="s">
        <v>39</v>
      </c>
      <c r="V64" t="s">
        <v>82</v>
      </c>
      <c r="W64" t="s">
        <v>54</v>
      </c>
      <c r="X64" t="s">
        <v>1034</v>
      </c>
      <c r="Y64" t="s">
        <v>484</v>
      </c>
      <c r="Z64" t="s">
        <v>484</v>
      </c>
      <c r="AA64" s="2">
        <v>42860.112962962965</v>
      </c>
      <c r="AB64" s="2">
        <v>42860.172627314816</v>
      </c>
      <c r="AD64">
        <v>2</v>
      </c>
      <c r="AE64" t="str">
        <f t="shared" ca="1" si="12"/>
        <v>NTR</v>
      </c>
      <c r="AF64" t="str">
        <f t="shared" ca="1" si="13"/>
        <v>NoTarg</v>
      </c>
      <c r="AG64" t="str">
        <f t="shared" ca="1" si="14"/>
        <v>NoWaive</v>
      </c>
      <c r="AH64" t="str">
        <f t="shared" ca="1" si="15"/>
        <v>NTR</v>
      </c>
    </row>
    <row r="65" spans="1:34" x14ac:dyDescent="0.3">
      <c r="A65">
        <f t="shared" si="8"/>
        <v>42245</v>
      </c>
      <c r="B65">
        <f t="shared" si="9"/>
        <v>42245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42245</v>
      </c>
      <c r="B66">
        <f t="shared" ref="B66:B100" si="17">DAYS360(AB66,$K$104)</f>
        <v>42245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42245</v>
      </c>
      <c r="B67">
        <f t="shared" si="17"/>
        <v>42245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42245</v>
      </c>
      <c r="B68">
        <f t="shared" si="17"/>
        <v>42245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42245</v>
      </c>
      <c r="B69">
        <f t="shared" si="17"/>
        <v>42245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42245</v>
      </c>
      <c r="B70">
        <f t="shared" si="17"/>
        <v>42245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42245</v>
      </c>
      <c r="B71">
        <f t="shared" si="17"/>
        <v>42245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42245</v>
      </c>
      <c r="B72">
        <f t="shared" si="17"/>
        <v>42245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42245</v>
      </c>
      <c r="B73">
        <f t="shared" si="17"/>
        <v>42245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42245</v>
      </c>
      <c r="B74">
        <f t="shared" si="17"/>
        <v>42245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42245</v>
      </c>
      <c r="B75">
        <f t="shared" si="17"/>
        <v>42245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42245</v>
      </c>
      <c r="B76">
        <f t="shared" si="17"/>
        <v>42245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42245</v>
      </c>
      <c r="B77">
        <f t="shared" si="17"/>
        <v>42245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42245</v>
      </c>
      <c r="B78">
        <f t="shared" si="17"/>
        <v>42245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42245</v>
      </c>
      <c r="B79">
        <f t="shared" si="17"/>
        <v>42245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42245</v>
      </c>
      <c r="B80">
        <f t="shared" si="17"/>
        <v>42245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42245</v>
      </c>
      <c r="B81">
        <f t="shared" si="17"/>
        <v>42245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42245</v>
      </c>
      <c r="B82">
        <f t="shared" si="17"/>
        <v>42245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42245</v>
      </c>
      <c r="B83">
        <f t="shared" si="17"/>
        <v>42245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42245</v>
      </c>
      <c r="B84">
        <f t="shared" si="17"/>
        <v>42245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42245</v>
      </c>
      <c r="B85">
        <f t="shared" si="17"/>
        <v>42245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42245</v>
      </c>
      <c r="B86">
        <f t="shared" si="17"/>
        <v>42245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42245</v>
      </c>
      <c r="B87">
        <f t="shared" si="17"/>
        <v>42245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42245</v>
      </c>
      <c r="B88">
        <f t="shared" si="17"/>
        <v>42245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42245</v>
      </c>
      <c r="B89">
        <f t="shared" si="17"/>
        <v>42245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42245</v>
      </c>
      <c r="B90">
        <f t="shared" si="17"/>
        <v>42245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42245</v>
      </c>
      <c r="B91">
        <f t="shared" si="17"/>
        <v>42245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42245</v>
      </c>
      <c r="B92">
        <f t="shared" si="17"/>
        <v>42245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42245</v>
      </c>
      <c r="B93">
        <f t="shared" si="17"/>
        <v>42245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42245</v>
      </c>
      <c r="B94">
        <f t="shared" si="17"/>
        <v>42245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42245</v>
      </c>
      <c r="B95">
        <f t="shared" si="17"/>
        <v>42245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42245</v>
      </c>
      <c r="B96">
        <f t="shared" si="17"/>
        <v>42245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42245</v>
      </c>
      <c r="B97">
        <f t="shared" si="17"/>
        <v>42245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42245</v>
      </c>
      <c r="B98">
        <f t="shared" si="17"/>
        <v>42245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42245</v>
      </c>
      <c r="B99">
        <f t="shared" si="17"/>
        <v>42245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42245</v>
      </c>
      <c r="B100">
        <f t="shared" si="17"/>
        <v>42245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63</v>
      </c>
      <c r="K103" t="s">
        <v>1227</v>
      </c>
    </row>
    <row r="104" spans="1:34" x14ac:dyDescent="0.3">
      <c r="G104" t="s">
        <v>153</v>
      </c>
      <c r="I104" t="str">
        <f>CONCATENATE(MID($K$103,11,5), " Report")</f>
        <v>05-04 Report</v>
      </c>
      <c r="K104" s="6">
        <v>42860</v>
      </c>
    </row>
    <row r="105" spans="1:34" x14ac:dyDescent="0.3">
      <c r="F105" t="s">
        <v>150</v>
      </c>
      <c r="G105">
        <f ca="1">COUNTIFS(K2:K100,"=NTR")</f>
        <v>7</v>
      </c>
      <c r="I105">
        <f ca="1">INDIRECT("'" &amp; $K$103 &amp; "'!$g" &amp; ROW())</f>
        <v>12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10</v>
      </c>
      <c r="I106">
        <f t="shared" ref="I106:I111" ca="1" si="24">INDIRECT("'" &amp; $K$103 &amp; "'!$g" &amp; ROW())</f>
        <v>10</v>
      </c>
      <c r="K106" s="7"/>
    </row>
    <row r="107" spans="1:34" x14ac:dyDescent="0.3">
      <c r="F107" t="s">
        <v>157</v>
      </c>
      <c r="G107">
        <f>COUNTIFS(B2:B81,"&gt;7",B2:B81,"&lt;400")</f>
        <v>20</v>
      </c>
      <c r="I107">
        <f t="shared" ca="1" si="24"/>
        <v>19</v>
      </c>
    </row>
    <row r="108" spans="1:34" x14ac:dyDescent="0.3">
      <c r="F108" t="s">
        <v>152</v>
      </c>
      <c r="G108">
        <f>COUNTIFS(L2:L81,"=Waiver*")</f>
        <v>3</v>
      </c>
      <c r="I108">
        <f t="shared" ca="1" si="24"/>
        <v>3</v>
      </c>
    </row>
    <row r="109" spans="1:34" x14ac:dyDescent="0.3">
      <c r="F109" t="s">
        <v>158</v>
      </c>
      <c r="G109">
        <f>COUNTA(D2:D104)</f>
        <v>63</v>
      </c>
      <c r="I109">
        <f t="shared" ca="1" si="24"/>
        <v>59</v>
      </c>
    </row>
    <row r="110" spans="1:34" x14ac:dyDescent="0.3">
      <c r="F110" t="s">
        <v>159</v>
      </c>
      <c r="G110">
        <v>15</v>
      </c>
      <c r="I110">
        <f t="shared" ca="1" si="24"/>
        <v>15</v>
      </c>
    </row>
    <row r="111" spans="1:34" s="1" customFormat="1" x14ac:dyDescent="0.3">
      <c r="F111" s="1" t="s">
        <v>21</v>
      </c>
      <c r="G111" s="1">
        <f>COUNTIFS(Q2:Q95,$F111)</f>
        <v>6</v>
      </c>
      <c r="I111">
        <f t="shared" ca="1" si="24"/>
        <v>8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14</v>
      </c>
      <c r="H115" s="1">
        <f>COUNTIFS($F$2:$F$95,F115 &amp; "*",$H$2:$H$95,"P0")</f>
        <v>8</v>
      </c>
      <c r="I115" s="1">
        <f ca="1">INDIRECT("'" &amp; $K$103 &amp; "'!$g" &amp; ROW())</f>
        <v>15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 t="str">
        <f>HYPERLINK(Data!K2, "AvitusOpenRZmwr")</f>
        <v>AvitusOpenRZmwr</v>
      </c>
    </row>
    <row r="117" spans="5:14" x14ac:dyDescent="0.3">
      <c r="F117" t="s">
        <v>63</v>
      </c>
      <c r="G117" s="1">
        <f t="shared" si="25"/>
        <v>8</v>
      </c>
      <c r="H117" s="1">
        <f t="shared" si="26"/>
        <v>4</v>
      </c>
      <c r="I117" s="1">
        <f t="shared" ca="1" si="27"/>
        <v>7</v>
      </c>
    </row>
    <row r="118" spans="5:14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5</v>
      </c>
    </row>
    <row r="119" spans="5:14" x14ac:dyDescent="0.3">
      <c r="F119" t="s">
        <v>253</v>
      </c>
      <c r="G119" s="1">
        <f t="shared" si="25"/>
        <v>3</v>
      </c>
      <c r="H119" s="1">
        <f t="shared" si="26"/>
        <v>2</v>
      </c>
      <c r="I119" s="1">
        <f t="shared" ca="1" si="27"/>
        <v>2</v>
      </c>
      <c r="K119" t="s">
        <v>161</v>
      </c>
    </row>
    <row r="120" spans="5:14" x14ac:dyDescent="0.3">
      <c r="F120" t="s">
        <v>48</v>
      </c>
      <c r="G120" s="1">
        <f t="shared" si="25"/>
        <v>1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7</v>
      </c>
      <c r="H122" s="1">
        <f t="shared" si="26"/>
        <v>4</v>
      </c>
      <c r="I122" s="1">
        <f t="shared" ca="1" si="27"/>
        <v>7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3</v>
      </c>
      <c r="H125" s="1">
        <f t="shared" si="26"/>
        <v>1</v>
      </c>
      <c r="I125" s="1">
        <f t="shared" ca="1" si="27"/>
        <v>3</v>
      </c>
      <c r="M125" t="str">
        <f>CONCATENATE("Prev Rpt= ",$K$103)</f>
        <v>Prev Rpt= bugs-2017-05-04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31</v>
      </c>
      <c r="M126">
        <f ca="1">INDIRECT("'" &amp; $K$103 &amp; "'!$l" &amp; ROW())</f>
        <v>28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14</v>
      </c>
      <c r="M127">
        <f ca="1">INDIRECT("'" &amp; $K$103 &amp; "'!$l" &amp; ROW())</f>
        <v>14</v>
      </c>
    </row>
    <row r="128" spans="5:14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16</v>
      </c>
      <c r="M128">
        <f ca="1">INDIRECT("'" &amp; $K$103 &amp; "'!$l" &amp; ROW())</f>
        <v>14</v>
      </c>
    </row>
    <row r="129" spans="5:13" x14ac:dyDescent="0.3">
      <c r="F129" t="s">
        <v>19</v>
      </c>
      <c r="G129" s="1">
        <f t="shared" si="25"/>
        <v>0</v>
      </c>
      <c r="H129" s="1">
        <f t="shared" si="26"/>
        <v>0</v>
      </c>
      <c r="I129" s="1">
        <f t="shared" ca="1" si="27"/>
        <v>0</v>
      </c>
      <c r="K129" t="s">
        <v>203</v>
      </c>
      <c r="L129">
        <f>COUNTIFS(H2:H95, "unspecified")</f>
        <v>2</v>
      </c>
      <c r="M129">
        <f ca="1">INDIRECT("'" &amp; $K$103 &amp; "'!$l" &amp; ROW())</f>
        <v>3</v>
      </c>
    </row>
    <row r="130" spans="5:13" x14ac:dyDescent="0.3">
      <c r="F130" t="s">
        <v>86</v>
      </c>
      <c r="G130" s="1">
        <f t="shared" si="25"/>
        <v>19</v>
      </c>
      <c r="H130" s="1">
        <f t="shared" si="26"/>
        <v>6</v>
      </c>
      <c r="I130" s="1">
        <f t="shared" ca="1" si="27"/>
        <v>18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63</v>
      </c>
      <c r="M131" s="1">
        <f ca="1">SUM(M126:M129)</f>
        <v>59</v>
      </c>
    </row>
    <row r="132" spans="5:13" s="1" customFormat="1" x14ac:dyDescent="0.3">
      <c r="F132" s="1" t="s">
        <v>55</v>
      </c>
      <c r="G132" s="1">
        <f>COUNTIFS($F$2:$F$95,F132 &amp; "*")</f>
        <v>2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1</v>
      </c>
      <c r="H133" s="1">
        <f>COUNTIFS($F$2:$F$95,F133 &amp; "*",$H$2:$H$95,"P0")</f>
        <v>1</v>
      </c>
      <c r="I133" s="1">
        <f t="shared" ca="1" si="27"/>
        <v>1</v>
      </c>
      <c r="K133" s="13" t="str">
        <f>CONCATENATE("180 to be verified/closed, ",SUM(57,31)," non-QA submitter.")</f>
        <v>180 to be verified/closed, 88 non-QA submitter.</v>
      </c>
      <c r="L133" s="13" t="str">
        <f>CONCATENATE("Older than 14 days: ", SUM(17,35))</f>
        <v>Older than 14 days: 52</v>
      </c>
    </row>
    <row r="134" spans="5:13" x14ac:dyDescent="0.3">
      <c r="G134" s="1">
        <f>SUM(G115:G133)</f>
        <v>63</v>
      </c>
      <c r="H134" s="1">
        <f>SUM(H115:H133)</f>
        <v>31</v>
      </c>
      <c r="I134" s="1">
        <f ca="1">SUM(I115:I133)</f>
        <v>59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1</v>
      </c>
      <c r="I136" s="1">
        <f ca="1">INDIRECT("'" &amp; $K$103 &amp; "'!$g" &amp; ROW())</f>
        <v>1</v>
      </c>
    </row>
    <row r="137" spans="5:13" x14ac:dyDescent="0.3">
      <c r="E137" s="1"/>
      <c r="F137" s="1" t="s">
        <v>194</v>
      </c>
      <c r="G137" s="1">
        <f>COUNTIFS($T$2:$T$95,$F137)</f>
        <v>38</v>
      </c>
      <c r="I137" s="1">
        <f ca="1">INDIRECT("'" &amp; $K$103 &amp; "'!$g" &amp; ROW())</f>
        <v>36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24</v>
      </c>
      <c r="I138" s="1">
        <f ca="1">INDIRECT("'" &amp; $K$103 &amp; "'!$g" &amp; ROW())</f>
        <v>22</v>
      </c>
      <c r="K138" s="4" t="s">
        <v>968</v>
      </c>
    </row>
    <row r="139" spans="5:13" x14ac:dyDescent="0.3">
      <c r="G139">
        <f>SUM(G136:G138)</f>
        <v>63</v>
      </c>
      <c r="I139">
        <f ca="1">INDIRECT("'" &amp; $K$103 &amp; "'!$g" &amp; ROW())</f>
        <v>59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32</v>
      </c>
      <c r="I141">
        <f ca="1">INDIRECT("'" &amp; $K$103 &amp; "'!$g" &amp;ROW())</f>
        <v>30</v>
      </c>
    </row>
    <row r="142" spans="5:13" s="1" customFormat="1" x14ac:dyDescent="0.3">
      <c r="E142"/>
      <c r="F142" t="s">
        <v>570</v>
      </c>
      <c r="G142">
        <f t="shared" si="28"/>
        <v>1</v>
      </c>
      <c r="I142">
        <f t="shared" ref="I142:I148" ca="1" si="29">INDIRECT("'" &amp; $K$103 &amp; "'!$g" &amp;ROW())</f>
        <v>1</v>
      </c>
    </row>
    <row r="143" spans="5:13" x14ac:dyDescent="0.3">
      <c r="F143" t="s">
        <v>43</v>
      </c>
      <c r="G143">
        <f t="shared" si="28"/>
        <v>18</v>
      </c>
      <c r="I143">
        <f t="shared" ca="1" si="29"/>
        <v>17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9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0</v>
      </c>
    </row>
    <row r="148" spans="5:9" x14ac:dyDescent="0.3">
      <c r="F148" t="s">
        <v>1063</v>
      </c>
      <c r="G148">
        <f>COUNTIFS($V$2:$V$81,$F148)</f>
        <v>1</v>
      </c>
      <c r="I148">
        <f t="shared" ca="1" si="29"/>
        <v>1</v>
      </c>
    </row>
    <row r="149" spans="5:9" s="1" customFormat="1" x14ac:dyDescent="0.3">
      <c r="E149"/>
      <c r="G149" s="1">
        <f>SUM(G141:G148)</f>
        <v>63</v>
      </c>
      <c r="I149" s="1">
        <f ca="1">SUM(I141:I148)</f>
        <v>59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1100</v>
      </c>
      <c r="G156">
        <f t="shared" si="31"/>
        <v>10</v>
      </c>
      <c r="I156">
        <f t="shared" ca="1" si="30"/>
        <v>10</v>
      </c>
    </row>
    <row r="157" spans="5:9" x14ac:dyDescent="0.3">
      <c r="F157" t="s">
        <v>1089</v>
      </c>
      <c r="G157">
        <f t="shared" si="31"/>
        <v>2</v>
      </c>
      <c r="I157">
        <f t="shared" ca="1" si="30"/>
        <v>2</v>
      </c>
    </row>
    <row r="158" spans="5:9" x14ac:dyDescent="0.3">
      <c r="F158" t="s">
        <v>1182</v>
      </c>
      <c r="G158">
        <f t="shared" si="31"/>
        <v>0</v>
      </c>
      <c r="I158">
        <f t="shared" ca="1" si="30"/>
        <v>0</v>
      </c>
    </row>
    <row r="159" spans="5:9" x14ac:dyDescent="0.3">
      <c r="F159" t="s">
        <v>1105</v>
      </c>
      <c r="G159">
        <f t="shared" si="31"/>
        <v>5</v>
      </c>
      <c r="I159">
        <f t="shared" ca="1" si="30"/>
        <v>5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17</v>
      </c>
    </row>
    <row r="174" spans="7:14" x14ac:dyDescent="0.3">
      <c r="N174" t="s">
        <v>478</v>
      </c>
    </row>
  </sheetData>
  <autoFilter ref="A1:AH101"/>
  <conditionalFormatting sqref="F2:F100">
    <cfRule type="expression" dxfId="236" priority="5">
      <formula>IF(AND(F2 &lt;&gt; AE2, AE2 &lt;&gt; "NTR"), 1,0)</formula>
    </cfRule>
  </conditionalFormatting>
  <conditionalFormatting sqref="M2:M100">
    <cfRule type="expression" dxfId="235" priority="4">
      <formula>IF(AND(M2&lt;&gt;AF2,AF2 &lt;&gt; "---"),IF(AF2 &lt;&gt; "NoTarg",1,0),0)</formula>
    </cfRule>
  </conditionalFormatting>
  <conditionalFormatting sqref="L2:L100">
    <cfRule type="expression" dxfId="234" priority="3">
      <formula>IF(AND(L2 &lt;&gt; AG2, AG2 &lt;&gt; "NoWaive"), 1,0)</formula>
    </cfRule>
  </conditionalFormatting>
  <conditionalFormatting sqref="H2:H100">
    <cfRule type="expression" dxfId="233" priority="2">
      <formula>IF(AND(H2 &lt;&gt; AH2, AH2 &lt;&gt; "NTR"), 1,0)</formula>
    </cfRule>
  </conditionalFormatting>
  <conditionalFormatting sqref="A131:E133 G131:H131 A116:H130 F132:H132 I116:I132 J116:BA133 A134:BA157 F133:I133 A160:BA500 A158:E159 G158:BA159 A2:BA115">
    <cfRule type="expression" dxfId="232" priority="6">
      <formula>MOD(ROW(),2)=0</formula>
    </cfRule>
  </conditionalFormatting>
  <conditionalFormatting sqref="F158:F159">
    <cfRule type="expression" dxfId="231" priority="1">
      <formula>MOD(ROW(),2)=0</formula>
    </cfRule>
  </conditionalFormatting>
  <hyperlinks>
    <hyperlink ref="K115" r:id="rId1"/>
    <hyperlink ref="K1" location="'bugs-2017-05-05'!K118" display="Prev Notes"/>
    <hyperlink ref="N111" location="'bugs-2017-05-05'!A2" display="Top"/>
    <hyperlink ref="E19" r:id="rId2" display="moorthy.mm@hpe.com"/>
    <hyperlink ref="E18" r:id="rId3" display="gabriel.vicoveanu@hpe.com"/>
    <hyperlink ref="E84" r:id="rId4" display="akshay.ballal@hpe.com"/>
    <hyperlink ref="K137" r:id="rId5"/>
    <hyperlink ref="K134" r:id="rId6"/>
    <hyperlink ref="E34" r:id="rId7" display="matt.dumm@hpe.com"/>
    <hyperlink ref="K138" r:id="rId8"/>
    <hyperlink ref="K135" r:id="rId9"/>
    <hyperlink ref="E47" r:id="rId10" display="ron.chambers@hpe.com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0193" r:id="rId14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194" r:id="rId15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195" r:id="rId16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196" r:id="rId17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197" r:id="rId18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198" r:id="rId19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199" r:id="rId20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200" r:id="rId21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201" r:id="rId22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202" r:id="rId23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203" r:id="rId24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204" r:id="rId25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205" r:id="rId26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 filterMode="1"/>
  <dimension ref="A1:AH174"/>
  <sheetViews>
    <sheetView zoomScale="62" zoomScaleNormal="62"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66.77734375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13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04-May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hidden="1" x14ac:dyDescent="0.3">
      <c r="A2">
        <f t="shared" ref="A2:A33" si="0">DAYS360(AA2,$K$104)</f>
        <v>197</v>
      </c>
      <c r="B2">
        <f t="shared" ref="B2:B33" si="1">DAYS360(AB2,$K$104)</f>
        <v>2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1016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1100</v>
      </c>
      <c r="N2" t="s">
        <v>294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42857.234016203707</v>
      </c>
      <c r="AD2">
        <v>6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>Avitus_1.4.0.67-20170503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P2</v>
      </c>
    </row>
    <row r="3" spans="1:34" hidden="1" x14ac:dyDescent="0.3">
      <c r="A3">
        <f t="shared" si="0"/>
        <v>107</v>
      </c>
      <c r="B3">
        <f t="shared" si="1"/>
        <v>16</v>
      </c>
      <c r="C3" s="4">
        <f t="shared" ca="1" si="2"/>
        <v>94665</v>
      </c>
      <c r="D3">
        <v>94665</v>
      </c>
      <c r="E3" t="s">
        <v>251</v>
      </c>
      <c r="F3" t="s">
        <v>45</v>
      </c>
      <c r="G3" t="s">
        <v>55</v>
      </c>
      <c r="H3" t="s">
        <v>184</v>
      </c>
      <c r="I3" t="s">
        <v>68</v>
      </c>
      <c r="J3" t="s">
        <v>123</v>
      </c>
      <c r="K3" t="str">
        <f t="shared" ca="1" si="3"/>
        <v>.</v>
      </c>
      <c r="L3" t="s">
        <v>484</v>
      </c>
      <c r="M3" t="s">
        <v>1089</v>
      </c>
      <c r="N3" t="s">
        <v>298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484</v>
      </c>
      <c r="Z3" t="s">
        <v>484</v>
      </c>
      <c r="AA3" s="2">
        <v>42752.942291666666</v>
      </c>
      <c r="AB3" s="2">
        <v>42843.10800925926</v>
      </c>
      <c r="AD3">
        <v>10</v>
      </c>
      <c r="AE3" t="str">
        <f t="shared" ca="1" si="4"/>
        <v>ADE</v>
      </c>
      <c r="AF3" t="str">
        <f t="shared" ca="1" si="5"/>
        <v>Avitus_1.4.0.69-20170517</v>
      </c>
      <c r="AG3" t="str">
        <f t="shared" ca="1" si="6"/>
        <v xml:space="preserve"> ---</v>
      </c>
      <c r="AH3" t="str">
        <f t="shared" ca="1" si="7"/>
        <v>P0</v>
      </c>
    </row>
    <row r="4" spans="1:34" hidden="1" x14ac:dyDescent="0.3">
      <c r="A4">
        <f t="shared" si="0"/>
        <v>100</v>
      </c>
      <c r="B4">
        <f t="shared" si="1"/>
        <v>2</v>
      </c>
      <c r="C4" s="4">
        <f t="shared" ca="1" si="2"/>
        <v>94952</v>
      </c>
      <c r="D4">
        <v>94952</v>
      </c>
      <c r="E4" t="s">
        <v>146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1100</v>
      </c>
      <c r="N4" t="s">
        <v>301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42759.143217592595</v>
      </c>
      <c r="AB4" s="2">
        <v>42857.973437499997</v>
      </c>
      <c r="AD4">
        <v>18</v>
      </c>
      <c r="AE4" t="str">
        <f t="shared" ca="1" si="4"/>
        <v>ADE</v>
      </c>
      <c r="AF4" t="str">
        <f t="shared" ca="1" si="5"/>
        <v>Avitus_1.4.0.67-20170503</v>
      </c>
      <c r="AG4" t="str">
        <f t="shared" ca="1" si="6"/>
        <v xml:space="preserve"> ---</v>
      </c>
      <c r="AH4" t="str">
        <f t="shared" ca="1" si="7"/>
        <v>P0</v>
      </c>
    </row>
    <row r="5" spans="1:34" hidden="1" x14ac:dyDescent="0.3">
      <c r="A5">
        <f t="shared" si="0"/>
        <v>73</v>
      </c>
      <c r="B5">
        <f t="shared" si="1"/>
        <v>1</v>
      </c>
      <c r="C5" s="4">
        <f t="shared" ca="1" si="2"/>
        <v>96215</v>
      </c>
      <c r="D5">
        <v>96215</v>
      </c>
      <c r="E5" t="s">
        <v>248</v>
      </c>
      <c r="F5" t="s">
        <v>45</v>
      </c>
      <c r="G5" t="s">
        <v>46</v>
      </c>
      <c r="H5" t="s">
        <v>94</v>
      </c>
      <c r="I5" t="s">
        <v>1196</v>
      </c>
      <c r="J5" t="s">
        <v>123</v>
      </c>
      <c r="K5" t="str">
        <f t="shared" ca="1" si="3"/>
        <v>NTR</v>
      </c>
      <c r="L5" t="s">
        <v>484</v>
      </c>
      <c r="M5" t="s">
        <v>1089</v>
      </c>
      <c r="N5" t="s">
        <v>1198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90</v>
      </c>
      <c r="X5" t="s">
        <v>536</v>
      </c>
      <c r="Y5" t="s">
        <v>484</v>
      </c>
      <c r="Z5" t="s">
        <v>484</v>
      </c>
      <c r="AA5" s="2">
        <v>42787.180648148147</v>
      </c>
      <c r="AB5" s="2">
        <v>42858.144861111112</v>
      </c>
      <c r="AD5">
        <v>5</v>
      </c>
      <c r="AE5" t="str">
        <f t="shared" ca="1" si="4"/>
        <v>NTR</v>
      </c>
      <c r="AF5" t="str">
        <f t="shared" ca="1" si="5"/>
        <v>NoTarg</v>
      </c>
      <c r="AG5" t="str">
        <f t="shared" ca="1" si="6"/>
        <v>NoWaive</v>
      </c>
      <c r="AH5" t="str">
        <f t="shared" ca="1" si="7"/>
        <v>NTR</v>
      </c>
    </row>
    <row r="6" spans="1:34" x14ac:dyDescent="0.3">
      <c r="A6">
        <f t="shared" si="0"/>
        <v>70</v>
      </c>
      <c r="B6">
        <f t="shared" si="1"/>
        <v>6</v>
      </c>
      <c r="C6" s="4">
        <f t="shared" ca="1" si="2"/>
        <v>96366</v>
      </c>
      <c r="D6">
        <v>96366</v>
      </c>
      <c r="E6" t="s">
        <v>110</v>
      </c>
      <c r="F6" t="s">
        <v>45</v>
      </c>
      <c r="G6" t="s">
        <v>46</v>
      </c>
      <c r="H6" t="s">
        <v>184</v>
      </c>
      <c r="I6" t="s">
        <v>81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587</v>
      </c>
      <c r="O6" t="s">
        <v>123</v>
      </c>
      <c r="P6" t="s">
        <v>117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109</v>
      </c>
      <c r="X6" t="s">
        <v>410</v>
      </c>
      <c r="Y6" t="s">
        <v>484</v>
      </c>
      <c r="Z6" t="s">
        <v>484</v>
      </c>
      <c r="AA6" s="2">
        <v>42790.25513888889</v>
      </c>
      <c r="AB6" s="2">
        <v>42853.367083333331</v>
      </c>
      <c r="AD6">
        <v>7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34</v>
      </c>
      <c r="B7">
        <f t="shared" si="1"/>
        <v>9</v>
      </c>
      <c r="C7" s="4">
        <f t="shared" ca="1" si="2"/>
        <v>97664</v>
      </c>
      <c r="D7">
        <v>97664</v>
      </c>
      <c r="E7" t="s">
        <v>801</v>
      </c>
      <c r="F7" t="s">
        <v>45</v>
      </c>
      <c r="G7" t="s">
        <v>55</v>
      </c>
      <c r="H7" t="s">
        <v>184</v>
      </c>
      <c r="I7" t="s">
        <v>30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931</v>
      </c>
      <c r="O7" t="s">
        <v>123</v>
      </c>
      <c r="P7" t="s">
        <v>123</v>
      </c>
      <c r="Q7" t="s">
        <v>82</v>
      </c>
      <c r="S7" t="s">
        <v>269</v>
      </c>
      <c r="T7" t="s">
        <v>23</v>
      </c>
      <c r="U7" t="s">
        <v>22</v>
      </c>
      <c r="V7" t="s">
        <v>29</v>
      </c>
      <c r="W7" t="s">
        <v>54</v>
      </c>
      <c r="X7" t="s">
        <v>932</v>
      </c>
      <c r="Y7" t="s">
        <v>484</v>
      </c>
      <c r="Z7" t="s">
        <v>484</v>
      </c>
      <c r="AA7" s="2">
        <v>42824.096377314818</v>
      </c>
      <c r="AB7" s="2">
        <v>42850.719259259262</v>
      </c>
      <c r="AD7">
        <v>8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hidden="1" x14ac:dyDescent="0.3">
      <c r="A8">
        <f t="shared" si="0"/>
        <v>27</v>
      </c>
      <c r="B8">
        <f t="shared" si="1"/>
        <v>9</v>
      </c>
      <c r="C8" s="4">
        <f t="shared" ca="1" si="2"/>
        <v>98022</v>
      </c>
      <c r="D8">
        <v>98022</v>
      </c>
      <c r="E8" t="s">
        <v>248</v>
      </c>
      <c r="F8" t="s">
        <v>45</v>
      </c>
      <c r="G8" t="s">
        <v>55</v>
      </c>
      <c r="H8" t="s">
        <v>184</v>
      </c>
      <c r="I8" t="s">
        <v>68</v>
      </c>
      <c r="J8" t="s">
        <v>123</v>
      </c>
      <c r="K8" t="str">
        <f t="shared" ca="1" si="3"/>
        <v>.</v>
      </c>
      <c r="L8" t="s">
        <v>484</v>
      </c>
      <c r="M8" t="s">
        <v>1100</v>
      </c>
      <c r="N8" t="s">
        <v>1013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39</v>
      </c>
      <c r="V8" t="s">
        <v>82</v>
      </c>
      <c r="W8" t="s">
        <v>90</v>
      </c>
      <c r="X8" t="s">
        <v>747</v>
      </c>
      <c r="Y8" t="s">
        <v>484</v>
      </c>
      <c r="Z8" t="s">
        <v>484</v>
      </c>
      <c r="AA8" s="2">
        <v>42832.046574074076</v>
      </c>
      <c r="AB8" s="2">
        <v>42850.261921296296</v>
      </c>
      <c r="AD8">
        <v>4</v>
      </c>
      <c r="AE8" t="str">
        <f t="shared" ca="1" si="4"/>
        <v>ADE</v>
      </c>
      <c r="AF8" t="str">
        <f t="shared" ca="1" si="5"/>
        <v>Avitus_1.4.0.68-20170510</v>
      </c>
      <c r="AG8" t="str">
        <f t="shared" ca="1" si="6"/>
        <v xml:space="preserve"> ---</v>
      </c>
      <c r="AH8" t="str">
        <f t="shared" ca="1" si="7"/>
        <v>P0</v>
      </c>
    </row>
    <row r="9" spans="1:34" x14ac:dyDescent="0.3">
      <c r="A9">
        <f t="shared" si="0"/>
        <v>17</v>
      </c>
      <c r="B9">
        <f t="shared" si="1"/>
        <v>9</v>
      </c>
      <c r="C9" s="4">
        <f t="shared" ca="1" si="2"/>
        <v>98295</v>
      </c>
      <c r="D9">
        <v>98295</v>
      </c>
      <c r="E9" t="s">
        <v>650</v>
      </c>
      <c r="F9" t="s">
        <v>45</v>
      </c>
      <c r="G9" t="s">
        <v>786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1138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22</v>
      </c>
      <c r="V9" t="s">
        <v>82</v>
      </c>
      <c r="W9" t="s">
        <v>54</v>
      </c>
      <c r="X9" t="s">
        <v>433</v>
      </c>
      <c r="Y9" t="s">
        <v>484</v>
      </c>
      <c r="Z9" t="s">
        <v>484</v>
      </c>
      <c r="AA9" s="2">
        <v>42842.164803240739</v>
      </c>
      <c r="AB9" s="2">
        <v>42850.152106481481</v>
      </c>
      <c r="AD9">
        <v>7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10</v>
      </c>
      <c r="B10">
        <f t="shared" si="1"/>
        <v>1</v>
      </c>
      <c r="C10" s="4">
        <f t="shared" ca="1" si="2"/>
        <v>98662</v>
      </c>
      <c r="D10">
        <v>98662</v>
      </c>
      <c r="E10" t="s">
        <v>410</v>
      </c>
      <c r="F10" t="s">
        <v>45</v>
      </c>
      <c r="G10" t="s">
        <v>894</v>
      </c>
      <c r="H10" t="s">
        <v>184</v>
      </c>
      <c r="I10" t="s">
        <v>81</v>
      </c>
      <c r="J10" t="s">
        <v>123</v>
      </c>
      <c r="K10" t="str">
        <f t="shared" ca="1" si="3"/>
        <v>NTR</v>
      </c>
      <c r="L10" t="s">
        <v>484</v>
      </c>
      <c r="M10" t="s">
        <v>484</v>
      </c>
      <c r="N10" t="s">
        <v>1121</v>
      </c>
      <c r="O10" t="s">
        <v>123</v>
      </c>
      <c r="P10" t="s">
        <v>123</v>
      </c>
      <c r="Q10" t="s">
        <v>82</v>
      </c>
      <c r="S10" t="s">
        <v>269</v>
      </c>
      <c r="T10" t="s">
        <v>23</v>
      </c>
      <c r="U10" t="s">
        <v>22</v>
      </c>
      <c r="V10" t="s">
        <v>82</v>
      </c>
      <c r="W10" t="s">
        <v>54</v>
      </c>
      <c r="X10" t="s">
        <v>242</v>
      </c>
      <c r="Y10" t="s">
        <v>484</v>
      </c>
      <c r="Z10" t="s">
        <v>484</v>
      </c>
      <c r="AA10" s="2">
        <v>42849.272326388891</v>
      </c>
      <c r="AB10" s="2">
        <v>42858.238969907405</v>
      </c>
      <c r="AD10">
        <v>11</v>
      </c>
      <c r="AE10" t="str">
        <f t="shared" ca="1" si="4"/>
        <v>NTR</v>
      </c>
      <c r="AF10" t="str">
        <f t="shared" ca="1" si="5"/>
        <v>NoTarg</v>
      </c>
      <c r="AG10" t="str">
        <f t="shared" ca="1" si="6"/>
        <v>NoWaive</v>
      </c>
      <c r="AH10" t="str">
        <f t="shared" ca="1" si="7"/>
        <v>NTR</v>
      </c>
    </row>
    <row r="11" spans="1:34" hidden="1" x14ac:dyDescent="0.3">
      <c r="A11">
        <f t="shared" si="0"/>
        <v>8</v>
      </c>
      <c r="B11">
        <f t="shared" si="1"/>
        <v>2</v>
      </c>
      <c r="C11" s="4">
        <f t="shared" ca="1" si="2"/>
        <v>98778</v>
      </c>
      <c r="D11">
        <v>98778</v>
      </c>
      <c r="E11" t="s">
        <v>801</v>
      </c>
      <c r="F11" t="s">
        <v>45</v>
      </c>
      <c r="G11" t="s">
        <v>55</v>
      </c>
      <c r="H11" t="s">
        <v>112</v>
      </c>
      <c r="I11" t="s">
        <v>24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1152</v>
      </c>
      <c r="O11">
        <v>17496</v>
      </c>
      <c r="P11" t="s">
        <v>123</v>
      </c>
      <c r="Q11" t="s">
        <v>82</v>
      </c>
      <c r="S11" t="s">
        <v>269</v>
      </c>
      <c r="T11" t="s">
        <v>36</v>
      </c>
      <c r="U11" t="s">
        <v>35</v>
      </c>
      <c r="V11" t="s">
        <v>190</v>
      </c>
      <c r="W11" t="s">
        <v>26</v>
      </c>
      <c r="X11" t="s">
        <v>742</v>
      </c>
      <c r="Y11" t="s">
        <v>484</v>
      </c>
      <c r="Z11" t="s">
        <v>484</v>
      </c>
      <c r="AA11" s="2">
        <v>42851.668726851851</v>
      </c>
      <c r="AB11" s="2">
        <v>42857.251631944448</v>
      </c>
      <c r="AD11">
        <v>5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P1</v>
      </c>
    </row>
    <row r="12" spans="1:34" hidden="1" x14ac:dyDescent="0.3">
      <c r="A12">
        <f t="shared" si="0"/>
        <v>3</v>
      </c>
      <c r="B12">
        <f t="shared" si="1"/>
        <v>1</v>
      </c>
      <c r="C12" s="4">
        <f t="shared" ca="1" si="2"/>
        <v>98915</v>
      </c>
      <c r="D12">
        <v>98915</v>
      </c>
      <c r="E12" t="s">
        <v>1180</v>
      </c>
      <c r="F12" t="s">
        <v>45</v>
      </c>
      <c r="G12" t="s">
        <v>55</v>
      </c>
      <c r="H12" t="s">
        <v>156</v>
      </c>
      <c r="I12" t="s">
        <v>123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1179</v>
      </c>
      <c r="O12" t="s">
        <v>123</v>
      </c>
      <c r="P12" t="s">
        <v>123</v>
      </c>
      <c r="Q12" t="s">
        <v>82</v>
      </c>
      <c r="S12" t="s">
        <v>269</v>
      </c>
      <c r="T12" t="s">
        <v>23</v>
      </c>
      <c r="U12" t="s">
        <v>50</v>
      </c>
      <c r="V12" t="s">
        <v>82</v>
      </c>
      <c r="W12" t="s">
        <v>739</v>
      </c>
      <c r="X12" t="s">
        <v>1180</v>
      </c>
      <c r="Y12" t="s">
        <v>484</v>
      </c>
      <c r="Z12" t="s">
        <v>484</v>
      </c>
      <c r="AA12" s="2">
        <v>42856.609178240738</v>
      </c>
      <c r="AB12" s="2">
        <v>42858.39702546296</v>
      </c>
      <c r="AD12">
        <v>4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unspecified</v>
      </c>
    </row>
    <row r="13" spans="1:34" hidden="1" x14ac:dyDescent="0.3">
      <c r="A13">
        <f t="shared" si="0"/>
        <v>3</v>
      </c>
      <c r="B13">
        <f t="shared" si="1"/>
        <v>0</v>
      </c>
      <c r="C13" s="4">
        <f t="shared" ca="1" si="2"/>
        <v>98922</v>
      </c>
      <c r="D13">
        <v>98922</v>
      </c>
      <c r="E13" t="s">
        <v>104</v>
      </c>
      <c r="F13" t="s">
        <v>45</v>
      </c>
      <c r="G13" t="s">
        <v>482</v>
      </c>
      <c r="H13" t="s">
        <v>94</v>
      </c>
      <c r="I13" t="s">
        <v>249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1181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22</v>
      </c>
      <c r="V13" t="s">
        <v>82</v>
      </c>
      <c r="W13" t="s">
        <v>95</v>
      </c>
      <c r="X13" t="s">
        <v>290</v>
      </c>
      <c r="Y13" t="s">
        <v>484</v>
      </c>
      <c r="Z13" t="s">
        <v>484</v>
      </c>
      <c r="AA13" s="2">
        <v>42856.947974537034</v>
      </c>
      <c r="AB13" s="2">
        <v>42859.135034722225</v>
      </c>
      <c r="AD13">
        <v>2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P2</v>
      </c>
    </row>
    <row r="14" spans="1:34" hidden="1" x14ac:dyDescent="0.3">
      <c r="A14">
        <f t="shared" si="0"/>
        <v>2</v>
      </c>
      <c r="B14">
        <f t="shared" si="1"/>
        <v>0</v>
      </c>
      <c r="C14" s="4">
        <f t="shared" ca="1" si="2"/>
        <v>98965</v>
      </c>
      <c r="D14">
        <v>98965</v>
      </c>
      <c r="E14" t="s">
        <v>804</v>
      </c>
      <c r="F14" t="s">
        <v>45</v>
      </c>
      <c r="G14" t="s">
        <v>46</v>
      </c>
      <c r="H14" t="s">
        <v>156</v>
      </c>
      <c r="I14" t="s">
        <v>123</v>
      </c>
      <c r="J14" t="s">
        <v>123</v>
      </c>
      <c r="K14" t="str">
        <f t="shared" ca="1" si="3"/>
        <v>NTR</v>
      </c>
      <c r="L14" t="s">
        <v>484</v>
      </c>
      <c r="M14" t="s">
        <v>484</v>
      </c>
      <c r="N14" t="s">
        <v>1202</v>
      </c>
      <c r="O14" t="s">
        <v>123</v>
      </c>
      <c r="P14" t="s">
        <v>123</v>
      </c>
      <c r="Q14" t="s">
        <v>21</v>
      </c>
      <c r="S14" t="s">
        <v>269</v>
      </c>
      <c r="T14" t="s">
        <v>36</v>
      </c>
      <c r="U14" t="s">
        <v>35</v>
      </c>
      <c r="V14" t="s">
        <v>82</v>
      </c>
      <c r="W14" t="s">
        <v>54</v>
      </c>
      <c r="X14" t="s">
        <v>881</v>
      </c>
      <c r="Y14" t="s">
        <v>484</v>
      </c>
      <c r="Z14" t="s">
        <v>484</v>
      </c>
      <c r="AA14" s="2">
        <v>42857.378981481481</v>
      </c>
      <c r="AB14" s="2">
        <v>42859.135960648149</v>
      </c>
      <c r="AD14">
        <v>7</v>
      </c>
      <c r="AE14" t="str">
        <f t="shared" ca="1" si="4"/>
        <v>NTR</v>
      </c>
      <c r="AF14" t="str">
        <f t="shared" ca="1" si="5"/>
        <v>NoTarg</v>
      </c>
      <c r="AG14" t="str">
        <f t="shared" ca="1" si="6"/>
        <v>NoWaive</v>
      </c>
      <c r="AH14" t="str">
        <f t="shared" ca="1" si="7"/>
        <v>NTR</v>
      </c>
    </row>
    <row r="15" spans="1:34" hidden="1" x14ac:dyDescent="0.3">
      <c r="A15">
        <f t="shared" si="0"/>
        <v>1</v>
      </c>
      <c r="B15">
        <f t="shared" si="1"/>
        <v>1</v>
      </c>
      <c r="C15" s="4">
        <f t="shared" ca="1" si="2"/>
        <v>99007</v>
      </c>
      <c r="D15">
        <v>99007</v>
      </c>
      <c r="E15" t="s">
        <v>510</v>
      </c>
      <c r="F15" t="s">
        <v>45</v>
      </c>
      <c r="G15" t="s">
        <v>786</v>
      </c>
      <c r="H15" t="s">
        <v>94</v>
      </c>
      <c r="I15" t="s">
        <v>123</v>
      </c>
      <c r="J15" t="s">
        <v>123</v>
      </c>
      <c r="K15" t="str">
        <f t="shared" ca="1" si="3"/>
        <v>NTR</v>
      </c>
      <c r="L15" t="s">
        <v>484</v>
      </c>
      <c r="M15" t="s">
        <v>484</v>
      </c>
      <c r="N15" t="s">
        <v>1203</v>
      </c>
      <c r="O15" t="s">
        <v>123</v>
      </c>
      <c r="P15" t="s">
        <v>123</v>
      </c>
      <c r="Q15" t="s">
        <v>21</v>
      </c>
      <c r="S15" t="s">
        <v>269</v>
      </c>
      <c r="T15" t="s">
        <v>36</v>
      </c>
      <c r="U15" t="s">
        <v>39</v>
      </c>
      <c r="V15" t="s">
        <v>82</v>
      </c>
      <c r="W15" t="s">
        <v>54</v>
      </c>
      <c r="X15" t="s">
        <v>281</v>
      </c>
      <c r="Y15" t="s">
        <v>484</v>
      </c>
      <c r="Z15" t="s">
        <v>484</v>
      </c>
      <c r="AA15" s="2">
        <v>42858.229953703703</v>
      </c>
      <c r="AB15" s="2">
        <v>42858.22996527778</v>
      </c>
      <c r="AD15">
        <v>1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hidden="1" x14ac:dyDescent="0.3">
      <c r="A16">
        <f t="shared" si="0"/>
        <v>1</v>
      </c>
      <c r="B16">
        <f t="shared" si="1"/>
        <v>0</v>
      </c>
      <c r="C16" s="4">
        <f t="shared" ca="1" si="2"/>
        <v>99029</v>
      </c>
      <c r="D16">
        <v>99029</v>
      </c>
      <c r="E16" t="s">
        <v>510</v>
      </c>
      <c r="F16" t="s">
        <v>45</v>
      </c>
      <c r="G16" t="s">
        <v>266</v>
      </c>
      <c r="H16" t="s">
        <v>94</v>
      </c>
      <c r="I16" t="s">
        <v>123</v>
      </c>
      <c r="J16" t="s">
        <v>123</v>
      </c>
      <c r="K16" t="str">
        <f t="shared" ca="1" si="3"/>
        <v>NTR</v>
      </c>
      <c r="L16" t="s">
        <v>484</v>
      </c>
      <c r="M16" t="s">
        <v>484</v>
      </c>
      <c r="N16" t="s">
        <v>1207</v>
      </c>
      <c r="O16" t="s">
        <v>123</v>
      </c>
      <c r="P16" t="s">
        <v>123</v>
      </c>
      <c r="Q16" t="s">
        <v>21</v>
      </c>
      <c r="S16" t="s">
        <v>269</v>
      </c>
      <c r="T16" t="s">
        <v>23</v>
      </c>
      <c r="U16" t="s">
        <v>22</v>
      </c>
      <c r="V16" t="s">
        <v>82</v>
      </c>
      <c r="W16" t="s">
        <v>90</v>
      </c>
      <c r="X16" t="s">
        <v>959</v>
      </c>
      <c r="Y16" t="s">
        <v>484</v>
      </c>
      <c r="Z16" t="s">
        <v>484</v>
      </c>
      <c r="AA16" s="2">
        <v>42858.995266203703</v>
      </c>
      <c r="AB16" s="2">
        <v>42859.028541666667</v>
      </c>
      <c r="AD16">
        <v>2</v>
      </c>
      <c r="AE16" t="str">
        <f t="shared" ca="1" si="4"/>
        <v>NTR</v>
      </c>
      <c r="AF16" t="str">
        <f t="shared" ca="1" si="5"/>
        <v>NoTarg</v>
      </c>
      <c r="AG16" t="str">
        <f t="shared" ca="1" si="6"/>
        <v>NoWaive</v>
      </c>
      <c r="AH16" t="str">
        <f t="shared" ca="1" si="7"/>
        <v>NTR</v>
      </c>
    </row>
    <row r="17" spans="1:34" x14ac:dyDescent="0.3">
      <c r="A17">
        <f t="shared" si="0"/>
        <v>72</v>
      </c>
      <c r="B17">
        <f t="shared" si="1"/>
        <v>9</v>
      </c>
      <c r="C17" s="4">
        <f t="shared" ca="1" si="2"/>
        <v>96279</v>
      </c>
      <c r="D17">
        <v>96279</v>
      </c>
      <c r="E17" t="s">
        <v>56</v>
      </c>
      <c r="F17" t="s">
        <v>63</v>
      </c>
      <c r="G17" t="s">
        <v>55</v>
      </c>
      <c r="H17" t="s">
        <v>184</v>
      </c>
      <c r="I17" t="s">
        <v>649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545</v>
      </c>
      <c r="O17" t="s">
        <v>123</v>
      </c>
      <c r="P17" t="s">
        <v>123</v>
      </c>
      <c r="Q17" t="s">
        <v>82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405</v>
      </c>
      <c r="Y17" t="s">
        <v>100</v>
      </c>
      <c r="Z17" t="s">
        <v>484</v>
      </c>
      <c r="AA17" s="2">
        <v>42788.363287037035</v>
      </c>
      <c r="AB17" s="2">
        <v>42850.23982638889</v>
      </c>
      <c r="AD17">
        <v>4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 xml:space="preserve"> ---</v>
      </c>
      <c r="AH17" t="str">
        <f t="shared" ca="1" si="7"/>
        <v>P0</v>
      </c>
    </row>
    <row r="18" spans="1:34" hidden="1" x14ac:dyDescent="0.3">
      <c r="A18">
        <f t="shared" si="0"/>
        <v>36</v>
      </c>
      <c r="B18">
        <f t="shared" si="1"/>
        <v>2</v>
      </c>
      <c r="C18" s="4">
        <f t="shared" ca="1" si="2"/>
        <v>97551</v>
      </c>
      <c r="D18">
        <v>97551</v>
      </c>
      <c r="E18" t="s">
        <v>1000</v>
      </c>
      <c r="F18" t="s">
        <v>63</v>
      </c>
      <c r="G18" t="s">
        <v>446</v>
      </c>
      <c r="H18" t="s">
        <v>184</v>
      </c>
      <c r="I18" t="s">
        <v>30</v>
      </c>
      <c r="J18" t="s">
        <v>123</v>
      </c>
      <c r="K18" t="str">
        <f t="shared" ca="1" si="3"/>
        <v>.</v>
      </c>
      <c r="L18" t="s">
        <v>484</v>
      </c>
      <c r="M18" t="s">
        <v>1100</v>
      </c>
      <c r="N18" t="s">
        <v>921</v>
      </c>
      <c r="O18">
        <v>17250</v>
      </c>
      <c r="P18" t="s">
        <v>123</v>
      </c>
      <c r="Q18" t="s">
        <v>82</v>
      </c>
      <c r="S18" t="s">
        <v>269</v>
      </c>
      <c r="T18" t="s">
        <v>36</v>
      </c>
      <c r="U18" t="s">
        <v>35</v>
      </c>
      <c r="V18" t="s">
        <v>190</v>
      </c>
      <c r="W18" t="s">
        <v>26</v>
      </c>
      <c r="X18" t="s">
        <v>412</v>
      </c>
      <c r="Y18" t="s">
        <v>100</v>
      </c>
      <c r="Z18" t="s">
        <v>484</v>
      </c>
      <c r="AA18" s="2">
        <v>42822.285578703704</v>
      </c>
      <c r="AB18" s="2">
        <v>42857.249490740738</v>
      </c>
      <c r="AD18">
        <v>4</v>
      </c>
      <c r="AE18" t="str">
        <f t="shared" ca="1" si="4"/>
        <v>AvatarFS</v>
      </c>
      <c r="AF18" t="str">
        <f t="shared" ca="1" si="5"/>
        <v>Avitus_1.4.0.67-20170503</v>
      </c>
      <c r="AG18" t="str">
        <f t="shared" ca="1" si="6"/>
        <v xml:space="preserve"> ---</v>
      </c>
      <c r="AH18" t="str">
        <f t="shared" ca="1" si="7"/>
        <v>P0</v>
      </c>
    </row>
    <row r="19" spans="1:34" x14ac:dyDescent="0.3">
      <c r="A19">
        <f t="shared" si="0"/>
        <v>34</v>
      </c>
      <c r="B19">
        <f t="shared" si="1"/>
        <v>10</v>
      </c>
      <c r="C19" s="4">
        <f t="shared" ca="1" si="2"/>
        <v>97673</v>
      </c>
      <c r="D19">
        <v>97673</v>
      </c>
      <c r="E19" t="s">
        <v>62</v>
      </c>
      <c r="F19" t="s">
        <v>63</v>
      </c>
      <c r="G19" t="s">
        <v>733</v>
      </c>
      <c r="H19" t="s">
        <v>184</v>
      </c>
      <c r="I19" t="s">
        <v>30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933</v>
      </c>
      <c r="O19">
        <v>17067</v>
      </c>
      <c r="P19" t="s">
        <v>123</v>
      </c>
      <c r="Q19" t="s">
        <v>82</v>
      </c>
      <c r="S19" t="s">
        <v>269</v>
      </c>
      <c r="T19" t="s">
        <v>36</v>
      </c>
      <c r="U19" t="s">
        <v>22</v>
      </c>
      <c r="V19" t="s">
        <v>190</v>
      </c>
      <c r="W19" t="s">
        <v>26</v>
      </c>
      <c r="X19" t="s">
        <v>934</v>
      </c>
      <c r="Y19" t="s">
        <v>100</v>
      </c>
      <c r="Z19" t="s">
        <v>484</v>
      </c>
      <c r="AA19" s="2">
        <v>42824.147233796299</v>
      </c>
      <c r="AB19" s="2">
        <v>42849.013287037036</v>
      </c>
      <c r="AD19">
        <v>3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 xml:space="preserve"> ---</v>
      </c>
      <c r="AH19" t="str">
        <f t="shared" ca="1" si="7"/>
        <v>P0</v>
      </c>
    </row>
    <row r="20" spans="1:34" hidden="1" x14ac:dyDescent="0.3">
      <c r="A20">
        <f t="shared" si="0"/>
        <v>31</v>
      </c>
      <c r="B20">
        <f t="shared" si="1"/>
        <v>10</v>
      </c>
      <c r="C20" s="4">
        <f t="shared" ca="1" si="2"/>
        <v>97780</v>
      </c>
      <c r="D20">
        <v>97780</v>
      </c>
      <c r="E20" t="s">
        <v>410</v>
      </c>
      <c r="F20" t="s">
        <v>63</v>
      </c>
      <c r="G20" t="s">
        <v>555</v>
      </c>
      <c r="H20" t="s">
        <v>94</v>
      </c>
      <c r="I20" t="s">
        <v>24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981</v>
      </c>
      <c r="O20" t="s">
        <v>123</v>
      </c>
      <c r="P20" t="s">
        <v>123</v>
      </c>
      <c r="Q20" t="s">
        <v>82</v>
      </c>
      <c r="S20" t="s">
        <v>269</v>
      </c>
      <c r="T20" t="s">
        <v>23</v>
      </c>
      <c r="U20" t="s">
        <v>22</v>
      </c>
      <c r="V20" t="s">
        <v>82</v>
      </c>
      <c r="W20" t="s">
        <v>90</v>
      </c>
      <c r="X20" t="s">
        <v>959</v>
      </c>
      <c r="Y20" t="s">
        <v>484</v>
      </c>
      <c r="Z20" t="s">
        <v>484</v>
      </c>
      <c r="AA20" s="2">
        <v>42828.155347222222</v>
      </c>
      <c r="AB20" s="2">
        <v>42849.01326388889</v>
      </c>
      <c r="AD20">
        <v>11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 xml:space="preserve"> ---</v>
      </c>
      <c r="AH20" t="str">
        <f t="shared" ca="1" si="7"/>
        <v>P2</v>
      </c>
    </row>
    <row r="21" spans="1:34" hidden="1" x14ac:dyDescent="0.3">
      <c r="A21">
        <f t="shared" si="0"/>
        <v>17</v>
      </c>
      <c r="B21">
        <f t="shared" si="1"/>
        <v>0</v>
      </c>
      <c r="C21" s="4">
        <f t="shared" ca="1" si="2"/>
        <v>98359</v>
      </c>
      <c r="D21">
        <v>98359</v>
      </c>
      <c r="E21" t="s">
        <v>1000</v>
      </c>
      <c r="F21" t="s">
        <v>63</v>
      </c>
      <c r="G21" t="s">
        <v>446</v>
      </c>
      <c r="H21" t="s">
        <v>112</v>
      </c>
      <c r="I21" t="s">
        <v>24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1061</v>
      </c>
      <c r="O21">
        <v>17373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190</v>
      </c>
      <c r="W21" t="s">
        <v>26</v>
      </c>
      <c r="X21" t="s">
        <v>742</v>
      </c>
      <c r="Y21" t="s">
        <v>103</v>
      </c>
      <c r="Z21" t="s">
        <v>484</v>
      </c>
      <c r="AA21" s="2">
        <v>42842.662604166668</v>
      </c>
      <c r="AB21" s="2">
        <v>42859.156157407408</v>
      </c>
      <c r="AD21">
        <v>7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 xml:space="preserve"> ---</v>
      </c>
      <c r="AH21" t="str">
        <f t="shared" ca="1" si="7"/>
        <v>P1</v>
      </c>
    </row>
    <row r="22" spans="1:34" hidden="1" x14ac:dyDescent="0.3">
      <c r="A22">
        <f t="shared" si="0"/>
        <v>8</v>
      </c>
      <c r="B22">
        <f t="shared" si="1"/>
        <v>1</v>
      </c>
      <c r="C22" s="4">
        <f t="shared" ca="1" si="2"/>
        <v>98731</v>
      </c>
      <c r="D22">
        <v>98731</v>
      </c>
      <c r="E22" t="s">
        <v>130</v>
      </c>
      <c r="F22" t="s">
        <v>63</v>
      </c>
      <c r="G22" t="s">
        <v>64</v>
      </c>
      <c r="H22" t="s">
        <v>184</v>
      </c>
      <c r="I22" t="s">
        <v>81</v>
      </c>
      <c r="J22" t="s">
        <v>123</v>
      </c>
      <c r="K22" t="str">
        <f t="shared" ca="1" si="3"/>
        <v>.</v>
      </c>
      <c r="L22" t="s">
        <v>484</v>
      </c>
      <c r="M22" t="s">
        <v>1100</v>
      </c>
      <c r="N22" t="s">
        <v>1137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82</v>
      </c>
      <c r="W22" t="s">
        <v>90</v>
      </c>
      <c r="X22" t="s">
        <v>130</v>
      </c>
      <c r="Y22" t="s">
        <v>484</v>
      </c>
      <c r="Z22" t="s">
        <v>851</v>
      </c>
      <c r="AA22" s="2">
        <v>42851.04111111111</v>
      </c>
      <c r="AB22" s="2">
        <v>42858.989490740743</v>
      </c>
      <c r="AD22">
        <v>2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 xml:space="preserve"> ---</v>
      </c>
      <c r="AH22" t="str">
        <f t="shared" ca="1" si="7"/>
        <v>P0</v>
      </c>
    </row>
    <row r="23" spans="1:34" hidden="1" x14ac:dyDescent="0.3">
      <c r="A23">
        <f t="shared" si="0"/>
        <v>0</v>
      </c>
      <c r="B23">
        <f t="shared" si="1"/>
        <v>0</v>
      </c>
      <c r="C23" s="4">
        <f t="shared" ca="1" si="2"/>
        <v>99032</v>
      </c>
      <c r="D23">
        <v>99032</v>
      </c>
      <c r="E23" t="s">
        <v>62</v>
      </c>
      <c r="F23" t="s">
        <v>63</v>
      </c>
      <c r="G23" t="s">
        <v>989</v>
      </c>
      <c r="H23" t="s">
        <v>94</v>
      </c>
      <c r="I23" t="s">
        <v>123</v>
      </c>
      <c r="J23" t="s">
        <v>123</v>
      </c>
      <c r="K23" t="str">
        <f t="shared" ca="1" si="3"/>
        <v>NTR</v>
      </c>
      <c r="L23" t="s">
        <v>484</v>
      </c>
      <c r="M23" t="s">
        <v>484</v>
      </c>
      <c r="N23" t="s">
        <v>1208</v>
      </c>
      <c r="O23" t="s">
        <v>123</v>
      </c>
      <c r="P23" t="s">
        <v>123</v>
      </c>
      <c r="Q23" t="s">
        <v>82</v>
      </c>
      <c r="S23" t="s">
        <v>269</v>
      </c>
      <c r="T23" t="s">
        <v>36</v>
      </c>
      <c r="U23" t="s">
        <v>22</v>
      </c>
      <c r="V23" t="s">
        <v>82</v>
      </c>
      <c r="W23" t="s">
        <v>90</v>
      </c>
      <c r="X23" t="s">
        <v>997</v>
      </c>
      <c r="Y23" t="s">
        <v>484</v>
      </c>
      <c r="Z23" t="s">
        <v>484</v>
      </c>
      <c r="AA23" s="2">
        <v>42859.043344907404</v>
      </c>
      <c r="AB23" s="2">
        <v>42859.064467592594</v>
      </c>
      <c r="AD23">
        <v>2</v>
      </c>
      <c r="AE23" t="str">
        <f t="shared" ca="1" si="4"/>
        <v>NTR</v>
      </c>
      <c r="AF23" t="str">
        <f t="shared" ca="1" si="5"/>
        <v>NoTarg</v>
      </c>
      <c r="AG23" t="str">
        <f t="shared" ca="1" si="6"/>
        <v>NoWaive</v>
      </c>
      <c r="AH23" t="str">
        <f t="shared" ca="1" si="7"/>
        <v>NTR</v>
      </c>
    </row>
    <row r="24" spans="1:34" hidden="1" x14ac:dyDescent="0.3">
      <c r="A24">
        <f t="shared" si="0"/>
        <v>8</v>
      </c>
      <c r="B24">
        <f t="shared" si="1"/>
        <v>0</v>
      </c>
      <c r="C24" s="4">
        <f t="shared" ca="1" si="2"/>
        <v>98727</v>
      </c>
      <c r="D24">
        <v>98727</v>
      </c>
      <c r="E24" t="s">
        <v>414</v>
      </c>
      <c r="F24" t="s">
        <v>1140</v>
      </c>
      <c r="G24" t="s">
        <v>1141</v>
      </c>
      <c r="H24" t="s">
        <v>156</v>
      </c>
      <c r="I24" t="s">
        <v>123</v>
      </c>
      <c r="J24" t="s">
        <v>1210</v>
      </c>
      <c r="K24" t="str">
        <f t="shared" ca="1" si="3"/>
        <v>Dev Currently not able to repro. Following up with submitter (Padma out this week)</v>
      </c>
      <c r="L24" t="s">
        <v>484</v>
      </c>
      <c r="M24" t="s">
        <v>484</v>
      </c>
      <c r="N24" t="s">
        <v>1149</v>
      </c>
      <c r="O24" t="s">
        <v>123</v>
      </c>
      <c r="P24" t="s">
        <v>1177</v>
      </c>
      <c r="Q24" t="s">
        <v>21</v>
      </c>
      <c r="S24" t="s">
        <v>269</v>
      </c>
      <c r="T24" t="s">
        <v>23</v>
      </c>
      <c r="U24" t="s">
        <v>22</v>
      </c>
      <c r="V24" t="s">
        <v>82</v>
      </c>
      <c r="W24" t="s">
        <v>54</v>
      </c>
      <c r="X24" t="s">
        <v>127</v>
      </c>
      <c r="Y24" t="s">
        <v>484</v>
      </c>
      <c r="Z24" t="s">
        <v>484</v>
      </c>
      <c r="AA24" s="2">
        <v>42851.018645833334</v>
      </c>
      <c r="AB24" s="2">
        <v>42859.143645833334</v>
      </c>
      <c r="AD24">
        <v>11</v>
      </c>
      <c r="AE24" t="str">
        <f t="shared" ca="1" si="4"/>
        <v>Backup+Restore</v>
      </c>
      <c r="AF24" t="str">
        <f t="shared" ca="1" si="5"/>
        <v xml:space="preserve"> ---</v>
      </c>
      <c r="AG24" t="str">
        <f t="shared" ca="1" si="6"/>
        <v xml:space="preserve"> ---</v>
      </c>
      <c r="AH24" t="str">
        <f t="shared" ca="1" si="7"/>
        <v>P1</v>
      </c>
    </row>
    <row r="25" spans="1:34" hidden="1" x14ac:dyDescent="0.3">
      <c r="A25">
        <f t="shared" si="0"/>
        <v>303</v>
      </c>
      <c r="B25">
        <f t="shared" si="1"/>
        <v>13</v>
      </c>
      <c r="C25" s="4">
        <f t="shared" ca="1" si="2"/>
        <v>85572</v>
      </c>
      <c r="D25">
        <v>85572</v>
      </c>
      <c r="E25" t="s">
        <v>69</v>
      </c>
      <c r="F25" t="s">
        <v>70</v>
      </c>
      <c r="G25" t="s">
        <v>71</v>
      </c>
      <c r="H25" t="s">
        <v>184</v>
      </c>
      <c r="I25" t="s">
        <v>81</v>
      </c>
      <c r="J25" t="s">
        <v>123</v>
      </c>
      <c r="K25" t="str">
        <f t="shared" ca="1" si="3"/>
        <v>.</v>
      </c>
      <c r="L25" t="s">
        <v>484</v>
      </c>
      <c r="M25" t="s">
        <v>1105</v>
      </c>
      <c r="N25" t="s">
        <v>313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95</v>
      </c>
      <c r="X25" t="s">
        <v>272</v>
      </c>
      <c r="Y25" t="s">
        <v>484</v>
      </c>
      <c r="Z25" t="s">
        <v>484</v>
      </c>
      <c r="AA25" s="2">
        <v>42552.705081018517</v>
      </c>
      <c r="AB25" s="2">
        <v>42846.691307870373</v>
      </c>
      <c r="AD25">
        <v>8</v>
      </c>
      <c r="AE25" t="str">
        <f t="shared" ca="1" si="4"/>
        <v>Documentation</v>
      </c>
      <c r="AF25" t="str">
        <f t="shared" ca="1" si="5"/>
        <v>Avitus_1.4.0.71-20170531</v>
      </c>
      <c r="AG25" t="str">
        <f t="shared" ca="1" si="6"/>
        <v xml:space="preserve"> ---</v>
      </c>
      <c r="AH25" t="str">
        <f t="shared" ca="1" si="7"/>
        <v>P0</v>
      </c>
    </row>
    <row r="26" spans="1:34" hidden="1" x14ac:dyDescent="0.3">
      <c r="A26">
        <f t="shared" si="0"/>
        <v>43</v>
      </c>
      <c r="B26">
        <f t="shared" si="1"/>
        <v>13</v>
      </c>
      <c r="C26" s="4">
        <f t="shared" ca="1" si="2"/>
        <v>97325</v>
      </c>
      <c r="D26">
        <v>97325</v>
      </c>
      <c r="E26" t="s">
        <v>69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1105</v>
      </c>
      <c r="N26" t="s">
        <v>946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54</v>
      </c>
      <c r="X26" t="s">
        <v>456</v>
      </c>
      <c r="Y26" t="s">
        <v>484</v>
      </c>
      <c r="Z26" t="s">
        <v>484</v>
      </c>
      <c r="AA26" s="2">
        <v>42815.376701388886</v>
      </c>
      <c r="AB26" s="2">
        <v>42846.69127314815</v>
      </c>
      <c r="AD26">
        <v>12</v>
      </c>
      <c r="AE26" t="str">
        <f t="shared" ca="1" si="4"/>
        <v>Documentation</v>
      </c>
      <c r="AF26" t="str">
        <f t="shared" ca="1" si="5"/>
        <v>Avitus_1.4.0.71-20170531</v>
      </c>
      <c r="AG26" t="str">
        <f t="shared" ca="1" si="6"/>
        <v xml:space="preserve"> ---</v>
      </c>
      <c r="AH26" t="str">
        <f t="shared" ca="1" si="7"/>
        <v>P0</v>
      </c>
    </row>
    <row r="27" spans="1:34" hidden="1" x14ac:dyDescent="0.3">
      <c r="A27">
        <f t="shared" si="0"/>
        <v>35</v>
      </c>
      <c r="B27">
        <f t="shared" si="1"/>
        <v>13</v>
      </c>
      <c r="C27" s="4">
        <f t="shared" ca="1" si="2"/>
        <v>97618</v>
      </c>
      <c r="D27">
        <v>97618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1105</v>
      </c>
      <c r="N27" t="s">
        <v>947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54</v>
      </c>
      <c r="X27" t="s">
        <v>456</v>
      </c>
      <c r="Y27" t="s">
        <v>484</v>
      </c>
      <c r="Z27" t="s">
        <v>484</v>
      </c>
      <c r="AA27" s="2">
        <v>42823.494652777779</v>
      </c>
      <c r="AB27" s="2">
        <v>42846.691238425927</v>
      </c>
      <c r="AD27">
        <v>9</v>
      </c>
      <c r="AE27" t="str">
        <f t="shared" ca="1" si="4"/>
        <v>Documentation</v>
      </c>
      <c r="AF27" t="str">
        <f t="shared" ca="1" si="5"/>
        <v>Avitus_1.4.0.71-20170531</v>
      </c>
      <c r="AG27" t="str">
        <f t="shared" ca="1" si="6"/>
        <v xml:space="preserve"> ---</v>
      </c>
      <c r="AH27" t="str">
        <f t="shared" ca="1" si="7"/>
        <v>P0</v>
      </c>
    </row>
    <row r="28" spans="1:34" hidden="1" x14ac:dyDescent="0.3">
      <c r="A28">
        <f t="shared" si="0"/>
        <v>31</v>
      </c>
      <c r="B28">
        <f t="shared" si="1"/>
        <v>7</v>
      </c>
      <c r="C28" s="4">
        <f t="shared" ca="1" si="2"/>
        <v>97781</v>
      </c>
      <c r="D28">
        <v>97781</v>
      </c>
      <c r="E28" t="s">
        <v>69</v>
      </c>
      <c r="F28" t="s">
        <v>70</v>
      </c>
      <c r="G28" t="s">
        <v>71</v>
      </c>
      <c r="H28" t="s">
        <v>184</v>
      </c>
      <c r="I28" t="s">
        <v>81</v>
      </c>
      <c r="J28" t="s">
        <v>123</v>
      </c>
      <c r="K28" t="str">
        <f t="shared" ca="1" si="3"/>
        <v>.</v>
      </c>
      <c r="L28" t="s">
        <v>484</v>
      </c>
      <c r="M28" t="s">
        <v>1105</v>
      </c>
      <c r="N28" t="s">
        <v>960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95</v>
      </c>
      <c r="X28" t="s">
        <v>311</v>
      </c>
      <c r="Y28" t="s">
        <v>484</v>
      </c>
      <c r="Z28" t="s">
        <v>484</v>
      </c>
      <c r="AA28" s="2">
        <v>42828.162638888891</v>
      </c>
      <c r="AB28" s="2">
        <v>42852.59716435185</v>
      </c>
      <c r="AD28">
        <v>6</v>
      </c>
      <c r="AE28" t="str">
        <f t="shared" ca="1" si="4"/>
        <v>Documentation</v>
      </c>
      <c r="AF28" t="str">
        <f t="shared" ca="1" si="5"/>
        <v>Avitus_1.4.0.71-20170531</v>
      </c>
      <c r="AG28" t="str">
        <f t="shared" ca="1" si="6"/>
        <v xml:space="preserve"> ---</v>
      </c>
      <c r="AH28" t="str">
        <f t="shared" ca="1" si="7"/>
        <v>P0</v>
      </c>
    </row>
    <row r="29" spans="1:34" hidden="1" x14ac:dyDescent="0.3">
      <c r="A29">
        <f t="shared" si="0"/>
        <v>22</v>
      </c>
      <c r="B29">
        <f t="shared" si="1"/>
        <v>13</v>
      </c>
      <c r="C29" s="4">
        <f t="shared" ca="1" si="2"/>
        <v>98207</v>
      </c>
      <c r="D29">
        <v>98207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1105</v>
      </c>
      <c r="N29" t="s">
        <v>1030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22</v>
      </c>
      <c r="V29" t="s">
        <v>82</v>
      </c>
      <c r="W29" t="s">
        <v>54</v>
      </c>
      <c r="X29" t="s">
        <v>456</v>
      </c>
      <c r="Y29" t="s">
        <v>484</v>
      </c>
      <c r="Z29" t="s">
        <v>484</v>
      </c>
      <c r="AA29" s="2">
        <v>42837.563020833331</v>
      </c>
      <c r="AB29" s="2">
        <v>42846.691446759258</v>
      </c>
      <c r="AD29">
        <v>12</v>
      </c>
      <c r="AE29" t="str">
        <f t="shared" ca="1" si="4"/>
        <v>Documentation</v>
      </c>
      <c r="AF29" t="str">
        <f t="shared" ca="1" si="5"/>
        <v>Avitus_1.4.0.71-20170531</v>
      </c>
      <c r="AG29" t="str">
        <f t="shared" ca="1" si="6"/>
        <v xml:space="preserve"> ---</v>
      </c>
      <c r="AH29" t="str">
        <f t="shared" ca="1" si="7"/>
        <v>P0</v>
      </c>
    </row>
    <row r="30" spans="1:34" hidden="1" x14ac:dyDescent="0.3">
      <c r="A30">
        <f t="shared" si="0"/>
        <v>23</v>
      </c>
      <c r="B30">
        <f t="shared" si="1"/>
        <v>1</v>
      </c>
      <c r="C30" s="4">
        <f t="shared" ca="1" si="2"/>
        <v>98160</v>
      </c>
      <c r="D30">
        <v>98160</v>
      </c>
      <c r="E30" t="s">
        <v>413</v>
      </c>
      <c r="F30" t="s">
        <v>253</v>
      </c>
      <c r="G30" t="s">
        <v>254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1100</v>
      </c>
      <c r="N30" t="s">
        <v>1022</v>
      </c>
      <c r="O30" t="s">
        <v>123</v>
      </c>
      <c r="P30" t="s">
        <v>590</v>
      </c>
      <c r="Q30" t="s">
        <v>82</v>
      </c>
      <c r="S30" t="s">
        <v>269</v>
      </c>
      <c r="T30" t="s">
        <v>51</v>
      </c>
      <c r="U30" t="s">
        <v>22</v>
      </c>
      <c r="V30" t="s">
        <v>82</v>
      </c>
      <c r="W30" t="s">
        <v>54</v>
      </c>
      <c r="X30" t="s">
        <v>277</v>
      </c>
      <c r="Y30" t="s">
        <v>484</v>
      </c>
      <c r="Z30" t="s">
        <v>484</v>
      </c>
      <c r="AA30" s="2">
        <v>42836.582303240742</v>
      </c>
      <c r="AB30" s="2">
        <v>42858.404016203705</v>
      </c>
      <c r="AD30">
        <v>8</v>
      </c>
      <c r="AE30" t="str">
        <f t="shared" ca="1" si="4"/>
        <v>File Access Auditing</v>
      </c>
      <c r="AF30" t="str">
        <f t="shared" ca="1" si="5"/>
        <v>Avitus_1.4.0.68-20170510</v>
      </c>
      <c r="AG30" t="str">
        <f t="shared" ca="1" si="6"/>
        <v xml:space="preserve"> ---</v>
      </c>
      <c r="AH30" t="str">
        <f t="shared" ca="1" si="7"/>
        <v>P0</v>
      </c>
    </row>
    <row r="31" spans="1:34" x14ac:dyDescent="0.3">
      <c r="A31">
        <f t="shared" si="0"/>
        <v>14</v>
      </c>
      <c r="B31">
        <f t="shared" si="1"/>
        <v>9</v>
      </c>
      <c r="C31" s="4">
        <f t="shared" ca="1" si="2"/>
        <v>98562</v>
      </c>
      <c r="D31">
        <v>98562</v>
      </c>
      <c r="E31" t="s">
        <v>179</v>
      </c>
      <c r="F31" t="s">
        <v>253</v>
      </c>
      <c r="G31" t="s">
        <v>258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1119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54</v>
      </c>
      <c r="X31" t="s">
        <v>277</v>
      </c>
      <c r="Y31" t="s">
        <v>484</v>
      </c>
      <c r="Z31" t="s">
        <v>484</v>
      </c>
      <c r="AA31" s="2">
        <v>42845.770902777775</v>
      </c>
      <c r="AB31" s="2">
        <v>42850.37636574074</v>
      </c>
      <c r="AD31">
        <v>4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P0</v>
      </c>
    </row>
    <row r="32" spans="1:34" hidden="1" x14ac:dyDescent="0.3">
      <c r="A32">
        <f t="shared" si="0"/>
        <v>259</v>
      </c>
      <c r="B32">
        <f t="shared" si="1"/>
        <v>2</v>
      </c>
      <c r="C32" s="4">
        <f t="shared" ca="1" si="2"/>
        <v>87634</v>
      </c>
      <c r="D32">
        <v>87634</v>
      </c>
      <c r="E32" t="s">
        <v>760</v>
      </c>
      <c r="F32" t="s">
        <v>28</v>
      </c>
      <c r="G32" t="s">
        <v>481</v>
      </c>
      <c r="H32" t="s">
        <v>94</v>
      </c>
      <c r="I32" t="s">
        <v>30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1077</v>
      </c>
      <c r="O32" t="s">
        <v>123</v>
      </c>
      <c r="P32" t="s">
        <v>206</v>
      </c>
      <c r="Q32" t="s">
        <v>82</v>
      </c>
      <c r="S32" t="s">
        <v>269</v>
      </c>
      <c r="T32" t="s">
        <v>23</v>
      </c>
      <c r="U32" t="s">
        <v>22</v>
      </c>
      <c r="V32" t="s">
        <v>60</v>
      </c>
      <c r="W32" t="s">
        <v>54</v>
      </c>
      <c r="X32" t="s">
        <v>108</v>
      </c>
      <c r="Y32" t="s">
        <v>484</v>
      </c>
      <c r="Z32" t="s">
        <v>484</v>
      </c>
      <c r="AA32" s="2">
        <v>42597.987395833334</v>
      </c>
      <c r="AB32" s="2">
        <v>42857.209143518521</v>
      </c>
      <c r="AC32" t="s">
        <v>1157</v>
      </c>
      <c r="AD32">
        <v>9</v>
      </c>
      <c r="AE32" t="str">
        <f t="shared" ca="1" si="4"/>
        <v>Platform Software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P2</v>
      </c>
    </row>
    <row r="33" spans="1:34" hidden="1" x14ac:dyDescent="0.3">
      <c r="A33">
        <f t="shared" si="0"/>
        <v>243</v>
      </c>
      <c r="B33">
        <f t="shared" si="1"/>
        <v>15</v>
      </c>
      <c r="C33" s="4">
        <f t="shared" ca="1" si="2"/>
        <v>88457</v>
      </c>
      <c r="D33">
        <v>88457</v>
      </c>
      <c r="E33" t="s">
        <v>408</v>
      </c>
      <c r="F33" t="s">
        <v>28</v>
      </c>
      <c r="G33" t="s">
        <v>407</v>
      </c>
      <c r="H33" t="s">
        <v>112</v>
      </c>
      <c r="I33" t="s">
        <v>30</v>
      </c>
      <c r="J33" t="s">
        <v>1212</v>
      </c>
      <c r="K33" t="str">
        <f t="shared" ca="1" si="3"/>
        <v>.</v>
      </c>
      <c r="L33" t="s">
        <v>484</v>
      </c>
      <c r="M33" t="s">
        <v>484</v>
      </c>
      <c r="N33" t="s">
        <v>524</v>
      </c>
      <c r="O33">
        <v>11710</v>
      </c>
      <c r="P33" t="s">
        <v>992</v>
      </c>
      <c r="Q33" t="s">
        <v>287</v>
      </c>
      <c r="R33" t="s">
        <v>82</v>
      </c>
      <c r="S33" t="s">
        <v>269</v>
      </c>
      <c r="T33" t="s">
        <v>23</v>
      </c>
      <c r="U33" t="s">
        <v>22</v>
      </c>
      <c r="V33" t="s">
        <v>25</v>
      </c>
      <c r="W33" t="s">
        <v>26</v>
      </c>
      <c r="X33" t="s">
        <v>41</v>
      </c>
      <c r="Y33" t="s">
        <v>484</v>
      </c>
      <c r="Z33" t="s">
        <v>484</v>
      </c>
      <c r="AA33" s="2">
        <v>42614.314895833333</v>
      </c>
      <c r="AB33" s="2">
        <v>42844.433229166665</v>
      </c>
      <c r="AC33" t="s">
        <v>170</v>
      </c>
      <c r="AD33">
        <v>6</v>
      </c>
      <c r="AE33" t="str">
        <f t="shared" ca="1" si="4"/>
        <v>Platform Software</v>
      </c>
      <c r="AF33" t="str">
        <f t="shared" ca="1" si="5"/>
        <v xml:space="preserve"> ---</v>
      </c>
      <c r="AG33" t="str">
        <f t="shared" ca="1" si="6"/>
        <v xml:space="preserve"> ---</v>
      </c>
      <c r="AH33" t="str">
        <f t="shared" ca="1" si="7"/>
        <v>P1</v>
      </c>
    </row>
    <row r="34" spans="1:34" x14ac:dyDescent="0.3">
      <c r="A34">
        <f t="shared" ref="A34:A65" si="8">DAYS360(AA34,$K$104)</f>
        <v>81</v>
      </c>
      <c r="B34">
        <f t="shared" ref="B34:B65" si="9">DAYS360(AB34,$K$104)</f>
        <v>10</v>
      </c>
      <c r="C34" s="4">
        <f t="shared" ref="C34:C65" ca="1" si="10">HYPERLINK($N$174 &amp; INDIRECT("d" &amp; ROW()),INDIRECT("d" &amp; ROW()))</f>
        <v>95826</v>
      </c>
      <c r="D34">
        <v>95826</v>
      </c>
      <c r="E34" t="s">
        <v>1103</v>
      </c>
      <c r="F34" t="s">
        <v>28</v>
      </c>
      <c r="G34" t="s">
        <v>481</v>
      </c>
      <c r="H34" t="s">
        <v>184</v>
      </c>
      <c r="I34" t="s">
        <v>81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379</v>
      </c>
      <c r="O34" t="s">
        <v>123</v>
      </c>
      <c r="P34" t="s">
        <v>38</v>
      </c>
      <c r="Q34" t="s">
        <v>287</v>
      </c>
      <c r="R34" t="s">
        <v>82</v>
      </c>
      <c r="S34" t="s">
        <v>269</v>
      </c>
      <c r="T34" t="s">
        <v>36</v>
      </c>
      <c r="U34" t="s">
        <v>22</v>
      </c>
      <c r="V34" t="s">
        <v>82</v>
      </c>
      <c r="W34" t="s">
        <v>54</v>
      </c>
      <c r="X34" t="s">
        <v>108</v>
      </c>
      <c r="Y34" t="s">
        <v>484</v>
      </c>
      <c r="Z34" t="s">
        <v>484</v>
      </c>
      <c r="AA34" s="2">
        <v>42779.683287037034</v>
      </c>
      <c r="AB34" s="2">
        <v>42849.707442129627</v>
      </c>
      <c r="AC34" t="s">
        <v>1124</v>
      </c>
      <c r="AD34">
        <v>8</v>
      </c>
      <c r="AE34" t="str">
        <f t="shared" ref="AE34:AE65" ca="1" si="12">IFERROR(VLOOKUP($D34,INDIRECT("'" &amp; $K$103 &amp; "'!$C$2:$K$90"),4,FALSE),"NTR")</f>
        <v>Platform Software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P0</v>
      </c>
    </row>
    <row r="35" spans="1:34" hidden="1" x14ac:dyDescent="0.3">
      <c r="A35">
        <f t="shared" si="8"/>
        <v>81</v>
      </c>
      <c r="B35">
        <f t="shared" si="9"/>
        <v>2</v>
      </c>
      <c r="C35" s="4">
        <f t="shared" ca="1" si="10"/>
        <v>95829</v>
      </c>
      <c r="D35">
        <v>95829</v>
      </c>
      <c r="E35" t="s">
        <v>760</v>
      </c>
      <c r="F35" t="s">
        <v>28</v>
      </c>
      <c r="G35" t="s">
        <v>376</v>
      </c>
      <c r="H35" t="s">
        <v>184</v>
      </c>
      <c r="I35" t="s">
        <v>245</v>
      </c>
      <c r="J35" t="s">
        <v>123</v>
      </c>
      <c r="K35" t="str">
        <f t="shared" ca="1" si="11"/>
        <v>Don't disable khung until ready for release test entrance (June-2 target)</v>
      </c>
      <c r="L35" t="s">
        <v>484</v>
      </c>
      <c r="M35" t="s">
        <v>1100</v>
      </c>
      <c r="N35" t="s">
        <v>385</v>
      </c>
      <c r="O35" t="s">
        <v>123</v>
      </c>
      <c r="P35" t="s">
        <v>196</v>
      </c>
      <c r="Q35" t="s">
        <v>287</v>
      </c>
      <c r="R35" t="s">
        <v>82</v>
      </c>
      <c r="S35" t="s">
        <v>269</v>
      </c>
      <c r="T35" t="s">
        <v>36</v>
      </c>
      <c r="U35" t="s">
        <v>35</v>
      </c>
      <c r="V35" t="s">
        <v>279</v>
      </c>
      <c r="W35" t="s">
        <v>32</v>
      </c>
      <c r="X35" t="s">
        <v>108</v>
      </c>
      <c r="Y35" t="s">
        <v>103</v>
      </c>
      <c r="Z35" t="s">
        <v>484</v>
      </c>
      <c r="AA35" s="2">
        <v>42779.684513888889</v>
      </c>
      <c r="AB35" s="2">
        <v>42857.555486111109</v>
      </c>
      <c r="AC35" t="s">
        <v>1176</v>
      </c>
      <c r="AD35">
        <v>10</v>
      </c>
      <c r="AE35" t="str">
        <f t="shared" ca="1" si="12"/>
        <v>Platform Software</v>
      </c>
      <c r="AF35" t="str">
        <f t="shared" ca="1" si="13"/>
        <v>Avitus_1.4.0.67-20170503</v>
      </c>
      <c r="AG35" t="str">
        <f t="shared" ca="1" si="14"/>
        <v xml:space="preserve"> ---</v>
      </c>
      <c r="AH35" t="str">
        <f t="shared" ca="1" si="15"/>
        <v>P0</v>
      </c>
    </row>
    <row r="36" spans="1:34" hidden="1" x14ac:dyDescent="0.3">
      <c r="A36">
        <f t="shared" si="8"/>
        <v>17</v>
      </c>
      <c r="B36">
        <f t="shared" si="9"/>
        <v>7</v>
      </c>
      <c r="C36" s="4">
        <f t="shared" ca="1" si="10"/>
        <v>98363</v>
      </c>
      <c r="D36">
        <v>98363</v>
      </c>
      <c r="E36" t="s">
        <v>409</v>
      </c>
      <c r="F36" t="s">
        <v>28</v>
      </c>
      <c r="G36" t="s">
        <v>244</v>
      </c>
      <c r="H36" t="s">
        <v>184</v>
      </c>
      <c r="I36" t="s">
        <v>81</v>
      </c>
      <c r="J36" t="s">
        <v>123</v>
      </c>
      <c r="K36" t="str">
        <f t="shared" ca="1" si="11"/>
        <v>.</v>
      </c>
      <c r="L36" t="s">
        <v>484</v>
      </c>
      <c r="M36" t="s">
        <v>1100</v>
      </c>
      <c r="N36" t="s">
        <v>1062</v>
      </c>
      <c r="O36" t="s">
        <v>123</v>
      </c>
      <c r="P36" t="s">
        <v>168</v>
      </c>
      <c r="Q36" t="s">
        <v>287</v>
      </c>
      <c r="R36" t="s">
        <v>82</v>
      </c>
      <c r="S36" t="s">
        <v>269</v>
      </c>
      <c r="T36" t="s">
        <v>36</v>
      </c>
      <c r="U36" t="s">
        <v>35</v>
      </c>
      <c r="V36" t="s">
        <v>1063</v>
      </c>
      <c r="W36" t="s">
        <v>93</v>
      </c>
      <c r="X36" t="s">
        <v>108</v>
      </c>
      <c r="Y36" t="s">
        <v>484</v>
      </c>
      <c r="Z36" t="s">
        <v>484</v>
      </c>
      <c r="AA36" s="2">
        <v>42842.717986111114</v>
      </c>
      <c r="AB36" s="2">
        <v>42852.462372685186</v>
      </c>
      <c r="AC36" t="s">
        <v>1092</v>
      </c>
      <c r="AD36">
        <v>2</v>
      </c>
      <c r="AE36" t="str">
        <f t="shared" ca="1" si="12"/>
        <v>Platform Software</v>
      </c>
      <c r="AF36" t="str">
        <f t="shared" ca="1" si="13"/>
        <v>Avitus_1.4.0.68-20170510</v>
      </c>
      <c r="AG36" t="str">
        <f t="shared" ca="1" si="14"/>
        <v xml:space="preserve"> ---</v>
      </c>
      <c r="AH36" t="str">
        <f t="shared" ca="1" si="15"/>
        <v>P0</v>
      </c>
    </row>
    <row r="37" spans="1:34" x14ac:dyDescent="0.3">
      <c r="A37">
        <f t="shared" si="8"/>
        <v>6</v>
      </c>
      <c r="B37">
        <f t="shared" si="9"/>
        <v>1</v>
      </c>
      <c r="C37" s="4">
        <f t="shared" ca="1" si="10"/>
        <v>98855</v>
      </c>
      <c r="D37">
        <v>98855</v>
      </c>
      <c r="E37" t="s">
        <v>408</v>
      </c>
      <c r="F37" t="s">
        <v>28</v>
      </c>
      <c r="G37" t="s">
        <v>407</v>
      </c>
      <c r="H37" t="s">
        <v>184</v>
      </c>
      <c r="I37" t="s">
        <v>123</v>
      </c>
      <c r="J37" t="s">
        <v>123</v>
      </c>
      <c r="K37" t="str">
        <f t="shared" ca="1" si="11"/>
        <v>NTR</v>
      </c>
      <c r="L37" t="s">
        <v>484</v>
      </c>
      <c r="M37" t="s">
        <v>484</v>
      </c>
      <c r="N37" t="s">
        <v>1199</v>
      </c>
      <c r="O37" t="s">
        <v>123</v>
      </c>
      <c r="P37" t="s">
        <v>123</v>
      </c>
      <c r="Q37" t="s">
        <v>21</v>
      </c>
      <c r="S37" t="s">
        <v>269</v>
      </c>
      <c r="T37" t="s">
        <v>36</v>
      </c>
      <c r="U37" t="s">
        <v>39</v>
      </c>
      <c r="V37" t="s">
        <v>82</v>
      </c>
      <c r="W37" t="s">
        <v>93</v>
      </c>
      <c r="X37" t="s">
        <v>283</v>
      </c>
      <c r="Y37" t="s">
        <v>484</v>
      </c>
      <c r="Z37" t="s">
        <v>484</v>
      </c>
      <c r="AA37" s="2">
        <v>42853.125393518516</v>
      </c>
      <c r="AB37" s="2">
        <v>42858.969629629632</v>
      </c>
      <c r="AD37">
        <v>12</v>
      </c>
      <c r="AE37" t="str">
        <f t="shared" ca="1" si="12"/>
        <v>NTR</v>
      </c>
      <c r="AF37" t="str">
        <f t="shared" ca="1" si="13"/>
        <v>NoTarg</v>
      </c>
      <c r="AG37" t="str">
        <f t="shared" ca="1" si="14"/>
        <v>NoWaive</v>
      </c>
      <c r="AH37" t="str">
        <f t="shared" ca="1" si="15"/>
        <v>NTR</v>
      </c>
    </row>
    <row r="38" spans="1:34" hidden="1" x14ac:dyDescent="0.3">
      <c r="A38">
        <f t="shared" si="8"/>
        <v>1</v>
      </c>
      <c r="B38">
        <f t="shared" si="9"/>
        <v>1</v>
      </c>
      <c r="C38" s="4">
        <f t="shared" ca="1" si="10"/>
        <v>99022</v>
      </c>
      <c r="D38">
        <v>99022</v>
      </c>
      <c r="E38" t="s">
        <v>513</v>
      </c>
      <c r="F38" t="s">
        <v>28</v>
      </c>
      <c r="G38" t="s">
        <v>866</v>
      </c>
      <c r="H38" t="s">
        <v>94</v>
      </c>
      <c r="I38" t="s">
        <v>123</v>
      </c>
      <c r="J38" t="s">
        <v>123</v>
      </c>
      <c r="K38" t="str">
        <f t="shared" ca="1" si="11"/>
        <v>NTR</v>
      </c>
      <c r="L38" t="s">
        <v>484</v>
      </c>
      <c r="M38" t="s">
        <v>484</v>
      </c>
      <c r="N38" t="s">
        <v>1205</v>
      </c>
      <c r="O38">
        <v>17550</v>
      </c>
      <c r="P38" t="s">
        <v>123</v>
      </c>
      <c r="Q38" t="s">
        <v>21</v>
      </c>
      <c r="S38" t="s">
        <v>269</v>
      </c>
      <c r="T38" t="s">
        <v>36</v>
      </c>
      <c r="U38" t="s">
        <v>35</v>
      </c>
      <c r="V38" t="s">
        <v>25</v>
      </c>
      <c r="W38" t="s">
        <v>26</v>
      </c>
      <c r="X38" t="s">
        <v>1206</v>
      </c>
      <c r="Y38" t="s">
        <v>103</v>
      </c>
      <c r="Z38" t="s">
        <v>484</v>
      </c>
      <c r="AA38" s="2">
        <v>42858.640682870369</v>
      </c>
      <c r="AB38" s="2">
        <v>42858.655138888891</v>
      </c>
      <c r="AD38">
        <v>4</v>
      </c>
      <c r="AE38" t="str">
        <f t="shared" ca="1" si="12"/>
        <v>NTR</v>
      </c>
      <c r="AF38" t="str">
        <f t="shared" ca="1" si="13"/>
        <v>NoTarg</v>
      </c>
      <c r="AG38" t="str">
        <f t="shared" ca="1" si="14"/>
        <v>NoWaive</v>
      </c>
      <c r="AH38" t="str">
        <f t="shared" ca="1" si="15"/>
        <v>NTR</v>
      </c>
    </row>
    <row r="39" spans="1:34" hidden="1" x14ac:dyDescent="0.3">
      <c r="A39">
        <f t="shared" si="8"/>
        <v>120</v>
      </c>
      <c r="B39">
        <f t="shared" si="9"/>
        <v>9</v>
      </c>
      <c r="C39" s="4">
        <f t="shared" ca="1" si="10"/>
        <v>94191</v>
      </c>
      <c r="D39">
        <v>94191</v>
      </c>
      <c r="E39" t="s">
        <v>186</v>
      </c>
      <c r="F39" t="s">
        <v>75</v>
      </c>
      <c r="G39" t="s">
        <v>76</v>
      </c>
      <c r="H39" t="s">
        <v>112</v>
      </c>
      <c r="I39" t="s">
        <v>30</v>
      </c>
      <c r="J39" t="s">
        <v>123</v>
      </c>
      <c r="K39" t="str">
        <f t="shared" ca="1" si="11"/>
        <v>.</v>
      </c>
      <c r="L39" t="s">
        <v>796</v>
      </c>
      <c r="M39" t="s">
        <v>484</v>
      </c>
      <c r="N39" t="s">
        <v>344</v>
      </c>
      <c r="O39">
        <v>12886</v>
      </c>
      <c r="P39" t="s">
        <v>123</v>
      </c>
      <c r="Q39" t="s">
        <v>82</v>
      </c>
      <c r="S39" t="s">
        <v>269</v>
      </c>
      <c r="T39" t="s">
        <v>36</v>
      </c>
      <c r="U39" t="s">
        <v>35</v>
      </c>
      <c r="V39" t="s">
        <v>25</v>
      </c>
      <c r="W39" t="s">
        <v>26</v>
      </c>
      <c r="X39" t="s">
        <v>272</v>
      </c>
      <c r="Y39" t="s">
        <v>103</v>
      </c>
      <c r="Z39" t="s">
        <v>484</v>
      </c>
      <c r="AA39" s="2">
        <v>42739.997685185182</v>
      </c>
      <c r="AB39" s="2">
        <v>42850.192812499998</v>
      </c>
      <c r="AD39">
        <v>21</v>
      </c>
      <c r="AE39" t="str">
        <f t="shared" ca="1" si="12"/>
        <v>Protocols-AAUM</v>
      </c>
      <c r="AF39" t="str">
        <f t="shared" ca="1" si="13"/>
        <v xml:space="preserve"> ---</v>
      </c>
      <c r="AG39" t="str">
        <f t="shared" ca="1" si="14"/>
        <v>Waiver Requested</v>
      </c>
      <c r="AH39" t="str">
        <f t="shared" ca="1" si="15"/>
        <v>P1</v>
      </c>
    </row>
    <row r="40" spans="1:34" hidden="1" x14ac:dyDescent="0.3">
      <c r="A40">
        <f t="shared" si="8"/>
        <v>58</v>
      </c>
      <c r="B40">
        <f t="shared" si="9"/>
        <v>1</v>
      </c>
      <c r="C40" s="4">
        <f t="shared" ca="1" si="10"/>
        <v>96684</v>
      </c>
      <c r="D40">
        <v>96684</v>
      </c>
      <c r="E40" t="s">
        <v>281</v>
      </c>
      <c r="F40" t="s">
        <v>75</v>
      </c>
      <c r="G40" t="s">
        <v>264</v>
      </c>
      <c r="H40" t="s">
        <v>184</v>
      </c>
      <c r="I40" t="s">
        <v>30</v>
      </c>
      <c r="J40" t="s">
        <v>1211</v>
      </c>
      <c r="K40" t="str">
        <f t="shared" ca="1" si="11"/>
        <v>Dev can't reproduce. Follow-up with submitter on repro, or remove target build</v>
      </c>
      <c r="L40" t="s">
        <v>484</v>
      </c>
      <c r="M40" t="s">
        <v>1142</v>
      </c>
      <c r="N40" t="s">
        <v>681</v>
      </c>
      <c r="O40" t="s">
        <v>123</v>
      </c>
      <c r="P40" t="s">
        <v>123</v>
      </c>
      <c r="Q40" t="s">
        <v>82</v>
      </c>
      <c r="S40" t="s">
        <v>269</v>
      </c>
      <c r="T40" t="s">
        <v>36</v>
      </c>
      <c r="U40" t="s">
        <v>35</v>
      </c>
      <c r="V40" t="s">
        <v>43</v>
      </c>
      <c r="W40" t="s">
        <v>65</v>
      </c>
      <c r="X40" t="s">
        <v>108</v>
      </c>
      <c r="Y40" t="s">
        <v>484</v>
      </c>
      <c r="Z40" t="s">
        <v>484</v>
      </c>
      <c r="AA40" s="2">
        <v>42800.00984953704</v>
      </c>
      <c r="AB40" s="2">
        <v>42858.487893518519</v>
      </c>
      <c r="AD40">
        <v>20</v>
      </c>
      <c r="AE40" t="str">
        <f t="shared" ca="1" si="12"/>
        <v>Protocols-AAUM</v>
      </c>
      <c r="AF40" t="str">
        <f t="shared" ca="1" si="13"/>
        <v>Avitus_1.4.0.63-20170405</v>
      </c>
      <c r="AG40" t="str">
        <f t="shared" ca="1" si="14"/>
        <v xml:space="preserve"> ---</v>
      </c>
      <c r="AH40" t="str">
        <f t="shared" ca="1" si="15"/>
        <v>P0</v>
      </c>
    </row>
    <row r="41" spans="1:34" hidden="1" x14ac:dyDescent="0.3">
      <c r="A41">
        <f t="shared" si="8"/>
        <v>35</v>
      </c>
      <c r="B41">
        <f t="shared" si="9"/>
        <v>10</v>
      </c>
      <c r="C41" s="4">
        <f t="shared" ca="1" si="10"/>
        <v>97620</v>
      </c>
      <c r="D41">
        <v>97620</v>
      </c>
      <c r="E41" t="s">
        <v>41</v>
      </c>
      <c r="F41" t="s">
        <v>75</v>
      </c>
      <c r="G41" t="s">
        <v>129</v>
      </c>
      <c r="H41" t="s">
        <v>94</v>
      </c>
      <c r="I41" t="s">
        <v>30</v>
      </c>
      <c r="J41" t="s">
        <v>123</v>
      </c>
      <c r="K41" t="str">
        <f t="shared" ca="1" si="11"/>
        <v>.</v>
      </c>
      <c r="L41" t="s">
        <v>796</v>
      </c>
      <c r="M41" t="s">
        <v>484</v>
      </c>
      <c r="N41" t="s">
        <v>929</v>
      </c>
      <c r="O41" t="s">
        <v>123</v>
      </c>
      <c r="P41" t="s">
        <v>123</v>
      </c>
      <c r="Q41" t="s">
        <v>82</v>
      </c>
      <c r="S41" t="s">
        <v>269</v>
      </c>
      <c r="T41" t="s">
        <v>36</v>
      </c>
      <c r="U41" t="s">
        <v>35</v>
      </c>
      <c r="V41" t="s">
        <v>29</v>
      </c>
      <c r="W41" t="s">
        <v>44</v>
      </c>
      <c r="X41" t="s">
        <v>405</v>
      </c>
      <c r="Y41" t="s">
        <v>484</v>
      </c>
      <c r="Z41" t="s">
        <v>484</v>
      </c>
      <c r="AA41" s="2">
        <v>42823.498773148145</v>
      </c>
      <c r="AB41" s="2">
        <v>42849.487361111111</v>
      </c>
      <c r="AD41">
        <v>9</v>
      </c>
      <c r="AE41" t="str">
        <f t="shared" ca="1" si="12"/>
        <v>Protocols-AAUM</v>
      </c>
      <c r="AF41" t="str">
        <f t="shared" ca="1" si="13"/>
        <v xml:space="preserve"> ---</v>
      </c>
      <c r="AG41" t="str">
        <f t="shared" ca="1" si="14"/>
        <v>Waiver Requested</v>
      </c>
      <c r="AH41" t="str">
        <f t="shared" ca="1" si="15"/>
        <v>P2</v>
      </c>
    </row>
    <row r="42" spans="1:34" hidden="1" x14ac:dyDescent="0.3">
      <c r="A42">
        <f t="shared" si="8"/>
        <v>365</v>
      </c>
      <c r="B42">
        <f t="shared" si="9"/>
        <v>9</v>
      </c>
      <c r="C42" s="4">
        <f t="shared" ca="1" si="10"/>
        <v>81963</v>
      </c>
      <c r="D42">
        <v>81963</v>
      </c>
      <c r="E42" t="s">
        <v>18</v>
      </c>
      <c r="F42" t="s">
        <v>86</v>
      </c>
      <c r="G42" t="s">
        <v>87</v>
      </c>
      <c r="H42" t="s">
        <v>112</v>
      </c>
      <c r="I42" t="s">
        <v>30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354</v>
      </c>
      <c r="O42">
        <v>10905</v>
      </c>
      <c r="P42" t="s">
        <v>123</v>
      </c>
      <c r="Q42" t="s">
        <v>82</v>
      </c>
      <c r="S42" t="s">
        <v>269</v>
      </c>
      <c r="T42" t="s">
        <v>23</v>
      </c>
      <c r="U42" t="s">
        <v>22</v>
      </c>
      <c r="V42" t="s">
        <v>60</v>
      </c>
      <c r="W42" t="s">
        <v>26</v>
      </c>
      <c r="X42" t="s">
        <v>272</v>
      </c>
      <c r="Y42" t="s">
        <v>484</v>
      </c>
      <c r="Z42" t="s">
        <v>484</v>
      </c>
      <c r="AA42" s="2">
        <v>42489.026759259257</v>
      </c>
      <c r="AB42" s="2">
        <v>42850.678969907407</v>
      </c>
      <c r="AD42">
        <v>7</v>
      </c>
      <c r="AE42" t="str">
        <f t="shared" ca="1" si="12"/>
        <v>Protocols-SMB</v>
      </c>
      <c r="AF42" t="str">
        <f t="shared" ca="1" si="13"/>
        <v xml:space="preserve"> ---</v>
      </c>
      <c r="AG42" t="str">
        <f t="shared" ca="1" si="14"/>
        <v xml:space="preserve"> ---</v>
      </c>
      <c r="AH42" t="str">
        <f t="shared" ca="1" si="15"/>
        <v>P1</v>
      </c>
    </row>
    <row r="43" spans="1:34" hidden="1" x14ac:dyDescent="0.3">
      <c r="A43">
        <f t="shared" si="8"/>
        <v>187</v>
      </c>
      <c r="B43">
        <f t="shared" si="9"/>
        <v>1</v>
      </c>
      <c r="C43" s="4">
        <f t="shared" ca="1" si="10"/>
        <v>91457</v>
      </c>
      <c r="D43">
        <v>91457</v>
      </c>
      <c r="E43" t="s">
        <v>205</v>
      </c>
      <c r="F43" t="s">
        <v>86</v>
      </c>
      <c r="G43" t="s">
        <v>87</v>
      </c>
      <c r="H43" t="s">
        <v>184</v>
      </c>
      <c r="I43" t="s">
        <v>30</v>
      </c>
      <c r="J43" t="s">
        <v>123</v>
      </c>
      <c r="K43" t="str">
        <f t="shared" ca="1" si="11"/>
        <v>.</v>
      </c>
      <c r="L43" t="s">
        <v>484</v>
      </c>
      <c r="M43" t="s">
        <v>1100</v>
      </c>
      <c r="N43" t="s">
        <v>358</v>
      </c>
      <c r="O43" t="s">
        <v>123</v>
      </c>
      <c r="P43" t="s">
        <v>123</v>
      </c>
      <c r="Q43" t="s">
        <v>82</v>
      </c>
      <c r="S43" t="s">
        <v>269</v>
      </c>
      <c r="T43" t="s">
        <v>36</v>
      </c>
      <c r="U43" t="s">
        <v>35</v>
      </c>
      <c r="V43" t="s">
        <v>29</v>
      </c>
      <c r="W43" t="s">
        <v>54</v>
      </c>
      <c r="X43" t="s">
        <v>272</v>
      </c>
      <c r="Y43" t="s">
        <v>100</v>
      </c>
      <c r="Z43" t="s">
        <v>847</v>
      </c>
      <c r="AA43" s="2">
        <v>42670.388807870368</v>
      </c>
      <c r="AB43" s="2">
        <v>42858.950011574074</v>
      </c>
      <c r="AD43">
        <v>11</v>
      </c>
      <c r="AE43" t="str">
        <f t="shared" ca="1" si="12"/>
        <v>Protocols-SMB</v>
      </c>
      <c r="AF43" t="str">
        <f t="shared" ca="1" si="13"/>
        <v>Avitus_1.4.0.67-20170503</v>
      </c>
      <c r="AG43" t="str">
        <f t="shared" ca="1" si="14"/>
        <v xml:space="preserve"> ---</v>
      </c>
      <c r="AH43" t="str">
        <f t="shared" ca="1" si="15"/>
        <v>P0</v>
      </c>
    </row>
    <row r="44" spans="1:34" hidden="1" x14ac:dyDescent="0.3">
      <c r="A44">
        <f t="shared" si="8"/>
        <v>104</v>
      </c>
      <c r="B44">
        <f t="shared" si="9"/>
        <v>0</v>
      </c>
      <c r="C44" s="4">
        <f t="shared" ca="1" si="10"/>
        <v>94835</v>
      </c>
      <c r="D44">
        <v>94835</v>
      </c>
      <c r="E44" t="s">
        <v>561</v>
      </c>
      <c r="F44" t="s">
        <v>86</v>
      </c>
      <c r="G44" t="s">
        <v>87</v>
      </c>
      <c r="H44" t="s">
        <v>112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363</v>
      </c>
      <c r="O44">
        <v>13183</v>
      </c>
      <c r="P44" t="s">
        <v>1075</v>
      </c>
      <c r="Q44" t="s">
        <v>82</v>
      </c>
      <c r="S44" t="s">
        <v>269</v>
      </c>
      <c r="T44" t="s">
        <v>36</v>
      </c>
      <c r="U44" t="s">
        <v>35</v>
      </c>
      <c r="V44" t="s">
        <v>190</v>
      </c>
      <c r="W44" t="s">
        <v>26</v>
      </c>
      <c r="X44" t="s">
        <v>272</v>
      </c>
      <c r="Y44" t="s">
        <v>103</v>
      </c>
      <c r="Z44" t="s">
        <v>484</v>
      </c>
      <c r="AA44" s="2">
        <v>42755.484872685185</v>
      </c>
      <c r="AB44" s="2">
        <v>42859.207037037035</v>
      </c>
      <c r="AC44" t="s">
        <v>1213</v>
      </c>
      <c r="AD44">
        <v>1</v>
      </c>
      <c r="AE44" t="str">
        <f t="shared" ca="1" si="12"/>
        <v>Protocols-SMB</v>
      </c>
      <c r="AF44" t="str">
        <f t="shared" ca="1" si="13"/>
        <v xml:space="preserve"> ---</v>
      </c>
      <c r="AG44" t="str">
        <f t="shared" ca="1" si="14"/>
        <v xml:space="preserve"> ---</v>
      </c>
      <c r="AH44" t="str">
        <f t="shared" ca="1" si="15"/>
        <v>P1</v>
      </c>
    </row>
    <row r="45" spans="1:34" x14ac:dyDescent="0.3">
      <c r="A45">
        <f t="shared" si="8"/>
        <v>78</v>
      </c>
      <c r="B45">
        <f t="shared" si="9"/>
        <v>0</v>
      </c>
      <c r="C45" s="4">
        <f t="shared" ca="1" si="10"/>
        <v>96106</v>
      </c>
      <c r="D45">
        <v>96106</v>
      </c>
      <c r="E45" t="s">
        <v>141</v>
      </c>
      <c r="F45" t="s">
        <v>86</v>
      </c>
      <c r="G45" t="s">
        <v>87</v>
      </c>
      <c r="H45" t="s">
        <v>184</v>
      </c>
      <c r="I45" t="s">
        <v>245</v>
      </c>
      <c r="J45" t="s">
        <v>123</v>
      </c>
      <c r="K45" t="str">
        <f t="shared" ca="1" si="11"/>
        <v>NTR</v>
      </c>
      <c r="L45" t="s">
        <v>484</v>
      </c>
      <c r="M45" t="s">
        <v>484</v>
      </c>
      <c r="N45" t="s">
        <v>462</v>
      </c>
      <c r="O45" t="s">
        <v>123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29</v>
      </c>
      <c r="W45" t="s">
        <v>44</v>
      </c>
      <c r="X45" t="s">
        <v>405</v>
      </c>
      <c r="Y45" t="s">
        <v>103</v>
      </c>
      <c r="Z45" t="s">
        <v>484</v>
      </c>
      <c r="AA45" s="2">
        <v>42782.535891203705</v>
      </c>
      <c r="AB45" s="2">
        <v>42859.192812499998</v>
      </c>
      <c r="AC45" t="s">
        <v>1214</v>
      </c>
      <c r="AD45">
        <v>10</v>
      </c>
      <c r="AE45" t="str">
        <f t="shared" ca="1" si="12"/>
        <v>NTR</v>
      </c>
      <c r="AF45" t="str">
        <f t="shared" ca="1" si="13"/>
        <v>NoTarg</v>
      </c>
      <c r="AG45" t="str">
        <f t="shared" ca="1" si="14"/>
        <v>NoWaive</v>
      </c>
      <c r="AH45" t="str">
        <f t="shared" ca="1" si="15"/>
        <v>NTR</v>
      </c>
    </row>
    <row r="46" spans="1:34" hidden="1" x14ac:dyDescent="0.3">
      <c r="A46">
        <f t="shared" si="8"/>
        <v>51</v>
      </c>
      <c r="B46">
        <f t="shared" si="9"/>
        <v>0</v>
      </c>
      <c r="C46" s="4">
        <f t="shared" ca="1" si="10"/>
        <v>97010</v>
      </c>
      <c r="D46">
        <v>97010</v>
      </c>
      <c r="E46" t="s">
        <v>18</v>
      </c>
      <c r="F46" t="s">
        <v>86</v>
      </c>
      <c r="G46" t="s">
        <v>92</v>
      </c>
      <c r="H46" t="s">
        <v>94</v>
      </c>
      <c r="I46" t="s">
        <v>30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776</v>
      </c>
      <c r="O46" t="s">
        <v>123</v>
      </c>
      <c r="P46" t="s">
        <v>626</v>
      </c>
      <c r="Q46" t="s">
        <v>82</v>
      </c>
      <c r="S46" t="s">
        <v>269</v>
      </c>
      <c r="T46" t="s">
        <v>36</v>
      </c>
      <c r="U46" t="s">
        <v>35</v>
      </c>
      <c r="V46" t="s">
        <v>29</v>
      </c>
      <c r="W46" t="s">
        <v>54</v>
      </c>
      <c r="X46" t="s">
        <v>405</v>
      </c>
      <c r="Y46" t="s">
        <v>484</v>
      </c>
      <c r="Z46" t="s">
        <v>484</v>
      </c>
      <c r="AA46" s="2">
        <v>42807.641898148147</v>
      </c>
      <c r="AB46" s="2">
        <v>42859.204583333332</v>
      </c>
      <c r="AC46" t="s">
        <v>1215</v>
      </c>
      <c r="AD46">
        <v>3</v>
      </c>
      <c r="AE46" t="str">
        <f t="shared" ca="1" si="12"/>
        <v>Protocols-SMB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P2</v>
      </c>
    </row>
    <row r="47" spans="1:34" hidden="1" x14ac:dyDescent="0.3">
      <c r="A47">
        <f t="shared" si="8"/>
        <v>37</v>
      </c>
      <c r="B47">
        <f t="shared" si="9"/>
        <v>9</v>
      </c>
      <c r="C47" s="4">
        <f t="shared" ca="1" si="10"/>
        <v>97543</v>
      </c>
      <c r="D47">
        <v>97543</v>
      </c>
      <c r="E47" t="s">
        <v>91</v>
      </c>
      <c r="F47" t="s">
        <v>86</v>
      </c>
      <c r="G47" t="s">
        <v>92</v>
      </c>
      <c r="H47" t="s">
        <v>112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1037</v>
      </c>
      <c r="O47">
        <v>17360</v>
      </c>
      <c r="P47" t="s">
        <v>123</v>
      </c>
      <c r="Q47" t="s">
        <v>82</v>
      </c>
      <c r="S47" t="s">
        <v>269</v>
      </c>
      <c r="T47" t="s">
        <v>36</v>
      </c>
      <c r="U47" t="s">
        <v>35</v>
      </c>
      <c r="V47" t="s">
        <v>29</v>
      </c>
      <c r="W47" t="s">
        <v>44</v>
      </c>
      <c r="X47" t="s">
        <v>118</v>
      </c>
      <c r="Y47" t="s">
        <v>484</v>
      </c>
      <c r="Z47" t="s">
        <v>484</v>
      </c>
      <c r="AA47" s="2">
        <v>42821.996874999997</v>
      </c>
      <c r="AB47" s="2">
        <v>42850.713865740741</v>
      </c>
      <c r="AC47" t="s">
        <v>402</v>
      </c>
      <c r="AD47">
        <v>2</v>
      </c>
      <c r="AE47" t="str">
        <f t="shared" ca="1" si="12"/>
        <v>Protocols-SMB</v>
      </c>
      <c r="AF47" t="str">
        <f t="shared" ca="1" si="13"/>
        <v xml:space="preserve"> ---</v>
      </c>
      <c r="AG47" t="str">
        <f t="shared" ca="1" si="14"/>
        <v xml:space="preserve"> ---</v>
      </c>
      <c r="AH47" t="str">
        <f t="shared" ca="1" si="15"/>
        <v>P1</v>
      </c>
    </row>
    <row r="48" spans="1:34" hidden="1" x14ac:dyDescent="0.3">
      <c r="A48">
        <f t="shared" si="8"/>
        <v>34</v>
      </c>
      <c r="B48">
        <f t="shared" si="9"/>
        <v>3</v>
      </c>
      <c r="C48" s="4">
        <f t="shared" ca="1" si="10"/>
        <v>97762</v>
      </c>
      <c r="D48">
        <v>97762</v>
      </c>
      <c r="E48" t="s">
        <v>561</v>
      </c>
      <c r="F48" t="s">
        <v>86</v>
      </c>
      <c r="G48" t="s">
        <v>87</v>
      </c>
      <c r="H48" t="s">
        <v>112</v>
      </c>
      <c r="I48" t="s">
        <v>24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950</v>
      </c>
      <c r="O48">
        <v>17259</v>
      </c>
      <c r="P48" t="s">
        <v>1076</v>
      </c>
      <c r="Q48" t="s">
        <v>82</v>
      </c>
      <c r="S48" t="s">
        <v>269</v>
      </c>
      <c r="T48" t="s">
        <v>23</v>
      </c>
      <c r="U48" t="s">
        <v>39</v>
      </c>
      <c r="V48" t="s">
        <v>190</v>
      </c>
      <c r="W48" t="s">
        <v>26</v>
      </c>
      <c r="X48" t="s">
        <v>405</v>
      </c>
      <c r="Y48" t="s">
        <v>484</v>
      </c>
      <c r="Z48" t="s">
        <v>484</v>
      </c>
      <c r="AA48" s="2">
        <v>42825.480578703704</v>
      </c>
      <c r="AB48" s="2">
        <v>42856.466469907406</v>
      </c>
      <c r="AD48">
        <v>1</v>
      </c>
      <c r="AE48" t="str">
        <f t="shared" ca="1" si="12"/>
        <v>Protocols-SMB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P1</v>
      </c>
    </row>
    <row r="49" spans="1:34" x14ac:dyDescent="0.3">
      <c r="A49">
        <f t="shared" si="8"/>
        <v>17</v>
      </c>
      <c r="B49">
        <f t="shared" si="9"/>
        <v>8</v>
      </c>
      <c r="C49" s="4">
        <f t="shared" ca="1" si="10"/>
        <v>98327</v>
      </c>
      <c r="D49">
        <v>98327</v>
      </c>
      <c r="E49" t="s">
        <v>84</v>
      </c>
      <c r="F49" t="s">
        <v>86</v>
      </c>
      <c r="G49" t="s">
        <v>87</v>
      </c>
      <c r="H49" t="s">
        <v>184</v>
      </c>
      <c r="I49" t="s">
        <v>81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1053</v>
      </c>
      <c r="O49" t="s">
        <v>123</v>
      </c>
      <c r="P49" t="s">
        <v>123</v>
      </c>
      <c r="Q49" t="s">
        <v>82</v>
      </c>
      <c r="S49" t="s">
        <v>269</v>
      </c>
      <c r="T49" t="s">
        <v>36</v>
      </c>
      <c r="U49" t="s">
        <v>22</v>
      </c>
      <c r="V49" t="s">
        <v>82</v>
      </c>
      <c r="W49" t="s">
        <v>54</v>
      </c>
      <c r="X49" t="s">
        <v>405</v>
      </c>
      <c r="Y49" t="s">
        <v>484</v>
      </c>
      <c r="Z49" t="s">
        <v>484</v>
      </c>
      <c r="AA49" s="2">
        <v>42842.525949074072</v>
      </c>
      <c r="AB49" s="2">
        <v>42851.457361111112</v>
      </c>
      <c r="AC49" t="s">
        <v>402</v>
      </c>
      <c r="AD49">
        <v>4</v>
      </c>
      <c r="AE49" t="str">
        <f t="shared" ca="1" si="12"/>
        <v>Protocols-SMB</v>
      </c>
      <c r="AF49" t="str">
        <f t="shared" ca="1" si="13"/>
        <v xml:space="preserve"> ---</v>
      </c>
      <c r="AG49" t="str">
        <f t="shared" ca="1" si="14"/>
        <v xml:space="preserve"> ---</v>
      </c>
      <c r="AH49" t="str">
        <f t="shared" ca="1" si="15"/>
        <v>P0</v>
      </c>
    </row>
    <row r="50" spans="1:34" hidden="1" x14ac:dyDescent="0.3">
      <c r="A50">
        <f t="shared" si="8"/>
        <v>9</v>
      </c>
      <c r="B50">
        <f t="shared" si="9"/>
        <v>4</v>
      </c>
      <c r="C50" s="4">
        <f t="shared" ca="1" si="10"/>
        <v>98719</v>
      </c>
      <c r="D50">
        <v>98719</v>
      </c>
      <c r="E50" t="s">
        <v>85</v>
      </c>
      <c r="F50" t="s">
        <v>86</v>
      </c>
      <c r="G50" t="s">
        <v>87</v>
      </c>
      <c r="H50" t="s">
        <v>112</v>
      </c>
      <c r="I50" t="s">
        <v>24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1145</v>
      </c>
      <c r="O50">
        <v>17461</v>
      </c>
      <c r="P50" t="s">
        <v>123</v>
      </c>
      <c r="Q50" t="s">
        <v>82</v>
      </c>
      <c r="S50" t="s">
        <v>269</v>
      </c>
      <c r="T50" t="s">
        <v>36</v>
      </c>
      <c r="U50" t="s">
        <v>35</v>
      </c>
      <c r="V50" t="s">
        <v>190</v>
      </c>
      <c r="W50" t="s">
        <v>26</v>
      </c>
      <c r="X50" t="s">
        <v>742</v>
      </c>
      <c r="Y50" t="s">
        <v>103</v>
      </c>
      <c r="Z50" t="s">
        <v>484</v>
      </c>
      <c r="AA50" s="2">
        <v>42850.597083333334</v>
      </c>
      <c r="AB50" s="2">
        <v>42855.48332175926</v>
      </c>
      <c r="AD50">
        <v>4</v>
      </c>
      <c r="AE50" t="str">
        <f t="shared" ca="1" si="12"/>
        <v>Protocols-SMB</v>
      </c>
      <c r="AF50" t="str">
        <f t="shared" ca="1" si="13"/>
        <v xml:space="preserve"> ---</v>
      </c>
      <c r="AG50" t="str">
        <f t="shared" ca="1" si="14"/>
        <v xml:space="preserve"> ---</v>
      </c>
      <c r="AH50" t="str">
        <f t="shared" ca="1" si="15"/>
        <v>P1</v>
      </c>
    </row>
    <row r="51" spans="1:34" hidden="1" x14ac:dyDescent="0.3">
      <c r="A51">
        <f t="shared" si="8"/>
        <v>8</v>
      </c>
      <c r="B51">
        <f t="shared" si="9"/>
        <v>4</v>
      </c>
      <c r="C51" s="4">
        <f t="shared" ca="1" si="10"/>
        <v>98767</v>
      </c>
      <c r="D51">
        <v>98767</v>
      </c>
      <c r="E51" t="s">
        <v>89</v>
      </c>
      <c r="F51" t="s">
        <v>86</v>
      </c>
      <c r="G51" t="s">
        <v>87</v>
      </c>
      <c r="H51" t="s">
        <v>112</v>
      </c>
      <c r="I51" t="s">
        <v>24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1151</v>
      </c>
      <c r="O51">
        <v>17441</v>
      </c>
      <c r="P51" t="s">
        <v>123</v>
      </c>
      <c r="Q51" t="s">
        <v>82</v>
      </c>
      <c r="S51" t="s">
        <v>269</v>
      </c>
      <c r="T51" t="s">
        <v>36</v>
      </c>
      <c r="U51" t="s">
        <v>35</v>
      </c>
      <c r="V51" t="s">
        <v>190</v>
      </c>
      <c r="W51" t="s">
        <v>26</v>
      </c>
      <c r="X51" t="s">
        <v>405</v>
      </c>
      <c r="Y51" t="s">
        <v>484</v>
      </c>
      <c r="Z51" t="s">
        <v>484</v>
      </c>
      <c r="AA51" s="2">
        <v>42851.463229166664</v>
      </c>
      <c r="AB51" s="2">
        <v>42855.947557870371</v>
      </c>
      <c r="AD51">
        <v>1</v>
      </c>
      <c r="AE51" t="str">
        <f t="shared" ca="1" si="12"/>
        <v>Protocols-SMB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P1</v>
      </c>
    </row>
    <row r="52" spans="1:34" hidden="1" x14ac:dyDescent="0.3">
      <c r="A52">
        <f t="shared" si="8"/>
        <v>7</v>
      </c>
      <c r="B52">
        <f t="shared" si="9"/>
        <v>7</v>
      </c>
      <c r="C52" s="4">
        <f t="shared" ca="1" si="10"/>
        <v>98839</v>
      </c>
      <c r="D52">
        <v>98839</v>
      </c>
      <c r="E52" t="s">
        <v>416</v>
      </c>
      <c r="F52" t="s">
        <v>86</v>
      </c>
      <c r="G52" t="s">
        <v>266</v>
      </c>
      <c r="H52" t="s">
        <v>94</v>
      </c>
      <c r="I52" t="s">
        <v>24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1161</v>
      </c>
      <c r="O52" t="s">
        <v>123</v>
      </c>
      <c r="P52" t="s">
        <v>123</v>
      </c>
      <c r="Q52" t="s">
        <v>82</v>
      </c>
      <c r="S52" t="s">
        <v>269</v>
      </c>
      <c r="T52" t="s">
        <v>23</v>
      </c>
      <c r="U52" t="s">
        <v>39</v>
      </c>
      <c r="V52" t="s">
        <v>29</v>
      </c>
      <c r="W52" t="s">
        <v>54</v>
      </c>
      <c r="X52" t="s">
        <v>405</v>
      </c>
      <c r="Y52" t="s">
        <v>484</v>
      </c>
      <c r="Z52" t="s">
        <v>484</v>
      </c>
      <c r="AA52" s="2">
        <v>42852.588067129633</v>
      </c>
      <c r="AB52" s="2">
        <v>42852.588067129633</v>
      </c>
      <c r="AD52">
        <v>1</v>
      </c>
      <c r="AE52" t="str">
        <f t="shared" ca="1" si="12"/>
        <v>Protocols-SMB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P2</v>
      </c>
    </row>
    <row r="53" spans="1:34" hidden="1" x14ac:dyDescent="0.3">
      <c r="A53">
        <f t="shared" si="8"/>
        <v>6</v>
      </c>
      <c r="B53">
        <f t="shared" si="9"/>
        <v>1</v>
      </c>
      <c r="C53" s="4">
        <f t="shared" ca="1" si="10"/>
        <v>98894</v>
      </c>
      <c r="D53">
        <v>98894</v>
      </c>
      <c r="E53" t="s">
        <v>1197</v>
      </c>
      <c r="F53" t="s">
        <v>86</v>
      </c>
      <c r="G53" t="s">
        <v>509</v>
      </c>
      <c r="H53" t="s">
        <v>112</v>
      </c>
      <c r="I53" t="s">
        <v>24</v>
      </c>
      <c r="J53" t="s">
        <v>123</v>
      </c>
      <c r="K53" t="str">
        <f t="shared" ca="1" si="11"/>
        <v>NTR</v>
      </c>
      <c r="L53" t="s">
        <v>484</v>
      </c>
      <c r="M53" t="s">
        <v>484</v>
      </c>
      <c r="N53" t="s">
        <v>1200</v>
      </c>
      <c r="O53">
        <v>17259</v>
      </c>
      <c r="P53" t="s">
        <v>123</v>
      </c>
      <c r="Q53" t="s">
        <v>82</v>
      </c>
      <c r="S53" t="s">
        <v>269</v>
      </c>
      <c r="T53" t="s">
        <v>23</v>
      </c>
      <c r="U53" t="s">
        <v>39</v>
      </c>
      <c r="V53" t="s">
        <v>29</v>
      </c>
      <c r="W53" t="s">
        <v>26</v>
      </c>
      <c r="X53" t="s">
        <v>561</v>
      </c>
      <c r="Y53" t="s">
        <v>484</v>
      </c>
      <c r="Z53" t="s">
        <v>484</v>
      </c>
      <c r="AA53" s="2">
        <v>42853.645231481481</v>
      </c>
      <c r="AB53" s="2">
        <v>42858.222199074073</v>
      </c>
      <c r="AD53">
        <v>7</v>
      </c>
      <c r="AE53" t="str">
        <f t="shared" ca="1" si="12"/>
        <v>NTR</v>
      </c>
      <c r="AF53" t="str">
        <f t="shared" ca="1" si="13"/>
        <v>NoTarg</v>
      </c>
      <c r="AG53" t="str">
        <f t="shared" ca="1" si="14"/>
        <v>NoWaive</v>
      </c>
      <c r="AH53" t="str">
        <f t="shared" ca="1" si="15"/>
        <v>NTR</v>
      </c>
    </row>
    <row r="54" spans="1:34" hidden="1" x14ac:dyDescent="0.3">
      <c r="A54">
        <f t="shared" si="8"/>
        <v>3</v>
      </c>
      <c r="B54">
        <f t="shared" si="9"/>
        <v>3</v>
      </c>
      <c r="C54" s="4">
        <f t="shared" ca="1" si="10"/>
        <v>98910</v>
      </c>
      <c r="D54">
        <v>98910</v>
      </c>
      <c r="E54" t="s">
        <v>265</v>
      </c>
      <c r="F54" t="s">
        <v>86</v>
      </c>
      <c r="G54" t="s">
        <v>87</v>
      </c>
      <c r="H54" t="s">
        <v>94</v>
      </c>
      <c r="I54" t="s">
        <v>24</v>
      </c>
      <c r="J54" t="s">
        <v>123</v>
      </c>
      <c r="K54" t="str">
        <f t="shared" ca="1" si="11"/>
        <v>.</v>
      </c>
      <c r="L54" t="s">
        <v>796</v>
      </c>
      <c r="M54" t="s">
        <v>484</v>
      </c>
      <c r="N54" t="s">
        <v>1178</v>
      </c>
      <c r="O54" t="s">
        <v>123</v>
      </c>
      <c r="P54" t="s">
        <v>123</v>
      </c>
      <c r="Q54" t="s">
        <v>82</v>
      </c>
      <c r="S54" t="s">
        <v>269</v>
      </c>
      <c r="T54" t="s">
        <v>23</v>
      </c>
      <c r="U54" t="s">
        <v>22</v>
      </c>
      <c r="V54" t="s">
        <v>570</v>
      </c>
      <c r="W54" t="s">
        <v>683</v>
      </c>
      <c r="X54" t="s">
        <v>108</v>
      </c>
      <c r="Y54" t="s">
        <v>484</v>
      </c>
      <c r="Z54" t="s">
        <v>484</v>
      </c>
      <c r="AA54" s="2">
        <v>42856.488692129627</v>
      </c>
      <c r="AB54" s="2">
        <v>42856.490949074076</v>
      </c>
      <c r="AD54">
        <v>2</v>
      </c>
      <c r="AE54" t="str">
        <f t="shared" ca="1" si="12"/>
        <v>Protocols-SMB</v>
      </c>
      <c r="AF54" t="str">
        <f t="shared" ca="1" si="13"/>
        <v xml:space="preserve"> ---</v>
      </c>
      <c r="AG54" t="str">
        <f t="shared" ca="1" si="14"/>
        <v>Waiver Requested</v>
      </c>
      <c r="AH54" t="str">
        <f t="shared" ca="1" si="15"/>
        <v>P2</v>
      </c>
    </row>
    <row r="55" spans="1:34" hidden="1" x14ac:dyDescent="0.3">
      <c r="A55">
        <f t="shared" si="8"/>
        <v>2</v>
      </c>
      <c r="B55">
        <f t="shared" si="9"/>
        <v>2</v>
      </c>
      <c r="C55" s="4">
        <f t="shared" ca="1" si="10"/>
        <v>98940</v>
      </c>
      <c r="D55">
        <v>98940</v>
      </c>
      <c r="E55" t="s">
        <v>265</v>
      </c>
      <c r="F55" t="s">
        <v>86</v>
      </c>
      <c r="G55" t="s">
        <v>87</v>
      </c>
      <c r="H55" t="s">
        <v>112</v>
      </c>
      <c r="I55" t="s">
        <v>24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1183</v>
      </c>
      <c r="O55">
        <v>17509</v>
      </c>
      <c r="P55" t="s">
        <v>123</v>
      </c>
      <c r="Q55" t="s">
        <v>82</v>
      </c>
      <c r="S55" t="s">
        <v>269</v>
      </c>
      <c r="T55" t="s">
        <v>36</v>
      </c>
      <c r="U55" t="s">
        <v>35</v>
      </c>
      <c r="V55" t="s">
        <v>190</v>
      </c>
      <c r="W55" t="s">
        <v>26</v>
      </c>
      <c r="X55" t="s">
        <v>405</v>
      </c>
      <c r="Y55" t="s">
        <v>103</v>
      </c>
      <c r="Z55" t="s">
        <v>484</v>
      </c>
      <c r="AA55" s="2">
        <v>42857.191631944443</v>
      </c>
      <c r="AB55" s="2">
        <v>42857.191631944443</v>
      </c>
      <c r="AD55">
        <v>1</v>
      </c>
      <c r="AE55" t="str">
        <f t="shared" ca="1" si="12"/>
        <v>Protocols-SMB</v>
      </c>
      <c r="AF55" t="str">
        <f t="shared" ca="1" si="13"/>
        <v xml:space="preserve"> ---</v>
      </c>
      <c r="AG55" t="str">
        <f t="shared" ca="1" si="14"/>
        <v xml:space="preserve"> ---</v>
      </c>
      <c r="AH55" t="str">
        <f t="shared" ca="1" si="15"/>
        <v>P1</v>
      </c>
    </row>
    <row r="56" spans="1:34" hidden="1" x14ac:dyDescent="0.3">
      <c r="A56">
        <f t="shared" si="8"/>
        <v>2</v>
      </c>
      <c r="B56">
        <f t="shared" si="9"/>
        <v>1</v>
      </c>
      <c r="C56" s="4">
        <f t="shared" ca="1" si="10"/>
        <v>98941</v>
      </c>
      <c r="D56">
        <v>98941</v>
      </c>
      <c r="E56" t="s">
        <v>118</v>
      </c>
      <c r="F56" t="s">
        <v>86</v>
      </c>
      <c r="G56" t="s">
        <v>87</v>
      </c>
      <c r="H56" t="s">
        <v>112</v>
      </c>
      <c r="I56" t="s">
        <v>24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1184</v>
      </c>
      <c r="O56">
        <v>17510</v>
      </c>
      <c r="P56" t="s">
        <v>123</v>
      </c>
      <c r="Q56" t="s">
        <v>82</v>
      </c>
      <c r="S56" t="s">
        <v>269</v>
      </c>
      <c r="T56" t="s">
        <v>36</v>
      </c>
      <c r="U56" t="s">
        <v>35</v>
      </c>
      <c r="V56" t="s">
        <v>190</v>
      </c>
      <c r="W56" t="s">
        <v>26</v>
      </c>
      <c r="X56" t="s">
        <v>405</v>
      </c>
      <c r="Y56" t="s">
        <v>103</v>
      </c>
      <c r="Z56" t="s">
        <v>484</v>
      </c>
      <c r="AA56" s="2">
        <v>42857.193495370368</v>
      </c>
      <c r="AB56" s="2">
        <v>42858.207418981481</v>
      </c>
      <c r="AD56">
        <v>1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 xml:space="preserve"> ---</v>
      </c>
      <c r="AH56" t="str">
        <f t="shared" ca="1" si="15"/>
        <v>P1</v>
      </c>
    </row>
    <row r="57" spans="1:34" x14ac:dyDescent="0.3">
      <c r="A57">
        <f t="shared" si="8"/>
        <v>2</v>
      </c>
      <c r="B57">
        <f t="shared" si="9"/>
        <v>2</v>
      </c>
      <c r="C57" s="4">
        <f t="shared" ca="1" si="10"/>
        <v>98942</v>
      </c>
      <c r="D57">
        <v>98942</v>
      </c>
      <c r="E57" t="s">
        <v>416</v>
      </c>
      <c r="F57" t="s">
        <v>86</v>
      </c>
      <c r="G57" t="s">
        <v>266</v>
      </c>
      <c r="H57" t="s">
        <v>184</v>
      </c>
      <c r="I57" t="s">
        <v>68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1185</v>
      </c>
      <c r="O57" t="s">
        <v>123</v>
      </c>
      <c r="P57" t="s">
        <v>123</v>
      </c>
      <c r="Q57" t="s">
        <v>82</v>
      </c>
      <c r="S57" t="s">
        <v>269</v>
      </c>
      <c r="T57" t="s">
        <v>23</v>
      </c>
      <c r="U57" t="s">
        <v>39</v>
      </c>
      <c r="V57" t="s">
        <v>82</v>
      </c>
      <c r="W57" t="s">
        <v>95</v>
      </c>
      <c r="X57" t="s">
        <v>405</v>
      </c>
      <c r="Y57" t="s">
        <v>484</v>
      </c>
      <c r="Z57" t="s">
        <v>484</v>
      </c>
      <c r="AA57" s="2">
        <v>42857.204583333332</v>
      </c>
      <c r="AB57" s="2">
        <v>42857.245138888888</v>
      </c>
      <c r="AD57">
        <v>1</v>
      </c>
      <c r="AE57" t="str">
        <f t="shared" ca="1" si="12"/>
        <v>Protocols-SMB</v>
      </c>
      <c r="AF57" t="str">
        <f t="shared" ca="1" si="13"/>
        <v xml:space="preserve"> ---</v>
      </c>
      <c r="AG57" t="str">
        <f t="shared" ca="1" si="14"/>
        <v xml:space="preserve"> ---</v>
      </c>
      <c r="AH57" t="str">
        <f t="shared" ca="1" si="15"/>
        <v>P0</v>
      </c>
    </row>
    <row r="58" spans="1:34" hidden="1" x14ac:dyDescent="0.3">
      <c r="A58">
        <f t="shared" si="8"/>
        <v>2</v>
      </c>
      <c r="B58">
        <f t="shared" si="9"/>
        <v>0</v>
      </c>
      <c r="C58" s="4">
        <f t="shared" ca="1" si="10"/>
        <v>98959</v>
      </c>
      <c r="D58">
        <v>98959</v>
      </c>
      <c r="E58" t="s">
        <v>561</v>
      </c>
      <c r="F58" t="s">
        <v>86</v>
      </c>
      <c r="G58" t="s">
        <v>92</v>
      </c>
      <c r="H58" t="s">
        <v>94</v>
      </c>
      <c r="I58" t="s">
        <v>247</v>
      </c>
      <c r="J58" t="s">
        <v>123</v>
      </c>
      <c r="K58" t="str">
        <f t="shared" ca="1" si="11"/>
        <v>NTR</v>
      </c>
      <c r="L58" t="s">
        <v>484</v>
      </c>
      <c r="M58" t="s">
        <v>484</v>
      </c>
      <c r="N58" t="s">
        <v>1201</v>
      </c>
      <c r="O58" t="s">
        <v>123</v>
      </c>
      <c r="P58" t="s">
        <v>123</v>
      </c>
      <c r="Q58" t="s">
        <v>21</v>
      </c>
      <c r="S58" t="s">
        <v>269</v>
      </c>
      <c r="T58" t="s">
        <v>23</v>
      </c>
      <c r="U58" t="s">
        <v>22</v>
      </c>
      <c r="V58" t="s">
        <v>82</v>
      </c>
      <c r="W58" t="s">
        <v>54</v>
      </c>
      <c r="X58" t="s">
        <v>456</v>
      </c>
      <c r="Y58" t="s">
        <v>484</v>
      </c>
      <c r="Z58" t="s">
        <v>484</v>
      </c>
      <c r="AA58" s="2">
        <v>42857.348113425927</v>
      </c>
      <c r="AB58" s="2">
        <v>42859.190046296295</v>
      </c>
      <c r="AD58">
        <v>5</v>
      </c>
      <c r="AE58" t="str">
        <f t="shared" ca="1" si="12"/>
        <v>NTR</v>
      </c>
      <c r="AF58" t="str">
        <f t="shared" ca="1" si="13"/>
        <v>NoTarg</v>
      </c>
      <c r="AG58" t="str">
        <f t="shared" ca="1" si="14"/>
        <v>NoWaive</v>
      </c>
      <c r="AH58" t="str">
        <f t="shared" ca="1" si="15"/>
        <v>NTR</v>
      </c>
    </row>
    <row r="59" spans="1:34" x14ac:dyDescent="0.3">
      <c r="A59">
        <f t="shared" si="8"/>
        <v>1</v>
      </c>
      <c r="B59">
        <f t="shared" si="9"/>
        <v>1</v>
      </c>
      <c r="C59" s="4">
        <f t="shared" ca="1" si="10"/>
        <v>99016</v>
      </c>
      <c r="D59">
        <v>99016</v>
      </c>
      <c r="E59" t="s">
        <v>325</v>
      </c>
      <c r="F59" t="s">
        <v>86</v>
      </c>
      <c r="G59" t="s">
        <v>554</v>
      </c>
      <c r="H59" t="s">
        <v>184</v>
      </c>
      <c r="I59" t="s">
        <v>123</v>
      </c>
      <c r="J59" t="s">
        <v>123</v>
      </c>
      <c r="K59" t="str">
        <f t="shared" ca="1" si="11"/>
        <v>NTR</v>
      </c>
      <c r="L59" t="s">
        <v>484</v>
      </c>
      <c r="M59" t="s">
        <v>484</v>
      </c>
      <c r="N59" t="s">
        <v>1204</v>
      </c>
      <c r="O59" t="s">
        <v>123</v>
      </c>
      <c r="P59" t="s">
        <v>123</v>
      </c>
      <c r="Q59" t="s">
        <v>21</v>
      </c>
      <c r="R59" t="s">
        <v>82</v>
      </c>
      <c r="S59" t="s">
        <v>269</v>
      </c>
      <c r="T59" t="s">
        <v>23</v>
      </c>
      <c r="U59" t="s">
        <v>22</v>
      </c>
      <c r="V59" t="s">
        <v>82</v>
      </c>
      <c r="W59" t="s">
        <v>674</v>
      </c>
      <c r="X59" t="s">
        <v>325</v>
      </c>
      <c r="Y59" t="s">
        <v>484</v>
      </c>
      <c r="Z59" t="s">
        <v>484</v>
      </c>
      <c r="AA59" s="2">
        <v>42858.445567129631</v>
      </c>
      <c r="AB59" s="2">
        <v>42858.446238425924</v>
      </c>
      <c r="AD59">
        <v>1</v>
      </c>
      <c r="AE59" t="str">
        <f t="shared" ca="1" si="12"/>
        <v>NTR</v>
      </c>
      <c r="AF59" t="str">
        <f t="shared" ca="1" si="13"/>
        <v>NoTarg</v>
      </c>
      <c r="AG59" t="str">
        <f t="shared" ca="1" si="14"/>
        <v>NoWaive</v>
      </c>
      <c r="AH59" t="str">
        <f t="shared" ca="1" si="15"/>
        <v>NTR</v>
      </c>
    </row>
    <row r="60" spans="1:34" hidden="1" x14ac:dyDescent="0.3">
      <c r="A60">
        <f t="shared" si="8"/>
        <v>118</v>
      </c>
      <c r="B60">
        <f t="shared" si="9"/>
        <v>7</v>
      </c>
      <c r="C60" s="4">
        <f t="shared" ca="1" si="10"/>
        <v>94268</v>
      </c>
      <c r="D60">
        <v>94268</v>
      </c>
      <c r="E60" t="s">
        <v>181</v>
      </c>
      <c r="F60" t="s">
        <v>55</v>
      </c>
      <c r="G60" t="s">
        <v>182</v>
      </c>
      <c r="H60" t="s">
        <v>112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1100</v>
      </c>
      <c r="N60" t="s">
        <v>368</v>
      </c>
      <c r="O60">
        <v>12452</v>
      </c>
      <c r="P60" t="s">
        <v>645</v>
      </c>
      <c r="Q60" t="s">
        <v>82</v>
      </c>
      <c r="S60" t="s">
        <v>269</v>
      </c>
      <c r="T60" t="s">
        <v>36</v>
      </c>
      <c r="U60" t="s">
        <v>35</v>
      </c>
      <c r="V60" t="s">
        <v>25</v>
      </c>
      <c r="W60" t="s">
        <v>26</v>
      </c>
      <c r="X60" t="s">
        <v>218</v>
      </c>
      <c r="Y60" t="s">
        <v>484</v>
      </c>
      <c r="Z60" t="s">
        <v>484</v>
      </c>
      <c r="AA60" s="2">
        <v>42741.246898148151</v>
      </c>
      <c r="AB60" s="2">
        <v>42852.085613425923</v>
      </c>
      <c r="AD60">
        <v>7</v>
      </c>
      <c r="AE60" t="str">
        <f t="shared" ca="1" si="12"/>
        <v>Snapshots</v>
      </c>
      <c r="AF60" t="str">
        <f t="shared" ca="1" si="13"/>
        <v>Avitus_1.4.0.68-20170510</v>
      </c>
      <c r="AG60" t="str">
        <f t="shared" ca="1" si="14"/>
        <v xml:space="preserve"> ---</v>
      </c>
      <c r="AH60" t="str">
        <f t="shared" ca="1" si="15"/>
        <v>P1</v>
      </c>
    </row>
    <row r="61" spans="1:34" hidden="1" x14ac:dyDescent="0.3">
      <c r="A61">
        <f t="shared" si="8"/>
        <v>42244</v>
      </c>
      <c r="B61">
        <f t="shared" si="9"/>
        <v>42244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hidden="1" x14ac:dyDescent="0.3">
      <c r="A62">
        <f t="shared" si="8"/>
        <v>42244</v>
      </c>
      <c r="B62">
        <f t="shared" si="9"/>
        <v>42244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hidden="1" x14ac:dyDescent="0.3">
      <c r="A63">
        <f t="shared" si="8"/>
        <v>42244</v>
      </c>
      <c r="B63">
        <f t="shared" si="9"/>
        <v>42244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hidden="1" x14ac:dyDescent="0.3">
      <c r="A64">
        <f t="shared" si="8"/>
        <v>42244</v>
      </c>
      <c r="B64">
        <f t="shared" si="9"/>
        <v>42244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hidden="1" x14ac:dyDescent="0.3">
      <c r="A65">
        <f t="shared" si="8"/>
        <v>42244</v>
      </c>
      <c r="B65">
        <f t="shared" si="9"/>
        <v>42244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hidden="1" x14ac:dyDescent="0.3">
      <c r="A66">
        <f t="shared" ref="A66:A100" si="16">DAYS360(AA66,$K$104)</f>
        <v>42244</v>
      </c>
      <c r="B66">
        <f t="shared" ref="B66:B100" si="17">DAYS360(AB66,$K$104)</f>
        <v>42244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hidden="1" x14ac:dyDescent="0.3">
      <c r="A67">
        <f t="shared" si="16"/>
        <v>42244</v>
      </c>
      <c r="B67">
        <f t="shared" si="17"/>
        <v>42244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hidden="1" x14ac:dyDescent="0.3">
      <c r="A68">
        <f t="shared" si="16"/>
        <v>42244</v>
      </c>
      <c r="B68">
        <f t="shared" si="17"/>
        <v>42244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hidden="1" x14ac:dyDescent="0.3">
      <c r="A69">
        <f t="shared" si="16"/>
        <v>42244</v>
      </c>
      <c r="B69">
        <f t="shared" si="17"/>
        <v>42244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hidden="1" x14ac:dyDescent="0.3">
      <c r="A70">
        <f t="shared" si="16"/>
        <v>42244</v>
      </c>
      <c r="B70">
        <f t="shared" si="17"/>
        <v>42244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hidden="1" x14ac:dyDescent="0.3">
      <c r="A71">
        <f t="shared" si="16"/>
        <v>42244</v>
      </c>
      <c r="B71">
        <f t="shared" si="17"/>
        <v>42244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hidden="1" x14ac:dyDescent="0.3">
      <c r="A72">
        <f t="shared" si="16"/>
        <v>42244</v>
      </c>
      <c r="B72">
        <f t="shared" si="17"/>
        <v>42244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hidden="1" x14ac:dyDescent="0.3">
      <c r="A73">
        <f t="shared" si="16"/>
        <v>42244</v>
      </c>
      <c r="B73">
        <f t="shared" si="17"/>
        <v>42244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hidden="1" x14ac:dyDescent="0.3">
      <c r="A74">
        <f t="shared" si="16"/>
        <v>42244</v>
      </c>
      <c r="B74">
        <f t="shared" si="17"/>
        <v>42244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hidden="1" x14ac:dyDescent="0.3">
      <c r="A75">
        <f t="shared" si="16"/>
        <v>42244</v>
      </c>
      <c r="B75">
        <f t="shared" si="17"/>
        <v>42244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hidden="1" x14ac:dyDescent="0.3">
      <c r="A76">
        <f t="shared" si="16"/>
        <v>42244</v>
      </c>
      <c r="B76">
        <f t="shared" si="17"/>
        <v>42244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hidden="1" x14ac:dyDescent="0.3">
      <c r="A77">
        <f t="shared" si="16"/>
        <v>42244</v>
      </c>
      <c r="B77">
        <f t="shared" si="17"/>
        <v>42244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hidden="1" x14ac:dyDescent="0.3">
      <c r="A78">
        <f t="shared" si="16"/>
        <v>42244</v>
      </c>
      <c r="B78">
        <f t="shared" si="17"/>
        <v>42244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hidden="1" x14ac:dyDescent="0.3">
      <c r="A79">
        <f t="shared" si="16"/>
        <v>42244</v>
      </c>
      <c r="B79">
        <f t="shared" si="17"/>
        <v>42244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hidden="1" x14ac:dyDescent="0.3">
      <c r="A80">
        <f t="shared" si="16"/>
        <v>42244</v>
      </c>
      <c r="B80">
        <f t="shared" si="17"/>
        <v>42244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hidden="1" x14ac:dyDescent="0.3">
      <c r="A81">
        <f t="shared" si="16"/>
        <v>42244</v>
      </c>
      <c r="B81">
        <f t="shared" si="17"/>
        <v>42244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hidden="1" x14ac:dyDescent="0.3">
      <c r="A82">
        <f t="shared" si="16"/>
        <v>42244</v>
      </c>
      <c r="B82">
        <f t="shared" si="17"/>
        <v>42244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hidden="1" x14ac:dyDescent="0.3">
      <c r="A83">
        <f t="shared" si="16"/>
        <v>42244</v>
      </c>
      <c r="B83">
        <f t="shared" si="17"/>
        <v>42244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hidden="1" x14ac:dyDescent="0.3">
      <c r="A84">
        <f t="shared" si="16"/>
        <v>42244</v>
      </c>
      <c r="B84">
        <f t="shared" si="17"/>
        <v>42244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hidden="1" x14ac:dyDescent="0.3">
      <c r="A85">
        <f t="shared" si="16"/>
        <v>42244</v>
      </c>
      <c r="B85">
        <f t="shared" si="17"/>
        <v>42244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hidden="1" x14ac:dyDescent="0.3">
      <c r="A86">
        <f t="shared" si="16"/>
        <v>42244</v>
      </c>
      <c r="B86">
        <f t="shared" si="17"/>
        <v>42244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hidden="1" x14ac:dyDescent="0.3">
      <c r="A87">
        <f t="shared" si="16"/>
        <v>42244</v>
      </c>
      <c r="B87">
        <f t="shared" si="17"/>
        <v>42244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hidden="1" x14ac:dyDescent="0.3">
      <c r="A88">
        <f t="shared" si="16"/>
        <v>42244</v>
      </c>
      <c r="B88">
        <f t="shared" si="17"/>
        <v>42244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hidden="1" x14ac:dyDescent="0.3">
      <c r="A89">
        <f t="shared" si="16"/>
        <v>42244</v>
      </c>
      <c r="B89">
        <f t="shared" si="17"/>
        <v>42244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hidden="1" x14ac:dyDescent="0.3">
      <c r="A90">
        <f t="shared" si="16"/>
        <v>42244</v>
      </c>
      <c r="B90">
        <f t="shared" si="17"/>
        <v>42244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hidden="1" x14ac:dyDescent="0.3">
      <c r="A91">
        <f t="shared" si="16"/>
        <v>42244</v>
      </c>
      <c r="B91">
        <f t="shared" si="17"/>
        <v>42244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hidden="1" x14ac:dyDescent="0.3">
      <c r="A92">
        <f t="shared" si="16"/>
        <v>42244</v>
      </c>
      <c r="B92">
        <f t="shared" si="17"/>
        <v>42244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hidden="1" x14ac:dyDescent="0.3">
      <c r="A93">
        <f t="shared" si="16"/>
        <v>42244</v>
      </c>
      <c r="B93">
        <f t="shared" si="17"/>
        <v>42244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hidden="1" x14ac:dyDescent="0.3">
      <c r="A94">
        <f t="shared" si="16"/>
        <v>42244</v>
      </c>
      <c r="B94">
        <f t="shared" si="17"/>
        <v>42244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hidden="1" x14ac:dyDescent="0.3">
      <c r="A95">
        <f t="shared" si="16"/>
        <v>42244</v>
      </c>
      <c r="B95">
        <f t="shared" si="17"/>
        <v>42244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hidden="1" x14ac:dyDescent="0.3">
      <c r="A96">
        <f t="shared" si="16"/>
        <v>42244</v>
      </c>
      <c r="B96">
        <f t="shared" si="17"/>
        <v>42244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hidden="1" x14ac:dyDescent="0.3">
      <c r="A97">
        <f t="shared" si="16"/>
        <v>42244</v>
      </c>
      <c r="B97">
        <f t="shared" si="17"/>
        <v>42244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hidden="1" x14ac:dyDescent="0.3">
      <c r="A98">
        <f t="shared" si="16"/>
        <v>42244</v>
      </c>
      <c r="B98">
        <f t="shared" si="17"/>
        <v>42244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hidden="1" x14ac:dyDescent="0.3">
      <c r="A99">
        <f t="shared" si="16"/>
        <v>42244</v>
      </c>
      <c r="B99">
        <f t="shared" si="17"/>
        <v>42244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hidden="1" x14ac:dyDescent="0.3">
      <c r="A100">
        <f t="shared" si="16"/>
        <v>42244</v>
      </c>
      <c r="B100">
        <f t="shared" si="17"/>
        <v>42244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1" spans="1:34" hidden="1" x14ac:dyDescent="0.3"/>
    <row r="103" spans="1:34" x14ac:dyDescent="0.3">
      <c r="B103">
        <f>SUBTOTAL(3,D2:D101)</f>
        <v>13</v>
      </c>
      <c r="K103" t="s">
        <v>1209</v>
      </c>
    </row>
    <row r="104" spans="1:34" x14ac:dyDescent="0.3">
      <c r="G104" t="s">
        <v>153</v>
      </c>
      <c r="I104" t="str">
        <f>CONCATENATE(MID($K$103,11,5), " Report")</f>
        <v>05-02 Report</v>
      </c>
      <c r="K104" s="6">
        <v>42859</v>
      </c>
    </row>
    <row r="105" spans="1:34" x14ac:dyDescent="0.3">
      <c r="F105" t="s">
        <v>150</v>
      </c>
      <c r="G105">
        <f ca="1">COUNTIFS(K2:K100,"=NTR")</f>
        <v>12</v>
      </c>
      <c r="I105">
        <f ca="1">INDIRECT("'" &amp; $K$103 &amp; "'!$g" &amp; ROW())</f>
        <v>10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10</v>
      </c>
      <c r="I106">
        <f t="shared" ref="I106:I111" ca="1" si="24">INDIRECT("'" &amp; $K$103 &amp; "'!$g" &amp; ROW())</f>
        <v>6</v>
      </c>
      <c r="K106" s="7"/>
    </row>
    <row r="107" spans="1:34" x14ac:dyDescent="0.3">
      <c r="F107" t="s">
        <v>157</v>
      </c>
      <c r="G107">
        <f>COUNTIFS(B2:B81,"&gt;7",B2:B81,"&lt;400")</f>
        <v>19</v>
      </c>
      <c r="I107">
        <f t="shared" ca="1" si="24"/>
        <v>16</v>
      </c>
    </row>
    <row r="108" spans="1:34" x14ac:dyDescent="0.3">
      <c r="F108" t="s">
        <v>152</v>
      </c>
      <c r="G108">
        <f>COUNTIFS(L2:L81,"=Waiver*")</f>
        <v>3</v>
      </c>
      <c r="I108">
        <f t="shared" ca="1" si="24"/>
        <v>3</v>
      </c>
    </row>
    <row r="109" spans="1:34" x14ac:dyDescent="0.3">
      <c r="F109" t="s">
        <v>158</v>
      </c>
      <c r="G109">
        <f>COUNTA(D2:D104)</f>
        <v>59</v>
      </c>
      <c r="I109">
        <f t="shared" ca="1" si="24"/>
        <v>56</v>
      </c>
    </row>
    <row r="110" spans="1:34" x14ac:dyDescent="0.3">
      <c r="F110" t="s">
        <v>159</v>
      </c>
      <c r="G110">
        <v>15</v>
      </c>
      <c r="I110">
        <f t="shared" ca="1" si="24"/>
        <v>15</v>
      </c>
    </row>
    <row r="111" spans="1:34" s="1" customFormat="1" x14ac:dyDescent="0.3">
      <c r="F111" s="1" t="s">
        <v>21</v>
      </c>
      <c r="G111" s="1">
        <f>COUNTIFS(Q2:Q95,$F111)</f>
        <v>8</v>
      </c>
      <c r="I111">
        <f t="shared" ca="1" si="24"/>
        <v>3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15</v>
      </c>
      <c r="H115" s="1">
        <f>COUNTIFS($F$2:$F$95,F115 &amp; "*",$H$2:$H$95,"P0")</f>
        <v>7</v>
      </c>
      <c r="I115" s="1">
        <f ca="1">INDIRECT("'" &amp; $K$103 &amp; "'!$g" &amp; ROW())</f>
        <v>14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 t="str">
        <f>HYPERLINK(Data!K2, "AvitusOpenRZmwr")</f>
        <v>AvitusOpenRZmwr</v>
      </c>
    </row>
    <row r="117" spans="5:14" x14ac:dyDescent="0.3">
      <c r="F117" t="s">
        <v>63</v>
      </c>
      <c r="G117" s="1">
        <f t="shared" si="25"/>
        <v>7</v>
      </c>
      <c r="H117" s="1">
        <f t="shared" si="26"/>
        <v>4</v>
      </c>
      <c r="I117" s="1">
        <f t="shared" ca="1" si="27"/>
        <v>6</v>
      </c>
    </row>
    <row r="118" spans="5:14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5</v>
      </c>
    </row>
    <row r="119" spans="5:14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2</v>
      </c>
      <c r="K119" t="s">
        <v>161</v>
      </c>
    </row>
    <row r="120" spans="5:14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7</v>
      </c>
      <c r="H122" s="1">
        <f t="shared" si="26"/>
        <v>4</v>
      </c>
      <c r="I122" s="1">
        <f t="shared" ca="1" si="27"/>
        <v>6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3</v>
      </c>
      <c r="H125" s="1">
        <f t="shared" si="26"/>
        <v>1</v>
      </c>
      <c r="I125" s="1">
        <f t="shared" ca="1" si="27"/>
        <v>3</v>
      </c>
      <c r="M125" t="str">
        <f>CONCATENATE("Prev Rpt= ",$K$103)</f>
        <v>Prev Rpt= bugs-2017-05-02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28</v>
      </c>
      <c r="M126">
        <f ca="1">INDIRECT("'" &amp; $K$103 &amp; "'!$l" &amp; ROW())</f>
        <v>30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14</v>
      </c>
      <c r="M127">
        <f ca="1">INDIRECT("'" &amp; $K$103 &amp; "'!$l" &amp; ROW())</f>
        <v>15</v>
      </c>
    </row>
    <row r="128" spans="5:14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14</v>
      </c>
      <c r="M128">
        <f ca="1">INDIRECT("'" &amp; $K$103 &amp; "'!$l" &amp; ROW())</f>
        <v>10</v>
      </c>
    </row>
    <row r="129" spans="5:13" x14ac:dyDescent="0.3">
      <c r="F129" t="s">
        <v>19</v>
      </c>
      <c r="G129" s="1">
        <f t="shared" si="25"/>
        <v>0</v>
      </c>
      <c r="H129" s="1">
        <f t="shared" si="26"/>
        <v>0</v>
      </c>
      <c r="I129" s="1">
        <f t="shared" ca="1" si="27"/>
        <v>3</v>
      </c>
      <c r="K129" t="s">
        <v>203</v>
      </c>
      <c r="L129">
        <f>COUNTIFS(H2:H95, "unspecified")</f>
        <v>3</v>
      </c>
      <c r="M129">
        <f ca="1">INDIRECT("'" &amp; $K$103 &amp; "'!$l" &amp; ROW())</f>
        <v>1</v>
      </c>
    </row>
    <row r="130" spans="5:13" x14ac:dyDescent="0.3">
      <c r="F130" t="s">
        <v>86</v>
      </c>
      <c r="G130" s="1">
        <f t="shared" si="25"/>
        <v>18</v>
      </c>
      <c r="H130" s="1">
        <f t="shared" si="26"/>
        <v>5</v>
      </c>
      <c r="I130" s="1">
        <f t="shared" ca="1" si="27"/>
        <v>15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59</v>
      </c>
      <c r="M131" s="1">
        <f ca="1">SUM(M126:M129)</f>
        <v>56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1</v>
      </c>
      <c r="H133" s="1">
        <f>COUNTIFS($F$2:$F$95,F133 &amp; "*",$H$2:$H$95,"P0")</f>
        <v>0</v>
      </c>
      <c r="I133" s="1">
        <f t="shared" ca="1" si="27"/>
        <v>1</v>
      </c>
      <c r="K133" s="13" t="str">
        <f>CONCATENATE("180 to be verified/closed, ",SUM(57,31)," non-QA submitter.")</f>
        <v>180 to be verified/closed, 88 non-QA submitter.</v>
      </c>
      <c r="L133" s="13" t="str">
        <f>CONCATENATE("Older than 14 days: ", SUM(17,35))</f>
        <v>Older than 14 days: 52</v>
      </c>
    </row>
    <row r="134" spans="5:13" x14ac:dyDescent="0.3">
      <c r="G134" s="1">
        <f>SUM(G115:G133)</f>
        <v>59</v>
      </c>
      <c r="H134" s="1">
        <f>SUM(H115:H133)</f>
        <v>28</v>
      </c>
      <c r="I134" s="1">
        <f ca="1">SUM(I115:I133)</f>
        <v>56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1</v>
      </c>
      <c r="I136" s="1">
        <f ca="1">INDIRECT("'" &amp; $K$103 &amp; "'!$g" &amp; ROW())</f>
        <v>2</v>
      </c>
    </row>
    <row r="137" spans="5:13" x14ac:dyDescent="0.3">
      <c r="E137" s="1"/>
      <c r="F137" s="1" t="s">
        <v>194</v>
      </c>
      <c r="G137" s="1">
        <f>COUNTIFS($T$2:$T$95,$F137)</f>
        <v>36</v>
      </c>
      <c r="I137" s="1">
        <f ca="1">INDIRECT("'" &amp; $K$103 &amp; "'!$g" &amp; ROW())</f>
        <v>34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22</v>
      </c>
      <c r="I138" s="1">
        <f ca="1">INDIRECT("'" &amp; $K$103 &amp; "'!$g" &amp; ROW())</f>
        <v>20</v>
      </c>
      <c r="K138" s="4" t="s">
        <v>968</v>
      </c>
    </row>
    <row r="139" spans="5:13" x14ac:dyDescent="0.3">
      <c r="G139">
        <f>SUM(G136:G138)</f>
        <v>59</v>
      </c>
      <c r="I139">
        <f ca="1">INDIRECT("'" &amp; $K$103 &amp; "'!$g" &amp; ROW())</f>
        <v>56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30</v>
      </c>
      <c r="I141">
        <f ca="1">INDIRECT("'" &amp; $K$103 &amp; "'!$g" &amp;ROW())</f>
        <v>28</v>
      </c>
    </row>
    <row r="142" spans="5:13" s="1" customFormat="1" x14ac:dyDescent="0.3">
      <c r="E142"/>
      <c r="F142" t="s">
        <v>570</v>
      </c>
      <c r="G142">
        <f t="shared" si="28"/>
        <v>1</v>
      </c>
      <c r="I142">
        <f t="shared" ref="I142:I148" ca="1" si="29">INDIRECT("'" &amp; $K$103 &amp; "'!$g" &amp;ROW())</f>
        <v>1</v>
      </c>
    </row>
    <row r="143" spans="5:13" x14ac:dyDescent="0.3">
      <c r="F143" t="s">
        <v>43</v>
      </c>
      <c r="G143">
        <f t="shared" si="28"/>
        <v>17</v>
      </c>
      <c r="I143">
        <f t="shared" ca="1" si="29"/>
        <v>18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7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0</v>
      </c>
    </row>
    <row r="148" spans="5:9" x14ac:dyDescent="0.3">
      <c r="F148" t="s">
        <v>1063</v>
      </c>
      <c r="G148">
        <f>COUNTIFS($V$2:$V$81,$F148)</f>
        <v>1</v>
      </c>
      <c r="I148">
        <f t="shared" ca="1" si="29"/>
        <v>1</v>
      </c>
    </row>
    <row r="149" spans="5:9" s="1" customFormat="1" x14ac:dyDescent="0.3">
      <c r="E149"/>
      <c r="G149" s="1">
        <f>SUM(G141:G148)</f>
        <v>59</v>
      </c>
      <c r="I149" s="1">
        <f ca="1">SUM(I141:I148)</f>
        <v>56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0</v>
      </c>
      <c r="I154">
        <f t="shared" ca="1" si="30"/>
        <v>2</v>
      </c>
    </row>
    <row r="155" spans="5:9" x14ac:dyDescent="0.3">
      <c r="F155" t="s">
        <v>1088</v>
      </c>
      <c r="G155">
        <f t="shared" si="31"/>
        <v>0</v>
      </c>
      <c r="I155">
        <f t="shared" ca="1" si="30"/>
        <v>5</v>
      </c>
    </row>
    <row r="156" spans="5:9" x14ac:dyDescent="0.3">
      <c r="F156" t="s">
        <v>1100</v>
      </c>
      <c r="G156">
        <f t="shared" si="31"/>
        <v>10</v>
      </c>
      <c r="I156">
        <f t="shared" ca="1" si="30"/>
        <v>4</v>
      </c>
    </row>
    <row r="157" spans="5:9" x14ac:dyDescent="0.3">
      <c r="F157" t="s">
        <v>1089</v>
      </c>
      <c r="G157">
        <f t="shared" si="31"/>
        <v>2</v>
      </c>
      <c r="I157">
        <f t="shared" ca="1" si="30"/>
        <v>1</v>
      </c>
    </row>
    <row r="158" spans="5:9" x14ac:dyDescent="0.3">
      <c r="F158" t="s">
        <v>1182</v>
      </c>
      <c r="G158">
        <f t="shared" si="31"/>
        <v>0</v>
      </c>
      <c r="I158">
        <f t="shared" ca="1" si="30"/>
        <v>0</v>
      </c>
    </row>
    <row r="159" spans="5:9" x14ac:dyDescent="0.3">
      <c r="F159" t="s">
        <v>1105</v>
      </c>
      <c r="G159">
        <f t="shared" si="31"/>
        <v>5</v>
      </c>
      <c r="I159">
        <f t="shared" ca="1" si="30"/>
        <v>5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17</v>
      </c>
    </row>
    <row r="174" spans="7:14" x14ac:dyDescent="0.3">
      <c r="N174" t="s">
        <v>478</v>
      </c>
    </row>
  </sheetData>
  <autoFilter ref="A1:AH101">
    <filterColumn colId="7">
      <filters>
        <filter val="P0"/>
      </filters>
    </filterColumn>
    <filterColumn colId="12">
      <filters>
        <filter val="---"/>
      </filters>
    </filterColumn>
  </autoFilter>
  <conditionalFormatting sqref="F2:F100">
    <cfRule type="expression" dxfId="230" priority="5">
      <formula>IF(AND(F2 &lt;&gt; AE2, AE2 &lt;&gt; "NTR"), 1,0)</formula>
    </cfRule>
  </conditionalFormatting>
  <conditionalFormatting sqref="M2:M100">
    <cfRule type="expression" dxfId="229" priority="4">
      <formula>IF(AND(M2&lt;&gt;AF2,AF2 &lt;&gt; "---"),IF(AF2 &lt;&gt; "NoTarg",1,0),0)</formula>
    </cfRule>
  </conditionalFormatting>
  <conditionalFormatting sqref="L2:L100">
    <cfRule type="expression" dxfId="228" priority="3">
      <formula>IF(AND(L2 &lt;&gt; AG2, AG2 &lt;&gt; "NoWaive"), 1,0)</formula>
    </cfRule>
  </conditionalFormatting>
  <conditionalFormatting sqref="H2:H100">
    <cfRule type="expression" dxfId="227" priority="2">
      <formula>IF(AND(H2 &lt;&gt; AH2, AH2 &lt;&gt; "NTR"), 1,0)</formula>
    </cfRule>
  </conditionalFormatting>
  <conditionalFormatting sqref="A131:E133 G131:H131 A116:H130 F132:H132 I116:I132 J116:BA133 A134:BA157 F133:I133 A160:BA500 A158:E159 G158:BA159 A2:BA115">
    <cfRule type="expression" dxfId="226" priority="6">
      <formula>MOD(ROW(),2)=0</formula>
    </cfRule>
  </conditionalFormatting>
  <conditionalFormatting sqref="F158:F159">
    <cfRule type="expression" dxfId="225" priority="1">
      <formula>MOD(ROW(),2)=0</formula>
    </cfRule>
  </conditionalFormatting>
  <hyperlinks>
    <hyperlink ref="K115" r:id="rId1"/>
    <hyperlink ref="K1" location="'bugs-2017-05-04'!K118" display="Prev Notes"/>
    <hyperlink ref="N111" location="'bugs-2017-05-04'!A2" display="Top"/>
    <hyperlink ref="E29" r:id="rId2" display="moorthy.mm@hpe.com"/>
    <hyperlink ref="E27" r:id="rId3" display="gabriel.vicoveanu@hpe.com"/>
    <hyperlink ref="E84" r:id="rId4" display="akshay.ballal@hpe.com"/>
    <hyperlink ref="K137" r:id="rId5"/>
    <hyperlink ref="K134" r:id="rId6"/>
    <hyperlink ref="E4" r:id="rId7" display="matt.dumm@hpe.com"/>
    <hyperlink ref="K138" r:id="rId8"/>
    <hyperlink ref="K135" r:id="rId9"/>
    <hyperlink ref="E15" r:id="rId10" display="ron.chambers@hpe.com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7185" r:id="rId14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86" r:id="rId15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87" r:id="rId16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88" r:id="rId17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89" r:id="rId18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90" r:id="rId19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91" r:id="rId20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92" r:id="rId21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93" r:id="rId22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94" r:id="rId23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95" r:id="rId24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96" r:id="rId25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197" r:id="rId26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AH174"/>
  <sheetViews>
    <sheetView zoomScale="62" zoomScaleNormal="62" workbookViewId="0">
      <pane ySplit="1" topLeftCell="A104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8.77734375" customWidth="1"/>
    <col min="10" max="10" width="66.77734375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56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02-May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304</v>
      </c>
      <c r="B2">
        <f t="shared" ref="B2:B33" si="1">DAYS360(AB2,$K$104)</f>
        <v>18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1008</v>
      </c>
      <c r="F2" t="s">
        <v>45</v>
      </c>
      <c r="G2" t="s">
        <v>55</v>
      </c>
      <c r="H2" t="s">
        <v>184</v>
      </c>
      <c r="I2" t="s">
        <v>68</v>
      </c>
      <c r="J2" t="s">
        <v>1195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42839.405138888891</v>
      </c>
      <c r="AD2">
        <v>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195</v>
      </c>
      <c r="B3">
        <f t="shared" si="1"/>
        <v>8</v>
      </c>
      <c r="C3" s="4">
        <f t="shared" ca="1" si="2"/>
        <v>90773</v>
      </c>
      <c r="D3">
        <v>90773</v>
      </c>
      <c r="E3" t="s">
        <v>1016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1088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42849.246770833335</v>
      </c>
      <c r="AD3">
        <v>5</v>
      </c>
      <c r="AE3" t="str">
        <f t="shared" ca="1" si="4"/>
        <v>ADE</v>
      </c>
      <c r="AF3" t="str">
        <f t="shared" ca="1" si="5"/>
        <v>Avitus_1.4.0.67-20170503</v>
      </c>
      <c r="AG3" t="str">
        <f t="shared" ca="1" si="6"/>
        <v xml:space="preserve"> ---</v>
      </c>
      <c r="AH3" t="str">
        <f t="shared" ca="1" si="7"/>
        <v>P2</v>
      </c>
    </row>
    <row r="4" spans="1:34" x14ac:dyDescent="0.3">
      <c r="A4">
        <f t="shared" si="0"/>
        <v>152</v>
      </c>
      <c r="B4">
        <f t="shared" si="1"/>
        <v>1</v>
      </c>
      <c r="C4" s="4">
        <f t="shared" ca="1" si="2"/>
        <v>93106</v>
      </c>
      <c r="D4">
        <v>93106</v>
      </c>
      <c r="E4" t="s">
        <v>205</v>
      </c>
      <c r="F4" t="s">
        <v>45</v>
      </c>
      <c r="G4" t="s">
        <v>46</v>
      </c>
      <c r="H4" t="s">
        <v>184</v>
      </c>
      <c r="I4" t="s">
        <v>30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42856.484189814815</v>
      </c>
      <c r="AD4">
        <v>13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105</v>
      </c>
      <c r="B5">
        <f t="shared" si="1"/>
        <v>14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1089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42843.10800925926</v>
      </c>
      <c r="AD5">
        <v>10</v>
      </c>
      <c r="AE5" t="str">
        <f t="shared" ca="1" si="4"/>
        <v>ADE</v>
      </c>
      <c r="AF5" t="str">
        <f t="shared" ca="1" si="5"/>
        <v>Avitus_1.4.0.69-20170517</v>
      </c>
      <c r="AG5" t="str">
        <f t="shared" ca="1" si="6"/>
        <v xml:space="preserve"> ---</v>
      </c>
      <c r="AH5" t="str">
        <f t="shared" ca="1" si="7"/>
        <v>P0</v>
      </c>
    </row>
    <row r="6" spans="1:34" x14ac:dyDescent="0.3">
      <c r="A6">
        <f t="shared" si="0"/>
        <v>98</v>
      </c>
      <c r="B6">
        <f t="shared" si="1"/>
        <v>1</v>
      </c>
      <c r="C6" s="4">
        <f t="shared" ca="1" si="2"/>
        <v>94952</v>
      </c>
      <c r="D6">
        <v>94952</v>
      </c>
      <c r="E6" t="s">
        <v>146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1088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42856.740532407406</v>
      </c>
      <c r="AD6">
        <v>17</v>
      </c>
      <c r="AE6" t="str">
        <f t="shared" ca="1" si="4"/>
        <v>ADE</v>
      </c>
      <c r="AF6" t="str">
        <f t="shared" ca="1" si="5"/>
        <v>Avitus_1.4.0.67-20170503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68</v>
      </c>
      <c r="B7">
        <f t="shared" si="1"/>
        <v>4</v>
      </c>
      <c r="C7" s="4">
        <f t="shared" ca="1" si="2"/>
        <v>96366</v>
      </c>
      <c r="D7">
        <v>96366</v>
      </c>
      <c r="E7" t="s">
        <v>110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42853.367083333331</v>
      </c>
      <c r="AD7">
        <v>7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54</v>
      </c>
      <c r="B8">
        <f t="shared" si="1"/>
        <v>4</v>
      </c>
      <c r="C8" s="4">
        <f t="shared" ca="1" si="2"/>
        <v>96870</v>
      </c>
      <c r="D8">
        <v>96870</v>
      </c>
      <c r="E8" t="s">
        <v>785</v>
      </c>
      <c r="F8" t="s">
        <v>45</v>
      </c>
      <c r="G8" t="s">
        <v>482</v>
      </c>
      <c r="H8" t="s">
        <v>94</v>
      </c>
      <c r="I8" t="s">
        <v>24</v>
      </c>
      <c r="J8" t="s">
        <v>1191</v>
      </c>
      <c r="K8" t="str">
        <f t="shared" ca="1" si="3"/>
        <v>NTR</v>
      </c>
      <c r="L8" t="s">
        <v>484</v>
      </c>
      <c r="M8" t="s">
        <v>1087</v>
      </c>
      <c r="N8" t="s">
        <v>772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405</v>
      </c>
      <c r="Y8" t="s">
        <v>484</v>
      </c>
      <c r="Z8" t="s">
        <v>847</v>
      </c>
      <c r="AA8" s="2">
        <v>42802.551319444443</v>
      </c>
      <c r="AB8" s="2">
        <v>42853.541006944448</v>
      </c>
      <c r="AD8">
        <v>12</v>
      </c>
      <c r="AE8" t="str">
        <f t="shared" ca="1" si="4"/>
        <v>NTR</v>
      </c>
      <c r="AF8" t="str">
        <f t="shared" ca="1" si="5"/>
        <v>NoTarg</v>
      </c>
      <c r="AG8" t="str">
        <f t="shared" ca="1" si="6"/>
        <v>NoWaive</v>
      </c>
      <c r="AH8" t="str">
        <f t="shared" ca="1" si="7"/>
        <v>NTR</v>
      </c>
    </row>
    <row r="9" spans="1:34" x14ac:dyDescent="0.3">
      <c r="A9">
        <f t="shared" si="0"/>
        <v>32</v>
      </c>
      <c r="B9">
        <f t="shared" si="1"/>
        <v>7</v>
      </c>
      <c r="C9" s="4">
        <f t="shared" ca="1" si="2"/>
        <v>97664</v>
      </c>
      <c r="D9">
        <v>97664</v>
      </c>
      <c r="E9" t="s">
        <v>801</v>
      </c>
      <c r="F9" t="s">
        <v>45</v>
      </c>
      <c r="G9" t="s">
        <v>55</v>
      </c>
      <c r="H9" t="s">
        <v>184</v>
      </c>
      <c r="I9" t="s">
        <v>30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931</v>
      </c>
      <c r="O9" t="s">
        <v>123</v>
      </c>
      <c r="P9" t="s">
        <v>123</v>
      </c>
      <c r="Q9" t="s">
        <v>82</v>
      </c>
      <c r="S9" t="s">
        <v>269</v>
      </c>
      <c r="T9" t="s">
        <v>23</v>
      </c>
      <c r="U9" t="s">
        <v>22</v>
      </c>
      <c r="V9" t="s">
        <v>29</v>
      </c>
      <c r="W9" t="s">
        <v>54</v>
      </c>
      <c r="X9" t="s">
        <v>932</v>
      </c>
      <c r="Y9" t="s">
        <v>484</v>
      </c>
      <c r="Z9" t="s">
        <v>484</v>
      </c>
      <c r="AA9" s="2">
        <v>42824.096377314818</v>
      </c>
      <c r="AB9" s="2">
        <v>42850.719259259262</v>
      </c>
      <c r="AD9">
        <v>8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25</v>
      </c>
      <c r="B10">
        <f t="shared" si="1"/>
        <v>7</v>
      </c>
      <c r="C10" s="4">
        <f t="shared" ca="1" si="2"/>
        <v>98022</v>
      </c>
      <c r="D10">
        <v>98022</v>
      </c>
      <c r="E10" t="s">
        <v>248</v>
      </c>
      <c r="F10" t="s">
        <v>45</v>
      </c>
      <c r="G10" t="s">
        <v>55</v>
      </c>
      <c r="H10" t="s">
        <v>184</v>
      </c>
      <c r="I10" t="s">
        <v>68</v>
      </c>
      <c r="J10" t="s">
        <v>123</v>
      </c>
      <c r="K10" t="str">
        <f t="shared" ca="1" si="3"/>
        <v>.</v>
      </c>
      <c r="L10" t="s">
        <v>484</v>
      </c>
      <c r="M10" t="s">
        <v>1100</v>
      </c>
      <c r="N10" t="s">
        <v>1013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747</v>
      </c>
      <c r="Y10" t="s">
        <v>484</v>
      </c>
      <c r="Z10" t="s">
        <v>484</v>
      </c>
      <c r="AA10" s="2">
        <v>42832.046574074076</v>
      </c>
      <c r="AB10" s="2">
        <v>42850.261921296296</v>
      </c>
      <c r="AD10">
        <v>4</v>
      </c>
      <c r="AE10" t="str">
        <f t="shared" ca="1" si="4"/>
        <v>ADE</v>
      </c>
      <c r="AF10" t="str">
        <f t="shared" ca="1" si="5"/>
        <v>Avitus_1.4.0.68-20170510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22</v>
      </c>
      <c r="B11">
        <f t="shared" si="1"/>
        <v>1</v>
      </c>
      <c r="C11" s="4">
        <f t="shared" ca="1" si="2"/>
        <v>98076</v>
      </c>
      <c r="D11">
        <v>98076</v>
      </c>
      <c r="E11" t="s">
        <v>110</v>
      </c>
      <c r="F11" t="s">
        <v>45</v>
      </c>
      <c r="G11" t="s">
        <v>482</v>
      </c>
      <c r="H11" t="s">
        <v>184</v>
      </c>
      <c r="I11" t="s">
        <v>649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1006</v>
      </c>
      <c r="O11" t="s">
        <v>123</v>
      </c>
      <c r="P11" t="s">
        <v>123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95</v>
      </c>
      <c r="X11" t="s">
        <v>110</v>
      </c>
      <c r="Y11" t="s">
        <v>484</v>
      </c>
      <c r="Z11" t="s">
        <v>484</v>
      </c>
      <c r="AA11" s="2">
        <v>42835.16946759259</v>
      </c>
      <c r="AB11" s="2">
        <v>42856.954409722224</v>
      </c>
      <c r="AC11" t="s">
        <v>125</v>
      </c>
      <c r="AD11">
        <v>4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P0</v>
      </c>
    </row>
    <row r="12" spans="1:34" x14ac:dyDescent="0.3">
      <c r="A12">
        <f t="shared" si="0"/>
        <v>15</v>
      </c>
      <c r="B12">
        <f t="shared" si="1"/>
        <v>7</v>
      </c>
      <c r="C12" s="4">
        <f t="shared" ca="1" si="2"/>
        <v>98295</v>
      </c>
      <c r="D12">
        <v>98295</v>
      </c>
      <c r="E12" t="s">
        <v>650</v>
      </c>
      <c r="F12" t="s">
        <v>45</v>
      </c>
      <c r="G12" t="s">
        <v>786</v>
      </c>
      <c r="H12" t="s">
        <v>184</v>
      </c>
      <c r="I12" t="s">
        <v>81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1138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22</v>
      </c>
      <c r="V12" t="s">
        <v>82</v>
      </c>
      <c r="W12" t="s">
        <v>54</v>
      </c>
      <c r="X12" t="s">
        <v>433</v>
      </c>
      <c r="Y12" t="s">
        <v>484</v>
      </c>
      <c r="Z12" t="s">
        <v>484</v>
      </c>
      <c r="AA12" s="2">
        <v>42842.164803240739</v>
      </c>
      <c r="AB12" s="2">
        <v>42850.152106481481</v>
      </c>
      <c r="AD12">
        <v>7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P0</v>
      </c>
    </row>
    <row r="13" spans="1:34" x14ac:dyDescent="0.3">
      <c r="A13">
        <f t="shared" si="0"/>
        <v>6</v>
      </c>
      <c r="B13">
        <f t="shared" si="1"/>
        <v>0</v>
      </c>
      <c r="C13" s="4">
        <f t="shared" ca="1" si="2"/>
        <v>98778</v>
      </c>
      <c r="D13">
        <v>98778</v>
      </c>
      <c r="E13" t="s">
        <v>801</v>
      </c>
      <c r="F13" t="s">
        <v>45</v>
      </c>
      <c r="G13" t="s">
        <v>55</v>
      </c>
      <c r="H13" t="s">
        <v>112</v>
      </c>
      <c r="I13" t="s">
        <v>24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1152</v>
      </c>
      <c r="O13">
        <v>17496</v>
      </c>
      <c r="P13" t="s">
        <v>123</v>
      </c>
      <c r="Q13" t="s">
        <v>82</v>
      </c>
      <c r="S13" t="s">
        <v>269</v>
      </c>
      <c r="T13" t="s">
        <v>36</v>
      </c>
      <c r="U13" t="s">
        <v>35</v>
      </c>
      <c r="V13" t="s">
        <v>190</v>
      </c>
      <c r="W13" t="s">
        <v>26</v>
      </c>
      <c r="X13" t="s">
        <v>742</v>
      </c>
      <c r="Y13" t="s">
        <v>484</v>
      </c>
      <c r="Z13" t="s">
        <v>484</v>
      </c>
      <c r="AA13" s="2">
        <v>42851.668726851851</v>
      </c>
      <c r="AB13" s="2">
        <v>42857.14943287037</v>
      </c>
      <c r="AD13">
        <v>5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P2</v>
      </c>
    </row>
    <row r="14" spans="1:34" x14ac:dyDescent="0.3">
      <c r="A14">
        <f t="shared" si="0"/>
        <v>1</v>
      </c>
      <c r="B14">
        <f t="shared" si="1"/>
        <v>0</v>
      </c>
      <c r="C14" s="4">
        <f t="shared" ca="1" si="2"/>
        <v>98915</v>
      </c>
      <c r="D14">
        <v>98915</v>
      </c>
      <c r="E14" t="s">
        <v>59</v>
      </c>
      <c r="F14" t="s">
        <v>45</v>
      </c>
      <c r="G14" t="s">
        <v>55</v>
      </c>
      <c r="H14" t="s">
        <v>156</v>
      </c>
      <c r="I14" t="s">
        <v>123</v>
      </c>
      <c r="J14" t="s">
        <v>123</v>
      </c>
      <c r="K14" t="str">
        <f t="shared" ca="1" si="3"/>
        <v>NTR</v>
      </c>
      <c r="L14" t="s">
        <v>484</v>
      </c>
      <c r="M14" t="s">
        <v>484</v>
      </c>
      <c r="N14" t="s">
        <v>1179</v>
      </c>
      <c r="O14" t="s">
        <v>123</v>
      </c>
      <c r="P14" t="s">
        <v>123</v>
      </c>
      <c r="Q14" t="s">
        <v>82</v>
      </c>
      <c r="S14" t="s">
        <v>269</v>
      </c>
      <c r="T14" t="s">
        <v>23</v>
      </c>
      <c r="U14" t="s">
        <v>50</v>
      </c>
      <c r="V14" t="s">
        <v>82</v>
      </c>
      <c r="W14" t="s">
        <v>739</v>
      </c>
      <c r="X14" t="s">
        <v>1180</v>
      </c>
      <c r="Y14" t="s">
        <v>484</v>
      </c>
      <c r="Z14" t="s">
        <v>484</v>
      </c>
      <c r="AA14" s="2">
        <v>42856.609178240738</v>
      </c>
      <c r="AB14" s="2">
        <v>42857.14025462963</v>
      </c>
      <c r="AD14">
        <v>3</v>
      </c>
      <c r="AE14" t="str">
        <f t="shared" ca="1" si="4"/>
        <v>NTR</v>
      </c>
      <c r="AF14" t="str">
        <f t="shared" ca="1" si="5"/>
        <v>NoTarg</v>
      </c>
      <c r="AG14" t="str">
        <f t="shared" ca="1" si="6"/>
        <v>NoWaive</v>
      </c>
      <c r="AH14" t="str">
        <f t="shared" ca="1" si="7"/>
        <v>NTR</v>
      </c>
    </row>
    <row r="15" spans="1:34" x14ac:dyDescent="0.3">
      <c r="A15">
        <f t="shared" si="0"/>
        <v>1</v>
      </c>
      <c r="B15">
        <f t="shared" si="1"/>
        <v>0</v>
      </c>
      <c r="C15" s="4">
        <f t="shared" ca="1" si="2"/>
        <v>98922</v>
      </c>
      <c r="D15">
        <v>98922</v>
      </c>
      <c r="E15" t="s">
        <v>59</v>
      </c>
      <c r="F15" t="s">
        <v>45</v>
      </c>
      <c r="G15" t="s">
        <v>482</v>
      </c>
      <c r="H15" t="s">
        <v>94</v>
      </c>
      <c r="I15" t="s">
        <v>249</v>
      </c>
      <c r="J15" t="s">
        <v>123</v>
      </c>
      <c r="K15" t="str">
        <f t="shared" ca="1" si="3"/>
        <v>NTR</v>
      </c>
      <c r="L15" t="s">
        <v>484</v>
      </c>
      <c r="M15" t="s">
        <v>484</v>
      </c>
      <c r="N15" t="s">
        <v>1181</v>
      </c>
      <c r="O15" t="s">
        <v>123</v>
      </c>
      <c r="P15" t="s">
        <v>123</v>
      </c>
      <c r="Q15" t="s">
        <v>21</v>
      </c>
      <c r="S15" t="s">
        <v>269</v>
      </c>
      <c r="T15" t="s">
        <v>36</v>
      </c>
      <c r="U15" t="s">
        <v>22</v>
      </c>
      <c r="V15" t="s">
        <v>82</v>
      </c>
      <c r="W15" t="s">
        <v>95</v>
      </c>
      <c r="X15" t="s">
        <v>290</v>
      </c>
      <c r="Y15" t="s">
        <v>484</v>
      </c>
      <c r="Z15" t="s">
        <v>484</v>
      </c>
      <c r="AA15" s="2">
        <v>42856.947974537034</v>
      </c>
      <c r="AB15" s="2">
        <v>42857.142210648148</v>
      </c>
      <c r="AD15">
        <v>1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x14ac:dyDescent="0.3">
      <c r="A16">
        <f t="shared" si="0"/>
        <v>70</v>
      </c>
      <c r="B16">
        <f t="shared" si="1"/>
        <v>7</v>
      </c>
      <c r="C16" s="4">
        <f t="shared" ca="1" si="2"/>
        <v>96279</v>
      </c>
      <c r="D16">
        <v>96279</v>
      </c>
      <c r="E16" t="s">
        <v>56</v>
      </c>
      <c r="F16" t="s">
        <v>63</v>
      </c>
      <c r="G16" t="s">
        <v>55</v>
      </c>
      <c r="H16" t="s">
        <v>184</v>
      </c>
      <c r="I16" t="s">
        <v>649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545</v>
      </c>
      <c r="O16" t="s">
        <v>123</v>
      </c>
      <c r="P16" t="s">
        <v>123</v>
      </c>
      <c r="Q16" t="s">
        <v>82</v>
      </c>
      <c r="S16" t="s">
        <v>269</v>
      </c>
      <c r="T16" t="s">
        <v>36</v>
      </c>
      <c r="U16" t="s">
        <v>22</v>
      </c>
      <c r="V16" t="s">
        <v>82</v>
      </c>
      <c r="W16" t="s">
        <v>90</v>
      </c>
      <c r="X16" t="s">
        <v>405</v>
      </c>
      <c r="Y16" t="s">
        <v>100</v>
      </c>
      <c r="Z16" t="s">
        <v>484</v>
      </c>
      <c r="AA16" s="2">
        <v>42788.363287037035</v>
      </c>
      <c r="AB16" s="2">
        <v>42850.23982638889</v>
      </c>
      <c r="AD16">
        <v>4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 xml:space="preserve"> ---</v>
      </c>
      <c r="AH16" t="str">
        <f t="shared" ca="1" si="7"/>
        <v>P0</v>
      </c>
    </row>
    <row r="17" spans="1:34" x14ac:dyDescent="0.3">
      <c r="A17">
        <f t="shared" si="0"/>
        <v>34</v>
      </c>
      <c r="B17">
        <f t="shared" si="1"/>
        <v>12</v>
      </c>
      <c r="C17" s="4">
        <f t="shared" ca="1" si="2"/>
        <v>97551</v>
      </c>
      <c r="D17">
        <v>97551</v>
      </c>
      <c r="E17" t="s">
        <v>1000</v>
      </c>
      <c r="F17" t="s">
        <v>63</v>
      </c>
      <c r="G17" t="s">
        <v>446</v>
      </c>
      <c r="H17" t="s">
        <v>184</v>
      </c>
      <c r="I17" t="s">
        <v>30</v>
      </c>
      <c r="J17" t="s">
        <v>123</v>
      </c>
      <c r="K17" t="str">
        <f t="shared" ca="1" si="3"/>
        <v>.</v>
      </c>
      <c r="L17" t="s">
        <v>484</v>
      </c>
      <c r="M17" t="s">
        <v>1088</v>
      </c>
      <c r="N17" t="s">
        <v>921</v>
      </c>
      <c r="O17">
        <v>17250</v>
      </c>
      <c r="P17" t="s">
        <v>123</v>
      </c>
      <c r="Q17" t="s">
        <v>82</v>
      </c>
      <c r="S17" t="s">
        <v>269</v>
      </c>
      <c r="T17" t="s">
        <v>36</v>
      </c>
      <c r="U17" t="s">
        <v>35</v>
      </c>
      <c r="V17" t="s">
        <v>190</v>
      </c>
      <c r="W17" t="s">
        <v>26</v>
      </c>
      <c r="X17" t="s">
        <v>412</v>
      </c>
      <c r="Y17" t="s">
        <v>100</v>
      </c>
      <c r="Z17" t="s">
        <v>484</v>
      </c>
      <c r="AA17" s="2">
        <v>42822.285578703704</v>
      </c>
      <c r="AB17" s="2">
        <v>42845.977256944447</v>
      </c>
      <c r="AD17">
        <v>4</v>
      </c>
      <c r="AE17" t="str">
        <f t="shared" ca="1" si="4"/>
        <v>AvatarFS</v>
      </c>
      <c r="AF17" t="str">
        <f t="shared" ca="1" si="5"/>
        <v>Avitus_1.4.0.67-20170503</v>
      </c>
      <c r="AG17" t="str">
        <f t="shared" ca="1" si="6"/>
        <v xml:space="preserve"> ---</v>
      </c>
      <c r="AH17" t="str">
        <f t="shared" ca="1" si="7"/>
        <v>P0</v>
      </c>
    </row>
    <row r="18" spans="1:34" x14ac:dyDescent="0.3">
      <c r="A18">
        <f t="shared" si="0"/>
        <v>32</v>
      </c>
      <c r="B18">
        <f t="shared" si="1"/>
        <v>8</v>
      </c>
      <c r="C18" s="4">
        <f t="shared" ca="1" si="2"/>
        <v>97673</v>
      </c>
      <c r="D18">
        <v>97673</v>
      </c>
      <c r="E18" t="s">
        <v>62</v>
      </c>
      <c r="F18" t="s">
        <v>63</v>
      </c>
      <c r="G18" t="s">
        <v>733</v>
      </c>
      <c r="H18" t="s">
        <v>184</v>
      </c>
      <c r="I18" t="s">
        <v>30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933</v>
      </c>
      <c r="O18">
        <v>17067</v>
      </c>
      <c r="P18" t="s">
        <v>123</v>
      </c>
      <c r="Q18" t="s">
        <v>82</v>
      </c>
      <c r="S18" t="s">
        <v>269</v>
      </c>
      <c r="T18" t="s">
        <v>36</v>
      </c>
      <c r="U18" t="s">
        <v>22</v>
      </c>
      <c r="V18" t="s">
        <v>190</v>
      </c>
      <c r="W18" t="s">
        <v>26</v>
      </c>
      <c r="X18" t="s">
        <v>934</v>
      </c>
      <c r="Y18" t="s">
        <v>100</v>
      </c>
      <c r="Z18" t="s">
        <v>484</v>
      </c>
      <c r="AA18" s="2">
        <v>42824.147233796299</v>
      </c>
      <c r="AB18" s="2">
        <v>42849.013287037036</v>
      </c>
      <c r="AD18">
        <v>3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P0</v>
      </c>
    </row>
    <row r="19" spans="1:34" x14ac:dyDescent="0.3">
      <c r="A19">
        <f t="shared" si="0"/>
        <v>29</v>
      </c>
      <c r="B19">
        <f t="shared" si="1"/>
        <v>8</v>
      </c>
      <c r="C19" s="4">
        <f t="shared" ca="1" si="2"/>
        <v>97780</v>
      </c>
      <c r="D19">
        <v>97780</v>
      </c>
      <c r="E19" t="s">
        <v>410</v>
      </c>
      <c r="F19" t="s">
        <v>63</v>
      </c>
      <c r="G19" t="s">
        <v>555</v>
      </c>
      <c r="H19" t="s">
        <v>94</v>
      </c>
      <c r="I19" t="s">
        <v>24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981</v>
      </c>
      <c r="O19" t="s">
        <v>123</v>
      </c>
      <c r="P19" t="s">
        <v>123</v>
      </c>
      <c r="Q19" t="s">
        <v>82</v>
      </c>
      <c r="S19" t="s">
        <v>269</v>
      </c>
      <c r="T19" t="s">
        <v>23</v>
      </c>
      <c r="U19" t="s">
        <v>22</v>
      </c>
      <c r="V19" t="s">
        <v>82</v>
      </c>
      <c r="W19" t="s">
        <v>90</v>
      </c>
      <c r="X19" t="s">
        <v>959</v>
      </c>
      <c r="Y19" t="s">
        <v>484</v>
      </c>
      <c r="Z19" t="s">
        <v>484</v>
      </c>
      <c r="AA19" s="2">
        <v>42828.155347222222</v>
      </c>
      <c r="AB19" s="2">
        <v>42849.01326388889</v>
      </c>
      <c r="AD19">
        <v>11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 xml:space="preserve"> ---</v>
      </c>
      <c r="AH19" t="str">
        <f t="shared" ca="1" si="7"/>
        <v>P2</v>
      </c>
    </row>
    <row r="20" spans="1:34" x14ac:dyDescent="0.3">
      <c r="A20">
        <f t="shared" si="0"/>
        <v>15</v>
      </c>
      <c r="B20">
        <f t="shared" si="1"/>
        <v>6</v>
      </c>
      <c r="C20" s="4">
        <f t="shared" ca="1" si="2"/>
        <v>98359</v>
      </c>
      <c r="D20">
        <v>98359</v>
      </c>
      <c r="E20" t="s">
        <v>1000</v>
      </c>
      <c r="F20" t="s">
        <v>63</v>
      </c>
      <c r="G20" t="s">
        <v>446</v>
      </c>
      <c r="H20" t="s">
        <v>112</v>
      </c>
      <c r="I20" t="s">
        <v>24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1061</v>
      </c>
      <c r="O20">
        <v>17373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190</v>
      </c>
      <c r="W20" t="s">
        <v>26</v>
      </c>
      <c r="X20" t="s">
        <v>742</v>
      </c>
      <c r="Y20" t="s">
        <v>103</v>
      </c>
      <c r="Z20" t="s">
        <v>484</v>
      </c>
      <c r="AA20" s="2">
        <v>42842.662604166668</v>
      </c>
      <c r="AB20" s="2">
        <v>42851.671215277776</v>
      </c>
      <c r="AD20">
        <v>6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 xml:space="preserve"> ---</v>
      </c>
      <c r="AH20" t="str">
        <f t="shared" ca="1" si="7"/>
        <v>P1</v>
      </c>
    </row>
    <row r="21" spans="1:34" x14ac:dyDescent="0.3">
      <c r="A21">
        <f t="shared" si="0"/>
        <v>6</v>
      </c>
      <c r="B21">
        <f t="shared" si="1"/>
        <v>4</v>
      </c>
      <c r="C21" s="4">
        <f t="shared" ca="1" si="2"/>
        <v>98731</v>
      </c>
      <c r="D21">
        <v>98731</v>
      </c>
      <c r="E21" t="s">
        <v>130</v>
      </c>
      <c r="F21" t="s">
        <v>63</v>
      </c>
      <c r="G21" t="s">
        <v>64</v>
      </c>
      <c r="H21" t="s">
        <v>184</v>
      </c>
      <c r="I21" t="s">
        <v>81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1137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82</v>
      </c>
      <c r="W21" t="s">
        <v>90</v>
      </c>
      <c r="X21" t="s">
        <v>130</v>
      </c>
      <c r="Y21" t="s">
        <v>484</v>
      </c>
      <c r="Z21" t="s">
        <v>484</v>
      </c>
      <c r="AA21" s="2">
        <v>42851.04111111111</v>
      </c>
      <c r="AB21" s="2">
        <v>42853.192731481482</v>
      </c>
      <c r="AD21">
        <v>2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 xml:space="preserve"> ---</v>
      </c>
      <c r="AH21" t="str">
        <f t="shared" ca="1" si="7"/>
        <v>P0</v>
      </c>
    </row>
    <row r="22" spans="1:34" x14ac:dyDescent="0.3">
      <c r="A22">
        <f t="shared" si="0"/>
        <v>6</v>
      </c>
      <c r="B22">
        <f t="shared" si="1"/>
        <v>0</v>
      </c>
      <c r="C22" s="4">
        <f t="shared" ca="1" si="2"/>
        <v>98727</v>
      </c>
      <c r="D22">
        <v>98727</v>
      </c>
      <c r="E22" t="s">
        <v>414</v>
      </c>
      <c r="F22" t="s">
        <v>1140</v>
      </c>
      <c r="G22" t="s">
        <v>1141</v>
      </c>
      <c r="H22" t="s">
        <v>112</v>
      </c>
      <c r="I22" t="s">
        <v>123</v>
      </c>
      <c r="J22" t="s">
        <v>1189</v>
      </c>
      <c r="K22" t="str">
        <f t="shared" ca="1" si="3"/>
        <v>.</v>
      </c>
      <c r="L22" t="s">
        <v>484</v>
      </c>
      <c r="M22" t="s">
        <v>484</v>
      </c>
      <c r="N22" t="s">
        <v>1149</v>
      </c>
      <c r="O22" t="s">
        <v>123</v>
      </c>
      <c r="P22" t="s">
        <v>1177</v>
      </c>
      <c r="Q22" t="s">
        <v>21</v>
      </c>
      <c r="S22" t="s">
        <v>269</v>
      </c>
      <c r="T22" t="s">
        <v>23</v>
      </c>
      <c r="U22" t="s">
        <v>22</v>
      </c>
      <c r="V22" t="s">
        <v>82</v>
      </c>
      <c r="W22" t="s">
        <v>54</v>
      </c>
      <c r="X22" t="s">
        <v>127</v>
      </c>
      <c r="Y22" t="s">
        <v>484</v>
      </c>
      <c r="Z22" t="s">
        <v>484</v>
      </c>
      <c r="AA22" s="2">
        <v>42851.018645833334</v>
      </c>
      <c r="AB22" s="2">
        <v>42857.165300925924</v>
      </c>
      <c r="AD22">
        <v>7</v>
      </c>
      <c r="AE22" t="str">
        <f t="shared" ca="1" si="4"/>
        <v>Backup+Restore</v>
      </c>
      <c r="AF22" t="str">
        <f t="shared" ca="1" si="5"/>
        <v xml:space="preserve"> ---</v>
      </c>
      <c r="AG22" t="str">
        <f t="shared" ca="1" si="6"/>
        <v xml:space="preserve"> ---</v>
      </c>
      <c r="AH22" t="str">
        <f t="shared" ca="1" si="7"/>
        <v>P2</v>
      </c>
    </row>
    <row r="23" spans="1:34" x14ac:dyDescent="0.3">
      <c r="A23">
        <f t="shared" si="0"/>
        <v>301</v>
      </c>
      <c r="B23">
        <f t="shared" si="1"/>
        <v>11</v>
      </c>
      <c r="C23" s="4">
        <f t="shared" ca="1" si="2"/>
        <v>85572</v>
      </c>
      <c r="D23">
        <v>85572</v>
      </c>
      <c r="E23" t="s">
        <v>69</v>
      </c>
      <c r="F23" t="s">
        <v>70</v>
      </c>
      <c r="G23" t="s">
        <v>71</v>
      </c>
      <c r="H23" t="s">
        <v>184</v>
      </c>
      <c r="I23" t="s">
        <v>81</v>
      </c>
      <c r="J23" t="s">
        <v>123</v>
      </c>
      <c r="K23" t="str">
        <f t="shared" ca="1" si="3"/>
        <v>.</v>
      </c>
      <c r="L23" t="s">
        <v>484</v>
      </c>
      <c r="M23" t="s">
        <v>1105</v>
      </c>
      <c r="N23" t="s">
        <v>313</v>
      </c>
      <c r="O23" t="s">
        <v>123</v>
      </c>
      <c r="P23" t="s">
        <v>123</v>
      </c>
      <c r="Q23" t="s">
        <v>82</v>
      </c>
      <c r="S23" t="s">
        <v>269</v>
      </c>
      <c r="T23" t="s">
        <v>23</v>
      </c>
      <c r="U23" t="s">
        <v>39</v>
      </c>
      <c r="V23" t="s">
        <v>82</v>
      </c>
      <c r="W23" t="s">
        <v>95</v>
      </c>
      <c r="X23" t="s">
        <v>272</v>
      </c>
      <c r="Y23" t="s">
        <v>484</v>
      </c>
      <c r="Z23" t="s">
        <v>484</v>
      </c>
      <c r="AA23" s="2">
        <v>42552.705081018517</v>
      </c>
      <c r="AB23" s="2">
        <v>42846.691307870373</v>
      </c>
      <c r="AD23">
        <v>8</v>
      </c>
      <c r="AE23" t="str">
        <f t="shared" ca="1" si="4"/>
        <v>Documentation</v>
      </c>
      <c r="AF23" t="str">
        <f t="shared" ca="1" si="5"/>
        <v>Avitus_1.4.0.71-20170531</v>
      </c>
      <c r="AG23" t="str">
        <f t="shared" ca="1" si="6"/>
        <v xml:space="preserve"> ---</v>
      </c>
      <c r="AH23" t="str">
        <f t="shared" ca="1" si="7"/>
        <v>P0</v>
      </c>
    </row>
    <row r="24" spans="1:34" x14ac:dyDescent="0.3">
      <c r="A24">
        <f t="shared" si="0"/>
        <v>41</v>
      </c>
      <c r="B24">
        <f t="shared" si="1"/>
        <v>11</v>
      </c>
      <c r="C24" s="4">
        <f t="shared" ca="1" si="2"/>
        <v>97325</v>
      </c>
      <c r="D24">
        <v>97325</v>
      </c>
      <c r="E24" t="s">
        <v>69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1105</v>
      </c>
      <c r="N24" t="s">
        <v>946</v>
      </c>
      <c r="O24" t="s">
        <v>123</v>
      </c>
      <c r="P24" t="s">
        <v>123</v>
      </c>
      <c r="Q24" t="s">
        <v>82</v>
      </c>
      <c r="S24" t="s">
        <v>269</v>
      </c>
      <c r="T24" t="s">
        <v>23</v>
      </c>
      <c r="U24" t="s">
        <v>39</v>
      </c>
      <c r="V24" t="s">
        <v>82</v>
      </c>
      <c r="W24" t="s">
        <v>54</v>
      </c>
      <c r="X24" t="s">
        <v>456</v>
      </c>
      <c r="Y24" t="s">
        <v>484</v>
      </c>
      <c r="Z24" t="s">
        <v>484</v>
      </c>
      <c r="AA24" s="2">
        <v>42815.376701388886</v>
      </c>
      <c r="AB24" s="2">
        <v>42846.69127314815</v>
      </c>
      <c r="AD24">
        <v>12</v>
      </c>
      <c r="AE24" t="str">
        <f t="shared" ca="1" si="4"/>
        <v>Documentation</v>
      </c>
      <c r="AF24" t="str">
        <f t="shared" ca="1" si="5"/>
        <v>Avitus_1.4.0.71-20170531</v>
      </c>
      <c r="AG24" t="str">
        <f t="shared" ca="1" si="6"/>
        <v xml:space="preserve"> ---</v>
      </c>
      <c r="AH24" t="str">
        <f t="shared" ca="1" si="7"/>
        <v>P0</v>
      </c>
    </row>
    <row r="25" spans="1:34" x14ac:dyDescent="0.3">
      <c r="A25">
        <f t="shared" si="0"/>
        <v>33</v>
      </c>
      <c r="B25">
        <f t="shared" si="1"/>
        <v>11</v>
      </c>
      <c r="C25" s="4">
        <f t="shared" ca="1" si="2"/>
        <v>97618</v>
      </c>
      <c r="D25">
        <v>97618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1105</v>
      </c>
      <c r="N25" t="s">
        <v>947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54</v>
      </c>
      <c r="X25" t="s">
        <v>456</v>
      </c>
      <c r="Y25" t="s">
        <v>484</v>
      </c>
      <c r="Z25" t="s">
        <v>484</v>
      </c>
      <c r="AA25" s="2">
        <v>42823.494652777779</v>
      </c>
      <c r="AB25" s="2">
        <v>42846.691238425927</v>
      </c>
      <c r="AD25">
        <v>9</v>
      </c>
      <c r="AE25" t="str">
        <f t="shared" ca="1" si="4"/>
        <v>Documentation</v>
      </c>
      <c r="AF25" t="str">
        <f t="shared" ca="1" si="5"/>
        <v>Avitus_1.4.0.71-20170531</v>
      </c>
      <c r="AG25" t="str">
        <f t="shared" ca="1" si="6"/>
        <v xml:space="preserve"> ---</v>
      </c>
      <c r="AH25" t="str">
        <f t="shared" ca="1" si="7"/>
        <v>P0</v>
      </c>
    </row>
    <row r="26" spans="1:34" x14ac:dyDescent="0.3">
      <c r="A26">
        <f t="shared" si="0"/>
        <v>29</v>
      </c>
      <c r="B26">
        <f t="shared" si="1"/>
        <v>5</v>
      </c>
      <c r="C26" s="4">
        <f t="shared" ca="1" si="2"/>
        <v>97781</v>
      </c>
      <c r="D26">
        <v>97781</v>
      </c>
      <c r="E26" t="s">
        <v>69</v>
      </c>
      <c r="F26" t="s">
        <v>70</v>
      </c>
      <c r="G26" t="s">
        <v>71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t="s">
        <v>484</v>
      </c>
      <c r="M26" t="s">
        <v>1105</v>
      </c>
      <c r="N26" t="s">
        <v>960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95</v>
      </c>
      <c r="X26" t="s">
        <v>311</v>
      </c>
      <c r="Y26" t="s">
        <v>484</v>
      </c>
      <c r="Z26" t="s">
        <v>484</v>
      </c>
      <c r="AA26" s="2">
        <v>42828.162638888891</v>
      </c>
      <c r="AB26" s="2">
        <v>42852.59716435185</v>
      </c>
      <c r="AD26">
        <v>6</v>
      </c>
      <c r="AE26" t="str">
        <f t="shared" ca="1" si="4"/>
        <v>Documentation</v>
      </c>
      <c r="AF26" t="str">
        <f t="shared" ca="1" si="5"/>
        <v>Avitus_1.4.0.71-20170531</v>
      </c>
      <c r="AG26" t="str">
        <f t="shared" ca="1" si="6"/>
        <v xml:space="preserve"> ---</v>
      </c>
      <c r="AH26" t="str">
        <f t="shared" ca="1" si="7"/>
        <v>P0</v>
      </c>
    </row>
    <row r="27" spans="1:34" x14ac:dyDescent="0.3">
      <c r="A27">
        <f t="shared" si="0"/>
        <v>20</v>
      </c>
      <c r="B27">
        <f t="shared" si="1"/>
        <v>11</v>
      </c>
      <c r="C27" s="4">
        <f t="shared" ca="1" si="2"/>
        <v>98207</v>
      </c>
      <c r="D27">
        <v>98207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1105</v>
      </c>
      <c r="N27" t="s">
        <v>1030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54</v>
      </c>
      <c r="X27" t="s">
        <v>456</v>
      </c>
      <c r="Y27" t="s">
        <v>484</v>
      </c>
      <c r="Z27" t="s">
        <v>484</v>
      </c>
      <c r="AA27" s="2">
        <v>42837.563020833331</v>
      </c>
      <c r="AB27" s="2">
        <v>42846.691446759258</v>
      </c>
      <c r="AD27">
        <v>12</v>
      </c>
      <c r="AE27" t="str">
        <f t="shared" ca="1" si="4"/>
        <v>Documentation</v>
      </c>
      <c r="AF27" t="str">
        <f t="shared" ca="1" si="5"/>
        <v>Avitus_1.4.0.71-20170531</v>
      </c>
      <c r="AG27" t="str">
        <f t="shared" ca="1" si="6"/>
        <v xml:space="preserve"> ---</v>
      </c>
      <c r="AH27" t="str">
        <f t="shared" ca="1" si="7"/>
        <v>P0</v>
      </c>
    </row>
    <row r="28" spans="1:34" x14ac:dyDescent="0.3">
      <c r="A28">
        <f t="shared" si="0"/>
        <v>21</v>
      </c>
      <c r="B28">
        <f t="shared" si="1"/>
        <v>0</v>
      </c>
      <c r="C28" s="4">
        <f t="shared" ca="1" si="2"/>
        <v>98160</v>
      </c>
      <c r="D28">
        <v>98160</v>
      </c>
      <c r="E28" t="s">
        <v>413</v>
      </c>
      <c r="F28" t="s">
        <v>253</v>
      </c>
      <c r="G28" t="s">
        <v>254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1100</v>
      </c>
      <c r="N28" t="s">
        <v>1022</v>
      </c>
      <c r="O28" t="s">
        <v>123</v>
      </c>
      <c r="P28" t="s">
        <v>1004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277</v>
      </c>
      <c r="Y28" t="s">
        <v>484</v>
      </c>
      <c r="Z28" t="s">
        <v>484</v>
      </c>
      <c r="AA28" s="2">
        <v>42836.582303240742</v>
      </c>
      <c r="AB28" s="2">
        <v>42857.112847222219</v>
      </c>
      <c r="AD28">
        <v>5</v>
      </c>
      <c r="AE28" t="str">
        <f t="shared" ca="1" si="4"/>
        <v>File Access Auditing</v>
      </c>
      <c r="AF28" t="str">
        <f t="shared" ca="1" si="5"/>
        <v>Avitus_1.4.0.67-20170503</v>
      </c>
      <c r="AG28" t="str">
        <f t="shared" ca="1" si="6"/>
        <v xml:space="preserve"> ---</v>
      </c>
      <c r="AH28" t="str">
        <f t="shared" ca="1" si="7"/>
        <v>P0</v>
      </c>
    </row>
    <row r="29" spans="1:34" x14ac:dyDescent="0.3">
      <c r="A29">
        <f t="shared" si="0"/>
        <v>12</v>
      </c>
      <c r="B29">
        <f t="shared" si="1"/>
        <v>7</v>
      </c>
      <c r="C29" s="4">
        <f t="shared" ca="1" si="2"/>
        <v>98562</v>
      </c>
      <c r="D29">
        <v>98562</v>
      </c>
      <c r="E29" t="s">
        <v>179</v>
      </c>
      <c r="F29" t="s">
        <v>253</v>
      </c>
      <c r="G29" t="s">
        <v>258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1119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22</v>
      </c>
      <c r="V29" t="s">
        <v>82</v>
      </c>
      <c r="W29" t="s">
        <v>54</v>
      </c>
      <c r="X29" t="s">
        <v>277</v>
      </c>
      <c r="Y29" t="s">
        <v>484</v>
      </c>
      <c r="Z29" t="s">
        <v>484</v>
      </c>
      <c r="AA29" s="2">
        <v>42845.770902777775</v>
      </c>
      <c r="AB29" s="2">
        <v>42850.37636574074</v>
      </c>
      <c r="AD29">
        <v>4</v>
      </c>
      <c r="AE29" t="str">
        <f t="shared" ca="1" si="4"/>
        <v>File Access Auditing</v>
      </c>
      <c r="AF29" t="str">
        <f t="shared" ca="1" si="5"/>
        <v xml:space="preserve"> ---</v>
      </c>
      <c r="AG29" t="str">
        <f t="shared" ca="1" si="6"/>
        <v xml:space="preserve"> ---</v>
      </c>
      <c r="AH29" t="str">
        <f t="shared" ca="1" si="7"/>
        <v>P0</v>
      </c>
    </row>
    <row r="30" spans="1:34" x14ac:dyDescent="0.3">
      <c r="A30">
        <f t="shared" si="0"/>
        <v>257</v>
      </c>
      <c r="B30">
        <f t="shared" si="1"/>
        <v>5</v>
      </c>
      <c r="C30" s="4">
        <f t="shared" ca="1" si="2"/>
        <v>87634</v>
      </c>
      <c r="D30">
        <v>87634</v>
      </c>
      <c r="E30" t="s">
        <v>760</v>
      </c>
      <c r="F30" t="s">
        <v>28</v>
      </c>
      <c r="G30" t="s">
        <v>481</v>
      </c>
      <c r="H30" t="s">
        <v>94</v>
      </c>
      <c r="I30" t="s">
        <v>30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1077</v>
      </c>
      <c r="O30" t="s">
        <v>123</v>
      </c>
      <c r="P30" t="s">
        <v>206</v>
      </c>
      <c r="Q30" t="s">
        <v>82</v>
      </c>
      <c r="S30" t="s">
        <v>269</v>
      </c>
      <c r="T30" t="s">
        <v>23</v>
      </c>
      <c r="U30" t="s">
        <v>22</v>
      </c>
      <c r="V30" t="s">
        <v>60</v>
      </c>
      <c r="W30" t="s">
        <v>54</v>
      </c>
      <c r="X30" t="s">
        <v>108</v>
      </c>
      <c r="Y30" t="s">
        <v>484</v>
      </c>
      <c r="Z30" t="s">
        <v>484</v>
      </c>
      <c r="AA30" s="2">
        <v>42597.987395833334</v>
      </c>
      <c r="AB30" s="2">
        <v>42852.466967592591</v>
      </c>
      <c r="AC30" t="s">
        <v>1157</v>
      </c>
      <c r="AD30">
        <v>9</v>
      </c>
      <c r="AE30" t="str">
        <f t="shared" ca="1" si="4"/>
        <v>Platform Software</v>
      </c>
      <c r="AF30" t="str">
        <f t="shared" ca="1" si="5"/>
        <v xml:space="preserve"> ---</v>
      </c>
      <c r="AG30" t="str">
        <f t="shared" ca="1" si="6"/>
        <v xml:space="preserve"> ---</v>
      </c>
      <c r="AH30" t="str">
        <f t="shared" ca="1" si="7"/>
        <v>P2</v>
      </c>
    </row>
    <row r="31" spans="1:34" x14ac:dyDescent="0.3">
      <c r="A31">
        <f t="shared" si="0"/>
        <v>241</v>
      </c>
      <c r="B31">
        <f t="shared" si="1"/>
        <v>13</v>
      </c>
      <c r="C31" s="4">
        <f t="shared" ca="1" si="2"/>
        <v>88457</v>
      </c>
      <c r="D31">
        <v>88457</v>
      </c>
      <c r="E31" t="s">
        <v>408</v>
      </c>
      <c r="F31" t="s">
        <v>28</v>
      </c>
      <c r="G31" t="s">
        <v>407</v>
      </c>
      <c r="H31" t="s">
        <v>112</v>
      </c>
      <c r="I31" t="s">
        <v>30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524</v>
      </c>
      <c r="O31">
        <v>11710</v>
      </c>
      <c r="P31" t="s">
        <v>992</v>
      </c>
      <c r="Q31" t="s">
        <v>287</v>
      </c>
      <c r="R31" t="s">
        <v>82</v>
      </c>
      <c r="S31" t="s">
        <v>269</v>
      </c>
      <c r="T31" t="s">
        <v>23</v>
      </c>
      <c r="U31" t="s">
        <v>22</v>
      </c>
      <c r="V31" t="s">
        <v>25</v>
      </c>
      <c r="W31" t="s">
        <v>26</v>
      </c>
      <c r="X31" t="s">
        <v>41</v>
      </c>
      <c r="Y31" t="s">
        <v>484</v>
      </c>
      <c r="Z31" t="s">
        <v>484</v>
      </c>
      <c r="AA31" s="2">
        <v>42614.314895833333</v>
      </c>
      <c r="AB31" s="2">
        <v>42844.433229166665</v>
      </c>
      <c r="AC31" t="s">
        <v>170</v>
      </c>
      <c r="AD31">
        <v>6</v>
      </c>
      <c r="AE31" t="str">
        <f t="shared" ca="1" si="4"/>
        <v>Platform Software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P1</v>
      </c>
    </row>
    <row r="32" spans="1:34" x14ac:dyDescent="0.3">
      <c r="A32">
        <f t="shared" si="0"/>
        <v>79</v>
      </c>
      <c r="B32">
        <f t="shared" si="1"/>
        <v>8</v>
      </c>
      <c r="C32" s="4">
        <f t="shared" ca="1" si="2"/>
        <v>95826</v>
      </c>
      <c r="D32">
        <v>95826</v>
      </c>
      <c r="E32" t="s">
        <v>1103</v>
      </c>
      <c r="F32" t="s">
        <v>28</v>
      </c>
      <c r="G32" t="s">
        <v>481</v>
      </c>
      <c r="H32" t="s">
        <v>184</v>
      </c>
      <c r="I32" t="s">
        <v>81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379</v>
      </c>
      <c r="O32" t="s">
        <v>123</v>
      </c>
      <c r="P32" t="s">
        <v>38</v>
      </c>
      <c r="Q32" t="s">
        <v>287</v>
      </c>
      <c r="R32" t="s">
        <v>82</v>
      </c>
      <c r="S32" t="s">
        <v>269</v>
      </c>
      <c r="T32" t="s">
        <v>36</v>
      </c>
      <c r="U32" t="s">
        <v>22</v>
      </c>
      <c r="V32" t="s">
        <v>82</v>
      </c>
      <c r="W32" t="s">
        <v>54</v>
      </c>
      <c r="X32" t="s">
        <v>108</v>
      </c>
      <c r="Y32" t="s">
        <v>484</v>
      </c>
      <c r="Z32" t="s">
        <v>484</v>
      </c>
      <c r="AA32" s="2">
        <v>42779.683287037034</v>
      </c>
      <c r="AB32" s="2">
        <v>42849.707442129627</v>
      </c>
      <c r="AC32" t="s">
        <v>1124</v>
      </c>
      <c r="AD32">
        <v>8</v>
      </c>
      <c r="AE32" t="str">
        <f t="shared" ca="1" si="4"/>
        <v>Platform Software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P0</v>
      </c>
    </row>
    <row r="33" spans="1:34" x14ac:dyDescent="0.3">
      <c r="A33">
        <f t="shared" si="0"/>
        <v>79</v>
      </c>
      <c r="B33">
        <f t="shared" si="1"/>
        <v>1</v>
      </c>
      <c r="C33" s="4">
        <f t="shared" ca="1" si="2"/>
        <v>95829</v>
      </c>
      <c r="D33">
        <v>95829</v>
      </c>
      <c r="E33" t="s">
        <v>760</v>
      </c>
      <c r="F33" t="s">
        <v>28</v>
      </c>
      <c r="G33" t="s">
        <v>376</v>
      </c>
      <c r="H33" t="s">
        <v>184</v>
      </c>
      <c r="I33" t="s">
        <v>245</v>
      </c>
      <c r="J33" t="s">
        <v>1193</v>
      </c>
      <c r="K33" t="str">
        <f t="shared" ca="1" si="3"/>
        <v>.</v>
      </c>
      <c r="L33" t="s">
        <v>484</v>
      </c>
      <c r="M33" t="s">
        <v>1088</v>
      </c>
      <c r="N33" t="s">
        <v>385</v>
      </c>
      <c r="O33" t="s">
        <v>123</v>
      </c>
      <c r="P33" t="s">
        <v>196</v>
      </c>
      <c r="Q33" t="s">
        <v>287</v>
      </c>
      <c r="R33" t="s">
        <v>82</v>
      </c>
      <c r="S33" t="s">
        <v>269</v>
      </c>
      <c r="T33" t="s">
        <v>36</v>
      </c>
      <c r="U33" t="s">
        <v>35</v>
      </c>
      <c r="V33" t="s">
        <v>279</v>
      </c>
      <c r="W33" t="s">
        <v>32</v>
      </c>
      <c r="X33" t="s">
        <v>108</v>
      </c>
      <c r="Y33" t="s">
        <v>103</v>
      </c>
      <c r="Z33" t="s">
        <v>484</v>
      </c>
      <c r="AA33" s="2">
        <v>42779.684513888889</v>
      </c>
      <c r="AB33" s="2">
        <v>42856.492685185185</v>
      </c>
      <c r="AC33" t="s">
        <v>1176</v>
      </c>
      <c r="AD33">
        <v>9</v>
      </c>
      <c r="AE33" t="str">
        <f t="shared" ca="1" si="4"/>
        <v>Platform Software</v>
      </c>
      <c r="AF33" t="str">
        <f t="shared" ca="1" si="5"/>
        <v>Avitus_1.4.0.67-20170503</v>
      </c>
      <c r="AG33" t="str">
        <f t="shared" ca="1" si="6"/>
        <v xml:space="preserve"> ---</v>
      </c>
      <c r="AH33" t="str">
        <f t="shared" ca="1" si="7"/>
        <v>P0</v>
      </c>
    </row>
    <row r="34" spans="1:34" x14ac:dyDescent="0.3">
      <c r="A34">
        <f t="shared" ref="A34:A65" si="8">DAYS360(AA34,$K$104)</f>
        <v>15</v>
      </c>
      <c r="B34">
        <f t="shared" ref="B34:B65" si="9">DAYS360(AB34,$K$104)</f>
        <v>5</v>
      </c>
      <c r="C34" s="4">
        <f t="shared" ref="C34:C65" ca="1" si="10">HYPERLINK($N$174 &amp; INDIRECT("d" &amp; ROW()),INDIRECT("d" &amp; ROW()))</f>
        <v>98363</v>
      </c>
      <c r="D34">
        <v>98363</v>
      </c>
      <c r="E34" t="s">
        <v>409</v>
      </c>
      <c r="F34" t="s">
        <v>28</v>
      </c>
      <c r="G34" t="s">
        <v>244</v>
      </c>
      <c r="H34" t="s">
        <v>184</v>
      </c>
      <c r="I34" t="s">
        <v>81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1100</v>
      </c>
      <c r="N34" t="s">
        <v>1062</v>
      </c>
      <c r="O34" t="s">
        <v>123</v>
      </c>
      <c r="P34" t="s">
        <v>168</v>
      </c>
      <c r="Q34" t="s">
        <v>287</v>
      </c>
      <c r="R34" t="s">
        <v>82</v>
      </c>
      <c r="S34" t="s">
        <v>269</v>
      </c>
      <c r="T34" t="s">
        <v>36</v>
      </c>
      <c r="U34" t="s">
        <v>35</v>
      </c>
      <c r="V34" t="s">
        <v>1063</v>
      </c>
      <c r="W34" t="s">
        <v>93</v>
      </c>
      <c r="X34" t="s">
        <v>108</v>
      </c>
      <c r="Y34" t="s">
        <v>484</v>
      </c>
      <c r="Z34" t="s">
        <v>484</v>
      </c>
      <c r="AA34" s="2">
        <v>42842.717986111114</v>
      </c>
      <c r="AB34" s="2">
        <v>42852.462372685186</v>
      </c>
      <c r="AC34" t="s">
        <v>1092</v>
      </c>
      <c r="AD34">
        <v>2</v>
      </c>
      <c r="AE34" t="str">
        <f t="shared" ref="AE34:AE65" ca="1" si="12">IFERROR(VLOOKUP($D34,INDIRECT("'" &amp; $K$103 &amp; "'!$C$2:$K$90"),4,FALSE),"NTR")</f>
        <v>Platform Software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7</v>
      </c>
      <c r="B35">
        <f t="shared" si="9"/>
        <v>5</v>
      </c>
      <c r="C35" s="4">
        <f t="shared" ca="1" si="10"/>
        <v>98723</v>
      </c>
      <c r="D35">
        <v>98723</v>
      </c>
      <c r="E35" t="s">
        <v>27</v>
      </c>
      <c r="F35" t="s">
        <v>28</v>
      </c>
      <c r="G35" t="s">
        <v>34</v>
      </c>
      <c r="H35" t="s">
        <v>112</v>
      </c>
      <c r="I35" t="s">
        <v>24</v>
      </c>
      <c r="J35" t="s">
        <v>1190</v>
      </c>
      <c r="K35" t="str">
        <f t="shared" ca="1" si="11"/>
        <v>.</v>
      </c>
      <c r="L35" t="s">
        <v>484</v>
      </c>
      <c r="M35" t="s">
        <v>484</v>
      </c>
      <c r="N35" t="s">
        <v>1147</v>
      </c>
      <c r="O35">
        <v>17486</v>
      </c>
      <c r="P35" t="s">
        <v>38</v>
      </c>
      <c r="Q35" t="s">
        <v>21</v>
      </c>
      <c r="S35" t="s">
        <v>269</v>
      </c>
      <c r="T35" t="s">
        <v>23</v>
      </c>
      <c r="U35" t="s">
        <v>50</v>
      </c>
      <c r="V35" t="s">
        <v>190</v>
      </c>
      <c r="W35" t="s">
        <v>26</v>
      </c>
      <c r="X35" t="s">
        <v>1148</v>
      </c>
      <c r="Y35" t="s">
        <v>484</v>
      </c>
      <c r="Z35" t="s">
        <v>484</v>
      </c>
      <c r="AA35" s="2">
        <v>42850.620844907404</v>
      </c>
      <c r="AB35" s="2">
        <v>42852.446655092594</v>
      </c>
      <c r="AC35" t="s">
        <v>1160</v>
      </c>
      <c r="AD35">
        <v>3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P1</v>
      </c>
    </row>
    <row r="36" spans="1:34" x14ac:dyDescent="0.3">
      <c r="A36">
        <f t="shared" si="8"/>
        <v>118</v>
      </c>
      <c r="B36">
        <f t="shared" si="9"/>
        <v>7</v>
      </c>
      <c r="C36" s="4">
        <f t="shared" ca="1" si="10"/>
        <v>94191</v>
      </c>
      <c r="D36">
        <v>94191</v>
      </c>
      <c r="E36" t="s">
        <v>186</v>
      </c>
      <c r="F36" t="s">
        <v>75</v>
      </c>
      <c r="G36" t="s">
        <v>76</v>
      </c>
      <c r="H36" t="s">
        <v>112</v>
      </c>
      <c r="I36" t="s">
        <v>30</v>
      </c>
      <c r="J36" t="s">
        <v>123</v>
      </c>
      <c r="K36" t="str">
        <f t="shared" ca="1" si="11"/>
        <v>.</v>
      </c>
      <c r="L36" t="s">
        <v>796</v>
      </c>
      <c r="M36" t="s">
        <v>484</v>
      </c>
      <c r="N36" t="s">
        <v>344</v>
      </c>
      <c r="O36">
        <v>12886</v>
      </c>
      <c r="P36" t="s">
        <v>123</v>
      </c>
      <c r="Q36" t="s">
        <v>82</v>
      </c>
      <c r="S36" t="s">
        <v>269</v>
      </c>
      <c r="T36" t="s">
        <v>36</v>
      </c>
      <c r="U36" t="s">
        <v>35</v>
      </c>
      <c r="V36" t="s">
        <v>25</v>
      </c>
      <c r="W36" t="s">
        <v>26</v>
      </c>
      <c r="X36" t="s">
        <v>272</v>
      </c>
      <c r="Y36" t="s">
        <v>103</v>
      </c>
      <c r="Z36" t="s">
        <v>484</v>
      </c>
      <c r="AA36" s="2">
        <v>42739.997685185182</v>
      </c>
      <c r="AB36" s="2">
        <v>42850.192812499998</v>
      </c>
      <c r="AD36">
        <v>21</v>
      </c>
      <c r="AE36" t="str">
        <f t="shared" ca="1" si="12"/>
        <v>Protocols-AAUM</v>
      </c>
      <c r="AF36" t="str">
        <f t="shared" ca="1" si="13"/>
        <v xml:space="preserve"> ---</v>
      </c>
      <c r="AG36" t="str">
        <f t="shared" ca="1" si="14"/>
        <v>Waiver Requested</v>
      </c>
      <c r="AH36" t="str">
        <f t="shared" ca="1" si="15"/>
        <v>P1</v>
      </c>
    </row>
    <row r="37" spans="1:34" x14ac:dyDescent="0.3">
      <c r="A37">
        <f t="shared" si="8"/>
        <v>56</v>
      </c>
      <c r="B37">
        <f t="shared" si="9"/>
        <v>1</v>
      </c>
      <c r="C37" s="4">
        <f t="shared" ca="1" si="10"/>
        <v>96684</v>
      </c>
      <c r="D37">
        <v>96684</v>
      </c>
      <c r="E37" t="s">
        <v>651</v>
      </c>
      <c r="F37" t="s">
        <v>75</v>
      </c>
      <c r="G37" t="s">
        <v>264</v>
      </c>
      <c r="H37" t="s">
        <v>184</v>
      </c>
      <c r="I37" t="s">
        <v>30</v>
      </c>
      <c r="J37" t="s">
        <v>1192</v>
      </c>
      <c r="K37" t="str">
        <f t="shared" ca="1" si="11"/>
        <v>ReOpened issue. Dev repro shows the issue IS fixed. Need communication with submitter as to repro</v>
      </c>
      <c r="L37" t="s">
        <v>484</v>
      </c>
      <c r="M37" t="s">
        <v>1142</v>
      </c>
      <c r="N37" t="s">
        <v>681</v>
      </c>
      <c r="O37" t="s">
        <v>123</v>
      </c>
      <c r="P37" t="s">
        <v>123</v>
      </c>
      <c r="Q37" t="s">
        <v>82</v>
      </c>
      <c r="S37" t="s">
        <v>269</v>
      </c>
      <c r="T37" t="s">
        <v>36</v>
      </c>
      <c r="U37" t="s">
        <v>35</v>
      </c>
      <c r="V37" t="s">
        <v>43</v>
      </c>
      <c r="W37" t="s">
        <v>65</v>
      </c>
      <c r="X37" t="s">
        <v>108</v>
      </c>
      <c r="Y37" t="s">
        <v>484</v>
      </c>
      <c r="Z37" t="s">
        <v>484</v>
      </c>
      <c r="AA37" s="2">
        <v>42800.00984953704</v>
      </c>
      <c r="AB37" s="2">
        <v>42856.660555555558</v>
      </c>
      <c r="AD37">
        <v>19</v>
      </c>
      <c r="AE37" t="str">
        <f t="shared" ca="1" si="12"/>
        <v>Protocols-AAUM</v>
      </c>
      <c r="AF37" t="str">
        <f t="shared" ca="1" si="13"/>
        <v>Avitus_1.4.0.63-20170405</v>
      </c>
      <c r="AG37" t="str">
        <f t="shared" ca="1" si="14"/>
        <v xml:space="preserve"> ---</v>
      </c>
      <c r="AH37" t="str">
        <f t="shared" ca="1" si="15"/>
        <v>P0</v>
      </c>
    </row>
    <row r="38" spans="1:34" x14ac:dyDescent="0.3">
      <c r="A38">
        <f t="shared" si="8"/>
        <v>33</v>
      </c>
      <c r="B38">
        <f t="shared" si="9"/>
        <v>8</v>
      </c>
      <c r="C38" s="4">
        <f t="shared" ca="1" si="10"/>
        <v>97620</v>
      </c>
      <c r="D38">
        <v>97620</v>
      </c>
      <c r="E38" t="s">
        <v>41</v>
      </c>
      <c r="F38" t="s">
        <v>75</v>
      </c>
      <c r="G38" t="s">
        <v>129</v>
      </c>
      <c r="H38" t="s">
        <v>94</v>
      </c>
      <c r="I38" t="s">
        <v>30</v>
      </c>
      <c r="J38" t="s">
        <v>123</v>
      </c>
      <c r="K38" t="str">
        <f t="shared" ca="1" si="11"/>
        <v>.</v>
      </c>
      <c r="L38" t="s">
        <v>796</v>
      </c>
      <c r="M38" t="s">
        <v>484</v>
      </c>
      <c r="N38" t="s">
        <v>929</v>
      </c>
      <c r="O38" t="s">
        <v>123</v>
      </c>
      <c r="P38" t="s">
        <v>123</v>
      </c>
      <c r="Q38" t="s">
        <v>82</v>
      </c>
      <c r="S38" t="s">
        <v>269</v>
      </c>
      <c r="T38" t="s">
        <v>36</v>
      </c>
      <c r="U38" t="s">
        <v>35</v>
      </c>
      <c r="V38" t="s">
        <v>29</v>
      </c>
      <c r="W38" t="s">
        <v>44</v>
      </c>
      <c r="X38" t="s">
        <v>405</v>
      </c>
      <c r="Y38" t="s">
        <v>484</v>
      </c>
      <c r="Z38" t="s">
        <v>484</v>
      </c>
      <c r="AA38" s="2">
        <v>42823.498773148145</v>
      </c>
      <c r="AB38" s="2">
        <v>42849.487361111111</v>
      </c>
      <c r="AD38">
        <v>9</v>
      </c>
      <c r="AE38" t="str">
        <f t="shared" ca="1" si="12"/>
        <v>Protocols-AAUM</v>
      </c>
      <c r="AF38" t="str">
        <f t="shared" ca="1" si="13"/>
        <v xml:space="preserve"> ---</v>
      </c>
      <c r="AG38" t="str">
        <f t="shared" ca="1" si="14"/>
        <v>Waiver Requested</v>
      </c>
      <c r="AH38" t="str">
        <f t="shared" ca="1" si="15"/>
        <v>P2</v>
      </c>
    </row>
    <row r="39" spans="1:34" x14ac:dyDescent="0.3">
      <c r="A39">
        <f t="shared" si="8"/>
        <v>418</v>
      </c>
      <c r="B39">
        <f t="shared" si="9"/>
        <v>21</v>
      </c>
      <c r="C39" s="4">
        <f t="shared" ca="1" si="10"/>
        <v>78244</v>
      </c>
      <c r="D39">
        <v>78244</v>
      </c>
      <c r="E39" t="s">
        <v>895</v>
      </c>
      <c r="F39" t="s">
        <v>19</v>
      </c>
      <c r="G39" t="s">
        <v>83</v>
      </c>
      <c r="H39" t="s">
        <v>184</v>
      </c>
      <c r="I39" t="s">
        <v>30</v>
      </c>
      <c r="J39" t="s">
        <v>1194</v>
      </c>
      <c r="K39" t="str">
        <f t="shared" ca="1" si="11"/>
        <v>.</v>
      </c>
      <c r="L39" t="s">
        <v>484</v>
      </c>
      <c r="M39" t="s">
        <v>484</v>
      </c>
      <c r="N39" t="s">
        <v>353</v>
      </c>
      <c r="O39" t="s">
        <v>123</v>
      </c>
      <c r="P39" t="s">
        <v>123</v>
      </c>
      <c r="Q39" t="s">
        <v>82</v>
      </c>
      <c r="S39" t="s">
        <v>269</v>
      </c>
      <c r="T39" t="s">
        <v>36</v>
      </c>
      <c r="U39" t="s">
        <v>35</v>
      </c>
      <c r="V39" t="s">
        <v>43</v>
      </c>
      <c r="W39" t="s">
        <v>65</v>
      </c>
      <c r="X39" t="s">
        <v>272</v>
      </c>
      <c r="Y39" t="s">
        <v>100</v>
      </c>
      <c r="Z39" t="s">
        <v>484</v>
      </c>
      <c r="AA39" s="2">
        <v>42433.348449074074</v>
      </c>
      <c r="AB39" s="2">
        <v>42836.139282407406</v>
      </c>
      <c r="AD39">
        <v>4</v>
      </c>
      <c r="AE39" t="str">
        <f t="shared" ca="1" si="12"/>
        <v>Protocols-NFS</v>
      </c>
      <c r="AF39" t="str">
        <f t="shared" ca="1" si="13"/>
        <v xml:space="preserve"> ---</v>
      </c>
      <c r="AG39" t="str">
        <f t="shared" ca="1" si="14"/>
        <v xml:space="preserve"> ---</v>
      </c>
      <c r="AH39" t="str">
        <f t="shared" ca="1" si="15"/>
        <v>P0</v>
      </c>
    </row>
    <row r="40" spans="1:34" x14ac:dyDescent="0.3">
      <c r="A40">
        <f t="shared" si="8"/>
        <v>22</v>
      </c>
      <c r="B40">
        <f t="shared" si="9"/>
        <v>1</v>
      </c>
      <c r="C40" s="4">
        <f t="shared" ca="1" si="10"/>
        <v>98118</v>
      </c>
      <c r="D40">
        <v>98118</v>
      </c>
      <c r="E40" t="s">
        <v>447</v>
      </c>
      <c r="F40" t="s">
        <v>19</v>
      </c>
      <c r="G40" t="s">
        <v>442</v>
      </c>
      <c r="H40" t="s">
        <v>184</v>
      </c>
      <c r="I40" t="s">
        <v>81</v>
      </c>
      <c r="J40" t="s">
        <v>1188</v>
      </c>
      <c r="K40" t="str">
        <f t="shared" ca="1" si="11"/>
        <v>NTR</v>
      </c>
      <c r="L40" t="s">
        <v>484</v>
      </c>
      <c r="M40" t="s">
        <v>1087</v>
      </c>
      <c r="N40" t="s">
        <v>1091</v>
      </c>
      <c r="O40" t="s">
        <v>123</v>
      </c>
      <c r="P40" t="s">
        <v>123</v>
      </c>
      <c r="Q40" t="s">
        <v>82</v>
      </c>
      <c r="S40" t="s">
        <v>269</v>
      </c>
      <c r="T40" t="s">
        <v>51</v>
      </c>
      <c r="U40" t="s">
        <v>35</v>
      </c>
      <c r="V40" t="s">
        <v>82</v>
      </c>
      <c r="W40" t="s">
        <v>54</v>
      </c>
      <c r="X40" t="s">
        <v>47</v>
      </c>
      <c r="Y40" t="s">
        <v>484</v>
      </c>
      <c r="Z40" t="s">
        <v>847</v>
      </c>
      <c r="AA40" s="2">
        <v>42835.585648148146</v>
      </c>
      <c r="AB40" s="2">
        <v>42856.457638888889</v>
      </c>
      <c r="AD40">
        <v>16</v>
      </c>
      <c r="AE40" t="str">
        <f t="shared" ca="1" si="12"/>
        <v>NTR</v>
      </c>
      <c r="AF40" t="str">
        <f t="shared" ca="1" si="13"/>
        <v>NoTarg</v>
      </c>
      <c r="AG40" t="str">
        <f t="shared" ca="1" si="14"/>
        <v>NoWaive</v>
      </c>
      <c r="AH40" t="str">
        <f t="shared" ca="1" si="15"/>
        <v>NTR</v>
      </c>
    </row>
    <row r="41" spans="1:34" x14ac:dyDescent="0.3">
      <c r="A41">
        <f t="shared" si="8"/>
        <v>4</v>
      </c>
      <c r="B41">
        <f t="shared" si="9"/>
        <v>1</v>
      </c>
      <c r="C41" s="4">
        <f t="shared" ca="1" si="10"/>
        <v>98856</v>
      </c>
      <c r="D41">
        <v>98856</v>
      </c>
      <c r="E41" t="s">
        <v>447</v>
      </c>
      <c r="F41" t="s">
        <v>19</v>
      </c>
      <c r="G41" t="s">
        <v>442</v>
      </c>
      <c r="H41" t="s">
        <v>184</v>
      </c>
      <c r="I41" t="s">
        <v>81</v>
      </c>
      <c r="J41" t="s">
        <v>1187</v>
      </c>
      <c r="K41" t="str">
        <f t="shared" ca="1" si="11"/>
        <v>NTR</v>
      </c>
      <c r="L41" t="s">
        <v>484</v>
      </c>
      <c r="M41" t="s">
        <v>484</v>
      </c>
      <c r="N41" t="s">
        <v>1162</v>
      </c>
      <c r="O41" t="s">
        <v>123</v>
      </c>
      <c r="P41" t="s">
        <v>123</v>
      </c>
      <c r="Q41" t="s">
        <v>82</v>
      </c>
      <c r="S41" t="s">
        <v>269</v>
      </c>
      <c r="T41" t="s">
        <v>51</v>
      </c>
      <c r="U41" t="s">
        <v>50</v>
      </c>
      <c r="V41" t="s">
        <v>82</v>
      </c>
      <c r="W41" t="s">
        <v>32</v>
      </c>
      <c r="X41" t="s">
        <v>243</v>
      </c>
      <c r="Y41" t="s">
        <v>484</v>
      </c>
      <c r="Z41" t="s">
        <v>484</v>
      </c>
      <c r="AA41" s="2">
        <v>42853.13890046296</v>
      </c>
      <c r="AB41" s="2">
        <v>42856.442384259259</v>
      </c>
      <c r="AD41">
        <v>4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x14ac:dyDescent="0.3">
      <c r="A42">
        <f t="shared" si="8"/>
        <v>363</v>
      </c>
      <c r="B42">
        <f t="shared" si="9"/>
        <v>7</v>
      </c>
      <c r="C42" s="4">
        <f t="shared" ca="1" si="10"/>
        <v>81963</v>
      </c>
      <c r="D42">
        <v>81963</v>
      </c>
      <c r="E42" t="s">
        <v>18</v>
      </c>
      <c r="F42" t="s">
        <v>86</v>
      </c>
      <c r="G42" t="s">
        <v>87</v>
      </c>
      <c r="H42" t="s">
        <v>112</v>
      </c>
      <c r="I42" t="s">
        <v>30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354</v>
      </c>
      <c r="O42">
        <v>10905</v>
      </c>
      <c r="P42" t="s">
        <v>123</v>
      </c>
      <c r="Q42" t="s">
        <v>82</v>
      </c>
      <c r="S42" t="s">
        <v>269</v>
      </c>
      <c r="T42" t="s">
        <v>23</v>
      </c>
      <c r="U42" t="s">
        <v>22</v>
      </c>
      <c r="V42" t="s">
        <v>60</v>
      </c>
      <c r="W42" t="s">
        <v>26</v>
      </c>
      <c r="X42" t="s">
        <v>272</v>
      </c>
      <c r="Y42" t="s">
        <v>484</v>
      </c>
      <c r="Z42" t="s">
        <v>484</v>
      </c>
      <c r="AA42" s="2">
        <v>42489.026759259257</v>
      </c>
      <c r="AB42" s="2">
        <v>42850.678969907407</v>
      </c>
      <c r="AD42">
        <v>7</v>
      </c>
      <c r="AE42" t="str">
        <f t="shared" ca="1" si="12"/>
        <v>Protocols-SMB</v>
      </c>
      <c r="AF42" t="str">
        <f t="shared" ca="1" si="13"/>
        <v xml:space="preserve"> ---</v>
      </c>
      <c r="AG42" t="str">
        <f t="shared" ca="1" si="14"/>
        <v xml:space="preserve"> ---</v>
      </c>
      <c r="AH42" t="str">
        <f t="shared" ca="1" si="15"/>
        <v>P1</v>
      </c>
    </row>
    <row r="43" spans="1:34" x14ac:dyDescent="0.3">
      <c r="A43">
        <f t="shared" si="8"/>
        <v>185</v>
      </c>
      <c r="B43">
        <f t="shared" si="9"/>
        <v>7</v>
      </c>
      <c r="C43" s="4">
        <f t="shared" ca="1" si="10"/>
        <v>91457</v>
      </c>
      <c r="D43">
        <v>91457</v>
      </c>
      <c r="E43" t="s">
        <v>205</v>
      </c>
      <c r="F43" t="s">
        <v>86</v>
      </c>
      <c r="G43" t="s">
        <v>87</v>
      </c>
      <c r="H43" t="s">
        <v>184</v>
      </c>
      <c r="I43" t="s">
        <v>30</v>
      </c>
      <c r="J43" t="s">
        <v>123</v>
      </c>
      <c r="K43" t="str">
        <f t="shared" ca="1" si="11"/>
        <v>.</v>
      </c>
      <c r="L43" t="s">
        <v>484</v>
      </c>
      <c r="M43" t="s">
        <v>1088</v>
      </c>
      <c r="N43" t="s">
        <v>358</v>
      </c>
      <c r="O43" t="s">
        <v>123</v>
      </c>
      <c r="P43" t="s">
        <v>123</v>
      </c>
      <c r="Q43" t="s">
        <v>82</v>
      </c>
      <c r="S43" t="s">
        <v>269</v>
      </c>
      <c r="T43" t="s">
        <v>36</v>
      </c>
      <c r="U43" t="s">
        <v>35</v>
      </c>
      <c r="V43" t="s">
        <v>29</v>
      </c>
      <c r="W43" t="s">
        <v>54</v>
      </c>
      <c r="X43" t="s">
        <v>272</v>
      </c>
      <c r="Y43" t="s">
        <v>100</v>
      </c>
      <c r="Z43" t="s">
        <v>484</v>
      </c>
      <c r="AA43" s="2">
        <v>42670.388807870368</v>
      </c>
      <c r="AB43" s="2">
        <v>42850.670810185184</v>
      </c>
      <c r="AC43" t="s">
        <v>402</v>
      </c>
      <c r="AD43">
        <v>7</v>
      </c>
      <c r="AE43" t="str">
        <f t="shared" ca="1" si="12"/>
        <v>Protocols-SMB</v>
      </c>
      <c r="AF43" t="str">
        <f t="shared" ca="1" si="13"/>
        <v>Avitus_1.4.0.67-20170503</v>
      </c>
      <c r="AG43" t="str">
        <f t="shared" ca="1" si="14"/>
        <v xml:space="preserve"> ---</v>
      </c>
      <c r="AH43" t="str">
        <f t="shared" ca="1" si="15"/>
        <v>P0</v>
      </c>
    </row>
    <row r="44" spans="1:34" x14ac:dyDescent="0.3">
      <c r="A44">
        <f t="shared" si="8"/>
        <v>102</v>
      </c>
      <c r="B44">
        <f t="shared" si="9"/>
        <v>14</v>
      </c>
      <c r="C44" s="4">
        <f t="shared" ca="1" si="10"/>
        <v>94835</v>
      </c>
      <c r="D44">
        <v>94835</v>
      </c>
      <c r="E44" t="s">
        <v>561</v>
      </c>
      <c r="F44" t="s">
        <v>86</v>
      </c>
      <c r="G44" t="s">
        <v>87</v>
      </c>
      <c r="H44" t="s">
        <v>112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363</v>
      </c>
      <c r="O44">
        <v>13183</v>
      </c>
      <c r="P44" t="s">
        <v>1075</v>
      </c>
      <c r="Q44" t="s">
        <v>82</v>
      </c>
      <c r="S44" t="s">
        <v>269</v>
      </c>
      <c r="T44" t="s">
        <v>36</v>
      </c>
      <c r="U44" t="s">
        <v>35</v>
      </c>
      <c r="V44" t="s">
        <v>190</v>
      </c>
      <c r="W44" t="s">
        <v>26</v>
      </c>
      <c r="X44" t="s">
        <v>272</v>
      </c>
      <c r="Y44" t="s">
        <v>103</v>
      </c>
      <c r="Z44" t="s">
        <v>484</v>
      </c>
      <c r="AA44" s="2">
        <v>42755.484872685185</v>
      </c>
      <c r="AB44" s="2">
        <v>42843.194166666668</v>
      </c>
      <c r="AD44">
        <v>1</v>
      </c>
      <c r="AE44" t="str">
        <f t="shared" ca="1" si="12"/>
        <v>Protocols-SMB</v>
      </c>
      <c r="AF44" t="str">
        <f t="shared" ca="1" si="13"/>
        <v xml:space="preserve"> ---</v>
      </c>
      <c r="AG44" t="str">
        <f t="shared" ca="1" si="14"/>
        <v xml:space="preserve"> ---</v>
      </c>
      <c r="AH44" t="str">
        <f t="shared" ca="1" si="15"/>
        <v>P1</v>
      </c>
    </row>
    <row r="45" spans="1:34" x14ac:dyDescent="0.3">
      <c r="A45">
        <f t="shared" si="8"/>
        <v>49</v>
      </c>
      <c r="B45">
        <f t="shared" si="9"/>
        <v>28</v>
      </c>
      <c r="C45" s="4">
        <f t="shared" ca="1" si="10"/>
        <v>97010</v>
      </c>
      <c r="D45">
        <v>97010</v>
      </c>
      <c r="E45" t="s">
        <v>18</v>
      </c>
      <c r="F45" t="s">
        <v>86</v>
      </c>
      <c r="G45" t="s">
        <v>92</v>
      </c>
      <c r="H45" t="s">
        <v>94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776</v>
      </c>
      <c r="O45" t="s">
        <v>123</v>
      </c>
      <c r="P45" t="s">
        <v>626</v>
      </c>
      <c r="Q45" t="s">
        <v>82</v>
      </c>
      <c r="S45" t="s">
        <v>269</v>
      </c>
      <c r="T45" t="s">
        <v>36</v>
      </c>
      <c r="U45" t="s">
        <v>35</v>
      </c>
      <c r="V45" t="s">
        <v>29</v>
      </c>
      <c r="W45" t="s">
        <v>54</v>
      </c>
      <c r="X45" t="s">
        <v>405</v>
      </c>
      <c r="Y45" t="s">
        <v>484</v>
      </c>
      <c r="Z45" t="s">
        <v>484</v>
      </c>
      <c r="AA45" s="2">
        <v>42807.641898148147</v>
      </c>
      <c r="AB45" s="2">
        <v>42829.62767361111</v>
      </c>
      <c r="AD45">
        <v>3</v>
      </c>
      <c r="AE45" t="str">
        <f t="shared" ca="1" si="12"/>
        <v>Protocols-SMB</v>
      </c>
      <c r="AF45" t="str">
        <f t="shared" ca="1" si="13"/>
        <v xml:space="preserve"> ---</v>
      </c>
      <c r="AG45" t="str">
        <f t="shared" ca="1" si="14"/>
        <v xml:space="preserve"> ---</v>
      </c>
      <c r="AH45" t="str">
        <f t="shared" ca="1" si="15"/>
        <v>P2</v>
      </c>
    </row>
    <row r="46" spans="1:34" x14ac:dyDescent="0.3">
      <c r="A46">
        <f t="shared" si="8"/>
        <v>35</v>
      </c>
      <c r="B46">
        <f t="shared" si="9"/>
        <v>7</v>
      </c>
      <c r="C46" s="4">
        <f t="shared" ca="1" si="10"/>
        <v>97543</v>
      </c>
      <c r="D46">
        <v>97543</v>
      </c>
      <c r="E46" t="s">
        <v>91</v>
      </c>
      <c r="F46" t="s">
        <v>86</v>
      </c>
      <c r="G46" t="s">
        <v>92</v>
      </c>
      <c r="H46" t="s">
        <v>112</v>
      </c>
      <c r="I46" t="s">
        <v>30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1037</v>
      </c>
      <c r="O46">
        <v>17360</v>
      </c>
      <c r="P46" t="s">
        <v>123</v>
      </c>
      <c r="Q46" t="s">
        <v>82</v>
      </c>
      <c r="S46" t="s">
        <v>269</v>
      </c>
      <c r="T46" t="s">
        <v>36</v>
      </c>
      <c r="U46" t="s">
        <v>35</v>
      </c>
      <c r="V46" t="s">
        <v>29</v>
      </c>
      <c r="W46" t="s">
        <v>44</v>
      </c>
      <c r="X46" t="s">
        <v>118</v>
      </c>
      <c r="Y46" t="s">
        <v>484</v>
      </c>
      <c r="Z46" t="s">
        <v>484</v>
      </c>
      <c r="AA46" s="2">
        <v>42821.996874999997</v>
      </c>
      <c r="AB46" s="2">
        <v>42850.713865740741</v>
      </c>
      <c r="AC46" t="s">
        <v>402</v>
      </c>
      <c r="AD46">
        <v>2</v>
      </c>
      <c r="AE46" t="str">
        <f t="shared" ca="1" si="12"/>
        <v>Protocols-SMB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P1</v>
      </c>
    </row>
    <row r="47" spans="1:34" x14ac:dyDescent="0.3">
      <c r="A47">
        <f t="shared" si="8"/>
        <v>32</v>
      </c>
      <c r="B47">
        <f t="shared" si="9"/>
        <v>1</v>
      </c>
      <c r="C47" s="4">
        <f t="shared" ca="1" si="10"/>
        <v>97762</v>
      </c>
      <c r="D47">
        <v>97762</v>
      </c>
      <c r="E47" t="s">
        <v>561</v>
      </c>
      <c r="F47" t="s">
        <v>86</v>
      </c>
      <c r="G47" t="s">
        <v>87</v>
      </c>
      <c r="H47" t="s">
        <v>112</v>
      </c>
      <c r="I47" t="s">
        <v>24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950</v>
      </c>
      <c r="O47">
        <v>17259</v>
      </c>
      <c r="P47" t="s">
        <v>1076</v>
      </c>
      <c r="Q47" t="s">
        <v>82</v>
      </c>
      <c r="S47" t="s">
        <v>269</v>
      </c>
      <c r="T47" t="s">
        <v>23</v>
      </c>
      <c r="U47" t="s">
        <v>39</v>
      </c>
      <c r="V47" t="s">
        <v>190</v>
      </c>
      <c r="W47" t="s">
        <v>26</v>
      </c>
      <c r="X47" t="s">
        <v>405</v>
      </c>
      <c r="Y47" t="s">
        <v>484</v>
      </c>
      <c r="Z47" t="s">
        <v>484</v>
      </c>
      <c r="AA47" s="2">
        <v>42825.480578703704</v>
      </c>
      <c r="AB47" s="2">
        <v>42856.466469907406</v>
      </c>
      <c r="AD47">
        <v>1</v>
      </c>
      <c r="AE47" t="str">
        <f t="shared" ca="1" si="12"/>
        <v>Protocols-SMB</v>
      </c>
      <c r="AF47" t="str">
        <f t="shared" ca="1" si="13"/>
        <v xml:space="preserve"> ---</v>
      </c>
      <c r="AG47" t="str">
        <f t="shared" ca="1" si="14"/>
        <v xml:space="preserve"> ---</v>
      </c>
      <c r="AH47" t="str">
        <f t="shared" ca="1" si="15"/>
        <v>P1</v>
      </c>
    </row>
    <row r="48" spans="1:34" x14ac:dyDescent="0.3">
      <c r="A48">
        <f t="shared" si="8"/>
        <v>15</v>
      </c>
      <c r="B48">
        <f t="shared" si="9"/>
        <v>6</v>
      </c>
      <c r="C48" s="4">
        <f t="shared" ca="1" si="10"/>
        <v>98327</v>
      </c>
      <c r="D48">
        <v>98327</v>
      </c>
      <c r="E48" t="s">
        <v>84</v>
      </c>
      <c r="F48" t="s">
        <v>86</v>
      </c>
      <c r="G48" t="s">
        <v>87</v>
      </c>
      <c r="H48" t="s">
        <v>184</v>
      </c>
      <c r="I48" t="s">
        <v>81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1053</v>
      </c>
      <c r="O48" t="s">
        <v>123</v>
      </c>
      <c r="P48" t="s">
        <v>123</v>
      </c>
      <c r="Q48" t="s">
        <v>82</v>
      </c>
      <c r="S48" t="s">
        <v>269</v>
      </c>
      <c r="T48" t="s">
        <v>36</v>
      </c>
      <c r="U48" t="s">
        <v>22</v>
      </c>
      <c r="V48" t="s">
        <v>82</v>
      </c>
      <c r="W48" t="s">
        <v>54</v>
      </c>
      <c r="X48" t="s">
        <v>405</v>
      </c>
      <c r="Y48" t="s">
        <v>484</v>
      </c>
      <c r="Z48" t="s">
        <v>484</v>
      </c>
      <c r="AA48" s="2">
        <v>42842.525949074072</v>
      </c>
      <c r="AB48" s="2">
        <v>42851.457361111112</v>
      </c>
      <c r="AC48" t="s">
        <v>402</v>
      </c>
      <c r="AD48">
        <v>4</v>
      </c>
      <c r="AE48" t="str">
        <f t="shared" ca="1" si="12"/>
        <v>Protocols-SMB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P0</v>
      </c>
    </row>
    <row r="49" spans="1:34" x14ac:dyDescent="0.3">
      <c r="A49">
        <f t="shared" si="8"/>
        <v>7</v>
      </c>
      <c r="B49">
        <f t="shared" si="9"/>
        <v>2</v>
      </c>
      <c r="C49" s="4">
        <f t="shared" ca="1" si="10"/>
        <v>98719</v>
      </c>
      <c r="D49">
        <v>98719</v>
      </c>
      <c r="E49" t="s">
        <v>85</v>
      </c>
      <c r="F49" t="s">
        <v>86</v>
      </c>
      <c r="G49" t="s">
        <v>87</v>
      </c>
      <c r="H49" t="s">
        <v>112</v>
      </c>
      <c r="I49" t="s">
        <v>24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1145</v>
      </c>
      <c r="O49">
        <v>17461</v>
      </c>
      <c r="P49" t="s">
        <v>123</v>
      </c>
      <c r="Q49" t="s">
        <v>82</v>
      </c>
      <c r="S49" t="s">
        <v>269</v>
      </c>
      <c r="T49" t="s">
        <v>36</v>
      </c>
      <c r="U49" t="s">
        <v>35</v>
      </c>
      <c r="V49" t="s">
        <v>190</v>
      </c>
      <c r="W49" t="s">
        <v>26</v>
      </c>
      <c r="X49" t="s">
        <v>742</v>
      </c>
      <c r="Y49" t="s">
        <v>103</v>
      </c>
      <c r="Z49" t="s">
        <v>484</v>
      </c>
      <c r="AA49" s="2">
        <v>42850.597083333334</v>
      </c>
      <c r="AB49" s="2">
        <v>42855.48332175926</v>
      </c>
      <c r="AD49">
        <v>4</v>
      </c>
      <c r="AE49" t="str">
        <f t="shared" ca="1" si="12"/>
        <v>Protocols-SMB</v>
      </c>
      <c r="AF49" t="str">
        <f t="shared" ca="1" si="13"/>
        <v xml:space="preserve"> ---</v>
      </c>
      <c r="AG49" t="str">
        <f t="shared" ca="1" si="14"/>
        <v xml:space="preserve"> ---</v>
      </c>
      <c r="AH49" t="str">
        <f t="shared" ca="1" si="15"/>
        <v>P1</v>
      </c>
    </row>
    <row r="50" spans="1:34" x14ac:dyDescent="0.3">
      <c r="A50">
        <f t="shared" si="8"/>
        <v>6</v>
      </c>
      <c r="B50">
        <f t="shared" si="9"/>
        <v>2</v>
      </c>
      <c r="C50" s="4">
        <f t="shared" ca="1" si="10"/>
        <v>98767</v>
      </c>
      <c r="D50">
        <v>98767</v>
      </c>
      <c r="E50" t="s">
        <v>89</v>
      </c>
      <c r="F50" t="s">
        <v>86</v>
      </c>
      <c r="G50" t="s">
        <v>87</v>
      </c>
      <c r="H50" t="s">
        <v>112</v>
      </c>
      <c r="I50" t="s">
        <v>24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1151</v>
      </c>
      <c r="O50">
        <v>17441</v>
      </c>
      <c r="P50" t="s">
        <v>123</v>
      </c>
      <c r="Q50" t="s">
        <v>82</v>
      </c>
      <c r="S50" t="s">
        <v>269</v>
      </c>
      <c r="T50" t="s">
        <v>36</v>
      </c>
      <c r="U50" t="s">
        <v>35</v>
      </c>
      <c r="V50" t="s">
        <v>190</v>
      </c>
      <c r="W50" t="s">
        <v>26</v>
      </c>
      <c r="X50" t="s">
        <v>405</v>
      </c>
      <c r="Y50" t="s">
        <v>484</v>
      </c>
      <c r="Z50" t="s">
        <v>484</v>
      </c>
      <c r="AA50" s="2">
        <v>42851.463229166664</v>
      </c>
      <c r="AB50" s="2">
        <v>42855.947557870371</v>
      </c>
      <c r="AD50">
        <v>1</v>
      </c>
      <c r="AE50" t="str">
        <f t="shared" ca="1" si="12"/>
        <v>Protocols-SMB</v>
      </c>
      <c r="AF50" t="str">
        <f t="shared" ca="1" si="13"/>
        <v xml:space="preserve"> ---</v>
      </c>
      <c r="AG50" t="str">
        <f t="shared" ca="1" si="14"/>
        <v xml:space="preserve"> ---</v>
      </c>
      <c r="AH50" t="str">
        <f t="shared" ca="1" si="15"/>
        <v>P1</v>
      </c>
    </row>
    <row r="51" spans="1:34" x14ac:dyDescent="0.3">
      <c r="A51">
        <f t="shared" si="8"/>
        <v>6</v>
      </c>
      <c r="B51">
        <f t="shared" si="9"/>
        <v>0</v>
      </c>
      <c r="C51" s="4">
        <f t="shared" ca="1" si="10"/>
        <v>98779</v>
      </c>
      <c r="D51">
        <v>98779</v>
      </c>
      <c r="E51" t="s">
        <v>134</v>
      </c>
      <c r="F51" t="s">
        <v>86</v>
      </c>
      <c r="G51" t="s">
        <v>87</v>
      </c>
      <c r="H51" t="s">
        <v>94</v>
      </c>
      <c r="I51" t="s">
        <v>24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1153</v>
      </c>
      <c r="O51" t="s">
        <v>123</v>
      </c>
      <c r="P51" t="s">
        <v>123</v>
      </c>
      <c r="Q51" t="s">
        <v>82</v>
      </c>
      <c r="S51" t="s">
        <v>269</v>
      </c>
      <c r="T51" t="s">
        <v>23</v>
      </c>
      <c r="U51" t="s">
        <v>39</v>
      </c>
      <c r="V51" t="s">
        <v>82</v>
      </c>
      <c r="W51" t="s">
        <v>683</v>
      </c>
      <c r="X51" t="s">
        <v>405</v>
      </c>
      <c r="Y51" t="s">
        <v>484</v>
      </c>
      <c r="Z51" t="s">
        <v>484</v>
      </c>
      <c r="AA51" s="2">
        <v>42851.675995370373</v>
      </c>
      <c r="AB51" s="2">
        <v>42857.024791666663</v>
      </c>
      <c r="AC51" t="s">
        <v>830</v>
      </c>
      <c r="AD51">
        <v>1</v>
      </c>
      <c r="AE51" t="str">
        <f t="shared" ca="1" si="12"/>
        <v>Protocols-SMB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P2</v>
      </c>
    </row>
    <row r="52" spans="1:34" x14ac:dyDescent="0.3">
      <c r="A52">
        <f t="shared" si="8"/>
        <v>5</v>
      </c>
      <c r="B52">
        <f t="shared" si="9"/>
        <v>5</v>
      </c>
      <c r="C52" s="4">
        <f t="shared" ca="1" si="10"/>
        <v>98839</v>
      </c>
      <c r="D52">
        <v>98839</v>
      </c>
      <c r="E52" t="s">
        <v>416</v>
      </c>
      <c r="F52" t="s">
        <v>86</v>
      </c>
      <c r="G52" t="s">
        <v>266</v>
      </c>
      <c r="H52" t="s">
        <v>94</v>
      </c>
      <c r="I52" t="s">
        <v>24</v>
      </c>
      <c r="J52" t="s">
        <v>123</v>
      </c>
      <c r="K52" t="str">
        <f t="shared" ca="1" si="11"/>
        <v>NTR</v>
      </c>
      <c r="L52" t="s">
        <v>484</v>
      </c>
      <c r="M52" t="s">
        <v>484</v>
      </c>
      <c r="N52" t="s">
        <v>1161</v>
      </c>
      <c r="O52" t="s">
        <v>123</v>
      </c>
      <c r="P52" t="s">
        <v>123</v>
      </c>
      <c r="Q52" t="s">
        <v>82</v>
      </c>
      <c r="S52" t="s">
        <v>269</v>
      </c>
      <c r="T52" t="s">
        <v>23</v>
      </c>
      <c r="U52" t="s">
        <v>39</v>
      </c>
      <c r="V52" t="s">
        <v>29</v>
      </c>
      <c r="W52" t="s">
        <v>54</v>
      </c>
      <c r="X52" t="s">
        <v>405</v>
      </c>
      <c r="Y52" t="s">
        <v>484</v>
      </c>
      <c r="Z52" t="s">
        <v>484</v>
      </c>
      <c r="AA52" s="2">
        <v>42852.588067129633</v>
      </c>
      <c r="AB52" s="2">
        <v>42852.588067129633</v>
      </c>
      <c r="AD52">
        <v>1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8"/>
        <v>1</v>
      </c>
      <c r="B53">
        <f t="shared" si="9"/>
        <v>1</v>
      </c>
      <c r="C53" s="4">
        <f t="shared" ca="1" si="10"/>
        <v>98910</v>
      </c>
      <c r="D53">
        <v>98910</v>
      </c>
      <c r="E53" t="s">
        <v>265</v>
      </c>
      <c r="F53" t="s">
        <v>86</v>
      </c>
      <c r="G53" t="s">
        <v>87</v>
      </c>
      <c r="H53" t="s">
        <v>94</v>
      </c>
      <c r="I53" t="s">
        <v>24</v>
      </c>
      <c r="J53" t="s">
        <v>123</v>
      </c>
      <c r="K53" t="str">
        <f t="shared" ca="1" si="11"/>
        <v>NTR</v>
      </c>
      <c r="L53" t="s">
        <v>796</v>
      </c>
      <c r="M53" t="s">
        <v>484</v>
      </c>
      <c r="N53" t="s">
        <v>1178</v>
      </c>
      <c r="O53" t="s">
        <v>123</v>
      </c>
      <c r="P53" t="s">
        <v>123</v>
      </c>
      <c r="Q53" t="s">
        <v>82</v>
      </c>
      <c r="S53" t="s">
        <v>269</v>
      </c>
      <c r="T53" t="s">
        <v>23</v>
      </c>
      <c r="U53" t="s">
        <v>22</v>
      </c>
      <c r="V53" t="s">
        <v>570</v>
      </c>
      <c r="W53" t="s">
        <v>683</v>
      </c>
      <c r="X53" t="s">
        <v>108</v>
      </c>
      <c r="Y53" t="s">
        <v>484</v>
      </c>
      <c r="Z53" t="s">
        <v>484</v>
      </c>
      <c r="AA53" s="2">
        <v>42856.488692129627</v>
      </c>
      <c r="AB53" s="2">
        <v>42856.490949074076</v>
      </c>
      <c r="AD53">
        <v>2</v>
      </c>
      <c r="AE53" t="str">
        <f t="shared" ca="1" si="12"/>
        <v>NTR</v>
      </c>
      <c r="AF53" t="str">
        <f t="shared" ca="1" si="13"/>
        <v>NoTarg</v>
      </c>
      <c r="AG53" t="str">
        <f t="shared" ca="1" si="14"/>
        <v>NoWaive</v>
      </c>
      <c r="AH53" t="str">
        <f t="shared" ca="1" si="15"/>
        <v>NTR</v>
      </c>
    </row>
    <row r="54" spans="1:34" x14ac:dyDescent="0.3">
      <c r="A54">
        <f t="shared" si="8"/>
        <v>0</v>
      </c>
      <c r="B54">
        <f t="shared" si="9"/>
        <v>0</v>
      </c>
      <c r="C54" s="4">
        <f t="shared" ca="1" si="10"/>
        <v>98940</v>
      </c>
      <c r="D54">
        <v>98940</v>
      </c>
      <c r="E54" t="s">
        <v>265</v>
      </c>
      <c r="F54" t="s">
        <v>86</v>
      </c>
      <c r="G54" t="s">
        <v>87</v>
      </c>
      <c r="H54" t="s">
        <v>112</v>
      </c>
      <c r="I54" t="s">
        <v>24</v>
      </c>
      <c r="J54" t="s">
        <v>123</v>
      </c>
      <c r="K54" t="str">
        <f t="shared" ca="1" si="11"/>
        <v>NTR</v>
      </c>
      <c r="L54" t="s">
        <v>484</v>
      </c>
      <c r="M54" t="s">
        <v>484</v>
      </c>
      <c r="N54" t="s">
        <v>1183</v>
      </c>
      <c r="O54">
        <v>17509</v>
      </c>
      <c r="P54" t="s">
        <v>123</v>
      </c>
      <c r="Q54" t="s">
        <v>82</v>
      </c>
      <c r="S54" t="s">
        <v>269</v>
      </c>
      <c r="T54" t="s">
        <v>36</v>
      </c>
      <c r="U54" t="s">
        <v>35</v>
      </c>
      <c r="V54" t="s">
        <v>190</v>
      </c>
      <c r="W54" t="s">
        <v>26</v>
      </c>
      <c r="X54" t="s">
        <v>405</v>
      </c>
      <c r="Y54" t="s">
        <v>103</v>
      </c>
      <c r="Z54" t="s">
        <v>484</v>
      </c>
      <c r="AA54" s="2">
        <v>42857.191631944443</v>
      </c>
      <c r="AB54" s="2">
        <v>42857.191631944443</v>
      </c>
      <c r="AD54">
        <v>1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x14ac:dyDescent="0.3">
      <c r="A55">
        <f t="shared" si="8"/>
        <v>0</v>
      </c>
      <c r="B55">
        <f t="shared" si="9"/>
        <v>0</v>
      </c>
      <c r="C55" s="4">
        <f t="shared" ca="1" si="10"/>
        <v>98941</v>
      </c>
      <c r="D55">
        <v>98941</v>
      </c>
      <c r="E55" t="s">
        <v>265</v>
      </c>
      <c r="F55" t="s">
        <v>86</v>
      </c>
      <c r="G55" t="s">
        <v>87</v>
      </c>
      <c r="H55" t="s">
        <v>112</v>
      </c>
      <c r="I55" t="s">
        <v>24</v>
      </c>
      <c r="J55" t="s">
        <v>123</v>
      </c>
      <c r="K55" t="str">
        <f t="shared" ca="1" si="11"/>
        <v>NTR</v>
      </c>
      <c r="L55" t="s">
        <v>484</v>
      </c>
      <c r="M55" t="s">
        <v>484</v>
      </c>
      <c r="N55" t="s">
        <v>1184</v>
      </c>
      <c r="O55">
        <v>17510</v>
      </c>
      <c r="P55" t="s">
        <v>123</v>
      </c>
      <c r="Q55" t="s">
        <v>82</v>
      </c>
      <c r="S55" t="s">
        <v>269</v>
      </c>
      <c r="T55" t="s">
        <v>36</v>
      </c>
      <c r="U55" t="s">
        <v>35</v>
      </c>
      <c r="V55" t="s">
        <v>190</v>
      </c>
      <c r="W55" t="s">
        <v>26</v>
      </c>
      <c r="X55" t="s">
        <v>405</v>
      </c>
      <c r="Y55" t="s">
        <v>103</v>
      </c>
      <c r="Z55" t="s">
        <v>484</v>
      </c>
      <c r="AA55" s="2">
        <v>42857.193495370368</v>
      </c>
      <c r="AB55" s="2">
        <v>42857.193495370368</v>
      </c>
      <c r="AD55">
        <v>1</v>
      </c>
      <c r="AE55" t="str">
        <f t="shared" ca="1" si="12"/>
        <v>NTR</v>
      </c>
      <c r="AF55" t="str">
        <f t="shared" ca="1" si="13"/>
        <v>NoTarg</v>
      </c>
      <c r="AG55" t="str">
        <f t="shared" ca="1" si="14"/>
        <v>NoWaive</v>
      </c>
      <c r="AH55" t="str">
        <f t="shared" ca="1" si="15"/>
        <v>NTR</v>
      </c>
    </row>
    <row r="56" spans="1:34" x14ac:dyDescent="0.3">
      <c r="A56">
        <f t="shared" si="8"/>
        <v>0</v>
      </c>
      <c r="B56">
        <f t="shared" si="9"/>
        <v>0</v>
      </c>
      <c r="C56" s="4">
        <f t="shared" ca="1" si="10"/>
        <v>98942</v>
      </c>
      <c r="D56">
        <v>98942</v>
      </c>
      <c r="E56" s="4" t="s">
        <v>416</v>
      </c>
      <c r="F56" t="s">
        <v>86</v>
      </c>
      <c r="G56" t="s">
        <v>266</v>
      </c>
      <c r="H56" t="s">
        <v>184</v>
      </c>
      <c r="I56" t="s">
        <v>68</v>
      </c>
      <c r="J56" t="s">
        <v>123</v>
      </c>
      <c r="K56" t="str">
        <f t="shared" ca="1" si="11"/>
        <v>NTR</v>
      </c>
      <c r="L56" t="s">
        <v>484</v>
      </c>
      <c r="M56" t="s">
        <v>484</v>
      </c>
      <c r="N56" t="s">
        <v>1185</v>
      </c>
      <c r="O56" t="s">
        <v>123</v>
      </c>
      <c r="P56" t="s">
        <v>123</v>
      </c>
      <c r="Q56" t="s">
        <v>82</v>
      </c>
      <c r="S56" t="s">
        <v>269</v>
      </c>
      <c r="T56" t="s">
        <v>23</v>
      </c>
      <c r="U56" t="s">
        <v>39</v>
      </c>
      <c r="V56" t="s">
        <v>82</v>
      </c>
      <c r="W56" t="s">
        <v>95</v>
      </c>
      <c r="X56" t="s">
        <v>405</v>
      </c>
      <c r="Y56" t="s">
        <v>484</v>
      </c>
      <c r="Z56" t="s">
        <v>484</v>
      </c>
      <c r="AA56" s="2">
        <v>42857.204583333332</v>
      </c>
      <c r="AB56" s="2">
        <v>42857.204583333332</v>
      </c>
      <c r="AD56">
        <v>1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x14ac:dyDescent="0.3">
      <c r="A57">
        <f t="shared" si="8"/>
        <v>116</v>
      </c>
      <c r="B57">
        <f t="shared" si="9"/>
        <v>5</v>
      </c>
      <c r="C57" s="4">
        <f t="shared" ca="1" si="10"/>
        <v>94268</v>
      </c>
      <c r="D57">
        <v>94268</v>
      </c>
      <c r="E57" t="s">
        <v>181</v>
      </c>
      <c r="F57" t="s">
        <v>55</v>
      </c>
      <c r="G57" t="s">
        <v>182</v>
      </c>
      <c r="H57" t="s">
        <v>112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1100</v>
      </c>
      <c r="N57" t="s">
        <v>368</v>
      </c>
      <c r="O57">
        <v>12452</v>
      </c>
      <c r="P57" t="s">
        <v>645</v>
      </c>
      <c r="Q57" t="s">
        <v>82</v>
      </c>
      <c r="S57" t="s">
        <v>269</v>
      </c>
      <c r="T57" t="s">
        <v>36</v>
      </c>
      <c r="U57" t="s">
        <v>35</v>
      </c>
      <c r="V57" t="s">
        <v>25</v>
      </c>
      <c r="W57" t="s">
        <v>26</v>
      </c>
      <c r="X57" t="s">
        <v>218</v>
      </c>
      <c r="Y57" t="s">
        <v>484</v>
      </c>
      <c r="Z57" t="s">
        <v>484</v>
      </c>
      <c r="AA57" s="2">
        <v>42741.246898148151</v>
      </c>
      <c r="AB57" s="2">
        <v>42852.085613425923</v>
      </c>
      <c r="AD57">
        <v>7</v>
      </c>
      <c r="AE57" t="str">
        <f t="shared" ca="1" si="12"/>
        <v>Snapshots</v>
      </c>
      <c r="AF57" t="str">
        <f t="shared" ca="1" si="13"/>
        <v>Avitus_1.4.0.68-20170510</v>
      </c>
      <c r="AG57" t="str">
        <f t="shared" ca="1" si="14"/>
        <v xml:space="preserve"> ---</v>
      </c>
      <c r="AH57" t="str">
        <f t="shared" ca="1" si="15"/>
        <v>P1</v>
      </c>
    </row>
    <row r="58" spans="1:34" x14ac:dyDescent="0.3">
      <c r="A58">
        <f t="shared" si="8"/>
        <v>42242</v>
      </c>
      <c r="B58">
        <f t="shared" si="9"/>
        <v>42242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8"/>
        <v>42242</v>
      </c>
      <c r="B59">
        <f t="shared" si="9"/>
        <v>42242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42242</v>
      </c>
      <c r="B60">
        <f t="shared" si="9"/>
        <v>42242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42242</v>
      </c>
      <c r="B61">
        <f t="shared" si="9"/>
        <v>42242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42242</v>
      </c>
      <c r="B62">
        <f t="shared" si="9"/>
        <v>42242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42242</v>
      </c>
      <c r="B63">
        <f t="shared" si="9"/>
        <v>42242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42242</v>
      </c>
      <c r="B64">
        <f t="shared" si="9"/>
        <v>42242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42242</v>
      </c>
      <c r="B65">
        <f t="shared" si="9"/>
        <v>42242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42242</v>
      </c>
      <c r="B66">
        <f t="shared" ref="B66:B100" si="17">DAYS360(AB66,$K$104)</f>
        <v>42242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42242</v>
      </c>
      <c r="B67">
        <f t="shared" si="17"/>
        <v>42242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42242</v>
      </c>
      <c r="B68">
        <f t="shared" si="17"/>
        <v>42242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42242</v>
      </c>
      <c r="B69">
        <f t="shared" si="17"/>
        <v>42242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42242</v>
      </c>
      <c r="B70">
        <f t="shared" si="17"/>
        <v>42242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42242</v>
      </c>
      <c r="B71">
        <f t="shared" si="17"/>
        <v>42242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42242</v>
      </c>
      <c r="B72">
        <f t="shared" si="17"/>
        <v>42242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42242</v>
      </c>
      <c r="B73">
        <f t="shared" si="17"/>
        <v>42242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42242</v>
      </c>
      <c r="B74">
        <f t="shared" si="17"/>
        <v>42242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42242</v>
      </c>
      <c r="B75">
        <f t="shared" si="17"/>
        <v>42242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42242</v>
      </c>
      <c r="B76">
        <f t="shared" si="17"/>
        <v>42242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42242</v>
      </c>
      <c r="B77">
        <f t="shared" si="17"/>
        <v>42242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42242</v>
      </c>
      <c r="B78">
        <f t="shared" si="17"/>
        <v>42242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42242</v>
      </c>
      <c r="B79">
        <f t="shared" si="17"/>
        <v>42242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42242</v>
      </c>
      <c r="B80">
        <f t="shared" si="17"/>
        <v>42242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42242</v>
      </c>
      <c r="B81">
        <f t="shared" si="17"/>
        <v>42242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42242</v>
      </c>
      <c r="B82">
        <f t="shared" si="17"/>
        <v>42242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42242</v>
      </c>
      <c r="B83">
        <f t="shared" si="17"/>
        <v>42242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42242</v>
      </c>
      <c r="B84">
        <f t="shared" si="17"/>
        <v>42242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42242</v>
      </c>
      <c r="B85">
        <f t="shared" si="17"/>
        <v>42242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42242</v>
      </c>
      <c r="B86">
        <f t="shared" si="17"/>
        <v>42242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42242</v>
      </c>
      <c r="B87">
        <f t="shared" si="17"/>
        <v>42242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42242</v>
      </c>
      <c r="B88">
        <f t="shared" si="17"/>
        <v>42242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42242</v>
      </c>
      <c r="B89">
        <f t="shared" si="17"/>
        <v>42242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42242</v>
      </c>
      <c r="B90">
        <f t="shared" si="17"/>
        <v>42242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42242</v>
      </c>
      <c r="B91">
        <f t="shared" si="17"/>
        <v>42242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42242</v>
      </c>
      <c r="B92">
        <f t="shared" si="17"/>
        <v>42242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42242</v>
      </c>
      <c r="B93">
        <f t="shared" si="17"/>
        <v>42242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42242</v>
      </c>
      <c r="B94">
        <f t="shared" si="17"/>
        <v>42242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42242</v>
      </c>
      <c r="B95">
        <f t="shared" si="17"/>
        <v>42242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42242</v>
      </c>
      <c r="B96">
        <f t="shared" si="17"/>
        <v>42242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42242</v>
      </c>
      <c r="B97">
        <f t="shared" si="17"/>
        <v>42242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42242</v>
      </c>
      <c r="B98">
        <f t="shared" si="17"/>
        <v>42242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42242</v>
      </c>
      <c r="B99">
        <f t="shared" si="17"/>
        <v>42242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42242</v>
      </c>
      <c r="B100">
        <f t="shared" si="17"/>
        <v>42242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56</v>
      </c>
      <c r="K103" t="s">
        <v>1163</v>
      </c>
    </row>
    <row r="104" spans="1:34" x14ac:dyDescent="0.3">
      <c r="G104" t="s">
        <v>153</v>
      </c>
      <c r="I104" t="str">
        <f>CONCATENATE(MID($K$103,11,5), " Report")</f>
        <v>04-27 Report</v>
      </c>
      <c r="K104" s="6">
        <v>42857</v>
      </c>
    </row>
    <row r="105" spans="1:34" x14ac:dyDescent="0.3">
      <c r="F105" t="s">
        <v>150</v>
      </c>
      <c r="G105">
        <f ca="1">COUNTIFS(K2:K100,"=NTR")</f>
        <v>10</v>
      </c>
      <c r="I105">
        <f ca="1">INDIRECT("'" &amp; $K$103 &amp; "'!$g" &amp; ROW())</f>
        <v>11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6</v>
      </c>
      <c r="I106">
        <f t="shared" ref="I106:I111" ca="1" si="24">INDIRECT("'" &amp; $K$103 &amp; "'!$g" &amp; ROW())</f>
        <v>10</v>
      </c>
      <c r="K106" s="7"/>
    </row>
    <row r="107" spans="1:34" x14ac:dyDescent="0.3">
      <c r="F107" t="s">
        <v>157</v>
      </c>
      <c r="G107">
        <f>COUNTIFS(B2:B81,"&gt;7",B2:B81,"&lt;400")</f>
        <v>16</v>
      </c>
      <c r="I107">
        <f t="shared" ca="1" si="24"/>
        <v>7</v>
      </c>
    </row>
    <row r="108" spans="1:34" x14ac:dyDescent="0.3">
      <c r="F108" t="s">
        <v>152</v>
      </c>
      <c r="G108">
        <f>COUNTIFS(L2:L81,"=Waiver*")</f>
        <v>3</v>
      </c>
      <c r="I108">
        <f t="shared" ca="1" si="24"/>
        <v>2</v>
      </c>
    </row>
    <row r="109" spans="1:34" x14ac:dyDescent="0.3">
      <c r="F109" t="s">
        <v>158</v>
      </c>
      <c r="G109">
        <f>COUNTA(D2:D104)</f>
        <v>56</v>
      </c>
      <c r="I109">
        <f t="shared" ca="1" si="24"/>
        <v>61</v>
      </c>
    </row>
    <row r="110" spans="1:34" x14ac:dyDescent="0.3">
      <c r="F110" t="s">
        <v>159</v>
      </c>
      <c r="G110">
        <v>15</v>
      </c>
      <c r="I110">
        <f t="shared" ca="1" si="24"/>
        <v>8</v>
      </c>
    </row>
    <row r="111" spans="1:34" s="1" customFormat="1" x14ac:dyDescent="0.3">
      <c r="F111" s="1" t="s">
        <v>21</v>
      </c>
      <c r="G111" s="1">
        <f>COUNTIFS(Q2:Q95,$F111)</f>
        <v>3</v>
      </c>
      <c r="I111">
        <f t="shared" ca="1" si="24"/>
        <v>6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14</v>
      </c>
      <c r="H115" s="1">
        <f>COUNTIFS($F$2:$F$95,F115 &amp; "*",$H$2:$H$95,"P0")</f>
        <v>9</v>
      </c>
      <c r="I115" s="1">
        <f ca="1">INDIRECT("'" &amp; $K$103 &amp; "'!$g" &amp; ROW())</f>
        <v>11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 t="str">
        <f>HYPERLINK(Data!K2, "AvitusOpenRZmwr")</f>
        <v>AvitusOpenRZmwr</v>
      </c>
    </row>
    <row r="117" spans="5:14" x14ac:dyDescent="0.3">
      <c r="F117" t="s">
        <v>63</v>
      </c>
      <c r="G117" s="1">
        <f t="shared" si="25"/>
        <v>6</v>
      </c>
      <c r="H117" s="1">
        <f t="shared" si="26"/>
        <v>4</v>
      </c>
      <c r="I117" s="1">
        <f t="shared" ca="1" si="27"/>
        <v>7</v>
      </c>
    </row>
    <row r="118" spans="5:14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10</v>
      </c>
    </row>
    <row r="119" spans="5:14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4</v>
      </c>
      <c r="K119" t="s">
        <v>161</v>
      </c>
    </row>
    <row r="120" spans="5:14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6</v>
      </c>
      <c r="H122" s="1">
        <f t="shared" si="26"/>
        <v>3</v>
      </c>
      <c r="I122" s="1">
        <f t="shared" ca="1" si="27"/>
        <v>7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3</v>
      </c>
      <c r="H125" s="1">
        <f t="shared" si="26"/>
        <v>1</v>
      </c>
      <c r="I125" s="1">
        <f t="shared" ca="1" si="27"/>
        <v>3</v>
      </c>
      <c r="M125" t="str">
        <f>CONCATENATE("Prev Rpt= ",$K$103)</f>
        <v>Prev Rpt= bugs-2017-04-27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30</v>
      </c>
      <c r="M126">
        <f ca="1">INDIRECT("'" &amp; $K$103 &amp; "'!$l" &amp; ROW())</f>
        <v>37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15</v>
      </c>
      <c r="M127">
        <f ca="1">INDIRECT("'" &amp; $K$103 &amp; "'!$l" &amp; ROW())</f>
        <v>12</v>
      </c>
    </row>
    <row r="128" spans="5:14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1</v>
      </c>
      <c r="K128" t="s">
        <v>200</v>
      </c>
      <c r="L128">
        <f>COUNTIFS(H2:H95, "p2")</f>
        <v>10</v>
      </c>
      <c r="M128">
        <f ca="1">INDIRECT("'" &amp; $K$103 &amp; "'!$l" &amp; ROW())</f>
        <v>11</v>
      </c>
    </row>
    <row r="129" spans="5:13" x14ac:dyDescent="0.3">
      <c r="F129" t="s">
        <v>19</v>
      </c>
      <c r="G129" s="1">
        <f t="shared" si="25"/>
        <v>3</v>
      </c>
      <c r="H129" s="1">
        <f t="shared" si="26"/>
        <v>3</v>
      </c>
      <c r="I129" s="1">
        <f t="shared" ca="1" si="27"/>
        <v>1</v>
      </c>
      <c r="K129" t="s">
        <v>203</v>
      </c>
      <c r="L129">
        <f>COUNTIFS(H2:H95, "unspecified")</f>
        <v>1</v>
      </c>
      <c r="M129">
        <f ca="1">INDIRECT("'" &amp; $K$103 &amp; "'!$l" &amp; ROW())</f>
        <v>1</v>
      </c>
    </row>
    <row r="130" spans="5:13" x14ac:dyDescent="0.3">
      <c r="F130" t="s">
        <v>86</v>
      </c>
      <c r="G130" s="1">
        <f t="shared" si="25"/>
        <v>15</v>
      </c>
      <c r="H130" s="1">
        <f t="shared" si="26"/>
        <v>3</v>
      </c>
      <c r="I130" s="1">
        <f t="shared" ca="1" si="27"/>
        <v>15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56</v>
      </c>
      <c r="M131" s="1">
        <f ca="1">SUM(M126:M129)</f>
        <v>61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1</v>
      </c>
      <c r="H133" s="1">
        <f>COUNTIFS($F$2:$F$95,F133 &amp; "*",$H$2:$H$95,"P0")</f>
        <v>0</v>
      </c>
      <c r="I133" s="1">
        <f t="shared" ca="1" si="27"/>
        <v>1</v>
      </c>
      <c r="K133" s="13" t="str">
        <f>CONCATENATE("190 to be verified/closed, ",SUM(59,31)," non-QA submitter.")</f>
        <v>190 to be verified/closed, 90 non-QA submitter.</v>
      </c>
      <c r="L133" s="13" t="str">
        <f>CONCATENATE("Older than 14 days: ", SUM(21,36))</f>
        <v>Older than 14 days: 57</v>
      </c>
    </row>
    <row r="134" spans="5:13" x14ac:dyDescent="0.3">
      <c r="G134" s="1">
        <f>SUM(G115:G133)</f>
        <v>56</v>
      </c>
      <c r="H134" s="1">
        <f>SUM(H115:H133)</f>
        <v>30</v>
      </c>
      <c r="I134" s="1">
        <f ca="1">SUM(I115:I133)</f>
        <v>61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  <c r="K135" s="10" t="s">
        <v>1186</v>
      </c>
    </row>
    <row r="136" spans="5:13" x14ac:dyDescent="0.3">
      <c r="E136" s="1"/>
      <c r="F136" s="1" t="s">
        <v>193</v>
      </c>
      <c r="G136" s="1">
        <f>COUNTIFS($T$2:$T$95,$F136)</f>
        <v>2</v>
      </c>
      <c r="I136" s="1">
        <f ca="1">INDIRECT("'" &amp; $K$103 &amp; "'!$g" &amp; ROW())</f>
        <v>0</v>
      </c>
    </row>
    <row r="137" spans="5:13" x14ac:dyDescent="0.3">
      <c r="E137" s="1"/>
      <c r="F137" s="1" t="s">
        <v>194</v>
      </c>
      <c r="G137" s="1">
        <f>COUNTIFS($T$2:$T$95,$F137)</f>
        <v>34</v>
      </c>
      <c r="I137" s="1">
        <f ca="1">INDIRECT("'" &amp; $K$103 &amp; "'!$g" &amp; ROW())</f>
        <v>35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20</v>
      </c>
      <c r="I138" s="1">
        <f ca="1">INDIRECT("'" &amp; $K$103 &amp; "'!$g" &amp; ROW())</f>
        <v>26</v>
      </c>
      <c r="K138" s="4" t="s">
        <v>968</v>
      </c>
    </row>
    <row r="139" spans="5:13" x14ac:dyDescent="0.3">
      <c r="G139">
        <f>SUM(G136:G138)</f>
        <v>56</v>
      </c>
      <c r="I139">
        <f ca="1">INDIRECT("'" &amp; $K$103 &amp; "'!$g" &amp; ROW())</f>
        <v>61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28</v>
      </c>
      <c r="I141">
        <f ca="1">INDIRECT("'" &amp; $K$103 &amp; "'!$g" &amp;ROW())</f>
        <v>33</v>
      </c>
    </row>
    <row r="142" spans="5:13" s="1" customFormat="1" x14ac:dyDescent="0.3">
      <c r="E142"/>
      <c r="F142" t="s">
        <v>570</v>
      </c>
      <c r="G142">
        <f t="shared" si="28"/>
        <v>1</v>
      </c>
      <c r="I142">
        <f t="shared" ref="I142:I148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18</v>
      </c>
      <c r="I143">
        <f t="shared" ca="1" si="29"/>
        <v>16</v>
      </c>
    </row>
    <row r="144" spans="5:13" s="1" customFormat="1" x14ac:dyDescent="0.3">
      <c r="E144"/>
      <c r="F144" t="s">
        <v>29</v>
      </c>
      <c r="G144">
        <f t="shared" si="28"/>
        <v>7</v>
      </c>
      <c r="I144">
        <f t="shared" ca="1" si="29"/>
        <v>9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1</v>
      </c>
      <c r="I148">
        <f t="shared" ca="1" si="29"/>
        <v>1</v>
      </c>
    </row>
    <row r="149" spans="5:9" s="1" customFormat="1" x14ac:dyDescent="0.3">
      <c r="E149"/>
      <c r="G149" s="1">
        <f>SUM(G141:G148)</f>
        <v>56</v>
      </c>
      <c r="I149" s="1">
        <f ca="1">SUM(I141:I148)</f>
        <v>61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2</v>
      </c>
      <c r="I154">
        <f t="shared" ca="1" si="30"/>
        <v>2</v>
      </c>
    </row>
    <row r="155" spans="5:9" x14ac:dyDescent="0.3">
      <c r="F155" t="s">
        <v>1088</v>
      </c>
      <c r="G155">
        <f t="shared" si="31"/>
        <v>5</v>
      </c>
      <c r="I155">
        <f t="shared" ca="1" si="30"/>
        <v>8</v>
      </c>
    </row>
    <row r="156" spans="5:9" x14ac:dyDescent="0.3">
      <c r="F156" t="s">
        <v>1100</v>
      </c>
      <c r="G156">
        <f t="shared" si="31"/>
        <v>4</v>
      </c>
      <c r="I156">
        <f t="shared" ca="1" si="30"/>
        <v>3</v>
      </c>
    </row>
    <row r="157" spans="5:9" x14ac:dyDescent="0.3">
      <c r="F157" t="s">
        <v>1089</v>
      </c>
      <c r="G157">
        <f t="shared" si="31"/>
        <v>1</v>
      </c>
      <c r="I157">
        <f t="shared" ca="1" si="30"/>
        <v>1</v>
      </c>
    </row>
    <row r="158" spans="5:9" x14ac:dyDescent="0.3">
      <c r="F158" t="s">
        <v>1182</v>
      </c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F159" t="s">
        <v>1105</v>
      </c>
      <c r="G159">
        <f t="shared" si="31"/>
        <v>5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17</v>
      </c>
    </row>
    <row r="174" spans="7:14" x14ac:dyDescent="0.3">
      <c r="N174" t="s">
        <v>478</v>
      </c>
    </row>
  </sheetData>
  <autoFilter ref="A1:AH101"/>
  <conditionalFormatting sqref="F2:F100">
    <cfRule type="expression" dxfId="224" priority="5">
      <formula>IF(AND(F2 &lt;&gt; AE2, AE2 &lt;&gt; "NTR"), 1,0)</formula>
    </cfRule>
  </conditionalFormatting>
  <conditionalFormatting sqref="M2:M100">
    <cfRule type="expression" dxfId="223" priority="4">
      <formula>IF(AND(M2&lt;&gt;AF2,AF2 &lt;&gt; "---"),IF(AF2 &lt;&gt; "NoTarg",1,0),0)</formula>
    </cfRule>
  </conditionalFormatting>
  <conditionalFormatting sqref="L2:L100">
    <cfRule type="expression" dxfId="222" priority="3">
      <formula>IF(AND(L2 &lt;&gt; AG2, AG2 &lt;&gt; "NoWaive"), 1,0)</formula>
    </cfRule>
  </conditionalFormatting>
  <conditionalFormatting sqref="H2:H100">
    <cfRule type="expression" dxfId="221" priority="2">
      <formula>IF(AND(H2 &lt;&gt; AH2, AH2 &lt;&gt; "NTR"), 1,0)</formula>
    </cfRule>
  </conditionalFormatting>
  <conditionalFormatting sqref="A131:E133 G131:H131 A116:H130 F132:H132 I116:I132 J116:BA133 A134:BA157 F133:I133 A160:BA500 A158:E159 G158:BA159 A2:BA115">
    <cfRule type="expression" dxfId="220" priority="6">
      <formula>MOD(ROW(),2)=0</formula>
    </cfRule>
  </conditionalFormatting>
  <conditionalFormatting sqref="F158:F159">
    <cfRule type="expression" dxfId="219" priority="1">
      <formula>MOD(ROW(),2)=0</formula>
    </cfRule>
  </conditionalFormatting>
  <hyperlinks>
    <hyperlink ref="K115" r:id="rId1"/>
    <hyperlink ref="K1" location="'bugs-2017-05-02'!K118" display="Prev Notes"/>
    <hyperlink ref="N111" location="'bugs-2017-05-02'!A2" display="Top"/>
    <hyperlink ref="E33" r:id="rId2" display="moorthy.mm@hpe.com"/>
    <hyperlink ref="E24" r:id="rId3" display="gabriel.vicoveanu@hpe.com"/>
    <hyperlink ref="E84" r:id="rId4" display="akshay.ballal@hpe.com"/>
    <hyperlink ref="K137" r:id="rId5"/>
    <hyperlink ref="K134" r:id="rId6"/>
    <hyperlink ref="E12" r:id="rId7" display="matt.dumm@hpe.com"/>
    <hyperlink ref="K138" r:id="rId8"/>
    <hyperlink ref="K135" r:id="rId9"/>
    <hyperlink ref="E56" r:id="rId10"/>
  </hyperlinks>
  <pageMargins left="0.7" right="0.7" top="0.75" bottom="0.75" header="0.3" footer="0.3"/>
  <pageSetup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9057" r:id="rId14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58" r:id="rId15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59" r:id="rId16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60" r:id="rId17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61" r:id="rId18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62" r:id="rId19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63" r:id="rId20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64" r:id="rId21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65" r:id="rId22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66" r:id="rId23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67" r:id="rId24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68" r:id="rId25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069" r:id="rId26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/>
  <dimension ref="A1:AH174"/>
  <sheetViews>
    <sheetView zoomScale="62" zoomScaleNormal="62" workbookViewId="0">
      <pane ySplit="1" topLeftCell="A119" activePane="bottomLeft" state="frozen"/>
      <selection pane="bottomLeft" activeCell="F143" sqref="F143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0.6640625" customWidth="1"/>
    <col min="10" max="10" width="66.77734375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59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01-May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303</v>
      </c>
      <c r="B2">
        <f t="shared" ref="B2:B33" si="1">DAYS360(AB2,$K$104)</f>
        <v>17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1008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42839.405138888891</v>
      </c>
      <c r="AD2">
        <v>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194</v>
      </c>
      <c r="B3">
        <f t="shared" si="1"/>
        <v>7</v>
      </c>
      <c r="C3" s="4">
        <f t="shared" ca="1" si="2"/>
        <v>90773</v>
      </c>
      <c r="D3">
        <v>90773</v>
      </c>
      <c r="E3" t="s">
        <v>1016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1088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42849.246770833335</v>
      </c>
      <c r="AD3">
        <v>5</v>
      </c>
      <c r="AE3" t="str">
        <f t="shared" ca="1" si="4"/>
        <v>ADE</v>
      </c>
      <c r="AF3" t="str">
        <f t="shared" ca="1" si="5"/>
        <v>Avitus_1.4.0.67-20170503</v>
      </c>
      <c r="AG3" t="str">
        <f t="shared" ca="1" si="6"/>
        <v xml:space="preserve"> ---</v>
      </c>
      <c r="AH3" t="str">
        <f t="shared" ca="1" si="7"/>
        <v>P2</v>
      </c>
    </row>
    <row r="4" spans="1:34" x14ac:dyDescent="0.3">
      <c r="A4">
        <f t="shared" si="0"/>
        <v>151</v>
      </c>
      <c r="B4">
        <f t="shared" si="1"/>
        <v>5</v>
      </c>
      <c r="C4" s="4">
        <f t="shared" ca="1" si="2"/>
        <v>93106</v>
      </c>
      <c r="D4">
        <v>93106</v>
      </c>
      <c r="E4" t="s">
        <v>1136</v>
      </c>
      <c r="F4" t="s">
        <v>45</v>
      </c>
      <c r="G4" t="s">
        <v>46</v>
      </c>
      <c r="H4" t="s">
        <v>184</v>
      </c>
      <c r="I4" t="s">
        <v>30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42851.248518518521</v>
      </c>
      <c r="AD4">
        <v>13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104</v>
      </c>
      <c r="B5">
        <f t="shared" si="1"/>
        <v>13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1089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42843.10800925926</v>
      </c>
      <c r="AD5">
        <v>10</v>
      </c>
      <c r="AE5" t="str">
        <f t="shared" ca="1" si="4"/>
        <v>ADE</v>
      </c>
      <c r="AF5" t="str">
        <f t="shared" ca="1" si="5"/>
        <v>Avitus_1.4.0.69-20170517</v>
      </c>
      <c r="AG5" t="str">
        <f t="shared" ca="1" si="6"/>
        <v xml:space="preserve"> ---</v>
      </c>
      <c r="AH5" t="str">
        <f t="shared" ca="1" si="7"/>
        <v>P0</v>
      </c>
    </row>
    <row r="6" spans="1:34" x14ac:dyDescent="0.3">
      <c r="A6">
        <f t="shared" si="0"/>
        <v>97</v>
      </c>
      <c r="B6">
        <f t="shared" si="1"/>
        <v>6</v>
      </c>
      <c r="C6" s="4">
        <f t="shared" ca="1" si="2"/>
        <v>94952</v>
      </c>
      <c r="D6">
        <v>94952</v>
      </c>
      <c r="E6" t="s">
        <v>146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1088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42850.167326388888</v>
      </c>
      <c r="AD6">
        <v>11</v>
      </c>
      <c r="AE6" t="str">
        <f t="shared" ca="1" si="4"/>
        <v>ADE</v>
      </c>
      <c r="AF6" t="str">
        <f t="shared" ca="1" si="5"/>
        <v>Avitus_1.4.0.67-20170503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67</v>
      </c>
      <c r="B7">
        <f t="shared" si="1"/>
        <v>3</v>
      </c>
      <c r="C7" s="4">
        <f t="shared" ca="1" si="2"/>
        <v>96366</v>
      </c>
      <c r="D7">
        <v>96366</v>
      </c>
      <c r="E7" t="s">
        <v>110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42853.367083333331</v>
      </c>
      <c r="AD7">
        <v>7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53</v>
      </c>
      <c r="B8">
        <f t="shared" si="1"/>
        <v>3</v>
      </c>
      <c r="C8" s="4">
        <f t="shared" ca="1" si="2"/>
        <v>96870</v>
      </c>
      <c r="D8">
        <v>96870</v>
      </c>
      <c r="E8" t="s">
        <v>785</v>
      </c>
      <c r="F8" t="s">
        <v>45</v>
      </c>
      <c r="G8" t="s">
        <v>482</v>
      </c>
      <c r="H8" t="s">
        <v>94</v>
      </c>
      <c r="I8" t="s">
        <v>24</v>
      </c>
      <c r="J8" t="s">
        <v>123</v>
      </c>
      <c r="K8" t="str">
        <f t="shared" ca="1" si="3"/>
        <v>.</v>
      </c>
      <c r="L8" t="s">
        <v>484</v>
      </c>
      <c r="M8" t="s">
        <v>1087</v>
      </c>
      <c r="N8" t="s">
        <v>772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405</v>
      </c>
      <c r="Y8" t="s">
        <v>484</v>
      </c>
      <c r="Z8" t="s">
        <v>847</v>
      </c>
      <c r="AA8" s="2">
        <v>42802.551319444443</v>
      </c>
      <c r="AB8" s="2">
        <v>42853.541006944448</v>
      </c>
      <c r="AD8">
        <v>12</v>
      </c>
      <c r="AE8" t="str">
        <f t="shared" ca="1" si="4"/>
        <v>ADE</v>
      </c>
      <c r="AF8" t="str">
        <f t="shared" ca="1" si="5"/>
        <v>Avitus_1.4.0.66-20170426</v>
      </c>
      <c r="AG8" t="str">
        <f t="shared" ca="1" si="6"/>
        <v xml:space="preserve"> ---</v>
      </c>
      <c r="AH8" t="str">
        <f t="shared" ca="1" si="7"/>
        <v>P2</v>
      </c>
    </row>
    <row r="9" spans="1:34" x14ac:dyDescent="0.3">
      <c r="A9">
        <f t="shared" si="0"/>
        <v>31</v>
      </c>
      <c r="B9">
        <f t="shared" si="1"/>
        <v>6</v>
      </c>
      <c r="C9" s="4">
        <f t="shared" ca="1" si="2"/>
        <v>97664</v>
      </c>
      <c r="D9">
        <v>97664</v>
      </c>
      <c r="E9" t="s">
        <v>801</v>
      </c>
      <c r="F9" t="s">
        <v>45</v>
      </c>
      <c r="G9" t="s">
        <v>55</v>
      </c>
      <c r="H9" t="s">
        <v>184</v>
      </c>
      <c r="I9" t="s">
        <v>30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931</v>
      </c>
      <c r="O9" t="s">
        <v>123</v>
      </c>
      <c r="P9" t="s">
        <v>123</v>
      </c>
      <c r="Q9" t="s">
        <v>82</v>
      </c>
      <c r="S9" t="s">
        <v>269</v>
      </c>
      <c r="T9" t="s">
        <v>23</v>
      </c>
      <c r="U9" t="s">
        <v>22</v>
      </c>
      <c r="V9" t="s">
        <v>29</v>
      </c>
      <c r="W9" t="s">
        <v>54</v>
      </c>
      <c r="X9" t="s">
        <v>932</v>
      </c>
      <c r="Y9" t="s">
        <v>484</v>
      </c>
      <c r="Z9" t="s">
        <v>484</v>
      </c>
      <c r="AA9" s="2">
        <v>42824.096377314818</v>
      </c>
      <c r="AB9" s="2">
        <v>42850.719259259262</v>
      </c>
      <c r="AD9">
        <v>8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24</v>
      </c>
      <c r="B10">
        <f t="shared" si="1"/>
        <v>6</v>
      </c>
      <c r="C10" s="4">
        <f t="shared" ca="1" si="2"/>
        <v>98022</v>
      </c>
      <c r="D10">
        <v>98022</v>
      </c>
      <c r="E10" t="s">
        <v>248</v>
      </c>
      <c r="F10" t="s">
        <v>45</v>
      </c>
      <c r="G10" t="s">
        <v>55</v>
      </c>
      <c r="H10" t="s">
        <v>184</v>
      </c>
      <c r="I10" t="s">
        <v>68</v>
      </c>
      <c r="J10" t="s">
        <v>123</v>
      </c>
      <c r="K10" t="str">
        <f t="shared" ca="1" si="3"/>
        <v>.</v>
      </c>
      <c r="L10" t="s">
        <v>484</v>
      </c>
      <c r="M10" t="s">
        <v>1100</v>
      </c>
      <c r="N10" t="s">
        <v>1013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747</v>
      </c>
      <c r="Y10" t="s">
        <v>484</v>
      </c>
      <c r="Z10" t="s">
        <v>484</v>
      </c>
      <c r="AA10" s="2">
        <v>42832.046574074076</v>
      </c>
      <c r="AB10" s="2">
        <v>42850.261921296296</v>
      </c>
      <c r="AD10">
        <v>4</v>
      </c>
      <c r="AE10" t="str">
        <f t="shared" ca="1" si="4"/>
        <v>ADE</v>
      </c>
      <c r="AF10" t="str">
        <f t="shared" ca="1" si="5"/>
        <v>Avitus_1.4.0.68-20170510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21</v>
      </c>
      <c r="B11">
        <f t="shared" si="1"/>
        <v>4</v>
      </c>
      <c r="C11" s="4">
        <f t="shared" ca="1" si="2"/>
        <v>98076</v>
      </c>
      <c r="D11">
        <v>98076</v>
      </c>
      <c r="E11" t="s">
        <v>110</v>
      </c>
      <c r="F11" t="s">
        <v>45</v>
      </c>
      <c r="G11" t="s">
        <v>482</v>
      </c>
      <c r="H11" t="s">
        <v>184</v>
      </c>
      <c r="I11" t="s">
        <v>649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1006</v>
      </c>
      <c r="O11" t="s">
        <v>123</v>
      </c>
      <c r="P11" t="s">
        <v>123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95</v>
      </c>
      <c r="X11" t="s">
        <v>110</v>
      </c>
      <c r="Y11" t="s">
        <v>484</v>
      </c>
      <c r="Z11" t="s">
        <v>484</v>
      </c>
      <c r="AA11" s="2">
        <v>42835.16946759259</v>
      </c>
      <c r="AB11" s="2">
        <v>42852.27484953704</v>
      </c>
      <c r="AC11" t="s">
        <v>125</v>
      </c>
      <c r="AD11">
        <v>3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P0</v>
      </c>
    </row>
    <row r="12" spans="1:34" x14ac:dyDescent="0.3">
      <c r="A12">
        <f t="shared" si="0"/>
        <v>14</v>
      </c>
      <c r="B12">
        <f t="shared" si="1"/>
        <v>6</v>
      </c>
      <c r="C12" s="4">
        <f t="shared" ca="1" si="2"/>
        <v>98295</v>
      </c>
      <c r="D12">
        <v>98295</v>
      </c>
      <c r="E12" t="s">
        <v>650</v>
      </c>
      <c r="F12" t="s">
        <v>45</v>
      </c>
      <c r="G12" t="s">
        <v>786</v>
      </c>
      <c r="H12" t="s">
        <v>184</v>
      </c>
      <c r="I12" t="s">
        <v>81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1138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22</v>
      </c>
      <c r="V12" t="s">
        <v>82</v>
      </c>
      <c r="W12" t="s">
        <v>54</v>
      </c>
      <c r="X12" t="s">
        <v>433</v>
      </c>
      <c r="Y12" t="s">
        <v>484</v>
      </c>
      <c r="Z12" t="s">
        <v>484</v>
      </c>
      <c r="AA12" s="2">
        <v>42842.164803240739</v>
      </c>
      <c r="AB12" s="2">
        <v>42850.152106481481</v>
      </c>
      <c r="AD12">
        <v>7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P0</v>
      </c>
    </row>
    <row r="13" spans="1:34" x14ac:dyDescent="0.3">
      <c r="A13">
        <f t="shared" si="0"/>
        <v>5</v>
      </c>
      <c r="B13">
        <f t="shared" si="1"/>
        <v>3</v>
      </c>
      <c r="C13" s="4">
        <f t="shared" ca="1" si="2"/>
        <v>98778</v>
      </c>
      <c r="D13">
        <v>98778</v>
      </c>
      <c r="E13" t="s">
        <v>804</v>
      </c>
      <c r="F13" t="s">
        <v>45</v>
      </c>
      <c r="G13" t="s">
        <v>55</v>
      </c>
      <c r="H13" t="s">
        <v>112</v>
      </c>
      <c r="I13" t="s">
        <v>24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1152</v>
      </c>
      <c r="O13">
        <v>17496</v>
      </c>
      <c r="P13" t="s">
        <v>123</v>
      </c>
      <c r="Q13" t="s">
        <v>21</v>
      </c>
      <c r="S13" t="s">
        <v>269</v>
      </c>
      <c r="T13" t="s">
        <v>36</v>
      </c>
      <c r="U13" t="s">
        <v>35</v>
      </c>
      <c r="V13" t="s">
        <v>190</v>
      </c>
      <c r="W13" t="s">
        <v>26</v>
      </c>
      <c r="X13" t="s">
        <v>742</v>
      </c>
      <c r="Y13" t="s">
        <v>484</v>
      </c>
      <c r="Z13" t="s">
        <v>484</v>
      </c>
      <c r="AA13" s="2">
        <v>42851.668726851851</v>
      </c>
      <c r="AB13" s="2">
        <v>42853.25886574074</v>
      </c>
      <c r="AD13">
        <v>5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P1</v>
      </c>
    </row>
    <row r="14" spans="1:34" x14ac:dyDescent="0.3">
      <c r="A14">
        <f t="shared" si="0"/>
        <v>1</v>
      </c>
      <c r="B14">
        <f t="shared" si="1"/>
        <v>1</v>
      </c>
      <c r="C14" s="4">
        <f t="shared" ca="1" si="2"/>
        <v>98898</v>
      </c>
      <c r="D14">
        <v>98898</v>
      </c>
      <c r="E14" t="s">
        <v>412</v>
      </c>
      <c r="F14" t="s">
        <v>45</v>
      </c>
      <c r="G14" t="s">
        <v>894</v>
      </c>
      <c r="H14" t="s">
        <v>94</v>
      </c>
      <c r="I14" t="s">
        <v>123</v>
      </c>
      <c r="J14" t="s">
        <v>123</v>
      </c>
      <c r="K14" t="str">
        <f t="shared" ca="1" si="3"/>
        <v>NTR</v>
      </c>
      <c r="L14" t="s">
        <v>484</v>
      </c>
      <c r="M14" t="s">
        <v>484</v>
      </c>
      <c r="N14" t="s">
        <v>1174</v>
      </c>
      <c r="O14" t="s">
        <v>123</v>
      </c>
      <c r="P14" t="s">
        <v>123</v>
      </c>
      <c r="Q14" t="s">
        <v>21</v>
      </c>
      <c r="S14" t="s">
        <v>269</v>
      </c>
      <c r="T14" t="s">
        <v>36</v>
      </c>
      <c r="U14" t="s">
        <v>39</v>
      </c>
      <c r="V14" t="s">
        <v>82</v>
      </c>
      <c r="W14" t="s">
        <v>32</v>
      </c>
      <c r="X14" t="s">
        <v>842</v>
      </c>
      <c r="Y14" t="s">
        <v>484</v>
      </c>
      <c r="Z14" t="s">
        <v>484</v>
      </c>
      <c r="AA14" s="2">
        <v>42855.798275462963</v>
      </c>
      <c r="AB14" s="2">
        <v>42855.79855324074</v>
      </c>
      <c r="AD14">
        <v>1</v>
      </c>
      <c r="AE14" t="str">
        <f t="shared" ca="1" si="4"/>
        <v>NTR</v>
      </c>
      <c r="AF14" t="str">
        <f t="shared" ca="1" si="5"/>
        <v>NoTarg</v>
      </c>
      <c r="AG14" t="str">
        <f t="shared" ca="1" si="6"/>
        <v>NoWaive</v>
      </c>
      <c r="AH14" t="str">
        <f t="shared" ca="1" si="7"/>
        <v>NTR</v>
      </c>
    </row>
    <row r="15" spans="1:34" x14ac:dyDescent="0.3">
      <c r="A15">
        <f t="shared" si="0"/>
        <v>69</v>
      </c>
      <c r="B15">
        <f t="shared" si="1"/>
        <v>6</v>
      </c>
      <c r="C15" s="4">
        <f t="shared" ca="1" si="2"/>
        <v>96279</v>
      </c>
      <c r="D15">
        <v>96279</v>
      </c>
      <c r="E15" t="s">
        <v>56</v>
      </c>
      <c r="F15" t="s">
        <v>63</v>
      </c>
      <c r="G15" t="s">
        <v>55</v>
      </c>
      <c r="H15" t="s">
        <v>184</v>
      </c>
      <c r="I15" t="s">
        <v>649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545</v>
      </c>
      <c r="O15" t="s">
        <v>123</v>
      </c>
      <c r="P15" t="s">
        <v>123</v>
      </c>
      <c r="Q15" t="s">
        <v>82</v>
      </c>
      <c r="S15" t="s">
        <v>269</v>
      </c>
      <c r="T15" t="s">
        <v>36</v>
      </c>
      <c r="U15" t="s">
        <v>22</v>
      </c>
      <c r="V15" t="s">
        <v>82</v>
      </c>
      <c r="W15" t="s">
        <v>90</v>
      </c>
      <c r="X15" t="s">
        <v>405</v>
      </c>
      <c r="Y15" t="s">
        <v>100</v>
      </c>
      <c r="Z15" t="s">
        <v>484</v>
      </c>
      <c r="AA15" s="2">
        <v>42788.363287037035</v>
      </c>
      <c r="AB15" s="2">
        <v>42850.23982638889</v>
      </c>
      <c r="AD15">
        <v>4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 xml:space="preserve"> ---</v>
      </c>
      <c r="AH15" t="str">
        <f t="shared" ca="1" si="7"/>
        <v>P0</v>
      </c>
    </row>
    <row r="16" spans="1:34" x14ac:dyDescent="0.3">
      <c r="A16">
        <f t="shared" si="0"/>
        <v>39</v>
      </c>
      <c r="B16">
        <f t="shared" si="1"/>
        <v>11</v>
      </c>
      <c r="C16" s="4">
        <f t="shared" ca="1" si="2"/>
        <v>97354</v>
      </c>
      <c r="D16">
        <v>97354</v>
      </c>
      <c r="E16" t="s">
        <v>845</v>
      </c>
      <c r="F16" t="s">
        <v>63</v>
      </c>
      <c r="G16" t="s">
        <v>841</v>
      </c>
      <c r="H16" t="s">
        <v>184</v>
      </c>
      <c r="I16" t="s">
        <v>245</v>
      </c>
      <c r="J16" t="s">
        <v>123</v>
      </c>
      <c r="K16" t="str">
        <f t="shared" ca="1" si="3"/>
        <v>.</v>
      </c>
      <c r="L16" t="s">
        <v>484</v>
      </c>
      <c r="M16" t="s">
        <v>1087</v>
      </c>
      <c r="N16" t="s">
        <v>898</v>
      </c>
      <c r="O16">
        <v>17330</v>
      </c>
      <c r="P16" t="s">
        <v>123</v>
      </c>
      <c r="Q16" t="s">
        <v>82</v>
      </c>
      <c r="S16" t="s">
        <v>269</v>
      </c>
      <c r="T16" t="s">
        <v>36</v>
      </c>
      <c r="U16" t="s">
        <v>35</v>
      </c>
      <c r="V16" t="s">
        <v>82</v>
      </c>
      <c r="W16" t="s">
        <v>105</v>
      </c>
      <c r="X16" t="s">
        <v>845</v>
      </c>
      <c r="Y16" t="s">
        <v>484</v>
      </c>
      <c r="Z16" t="s">
        <v>847</v>
      </c>
      <c r="AA16" s="2">
        <v>42816.056284722225</v>
      </c>
      <c r="AB16" s="2">
        <v>42845.397719907407</v>
      </c>
      <c r="AD16">
        <v>7</v>
      </c>
      <c r="AE16" t="str">
        <f t="shared" ca="1" si="4"/>
        <v>AvatarFS</v>
      </c>
      <c r="AF16" t="str">
        <f t="shared" ca="1" si="5"/>
        <v>Avitus_1.4.0.66-20170426</v>
      </c>
      <c r="AG16" t="str">
        <f t="shared" ca="1" si="6"/>
        <v xml:space="preserve"> ---</v>
      </c>
      <c r="AH16" t="str">
        <f t="shared" ca="1" si="7"/>
        <v>P0</v>
      </c>
    </row>
    <row r="17" spans="1:34" x14ac:dyDescent="0.3">
      <c r="A17">
        <f t="shared" si="0"/>
        <v>33</v>
      </c>
      <c r="B17">
        <f t="shared" si="1"/>
        <v>11</v>
      </c>
      <c r="C17" s="4">
        <f t="shared" ca="1" si="2"/>
        <v>97551</v>
      </c>
      <c r="D17">
        <v>97551</v>
      </c>
      <c r="E17" t="s">
        <v>1000</v>
      </c>
      <c r="F17" t="s">
        <v>63</v>
      </c>
      <c r="G17" t="s">
        <v>446</v>
      </c>
      <c r="H17" t="s">
        <v>184</v>
      </c>
      <c r="I17" t="s">
        <v>30</v>
      </c>
      <c r="J17" t="s">
        <v>123</v>
      </c>
      <c r="K17" t="str">
        <f t="shared" ca="1" si="3"/>
        <v>.</v>
      </c>
      <c r="L17" t="s">
        <v>484</v>
      </c>
      <c r="M17" t="s">
        <v>1088</v>
      </c>
      <c r="N17" t="s">
        <v>921</v>
      </c>
      <c r="O17">
        <v>17250</v>
      </c>
      <c r="P17" t="s">
        <v>123</v>
      </c>
      <c r="Q17" t="s">
        <v>82</v>
      </c>
      <c r="S17" t="s">
        <v>269</v>
      </c>
      <c r="T17" t="s">
        <v>36</v>
      </c>
      <c r="U17" t="s">
        <v>35</v>
      </c>
      <c r="V17" t="s">
        <v>190</v>
      </c>
      <c r="W17" t="s">
        <v>26</v>
      </c>
      <c r="X17" t="s">
        <v>412</v>
      </c>
      <c r="Y17" t="s">
        <v>100</v>
      </c>
      <c r="Z17" t="s">
        <v>484</v>
      </c>
      <c r="AA17" s="2">
        <v>42822.285578703704</v>
      </c>
      <c r="AB17" s="2">
        <v>42845.977256944447</v>
      </c>
      <c r="AD17">
        <v>4</v>
      </c>
      <c r="AE17" t="str">
        <f t="shared" ca="1" si="4"/>
        <v>AvatarFS</v>
      </c>
      <c r="AF17" t="str">
        <f t="shared" ca="1" si="5"/>
        <v>Avitus_1.4.0.67-20170503</v>
      </c>
      <c r="AG17" t="str">
        <f t="shared" ca="1" si="6"/>
        <v xml:space="preserve"> ---</v>
      </c>
      <c r="AH17" t="str">
        <f t="shared" ca="1" si="7"/>
        <v>P0</v>
      </c>
    </row>
    <row r="18" spans="1:34" x14ac:dyDescent="0.3">
      <c r="A18">
        <f t="shared" si="0"/>
        <v>31</v>
      </c>
      <c r="B18">
        <f t="shared" si="1"/>
        <v>7</v>
      </c>
      <c r="C18" s="4">
        <f t="shared" ca="1" si="2"/>
        <v>97673</v>
      </c>
      <c r="D18">
        <v>97673</v>
      </c>
      <c r="E18" t="s">
        <v>62</v>
      </c>
      <c r="F18" t="s">
        <v>63</v>
      </c>
      <c r="G18" t="s">
        <v>733</v>
      </c>
      <c r="H18" t="s">
        <v>184</v>
      </c>
      <c r="I18" t="s">
        <v>30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933</v>
      </c>
      <c r="O18">
        <v>17067</v>
      </c>
      <c r="P18" t="s">
        <v>123</v>
      </c>
      <c r="Q18" t="s">
        <v>82</v>
      </c>
      <c r="S18" t="s">
        <v>269</v>
      </c>
      <c r="T18" t="s">
        <v>36</v>
      </c>
      <c r="U18" t="s">
        <v>22</v>
      </c>
      <c r="V18" t="s">
        <v>190</v>
      </c>
      <c r="W18" t="s">
        <v>26</v>
      </c>
      <c r="X18" t="s">
        <v>934</v>
      </c>
      <c r="Y18" t="s">
        <v>100</v>
      </c>
      <c r="Z18" t="s">
        <v>484</v>
      </c>
      <c r="AA18" s="2">
        <v>42824.147233796299</v>
      </c>
      <c r="AB18" s="2">
        <v>42849.013287037036</v>
      </c>
      <c r="AD18">
        <v>3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P0</v>
      </c>
    </row>
    <row r="19" spans="1:34" x14ac:dyDescent="0.3">
      <c r="A19">
        <f t="shared" si="0"/>
        <v>28</v>
      </c>
      <c r="B19">
        <f t="shared" si="1"/>
        <v>7</v>
      </c>
      <c r="C19" s="4">
        <f t="shared" ca="1" si="2"/>
        <v>97780</v>
      </c>
      <c r="D19">
        <v>97780</v>
      </c>
      <c r="E19" t="s">
        <v>410</v>
      </c>
      <c r="F19" t="s">
        <v>63</v>
      </c>
      <c r="G19" t="s">
        <v>555</v>
      </c>
      <c r="H19" t="s">
        <v>94</v>
      </c>
      <c r="I19" t="s">
        <v>24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981</v>
      </c>
      <c r="O19" t="s">
        <v>123</v>
      </c>
      <c r="P19" t="s">
        <v>123</v>
      </c>
      <c r="Q19" t="s">
        <v>82</v>
      </c>
      <c r="S19" t="s">
        <v>269</v>
      </c>
      <c r="T19" t="s">
        <v>23</v>
      </c>
      <c r="U19" t="s">
        <v>22</v>
      </c>
      <c r="V19" t="s">
        <v>82</v>
      </c>
      <c r="W19" t="s">
        <v>90</v>
      </c>
      <c r="X19" t="s">
        <v>959</v>
      </c>
      <c r="Y19" t="s">
        <v>484</v>
      </c>
      <c r="Z19" t="s">
        <v>484</v>
      </c>
      <c r="AA19" s="2">
        <v>42828.155347222222</v>
      </c>
      <c r="AB19" s="2">
        <v>42849.01326388889</v>
      </c>
      <c r="AD19">
        <v>11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 xml:space="preserve"> ---</v>
      </c>
      <c r="AH19" t="str">
        <f t="shared" ca="1" si="7"/>
        <v>P2</v>
      </c>
    </row>
    <row r="20" spans="1:34" x14ac:dyDescent="0.3">
      <c r="A20">
        <f t="shared" si="0"/>
        <v>14</v>
      </c>
      <c r="B20">
        <f t="shared" si="1"/>
        <v>5</v>
      </c>
      <c r="C20" s="4">
        <f t="shared" ca="1" si="2"/>
        <v>98359</v>
      </c>
      <c r="D20">
        <v>98359</v>
      </c>
      <c r="E20" t="s">
        <v>1000</v>
      </c>
      <c r="F20" t="s">
        <v>63</v>
      </c>
      <c r="G20" t="s">
        <v>446</v>
      </c>
      <c r="H20" t="s">
        <v>112</v>
      </c>
      <c r="I20" t="s">
        <v>24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1061</v>
      </c>
      <c r="O20">
        <v>17373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190</v>
      </c>
      <c r="W20" t="s">
        <v>26</v>
      </c>
      <c r="X20" t="s">
        <v>742</v>
      </c>
      <c r="Y20" t="s">
        <v>103</v>
      </c>
      <c r="Z20" t="s">
        <v>484</v>
      </c>
      <c r="AA20" s="2">
        <v>42842.662604166668</v>
      </c>
      <c r="AB20" s="2">
        <v>42851.671215277776</v>
      </c>
      <c r="AD20">
        <v>6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 xml:space="preserve"> ---</v>
      </c>
      <c r="AH20" t="str">
        <f t="shared" ca="1" si="7"/>
        <v>P1</v>
      </c>
    </row>
    <row r="21" spans="1:34" x14ac:dyDescent="0.3">
      <c r="A21">
        <f t="shared" si="0"/>
        <v>5</v>
      </c>
      <c r="B21">
        <f t="shared" si="1"/>
        <v>3</v>
      </c>
      <c r="C21" s="4">
        <f t="shared" ca="1" si="2"/>
        <v>98731</v>
      </c>
      <c r="D21">
        <v>98731</v>
      </c>
      <c r="E21" t="s">
        <v>130</v>
      </c>
      <c r="F21" t="s">
        <v>63</v>
      </c>
      <c r="G21" t="s">
        <v>64</v>
      </c>
      <c r="H21" t="s">
        <v>184</v>
      </c>
      <c r="I21" t="s">
        <v>81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1137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82</v>
      </c>
      <c r="W21" t="s">
        <v>90</v>
      </c>
      <c r="X21" t="s">
        <v>130</v>
      </c>
      <c r="Y21" t="s">
        <v>484</v>
      </c>
      <c r="Z21" t="s">
        <v>484</v>
      </c>
      <c r="AA21" s="2">
        <v>42851.04111111111</v>
      </c>
      <c r="AB21" s="2">
        <v>42853.192731481482</v>
      </c>
      <c r="AD21">
        <v>2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 xml:space="preserve"> ---</v>
      </c>
      <c r="AH21" t="str">
        <f t="shared" ca="1" si="7"/>
        <v>P0</v>
      </c>
    </row>
    <row r="22" spans="1:34" x14ac:dyDescent="0.3">
      <c r="A22">
        <f t="shared" si="0"/>
        <v>5</v>
      </c>
      <c r="B22">
        <f t="shared" si="1"/>
        <v>3</v>
      </c>
      <c r="C22" s="4">
        <f t="shared" ca="1" si="2"/>
        <v>98727</v>
      </c>
      <c r="D22">
        <v>98727</v>
      </c>
      <c r="E22" t="s">
        <v>414</v>
      </c>
      <c r="F22" t="s">
        <v>1140</v>
      </c>
      <c r="G22" t="s">
        <v>1141</v>
      </c>
      <c r="H22" t="s">
        <v>156</v>
      </c>
      <c r="I22" t="s">
        <v>123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1149</v>
      </c>
      <c r="O22" t="s">
        <v>123</v>
      </c>
      <c r="P22" t="s">
        <v>1150</v>
      </c>
      <c r="Q22" t="s">
        <v>21</v>
      </c>
      <c r="S22" t="s">
        <v>269</v>
      </c>
      <c r="T22" t="s">
        <v>23</v>
      </c>
      <c r="U22" t="s">
        <v>22</v>
      </c>
      <c r="V22" t="s">
        <v>82</v>
      </c>
      <c r="W22" t="s">
        <v>54</v>
      </c>
      <c r="X22" t="s">
        <v>127</v>
      </c>
      <c r="Y22" t="s">
        <v>484</v>
      </c>
      <c r="Z22" t="s">
        <v>484</v>
      </c>
      <c r="AA22" s="2">
        <v>42851.018645833334</v>
      </c>
      <c r="AB22" s="2">
        <v>42853.136655092596</v>
      </c>
      <c r="AD22">
        <v>5</v>
      </c>
      <c r="AE22" t="str">
        <f t="shared" ca="1" si="4"/>
        <v>Backup+Restore</v>
      </c>
      <c r="AF22" t="str">
        <f t="shared" ca="1" si="5"/>
        <v xml:space="preserve"> ---</v>
      </c>
      <c r="AG22" t="str">
        <f t="shared" ca="1" si="6"/>
        <v xml:space="preserve"> ---</v>
      </c>
      <c r="AH22" t="str">
        <f t="shared" ca="1" si="7"/>
        <v>unspecified</v>
      </c>
    </row>
    <row r="23" spans="1:34" x14ac:dyDescent="0.3">
      <c r="A23">
        <f t="shared" si="0"/>
        <v>300</v>
      </c>
      <c r="B23">
        <f t="shared" si="1"/>
        <v>10</v>
      </c>
      <c r="C23" s="4">
        <f t="shared" ca="1" si="2"/>
        <v>85572</v>
      </c>
      <c r="D23">
        <v>85572</v>
      </c>
      <c r="E23" t="s">
        <v>69</v>
      </c>
      <c r="F23" t="s">
        <v>70</v>
      </c>
      <c r="G23" t="s">
        <v>71</v>
      </c>
      <c r="H23" t="s">
        <v>184</v>
      </c>
      <c r="I23" t="s">
        <v>81</v>
      </c>
      <c r="J23" t="s">
        <v>123</v>
      </c>
      <c r="K23" t="str">
        <f t="shared" ca="1" si="3"/>
        <v>.</v>
      </c>
      <c r="L23" t="s">
        <v>484</v>
      </c>
      <c r="M23" t="s">
        <v>1105</v>
      </c>
      <c r="N23" t="s">
        <v>313</v>
      </c>
      <c r="O23" t="s">
        <v>123</v>
      </c>
      <c r="P23" t="s">
        <v>123</v>
      </c>
      <c r="Q23" t="s">
        <v>82</v>
      </c>
      <c r="S23" t="s">
        <v>269</v>
      </c>
      <c r="T23" t="s">
        <v>23</v>
      </c>
      <c r="U23" t="s">
        <v>39</v>
      </c>
      <c r="V23" t="s">
        <v>82</v>
      </c>
      <c r="W23" t="s">
        <v>95</v>
      </c>
      <c r="X23" t="s">
        <v>272</v>
      </c>
      <c r="Y23" t="s">
        <v>484</v>
      </c>
      <c r="Z23" t="s">
        <v>484</v>
      </c>
      <c r="AA23" s="2">
        <v>42552.705081018517</v>
      </c>
      <c r="AB23" s="2">
        <v>42846.691307870373</v>
      </c>
      <c r="AD23">
        <v>8</v>
      </c>
      <c r="AE23" t="str">
        <f t="shared" ca="1" si="4"/>
        <v>Documentation</v>
      </c>
      <c r="AF23" t="str">
        <f t="shared" ca="1" si="5"/>
        <v>Avitus_1.4.0.71-20170531</v>
      </c>
      <c r="AG23" t="str">
        <f t="shared" ca="1" si="6"/>
        <v xml:space="preserve"> ---</v>
      </c>
      <c r="AH23" t="str">
        <f t="shared" ca="1" si="7"/>
        <v>P0</v>
      </c>
    </row>
    <row r="24" spans="1:34" x14ac:dyDescent="0.3">
      <c r="A24">
        <f t="shared" si="0"/>
        <v>40</v>
      </c>
      <c r="B24">
        <f t="shared" si="1"/>
        <v>10</v>
      </c>
      <c r="C24" s="4">
        <f t="shared" ca="1" si="2"/>
        <v>97325</v>
      </c>
      <c r="D24">
        <v>97325</v>
      </c>
      <c r="E24" t="s">
        <v>69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1105</v>
      </c>
      <c r="N24" t="s">
        <v>946</v>
      </c>
      <c r="O24" t="s">
        <v>123</v>
      </c>
      <c r="P24" t="s">
        <v>123</v>
      </c>
      <c r="Q24" t="s">
        <v>82</v>
      </c>
      <c r="S24" t="s">
        <v>269</v>
      </c>
      <c r="T24" t="s">
        <v>23</v>
      </c>
      <c r="U24" t="s">
        <v>39</v>
      </c>
      <c r="V24" t="s">
        <v>82</v>
      </c>
      <c r="W24" t="s">
        <v>54</v>
      </c>
      <c r="X24" t="s">
        <v>456</v>
      </c>
      <c r="Y24" t="s">
        <v>484</v>
      </c>
      <c r="Z24" t="s">
        <v>484</v>
      </c>
      <c r="AA24" s="2">
        <v>42815.376701388886</v>
      </c>
      <c r="AB24" s="2">
        <v>42846.69127314815</v>
      </c>
      <c r="AD24">
        <v>12</v>
      </c>
      <c r="AE24" t="str">
        <f t="shared" ca="1" si="4"/>
        <v>Documentation</v>
      </c>
      <c r="AF24" t="str">
        <f t="shared" ca="1" si="5"/>
        <v>Avitus_1.4.0.71-20170531</v>
      </c>
      <c r="AG24" t="str">
        <f t="shared" ca="1" si="6"/>
        <v xml:space="preserve"> ---</v>
      </c>
      <c r="AH24" t="str">
        <f t="shared" ca="1" si="7"/>
        <v>P0</v>
      </c>
    </row>
    <row r="25" spans="1:34" x14ac:dyDescent="0.3">
      <c r="A25">
        <f t="shared" si="0"/>
        <v>32</v>
      </c>
      <c r="B25">
        <f t="shared" si="1"/>
        <v>10</v>
      </c>
      <c r="C25" s="4">
        <f t="shared" ca="1" si="2"/>
        <v>97618</v>
      </c>
      <c r="D25">
        <v>97618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1105</v>
      </c>
      <c r="N25" t="s">
        <v>947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54</v>
      </c>
      <c r="X25" t="s">
        <v>456</v>
      </c>
      <c r="Y25" t="s">
        <v>484</v>
      </c>
      <c r="Z25" t="s">
        <v>484</v>
      </c>
      <c r="AA25" s="2">
        <v>42823.494652777779</v>
      </c>
      <c r="AB25" s="2">
        <v>42846.691238425927</v>
      </c>
      <c r="AD25">
        <v>9</v>
      </c>
      <c r="AE25" t="str">
        <f t="shared" ca="1" si="4"/>
        <v>Documentation</v>
      </c>
      <c r="AF25" t="str">
        <f t="shared" ca="1" si="5"/>
        <v>Avitus_1.4.0.71-20170531</v>
      </c>
      <c r="AG25" t="str">
        <f t="shared" ca="1" si="6"/>
        <v xml:space="preserve"> ---</v>
      </c>
      <c r="AH25" t="str">
        <f t="shared" ca="1" si="7"/>
        <v>P0</v>
      </c>
    </row>
    <row r="26" spans="1:34" x14ac:dyDescent="0.3">
      <c r="A26">
        <f t="shared" si="0"/>
        <v>28</v>
      </c>
      <c r="B26">
        <f t="shared" si="1"/>
        <v>4</v>
      </c>
      <c r="C26" s="4">
        <f t="shared" ca="1" si="2"/>
        <v>97781</v>
      </c>
      <c r="D26">
        <v>97781</v>
      </c>
      <c r="E26" t="s">
        <v>69</v>
      </c>
      <c r="F26" t="s">
        <v>70</v>
      </c>
      <c r="G26" t="s">
        <v>71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t="s">
        <v>484</v>
      </c>
      <c r="M26" t="s">
        <v>1105</v>
      </c>
      <c r="N26" t="s">
        <v>960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95</v>
      </c>
      <c r="X26" t="s">
        <v>311</v>
      </c>
      <c r="Y26" t="s">
        <v>484</v>
      </c>
      <c r="Z26" t="s">
        <v>484</v>
      </c>
      <c r="AA26" s="2">
        <v>42828.162638888891</v>
      </c>
      <c r="AB26" s="2">
        <v>42852.59716435185</v>
      </c>
      <c r="AD26">
        <v>6</v>
      </c>
      <c r="AE26" t="str">
        <f t="shared" ca="1" si="4"/>
        <v>Documentation</v>
      </c>
      <c r="AF26" t="str">
        <f t="shared" ca="1" si="5"/>
        <v>Avitus_1.4.0.71-20170531</v>
      </c>
      <c r="AG26" t="str">
        <f t="shared" ca="1" si="6"/>
        <v xml:space="preserve"> ---</v>
      </c>
      <c r="AH26" t="str">
        <f t="shared" ca="1" si="7"/>
        <v>P0</v>
      </c>
    </row>
    <row r="27" spans="1:34" x14ac:dyDescent="0.3">
      <c r="A27">
        <f t="shared" si="0"/>
        <v>19</v>
      </c>
      <c r="B27">
        <f t="shared" si="1"/>
        <v>10</v>
      </c>
      <c r="C27" s="4">
        <f t="shared" ca="1" si="2"/>
        <v>98207</v>
      </c>
      <c r="D27">
        <v>98207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1105</v>
      </c>
      <c r="N27" t="s">
        <v>1030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54</v>
      </c>
      <c r="X27" t="s">
        <v>456</v>
      </c>
      <c r="Y27" t="s">
        <v>484</v>
      </c>
      <c r="Z27" t="s">
        <v>484</v>
      </c>
      <c r="AA27" s="2">
        <v>42837.563020833331</v>
      </c>
      <c r="AB27" s="2">
        <v>42846.691446759258</v>
      </c>
      <c r="AD27">
        <v>12</v>
      </c>
      <c r="AE27" t="str">
        <f t="shared" ca="1" si="4"/>
        <v>Documentation</v>
      </c>
      <c r="AF27" t="str">
        <f t="shared" ca="1" si="5"/>
        <v>Avitus_1.4.0.71-20170531</v>
      </c>
      <c r="AG27" t="str">
        <f t="shared" ca="1" si="6"/>
        <v xml:space="preserve"> ---</v>
      </c>
      <c r="AH27" t="str">
        <f t="shared" ca="1" si="7"/>
        <v>P0</v>
      </c>
    </row>
    <row r="28" spans="1:34" x14ac:dyDescent="0.3">
      <c r="A28">
        <f t="shared" si="0"/>
        <v>20</v>
      </c>
      <c r="B28">
        <f t="shared" si="1"/>
        <v>7</v>
      </c>
      <c r="C28" s="4">
        <f t="shared" ca="1" si="2"/>
        <v>98160</v>
      </c>
      <c r="D28">
        <v>98160</v>
      </c>
      <c r="E28" t="s">
        <v>413</v>
      </c>
      <c r="F28" t="s">
        <v>253</v>
      </c>
      <c r="G28" t="s">
        <v>254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1088</v>
      </c>
      <c r="N28" t="s">
        <v>1022</v>
      </c>
      <c r="O28" t="s">
        <v>123</v>
      </c>
      <c r="P28" t="s">
        <v>1004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277</v>
      </c>
      <c r="Y28" t="s">
        <v>484</v>
      </c>
      <c r="Z28" t="s">
        <v>484</v>
      </c>
      <c r="AA28" s="2">
        <v>42836.582303240742</v>
      </c>
      <c r="AB28" s="2">
        <v>42849.203379629631</v>
      </c>
      <c r="AD28">
        <v>5</v>
      </c>
      <c r="AE28" t="str">
        <f t="shared" ca="1" si="4"/>
        <v>File Access Auditing</v>
      </c>
      <c r="AF28" t="str">
        <f t="shared" ca="1" si="5"/>
        <v>Avitus_1.4.0.67-20170503</v>
      </c>
      <c r="AG28" t="str">
        <f t="shared" ca="1" si="6"/>
        <v xml:space="preserve"> ---</v>
      </c>
      <c r="AH28" t="str">
        <f t="shared" ca="1" si="7"/>
        <v>P0</v>
      </c>
    </row>
    <row r="29" spans="1:34" x14ac:dyDescent="0.3">
      <c r="A29">
        <f t="shared" si="0"/>
        <v>11</v>
      </c>
      <c r="B29">
        <f t="shared" si="1"/>
        <v>6</v>
      </c>
      <c r="C29" s="4">
        <f t="shared" ca="1" si="2"/>
        <v>98562</v>
      </c>
      <c r="D29">
        <v>98562</v>
      </c>
      <c r="E29" t="s">
        <v>179</v>
      </c>
      <c r="F29" t="s">
        <v>253</v>
      </c>
      <c r="G29" t="s">
        <v>258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1119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22</v>
      </c>
      <c r="V29" t="s">
        <v>82</v>
      </c>
      <c r="W29" t="s">
        <v>54</v>
      </c>
      <c r="X29" t="s">
        <v>277</v>
      </c>
      <c r="Y29" t="s">
        <v>484</v>
      </c>
      <c r="Z29" t="s">
        <v>484</v>
      </c>
      <c r="AA29" s="2">
        <v>42845.770902777775</v>
      </c>
      <c r="AB29" s="2">
        <v>42850.37636574074</v>
      </c>
      <c r="AD29">
        <v>4</v>
      </c>
      <c r="AE29" t="str">
        <f t="shared" ca="1" si="4"/>
        <v>File Access Auditing</v>
      </c>
      <c r="AF29" t="str">
        <f t="shared" ca="1" si="5"/>
        <v xml:space="preserve"> ---</v>
      </c>
      <c r="AG29" t="str">
        <f t="shared" ca="1" si="6"/>
        <v xml:space="preserve"> ---</v>
      </c>
      <c r="AH29" t="str">
        <f t="shared" ca="1" si="7"/>
        <v>P0</v>
      </c>
    </row>
    <row r="30" spans="1:34" x14ac:dyDescent="0.3">
      <c r="A30">
        <f t="shared" si="0"/>
        <v>256</v>
      </c>
      <c r="B30">
        <f t="shared" si="1"/>
        <v>4</v>
      </c>
      <c r="C30" s="4">
        <f t="shared" ca="1" si="2"/>
        <v>87634</v>
      </c>
      <c r="D30">
        <v>87634</v>
      </c>
      <c r="E30" t="s">
        <v>760</v>
      </c>
      <c r="F30" t="s">
        <v>28</v>
      </c>
      <c r="G30" t="s">
        <v>481</v>
      </c>
      <c r="H30" t="s">
        <v>94</v>
      </c>
      <c r="I30" t="s">
        <v>30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1077</v>
      </c>
      <c r="O30" t="s">
        <v>123</v>
      </c>
      <c r="P30" t="s">
        <v>206</v>
      </c>
      <c r="Q30" t="s">
        <v>82</v>
      </c>
      <c r="S30" t="s">
        <v>269</v>
      </c>
      <c r="T30" t="s">
        <v>23</v>
      </c>
      <c r="U30" t="s">
        <v>22</v>
      </c>
      <c r="V30" t="s">
        <v>156</v>
      </c>
      <c r="W30" t="s">
        <v>54</v>
      </c>
      <c r="X30" t="s">
        <v>108</v>
      </c>
      <c r="Y30" t="s">
        <v>484</v>
      </c>
      <c r="Z30" t="s">
        <v>484</v>
      </c>
      <c r="AA30" s="2">
        <v>42597.987395833334</v>
      </c>
      <c r="AB30" s="2">
        <v>42852.466967592591</v>
      </c>
      <c r="AC30" t="s">
        <v>1157</v>
      </c>
      <c r="AD30">
        <v>9</v>
      </c>
      <c r="AE30" t="str">
        <f t="shared" ca="1" si="4"/>
        <v>Platform Software</v>
      </c>
      <c r="AF30" t="str">
        <f t="shared" ca="1" si="5"/>
        <v xml:space="preserve"> ---</v>
      </c>
      <c r="AG30" t="str">
        <f t="shared" ca="1" si="6"/>
        <v xml:space="preserve"> ---</v>
      </c>
      <c r="AH30" t="str">
        <f t="shared" ca="1" si="7"/>
        <v>P2</v>
      </c>
    </row>
    <row r="31" spans="1:34" x14ac:dyDescent="0.3">
      <c r="A31">
        <f t="shared" si="0"/>
        <v>240</v>
      </c>
      <c r="B31">
        <f t="shared" si="1"/>
        <v>12</v>
      </c>
      <c r="C31" s="4">
        <f t="shared" ca="1" si="2"/>
        <v>88457</v>
      </c>
      <c r="D31">
        <v>88457</v>
      </c>
      <c r="E31" t="s">
        <v>408</v>
      </c>
      <c r="F31" t="s">
        <v>28</v>
      </c>
      <c r="G31" t="s">
        <v>407</v>
      </c>
      <c r="H31" t="s">
        <v>112</v>
      </c>
      <c r="I31" t="s">
        <v>30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524</v>
      </c>
      <c r="O31">
        <v>11710</v>
      </c>
      <c r="P31" t="s">
        <v>992</v>
      </c>
      <c r="Q31" t="s">
        <v>287</v>
      </c>
      <c r="R31" t="s">
        <v>82</v>
      </c>
      <c r="S31" t="s">
        <v>269</v>
      </c>
      <c r="T31" t="s">
        <v>23</v>
      </c>
      <c r="U31" t="s">
        <v>22</v>
      </c>
      <c r="V31" t="s">
        <v>25</v>
      </c>
      <c r="W31" t="s">
        <v>26</v>
      </c>
      <c r="X31" t="s">
        <v>41</v>
      </c>
      <c r="Y31" t="s">
        <v>484</v>
      </c>
      <c r="Z31" t="s">
        <v>484</v>
      </c>
      <c r="AA31" s="2">
        <v>42614.314895833333</v>
      </c>
      <c r="AB31" s="2">
        <v>42844.433229166665</v>
      </c>
      <c r="AC31" t="s">
        <v>170</v>
      </c>
      <c r="AD31">
        <v>6</v>
      </c>
      <c r="AE31" t="str">
        <f t="shared" ca="1" si="4"/>
        <v>Platform Software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P1</v>
      </c>
    </row>
    <row r="32" spans="1:34" x14ac:dyDescent="0.3">
      <c r="A32">
        <f t="shared" si="0"/>
        <v>78</v>
      </c>
      <c r="B32">
        <f t="shared" si="1"/>
        <v>7</v>
      </c>
      <c r="C32" s="4">
        <f t="shared" ca="1" si="2"/>
        <v>95826</v>
      </c>
      <c r="D32">
        <v>95826</v>
      </c>
      <c r="E32" t="s">
        <v>1103</v>
      </c>
      <c r="F32" t="s">
        <v>28</v>
      </c>
      <c r="G32" t="s">
        <v>481</v>
      </c>
      <c r="H32" t="s">
        <v>184</v>
      </c>
      <c r="I32" t="s">
        <v>81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379</v>
      </c>
      <c r="O32" t="s">
        <v>123</v>
      </c>
      <c r="P32" t="s">
        <v>38</v>
      </c>
      <c r="Q32" t="s">
        <v>287</v>
      </c>
      <c r="R32" t="s">
        <v>82</v>
      </c>
      <c r="S32" t="s">
        <v>269</v>
      </c>
      <c r="T32" t="s">
        <v>36</v>
      </c>
      <c r="U32" t="s">
        <v>22</v>
      </c>
      <c r="V32" t="s">
        <v>82</v>
      </c>
      <c r="W32" t="s">
        <v>54</v>
      </c>
      <c r="X32" t="s">
        <v>108</v>
      </c>
      <c r="Y32" t="s">
        <v>484</v>
      </c>
      <c r="Z32" t="s">
        <v>484</v>
      </c>
      <c r="AA32" s="2">
        <v>42779.683287037034</v>
      </c>
      <c r="AB32" s="2">
        <v>42849.707442129627</v>
      </c>
      <c r="AC32" t="s">
        <v>1124</v>
      </c>
      <c r="AD32">
        <v>8</v>
      </c>
      <c r="AE32" t="str">
        <f t="shared" ca="1" si="4"/>
        <v>Platform Software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P0</v>
      </c>
    </row>
    <row r="33" spans="1:34" x14ac:dyDescent="0.3">
      <c r="A33">
        <f t="shared" si="0"/>
        <v>78</v>
      </c>
      <c r="B33">
        <f t="shared" si="1"/>
        <v>7</v>
      </c>
      <c r="C33" s="4">
        <f t="shared" ca="1" si="2"/>
        <v>95829</v>
      </c>
      <c r="D33">
        <v>95829</v>
      </c>
      <c r="E33" t="s">
        <v>760</v>
      </c>
      <c r="F33" t="s">
        <v>28</v>
      </c>
      <c r="G33" t="s">
        <v>376</v>
      </c>
      <c r="H33" t="s">
        <v>184</v>
      </c>
      <c r="I33" t="s">
        <v>245</v>
      </c>
      <c r="J33" t="s">
        <v>123</v>
      </c>
      <c r="K33" t="str">
        <f t="shared" ca="1" si="3"/>
        <v>.</v>
      </c>
      <c r="L33" t="s">
        <v>484</v>
      </c>
      <c r="M33" t="s">
        <v>1088</v>
      </c>
      <c r="N33" t="s">
        <v>385</v>
      </c>
      <c r="O33" t="s">
        <v>123</v>
      </c>
      <c r="P33" t="s">
        <v>196</v>
      </c>
      <c r="Q33" t="s">
        <v>287</v>
      </c>
      <c r="R33" t="s">
        <v>82</v>
      </c>
      <c r="S33" t="s">
        <v>269</v>
      </c>
      <c r="T33" t="s">
        <v>36</v>
      </c>
      <c r="U33" t="s">
        <v>35</v>
      </c>
      <c r="V33" t="s">
        <v>279</v>
      </c>
      <c r="W33" t="s">
        <v>32</v>
      </c>
      <c r="X33" t="s">
        <v>108</v>
      </c>
      <c r="Y33" t="s">
        <v>103</v>
      </c>
      <c r="Z33" t="s">
        <v>484</v>
      </c>
      <c r="AA33" s="2">
        <v>42779.684513888889</v>
      </c>
      <c r="AB33" s="2">
        <v>42849.491261574076</v>
      </c>
      <c r="AC33" t="s">
        <v>170</v>
      </c>
      <c r="AD33">
        <v>9</v>
      </c>
      <c r="AE33" t="str">
        <f t="shared" ca="1" si="4"/>
        <v>Platform Software</v>
      </c>
      <c r="AF33" t="str">
        <f t="shared" ca="1" si="5"/>
        <v>Avitus_1.4.0.67-20170503</v>
      </c>
      <c r="AG33" t="str">
        <f t="shared" ca="1" si="6"/>
        <v xml:space="preserve"> ---</v>
      </c>
      <c r="AH33" t="str">
        <f t="shared" ca="1" si="7"/>
        <v>P0</v>
      </c>
    </row>
    <row r="34" spans="1:34" x14ac:dyDescent="0.3">
      <c r="A34">
        <f t="shared" ref="A34:A65" si="8">DAYS360(AA34,$K$104)</f>
        <v>14</v>
      </c>
      <c r="B34">
        <f t="shared" ref="B34:B65" si="9">DAYS360(AB34,$K$104)</f>
        <v>4</v>
      </c>
      <c r="C34" s="4">
        <f t="shared" ref="C34:C65" ca="1" si="10">HYPERLINK($N$174 &amp; INDIRECT("d" &amp; ROW()),INDIRECT("d" &amp; ROW()))</f>
        <v>98363</v>
      </c>
      <c r="D34">
        <v>98363</v>
      </c>
      <c r="E34" t="s">
        <v>409</v>
      </c>
      <c r="F34" t="s">
        <v>28</v>
      </c>
      <c r="G34" t="s">
        <v>244</v>
      </c>
      <c r="H34" t="s">
        <v>184</v>
      </c>
      <c r="I34" t="s">
        <v>81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1100</v>
      </c>
      <c r="N34" t="s">
        <v>1062</v>
      </c>
      <c r="O34" t="s">
        <v>123</v>
      </c>
      <c r="P34" t="s">
        <v>168</v>
      </c>
      <c r="Q34" t="s">
        <v>287</v>
      </c>
      <c r="R34" t="s">
        <v>82</v>
      </c>
      <c r="S34" t="s">
        <v>269</v>
      </c>
      <c r="T34" t="s">
        <v>36</v>
      </c>
      <c r="U34" t="s">
        <v>35</v>
      </c>
      <c r="V34" t="s">
        <v>1063</v>
      </c>
      <c r="W34" t="s">
        <v>93</v>
      </c>
      <c r="X34" t="s">
        <v>108</v>
      </c>
      <c r="Y34" t="s">
        <v>484</v>
      </c>
      <c r="Z34" t="s">
        <v>484</v>
      </c>
      <c r="AA34" s="2">
        <v>42842.717986111114</v>
      </c>
      <c r="AB34" s="2">
        <v>42852.462372685186</v>
      </c>
      <c r="AC34" t="s">
        <v>1092</v>
      </c>
      <c r="AD34">
        <v>2</v>
      </c>
      <c r="AE34" t="str">
        <f t="shared" ref="AE34:AE65" ca="1" si="12">IFERROR(VLOOKUP($D34,INDIRECT("'" &amp; $K$103 &amp; "'!$C$2:$K$90"),4,FALSE),"NTR")</f>
        <v>Platform Software</v>
      </c>
      <c r="AF34" t="str">
        <f t="shared" ref="AF34:AF65" ca="1" si="13">IFERROR(VLOOKUP($D34,INDIRECT("'" &amp; $K$103 &amp; "'!$C$2:$T$90"),11,FALSE),"NoTarg")</f>
        <v>Avitus_1.4.0.68-20170510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13</v>
      </c>
      <c r="B35">
        <f t="shared" si="9"/>
        <v>3</v>
      </c>
      <c r="C35" s="4">
        <f t="shared" ca="1" si="10"/>
        <v>98383</v>
      </c>
      <c r="D35">
        <v>98383</v>
      </c>
      <c r="E35" t="s">
        <v>433</v>
      </c>
      <c r="F35" t="s">
        <v>28</v>
      </c>
      <c r="G35" t="s">
        <v>407</v>
      </c>
      <c r="H35" t="s">
        <v>184</v>
      </c>
      <c r="I35" t="s">
        <v>81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1067</v>
      </c>
      <c r="O35" t="s">
        <v>123</v>
      </c>
      <c r="P35" t="s">
        <v>634</v>
      </c>
      <c r="Q35" t="s">
        <v>21</v>
      </c>
      <c r="S35" t="s">
        <v>269</v>
      </c>
      <c r="T35" t="s">
        <v>36</v>
      </c>
      <c r="U35" t="s">
        <v>22</v>
      </c>
      <c r="V35" t="s">
        <v>82</v>
      </c>
      <c r="W35" t="s">
        <v>54</v>
      </c>
      <c r="X35" t="s">
        <v>433</v>
      </c>
      <c r="Y35" t="s">
        <v>484</v>
      </c>
      <c r="Z35" t="s">
        <v>484</v>
      </c>
      <c r="AA35" s="2">
        <v>42843.071851851855</v>
      </c>
      <c r="AB35" s="2">
        <v>42853.183715277781</v>
      </c>
      <c r="AC35" t="s">
        <v>1159</v>
      </c>
      <c r="AD35">
        <v>13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P0</v>
      </c>
    </row>
    <row r="36" spans="1:34" x14ac:dyDescent="0.3">
      <c r="A36">
        <f t="shared" si="8"/>
        <v>6</v>
      </c>
      <c r="B36">
        <f t="shared" si="9"/>
        <v>4</v>
      </c>
      <c r="C36" s="4">
        <f t="shared" ca="1" si="10"/>
        <v>98723</v>
      </c>
      <c r="D36">
        <v>98723</v>
      </c>
      <c r="E36" t="s">
        <v>27</v>
      </c>
      <c r="F36" t="s">
        <v>28</v>
      </c>
      <c r="G36" t="s">
        <v>34</v>
      </c>
      <c r="H36" t="s">
        <v>112</v>
      </c>
      <c r="I36" t="s">
        <v>24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1147</v>
      </c>
      <c r="O36">
        <v>17486</v>
      </c>
      <c r="P36" t="s">
        <v>38</v>
      </c>
      <c r="Q36" t="s">
        <v>21</v>
      </c>
      <c r="S36" t="s">
        <v>269</v>
      </c>
      <c r="T36" t="s">
        <v>23</v>
      </c>
      <c r="U36" t="s">
        <v>50</v>
      </c>
      <c r="V36" t="s">
        <v>190</v>
      </c>
      <c r="W36" t="s">
        <v>26</v>
      </c>
      <c r="X36" t="s">
        <v>1148</v>
      </c>
      <c r="Y36" t="s">
        <v>484</v>
      </c>
      <c r="Z36" t="s">
        <v>484</v>
      </c>
      <c r="AA36" s="2">
        <v>42850.620844907404</v>
      </c>
      <c r="AB36" s="2">
        <v>42852.446655092594</v>
      </c>
      <c r="AC36" t="s">
        <v>1160</v>
      </c>
      <c r="AD36">
        <v>3</v>
      </c>
      <c r="AE36" t="str">
        <f t="shared" ca="1" si="12"/>
        <v>Platform Software</v>
      </c>
      <c r="AF36" t="str">
        <f t="shared" ca="1" si="13"/>
        <v xml:space="preserve"> ---</v>
      </c>
      <c r="AG36" t="str">
        <f t="shared" ca="1" si="14"/>
        <v xml:space="preserve"> ---</v>
      </c>
      <c r="AH36" t="str">
        <f t="shared" ca="1" si="15"/>
        <v>P1</v>
      </c>
    </row>
    <row r="37" spans="1:34" x14ac:dyDescent="0.3">
      <c r="A37">
        <f t="shared" si="8"/>
        <v>117</v>
      </c>
      <c r="B37">
        <f t="shared" si="9"/>
        <v>6</v>
      </c>
      <c r="C37" s="4">
        <f t="shared" ca="1" si="10"/>
        <v>94191</v>
      </c>
      <c r="D37">
        <v>94191</v>
      </c>
      <c r="E37" t="s">
        <v>186</v>
      </c>
      <c r="F37" t="s">
        <v>75</v>
      </c>
      <c r="G37" t="s">
        <v>76</v>
      </c>
      <c r="H37" t="s">
        <v>112</v>
      </c>
      <c r="I37" t="s">
        <v>30</v>
      </c>
      <c r="J37" t="s">
        <v>123</v>
      </c>
      <c r="K37" t="str">
        <f t="shared" ca="1" si="11"/>
        <v>.</v>
      </c>
      <c r="L37" t="s">
        <v>796</v>
      </c>
      <c r="M37" t="s">
        <v>484</v>
      </c>
      <c r="N37" t="s">
        <v>344</v>
      </c>
      <c r="O37">
        <v>12886</v>
      </c>
      <c r="P37" t="s">
        <v>123</v>
      </c>
      <c r="Q37" t="s">
        <v>82</v>
      </c>
      <c r="S37" t="s">
        <v>269</v>
      </c>
      <c r="T37" t="s">
        <v>36</v>
      </c>
      <c r="U37" t="s">
        <v>35</v>
      </c>
      <c r="V37" t="s">
        <v>25</v>
      </c>
      <c r="W37" t="s">
        <v>26</v>
      </c>
      <c r="X37" t="s">
        <v>272</v>
      </c>
      <c r="Y37" t="s">
        <v>103</v>
      </c>
      <c r="Z37" t="s">
        <v>484</v>
      </c>
      <c r="AA37" s="2">
        <v>42739.997685185182</v>
      </c>
      <c r="AB37" s="2">
        <v>42850.192812499998</v>
      </c>
      <c r="AD37">
        <v>21</v>
      </c>
      <c r="AE37" t="str">
        <f t="shared" ca="1" si="12"/>
        <v>Protocols-AAUM</v>
      </c>
      <c r="AF37" t="str">
        <f t="shared" ca="1" si="13"/>
        <v xml:space="preserve"> ---</v>
      </c>
      <c r="AG37" t="str">
        <f t="shared" ca="1" si="14"/>
        <v>Waiver Requested</v>
      </c>
      <c r="AH37" t="str">
        <f t="shared" ca="1" si="15"/>
        <v>P1</v>
      </c>
    </row>
    <row r="38" spans="1:34" x14ac:dyDescent="0.3">
      <c r="A38">
        <f t="shared" si="8"/>
        <v>55</v>
      </c>
      <c r="B38">
        <f t="shared" si="9"/>
        <v>3</v>
      </c>
      <c r="C38" s="4">
        <f t="shared" ca="1" si="10"/>
        <v>96684</v>
      </c>
      <c r="D38">
        <v>96684</v>
      </c>
      <c r="E38" t="s">
        <v>651</v>
      </c>
      <c r="F38" t="s">
        <v>75</v>
      </c>
      <c r="G38" t="s">
        <v>264</v>
      </c>
      <c r="H38" t="s">
        <v>184</v>
      </c>
      <c r="I38" t="s">
        <v>30</v>
      </c>
      <c r="J38" t="s">
        <v>123</v>
      </c>
      <c r="K38" t="str">
        <f t="shared" ca="1" si="11"/>
        <v>.</v>
      </c>
      <c r="L38" t="s">
        <v>484</v>
      </c>
      <c r="M38" t="s">
        <v>1142</v>
      </c>
      <c r="N38" t="s">
        <v>681</v>
      </c>
      <c r="O38" t="s">
        <v>123</v>
      </c>
      <c r="P38" t="s">
        <v>123</v>
      </c>
      <c r="Q38" t="s">
        <v>82</v>
      </c>
      <c r="S38" t="s">
        <v>269</v>
      </c>
      <c r="T38" t="s">
        <v>36</v>
      </c>
      <c r="U38" t="s">
        <v>35</v>
      </c>
      <c r="V38" t="s">
        <v>43</v>
      </c>
      <c r="W38" t="s">
        <v>65</v>
      </c>
      <c r="X38" t="s">
        <v>108</v>
      </c>
      <c r="Y38" t="s">
        <v>484</v>
      </c>
      <c r="Z38" t="s">
        <v>484</v>
      </c>
      <c r="AA38" s="2">
        <v>42800.00984953704</v>
      </c>
      <c r="AB38" s="2">
        <v>42853.801400462966</v>
      </c>
      <c r="AD38">
        <v>17</v>
      </c>
      <c r="AE38" t="str">
        <f t="shared" ca="1" si="12"/>
        <v>Protocols-AAUM</v>
      </c>
      <c r="AF38" t="str">
        <f t="shared" ca="1" si="13"/>
        <v>Avitus_1.4.0.63-20170405</v>
      </c>
      <c r="AG38" t="str">
        <f t="shared" ca="1" si="14"/>
        <v xml:space="preserve"> ---</v>
      </c>
      <c r="AH38" t="str">
        <f t="shared" ca="1" si="15"/>
        <v>P0</v>
      </c>
    </row>
    <row r="39" spans="1:34" x14ac:dyDescent="0.3">
      <c r="A39">
        <f t="shared" si="8"/>
        <v>32</v>
      </c>
      <c r="B39">
        <f t="shared" si="9"/>
        <v>7</v>
      </c>
      <c r="C39" s="4">
        <f t="shared" ca="1" si="10"/>
        <v>97620</v>
      </c>
      <c r="D39">
        <v>97620</v>
      </c>
      <c r="E39" t="s">
        <v>41</v>
      </c>
      <c r="F39" t="s">
        <v>75</v>
      </c>
      <c r="G39" t="s">
        <v>129</v>
      </c>
      <c r="H39" t="s">
        <v>94</v>
      </c>
      <c r="I39" t="s">
        <v>30</v>
      </c>
      <c r="J39" t="s">
        <v>123</v>
      </c>
      <c r="K39" t="str">
        <f t="shared" ca="1" si="11"/>
        <v>.</v>
      </c>
      <c r="L39" t="s">
        <v>796</v>
      </c>
      <c r="M39" t="s">
        <v>484</v>
      </c>
      <c r="N39" t="s">
        <v>929</v>
      </c>
      <c r="O39" t="s">
        <v>123</v>
      </c>
      <c r="P39" t="s">
        <v>123</v>
      </c>
      <c r="Q39" t="s">
        <v>82</v>
      </c>
      <c r="S39" t="s">
        <v>269</v>
      </c>
      <c r="T39" t="s">
        <v>36</v>
      </c>
      <c r="U39" t="s">
        <v>35</v>
      </c>
      <c r="V39" t="s">
        <v>29</v>
      </c>
      <c r="W39" t="s">
        <v>44</v>
      </c>
      <c r="X39" t="s">
        <v>405</v>
      </c>
      <c r="Y39" t="s">
        <v>484</v>
      </c>
      <c r="Z39" t="s">
        <v>484</v>
      </c>
      <c r="AA39" s="2">
        <v>42823.498773148145</v>
      </c>
      <c r="AB39" s="2">
        <v>42849.487361111111</v>
      </c>
      <c r="AD39">
        <v>9</v>
      </c>
      <c r="AE39" t="str">
        <f t="shared" ca="1" si="12"/>
        <v>Protocols-AAUM</v>
      </c>
      <c r="AF39" t="str">
        <f t="shared" ca="1" si="13"/>
        <v xml:space="preserve"> ---</v>
      </c>
      <c r="AG39" t="str">
        <f t="shared" ca="1" si="14"/>
        <v>Waiver Requested</v>
      </c>
      <c r="AH39" t="str">
        <f t="shared" ca="1" si="15"/>
        <v>P2</v>
      </c>
    </row>
    <row r="40" spans="1:34" x14ac:dyDescent="0.3">
      <c r="A40">
        <f t="shared" si="8"/>
        <v>35</v>
      </c>
      <c r="B40">
        <f t="shared" si="9"/>
        <v>3</v>
      </c>
      <c r="C40" s="4">
        <f t="shared" ca="1" si="10"/>
        <v>97512</v>
      </c>
      <c r="D40">
        <v>97512</v>
      </c>
      <c r="E40" t="s">
        <v>229</v>
      </c>
      <c r="F40" t="s">
        <v>230</v>
      </c>
      <c r="G40" t="s">
        <v>648</v>
      </c>
      <c r="H40" t="s">
        <v>94</v>
      </c>
      <c r="I40" t="s">
        <v>30</v>
      </c>
      <c r="J40" t="s">
        <v>123</v>
      </c>
      <c r="K40" t="str">
        <f t="shared" ca="1" si="11"/>
        <v>.</v>
      </c>
      <c r="L40" t="s">
        <v>796</v>
      </c>
      <c r="M40" t="s">
        <v>1158</v>
      </c>
      <c r="N40" t="s">
        <v>955</v>
      </c>
      <c r="O40" t="s">
        <v>123</v>
      </c>
      <c r="P40" t="s">
        <v>123</v>
      </c>
      <c r="Q40" t="s">
        <v>82</v>
      </c>
      <c r="S40" t="s">
        <v>269</v>
      </c>
      <c r="T40" t="s">
        <v>36</v>
      </c>
      <c r="U40" t="s">
        <v>35</v>
      </c>
      <c r="V40" t="s">
        <v>29</v>
      </c>
      <c r="W40" t="s">
        <v>44</v>
      </c>
      <c r="X40" t="s">
        <v>229</v>
      </c>
      <c r="Y40" t="s">
        <v>484</v>
      </c>
      <c r="Z40" t="s">
        <v>847</v>
      </c>
      <c r="AA40" s="2">
        <v>42820.998090277775</v>
      </c>
      <c r="AB40" s="2">
        <v>42853.03564814815</v>
      </c>
      <c r="AD40">
        <v>10</v>
      </c>
      <c r="AE40" t="str">
        <f t="shared" ca="1" si="12"/>
        <v>Protocols-NDMP</v>
      </c>
      <c r="AF40" t="str">
        <f t="shared" ca="1" si="13"/>
        <v>Avitus_1.4.0.62-20170429</v>
      </c>
      <c r="AG40" t="str">
        <f t="shared" ca="1" si="14"/>
        <v>Waiver Requested</v>
      </c>
      <c r="AH40" t="str">
        <f t="shared" ca="1" si="15"/>
        <v>P2</v>
      </c>
    </row>
    <row r="41" spans="1:34" x14ac:dyDescent="0.3">
      <c r="A41">
        <f t="shared" si="8"/>
        <v>417</v>
      </c>
      <c r="B41">
        <f t="shared" si="9"/>
        <v>20</v>
      </c>
      <c r="C41" s="4">
        <f t="shared" ca="1" si="10"/>
        <v>78244</v>
      </c>
      <c r="D41">
        <v>78244</v>
      </c>
      <c r="E41" t="s">
        <v>895</v>
      </c>
      <c r="F41" t="s">
        <v>19</v>
      </c>
      <c r="G41" t="s">
        <v>83</v>
      </c>
      <c r="H41" t="s">
        <v>184</v>
      </c>
      <c r="I41" t="s">
        <v>30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353</v>
      </c>
      <c r="O41" t="s">
        <v>123</v>
      </c>
      <c r="P41" t="s">
        <v>123</v>
      </c>
      <c r="Q41" t="s">
        <v>82</v>
      </c>
      <c r="S41" t="s">
        <v>269</v>
      </c>
      <c r="T41" t="s">
        <v>36</v>
      </c>
      <c r="U41" t="s">
        <v>35</v>
      </c>
      <c r="V41" t="s">
        <v>43</v>
      </c>
      <c r="W41" t="s">
        <v>65</v>
      </c>
      <c r="X41" t="s">
        <v>272</v>
      </c>
      <c r="Y41" t="s">
        <v>100</v>
      </c>
      <c r="Z41" t="s">
        <v>484</v>
      </c>
      <c r="AA41" s="2">
        <v>42433.348449074074</v>
      </c>
      <c r="AB41" s="2">
        <v>42836.139282407406</v>
      </c>
      <c r="AD41">
        <v>4</v>
      </c>
      <c r="AE41" t="str">
        <f t="shared" ca="1" si="12"/>
        <v>Protocols-NFS</v>
      </c>
      <c r="AF41" t="str">
        <f t="shared" ca="1" si="13"/>
        <v xml:space="preserve"> ---</v>
      </c>
      <c r="AG41" t="str">
        <f t="shared" ca="1" si="14"/>
        <v xml:space="preserve"> ---</v>
      </c>
      <c r="AH41" t="str">
        <f t="shared" ca="1" si="15"/>
        <v>P0</v>
      </c>
    </row>
    <row r="42" spans="1:34" x14ac:dyDescent="0.3">
      <c r="A42">
        <f t="shared" si="8"/>
        <v>21</v>
      </c>
      <c r="B42">
        <f t="shared" si="9"/>
        <v>3</v>
      </c>
      <c r="C42" s="4">
        <f t="shared" ca="1" si="10"/>
        <v>98118</v>
      </c>
      <c r="D42">
        <v>98118</v>
      </c>
      <c r="E42" t="s">
        <v>447</v>
      </c>
      <c r="F42" t="s">
        <v>19</v>
      </c>
      <c r="G42" t="s">
        <v>442</v>
      </c>
      <c r="H42" t="s">
        <v>184</v>
      </c>
      <c r="I42" t="s">
        <v>81</v>
      </c>
      <c r="J42" t="s">
        <v>123</v>
      </c>
      <c r="K42" t="str">
        <f t="shared" ca="1" si="11"/>
        <v>.</v>
      </c>
      <c r="L42" t="s">
        <v>484</v>
      </c>
      <c r="M42" t="s">
        <v>1087</v>
      </c>
      <c r="N42" t="s">
        <v>1091</v>
      </c>
      <c r="O42" t="s">
        <v>123</v>
      </c>
      <c r="P42" t="s">
        <v>123</v>
      </c>
      <c r="Q42" t="s">
        <v>82</v>
      </c>
      <c r="S42" t="s">
        <v>269</v>
      </c>
      <c r="T42" t="s">
        <v>51</v>
      </c>
      <c r="U42" t="s">
        <v>35</v>
      </c>
      <c r="V42" t="s">
        <v>82</v>
      </c>
      <c r="W42" t="s">
        <v>54</v>
      </c>
      <c r="X42" t="s">
        <v>47</v>
      </c>
      <c r="Y42" t="s">
        <v>484</v>
      </c>
      <c r="Z42" t="s">
        <v>847</v>
      </c>
      <c r="AA42" s="2">
        <v>42835.585648148146</v>
      </c>
      <c r="AB42" s="2">
        <v>42853.709293981483</v>
      </c>
      <c r="AD42">
        <v>15</v>
      </c>
      <c r="AE42" t="str">
        <f t="shared" ca="1" si="12"/>
        <v>Protocols-NFS</v>
      </c>
      <c r="AF42" t="str">
        <f t="shared" ca="1" si="13"/>
        <v>Avitus_1.4.0.66-20170426</v>
      </c>
      <c r="AG42" t="str">
        <f t="shared" ca="1" si="14"/>
        <v xml:space="preserve"> ---</v>
      </c>
      <c r="AH42" t="str">
        <f t="shared" ca="1" si="15"/>
        <v>P0</v>
      </c>
    </row>
    <row r="43" spans="1:34" x14ac:dyDescent="0.3">
      <c r="A43">
        <f t="shared" si="8"/>
        <v>3</v>
      </c>
      <c r="B43">
        <f t="shared" si="9"/>
        <v>3</v>
      </c>
      <c r="C43" s="4">
        <f t="shared" ca="1" si="10"/>
        <v>98856</v>
      </c>
      <c r="D43">
        <v>98856</v>
      </c>
      <c r="E43" t="s">
        <v>447</v>
      </c>
      <c r="F43" t="s">
        <v>19</v>
      </c>
      <c r="G43" t="s">
        <v>442</v>
      </c>
      <c r="H43" t="s">
        <v>184</v>
      </c>
      <c r="I43" t="s">
        <v>123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1162</v>
      </c>
      <c r="O43" t="s">
        <v>123</v>
      </c>
      <c r="P43" t="s">
        <v>123</v>
      </c>
      <c r="Q43" t="s">
        <v>82</v>
      </c>
      <c r="S43" t="s">
        <v>269</v>
      </c>
      <c r="T43" t="s">
        <v>51</v>
      </c>
      <c r="U43" t="s">
        <v>50</v>
      </c>
      <c r="V43" t="s">
        <v>82</v>
      </c>
      <c r="W43" t="s">
        <v>32</v>
      </c>
      <c r="X43" t="s">
        <v>243</v>
      </c>
      <c r="Y43" t="s">
        <v>484</v>
      </c>
      <c r="Z43" t="s">
        <v>484</v>
      </c>
      <c r="AA43" s="2">
        <v>42853.13890046296</v>
      </c>
      <c r="AB43" s="2">
        <v>42853.396111111113</v>
      </c>
      <c r="AD43">
        <v>3</v>
      </c>
      <c r="AE43" t="str">
        <f t="shared" ca="1" si="12"/>
        <v>Protocols-NFS</v>
      </c>
      <c r="AF43" t="str">
        <f t="shared" ca="1" si="13"/>
        <v xml:space="preserve"> ---</v>
      </c>
      <c r="AG43" t="str">
        <f t="shared" ca="1" si="14"/>
        <v xml:space="preserve"> ---</v>
      </c>
      <c r="AH43" t="str">
        <f t="shared" ca="1" si="15"/>
        <v>P0</v>
      </c>
    </row>
    <row r="44" spans="1:34" x14ac:dyDescent="0.3">
      <c r="A44">
        <f t="shared" si="8"/>
        <v>362</v>
      </c>
      <c r="B44">
        <f t="shared" si="9"/>
        <v>6</v>
      </c>
      <c r="C44" s="4">
        <f t="shared" ca="1" si="10"/>
        <v>81963</v>
      </c>
      <c r="D44">
        <v>81963</v>
      </c>
      <c r="E44" t="s">
        <v>18</v>
      </c>
      <c r="F44" t="s">
        <v>86</v>
      </c>
      <c r="G44" t="s">
        <v>87</v>
      </c>
      <c r="H44" t="s">
        <v>112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354</v>
      </c>
      <c r="O44">
        <v>10905</v>
      </c>
      <c r="P44" t="s">
        <v>123</v>
      </c>
      <c r="Q44" t="s">
        <v>82</v>
      </c>
      <c r="S44" t="s">
        <v>269</v>
      </c>
      <c r="T44" t="s">
        <v>23</v>
      </c>
      <c r="U44" t="s">
        <v>22</v>
      </c>
      <c r="V44" t="s">
        <v>60</v>
      </c>
      <c r="W44" t="s">
        <v>26</v>
      </c>
      <c r="X44" t="s">
        <v>272</v>
      </c>
      <c r="Y44" t="s">
        <v>484</v>
      </c>
      <c r="Z44" t="s">
        <v>484</v>
      </c>
      <c r="AA44" s="2">
        <v>42489.026759259257</v>
      </c>
      <c r="AB44" s="2">
        <v>42850.678969907407</v>
      </c>
      <c r="AD44">
        <v>7</v>
      </c>
      <c r="AE44" t="str">
        <f t="shared" ca="1" si="12"/>
        <v>Protocols-SMB</v>
      </c>
      <c r="AF44" t="str">
        <f t="shared" ca="1" si="13"/>
        <v xml:space="preserve"> ---</v>
      </c>
      <c r="AG44" t="str">
        <f t="shared" ca="1" si="14"/>
        <v xml:space="preserve"> ---</v>
      </c>
      <c r="AH44" t="str">
        <f t="shared" ca="1" si="15"/>
        <v>P1</v>
      </c>
    </row>
    <row r="45" spans="1:34" x14ac:dyDescent="0.3">
      <c r="A45">
        <f t="shared" si="8"/>
        <v>184</v>
      </c>
      <c r="B45">
        <f t="shared" si="9"/>
        <v>6</v>
      </c>
      <c r="C45" s="4">
        <f t="shared" ca="1" si="10"/>
        <v>91457</v>
      </c>
      <c r="D45">
        <v>91457</v>
      </c>
      <c r="E45" t="s">
        <v>205</v>
      </c>
      <c r="F45" t="s">
        <v>86</v>
      </c>
      <c r="G45" t="s">
        <v>87</v>
      </c>
      <c r="H45" t="s">
        <v>184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1088</v>
      </c>
      <c r="N45" t="s">
        <v>358</v>
      </c>
      <c r="O45" t="s">
        <v>123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29</v>
      </c>
      <c r="W45" t="s">
        <v>54</v>
      </c>
      <c r="X45" t="s">
        <v>272</v>
      </c>
      <c r="Y45" t="s">
        <v>100</v>
      </c>
      <c r="Z45" t="s">
        <v>484</v>
      </c>
      <c r="AA45" s="2">
        <v>42670.388807870368</v>
      </c>
      <c r="AB45" s="2">
        <v>42850.670810185184</v>
      </c>
      <c r="AC45" t="s">
        <v>402</v>
      </c>
      <c r="AD45">
        <v>7</v>
      </c>
      <c r="AE45" t="str">
        <f t="shared" ca="1" si="12"/>
        <v>Protocols-SMB</v>
      </c>
      <c r="AF45" t="str">
        <f t="shared" ca="1" si="13"/>
        <v>Avitus_1.4.0.67-20170503</v>
      </c>
      <c r="AG45" t="str">
        <f t="shared" ca="1" si="14"/>
        <v xml:space="preserve"> ---</v>
      </c>
      <c r="AH45" t="str">
        <f t="shared" ca="1" si="15"/>
        <v>P0</v>
      </c>
    </row>
    <row r="46" spans="1:34" x14ac:dyDescent="0.3">
      <c r="A46">
        <f t="shared" si="8"/>
        <v>101</v>
      </c>
      <c r="B46">
        <f t="shared" si="9"/>
        <v>14</v>
      </c>
      <c r="C46" s="4">
        <f t="shared" ca="1" si="10"/>
        <v>94832</v>
      </c>
      <c r="D46">
        <v>94832</v>
      </c>
      <c r="E46" t="s">
        <v>242</v>
      </c>
      <c r="F46" t="s">
        <v>86</v>
      </c>
      <c r="G46" t="s">
        <v>92</v>
      </c>
      <c r="H46" t="s">
        <v>184</v>
      </c>
      <c r="I46" t="s">
        <v>81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270</v>
      </c>
      <c r="O46" t="s">
        <v>123</v>
      </c>
      <c r="P46" t="s">
        <v>1036</v>
      </c>
      <c r="Q46" t="s">
        <v>82</v>
      </c>
      <c r="S46" t="s">
        <v>269</v>
      </c>
      <c r="T46" t="s">
        <v>36</v>
      </c>
      <c r="U46" t="s">
        <v>22</v>
      </c>
      <c r="V46" t="s">
        <v>82</v>
      </c>
      <c r="W46" t="s">
        <v>54</v>
      </c>
      <c r="X46" t="s">
        <v>272</v>
      </c>
      <c r="Y46" t="s">
        <v>484</v>
      </c>
      <c r="Z46" t="s">
        <v>484</v>
      </c>
      <c r="AA46" s="2">
        <v>42755.471365740741</v>
      </c>
      <c r="AB46" s="2">
        <v>42842.537662037037</v>
      </c>
      <c r="AC46" t="s">
        <v>170</v>
      </c>
      <c r="AD46">
        <v>4</v>
      </c>
      <c r="AE46" t="str">
        <f t="shared" ca="1" si="12"/>
        <v>Protocols-SMB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P0</v>
      </c>
    </row>
    <row r="47" spans="1:34" x14ac:dyDescent="0.3">
      <c r="A47">
        <f t="shared" si="8"/>
        <v>101</v>
      </c>
      <c r="B47">
        <f t="shared" si="9"/>
        <v>13</v>
      </c>
      <c r="C47" s="4">
        <f t="shared" ca="1" si="10"/>
        <v>94835</v>
      </c>
      <c r="D47">
        <v>94835</v>
      </c>
      <c r="E47" t="s">
        <v>561</v>
      </c>
      <c r="F47" t="s">
        <v>86</v>
      </c>
      <c r="G47" t="s">
        <v>87</v>
      </c>
      <c r="H47" t="s">
        <v>112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363</v>
      </c>
      <c r="O47">
        <v>13183</v>
      </c>
      <c r="P47" t="s">
        <v>1075</v>
      </c>
      <c r="Q47" t="s">
        <v>82</v>
      </c>
      <c r="S47" t="s">
        <v>269</v>
      </c>
      <c r="T47" t="s">
        <v>36</v>
      </c>
      <c r="U47" t="s">
        <v>35</v>
      </c>
      <c r="V47" t="s">
        <v>190</v>
      </c>
      <c r="W47" t="s">
        <v>26</v>
      </c>
      <c r="X47" t="s">
        <v>272</v>
      </c>
      <c r="Y47" t="s">
        <v>103</v>
      </c>
      <c r="Z47" t="s">
        <v>484</v>
      </c>
      <c r="AA47" s="2">
        <v>42755.484872685185</v>
      </c>
      <c r="AB47" s="2">
        <v>42843.194166666668</v>
      </c>
      <c r="AD47">
        <v>1</v>
      </c>
      <c r="AE47" t="str">
        <f t="shared" ca="1" si="12"/>
        <v>Protocols-SMB</v>
      </c>
      <c r="AF47" t="str">
        <f t="shared" ca="1" si="13"/>
        <v xml:space="preserve"> ---</v>
      </c>
      <c r="AG47" t="str">
        <f t="shared" ca="1" si="14"/>
        <v xml:space="preserve"> ---</v>
      </c>
      <c r="AH47" t="str">
        <f t="shared" ca="1" si="15"/>
        <v>P1</v>
      </c>
    </row>
    <row r="48" spans="1:34" x14ac:dyDescent="0.3">
      <c r="A48">
        <f t="shared" si="8"/>
        <v>48</v>
      </c>
      <c r="B48">
        <f t="shared" si="9"/>
        <v>27</v>
      </c>
      <c r="C48" s="4">
        <f t="shared" ca="1" si="10"/>
        <v>97010</v>
      </c>
      <c r="D48">
        <v>97010</v>
      </c>
      <c r="E48" t="s">
        <v>18</v>
      </c>
      <c r="F48" t="s">
        <v>86</v>
      </c>
      <c r="G48" t="s">
        <v>92</v>
      </c>
      <c r="H48" t="s">
        <v>94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776</v>
      </c>
      <c r="O48" t="s">
        <v>123</v>
      </c>
      <c r="P48" t="s">
        <v>626</v>
      </c>
      <c r="Q48" t="s">
        <v>82</v>
      </c>
      <c r="S48" t="s">
        <v>269</v>
      </c>
      <c r="T48" t="s">
        <v>36</v>
      </c>
      <c r="U48" t="s">
        <v>35</v>
      </c>
      <c r="V48" t="s">
        <v>29</v>
      </c>
      <c r="W48" t="s">
        <v>54</v>
      </c>
      <c r="X48" t="s">
        <v>405</v>
      </c>
      <c r="Y48" t="s">
        <v>484</v>
      </c>
      <c r="Z48" t="s">
        <v>484</v>
      </c>
      <c r="AA48" s="2">
        <v>42807.641898148147</v>
      </c>
      <c r="AB48" s="2">
        <v>42829.62767361111</v>
      </c>
      <c r="AD48">
        <v>3</v>
      </c>
      <c r="AE48" t="str">
        <f t="shared" ca="1" si="12"/>
        <v>Protocols-SMB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P2</v>
      </c>
    </row>
    <row r="49" spans="1:34" x14ac:dyDescent="0.3">
      <c r="A49">
        <f t="shared" si="8"/>
        <v>34</v>
      </c>
      <c r="B49">
        <f t="shared" si="9"/>
        <v>6</v>
      </c>
      <c r="C49" s="4">
        <f t="shared" ca="1" si="10"/>
        <v>97543</v>
      </c>
      <c r="D49">
        <v>97543</v>
      </c>
      <c r="E49" t="s">
        <v>91</v>
      </c>
      <c r="F49" t="s">
        <v>86</v>
      </c>
      <c r="G49" t="s">
        <v>92</v>
      </c>
      <c r="H49" t="s">
        <v>112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1037</v>
      </c>
      <c r="O49">
        <v>17360</v>
      </c>
      <c r="P49" t="s">
        <v>123</v>
      </c>
      <c r="Q49" t="s">
        <v>82</v>
      </c>
      <c r="S49" t="s">
        <v>269</v>
      </c>
      <c r="T49" t="s">
        <v>36</v>
      </c>
      <c r="U49" t="s">
        <v>35</v>
      </c>
      <c r="V49" t="s">
        <v>29</v>
      </c>
      <c r="W49" t="s">
        <v>44</v>
      </c>
      <c r="X49" t="s">
        <v>118</v>
      </c>
      <c r="Y49" t="s">
        <v>484</v>
      </c>
      <c r="Z49" t="s">
        <v>484</v>
      </c>
      <c r="AA49" s="2">
        <v>42821.996874999997</v>
      </c>
      <c r="AB49" s="2">
        <v>42850.713865740741</v>
      </c>
      <c r="AC49" t="s">
        <v>402</v>
      </c>
      <c r="AD49">
        <v>2</v>
      </c>
      <c r="AE49" t="str">
        <f t="shared" ca="1" si="12"/>
        <v>Protocols-SMB</v>
      </c>
      <c r="AF49" t="str">
        <f t="shared" ca="1" si="13"/>
        <v xml:space="preserve"> ---</v>
      </c>
      <c r="AG49" t="str">
        <f t="shared" ca="1" si="14"/>
        <v xml:space="preserve"> ---</v>
      </c>
      <c r="AH49" t="str">
        <f t="shared" ca="1" si="15"/>
        <v>P1</v>
      </c>
    </row>
    <row r="50" spans="1:34" x14ac:dyDescent="0.3">
      <c r="A50">
        <f t="shared" si="8"/>
        <v>31</v>
      </c>
      <c r="B50">
        <f t="shared" si="9"/>
        <v>6</v>
      </c>
      <c r="C50" s="4">
        <f t="shared" ca="1" si="10"/>
        <v>97762</v>
      </c>
      <c r="D50">
        <v>97762</v>
      </c>
      <c r="E50" t="s">
        <v>561</v>
      </c>
      <c r="F50" t="s">
        <v>86</v>
      </c>
      <c r="G50" t="s">
        <v>87</v>
      </c>
      <c r="H50" t="s">
        <v>112</v>
      </c>
      <c r="I50" t="s">
        <v>24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950</v>
      </c>
      <c r="O50">
        <v>17259</v>
      </c>
      <c r="P50" t="s">
        <v>1076</v>
      </c>
      <c r="Q50" t="s">
        <v>82</v>
      </c>
      <c r="S50" t="s">
        <v>269</v>
      </c>
      <c r="T50" t="s">
        <v>23</v>
      </c>
      <c r="U50" t="s">
        <v>39</v>
      </c>
      <c r="V50" t="s">
        <v>190</v>
      </c>
      <c r="W50" t="s">
        <v>26</v>
      </c>
      <c r="X50" t="s">
        <v>405</v>
      </c>
      <c r="Y50" t="s">
        <v>484</v>
      </c>
      <c r="Z50" t="s">
        <v>484</v>
      </c>
      <c r="AA50" s="2">
        <v>42825.480578703704</v>
      </c>
      <c r="AB50" s="2">
        <v>42850.027708333335</v>
      </c>
      <c r="AD50">
        <v>1</v>
      </c>
      <c r="AE50" t="str">
        <f t="shared" ca="1" si="12"/>
        <v>Protocols-SMB</v>
      </c>
      <c r="AF50" t="str">
        <f t="shared" ca="1" si="13"/>
        <v xml:space="preserve"> ---</v>
      </c>
      <c r="AG50" t="str">
        <f t="shared" ca="1" si="14"/>
        <v xml:space="preserve"> ---</v>
      </c>
      <c r="AH50" t="str">
        <f t="shared" ca="1" si="15"/>
        <v>P1</v>
      </c>
    </row>
    <row r="51" spans="1:34" x14ac:dyDescent="0.3">
      <c r="A51">
        <f t="shared" si="8"/>
        <v>14</v>
      </c>
      <c r="B51">
        <f t="shared" si="9"/>
        <v>4</v>
      </c>
      <c r="C51" s="4">
        <f t="shared" ca="1" si="10"/>
        <v>98321</v>
      </c>
      <c r="D51">
        <v>98321</v>
      </c>
      <c r="E51" t="s">
        <v>1035</v>
      </c>
      <c r="F51" t="s">
        <v>86</v>
      </c>
      <c r="G51" t="s">
        <v>87</v>
      </c>
      <c r="H51" t="s">
        <v>94</v>
      </c>
      <c r="I51" t="s">
        <v>24</v>
      </c>
      <c r="J51" t="s">
        <v>123</v>
      </c>
      <c r="K51" t="str">
        <f t="shared" ca="1" si="11"/>
        <v>.</v>
      </c>
      <c r="L51" t="s">
        <v>484</v>
      </c>
      <c r="M51" t="s">
        <v>1088</v>
      </c>
      <c r="N51" t="s">
        <v>1051</v>
      </c>
      <c r="O51" t="s">
        <v>123</v>
      </c>
      <c r="P51" t="s">
        <v>1071</v>
      </c>
      <c r="Q51" t="s">
        <v>82</v>
      </c>
      <c r="S51" t="s">
        <v>269</v>
      </c>
      <c r="T51" t="s">
        <v>23</v>
      </c>
      <c r="U51" t="s">
        <v>22</v>
      </c>
      <c r="V51" t="s">
        <v>29</v>
      </c>
      <c r="W51" t="s">
        <v>32</v>
      </c>
      <c r="X51" t="s">
        <v>405</v>
      </c>
      <c r="Y51" t="s">
        <v>484</v>
      </c>
      <c r="Z51" t="s">
        <v>847</v>
      </c>
      <c r="AA51" s="2">
        <v>42842.461909722224</v>
      </c>
      <c r="AB51" s="2">
        <v>42852.195543981485</v>
      </c>
      <c r="AD51">
        <v>3</v>
      </c>
      <c r="AE51" t="str">
        <f t="shared" ca="1" si="12"/>
        <v>Protocols-SMB</v>
      </c>
      <c r="AF51" t="str">
        <f t="shared" ca="1" si="13"/>
        <v>Avitus_1.4.0.67-20170503</v>
      </c>
      <c r="AG51" t="str">
        <f t="shared" ca="1" si="14"/>
        <v xml:space="preserve"> ---</v>
      </c>
      <c r="AH51" t="str">
        <f t="shared" ca="1" si="15"/>
        <v>P2</v>
      </c>
    </row>
    <row r="52" spans="1:34" x14ac:dyDescent="0.3">
      <c r="A52">
        <f t="shared" si="8"/>
        <v>14</v>
      </c>
      <c r="B52">
        <f t="shared" si="9"/>
        <v>5</v>
      </c>
      <c r="C52" s="4">
        <f t="shared" ca="1" si="10"/>
        <v>98327</v>
      </c>
      <c r="D52">
        <v>98327</v>
      </c>
      <c r="E52" t="s">
        <v>84</v>
      </c>
      <c r="F52" t="s">
        <v>86</v>
      </c>
      <c r="G52" t="s">
        <v>87</v>
      </c>
      <c r="H52" t="s">
        <v>184</v>
      </c>
      <c r="I52" t="s">
        <v>81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1053</v>
      </c>
      <c r="O52" t="s">
        <v>123</v>
      </c>
      <c r="P52" t="s">
        <v>123</v>
      </c>
      <c r="Q52" t="s">
        <v>82</v>
      </c>
      <c r="S52" t="s">
        <v>269</v>
      </c>
      <c r="T52" t="s">
        <v>36</v>
      </c>
      <c r="U52" t="s">
        <v>22</v>
      </c>
      <c r="V52" t="s">
        <v>82</v>
      </c>
      <c r="W52" t="s">
        <v>54</v>
      </c>
      <c r="X52" t="s">
        <v>405</v>
      </c>
      <c r="Y52" t="s">
        <v>484</v>
      </c>
      <c r="Z52" t="s">
        <v>484</v>
      </c>
      <c r="AA52" s="2">
        <v>42842.525949074072</v>
      </c>
      <c r="AB52" s="2">
        <v>42851.457361111112</v>
      </c>
      <c r="AC52" t="s">
        <v>402</v>
      </c>
      <c r="AD52">
        <v>4</v>
      </c>
      <c r="AE52" t="str">
        <f t="shared" ca="1" si="12"/>
        <v>Protocols-SMB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P0</v>
      </c>
    </row>
    <row r="53" spans="1:34" x14ac:dyDescent="0.3">
      <c r="A53">
        <f t="shared" si="8"/>
        <v>6</v>
      </c>
      <c r="B53">
        <f t="shared" si="9"/>
        <v>3</v>
      </c>
      <c r="C53" s="4">
        <f t="shared" ca="1" si="10"/>
        <v>98690</v>
      </c>
      <c r="D53">
        <v>98690</v>
      </c>
      <c r="E53" t="s">
        <v>416</v>
      </c>
      <c r="F53" t="s">
        <v>86</v>
      </c>
      <c r="G53" t="s">
        <v>266</v>
      </c>
      <c r="H53" t="s">
        <v>184</v>
      </c>
      <c r="I53" t="s">
        <v>68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1144</v>
      </c>
      <c r="O53" t="s">
        <v>123</v>
      </c>
      <c r="P53" t="s">
        <v>123</v>
      </c>
      <c r="Q53" t="s">
        <v>82</v>
      </c>
      <c r="S53" t="s">
        <v>269</v>
      </c>
      <c r="T53" t="s">
        <v>23</v>
      </c>
      <c r="U53" t="s">
        <v>39</v>
      </c>
      <c r="V53" t="s">
        <v>82</v>
      </c>
      <c r="W53" t="s">
        <v>95</v>
      </c>
      <c r="X53" t="s">
        <v>544</v>
      </c>
      <c r="Y53" t="s">
        <v>484</v>
      </c>
      <c r="Z53" t="s">
        <v>484</v>
      </c>
      <c r="AA53" s="2">
        <v>42850.136504629627</v>
      </c>
      <c r="AB53" s="2">
        <v>42853.218449074076</v>
      </c>
      <c r="AD53">
        <v>12</v>
      </c>
      <c r="AE53" t="str">
        <f t="shared" ca="1" si="12"/>
        <v>Protocols-SMB</v>
      </c>
      <c r="AF53" t="str">
        <f t="shared" ca="1" si="13"/>
        <v xml:space="preserve"> ---</v>
      </c>
      <c r="AG53" t="str">
        <f t="shared" ca="1" si="14"/>
        <v xml:space="preserve"> ---</v>
      </c>
      <c r="AH53" t="str">
        <f t="shared" ca="1" si="15"/>
        <v>P0</v>
      </c>
    </row>
    <row r="54" spans="1:34" x14ac:dyDescent="0.3">
      <c r="A54">
        <f t="shared" si="8"/>
        <v>6</v>
      </c>
      <c r="B54">
        <f t="shared" si="9"/>
        <v>1</v>
      </c>
      <c r="C54" s="4">
        <f t="shared" ca="1" si="10"/>
        <v>98719</v>
      </c>
      <c r="D54">
        <v>98719</v>
      </c>
      <c r="E54" t="s">
        <v>85</v>
      </c>
      <c r="F54" t="s">
        <v>86</v>
      </c>
      <c r="G54" t="s">
        <v>87</v>
      </c>
      <c r="H54" t="s">
        <v>112</v>
      </c>
      <c r="I54" t="s">
        <v>24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1145</v>
      </c>
      <c r="O54">
        <v>17461</v>
      </c>
      <c r="P54" t="s">
        <v>123</v>
      </c>
      <c r="Q54" t="s">
        <v>82</v>
      </c>
      <c r="S54" t="s">
        <v>269</v>
      </c>
      <c r="T54" t="s">
        <v>36</v>
      </c>
      <c r="U54" t="s">
        <v>35</v>
      </c>
      <c r="V54" t="s">
        <v>190</v>
      </c>
      <c r="W54" t="s">
        <v>26</v>
      </c>
      <c r="X54" t="s">
        <v>742</v>
      </c>
      <c r="Y54" t="s">
        <v>103</v>
      </c>
      <c r="Z54" t="s">
        <v>484</v>
      </c>
      <c r="AA54" s="2">
        <v>42850.597083333334</v>
      </c>
      <c r="AB54" s="2">
        <v>42855.48332175926</v>
      </c>
      <c r="AD54">
        <v>4</v>
      </c>
      <c r="AE54" t="str">
        <f t="shared" ca="1" si="12"/>
        <v>Protocols-SMB</v>
      </c>
      <c r="AF54" t="str">
        <f t="shared" ca="1" si="13"/>
        <v xml:space="preserve"> ---</v>
      </c>
      <c r="AG54" t="str">
        <f t="shared" ca="1" si="14"/>
        <v xml:space="preserve"> ---</v>
      </c>
      <c r="AH54" t="str">
        <f t="shared" ca="1" si="15"/>
        <v>P1</v>
      </c>
    </row>
    <row r="55" spans="1:34" x14ac:dyDescent="0.3">
      <c r="A55">
        <f t="shared" si="8"/>
        <v>5</v>
      </c>
      <c r="B55">
        <f t="shared" si="9"/>
        <v>1</v>
      </c>
      <c r="C55" s="4">
        <f t="shared" ca="1" si="10"/>
        <v>98767</v>
      </c>
      <c r="D55">
        <v>98767</v>
      </c>
      <c r="E55" t="s">
        <v>89</v>
      </c>
      <c r="F55" t="s">
        <v>86</v>
      </c>
      <c r="G55" t="s">
        <v>87</v>
      </c>
      <c r="H55" t="s">
        <v>112</v>
      </c>
      <c r="I55" t="s">
        <v>24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1151</v>
      </c>
      <c r="O55">
        <v>17441</v>
      </c>
      <c r="P55" t="s">
        <v>123</v>
      </c>
      <c r="Q55" t="s">
        <v>82</v>
      </c>
      <c r="S55" t="s">
        <v>269</v>
      </c>
      <c r="T55" t="s">
        <v>36</v>
      </c>
      <c r="U55" t="s">
        <v>35</v>
      </c>
      <c r="V55" t="s">
        <v>190</v>
      </c>
      <c r="W55" t="s">
        <v>26</v>
      </c>
      <c r="X55" t="s">
        <v>405</v>
      </c>
      <c r="Y55" t="s">
        <v>484</v>
      </c>
      <c r="Z55" t="s">
        <v>484</v>
      </c>
      <c r="AA55" s="2">
        <v>42851.463229166664</v>
      </c>
      <c r="AB55" s="2">
        <v>42855.947557870371</v>
      </c>
      <c r="AD55">
        <v>1</v>
      </c>
      <c r="AE55" t="str">
        <f t="shared" ca="1" si="12"/>
        <v>Protocols-SMB</v>
      </c>
      <c r="AF55" t="str">
        <f t="shared" ca="1" si="13"/>
        <v xml:space="preserve"> ---</v>
      </c>
      <c r="AG55" t="str">
        <f t="shared" ca="1" si="14"/>
        <v xml:space="preserve"> ---</v>
      </c>
      <c r="AH55" t="str">
        <f t="shared" ca="1" si="15"/>
        <v>P1</v>
      </c>
    </row>
    <row r="56" spans="1:34" x14ac:dyDescent="0.3">
      <c r="A56">
        <f t="shared" si="8"/>
        <v>5</v>
      </c>
      <c r="B56">
        <f t="shared" si="9"/>
        <v>4</v>
      </c>
      <c r="C56" s="4">
        <f t="shared" ca="1" si="10"/>
        <v>98779</v>
      </c>
      <c r="D56">
        <v>98779</v>
      </c>
      <c r="E56" t="s">
        <v>134</v>
      </c>
      <c r="F56" t="s">
        <v>86</v>
      </c>
      <c r="G56" t="s">
        <v>87</v>
      </c>
      <c r="H56" t="s">
        <v>94</v>
      </c>
      <c r="I56" t="s">
        <v>24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1153</v>
      </c>
      <c r="O56" t="s">
        <v>123</v>
      </c>
      <c r="P56" t="s">
        <v>123</v>
      </c>
      <c r="Q56" t="s">
        <v>82</v>
      </c>
      <c r="S56" t="s">
        <v>269</v>
      </c>
      <c r="T56" t="s">
        <v>23</v>
      </c>
      <c r="U56" t="s">
        <v>39</v>
      </c>
      <c r="V56" t="s">
        <v>82</v>
      </c>
      <c r="W56" t="s">
        <v>683</v>
      </c>
      <c r="X56" t="s">
        <v>405</v>
      </c>
      <c r="Y56" t="s">
        <v>484</v>
      </c>
      <c r="Z56" t="s">
        <v>484</v>
      </c>
      <c r="AA56" s="2">
        <v>42851.675995370373</v>
      </c>
      <c r="AB56" s="2">
        <v>42852.958414351851</v>
      </c>
      <c r="AD56">
        <v>1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 xml:space="preserve"> ---</v>
      </c>
      <c r="AH56" t="str">
        <f t="shared" ca="1" si="15"/>
        <v>P2</v>
      </c>
    </row>
    <row r="57" spans="1:34" x14ac:dyDescent="0.3">
      <c r="A57">
        <f t="shared" si="8"/>
        <v>4</v>
      </c>
      <c r="B57">
        <f t="shared" si="9"/>
        <v>4</v>
      </c>
      <c r="C57" s="4">
        <f t="shared" ca="1" si="10"/>
        <v>98839</v>
      </c>
      <c r="D57">
        <v>98839</v>
      </c>
      <c r="E57" t="s">
        <v>416</v>
      </c>
      <c r="F57" t="s">
        <v>86</v>
      </c>
      <c r="G57" t="s">
        <v>266</v>
      </c>
      <c r="H57" t="s">
        <v>94</v>
      </c>
      <c r="I57" t="s">
        <v>24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1161</v>
      </c>
      <c r="O57" t="s">
        <v>123</v>
      </c>
      <c r="P57" t="s">
        <v>123</v>
      </c>
      <c r="Q57" t="s">
        <v>82</v>
      </c>
      <c r="S57" t="s">
        <v>269</v>
      </c>
      <c r="T57" t="s">
        <v>23</v>
      </c>
      <c r="U57" t="s">
        <v>39</v>
      </c>
      <c r="V57" t="s">
        <v>29</v>
      </c>
      <c r="W57" t="s">
        <v>54</v>
      </c>
      <c r="X57" t="s">
        <v>405</v>
      </c>
      <c r="Y57" t="s">
        <v>484</v>
      </c>
      <c r="Z57" t="s">
        <v>484</v>
      </c>
      <c r="AA57" s="2">
        <v>42852.588067129633</v>
      </c>
      <c r="AB57" s="2">
        <v>42852.588067129633</v>
      </c>
      <c r="AD57">
        <v>1</v>
      </c>
      <c r="AE57" t="str">
        <f t="shared" ca="1" si="12"/>
        <v>Protocols-SMB</v>
      </c>
      <c r="AF57" t="str">
        <f t="shared" ca="1" si="13"/>
        <v xml:space="preserve"> ---</v>
      </c>
      <c r="AG57" t="str">
        <f t="shared" ca="1" si="14"/>
        <v xml:space="preserve"> ---</v>
      </c>
      <c r="AH57" t="str">
        <f t="shared" ca="1" si="15"/>
        <v>P2</v>
      </c>
    </row>
    <row r="58" spans="1:34" x14ac:dyDescent="0.3">
      <c r="A58">
        <f t="shared" si="8"/>
        <v>3</v>
      </c>
      <c r="B58">
        <f t="shared" si="9"/>
        <v>0</v>
      </c>
      <c r="C58" s="4">
        <f t="shared" ca="1" si="10"/>
        <v>98888</v>
      </c>
      <c r="D58">
        <v>98888</v>
      </c>
      <c r="E58" t="s">
        <v>265</v>
      </c>
      <c r="F58" t="s">
        <v>86</v>
      </c>
      <c r="G58" t="s">
        <v>87</v>
      </c>
      <c r="H58" t="s">
        <v>94</v>
      </c>
      <c r="I58" t="s">
        <v>123</v>
      </c>
      <c r="J58" t="s">
        <v>123</v>
      </c>
      <c r="K58" t="str">
        <f t="shared" ca="1" si="11"/>
        <v>NTR</v>
      </c>
      <c r="L58" t="s">
        <v>484</v>
      </c>
      <c r="M58" t="s">
        <v>484</v>
      </c>
      <c r="N58" t="s">
        <v>1171</v>
      </c>
      <c r="O58">
        <v>17509</v>
      </c>
      <c r="P58" t="s">
        <v>123</v>
      </c>
      <c r="Q58" t="s">
        <v>21</v>
      </c>
      <c r="S58" t="s">
        <v>269</v>
      </c>
      <c r="T58" t="s">
        <v>36</v>
      </c>
      <c r="U58" t="s">
        <v>35</v>
      </c>
      <c r="V58" t="s">
        <v>190</v>
      </c>
      <c r="W58" t="s">
        <v>26</v>
      </c>
      <c r="X58" t="s">
        <v>742</v>
      </c>
      <c r="Y58" t="s">
        <v>103</v>
      </c>
      <c r="Z58" t="s">
        <v>484</v>
      </c>
      <c r="AA58" s="2">
        <v>42853.595312500001</v>
      </c>
      <c r="AB58" s="2">
        <v>42856.339733796296</v>
      </c>
      <c r="AD58">
        <v>6</v>
      </c>
      <c r="AE58" t="str">
        <f t="shared" ca="1" si="12"/>
        <v>NTR</v>
      </c>
      <c r="AF58" t="str">
        <f t="shared" ca="1" si="13"/>
        <v>NoTarg</v>
      </c>
      <c r="AG58" t="str">
        <f t="shared" ca="1" si="14"/>
        <v>NoWaive</v>
      </c>
      <c r="AH58" t="str">
        <f t="shared" ca="1" si="15"/>
        <v>NTR</v>
      </c>
    </row>
    <row r="59" spans="1:34" x14ac:dyDescent="0.3">
      <c r="A59">
        <f t="shared" si="8"/>
        <v>3</v>
      </c>
      <c r="B59">
        <f t="shared" si="9"/>
        <v>2</v>
      </c>
      <c r="C59" s="4">
        <f t="shared" ca="1" si="10"/>
        <v>98891</v>
      </c>
      <c r="D59">
        <v>98891</v>
      </c>
      <c r="E59" t="s">
        <v>118</v>
      </c>
      <c r="F59" t="s">
        <v>86</v>
      </c>
      <c r="G59" t="s">
        <v>87</v>
      </c>
      <c r="H59" t="s">
        <v>94</v>
      </c>
      <c r="I59" t="s">
        <v>123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1172</v>
      </c>
      <c r="O59">
        <v>17510</v>
      </c>
      <c r="P59" t="s">
        <v>123</v>
      </c>
      <c r="Q59" t="s">
        <v>21</v>
      </c>
      <c r="S59" t="s">
        <v>269</v>
      </c>
      <c r="T59" t="s">
        <v>36</v>
      </c>
      <c r="U59" t="s">
        <v>35</v>
      </c>
      <c r="V59" t="s">
        <v>190</v>
      </c>
      <c r="W59" t="s">
        <v>26</v>
      </c>
      <c r="X59" t="s">
        <v>742</v>
      </c>
      <c r="Y59" t="s">
        <v>103</v>
      </c>
      <c r="Z59" t="s">
        <v>484</v>
      </c>
      <c r="AA59" s="2">
        <v>42853.622870370367</v>
      </c>
      <c r="AB59" s="2">
        <v>42854.957013888888</v>
      </c>
      <c r="AD59">
        <v>2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 xml:space="preserve"> ---</v>
      </c>
      <c r="AH59" t="str">
        <f t="shared" ca="1" si="15"/>
        <v>P2</v>
      </c>
    </row>
    <row r="60" spans="1:34" x14ac:dyDescent="0.3">
      <c r="A60">
        <f t="shared" si="8"/>
        <v>115</v>
      </c>
      <c r="B60">
        <f t="shared" si="9"/>
        <v>4</v>
      </c>
      <c r="C60" s="4">
        <f t="shared" ca="1" si="10"/>
        <v>94268</v>
      </c>
      <c r="D60">
        <v>94268</v>
      </c>
      <c r="E60" t="s">
        <v>181</v>
      </c>
      <c r="F60" t="s">
        <v>55</v>
      </c>
      <c r="G60" t="s">
        <v>182</v>
      </c>
      <c r="H60" t="s">
        <v>112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1100</v>
      </c>
      <c r="N60" t="s">
        <v>368</v>
      </c>
      <c r="O60">
        <v>12452</v>
      </c>
      <c r="P60" t="s">
        <v>645</v>
      </c>
      <c r="Q60" t="s">
        <v>82</v>
      </c>
      <c r="S60" t="s">
        <v>269</v>
      </c>
      <c r="T60" t="s">
        <v>36</v>
      </c>
      <c r="U60" t="s">
        <v>35</v>
      </c>
      <c r="V60" t="s">
        <v>25</v>
      </c>
      <c r="W60" t="s">
        <v>26</v>
      </c>
      <c r="X60" t="s">
        <v>218</v>
      </c>
      <c r="Y60" t="s">
        <v>484</v>
      </c>
      <c r="Z60" t="s">
        <v>484</v>
      </c>
      <c r="AA60" s="2">
        <v>42741.246898148151</v>
      </c>
      <c r="AB60" s="2">
        <v>42852.085613425923</v>
      </c>
      <c r="AD60">
        <v>7</v>
      </c>
      <c r="AE60" t="str">
        <f t="shared" ca="1" si="12"/>
        <v>Snapshots</v>
      </c>
      <c r="AF60" t="str">
        <f t="shared" ca="1" si="13"/>
        <v>Avitus_1.4.0.68-20170510</v>
      </c>
      <c r="AG60" t="str">
        <f t="shared" ca="1" si="14"/>
        <v xml:space="preserve"> ---</v>
      </c>
      <c r="AH60" t="str">
        <f t="shared" ca="1" si="15"/>
        <v>P1</v>
      </c>
    </row>
    <row r="61" spans="1:34" x14ac:dyDescent="0.3">
      <c r="A61">
        <f t="shared" si="8"/>
        <v>42241</v>
      </c>
      <c r="B61">
        <f t="shared" si="9"/>
        <v>42241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42241</v>
      </c>
      <c r="B62">
        <f t="shared" si="9"/>
        <v>42241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42241</v>
      </c>
      <c r="B63">
        <f t="shared" si="9"/>
        <v>42241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42241</v>
      </c>
      <c r="B64">
        <f t="shared" si="9"/>
        <v>42241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42241</v>
      </c>
      <c r="B65">
        <f t="shared" si="9"/>
        <v>42241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42241</v>
      </c>
      <c r="B66">
        <f t="shared" ref="B66:B100" si="17">DAYS360(AB66,$K$104)</f>
        <v>42241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42241</v>
      </c>
      <c r="B67">
        <f t="shared" si="17"/>
        <v>42241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42241</v>
      </c>
      <c r="B68">
        <f t="shared" si="17"/>
        <v>42241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42241</v>
      </c>
      <c r="B69">
        <f t="shared" si="17"/>
        <v>42241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42241</v>
      </c>
      <c r="B70">
        <f t="shared" si="17"/>
        <v>42241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42241</v>
      </c>
      <c r="B71">
        <f t="shared" si="17"/>
        <v>42241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42241</v>
      </c>
      <c r="B72">
        <f t="shared" si="17"/>
        <v>42241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42241</v>
      </c>
      <c r="B73">
        <f t="shared" si="17"/>
        <v>42241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42241</v>
      </c>
      <c r="B74">
        <f t="shared" si="17"/>
        <v>42241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42241</v>
      </c>
      <c r="B75">
        <f t="shared" si="17"/>
        <v>42241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42241</v>
      </c>
      <c r="B76">
        <f t="shared" si="17"/>
        <v>42241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42241</v>
      </c>
      <c r="B77">
        <f t="shared" si="17"/>
        <v>42241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42241</v>
      </c>
      <c r="B78">
        <f t="shared" si="17"/>
        <v>42241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42241</v>
      </c>
      <c r="B79">
        <f t="shared" si="17"/>
        <v>42241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42241</v>
      </c>
      <c r="B80">
        <f t="shared" si="17"/>
        <v>42241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42241</v>
      </c>
      <c r="B81">
        <f t="shared" si="17"/>
        <v>42241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42241</v>
      </c>
      <c r="B82">
        <f t="shared" si="17"/>
        <v>42241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42241</v>
      </c>
      <c r="B83">
        <f t="shared" si="17"/>
        <v>42241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42241</v>
      </c>
      <c r="B84">
        <f t="shared" si="17"/>
        <v>42241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42241</v>
      </c>
      <c r="B85">
        <f t="shared" si="17"/>
        <v>42241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42241</v>
      </c>
      <c r="B86">
        <f t="shared" si="17"/>
        <v>42241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42241</v>
      </c>
      <c r="B87">
        <f t="shared" si="17"/>
        <v>42241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42241</v>
      </c>
      <c r="B88">
        <f t="shared" si="17"/>
        <v>42241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42241</v>
      </c>
      <c r="B89">
        <f t="shared" si="17"/>
        <v>42241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42241</v>
      </c>
      <c r="B90">
        <f t="shared" si="17"/>
        <v>42241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42241</v>
      </c>
      <c r="B91">
        <f t="shared" si="17"/>
        <v>42241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42241</v>
      </c>
      <c r="B92">
        <f t="shared" si="17"/>
        <v>42241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42241</v>
      </c>
      <c r="B93">
        <f t="shared" si="17"/>
        <v>42241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42241</v>
      </c>
      <c r="B94">
        <f t="shared" si="17"/>
        <v>42241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42241</v>
      </c>
      <c r="B95">
        <f t="shared" si="17"/>
        <v>42241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42241</v>
      </c>
      <c r="B96">
        <f t="shared" si="17"/>
        <v>42241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42241</v>
      </c>
      <c r="B97">
        <f t="shared" si="17"/>
        <v>42241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42241</v>
      </c>
      <c r="B98">
        <f t="shared" si="17"/>
        <v>42241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42241</v>
      </c>
      <c r="B99">
        <f t="shared" si="17"/>
        <v>42241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42241</v>
      </c>
      <c r="B100">
        <f t="shared" si="17"/>
        <v>42241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59</v>
      </c>
      <c r="K103" t="s">
        <v>1175</v>
      </c>
    </row>
    <row r="104" spans="1:34" x14ac:dyDescent="0.3">
      <c r="G104" t="s">
        <v>153</v>
      </c>
      <c r="I104" t="str">
        <f>CONCATENATE(MID($K$103,11,5), " Report")</f>
        <v>04-30 Report</v>
      </c>
      <c r="K104" s="6">
        <v>42856</v>
      </c>
    </row>
    <row r="105" spans="1:34" x14ac:dyDescent="0.3">
      <c r="F105" t="s">
        <v>150</v>
      </c>
      <c r="G105">
        <f ca="1">COUNTIFS(K2:K100,"=NTR")</f>
        <v>2</v>
      </c>
      <c r="I105">
        <f ca="1">INDIRECT("'" &amp; $K$103 &amp; "'!$g" &amp; ROW())</f>
        <v>2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</v>
      </c>
      <c r="I106">
        <f t="shared" ref="I106:I111" ca="1" si="24">INDIRECT("'" &amp; $K$103 &amp; "'!$g" &amp; ROW())</f>
        <v>2</v>
      </c>
      <c r="K106" s="7"/>
    </row>
    <row r="107" spans="1:34" x14ac:dyDescent="0.3">
      <c r="F107" t="s">
        <v>157</v>
      </c>
      <c r="G107">
        <f>COUNTIFS(B2:B81,"&gt;7",B2:B81,"&lt;400")</f>
        <v>13</v>
      </c>
      <c r="I107">
        <f t="shared" ca="1" si="24"/>
        <v>13</v>
      </c>
    </row>
    <row r="108" spans="1:34" x14ac:dyDescent="0.3">
      <c r="F108" t="s">
        <v>152</v>
      </c>
      <c r="G108">
        <f>COUNTIFS(L2:L81,"=Waiver*")</f>
        <v>3</v>
      </c>
      <c r="I108">
        <f t="shared" ca="1" si="24"/>
        <v>3</v>
      </c>
    </row>
    <row r="109" spans="1:34" x14ac:dyDescent="0.3">
      <c r="F109" t="s">
        <v>158</v>
      </c>
      <c r="G109">
        <f>COUNTA(D2:D104)</f>
        <v>59</v>
      </c>
      <c r="I109">
        <f t="shared" ca="1" si="24"/>
        <v>57</v>
      </c>
    </row>
    <row r="110" spans="1:34" x14ac:dyDescent="0.3">
      <c r="F110" t="s">
        <v>159</v>
      </c>
      <c r="G110">
        <v>31</v>
      </c>
      <c r="I110">
        <f t="shared" ca="1" si="24"/>
        <v>31</v>
      </c>
    </row>
    <row r="111" spans="1:34" s="1" customFormat="1" x14ac:dyDescent="0.3">
      <c r="F111" s="1" t="s">
        <v>21</v>
      </c>
      <c r="G111" s="1">
        <f>COUNTIFS(Q2:Q95,$F111)</f>
        <v>7</v>
      </c>
      <c r="I111">
        <f t="shared" ca="1" si="24"/>
        <v>5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13</v>
      </c>
      <c r="H115" s="1">
        <f>COUNTIFS($F$2:$F$95,F115 &amp; "*",$H$2:$H$95,"P0")</f>
        <v>9</v>
      </c>
      <c r="I115" s="1">
        <f ca="1">INDIRECT("'" &amp; $K$103 &amp; "'!$g" &amp; ROW())</f>
        <v>12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 t="str">
        <f>HYPERLINK(Data!K2, "AvitusOpenRZmwr")</f>
        <v>AvitusOpenRZmwr</v>
      </c>
    </row>
    <row r="117" spans="5:14" x14ac:dyDescent="0.3">
      <c r="F117" t="s">
        <v>63</v>
      </c>
      <c r="G117" s="1">
        <f t="shared" si="25"/>
        <v>7</v>
      </c>
      <c r="H117" s="1">
        <f t="shared" si="26"/>
        <v>5</v>
      </c>
      <c r="I117" s="1">
        <f t="shared" ca="1" si="27"/>
        <v>7</v>
      </c>
    </row>
    <row r="118" spans="5:14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5</v>
      </c>
    </row>
    <row r="119" spans="5:14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2</v>
      </c>
      <c r="K119" t="s">
        <v>161</v>
      </c>
    </row>
    <row r="120" spans="5:14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7</v>
      </c>
      <c r="H122" s="1">
        <f t="shared" si="26"/>
        <v>4</v>
      </c>
      <c r="I122" s="1">
        <f t="shared" ca="1" si="27"/>
        <v>7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3</v>
      </c>
      <c r="H125" s="1">
        <f t="shared" si="26"/>
        <v>1</v>
      </c>
      <c r="I125" s="1">
        <f t="shared" ca="1" si="27"/>
        <v>3</v>
      </c>
      <c r="M125" t="str">
        <f>CONCATENATE("Prev Rpt= ",$K$103)</f>
        <v>Prev Rpt= bugs-2017-04-30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33</v>
      </c>
      <c r="M126">
        <f ca="1">INDIRECT("'" &amp; $K$103 &amp; "'!$l" &amp; ROW())</f>
        <v>33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12</v>
      </c>
      <c r="M127">
        <f ca="1">INDIRECT("'" &amp; $K$103 &amp; "'!$l" &amp; ROW())</f>
        <v>12</v>
      </c>
    </row>
    <row r="128" spans="5:14" x14ac:dyDescent="0.3">
      <c r="F128" t="s">
        <v>230</v>
      </c>
      <c r="G128" s="1">
        <f t="shared" si="25"/>
        <v>1</v>
      </c>
      <c r="H128" s="1">
        <f t="shared" si="26"/>
        <v>0</v>
      </c>
      <c r="I128" s="1">
        <f t="shared" ca="1" si="27"/>
        <v>1</v>
      </c>
      <c r="K128" t="s">
        <v>200</v>
      </c>
      <c r="L128">
        <f>COUNTIFS(H2:H95, "p2")</f>
        <v>13</v>
      </c>
      <c r="M128">
        <f ca="1">INDIRECT("'" &amp; $K$103 &amp; "'!$l" &amp; ROW())</f>
        <v>11</v>
      </c>
    </row>
    <row r="129" spans="5:13" x14ac:dyDescent="0.3">
      <c r="F129" t="s">
        <v>19</v>
      </c>
      <c r="G129" s="1">
        <f t="shared" si="25"/>
        <v>3</v>
      </c>
      <c r="H129" s="1">
        <f t="shared" si="26"/>
        <v>3</v>
      </c>
      <c r="I129" s="1">
        <f t="shared" ca="1" si="27"/>
        <v>3</v>
      </c>
      <c r="K129" t="s">
        <v>203</v>
      </c>
      <c r="L129">
        <f>COUNTIFS(H2:H95, "unspecified")</f>
        <v>1</v>
      </c>
      <c r="M129">
        <f ca="1">INDIRECT("'" &amp; $K$103 &amp; "'!$l" &amp; ROW())</f>
        <v>1</v>
      </c>
    </row>
    <row r="130" spans="5:13" x14ac:dyDescent="0.3">
      <c r="F130" t="s">
        <v>86</v>
      </c>
      <c r="G130" s="1">
        <f t="shared" si="25"/>
        <v>16</v>
      </c>
      <c r="H130" s="1">
        <f t="shared" si="26"/>
        <v>4</v>
      </c>
      <c r="I130" s="1">
        <f t="shared" ca="1" si="27"/>
        <v>15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59</v>
      </c>
      <c r="M131" s="1">
        <f ca="1">SUM(M126:M129)</f>
        <v>57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1</v>
      </c>
      <c r="H133" s="1">
        <f>COUNTIFS($F$2:$F$95,F133 &amp; "*",$H$2:$H$95,"P0")</f>
        <v>0</v>
      </c>
      <c r="I133" s="1">
        <f t="shared" ca="1" si="27"/>
        <v>1</v>
      </c>
      <c r="K133" s="13" t="str">
        <f>CONCATENATE("192 to be verified/closed, ",SUM(58,31)," non-QA submitter.")</f>
        <v>192 to be verified/closed, 89 non-QA submitter.</v>
      </c>
      <c r="L133" s="13" t="str">
        <f>CONCATENATE("Older than 14 days: ", SUM(21,37))</f>
        <v>Older than 14 days: 58</v>
      </c>
    </row>
    <row r="134" spans="5:13" x14ac:dyDescent="0.3">
      <c r="G134" s="1">
        <f>SUM(G115:G133)</f>
        <v>59</v>
      </c>
      <c r="H134" s="1">
        <f>SUM(H115:H133)</f>
        <v>33</v>
      </c>
      <c r="I134" s="1">
        <f ca="1">SUM(I115:I133)</f>
        <v>57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2</v>
      </c>
      <c r="I136" s="1">
        <f ca="1">INDIRECT("'" &amp; $K$103 &amp; "'!$g" &amp; ROW())</f>
        <v>2</v>
      </c>
    </row>
    <row r="137" spans="5:13" x14ac:dyDescent="0.3">
      <c r="E137" s="1"/>
      <c r="F137" s="1" t="s">
        <v>194</v>
      </c>
      <c r="G137" s="1">
        <f>COUNTIFS($T$2:$T$95,$F137)</f>
        <v>38</v>
      </c>
      <c r="I137" s="1">
        <f ca="1">INDIRECT("'" &amp; $K$103 &amp; "'!$g" &amp; ROW())</f>
        <v>36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19</v>
      </c>
      <c r="I138" s="1">
        <f ca="1">INDIRECT("'" &amp; $K$103 &amp; "'!$g" &amp; ROW())</f>
        <v>19</v>
      </c>
      <c r="K138" s="4" t="s">
        <v>968</v>
      </c>
    </row>
    <row r="139" spans="5:13" x14ac:dyDescent="0.3">
      <c r="G139">
        <f>SUM(G136:G138)</f>
        <v>59</v>
      </c>
      <c r="I139">
        <f ca="1">INDIRECT("'" &amp; $K$103 &amp; "'!$g" &amp; ROW())</f>
        <v>57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30</v>
      </c>
      <c r="I141">
        <f ca="1">INDIRECT("'" &amp; $K$103 &amp; "'!$g" &amp;ROW())</f>
        <v>29</v>
      </c>
    </row>
    <row r="142" spans="5:13" s="1" customFormat="1" x14ac:dyDescent="0.3">
      <c r="E142"/>
      <c r="F142" t="s">
        <v>570</v>
      </c>
      <c r="G142">
        <f t="shared" si="28"/>
        <v>0</v>
      </c>
      <c r="I142">
        <f t="shared" ref="I142:I148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17</v>
      </c>
      <c r="I143">
        <f t="shared" ca="1" si="29"/>
        <v>16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9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1</v>
      </c>
      <c r="I148">
        <f t="shared" ca="1" si="29"/>
        <v>1</v>
      </c>
    </row>
    <row r="149" spans="5:9" s="1" customFormat="1" x14ac:dyDescent="0.3">
      <c r="E149"/>
      <c r="G149" s="1">
        <f>SUM(G141:G148)</f>
        <v>59</v>
      </c>
      <c r="I149" s="1">
        <f ca="1">SUM(I141:I148)</f>
        <v>57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3</v>
      </c>
      <c r="I154">
        <f t="shared" ca="1" si="30"/>
        <v>3</v>
      </c>
    </row>
    <row r="155" spans="5:9" x14ac:dyDescent="0.3">
      <c r="F155" t="s">
        <v>1088</v>
      </c>
      <c r="G155">
        <f t="shared" si="31"/>
        <v>7</v>
      </c>
      <c r="I155">
        <f t="shared" ca="1" si="30"/>
        <v>7</v>
      </c>
    </row>
    <row r="156" spans="5:9" x14ac:dyDescent="0.3">
      <c r="F156" t="s">
        <v>1100</v>
      </c>
      <c r="G156">
        <f t="shared" si="31"/>
        <v>3</v>
      </c>
      <c r="I156">
        <f t="shared" ca="1" si="30"/>
        <v>3</v>
      </c>
    </row>
    <row r="157" spans="5:9" x14ac:dyDescent="0.3">
      <c r="F157" t="s">
        <v>1089</v>
      </c>
      <c r="G157">
        <f t="shared" si="31"/>
        <v>1</v>
      </c>
      <c r="I157">
        <f t="shared" ca="1" si="30"/>
        <v>1</v>
      </c>
    </row>
    <row r="158" spans="5:9" x14ac:dyDescent="0.3">
      <c r="F158" t="s">
        <v>1182</v>
      </c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F159" t="s">
        <v>1105</v>
      </c>
      <c r="G159">
        <f t="shared" si="31"/>
        <v>5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19</v>
      </c>
    </row>
    <row r="174" spans="7:14" x14ac:dyDescent="0.3">
      <c r="N174" t="s">
        <v>478</v>
      </c>
    </row>
  </sheetData>
  <autoFilter ref="A1:AH101"/>
  <conditionalFormatting sqref="F2:F100">
    <cfRule type="expression" dxfId="218" priority="5">
      <formula>IF(AND(F2 &lt;&gt; AE2, AE2 &lt;&gt; "NTR"), 1,0)</formula>
    </cfRule>
  </conditionalFormatting>
  <conditionalFormatting sqref="M2:M100">
    <cfRule type="expression" dxfId="217" priority="4">
      <formula>IF(AND(M2&lt;&gt;AF2,AF2 &lt;&gt; "---"),IF(AF2 &lt;&gt; "NoTarg",1,0),0)</formula>
    </cfRule>
  </conditionalFormatting>
  <conditionalFormatting sqref="L2:L100">
    <cfRule type="expression" dxfId="216" priority="3">
      <formula>IF(AND(L2 &lt;&gt; AG2, AG2 &lt;&gt; "NoWaive"), 1,0)</formula>
    </cfRule>
  </conditionalFormatting>
  <conditionalFormatting sqref="H2:H100">
    <cfRule type="expression" dxfId="215" priority="2">
      <formula>IF(AND(H2 &lt;&gt; AH2, AH2 &lt;&gt; "NTR"), 1,0)</formula>
    </cfRule>
  </conditionalFormatting>
  <conditionalFormatting sqref="A131:E133 G131:H131 A116:H130 F132:H132 I116:I132 J116:BA133 A134:BA157 F133:I133 A2:BA115 A160:BA500 A158:E159 G158:BA159">
    <cfRule type="expression" dxfId="214" priority="6">
      <formula>MOD(ROW(),2)=0</formula>
    </cfRule>
  </conditionalFormatting>
  <conditionalFormatting sqref="F158:F159">
    <cfRule type="expression" dxfId="213" priority="1">
      <formula>MOD(ROW(),2)=0</formula>
    </cfRule>
  </conditionalFormatting>
  <hyperlinks>
    <hyperlink ref="K115" r:id="rId1"/>
    <hyperlink ref="K1" location="'bugs-2017-05-01'!K118" display="Prev Notes"/>
    <hyperlink ref="N111" location="'bugs-2017-05-01'!A2" display="Top"/>
    <hyperlink ref="E17" r:id="rId2" display="moorthy.mm@hpe.com"/>
    <hyperlink ref="E23" r:id="rId3" display="gabriel.vicoveanu@hpe.com"/>
    <hyperlink ref="E84" r:id="rId4" display="akshay.ballal@hpe.com"/>
    <hyperlink ref="K137" r:id="rId5"/>
    <hyperlink ref="K134" r:id="rId6"/>
    <hyperlink ref="E38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1953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54" r:id="rId13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55" r:id="rId14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56" r:id="rId15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57" r:id="rId16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58" r:id="rId17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59" r:id="rId18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60" r:id="rId19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61" r:id="rId20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62" r:id="rId21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63" r:id="rId22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64" r:id="rId23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965" r:id="rId24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/>
  <dimension ref="A1:AH174"/>
  <sheetViews>
    <sheetView zoomScale="62" zoomScaleNormal="62"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0.6640625" customWidth="1"/>
    <col min="10" max="10" width="66.77734375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57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30-Apr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302</v>
      </c>
      <c r="B2">
        <f t="shared" ref="B2:B33" si="1">DAYS360(AB2,$K$104)</f>
        <v>16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1008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42839.405138888891</v>
      </c>
      <c r="AD2">
        <v>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193</v>
      </c>
      <c r="B3">
        <f t="shared" si="1"/>
        <v>6</v>
      </c>
      <c r="C3" s="4">
        <f t="shared" ca="1" si="2"/>
        <v>90773</v>
      </c>
      <c r="D3">
        <v>90773</v>
      </c>
      <c r="E3" t="s">
        <v>1016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1088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42849.246770833335</v>
      </c>
      <c r="AD3">
        <v>5</v>
      </c>
      <c r="AE3" t="str">
        <f t="shared" ca="1" si="4"/>
        <v>ADE</v>
      </c>
      <c r="AF3" t="str">
        <f t="shared" ca="1" si="5"/>
        <v>Avitus_1.4.0.67-20170503</v>
      </c>
      <c r="AG3" t="str">
        <f t="shared" ca="1" si="6"/>
        <v xml:space="preserve"> ---</v>
      </c>
      <c r="AH3" t="str">
        <f t="shared" ca="1" si="7"/>
        <v>P2</v>
      </c>
    </row>
    <row r="4" spans="1:34" x14ac:dyDescent="0.3">
      <c r="A4">
        <f t="shared" si="0"/>
        <v>150</v>
      </c>
      <c r="B4">
        <f t="shared" si="1"/>
        <v>4</v>
      </c>
      <c r="C4" s="4">
        <f t="shared" ca="1" si="2"/>
        <v>93106</v>
      </c>
      <c r="D4">
        <v>93106</v>
      </c>
      <c r="E4" t="s">
        <v>1136</v>
      </c>
      <c r="F4" t="s">
        <v>45</v>
      </c>
      <c r="G4" t="s">
        <v>46</v>
      </c>
      <c r="H4" t="s">
        <v>184</v>
      </c>
      <c r="I4" t="s">
        <v>30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42851.248518518521</v>
      </c>
      <c r="AD4">
        <v>13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103</v>
      </c>
      <c r="B5">
        <f t="shared" si="1"/>
        <v>12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1089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42843.10800925926</v>
      </c>
      <c r="AD5">
        <v>10</v>
      </c>
      <c r="AE5" t="str">
        <f t="shared" ca="1" si="4"/>
        <v>ADE</v>
      </c>
      <c r="AF5" t="str">
        <f t="shared" ca="1" si="5"/>
        <v>Avitus_1.4.0.69-20170517</v>
      </c>
      <c r="AG5" t="str">
        <f t="shared" ca="1" si="6"/>
        <v xml:space="preserve"> ---</v>
      </c>
      <c r="AH5" t="str">
        <f t="shared" ca="1" si="7"/>
        <v>P0</v>
      </c>
    </row>
    <row r="6" spans="1:34" x14ac:dyDescent="0.3">
      <c r="A6">
        <f t="shared" si="0"/>
        <v>96</v>
      </c>
      <c r="B6">
        <f t="shared" si="1"/>
        <v>5</v>
      </c>
      <c r="C6" s="4">
        <f t="shared" ca="1" si="2"/>
        <v>94952</v>
      </c>
      <c r="D6">
        <v>94952</v>
      </c>
      <c r="E6" t="s">
        <v>146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1088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42850.167326388888</v>
      </c>
      <c r="AD6">
        <v>11</v>
      </c>
      <c r="AE6" t="str">
        <f t="shared" ca="1" si="4"/>
        <v>ADE</v>
      </c>
      <c r="AF6" t="str">
        <f t="shared" ca="1" si="5"/>
        <v>Avitus_1.4.0.67-20170503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66</v>
      </c>
      <c r="B7">
        <f t="shared" si="1"/>
        <v>2</v>
      </c>
      <c r="C7" s="4">
        <f t="shared" ca="1" si="2"/>
        <v>96366</v>
      </c>
      <c r="D7">
        <v>96366</v>
      </c>
      <c r="E7" t="s">
        <v>110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42853.367083333331</v>
      </c>
      <c r="AD7">
        <v>7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52</v>
      </c>
      <c r="B8">
        <f t="shared" si="1"/>
        <v>2</v>
      </c>
      <c r="C8" s="4">
        <f t="shared" ca="1" si="2"/>
        <v>96870</v>
      </c>
      <c r="D8">
        <v>96870</v>
      </c>
      <c r="E8" t="s">
        <v>785</v>
      </c>
      <c r="F8" t="s">
        <v>45</v>
      </c>
      <c r="G8" t="s">
        <v>482</v>
      </c>
      <c r="H8" t="s">
        <v>94</v>
      </c>
      <c r="I8" t="s">
        <v>24</v>
      </c>
      <c r="J8" t="s">
        <v>123</v>
      </c>
      <c r="K8" t="str">
        <f t="shared" ca="1" si="3"/>
        <v>.</v>
      </c>
      <c r="L8" t="s">
        <v>484</v>
      </c>
      <c r="M8" t="s">
        <v>1087</v>
      </c>
      <c r="N8" t="s">
        <v>772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405</v>
      </c>
      <c r="Y8" t="s">
        <v>484</v>
      </c>
      <c r="Z8" t="s">
        <v>847</v>
      </c>
      <c r="AA8" s="2">
        <v>42802.551319444443</v>
      </c>
      <c r="AB8" s="2">
        <v>42853.541006944448</v>
      </c>
      <c r="AD8">
        <v>12</v>
      </c>
      <c r="AE8" t="str">
        <f t="shared" ca="1" si="4"/>
        <v>ADE</v>
      </c>
      <c r="AF8" t="str">
        <f t="shared" ca="1" si="5"/>
        <v>Avitus_1.4.0.66-20170426</v>
      </c>
      <c r="AG8" t="str">
        <f t="shared" ca="1" si="6"/>
        <v xml:space="preserve"> ---</v>
      </c>
      <c r="AH8" t="str">
        <f t="shared" ca="1" si="7"/>
        <v>P2</v>
      </c>
    </row>
    <row r="9" spans="1:34" x14ac:dyDescent="0.3">
      <c r="A9">
        <f t="shared" si="0"/>
        <v>30</v>
      </c>
      <c r="B9">
        <f t="shared" si="1"/>
        <v>5</v>
      </c>
      <c r="C9" s="4">
        <f t="shared" ca="1" si="2"/>
        <v>97664</v>
      </c>
      <c r="D9">
        <v>97664</v>
      </c>
      <c r="E9" t="s">
        <v>801</v>
      </c>
      <c r="F9" t="s">
        <v>45</v>
      </c>
      <c r="G9" t="s">
        <v>55</v>
      </c>
      <c r="H9" t="s">
        <v>184</v>
      </c>
      <c r="I9" t="s">
        <v>30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931</v>
      </c>
      <c r="O9" t="s">
        <v>123</v>
      </c>
      <c r="P9" t="s">
        <v>123</v>
      </c>
      <c r="Q9" t="s">
        <v>82</v>
      </c>
      <c r="S9" t="s">
        <v>269</v>
      </c>
      <c r="T9" t="s">
        <v>23</v>
      </c>
      <c r="U9" t="s">
        <v>22</v>
      </c>
      <c r="V9" t="s">
        <v>29</v>
      </c>
      <c r="W9" t="s">
        <v>54</v>
      </c>
      <c r="X9" t="s">
        <v>932</v>
      </c>
      <c r="Y9" t="s">
        <v>484</v>
      </c>
      <c r="Z9" t="s">
        <v>484</v>
      </c>
      <c r="AA9" s="2">
        <v>42824.096377314818</v>
      </c>
      <c r="AB9" s="2">
        <v>42850.719259259262</v>
      </c>
      <c r="AD9">
        <v>8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23</v>
      </c>
      <c r="B10">
        <f t="shared" si="1"/>
        <v>5</v>
      </c>
      <c r="C10" s="4">
        <f t="shared" ca="1" si="2"/>
        <v>98022</v>
      </c>
      <c r="D10">
        <v>98022</v>
      </c>
      <c r="E10" t="s">
        <v>248</v>
      </c>
      <c r="F10" t="s">
        <v>45</v>
      </c>
      <c r="G10" t="s">
        <v>55</v>
      </c>
      <c r="H10" t="s">
        <v>184</v>
      </c>
      <c r="I10" t="s">
        <v>68</v>
      </c>
      <c r="J10" t="s">
        <v>123</v>
      </c>
      <c r="K10" t="str">
        <f t="shared" ca="1" si="3"/>
        <v>.</v>
      </c>
      <c r="L10" t="s">
        <v>484</v>
      </c>
      <c r="M10" t="s">
        <v>1100</v>
      </c>
      <c r="N10" t="s">
        <v>1013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747</v>
      </c>
      <c r="Y10" t="s">
        <v>484</v>
      </c>
      <c r="Z10" t="s">
        <v>484</v>
      </c>
      <c r="AA10" s="2">
        <v>42832.046574074076</v>
      </c>
      <c r="AB10" s="2">
        <v>42850.261921296296</v>
      </c>
      <c r="AD10">
        <v>4</v>
      </c>
      <c r="AE10" t="str">
        <f t="shared" ca="1" si="4"/>
        <v>ADE</v>
      </c>
      <c r="AF10" t="str">
        <f t="shared" ca="1" si="5"/>
        <v>Avitus_1.4.0.68-20170510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20</v>
      </c>
      <c r="B11">
        <f t="shared" si="1"/>
        <v>3</v>
      </c>
      <c r="C11" s="4">
        <f t="shared" ca="1" si="2"/>
        <v>98076</v>
      </c>
      <c r="D11">
        <v>98076</v>
      </c>
      <c r="E11" t="s">
        <v>110</v>
      </c>
      <c r="F11" t="s">
        <v>45</v>
      </c>
      <c r="G11" t="s">
        <v>482</v>
      </c>
      <c r="H11" t="s">
        <v>184</v>
      </c>
      <c r="I11" t="s">
        <v>649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1006</v>
      </c>
      <c r="O11" t="s">
        <v>123</v>
      </c>
      <c r="P11" t="s">
        <v>123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95</v>
      </c>
      <c r="X11" t="s">
        <v>110</v>
      </c>
      <c r="Y11" t="s">
        <v>484</v>
      </c>
      <c r="Z11" t="s">
        <v>484</v>
      </c>
      <c r="AA11" s="2">
        <v>42835.16946759259</v>
      </c>
      <c r="AB11" s="2">
        <v>42852.27484953704</v>
      </c>
      <c r="AC11" t="s">
        <v>125</v>
      </c>
      <c r="AD11">
        <v>3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P0</v>
      </c>
    </row>
    <row r="12" spans="1:34" x14ac:dyDescent="0.3">
      <c r="A12">
        <f t="shared" si="0"/>
        <v>13</v>
      </c>
      <c r="B12">
        <f t="shared" si="1"/>
        <v>5</v>
      </c>
      <c r="C12" s="4">
        <f t="shared" ca="1" si="2"/>
        <v>98295</v>
      </c>
      <c r="D12">
        <v>98295</v>
      </c>
      <c r="E12" t="s">
        <v>650</v>
      </c>
      <c r="F12" t="s">
        <v>45</v>
      </c>
      <c r="G12" t="s">
        <v>786</v>
      </c>
      <c r="H12" t="s">
        <v>184</v>
      </c>
      <c r="I12" t="s">
        <v>81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1138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22</v>
      </c>
      <c r="V12" t="s">
        <v>82</v>
      </c>
      <c r="W12" t="s">
        <v>54</v>
      </c>
      <c r="X12" t="s">
        <v>433</v>
      </c>
      <c r="Y12" t="s">
        <v>484</v>
      </c>
      <c r="Z12" t="s">
        <v>484</v>
      </c>
      <c r="AA12" s="2">
        <v>42842.164803240739</v>
      </c>
      <c r="AB12" s="2">
        <v>42850.152106481481</v>
      </c>
      <c r="AD12">
        <v>7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P0</v>
      </c>
    </row>
    <row r="13" spans="1:34" x14ac:dyDescent="0.3">
      <c r="A13">
        <f t="shared" si="0"/>
        <v>4</v>
      </c>
      <c r="B13">
        <f t="shared" si="1"/>
        <v>2</v>
      </c>
      <c r="C13" s="4">
        <f t="shared" ca="1" si="2"/>
        <v>98778</v>
      </c>
      <c r="D13">
        <v>98778</v>
      </c>
      <c r="E13" t="s">
        <v>804</v>
      </c>
      <c r="F13" t="s">
        <v>45</v>
      </c>
      <c r="G13" t="s">
        <v>55</v>
      </c>
      <c r="H13" t="s">
        <v>112</v>
      </c>
      <c r="I13" t="s">
        <v>24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1152</v>
      </c>
      <c r="O13">
        <v>17496</v>
      </c>
      <c r="P13" t="s">
        <v>123</v>
      </c>
      <c r="Q13" t="s">
        <v>21</v>
      </c>
      <c r="S13" t="s">
        <v>269</v>
      </c>
      <c r="T13" t="s">
        <v>36</v>
      </c>
      <c r="U13" t="s">
        <v>35</v>
      </c>
      <c r="V13" t="s">
        <v>190</v>
      </c>
      <c r="W13" t="s">
        <v>26</v>
      </c>
      <c r="X13" t="s">
        <v>742</v>
      </c>
      <c r="Y13" t="s">
        <v>484</v>
      </c>
      <c r="Z13" t="s">
        <v>484</v>
      </c>
      <c r="AA13" s="2">
        <v>42851.668726851851</v>
      </c>
      <c r="AB13" s="2">
        <v>42853.25886574074</v>
      </c>
      <c r="AD13">
        <v>5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P1</v>
      </c>
    </row>
    <row r="14" spans="1:34" x14ac:dyDescent="0.3">
      <c r="A14">
        <f t="shared" si="0"/>
        <v>68</v>
      </c>
      <c r="B14">
        <f t="shared" si="1"/>
        <v>5</v>
      </c>
      <c r="C14" s="4">
        <f t="shared" ca="1" si="2"/>
        <v>96279</v>
      </c>
      <c r="D14">
        <v>96279</v>
      </c>
      <c r="E14" t="s">
        <v>56</v>
      </c>
      <c r="F14" t="s">
        <v>63</v>
      </c>
      <c r="G14" t="s">
        <v>55</v>
      </c>
      <c r="H14" t="s">
        <v>184</v>
      </c>
      <c r="I14" t="s">
        <v>649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545</v>
      </c>
      <c r="O14" t="s">
        <v>123</v>
      </c>
      <c r="P14" t="s">
        <v>123</v>
      </c>
      <c r="Q14" t="s">
        <v>82</v>
      </c>
      <c r="S14" t="s">
        <v>269</v>
      </c>
      <c r="T14" t="s">
        <v>36</v>
      </c>
      <c r="U14" t="s">
        <v>22</v>
      </c>
      <c r="V14" t="s">
        <v>82</v>
      </c>
      <c r="W14" t="s">
        <v>90</v>
      </c>
      <c r="X14" t="s">
        <v>405</v>
      </c>
      <c r="Y14" t="s">
        <v>100</v>
      </c>
      <c r="Z14" t="s">
        <v>484</v>
      </c>
      <c r="AA14" s="2">
        <v>42788.363287037035</v>
      </c>
      <c r="AB14" s="2">
        <v>42850.23982638889</v>
      </c>
      <c r="AD14">
        <v>4</v>
      </c>
      <c r="AE14" t="str">
        <f t="shared" ca="1" si="4"/>
        <v>AvatarFS</v>
      </c>
      <c r="AF14" t="str">
        <f t="shared" ca="1" si="5"/>
        <v xml:space="preserve"> ---</v>
      </c>
      <c r="AG14" t="str">
        <f t="shared" ca="1" si="6"/>
        <v xml:space="preserve"> ---</v>
      </c>
      <c r="AH14" t="str">
        <f t="shared" ca="1" si="7"/>
        <v>P0</v>
      </c>
    </row>
    <row r="15" spans="1:34" x14ac:dyDescent="0.3">
      <c r="A15">
        <f t="shared" si="0"/>
        <v>38</v>
      </c>
      <c r="B15">
        <f t="shared" si="1"/>
        <v>10</v>
      </c>
      <c r="C15" s="4">
        <f t="shared" ca="1" si="2"/>
        <v>97354</v>
      </c>
      <c r="D15">
        <v>97354</v>
      </c>
      <c r="E15" t="s">
        <v>845</v>
      </c>
      <c r="F15" t="s">
        <v>63</v>
      </c>
      <c r="G15" t="s">
        <v>841</v>
      </c>
      <c r="H15" t="s">
        <v>184</v>
      </c>
      <c r="I15" t="s">
        <v>245</v>
      </c>
      <c r="J15" t="s">
        <v>123</v>
      </c>
      <c r="K15" t="str">
        <f t="shared" ca="1" si="3"/>
        <v>.</v>
      </c>
      <c r="L15" t="s">
        <v>484</v>
      </c>
      <c r="M15" t="s">
        <v>1087</v>
      </c>
      <c r="N15" t="s">
        <v>898</v>
      </c>
      <c r="O15">
        <v>17330</v>
      </c>
      <c r="P15" t="s">
        <v>123</v>
      </c>
      <c r="Q15" t="s">
        <v>82</v>
      </c>
      <c r="S15" t="s">
        <v>269</v>
      </c>
      <c r="T15" t="s">
        <v>36</v>
      </c>
      <c r="U15" t="s">
        <v>35</v>
      </c>
      <c r="V15" t="s">
        <v>82</v>
      </c>
      <c r="W15" t="s">
        <v>105</v>
      </c>
      <c r="X15" t="s">
        <v>845</v>
      </c>
      <c r="Y15" t="s">
        <v>484</v>
      </c>
      <c r="Z15" t="s">
        <v>847</v>
      </c>
      <c r="AA15" s="2">
        <v>42816.056284722225</v>
      </c>
      <c r="AB15" s="2">
        <v>42845.397719907407</v>
      </c>
      <c r="AD15">
        <v>7</v>
      </c>
      <c r="AE15" t="str">
        <f t="shared" ca="1" si="4"/>
        <v>AvatarFS</v>
      </c>
      <c r="AF15" t="str">
        <f t="shared" ca="1" si="5"/>
        <v>Avitus_1.4.0.66-20170426</v>
      </c>
      <c r="AG15" t="str">
        <f t="shared" ca="1" si="6"/>
        <v xml:space="preserve"> ---</v>
      </c>
      <c r="AH15" t="str">
        <f t="shared" ca="1" si="7"/>
        <v>P0</v>
      </c>
    </row>
    <row r="16" spans="1:34" x14ac:dyDescent="0.3">
      <c r="A16">
        <f t="shared" si="0"/>
        <v>32</v>
      </c>
      <c r="B16">
        <f t="shared" si="1"/>
        <v>10</v>
      </c>
      <c r="C16" s="4">
        <f t="shared" ca="1" si="2"/>
        <v>97551</v>
      </c>
      <c r="D16">
        <v>97551</v>
      </c>
      <c r="E16" t="s">
        <v>1000</v>
      </c>
      <c r="F16" t="s">
        <v>63</v>
      </c>
      <c r="G16" t="s">
        <v>446</v>
      </c>
      <c r="H16" t="s">
        <v>184</v>
      </c>
      <c r="I16" t="s">
        <v>30</v>
      </c>
      <c r="J16" t="s">
        <v>123</v>
      </c>
      <c r="K16" t="str">
        <f t="shared" ca="1" si="3"/>
        <v>.</v>
      </c>
      <c r="L16" t="s">
        <v>484</v>
      </c>
      <c r="M16" t="s">
        <v>1088</v>
      </c>
      <c r="N16" t="s">
        <v>921</v>
      </c>
      <c r="O16">
        <v>17250</v>
      </c>
      <c r="P16" t="s">
        <v>123</v>
      </c>
      <c r="Q16" t="s">
        <v>82</v>
      </c>
      <c r="S16" t="s">
        <v>269</v>
      </c>
      <c r="T16" t="s">
        <v>36</v>
      </c>
      <c r="U16" t="s">
        <v>35</v>
      </c>
      <c r="V16" t="s">
        <v>190</v>
      </c>
      <c r="W16" t="s">
        <v>26</v>
      </c>
      <c r="X16" t="s">
        <v>412</v>
      </c>
      <c r="Y16" t="s">
        <v>100</v>
      </c>
      <c r="Z16" t="s">
        <v>484</v>
      </c>
      <c r="AA16" s="2">
        <v>42822.285578703704</v>
      </c>
      <c r="AB16" s="2">
        <v>42845.977256944447</v>
      </c>
      <c r="AD16">
        <v>4</v>
      </c>
      <c r="AE16" t="str">
        <f t="shared" ca="1" si="4"/>
        <v>AvatarFS</v>
      </c>
      <c r="AF16" t="str">
        <f t="shared" ca="1" si="5"/>
        <v>Avitus_1.4.0.67-20170503</v>
      </c>
      <c r="AG16" t="str">
        <f t="shared" ca="1" si="6"/>
        <v xml:space="preserve"> ---</v>
      </c>
      <c r="AH16" t="str">
        <f t="shared" ca="1" si="7"/>
        <v>P0</v>
      </c>
    </row>
    <row r="17" spans="1:34" x14ac:dyDescent="0.3">
      <c r="A17">
        <f t="shared" si="0"/>
        <v>30</v>
      </c>
      <c r="B17">
        <f t="shared" si="1"/>
        <v>6</v>
      </c>
      <c r="C17" s="4">
        <f t="shared" ca="1" si="2"/>
        <v>97673</v>
      </c>
      <c r="D17">
        <v>97673</v>
      </c>
      <c r="E17" t="s">
        <v>62</v>
      </c>
      <c r="F17" t="s">
        <v>63</v>
      </c>
      <c r="G17" t="s">
        <v>733</v>
      </c>
      <c r="H17" t="s">
        <v>184</v>
      </c>
      <c r="I17" t="s">
        <v>30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933</v>
      </c>
      <c r="O17">
        <v>17067</v>
      </c>
      <c r="P17" t="s">
        <v>123</v>
      </c>
      <c r="Q17" t="s">
        <v>82</v>
      </c>
      <c r="S17" t="s">
        <v>269</v>
      </c>
      <c r="T17" t="s">
        <v>36</v>
      </c>
      <c r="U17" t="s">
        <v>22</v>
      </c>
      <c r="V17" t="s">
        <v>190</v>
      </c>
      <c r="W17" t="s">
        <v>26</v>
      </c>
      <c r="X17" t="s">
        <v>934</v>
      </c>
      <c r="Y17" t="s">
        <v>100</v>
      </c>
      <c r="Z17" t="s">
        <v>484</v>
      </c>
      <c r="AA17" s="2">
        <v>42824.147233796299</v>
      </c>
      <c r="AB17" s="2">
        <v>42849.013287037036</v>
      </c>
      <c r="AD17">
        <v>3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 xml:space="preserve"> ---</v>
      </c>
      <c r="AH17" t="str">
        <f t="shared" ca="1" si="7"/>
        <v>P0</v>
      </c>
    </row>
    <row r="18" spans="1:34" x14ac:dyDescent="0.3">
      <c r="A18">
        <f t="shared" si="0"/>
        <v>27</v>
      </c>
      <c r="B18">
        <f t="shared" si="1"/>
        <v>6</v>
      </c>
      <c r="C18" s="4">
        <f t="shared" ca="1" si="2"/>
        <v>97780</v>
      </c>
      <c r="D18">
        <v>97780</v>
      </c>
      <c r="E18" t="s">
        <v>410</v>
      </c>
      <c r="F18" t="s">
        <v>63</v>
      </c>
      <c r="G18" t="s">
        <v>555</v>
      </c>
      <c r="H18" t="s">
        <v>94</v>
      </c>
      <c r="I18" t="s">
        <v>24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981</v>
      </c>
      <c r="O18" t="s">
        <v>123</v>
      </c>
      <c r="P18" t="s">
        <v>123</v>
      </c>
      <c r="Q18" t="s">
        <v>82</v>
      </c>
      <c r="S18" t="s">
        <v>269</v>
      </c>
      <c r="T18" t="s">
        <v>23</v>
      </c>
      <c r="U18" t="s">
        <v>22</v>
      </c>
      <c r="V18" t="s">
        <v>82</v>
      </c>
      <c r="W18" t="s">
        <v>90</v>
      </c>
      <c r="X18" t="s">
        <v>959</v>
      </c>
      <c r="Y18" t="s">
        <v>484</v>
      </c>
      <c r="Z18" t="s">
        <v>484</v>
      </c>
      <c r="AA18" s="2">
        <v>42828.155347222222</v>
      </c>
      <c r="AB18" s="2">
        <v>42849.01326388889</v>
      </c>
      <c r="AD18">
        <v>11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P2</v>
      </c>
    </row>
    <row r="19" spans="1:34" x14ac:dyDescent="0.3">
      <c r="A19">
        <f t="shared" si="0"/>
        <v>13</v>
      </c>
      <c r="B19">
        <f t="shared" si="1"/>
        <v>4</v>
      </c>
      <c r="C19" s="4">
        <f t="shared" ca="1" si="2"/>
        <v>98359</v>
      </c>
      <c r="D19">
        <v>98359</v>
      </c>
      <c r="E19" t="s">
        <v>1000</v>
      </c>
      <c r="F19" t="s">
        <v>63</v>
      </c>
      <c r="G19" t="s">
        <v>446</v>
      </c>
      <c r="H19" t="s">
        <v>112</v>
      </c>
      <c r="I19" t="s">
        <v>24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1061</v>
      </c>
      <c r="O19">
        <v>17373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190</v>
      </c>
      <c r="W19" t="s">
        <v>26</v>
      </c>
      <c r="X19" t="s">
        <v>742</v>
      </c>
      <c r="Y19" t="s">
        <v>103</v>
      </c>
      <c r="Z19" t="s">
        <v>484</v>
      </c>
      <c r="AA19" s="2">
        <v>42842.662604166668</v>
      </c>
      <c r="AB19" s="2">
        <v>42851.671215277776</v>
      </c>
      <c r="AD19">
        <v>6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 xml:space="preserve"> ---</v>
      </c>
      <c r="AH19" t="str">
        <f t="shared" ca="1" si="7"/>
        <v>P1</v>
      </c>
    </row>
    <row r="20" spans="1:34" x14ac:dyDescent="0.3">
      <c r="A20">
        <f t="shared" si="0"/>
        <v>4</v>
      </c>
      <c r="B20">
        <f t="shared" si="1"/>
        <v>2</v>
      </c>
      <c r="C20" s="4">
        <f t="shared" ca="1" si="2"/>
        <v>98731</v>
      </c>
      <c r="D20">
        <v>98731</v>
      </c>
      <c r="E20" t="s">
        <v>130</v>
      </c>
      <c r="F20" t="s">
        <v>63</v>
      </c>
      <c r="G20" t="s">
        <v>64</v>
      </c>
      <c r="H20" t="s">
        <v>184</v>
      </c>
      <c r="I20" t="s">
        <v>81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1137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82</v>
      </c>
      <c r="W20" t="s">
        <v>90</v>
      </c>
      <c r="X20" t="s">
        <v>130</v>
      </c>
      <c r="Y20" t="s">
        <v>484</v>
      </c>
      <c r="Z20" t="s">
        <v>484</v>
      </c>
      <c r="AA20" s="2">
        <v>42851.04111111111</v>
      </c>
      <c r="AB20" s="2">
        <v>42853.192731481482</v>
      </c>
      <c r="AD20">
        <v>2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 xml:space="preserve"> ---</v>
      </c>
      <c r="AH20" t="str">
        <f t="shared" ca="1" si="7"/>
        <v>P0</v>
      </c>
    </row>
    <row r="21" spans="1:34" x14ac:dyDescent="0.3">
      <c r="A21">
        <f t="shared" si="0"/>
        <v>4</v>
      </c>
      <c r="B21">
        <f t="shared" si="1"/>
        <v>2</v>
      </c>
      <c r="C21" s="4">
        <f t="shared" ca="1" si="2"/>
        <v>98727</v>
      </c>
      <c r="D21">
        <v>98727</v>
      </c>
      <c r="E21" t="s">
        <v>414</v>
      </c>
      <c r="F21" t="s">
        <v>1140</v>
      </c>
      <c r="G21" t="s">
        <v>1141</v>
      </c>
      <c r="H21" t="s">
        <v>156</v>
      </c>
      <c r="I21" t="s">
        <v>123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1149</v>
      </c>
      <c r="O21" t="s">
        <v>123</v>
      </c>
      <c r="P21" t="s">
        <v>1150</v>
      </c>
      <c r="Q21" t="s">
        <v>21</v>
      </c>
      <c r="S21" t="s">
        <v>269</v>
      </c>
      <c r="T21" t="s">
        <v>23</v>
      </c>
      <c r="U21" t="s">
        <v>22</v>
      </c>
      <c r="V21" t="s">
        <v>82</v>
      </c>
      <c r="W21" t="s">
        <v>54</v>
      </c>
      <c r="X21" t="s">
        <v>127</v>
      </c>
      <c r="Y21" t="s">
        <v>484</v>
      </c>
      <c r="Z21" t="s">
        <v>484</v>
      </c>
      <c r="AA21" s="2">
        <v>42851.018645833334</v>
      </c>
      <c r="AB21" s="2">
        <v>42853.136655092596</v>
      </c>
      <c r="AD21">
        <v>5</v>
      </c>
      <c r="AE21" t="str">
        <f t="shared" ca="1" si="4"/>
        <v>Backup+Restore</v>
      </c>
      <c r="AF21" t="str">
        <f t="shared" ca="1" si="5"/>
        <v xml:space="preserve"> ---</v>
      </c>
      <c r="AG21" t="str">
        <f t="shared" ca="1" si="6"/>
        <v xml:space="preserve"> ---</v>
      </c>
      <c r="AH21" t="str">
        <f t="shared" ca="1" si="7"/>
        <v>unspecified</v>
      </c>
    </row>
    <row r="22" spans="1:34" x14ac:dyDescent="0.3">
      <c r="A22">
        <f t="shared" si="0"/>
        <v>299</v>
      </c>
      <c r="B22">
        <f t="shared" si="1"/>
        <v>9</v>
      </c>
      <c r="C22" s="4">
        <f t="shared" ca="1" si="2"/>
        <v>85572</v>
      </c>
      <c r="D22">
        <v>85572</v>
      </c>
      <c r="E22" t="s">
        <v>69</v>
      </c>
      <c r="F22" t="s">
        <v>70</v>
      </c>
      <c r="G22" t="s">
        <v>71</v>
      </c>
      <c r="H22" t="s">
        <v>184</v>
      </c>
      <c r="I22" t="s">
        <v>81</v>
      </c>
      <c r="J22" t="s">
        <v>123</v>
      </c>
      <c r="K22" t="str">
        <f t="shared" ca="1" si="3"/>
        <v>.</v>
      </c>
      <c r="L22" t="s">
        <v>484</v>
      </c>
      <c r="M22" t="s">
        <v>1105</v>
      </c>
      <c r="N22" t="s">
        <v>313</v>
      </c>
      <c r="O22" t="s">
        <v>123</v>
      </c>
      <c r="P22" t="s">
        <v>123</v>
      </c>
      <c r="Q22" t="s">
        <v>82</v>
      </c>
      <c r="S22" t="s">
        <v>269</v>
      </c>
      <c r="T22" t="s">
        <v>23</v>
      </c>
      <c r="U22" t="s">
        <v>39</v>
      </c>
      <c r="V22" t="s">
        <v>82</v>
      </c>
      <c r="W22" t="s">
        <v>95</v>
      </c>
      <c r="X22" t="s">
        <v>272</v>
      </c>
      <c r="Y22" t="s">
        <v>484</v>
      </c>
      <c r="Z22" t="s">
        <v>484</v>
      </c>
      <c r="AA22" s="2">
        <v>42552.705081018517</v>
      </c>
      <c r="AB22" s="2">
        <v>42846.691307870373</v>
      </c>
      <c r="AD22">
        <v>8</v>
      </c>
      <c r="AE22" t="str">
        <f t="shared" ca="1" si="4"/>
        <v>Documentation</v>
      </c>
      <c r="AF22" t="str">
        <f t="shared" ca="1" si="5"/>
        <v>Avitus_1.4.0.71-20170531</v>
      </c>
      <c r="AG22" t="str">
        <f t="shared" ca="1" si="6"/>
        <v xml:space="preserve"> ---</v>
      </c>
      <c r="AH22" t="str">
        <f t="shared" ca="1" si="7"/>
        <v>P0</v>
      </c>
    </row>
    <row r="23" spans="1:34" x14ac:dyDescent="0.3">
      <c r="A23">
        <f t="shared" si="0"/>
        <v>39</v>
      </c>
      <c r="B23">
        <f t="shared" si="1"/>
        <v>9</v>
      </c>
      <c r="C23" s="4">
        <f t="shared" ca="1" si="2"/>
        <v>97325</v>
      </c>
      <c r="D23">
        <v>97325</v>
      </c>
      <c r="E23" t="s">
        <v>69</v>
      </c>
      <c r="F23" t="s">
        <v>70</v>
      </c>
      <c r="G23" t="s">
        <v>71</v>
      </c>
      <c r="H23" t="s">
        <v>184</v>
      </c>
      <c r="I23" t="s">
        <v>68</v>
      </c>
      <c r="J23" t="s">
        <v>123</v>
      </c>
      <c r="K23" t="str">
        <f t="shared" ca="1" si="3"/>
        <v>.</v>
      </c>
      <c r="L23" t="s">
        <v>484</v>
      </c>
      <c r="M23" t="s">
        <v>1105</v>
      </c>
      <c r="N23" t="s">
        <v>946</v>
      </c>
      <c r="O23" t="s">
        <v>123</v>
      </c>
      <c r="P23" t="s">
        <v>123</v>
      </c>
      <c r="Q23" t="s">
        <v>82</v>
      </c>
      <c r="S23" t="s">
        <v>269</v>
      </c>
      <c r="T23" t="s">
        <v>23</v>
      </c>
      <c r="U23" t="s">
        <v>39</v>
      </c>
      <c r="V23" t="s">
        <v>82</v>
      </c>
      <c r="W23" t="s">
        <v>54</v>
      </c>
      <c r="X23" t="s">
        <v>456</v>
      </c>
      <c r="Y23" t="s">
        <v>484</v>
      </c>
      <c r="Z23" t="s">
        <v>484</v>
      </c>
      <c r="AA23" s="2">
        <v>42815.376701388886</v>
      </c>
      <c r="AB23" s="2">
        <v>42846.69127314815</v>
      </c>
      <c r="AD23">
        <v>12</v>
      </c>
      <c r="AE23" t="str">
        <f t="shared" ca="1" si="4"/>
        <v>Documentation</v>
      </c>
      <c r="AF23" t="str">
        <f t="shared" ca="1" si="5"/>
        <v>Avitus_1.4.0.71-20170531</v>
      </c>
      <c r="AG23" t="str">
        <f t="shared" ca="1" si="6"/>
        <v xml:space="preserve"> ---</v>
      </c>
      <c r="AH23" t="str">
        <f t="shared" ca="1" si="7"/>
        <v>P0</v>
      </c>
    </row>
    <row r="24" spans="1:34" x14ac:dyDescent="0.3">
      <c r="A24">
        <f t="shared" si="0"/>
        <v>31</v>
      </c>
      <c r="B24">
        <f t="shared" si="1"/>
        <v>9</v>
      </c>
      <c r="C24" s="4">
        <f t="shared" ca="1" si="2"/>
        <v>97618</v>
      </c>
      <c r="D24">
        <v>97618</v>
      </c>
      <c r="E24" t="s">
        <v>69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1105</v>
      </c>
      <c r="N24" t="s">
        <v>947</v>
      </c>
      <c r="O24" t="s">
        <v>123</v>
      </c>
      <c r="P24" t="s">
        <v>123</v>
      </c>
      <c r="Q24" t="s">
        <v>82</v>
      </c>
      <c r="S24" t="s">
        <v>269</v>
      </c>
      <c r="T24" t="s">
        <v>23</v>
      </c>
      <c r="U24" t="s">
        <v>39</v>
      </c>
      <c r="V24" t="s">
        <v>82</v>
      </c>
      <c r="W24" t="s">
        <v>54</v>
      </c>
      <c r="X24" t="s">
        <v>456</v>
      </c>
      <c r="Y24" t="s">
        <v>484</v>
      </c>
      <c r="Z24" t="s">
        <v>484</v>
      </c>
      <c r="AA24" s="2">
        <v>42823.494652777779</v>
      </c>
      <c r="AB24" s="2">
        <v>42846.691238425927</v>
      </c>
      <c r="AD24">
        <v>9</v>
      </c>
      <c r="AE24" t="str">
        <f t="shared" ca="1" si="4"/>
        <v>Documentation</v>
      </c>
      <c r="AF24" t="str">
        <f t="shared" ca="1" si="5"/>
        <v>Avitus_1.4.0.71-20170531</v>
      </c>
      <c r="AG24" t="str">
        <f t="shared" ca="1" si="6"/>
        <v xml:space="preserve"> ---</v>
      </c>
      <c r="AH24" t="str">
        <f t="shared" ca="1" si="7"/>
        <v>P0</v>
      </c>
    </row>
    <row r="25" spans="1:34" x14ac:dyDescent="0.3">
      <c r="A25">
        <f t="shared" si="0"/>
        <v>27</v>
      </c>
      <c r="B25">
        <f t="shared" si="1"/>
        <v>3</v>
      </c>
      <c r="C25" s="4">
        <f t="shared" ca="1" si="2"/>
        <v>97781</v>
      </c>
      <c r="D25">
        <v>97781</v>
      </c>
      <c r="E25" t="s">
        <v>69</v>
      </c>
      <c r="F25" t="s">
        <v>70</v>
      </c>
      <c r="G25" t="s">
        <v>71</v>
      </c>
      <c r="H25" t="s">
        <v>184</v>
      </c>
      <c r="I25" t="s">
        <v>81</v>
      </c>
      <c r="J25" t="s">
        <v>123</v>
      </c>
      <c r="K25" t="str">
        <f t="shared" ca="1" si="3"/>
        <v>.</v>
      </c>
      <c r="L25" t="s">
        <v>484</v>
      </c>
      <c r="M25" t="s">
        <v>1105</v>
      </c>
      <c r="N25" t="s">
        <v>960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95</v>
      </c>
      <c r="X25" t="s">
        <v>311</v>
      </c>
      <c r="Y25" t="s">
        <v>484</v>
      </c>
      <c r="Z25" t="s">
        <v>484</v>
      </c>
      <c r="AA25" s="2">
        <v>42828.162638888891</v>
      </c>
      <c r="AB25" s="2">
        <v>42852.59716435185</v>
      </c>
      <c r="AD25">
        <v>6</v>
      </c>
      <c r="AE25" t="str">
        <f t="shared" ca="1" si="4"/>
        <v>Documentation</v>
      </c>
      <c r="AF25" t="str">
        <f t="shared" ca="1" si="5"/>
        <v>Avitus_1.4.0.71-20170531</v>
      </c>
      <c r="AG25" t="str">
        <f t="shared" ca="1" si="6"/>
        <v xml:space="preserve"> ---</v>
      </c>
      <c r="AH25" t="str">
        <f t="shared" ca="1" si="7"/>
        <v>P0</v>
      </c>
    </row>
    <row r="26" spans="1:34" x14ac:dyDescent="0.3">
      <c r="A26">
        <f t="shared" si="0"/>
        <v>18</v>
      </c>
      <c r="B26">
        <f t="shared" si="1"/>
        <v>9</v>
      </c>
      <c r="C26" s="4">
        <f t="shared" ca="1" si="2"/>
        <v>98207</v>
      </c>
      <c r="D26">
        <v>98207</v>
      </c>
      <c r="E26" t="s">
        <v>69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1105</v>
      </c>
      <c r="N26" t="s">
        <v>1030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54</v>
      </c>
      <c r="X26" t="s">
        <v>456</v>
      </c>
      <c r="Y26" t="s">
        <v>484</v>
      </c>
      <c r="Z26" t="s">
        <v>484</v>
      </c>
      <c r="AA26" s="2">
        <v>42837.563020833331</v>
      </c>
      <c r="AB26" s="2">
        <v>42846.691446759258</v>
      </c>
      <c r="AD26">
        <v>12</v>
      </c>
      <c r="AE26" t="str">
        <f t="shared" ca="1" si="4"/>
        <v>Documentation</v>
      </c>
      <c r="AF26" t="str">
        <f t="shared" ca="1" si="5"/>
        <v>Avitus_1.4.0.71-20170531</v>
      </c>
      <c r="AG26" t="str">
        <f t="shared" ca="1" si="6"/>
        <v xml:space="preserve"> ---</v>
      </c>
      <c r="AH26" t="str">
        <f t="shared" ca="1" si="7"/>
        <v>P0</v>
      </c>
    </row>
    <row r="27" spans="1:34" x14ac:dyDescent="0.3">
      <c r="A27">
        <f t="shared" si="0"/>
        <v>19</v>
      </c>
      <c r="B27">
        <f t="shared" si="1"/>
        <v>6</v>
      </c>
      <c r="C27" s="4">
        <f t="shared" ca="1" si="2"/>
        <v>98160</v>
      </c>
      <c r="D27">
        <v>98160</v>
      </c>
      <c r="E27" t="s">
        <v>413</v>
      </c>
      <c r="F27" t="s">
        <v>253</v>
      </c>
      <c r="G27" t="s">
        <v>254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1088</v>
      </c>
      <c r="N27" t="s">
        <v>1022</v>
      </c>
      <c r="O27" t="s">
        <v>123</v>
      </c>
      <c r="P27" t="s">
        <v>1004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54</v>
      </c>
      <c r="X27" t="s">
        <v>277</v>
      </c>
      <c r="Y27" t="s">
        <v>484</v>
      </c>
      <c r="Z27" t="s">
        <v>484</v>
      </c>
      <c r="AA27" s="2">
        <v>42836.582303240742</v>
      </c>
      <c r="AB27" s="2">
        <v>42849.203379629631</v>
      </c>
      <c r="AD27">
        <v>5</v>
      </c>
      <c r="AE27" t="str">
        <f t="shared" ca="1" si="4"/>
        <v>File Access Auditing</v>
      </c>
      <c r="AF27" t="str">
        <f t="shared" ca="1" si="5"/>
        <v>Avitus_1.4.0.67-20170503</v>
      </c>
      <c r="AG27" t="str">
        <f t="shared" ca="1" si="6"/>
        <v xml:space="preserve"> ---</v>
      </c>
      <c r="AH27" t="str">
        <f t="shared" ca="1" si="7"/>
        <v>P0</v>
      </c>
    </row>
    <row r="28" spans="1:34" x14ac:dyDescent="0.3">
      <c r="A28">
        <f t="shared" si="0"/>
        <v>10</v>
      </c>
      <c r="B28">
        <f t="shared" si="1"/>
        <v>5</v>
      </c>
      <c r="C28" s="4">
        <f t="shared" ca="1" si="2"/>
        <v>98562</v>
      </c>
      <c r="D28">
        <v>98562</v>
      </c>
      <c r="E28" t="s">
        <v>179</v>
      </c>
      <c r="F28" t="s">
        <v>253</v>
      </c>
      <c r="G28" t="s">
        <v>258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1119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277</v>
      </c>
      <c r="Y28" t="s">
        <v>484</v>
      </c>
      <c r="Z28" t="s">
        <v>484</v>
      </c>
      <c r="AA28" s="2">
        <v>42845.770902777775</v>
      </c>
      <c r="AB28" s="2">
        <v>42850.37636574074</v>
      </c>
      <c r="AD28">
        <v>4</v>
      </c>
      <c r="AE28" t="str">
        <f t="shared" ca="1" si="4"/>
        <v>File Access Auditing</v>
      </c>
      <c r="AF28" t="str">
        <f t="shared" ca="1" si="5"/>
        <v xml:space="preserve"> ---</v>
      </c>
      <c r="AG28" t="str">
        <f t="shared" ca="1" si="6"/>
        <v xml:space="preserve"> ---</v>
      </c>
      <c r="AH28" t="str">
        <f t="shared" ca="1" si="7"/>
        <v>P0</v>
      </c>
    </row>
    <row r="29" spans="1:34" x14ac:dyDescent="0.3">
      <c r="A29">
        <f t="shared" si="0"/>
        <v>255</v>
      </c>
      <c r="B29">
        <f t="shared" si="1"/>
        <v>3</v>
      </c>
      <c r="C29" s="4">
        <f t="shared" ca="1" si="2"/>
        <v>87634</v>
      </c>
      <c r="D29">
        <v>87634</v>
      </c>
      <c r="E29" t="s">
        <v>760</v>
      </c>
      <c r="F29" t="s">
        <v>28</v>
      </c>
      <c r="G29" t="s">
        <v>481</v>
      </c>
      <c r="H29" t="s">
        <v>94</v>
      </c>
      <c r="I29" t="s">
        <v>30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1077</v>
      </c>
      <c r="O29" t="s">
        <v>123</v>
      </c>
      <c r="P29" t="s">
        <v>206</v>
      </c>
      <c r="Q29" t="s">
        <v>82</v>
      </c>
      <c r="S29" t="s">
        <v>269</v>
      </c>
      <c r="T29" t="s">
        <v>23</v>
      </c>
      <c r="U29" t="s">
        <v>22</v>
      </c>
      <c r="V29" t="s">
        <v>156</v>
      </c>
      <c r="W29" t="s">
        <v>54</v>
      </c>
      <c r="X29" t="s">
        <v>108</v>
      </c>
      <c r="Y29" t="s">
        <v>484</v>
      </c>
      <c r="Z29" t="s">
        <v>484</v>
      </c>
      <c r="AA29" s="2">
        <v>42597.987395833334</v>
      </c>
      <c r="AB29" s="2">
        <v>42852.466967592591</v>
      </c>
      <c r="AC29" t="s">
        <v>1157</v>
      </c>
      <c r="AD29">
        <v>9</v>
      </c>
      <c r="AE29" t="str">
        <f t="shared" ca="1" si="4"/>
        <v>Platform Software</v>
      </c>
      <c r="AF29" t="str">
        <f t="shared" ca="1" si="5"/>
        <v xml:space="preserve"> ---</v>
      </c>
      <c r="AG29" t="str">
        <f t="shared" ca="1" si="6"/>
        <v xml:space="preserve"> ---</v>
      </c>
      <c r="AH29" t="str">
        <f t="shared" ca="1" si="7"/>
        <v>P2</v>
      </c>
    </row>
    <row r="30" spans="1:34" x14ac:dyDescent="0.3">
      <c r="A30">
        <f t="shared" si="0"/>
        <v>239</v>
      </c>
      <c r="B30">
        <f t="shared" si="1"/>
        <v>11</v>
      </c>
      <c r="C30" s="4">
        <f t="shared" ca="1" si="2"/>
        <v>88457</v>
      </c>
      <c r="D30">
        <v>88457</v>
      </c>
      <c r="E30" t="s">
        <v>408</v>
      </c>
      <c r="F30" t="s">
        <v>28</v>
      </c>
      <c r="G30" t="s">
        <v>407</v>
      </c>
      <c r="H30" t="s">
        <v>112</v>
      </c>
      <c r="I30" t="s">
        <v>30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524</v>
      </c>
      <c r="O30">
        <v>11710</v>
      </c>
      <c r="P30" t="s">
        <v>992</v>
      </c>
      <c r="Q30" t="s">
        <v>287</v>
      </c>
      <c r="R30" t="s">
        <v>82</v>
      </c>
      <c r="S30" t="s">
        <v>269</v>
      </c>
      <c r="T30" t="s">
        <v>23</v>
      </c>
      <c r="U30" t="s">
        <v>22</v>
      </c>
      <c r="V30" t="s">
        <v>25</v>
      </c>
      <c r="W30" t="s">
        <v>26</v>
      </c>
      <c r="X30" t="s">
        <v>41</v>
      </c>
      <c r="Y30" t="s">
        <v>484</v>
      </c>
      <c r="Z30" t="s">
        <v>484</v>
      </c>
      <c r="AA30" s="2">
        <v>42614.314895833333</v>
      </c>
      <c r="AB30" s="2">
        <v>42844.433229166665</v>
      </c>
      <c r="AC30" t="s">
        <v>170</v>
      </c>
      <c r="AD30">
        <v>6</v>
      </c>
      <c r="AE30" t="str">
        <f t="shared" ca="1" si="4"/>
        <v>Platform Software</v>
      </c>
      <c r="AF30" t="str">
        <f t="shared" ca="1" si="5"/>
        <v xml:space="preserve"> ---</v>
      </c>
      <c r="AG30" t="str">
        <f t="shared" ca="1" si="6"/>
        <v xml:space="preserve"> ---</v>
      </c>
      <c r="AH30" t="str">
        <f t="shared" ca="1" si="7"/>
        <v>P1</v>
      </c>
    </row>
    <row r="31" spans="1:34" x14ac:dyDescent="0.3">
      <c r="A31">
        <f t="shared" si="0"/>
        <v>77</v>
      </c>
      <c r="B31">
        <f t="shared" si="1"/>
        <v>6</v>
      </c>
      <c r="C31" s="4">
        <f t="shared" ca="1" si="2"/>
        <v>95826</v>
      </c>
      <c r="D31">
        <v>95826</v>
      </c>
      <c r="E31" t="s">
        <v>1103</v>
      </c>
      <c r="F31" t="s">
        <v>28</v>
      </c>
      <c r="G31" t="s">
        <v>481</v>
      </c>
      <c r="H31" t="s">
        <v>184</v>
      </c>
      <c r="I31" t="s">
        <v>81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379</v>
      </c>
      <c r="O31" t="s">
        <v>123</v>
      </c>
      <c r="P31" t="s">
        <v>38</v>
      </c>
      <c r="Q31" t="s">
        <v>287</v>
      </c>
      <c r="R31" t="s">
        <v>82</v>
      </c>
      <c r="S31" t="s">
        <v>269</v>
      </c>
      <c r="T31" t="s">
        <v>36</v>
      </c>
      <c r="U31" t="s">
        <v>22</v>
      </c>
      <c r="V31" t="s">
        <v>82</v>
      </c>
      <c r="W31" t="s">
        <v>54</v>
      </c>
      <c r="X31" t="s">
        <v>108</v>
      </c>
      <c r="Y31" t="s">
        <v>484</v>
      </c>
      <c r="Z31" t="s">
        <v>484</v>
      </c>
      <c r="AA31" s="2">
        <v>42779.683287037034</v>
      </c>
      <c r="AB31" s="2">
        <v>42849.707442129627</v>
      </c>
      <c r="AC31" t="s">
        <v>1124</v>
      </c>
      <c r="AD31">
        <v>8</v>
      </c>
      <c r="AE31" t="str">
        <f t="shared" ca="1" si="4"/>
        <v>Platform Software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P0</v>
      </c>
    </row>
    <row r="32" spans="1:34" x14ac:dyDescent="0.3">
      <c r="A32">
        <f t="shared" si="0"/>
        <v>77</v>
      </c>
      <c r="B32">
        <f t="shared" si="1"/>
        <v>6</v>
      </c>
      <c r="C32" s="4">
        <f t="shared" ca="1" si="2"/>
        <v>95829</v>
      </c>
      <c r="D32">
        <v>95829</v>
      </c>
      <c r="E32" t="s">
        <v>760</v>
      </c>
      <c r="F32" t="s">
        <v>28</v>
      </c>
      <c r="G32" t="s">
        <v>376</v>
      </c>
      <c r="H32" t="s">
        <v>184</v>
      </c>
      <c r="I32" t="s">
        <v>245</v>
      </c>
      <c r="J32" t="s">
        <v>123</v>
      </c>
      <c r="K32" t="str">
        <f t="shared" ca="1" si="3"/>
        <v>.</v>
      </c>
      <c r="L32" t="s">
        <v>484</v>
      </c>
      <c r="M32" t="s">
        <v>1088</v>
      </c>
      <c r="N32" t="s">
        <v>385</v>
      </c>
      <c r="O32" t="s">
        <v>123</v>
      </c>
      <c r="P32" t="s">
        <v>196</v>
      </c>
      <c r="Q32" t="s">
        <v>287</v>
      </c>
      <c r="R32" t="s">
        <v>82</v>
      </c>
      <c r="S32" t="s">
        <v>269</v>
      </c>
      <c r="T32" t="s">
        <v>36</v>
      </c>
      <c r="U32" t="s">
        <v>35</v>
      </c>
      <c r="V32" t="s">
        <v>279</v>
      </c>
      <c r="W32" t="s">
        <v>32</v>
      </c>
      <c r="X32" t="s">
        <v>108</v>
      </c>
      <c r="Y32" t="s">
        <v>103</v>
      </c>
      <c r="Z32" t="s">
        <v>484</v>
      </c>
      <c r="AA32" s="2">
        <v>42779.684513888889</v>
      </c>
      <c r="AB32" s="2">
        <v>42849.491261574076</v>
      </c>
      <c r="AC32" t="s">
        <v>170</v>
      </c>
      <c r="AD32">
        <v>9</v>
      </c>
      <c r="AE32" t="str">
        <f t="shared" ca="1" si="4"/>
        <v>Platform Software</v>
      </c>
      <c r="AF32" t="str">
        <f t="shared" ca="1" si="5"/>
        <v>Avitus_1.4.0.67-20170503</v>
      </c>
      <c r="AG32" t="str">
        <f t="shared" ca="1" si="6"/>
        <v xml:space="preserve"> ---</v>
      </c>
      <c r="AH32" t="str">
        <f t="shared" ca="1" si="7"/>
        <v>P0</v>
      </c>
    </row>
    <row r="33" spans="1:34" x14ac:dyDescent="0.3">
      <c r="A33">
        <f t="shared" si="0"/>
        <v>13</v>
      </c>
      <c r="B33">
        <f t="shared" si="1"/>
        <v>3</v>
      </c>
      <c r="C33" s="4">
        <f t="shared" ca="1" si="2"/>
        <v>98363</v>
      </c>
      <c r="D33">
        <v>98363</v>
      </c>
      <c r="E33" t="s">
        <v>409</v>
      </c>
      <c r="F33" t="s">
        <v>28</v>
      </c>
      <c r="G33" t="s">
        <v>244</v>
      </c>
      <c r="H33" t="s">
        <v>184</v>
      </c>
      <c r="I33" t="s">
        <v>81</v>
      </c>
      <c r="J33" t="s">
        <v>123</v>
      </c>
      <c r="K33" t="str">
        <f t="shared" ca="1" si="3"/>
        <v>.</v>
      </c>
      <c r="L33" t="s">
        <v>484</v>
      </c>
      <c r="M33" t="s">
        <v>1100</v>
      </c>
      <c r="N33" t="s">
        <v>1062</v>
      </c>
      <c r="O33" t="s">
        <v>123</v>
      </c>
      <c r="P33" t="s">
        <v>168</v>
      </c>
      <c r="Q33" t="s">
        <v>287</v>
      </c>
      <c r="R33" t="s">
        <v>82</v>
      </c>
      <c r="S33" t="s">
        <v>269</v>
      </c>
      <c r="T33" t="s">
        <v>36</v>
      </c>
      <c r="U33" t="s">
        <v>35</v>
      </c>
      <c r="V33" t="s">
        <v>1063</v>
      </c>
      <c r="W33" t="s">
        <v>93</v>
      </c>
      <c r="X33" t="s">
        <v>108</v>
      </c>
      <c r="Y33" t="s">
        <v>484</v>
      </c>
      <c r="Z33" t="s">
        <v>484</v>
      </c>
      <c r="AA33" s="2">
        <v>42842.717986111114</v>
      </c>
      <c r="AB33" s="2">
        <v>42852.462372685186</v>
      </c>
      <c r="AC33" t="s">
        <v>1092</v>
      </c>
      <c r="AD33">
        <v>2</v>
      </c>
      <c r="AE33" t="str">
        <f t="shared" ca="1" si="4"/>
        <v>Platform Software</v>
      </c>
      <c r="AF33" t="str">
        <f t="shared" ca="1" si="5"/>
        <v>Avitus_1.4.0.68-20170510</v>
      </c>
      <c r="AG33" t="str">
        <f t="shared" ca="1" si="6"/>
        <v xml:space="preserve"> ---</v>
      </c>
      <c r="AH33" t="str">
        <f t="shared" ca="1" si="7"/>
        <v>P0</v>
      </c>
    </row>
    <row r="34" spans="1:34" x14ac:dyDescent="0.3">
      <c r="A34">
        <f t="shared" ref="A34:A65" si="8">DAYS360(AA34,$K$104)</f>
        <v>12</v>
      </c>
      <c r="B34">
        <f t="shared" ref="B34:B65" si="9">DAYS360(AB34,$K$104)</f>
        <v>2</v>
      </c>
      <c r="C34" s="4">
        <f t="shared" ref="C34:C65" ca="1" si="10">HYPERLINK($N$174 &amp; INDIRECT("d" &amp; ROW()),INDIRECT("d" &amp; ROW()))</f>
        <v>98383</v>
      </c>
      <c r="D34">
        <v>98383</v>
      </c>
      <c r="E34" t="s">
        <v>433</v>
      </c>
      <c r="F34" t="s">
        <v>28</v>
      </c>
      <c r="G34" t="s">
        <v>407</v>
      </c>
      <c r="H34" t="s">
        <v>184</v>
      </c>
      <c r="I34" t="s">
        <v>81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1067</v>
      </c>
      <c r="O34" t="s">
        <v>123</v>
      </c>
      <c r="P34" t="s">
        <v>634</v>
      </c>
      <c r="Q34" t="s">
        <v>21</v>
      </c>
      <c r="S34" t="s">
        <v>269</v>
      </c>
      <c r="T34" t="s">
        <v>36</v>
      </c>
      <c r="U34" t="s">
        <v>22</v>
      </c>
      <c r="V34" t="s">
        <v>82</v>
      </c>
      <c r="W34" t="s">
        <v>54</v>
      </c>
      <c r="X34" t="s">
        <v>433</v>
      </c>
      <c r="Y34" t="s">
        <v>484</v>
      </c>
      <c r="Z34" t="s">
        <v>484</v>
      </c>
      <c r="AA34" s="2">
        <v>42843.071851851855</v>
      </c>
      <c r="AB34" s="2">
        <v>42853.183715277781</v>
      </c>
      <c r="AC34" t="s">
        <v>1159</v>
      </c>
      <c r="AD34">
        <v>13</v>
      </c>
      <c r="AE34" t="str">
        <f t="shared" ref="AE34:AE65" ca="1" si="12">IFERROR(VLOOKUP($D34,INDIRECT("'" &amp; $K$103 &amp; "'!$C$2:$K$90"),4,FALSE),"NTR")</f>
        <v>Platform Software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5</v>
      </c>
      <c r="B35">
        <f t="shared" si="9"/>
        <v>3</v>
      </c>
      <c r="C35" s="4">
        <f t="shared" ca="1" si="10"/>
        <v>98723</v>
      </c>
      <c r="D35">
        <v>98723</v>
      </c>
      <c r="E35" t="s">
        <v>27</v>
      </c>
      <c r="F35" t="s">
        <v>28</v>
      </c>
      <c r="G35" t="s">
        <v>34</v>
      </c>
      <c r="H35" t="s">
        <v>112</v>
      </c>
      <c r="I35" t="s">
        <v>24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1147</v>
      </c>
      <c r="O35">
        <v>17486</v>
      </c>
      <c r="P35" t="s">
        <v>38</v>
      </c>
      <c r="Q35" t="s">
        <v>21</v>
      </c>
      <c r="S35" t="s">
        <v>269</v>
      </c>
      <c r="T35" t="s">
        <v>23</v>
      </c>
      <c r="U35" t="s">
        <v>50</v>
      </c>
      <c r="V35" t="s">
        <v>190</v>
      </c>
      <c r="W35" t="s">
        <v>26</v>
      </c>
      <c r="X35" t="s">
        <v>1148</v>
      </c>
      <c r="Y35" t="s">
        <v>484</v>
      </c>
      <c r="Z35" t="s">
        <v>484</v>
      </c>
      <c r="AA35" s="2">
        <v>42850.620844907404</v>
      </c>
      <c r="AB35" s="2">
        <v>42852.446655092594</v>
      </c>
      <c r="AC35" t="s">
        <v>1160</v>
      </c>
      <c r="AD35">
        <v>3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P1</v>
      </c>
    </row>
    <row r="36" spans="1:34" x14ac:dyDescent="0.3">
      <c r="A36">
        <f t="shared" si="8"/>
        <v>116</v>
      </c>
      <c r="B36">
        <f t="shared" si="9"/>
        <v>5</v>
      </c>
      <c r="C36" s="4">
        <f t="shared" ca="1" si="10"/>
        <v>94191</v>
      </c>
      <c r="D36">
        <v>94191</v>
      </c>
      <c r="E36" t="s">
        <v>186</v>
      </c>
      <c r="F36" t="s">
        <v>75</v>
      </c>
      <c r="G36" t="s">
        <v>76</v>
      </c>
      <c r="H36" t="s">
        <v>112</v>
      </c>
      <c r="I36" t="s">
        <v>30</v>
      </c>
      <c r="J36" t="s">
        <v>123</v>
      </c>
      <c r="K36" t="str">
        <f t="shared" ca="1" si="11"/>
        <v>.</v>
      </c>
      <c r="L36" t="s">
        <v>796</v>
      </c>
      <c r="M36" t="s">
        <v>484</v>
      </c>
      <c r="N36" t="s">
        <v>344</v>
      </c>
      <c r="O36">
        <v>12886</v>
      </c>
      <c r="P36" t="s">
        <v>123</v>
      </c>
      <c r="Q36" t="s">
        <v>82</v>
      </c>
      <c r="S36" t="s">
        <v>269</v>
      </c>
      <c r="T36" t="s">
        <v>36</v>
      </c>
      <c r="U36" t="s">
        <v>35</v>
      </c>
      <c r="V36" t="s">
        <v>25</v>
      </c>
      <c r="W36" t="s">
        <v>26</v>
      </c>
      <c r="X36" t="s">
        <v>272</v>
      </c>
      <c r="Y36" t="s">
        <v>103</v>
      </c>
      <c r="Z36" t="s">
        <v>484</v>
      </c>
      <c r="AA36" s="2">
        <v>42739.997685185182</v>
      </c>
      <c r="AB36" s="2">
        <v>42850.192812499998</v>
      </c>
      <c r="AD36">
        <v>21</v>
      </c>
      <c r="AE36" t="str">
        <f t="shared" ca="1" si="12"/>
        <v>Protocols-AAUM</v>
      </c>
      <c r="AF36" t="str">
        <f t="shared" ca="1" si="13"/>
        <v xml:space="preserve"> ---</v>
      </c>
      <c r="AG36" t="str">
        <f t="shared" ca="1" si="14"/>
        <v>Waiver Requested</v>
      </c>
      <c r="AH36" t="str">
        <f t="shared" ca="1" si="15"/>
        <v>P1</v>
      </c>
    </row>
    <row r="37" spans="1:34" x14ac:dyDescent="0.3">
      <c r="A37">
        <f t="shared" si="8"/>
        <v>54</v>
      </c>
      <c r="B37">
        <f t="shared" si="9"/>
        <v>2</v>
      </c>
      <c r="C37" s="4">
        <f t="shared" ca="1" si="10"/>
        <v>96684</v>
      </c>
      <c r="D37">
        <v>96684</v>
      </c>
      <c r="E37" t="s">
        <v>651</v>
      </c>
      <c r="F37" t="s">
        <v>75</v>
      </c>
      <c r="G37" t="s">
        <v>264</v>
      </c>
      <c r="H37" t="s">
        <v>184</v>
      </c>
      <c r="I37" t="s">
        <v>30</v>
      </c>
      <c r="J37" t="s">
        <v>123</v>
      </c>
      <c r="K37" t="str">
        <f t="shared" ca="1" si="11"/>
        <v>.</v>
      </c>
      <c r="L37" t="s">
        <v>484</v>
      </c>
      <c r="M37" t="s">
        <v>1142</v>
      </c>
      <c r="N37" t="s">
        <v>681</v>
      </c>
      <c r="O37" t="s">
        <v>123</v>
      </c>
      <c r="P37" t="s">
        <v>123</v>
      </c>
      <c r="Q37" t="s">
        <v>82</v>
      </c>
      <c r="S37" t="s">
        <v>269</v>
      </c>
      <c r="T37" t="s">
        <v>36</v>
      </c>
      <c r="U37" t="s">
        <v>35</v>
      </c>
      <c r="V37" t="s">
        <v>43</v>
      </c>
      <c r="W37" t="s">
        <v>65</v>
      </c>
      <c r="X37" t="s">
        <v>108</v>
      </c>
      <c r="Y37" t="s">
        <v>484</v>
      </c>
      <c r="Z37" t="s">
        <v>484</v>
      </c>
      <c r="AA37" s="2">
        <v>42800.00984953704</v>
      </c>
      <c r="AB37" s="2">
        <v>42853.801400462966</v>
      </c>
      <c r="AD37">
        <v>17</v>
      </c>
      <c r="AE37" t="str">
        <f t="shared" ca="1" si="12"/>
        <v>Protocols-AAUM</v>
      </c>
      <c r="AF37" t="str">
        <f t="shared" ca="1" si="13"/>
        <v>Avitus_1.4.0.63-20170405</v>
      </c>
      <c r="AG37" t="str">
        <f t="shared" ca="1" si="14"/>
        <v xml:space="preserve"> ---</v>
      </c>
      <c r="AH37" t="str">
        <f t="shared" ca="1" si="15"/>
        <v>P0</v>
      </c>
    </row>
    <row r="38" spans="1:34" x14ac:dyDescent="0.3">
      <c r="A38">
        <f t="shared" si="8"/>
        <v>31</v>
      </c>
      <c r="B38">
        <f t="shared" si="9"/>
        <v>6</v>
      </c>
      <c r="C38" s="4">
        <f t="shared" ca="1" si="10"/>
        <v>97620</v>
      </c>
      <c r="D38">
        <v>97620</v>
      </c>
      <c r="E38" t="s">
        <v>41</v>
      </c>
      <c r="F38" t="s">
        <v>75</v>
      </c>
      <c r="G38" t="s">
        <v>129</v>
      </c>
      <c r="H38" t="s">
        <v>94</v>
      </c>
      <c r="I38" t="s">
        <v>30</v>
      </c>
      <c r="J38" t="s">
        <v>123</v>
      </c>
      <c r="K38" t="str">
        <f t="shared" ca="1" si="11"/>
        <v>.</v>
      </c>
      <c r="L38" t="s">
        <v>796</v>
      </c>
      <c r="M38" t="s">
        <v>484</v>
      </c>
      <c r="N38" t="s">
        <v>929</v>
      </c>
      <c r="O38" t="s">
        <v>123</v>
      </c>
      <c r="P38" t="s">
        <v>123</v>
      </c>
      <c r="Q38" t="s">
        <v>82</v>
      </c>
      <c r="S38" t="s">
        <v>269</v>
      </c>
      <c r="T38" t="s">
        <v>36</v>
      </c>
      <c r="U38" t="s">
        <v>35</v>
      </c>
      <c r="V38" t="s">
        <v>29</v>
      </c>
      <c r="W38" t="s">
        <v>44</v>
      </c>
      <c r="X38" t="s">
        <v>405</v>
      </c>
      <c r="Y38" t="s">
        <v>484</v>
      </c>
      <c r="Z38" t="s">
        <v>484</v>
      </c>
      <c r="AA38" s="2">
        <v>42823.498773148145</v>
      </c>
      <c r="AB38" s="2">
        <v>42849.487361111111</v>
      </c>
      <c r="AD38">
        <v>9</v>
      </c>
      <c r="AE38" t="str">
        <f t="shared" ca="1" si="12"/>
        <v>Protocols-AAUM</v>
      </c>
      <c r="AF38" t="str">
        <f t="shared" ca="1" si="13"/>
        <v xml:space="preserve"> ---</v>
      </c>
      <c r="AG38" t="str">
        <f t="shared" ca="1" si="14"/>
        <v>Waiver Requested</v>
      </c>
      <c r="AH38" t="str">
        <f t="shared" ca="1" si="15"/>
        <v>P2</v>
      </c>
    </row>
    <row r="39" spans="1:34" x14ac:dyDescent="0.3">
      <c r="A39">
        <f t="shared" si="8"/>
        <v>34</v>
      </c>
      <c r="B39">
        <f t="shared" si="9"/>
        <v>2</v>
      </c>
      <c r="C39" s="4">
        <f t="shared" ca="1" si="10"/>
        <v>97512</v>
      </c>
      <c r="D39">
        <v>97512</v>
      </c>
      <c r="E39" t="s">
        <v>229</v>
      </c>
      <c r="F39" t="s">
        <v>230</v>
      </c>
      <c r="G39" t="s">
        <v>648</v>
      </c>
      <c r="H39" t="s">
        <v>94</v>
      </c>
      <c r="I39" t="s">
        <v>30</v>
      </c>
      <c r="J39" t="s">
        <v>123</v>
      </c>
      <c r="K39" t="str">
        <f t="shared" ca="1" si="11"/>
        <v>.</v>
      </c>
      <c r="L39" t="s">
        <v>796</v>
      </c>
      <c r="M39" t="s">
        <v>1158</v>
      </c>
      <c r="N39" t="s">
        <v>955</v>
      </c>
      <c r="O39" t="s">
        <v>123</v>
      </c>
      <c r="P39" t="s">
        <v>123</v>
      </c>
      <c r="Q39" t="s">
        <v>82</v>
      </c>
      <c r="S39" t="s">
        <v>269</v>
      </c>
      <c r="T39" t="s">
        <v>36</v>
      </c>
      <c r="U39" t="s">
        <v>35</v>
      </c>
      <c r="V39" t="s">
        <v>29</v>
      </c>
      <c r="W39" t="s">
        <v>44</v>
      </c>
      <c r="X39" t="s">
        <v>229</v>
      </c>
      <c r="Y39" t="s">
        <v>484</v>
      </c>
      <c r="Z39" t="s">
        <v>847</v>
      </c>
      <c r="AA39" s="2">
        <v>42820.998090277775</v>
      </c>
      <c r="AB39" s="2">
        <v>42853.03564814815</v>
      </c>
      <c r="AD39">
        <v>10</v>
      </c>
      <c r="AE39" t="str">
        <f t="shared" ca="1" si="12"/>
        <v>Protocols-NDMP</v>
      </c>
      <c r="AF39" t="str">
        <f t="shared" ca="1" si="13"/>
        <v>Avitus_1.4.0.62-20170429</v>
      </c>
      <c r="AG39" t="str">
        <f t="shared" ca="1" si="14"/>
        <v>Waiver Requested</v>
      </c>
      <c r="AH39" t="str">
        <f t="shared" ca="1" si="15"/>
        <v>P2</v>
      </c>
    </row>
    <row r="40" spans="1:34" x14ac:dyDescent="0.3">
      <c r="A40">
        <f t="shared" si="8"/>
        <v>416</v>
      </c>
      <c r="B40">
        <f t="shared" si="9"/>
        <v>19</v>
      </c>
      <c r="C40" s="4">
        <f t="shared" ca="1" si="10"/>
        <v>78244</v>
      </c>
      <c r="D40">
        <v>78244</v>
      </c>
      <c r="E40" t="s">
        <v>895</v>
      </c>
      <c r="F40" t="s">
        <v>19</v>
      </c>
      <c r="G40" t="s">
        <v>83</v>
      </c>
      <c r="H40" t="s">
        <v>184</v>
      </c>
      <c r="I40" t="s">
        <v>30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353</v>
      </c>
      <c r="O40" t="s">
        <v>123</v>
      </c>
      <c r="P40" t="s">
        <v>123</v>
      </c>
      <c r="Q40" t="s">
        <v>82</v>
      </c>
      <c r="S40" t="s">
        <v>269</v>
      </c>
      <c r="T40" t="s">
        <v>36</v>
      </c>
      <c r="U40" t="s">
        <v>35</v>
      </c>
      <c r="V40" t="s">
        <v>43</v>
      </c>
      <c r="W40" t="s">
        <v>65</v>
      </c>
      <c r="X40" t="s">
        <v>272</v>
      </c>
      <c r="Y40" t="s">
        <v>100</v>
      </c>
      <c r="Z40" t="s">
        <v>484</v>
      </c>
      <c r="AA40" s="2">
        <v>42433.348449074074</v>
      </c>
      <c r="AB40" s="2">
        <v>42836.139282407406</v>
      </c>
      <c r="AD40">
        <v>4</v>
      </c>
      <c r="AE40" t="str">
        <f t="shared" ca="1" si="12"/>
        <v>Protocols-NFS</v>
      </c>
      <c r="AF40" t="str">
        <f t="shared" ca="1" si="13"/>
        <v xml:space="preserve"> ---</v>
      </c>
      <c r="AG40" t="str">
        <f t="shared" ca="1" si="14"/>
        <v xml:space="preserve"> ---</v>
      </c>
      <c r="AH40" t="str">
        <f t="shared" ca="1" si="15"/>
        <v>P0</v>
      </c>
    </row>
    <row r="41" spans="1:34" x14ac:dyDescent="0.3">
      <c r="A41">
        <f t="shared" si="8"/>
        <v>20</v>
      </c>
      <c r="B41">
        <f t="shared" si="9"/>
        <v>2</v>
      </c>
      <c r="C41" s="4">
        <f t="shared" ca="1" si="10"/>
        <v>98118</v>
      </c>
      <c r="D41">
        <v>98118</v>
      </c>
      <c r="E41" t="s">
        <v>447</v>
      </c>
      <c r="F41" t="s">
        <v>19</v>
      </c>
      <c r="G41" t="s">
        <v>442</v>
      </c>
      <c r="H41" t="s">
        <v>184</v>
      </c>
      <c r="I41" t="s">
        <v>81</v>
      </c>
      <c r="J41" t="s">
        <v>123</v>
      </c>
      <c r="K41" t="str">
        <f t="shared" ca="1" si="11"/>
        <v>NTR</v>
      </c>
      <c r="L41" t="s">
        <v>484</v>
      </c>
      <c r="M41" t="s">
        <v>1087</v>
      </c>
      <c r="N41" t="s">
        <v>1091</v>
      </c>
      <c r="O41" t="s">
        <v>123</v>
      </c>
      <c r="P41" t="s">
        <v>123</v>
      </c>
      <c r="Q41" t="s">
        <v>82</v>
      </c>
      <c r="S41" t="s">
        <v>269</v>
      </c>
      <c r="T41" t="s">
        <v>51</v>
      </c>
      <c r="U41" t="s">
        <v>35</v>
      </c>
      <c r="V41" t="s">
        <v>82</v>
      </c>
      <c r="W41" t="s">
        <v>54</v>
      </c>
      <c r="X41" t="s">
        <v>47</v>
      </c>
      <c r="Y41" t="s">
        <v>484</v>
      </c>
      <c r="Z41" t="s">
        <v>847</v>
      </c>
      <c r="AA41" s="2">
        <v>42835.585648148146</v>
      </c>
      <c r="AB41" s="2">
        <v>42853.709293981483</v>
      </c>
      <c r="AD41">
        <v>15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x14ac:dyDescent="0.3">
      <c r="A42">
        <f t="shared" si="8"/>
        <v>2</v>
      </c>
      <c r="B42">
        <f t="shared" si="9"/>
        <v>2</v>
      </c>
      <c r="C42" s="4">
        <f t="shared" ca="1" si="10"/>
        <v>98856</v>
      </c>
      <c r="D42">
        <v>98856</v>
      </c>
      <c r="E42" t="s">
        <v>447</v>
      </c>
      <c r="F42" t="s">
        <v>19</v>
      </c>
      <c r="G42" t="s">
        <v>442</v>
      </c>
      <c r="H42" t="s">
        <v>184</v>
      </c>
      <c r="I42" t="s">
        <v>123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1162</v>
      </c>
      <c r="O42" t="s">
        <v>123</v>
      </c>
      <c r="P42" t="s">
        <v>123</v>
      </c>
      <c r="Q42" t="s">
        <v>82</v>
      </c>
      <c r="S42" t="s">
        <v>269</v>
      </c>
      <c r="T42" t="s">
        <v>51</v>
      </c>
      <c r="U42" t="s">
        <v>50</v>
      </c>
      <c r="V42" t="s">
        <v>82</v>
      </c>
      <c r="W42" t="s">
        <v>32</v>
      </c>
      <c r="X42" t="s">
        <v>243</v>
      </c>
      <c r="Y42" t="s">
        <v>484</v>
      </c>
      <c r="Z42" t="s">
        <v>484</v>
      </c>
      <c r="AA42" s="2">
        <v>42853.13890046296</v>
      </c>
      <c r="AB42" s="2">
        <v>42853.396111111113</v>
      </c>
      <c r="AD42">
        <v>3</v>
      </c>
      <c r="AE42" t="str">
        <f t="shared" ca="1" si="12"/>
        <v>Protocols-NFS</v>
      </c>
      <c r="AF42" t="str">
        <f t="shared" ca="1" si="13"/>
        <v xml:space="preserve"> ---</v>
      </c>
      <c r="AG42" t="str">
        <f t="shared" ca="1" si="14"/>
        <v xml:space="preserve"> ---</v>
      </c>
      <c r="AH42" t="str">
        <f t="shared" ca="1" si="15"/>
        <v>P0</v>
      </c>
    </row>
    <row r="43" spans="1:34" x14ac:dyDescent="0.3">
      <c r="A43">
        <f t="shared" si="8"/>
        <v>361</v>
      </c>
      <c r="B43">
        <f t="shared" si="9"/>
        <v>5</v>
      </c>
      <c r="C43" s="4">
        <f t="shared" ca="1" si="10"/>
        <v>81963</v>
      </c>
      <c r="D43">
        <v>81963</v>
      </c>
      <c r="E43" t="s">
        <v>18</v>
      </c>
      <c r="F43" t="s">
        <v>86</v>
      </c>
      <c r="G43" t="s">
        <v>87</v>
      </c>
      <c r="H43" t="s">
        <v>112</v>
      </c>
      <c r="I43" t="s">
        <v>30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354</v>
      </c>
      <c r="O43">
        <v>10905</v>
      </c>
      <c r="P43" t="s">
        <v>123</v>
      </c>
      <c r="Q43" t="s">
        <v>82</v>
      </c>
      <c r="S43" t="s">
        <v>269</v>
      </c>
      <c r="T43" t="s">
        <v>23</v>
      </c>
      <c r="U43" t="s">
        <v>22</v>
      </c>
      <c r="V43" t="s">
        <v>60</v>
      </c>
      <c r="W43" t="s">
        <v>26</v>
      </c>
      <c r="X43" t="s">
        <v>272</v>
      </c>
      <c r="Y43" t="s">
        <v>484</v>
      </c>
      <c r="Z43" t="s">
        <v>484</v>
      </c>
      <c r="AA43" s="2">
        <v>42489.026759259257</v>
      </c>
      <c r="AB43" s="2">
        <v>42850.678969907407</v>
      </c>
      <c r="AD43">
        <v>7</v>
      </c>
      <c r="AE43" t="str">
        <f t="shared" ca="1" si="12"/>
        <v>Protocols-SMB</v>
      </c>
      <c r="AF43" t="str">
        <f t="shared" ca="1" si="13"/>
        <v xml:space="preserve"> ---</v>
      </c>
      <c r="AG43" t="str">
        <f t="shared" ca="1" si="14"/>
        <v xml:space="preserve"> ---</v>
      </c>
      <c r="AH43" t="str">
        <f t="shared" ca="1" si="15"/>
        <v>P1</v>
      </c>
    </row>
    <row r="44" spans="1:34" x14ac:dyDescent="0.3">
      <c r="A44">
        <f t="shared" si="8"/>
        <v>183</v>
      </c>
      <c r="B44">
        <f t="shared" si="9"/>
        <v>5</v>
      </c>
      <c r="C44" s="4">
        <f t="shared" ca="1" si="10"/>
        <v>91457</v>
      </c>
      <c r="D44">
        <v>91457</v>
      </c>
      <c r="E44" t="s">
        <v>205</v>
      </c>
      <c r="F44" t="s">
        <v>86</v>
      </c>
      <c r="G44" t="s">
        <v>87</v>
      </c>
      <c r="H44" t="s">
        <v>184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1088</v>
      </c>
      <c r="N44" t="s">
        <v>358</v>
      </c>
      <c r="O44" t="s">
        <v>123</v>
      </c>
      <c r="P44" t="s">
        <v>123</v>
      </c>
      <c r="Q44" t="s">
        <v>82</v>
      </c>
      <c r="S44" t="s">
        <v>269</v>
      </c>
      <c r="T44" t="s">
        <v>36</v>
      </c>
      <c r="U44" t="s">
        <v>35</v>
      </c>
      <c r="V44" t="s">
        <v>29</v>
      </c>
      <c r="W44" t="s">
        <v>54</v>
      </c>
      <c r="X44" t="s">
        <v>272</v>
      </c>
      <c r="Y44" t="s">
        <v>100</v>
      </c>
      <c r="Z44" t="s">
        <v>484</v>
      </c>
      <c r="AA44" s="2">
        <v>42670.388807870368</v>
      </c>
      <c r="AB44" s="2">
        <v>42850.670810185184</v>
      </c>
      <c r="AC44" t="s">
        <v>402</v>
      </c>
      <c r="AD44">
        <v>7</v>
      </c>
      <c r="AE44" t="str">
        <f t="shared" ca="1" si="12"/>
        <v>Protocols-SMB</v>
      </c>
      <c r="AF44" t="str">
        <f t="shared" ca="1" si="13"/>
        <v>Avitus_1.4.0.67-20170503</v>
      </c>
      <c r="AG44" t="str">
        <f t="shared" ca="1" si="14"/>
        <v xml:space="preserve"> ---</v>
      </c>
      <c r="AH44" t="str">
        <f t="shared" ca="1" si="15"/>
        <v>P0</v>
      </c>
    </row>
    <row r="45" spans="1:34" x14ac:dyDescent="0.3">
      <c r="A45">
        <f t="shared" si="8"/>
        <v>100</v>
      </c>
      <c r="B45">
        <f t="shared" si="9"/>
        <v>13</v>
      </c>
      <c r="C45" s="4">
        <f t="shared" ca="1" si="10"/>
        <v>94832</v>
      </c>
      <c r="D45">
        <v>94832</v>
      </c>
      <c r="E45" t="s">
        <v>242</v>
      </c>
      <c r="F45" t="s">
        <v>86</v>
      </c>
      <c r="G45" t="s">
        <v>92</v>
      </c>
      <c r="H45" t="s">
        <v>184</v>
      </c>
      <c r="I45" t="s">
        <v>81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270</v>
      </c>
      <c r="O45" t="s">
        <v>123</v>
      </c>
      <c r="P45" t="s">
        <v>1036</v>
      </c>
      <c r="Q45" t="s">
        <v>82</v>
      </c>
      <c r="S45" t="s">
        <v>269</v>
      </c>
      <c r="T45" t="s">
        <v>36</v>
      </c>
      <c r="U45" t="s">
        <v>22</v>
      </c>
      <c r="V45" t="s">
        <v>82</v>
      </c>
      <c r="W45" t="s">
        <v>54</v>
      </c>
      <c r="X45" t="s">
        <v>272</v>
      </c>
      <c r="Y45" t="s">
        <v>484</v>
      </c>
      <c r="Z45" t="s">
        <v>484</v>
      </c>
      <c r="AA45" s="2">
        <v>42755.471365740741</v>
      </c>
      <c r="AB45" s="2">
        <v>42842.537662037037</v>
      </c>
      <c r="AC45" t="s">
        <v>170</v>
      </c>
      <c r="AD45">
        <v>4</v>
      </c>
      <c r="AE45" t="str">
        <f t="shared" ca="1" si="12"/>
        <v>Protocols-SMB</v>
      </c>
      <c r="AF45" t="str">
        <f t="shared" ca="1" si="13"/>
        <v xml:space="preserve"> ---</v>
      </c>
      <c r="AG45" t="str">
        <f t="shared" ca="1" si="14"/>
        <v xml:space="preserve"> ---</v>
      </c>
      <c r="AH45" t="str">
        <f t="shared" ca="1" si="15"/>
        <v>P0</v>
      </c>
    </row>
    <row r="46" spans="1:34" x14ac:dyDescent="0.3">
      <c r="A46">
        <f t="shared" si="8"/>
        <v>100</v>
      </c>
      <c r="B46">
        <f t="shared" si="9"/>
        <v>12</v>
      </c>
      <c r="C46" s="4">
        <f t="shared" ca="1" si="10"/>
        <v>94835</v>
      </c>
      <c r="D46">
        <v>94835</v>
      </c>
      <c r="E46" t="s">
        <v>561</v>
      </c>
      <c r="F46" t="s">
        <v>86</v>
      </c>
      <c r="G46" t="s">
        <v>87</v>
      </c>
      <c r="H46" t="s">
        <v>112</v>
      </c>
      <c r="I46" t="s">
        <v>30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363</v>
      </c>
      <c r="O46">
        <v>13183</v>
      </c>
      <c r="P46" t="s">
        <v>1075</v>
      </c>
      <c r="Q46" t="s">
        <v>82</v>
      </c>
      <c r="S46" t="s">
        <v>269</v>
      </c>
      <c r="T46" t="s">
        <v>36</v>
      </c>
      <c r="U46" t="s">
        <v>35</v>
      </c>
      <c r="V46" t="s">
        <v>190</v>
      </c>
      <c r="W46" t="s">
        <v>26</v>
      </c>
      <c r="X46" t="s">
        <v>272</v>
      </c>
      <c r="Y46" t="s">
        <v>103</v>
      </c>
      <c r="Z46" t="s">
        <v>484</v>
      </c>
      <c r="AA46" s="2">
        <v>42755.484872685185</v>
      </c>
      <c r="AB46" s="2">
        <v>42843.194166666668</v>
      </c>
      <c r="AD46">
        <v>1</v>
      </c>
      <c r="AE46" t="str">
        <f t="shared" ca="1" si="12"/>
        <v>Protocols-SMB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P1</v>
      </c>
    </row>
    <row r="47" spans="1:34" x14ac:dyDescent="0.3">
      <c r="A47">
        <f t="shared" si="8"/>
        <v>47</v>
      </c>
      <c r="B47">
        <f t="shared" si="9"/>
        <v>26</v>
      </c>
      <c r="C47" s="4">
        <f t="shared" ca="1" si="10"/>
        <v>97010</v>
      </c>
      <c r="D47">
        <v>97010</v>
      </c>
      <c r="E47" t="s">
        <v>18</v>
      </c>
      <c r="F47" t="s">
        <v>86</v>
      </c>
      <c r="G47" t="s">
        <v>92</v>
      </c>
      <c r="H47" t="s">
        <v>94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776</v>
      </c>
      <c r="O47" t="s">
        <v>123</v>
      </c>
      <c r="P47" t="s">
        <v>626</v>
      </c>
      <c r="Q47" t="s">
        <v>82</v>
      </c>
      <c r="S47" t="s">
        <v>269</v>
      </c>
      <c r="T47" t="s">
        <v>36</v>
      </c>
      <c r="U47" t="s">
        <v>35</v>
      </c>
      <c r="V47" t="s">
        <v>29</v>
      </c>
      <c r="W47" t="s">
        <v>54</v>
      </c>
      <c r="X47" t="s">
        <v>405</v>
      </c>
      <c r="Y47" t="s">
        <v>484</v>
      </c>
      <c r="Z47" t="s">
        <v>484</v>
      </c>
      <c r="AA47" s="2">
        <v>42807.641898148147</v>
      </c>
      <c r="AB47" s="2">
        <v>42829.62767361111</v>
      </c>
      <c r="AD47">
        <v>3</v>
      </c>
      <c r="AE47" t="str">
        <f t="shared" ca="1" si="12"/>
        <v>Protocols-SMB</v>
      </c>
      <c r="AF47" t="str">
        <f t="shared" ca="1" si="13"/>
        <v xml:space="preserve"> ---</v>
      </c>
      <c r="AG47" t="str">
        <f t="shared" ca="1" si="14"/>
        <v xml:space="preserve"> ---</v>
      </c>
      <c r="AH47" t="str">
        <f t="shared" ca="1" si="15"/>
        <v>P2</v>
      </c>
    </row>
    <row r="48" spans="1:34" x14ac:dyDescent="0.3">
      <c r="A48">
        <f t="shared" si="8"/>
        <v>33</v>
      </c>
      <c r="B48">
        <f t="shared" si="9"/>
        <v>5</v>
      </c>
      <c r="C48" s="4">
        <f t="shared" ca="1" si="10"/>
        <v>97543</v>
      </c>
      <c r="D48">
        <v>97543</v>
      </c>
      <c r="E48" t="s">
        <v>91</v>
      </c>
      <c r="F48" t="s">
        <v>86</v>
      </c>
      <c r="G48" t="s">
        <v>92</v>
      </c>
      <c r="H48" t="s">
        <v>112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1037</v>
      </c>
      <c r="O48">
        <v>17360</v>
      </c>
      <c r="P48" t="s">
        <v>123</v>
      </c>
      <c r="Q48" t="s">
        <v>82</v>
      </c>
      <c r="S48" t="s">
        <v>269</v>
      </c>
      <c r="T48" t="s">
        <v>36</v>
      </c>
      <c r="U48" t="s">
        <v>35</v>
      </c>
      <c r="V48" t="s">
        <v>29</v>
      </c>
      <c r="W48" t="s">
        <v>44</v>
      </c>
      <c r="X48" t="s">
        <v>118</v>
      </c>
      <c r="Y48" t="s">
        <v>484</v>
      </c>
      <c r="Z48" t="s">
        <v>484</v>
      </c>
      <c r="AA48" s="2">
        <v>42821.996874999997</v>
      </c>
      <c r="AB48" s="2">
        <v>42850.713865740741</v>
      </c>
      <c r="AC48" t="s">
        <v>402</v>
      </c>
      <c r="AD48">
        <v>2</v>
      </c>
      <c r="AE48" t="str">
        <f t="shared" ca="1" si="12"/>
        <v>Protocols-SMB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P1</v>
      </c>
    </row>
    <row r="49" spans="1:34" x14ac:dyDescent="0.3">
      <c r="A49">
        <f t="shared" si="8"/>
        <v>30</v>
      </c>
      <c r="B49">
        <f t="shared" si="9"/>
        <v>5</v>
      </c>
      <c r="C49" s="4">
        <f t="shared" ca="1" si="10"/>
        <v>97762</v>
      </c>
      <c r="D49">
        <v>97762</v>
      </c>
      <c r="E49" t="s">
        <v>561</v>
      </c>
      <c r="F49" t="s">
        <v>86</v>
      </c>
      <c r="G49" t="s">
        <v>87</v>
      </c>
      <c r="H49" t="s">
        <v>112</v>
      </c>
      <c r="I49" t="s">
        <v>24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950</v>
      </c>
      <c r="O49">
        <v>17259</v>
      </c>
      <c r="P49" t="s">
        <v>1076</v>
      </c>
      <c r="Q49" t="s">
        <v>82</v>
      </c>
      <c r="S49" t="s">
        <v>269</v>
      </c>
      <c r="T49" t="s">
        <v>23</v>
      </c>
      <c r="U49" t="s">
        <v>39</v>
      </c>
      <c r="V49" t="s">
        <v>190</v>
      </c>
      <c r="W49" t="s">
        <v>26</v>
      </c>
      <c r="X49" t="s">
        <v>405</v>
      </c>
      <c r="Y49" t="s">
        <v>484</v>
      </c>
      <c r="Z49" t="s">
        <v>484</v>
      </c>
      <c r="AA49" s="2">
        <v>42825.480578703704</v>
      </c>
      <c r="AB49" s="2">
        <v>42850.027708333335</v>
      </c>
      <c r="AD49">
        <v>1</v>
      </c>
      <c r="AE49" t="str">
        <f t="shared" ca="1" si="12"/>
        <v>Protocols-SMB</v>
      </c>
      <c r="AF49" t="str">
        <f t="shared" ca="1" si="13"/>
        <v xml:space="preserve"> ---</v>
      </c>
      <c r="AG49" t="str">
        <f t="shared" ca="1" si="14"/>
        <v xml:space="preserve"> ---</v>
      </c>
      <c r="AH49" t="str">
        <f t="shared" ca="1" si="15"/>
        <v>P1</v>
      </c>
    </row>
    <row r="50" spans="1:34" x14ac:dyDescent="0.3">
      <c r="A50">
        <f t="shared" si="8"/>
        <v>13</v>
      </c>
      <c r="B50">
        <f t="shared" si="9"/>
        <v>3</v>
      </c>
      <c r="C50" s="4">
        <f t="shared" ca="1" si="10"/>
        <v>98321</v>
      </c>
      <c r="D50">
        <v>98321</v>
      </c>
      <c r="E50" t="s">
        <v>1035</v>
      </c>
      <c r="F50" t="s">
        <v>86</v>
      </c>
      <c r="G50" t="s">
        <v>87</v>
      </c>
      <c r="H50" t="s">
        <v>94</v>
      </c>
      <c r="I50" t="s">
        <v>24</v>
      </c>
      <c r="J50" t="s">
        <v>123</v>
      </c>
      <c r="K50" t="str">
        <f t="shared" ca="1" si="11"/>
        <v>.</v>
      </c>
      <c r="L50" t="s">
        <v>484</v>
      </c>
      <c r="M50" t="s">
        <v>1088</v>
      </c>
      <c r="N50" t="s">
        <v>1051</v>
      </c>
      <c r="O50" t="s">
        <v>123</v>
      </c>
      <c r="P50" t="s">
        <v>1071</v>
      </c>
      <c r="Q50" t="s">
        <v>82</v>
      </c>
      <c r="S50" t="s">
        <v>269</v>
      </c>
      <c r="T50" t="s">
        <v>23</v>
      </c>
      <c r="U50" t="s">
        <v>22</v>
      </c>
      <c r="V50" t="s">
        <v>29</v>
      </c>
      <c r="W50" t="s">
        <v>32</v>
      </c>
      <c r="X50" t="s">
        <v>405</v>
      </c>
      <c r="Y50" t="s">
        <v>484</v>
      </c>
      <c r="Z50" t="s">
        <v>847</v>
      </c>
      <c r="AA50" s="2">
        <v>42842.461909722224</v>
      </c>
      <c r="AB50" s="2">
        <v>42852.195543981485</v>
      </c>
      <c r="AD50">
        <v>3</v>
      </c>
      <c r="AE50" t="str">
        <f t="shared" ca="1" si="12"/>
        <v>Protocols-SMB</v>
      </c>
      <c r="AF50" t="str">
        <f t="shared" ca="1" si="13"/>
        <v>Avitus_1.4.0.67-20170503</v>
      </c>
      <c r="AG50" t="str">
        <f t="shared" ca="1" si="14"/>
        <v xml:space="preserve"> ---</v>
      </c>
      <c r="AH50" t="str">
        <f t="shared" ca="1" si="15"/>
        <v>P2</v>
      </c>
    </row>
    <row r="51" spans="1:34" x14ac:dyDescent="0.3">
      <c r="A51">
        <f t="shared" si="8"/>
        <v>13</v>
      </c>
      <c r="B51">
        <f t="shared" si="9"/>
        <v>4</v>
      </c>
      <c r="C51" s="4">
        <f t="shared" ca="1" si="10"/>
        <v>98327</v>
      </c>
      <c r="D51">
        <v>98327</v>
      </c>
      <c r="E51" t="s">
        <v>84</v>
      </c>
      <c r="F51" t="s">
        <v>86</v>
      </c>
      <c r="G51" t="s">
        <v>87</v>
      </c>
      <c r="H51" t="s">
        <v>184</v>
      </c>
      <c r="I51" t="s">
        <v>81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1053</v>
      </c>
      <c r="O51" t="s">
        <v>123</v>
      </c>
      <c r="P51" t="s">
        <v>123</v>
      </c>
      <c r="Q51" t="s">
        <v>82</v>
      </c>
      <c r="S51" t="s">
        <v>269</v>
      </c>
      <c r="T51" t="s">
        <v>36</v>
      </c>
      <c r="U51" t="s">
        <v>22</v>
      </c>
      <c r="V51" t="s">
        <v>82</v>
      </c>
      <c r="W51" t="s">
        <v>54</v>
      </c>
      <c r="X51" t="s">
        <v>405</v>
      </c>
      <c r="Y51" t="s">
        <v>484</v>
      </c>
      <c r="Z51" t="s">
        <v>484</v>
      </c>
      <c r="AA51" s="2">
        <v>42842.525949074072</v>
      </c>
      <c r="AB51" s="2">
        <v>42851.457361111112</v>
      </c>
      <c r="AC51" t="s">
        <v>402</v>
      </c>
      <c r="AD51">
        <v>4</v>
      </c>
      <c r="AE51" t="str">
        <f t="shared" ca="1" si="12"/>
        <v>Protocols-SMB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P0</v>
      </c>
    </row>
    <row r="52" spans="1:34" x14ac:dyDescent="0.3">
      <c r="A52">
        <f t="shared" si="8"/>
        <v>5</v>
      </c>
      <c r="B52">
        <f t="shared" si="9"/>
        <v>2</v>
      </c>
      <c r="C52" s="4">
        <f t="shared" ca="1" si="10"/>
        <v>98690</v>
      </c>
      <c r="D52">
        <v>98690</v>
      </c>
      <c r="E52" t="s">
        <v>416</v>
      </c>
      <c r="F52" t="s">
        <v>86</v>
      </c>
      <c r="G52" t="s">
        <v>266</v>
      </c>
      <c r="H52" t="s">
        <v>184</v>
      </c>
      <c r="I52" t="s">
        <v>68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1144</v>
      </c>
      <c r="O52" t="s">
        <v>123</v>
      </c>
      <c r="P52" t="s">
        <v>123</v>
      </c>
      <c r="Q52" t="s">
        <v>82</v>
      </c>
      <c r="S52" t="s">
        <v>269</v>
      </c>
      <c r="T52" t="s">
        <v>23</v>
      </c>
      <c r="U52" t="s">
        <v>39</v>
      </c>
      <c r="V52" t="s">
        <v>82</v>
      </c>
      <c r="W52" t="s">
        <v>95</v>
      </c>
      <c r="X52" t="s">
        <v>544</v>
      </c>
      <c r="Y52" t="s">
        <v>484</v>
      </c>
      <c r="Z52" t="s">
        <v>484</v>
      </c>
      <c r="AA52" s="2">
        <v>42850.136504629627</v>
      </c>
      <c r="AB52" s="2">
        <v>42853.218449074076</v>
      </c>
      <c r="AD52">
        <v>12</v>
      </c>
      <c r="AE52" t="str">
        <f t="shared" ca="1" si="12"/>
        <v>Protocols-SMB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P0</v>
      </c>
    </row>
    <row r="53" spans="1:34" x14ac:dyDescent="0.3">
      <c r="A53">
        <f t="shared" si="8"/>
        <v>5</v>
      </c>
      <c r="B53">
        <f t="shared" si="9"/>
        <v>0</v>
      </c>
      <c r="C53" s="4">
        <f t="shared" ca="1" si="10"/>
        <v>98719</v>
      </c>
      <c r="D53">
        <v>98719</v>
      </c>
      <c r="E53" t="s">
        <v>85</v>
      </c>
      <c r="F53" t="s">
        <v>86</v>
      </c>
      <c r="G53" t="s">
        <v>87</v>
      </c>
      <c r="H53" t="s">
        <v>112</v>
      </c>
      <c r="I53" t="s">
        <v>24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1145</v>
      </c>
      <c r="O53">
        <v>17461</v>
      </c>
      <c r="P53" t="s">
        <v>123</v>
      </c>
      <c r="Q53" t="s">
        <v>82</v>
      </c>
      <c r="S53" t="s">
        <v>269</v>
      </c>
      <c r="T53" t="s">
        <v>36</v>
      </c>
      <c r="U53" t="s">
        <v>35</v>
      </c>
      <c r="V53" t="s">
        <v>190</v>
      </c>
      <c r="W53" t="s">
        <v>26</v>
      </c>
      <c r="X53" t="s">
        <v>742</v>
      </c>
      <c r="Y53" t="s">
        <v>103</v>
      </c>
      <c r="Z53" t="s">
        <v>484</v>
      </c>
      <c r="AA53" s="2">
        <v>42850.597083333334</v>
      </c>
      <c r="AB53" s="2">
        <v>42855.48332175926</v>
      </c>
      <c r="AD53">
        <v>4</v>
      </c>
      <c r="AE53" t="str">
        <f t="shared" ca="1" si="12"/>
        <v>Protocols-SMB</v>
      </c>
      <c r="AF53" t="str">
        <f t="shared" ca="1" si="13"/>
        <v xml:space="preserve"> ---</v>
      </c>
      <c r="AG53" t="str">
        <f t="shared" ca="1" si="14"/>
        <v xml:space="preserve"> ---</v>
      </c>
      <c r="AH53" t="str">
        <f t="shared" ca="1" si="15"/>
        <v>P1</v>
      </c>
    </row>
    <row r="54" spans="1:34" x14ac:dyDescent="0.3">
      <c r="A54">
        <f t="shared" si="8"/>
        <v>4</v>
      </c>
      <c r="B54">
        <f t="shared" si="9"/>
        <v>4</v>
      </c>
      <c r="C54" s="4">
        <f t="shared" ca="1" si="10"/>
        <v>98767</v>
      </c>
      <c r="D54">
        <v>98767</v>
      </c>
      <c r="E54" t="s">
        <v>265</v>
      </c>
      <c r="F54" t="s">
        <v>86</v>
      </c>
      <c r="G54" t="s">
        <v>87</v>
      </c>
      <c r="H54" t="s">
        <v>112</v>
      </c>
      <c r="I54" t="s">
        <v>24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1151</v>
      </c>
      <c r="O54">
        <v>17441</v>
      </c>
      <c r="P54" t="s">
        <v>123</v>
      </c>
      <c r="Q54" t="s">
        <v>82</v>
      </c>
      <c r="S54" t="s">
        <v>269</v>
      </c>
      <c r="T54" t="s">
        <v>36</v>
      </c>
      <c r="U54" t="s">
        <v>35</v>
      </c>
      <c r="V54" t="s">
        <v>190</v>
      </c>
      <c r="W54" t="s">
        <v>26</v>
      </c>
      <c r="X54" t="s">
        <v>405</v>
      </c>
      <c r="Y54" t="s">
        <v>484</v>
      </c>
      <c r="Z54" t="s">
        <v>484</v>
      </c>
      <c r="AA54" s="2">
        <v>42851.463229166664</v>
      </c>
      <c r="AB54" s="2">
        <v>42851.463229166664</v>
      </c>
      <c r="AD54">
        <v>1</v>
      </c>
      <c r="AE54" t="str">
        <f t="shared" ca="1" si="12"/>
        <v>Protocols-SMB</v>
      </c>
      <c r="AF54" t="str">
        <f t="shared" ca="1" si="13"/>
        <v xml:space="preserve"> ---</v>
      </c>
      <c r="AG54" t="str">
        <f t="shared" ca="1" si="14"/>
        <v xml:space="preserve"> ---</v>
      </c>
      <c r="AH54" t="str">
        <f t="shared" ca="1" si="15"/>
        <v>P1</v>
      </c>
    </row>
    <row r="55" spans="1:34" x14ac:dyDescent="0.3">
      <c r="A55">
        <f t="shared" si="8"/>
        <v>4</v>
      </c>
      <c r="B55">
        <f t="shared" si="9"/>
        <v>3</v>
      </c>
      <c r="C55" s="4">
        <f t="shared" ca="1" si="10"/>
        <v>98779</v>
      </c>
      <c r="D55">
        <v>98779</v>
      </c>
      <c r="E55" t="s">
        <v>134</v>
      </c>
      <c r="F55" t="s">
        <v>86</v>
      </c>
      <c r="G55" t="s">
        <v>87</v>
      </c>
      <c r="H55" t="s">
        <v>94</v>
      </c>
      <c r="I55" t="s">
        <v>24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1153</v>
      </c>
      <c r="O55" t="s">
        <v>123</v>
      </c>
      <c r="P55" t="s">
        <v>123</v>
      </c>
      <c r="Q55" t="s">
        <v>82</v>
      </c>
      <c r="S55" t="s">
        <v>269</v>
      </c>
      <c r="T55" t="s">
        <v>23</v>
      </c>
      <c r="U55" t="s">
        <v>39</v>
      </c>
      <c r="V55" t="s">
        <v>82</v>
      </c>
      <c r="W55" t="s">
        <v>683</v>
      </c>
      <c r="X55" t="s">
        <v>405</v>
      </c>
      <c r="Y55" t="s">
        <v>484</v>
      </c>
      <c r="Z55" t="s">
        <v>484</v>
      </c>
      <c r="AA55" s="2">
        <v>42851.675995370373</v>
      </c>
      <c r="AB55" s="2">
        <v>42852.958414351851</v>
      </c>
      <c r="AD55">
        <v>1</v>
      </c>
      <c r="AE55" t="str">
        <f t="shared" ca="1" si="12"/>
        <v>Protocols-SMB</v>
      </c>
      <c r="AF55" t="str">
        <f t="shared" ca="1" si="13"/>
        <v xml:space="preserve"> ---</v>
      </c>
      <c r="AG55" t="str">
        <f t="shared" ca="1" si="14"/>
        <v xml:space="preserve"> ---</v>
      </c>
      <c r="AH55" t="str">
        <f t="shared" ca="1" si="15"/>
        <v>P2</v>
      </c>
    </row>
    <row r="56" spans="1:34" x14ac:dyDescent="0.3">
      <c r="A56">
        <f t="shared" si="8"/>
        <v>3</v>
      </c>
      <c r="B56">
        <f t="shared" si="9"/>
        <v>3</v>
      </c>
      <c r="C56" s="4">
        <f t="shared" ca="1" si="10"/>
        <v>98839</v>
      </c>
      <c r="D56">
        <v>98839</v>
      </c>
      <c r="E56" t="s">
        <v>416</v>
      </c>
      <c r="F56" t="s">
        <v>86</v>
      </c>
      <c r="G56" t="s">
        <v>266</v>
      </c>
      <c r="H56" t="s">
        <v>94</v>
      </c>
      <c r="I56" t="s">
        <v>24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1161</v>
      </c>
      <c r="O56" t="s">
        <v>123</v>
      </c>
      <c r="P56" t="s">
        <v>123</v>
      </c>
      <c r="Q56" t="s">
        <v>82</v>
      </c>
      <c r="S56" t="s">
        <v>269</v>
      </c>
      <c r="T56" t="s">
        <v>23</v>
      </c>
      <c r="U56" t="s">
        <v>39</v>
      </c>
      <c r="V56" t="s">
        <v>29</v>
      </c>
      <c r="W56" t="s">
        <v>54</v>
      </c>
      <c r="X56" t="s">
        <v>405</v>
      </c>
      <c r="Y56" t="s">
        <v>484</v>
      </c>
      <c r="Z56" t="s">
        <v>484</v>
      </c>
      <c r="AA56" s="2">
        <v>42852.588067129633</v>
      </c>
      <c r="AB56" s="2">
        <v>42852.588067129633</v>
      </c>
      <c r="AD56">
        <v>1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 xml:space="preserve"> ---</v>
      </c>
      <c r="AH56" t="str">
        <f t="shared" ca="1" si="15"/>
        <v>P2</v>
      </c>
    </row>
    <row r="57" spans="1:34" x14ac:dyDescent="0.3">
      <c r="A57">
        <f t="shared" si="8"/>
        <v>2</v>
      </c>
      <c r="B57">
        <f t="shared" si="9"/>
        <v>1</v>
      </c>
      <c r="C57" s="4">
        <f t="shared" ca="1" si="10"/>
        <v>98891</v>
      </c>
      <c r="D57">
        <v>98891</v>
      </c>
      <c r="E57" t="s">
        <v>118</v>
      </c>
      <c r="F57" t="s">
        <v>86</v>
      </c>
      <c r="G57" t="s">
        <v>87</v>
      </c>
      <c r="H57" t="s">
        <v>94</v>
      </c>
      <c r="I57" t="s">
        <v>123</v>
      </c>
      <c r="J57" t="s">
        <v>123</v>
      </c>
      <c r="K57" t="str">
        <f t="shared" ca="1" si="11"/>
        <v>NTR</v>
      </c>
      <c r="L57" t="s">
        <v>484</v>
      </c>
      <c r="M57" t="s">
        <v>484</v>
      </c>
      <c r="N57" t="s">
        <v>1172</v>
      </c>
      <c r="O57">
        <v>17510</v>
      </c>
      <c r="P57" t="s">
        <v>123</v>
      </c>
      <c r="Q57" t="s">
        <v>21</v>
      </c>
      <c r="S57" t="s">
        <v>269</v>
      </c>
      <c r="T57" t="s">
        <v>36</v>
      </c>
      <c r="U57" t="s">
        <v>35</v>
      </c>
      <c r="V57" t="s">
        <v>190</v>
      </c>
      <c r="W57" t="s">
        <v>26</v>
      </c>
      <c r="X57" t="s">
        <v>742</v>
      </c>
      <c r="Y57" t="s">
        <v>103</v>
      </c>
      <c r="Z57" t="s">
        <v>484</v>
      </c>
      <c r="AA57" s="2">
        <v>42853.622870370367</v>
      </c>
      <c r="AB57" s="2">
        <v>42854.957013888888</v>
      </c>
      <c r="AD57">
        <v>2</v>
      </c>
      <c r="AE57" t="str">
        <f t="shared" ca="1" si="12"/>
        <v>NTR</v>
      </c>
      <c r="AF57" t="str">
        <f t="shared" ca="1" si="13"/>
        <v>NoTarg</v>
      </c>
      <c r="AG57" t="str">
        <f t="shared" ca="1" si="14"/>
        <v>NoWaive</v>
      </c>
      <c r="AH57" t="str">
        <f t="shared" ca="1" si="15"/>
        <v>NTR</v>
      </c>
    </row>
    <row r="58" spans="1:34" x14ac:dyDescent="0.3">
      <c r="A58">
        <f t="shared" si="8"/>
        <v>114</v>
      </c>
      <c r="B58">
        <f t="shared" si="9"/>
        <v>3</v>
      </c>
      <c r="C58" s="4">
        <f t="shared" ca="1" si="10"/>
        <v>94268</v>
      </c>
      <c r="D58">
        <v>94268</v>
      </c>
      <c r="E58" t="s">
        <v>181</v>
      </c>
      <c r="F58" t="s">
        <v>55</v>
      </c>
      <c r="G58" t="s">
        <v>182</v>
      </c>
      <c r="H58" t="s">
        <v>112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1100</v>
      </c>
      <c r="N58" t="s">
        <v>368</v>
      </c>
      <c r="O58">
        <v>12452</v>
      </c>
      <c r="P58" t="s">
        <v>645</v>
      </c>
      <c r="Q58" t="s">
        <v>82</v>
      </c>
      <c r="S58" t="s">
        <v>269</v>
      </c>
      <c r="T58" t="s">
        <v>36</v>
      </c>
      <c r="U58" t="s">
        <v>35</v>
      </c>
      <c r="V58" t="s">
        <v>25</v>
      </c>
      <c r="W58" t="s">
        <v>26</v>
      </c>
      <c r="X58" t="s">
        <v>218</v>
      </c>
      <c r="Y58" t="s">
        <v>484</v>
      </c>
      <c r="Z58" t="s">
        <v>484</v>
      </c>
      <c r="AA58" s="2">
        <v>42741.246898148151</v>
      </c>
      <c r="AB58" s="2">
        <v>42852.085613425923</v>
      </c>
      <c r="AD58">
        <v>7</v>
      </c>
      <c r="AE58" t="str">
        <f t="shared" ca="1" si="12"/>
        <v>Snapshots</v>
      </c>
      <c r="AF58" t="str">
        <f t="shared" ca="1" si="13"/>
        <v>Avitus_1.4.0.68-20170510</v>
      </c>
      <c r="AG58" t="str">
        <f t="shared" ca="1" si="14"/>
        <v xml:space="preserve"> ---</v>
      </c>
      <c r="AH58" t="str">
        <f t="shared" ca="1" si="15"/>
        <v>P1</v>
      </c>
    </row>
    <row r="59" spans="1:34" x14ac:dyDescent="0.3">
      <c r="A59">
        <f t="shared" si="8"/>
        <v>42240</v>
      </c>
      <c r="B59">
        <f t="shared" si="9"/>
        <v>42240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42240</v>
      </c>
      <c r="B60">
        <f t="shared" si="9"/>
        <v>42240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42240</v>
      </c>
      <c r="B61">
        <f t="shared" si="9"/>
        <v>42240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42240</v>
      </c>
      <c r="B62">
        <f t="shared" si="9"/>
        <v>42240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42240</v>
      </c>
      <c r="B63">
        <f t="shared" si="9"/>
        <v>42240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42240</v>
      </c>
      <c r="B64">
        <f t="shared" si="9"/>
        <v>42240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42240</v>
      </c>
      <c r="B65">
        <f t="shared" si="9"/>
        <v>42240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42240</v>
      </c>
      <c r="B66">
        <f t="shared" ref="B66:B100" si="17">DAYS360(AB66,$K$104)</f>
        <v>42240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42240</v>
      </c>
      <c r="B67">
        <f t="shared" si="17"/>
        <v>42240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42240</v>
      </c>
      <c r="B68">
        <f t="shared" si="17"/>
        <v>42240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42240</v>
      </c>
      <c r="B69">
        <f t="shared" si="17"/>
        <v>42240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42240</v>
      </c>
      <c r="B70">
        <f t="shared" si="17"/>
        <v>42240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42240</v>
      </c>
      <c r="B71">
        <f t="shared" si="17"/>
        <v>42240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42240</v>
      </c>
      <c r="B72">
        <f t="shared" si="17"/>
        <v>42240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42240</v>
      </c>
      <c r="B73">
        <f t="shared" si="17"/>
        <v>42240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42240</v>
      </c>
      <c r="B74">
        <f t="shared" si="17"/>
        <v>42240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42240</v>
      </c>
      <c r="B75">
        <f t="shared" si="17"/>
        <v>42240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42240</v>
      </c>
      <c r="B76">
        <f t="shared" si="17"/>
        <v>42240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42240</v>
      </c>
      <c r="B77">
        <f t="shared" si="17"/>
        <v>42240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42240</v>
      </c>
      <c r="B78">
        <f t="shared" si="17"/>
        <v>42240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42240</v>
      </c>
      <c r="B79">
        <f t="shared" si="17"/>
        <v>42240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42240</v>
      </c>
      <c r="B80">
        <f t="shared" si="17"/>
        <v>42240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42240</v>
      </c>
      <c r="B81">
        <f t="shared" si="17"/>
        <v>42240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42240</v>
      </c>
      <c r="B82">
        <f t="shared" si="17"/>
        <v>42240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42240</v>
      </c>
      <c r="B83">
        <f t="shared" si="17"/>
        <v>42240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42240</v>
      </c>
      <c r="B84">
        <f t="shared" si="17"/>
        <v>42240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42240</v>
      </c>
      <c r="B85">
        <f t="shared" si="17"/>
        <v>42240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42240</v>
      </c>
      <c r="B86">
        <f t="shared" si="17"/>
        <v>42240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42240</v>
      </c>
      <c r="B87">
        <f t="shared" si="17"/>
        <v>42240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42240</v>
      </c>
      <c r="B88">
        <f t="shared" si="17"/>
        <v>42240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42240</v>
      </c>
      <c r="B89">
        <f t="shared" si="17"/>
        <v>42240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42240</v>
      </c>
      <c r="B90">
        <f t="shared" si="17"/>
        <v>42240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42240</v>
      </c>
      <c r="B91">
        <f t="shared" si="17"/>
        <v>42240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42240</v>
      </c>
      <c r="B92">
        <f t="shared" si="17"/>
        <v>42240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42240</v>
      </c>
      <c r="B93">
        <f t="shared" si="17"/>
        <v>42240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42240</v>
      </c>
      <c r="B94">
        <f t="shared" si="17"/>
        <v>42240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42240</v>
      </c>
      <c r="B95">
        <f t="shared" si="17"/>
        <v>42240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42240</v>
      </c>
      <c r="B96">
        <f t="shared" si="17"/>
        <v>42240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42240</v>
      </c>
      <c r="B97">
        <f t="shared" si="17"/>
        <v>42240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42240</v>
      </c>
      <c r="B98">
        <f t="shared" si="17"/>
        <v>42240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42240</v>
      </c>
      <c r="B99">
        <f t="shared" si="17"/>
        <v>42240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42240</v>
      </c>
      <c r="B100">
        <f t="shared" si="17"/>
        <v>42240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57</v>
      </c>
      <c r="K103" t="s">
        <v>1173</v>
      </c>
    </row>
    <row r="104" spans="1:34" x14ac:dyDescent="0.3">
      <c r="G104" t="s">
        <v>153</v>
      </c>
      <c r="I104" t="str">
        <f>CONCATENATE(MID($K$103,11,5), " Report")</f>
        <v>04-28 Report</v>
      </c>
      <c r="K104" s="6">
        <v>42855</v>
      </c>
    </row>
    <row r="105" spans="1:34" x14ac:dyDescent="0.3">
      <c r="F105" t="s">
        <v>150</v>
      </c>
      <c r="G105">
        <f ca="1">COUNTIFS(K2:K100,"=NTR")</f>
        <v>2</v>
      </c>
      <c r="I105">
        <f ca="1">INDIRECT("'" &amp; $K$103 &amp; "'!$g" &amp; ROW())</f>
        <v>5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2</v>
      </c>
      <c r="I106">
        <f t="shared" ref="I106:I111" ca="1" si="24">INDIRECT("'" &amp; $K$103 &amp; "'!$g" &amp; ROW())</f>
        <v>8</v>
      </c>
      <c r="K106" s="7"/>
    </row>
    <row r="107" spans="1:34" x14ac:dyDescent="0.3">
      <c r="F107" t="s">
        <v>157</v>
      </c>
      <c r="G107">
        <f>COUNTIFS(B2:B81,"&gt;7",B2:B81,"&lt;400")</f>
        <v>13</v>
      </c>
      <c r="I107">
        <f t="shared" ca="1" si="24"/>
        <v>9</v>
      </c>
    </row>
    <row r="108" spans="1:34" x14ac:dyDescent="0.3">
      <c r="F108" t="s">
        <v>152</v>
      </c>
      <c r="G108">
        <f>COUNTIFS(L2:L81,"=Waiver*")</f>
        <v>3</v>
      </c>
      <c r="I108">
        <f t="shared" ca="1" si="24"/>
        <v>3</v>
      </c>
    </row>
    <row r="109" spans="1:34" x14ac:dyDescent="0.3">
      <c r="F109" t="s">
        <v>158</v>
      </c>
      <c r="G109">
        <f>COUNTA(D2:D104)</f>
        <v>57</v>
      </c>
      <c r="I109">
        <f t="shared" ca="1" si="24"/>
        <v>56</v>
      </c>
    </row>
    <row r="110" spans="1:34" x14ac:dyDescent="0.3">
      <c r="F110" t="s">
        <v>159</v>
      </c>
      <c r="G110">
        <v>31</v>
      </c>
      <c r="I110">
        <f t="shared" ca="1" si="24"/>
        <v>31</v>
      </c>
    </row>
    <row r="111" spans="1:34" s="1" customFormat="1" x14ac:dyDescent="0.3">
      <c r="F111" s="1" t="s">
        <v>21</v>
      </c>
      <c r="G111" s="1">
        <f>COUNTIFS(Q2:Q95,$F111)</f>
        <v>5</v>
      </c>
      <c r="I111">
        <f t="shared" ca="1" si="24"/>
        <v>5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12</v>
      </c>
      <c r="H115" s="1">
        <f>COUNTIFS($F$2:$F$95,F115 &amp; "*",$H$2:$H$95,"P0")</f>
        <v>9</v>
      </c>
      <c r="I115" s="1">
        <f ca="1">INDIRECT("'" &amp; $K$103 &amp; "'!$g" &amp; ROW())</f>
        <v>12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 t="str">
        <f>HYPERLINK(Data!K2, "AvitusOpenRZmwr")</f>
        <v>AvitusOpenRZmwr</v>
      </c>
    </row>
    <row r="117" spans="5:14" x14ac:dyDescent="0.3">
      <c r="F117" t="s">
        <v>63</v>
      </c>
      <c r="G117" s="1">
        <f t="shared" si="25"/>
        <v>7</v>
      </c>
      <c r="H117" s="1">
        <f t="shared" si="26"/>
        <v>5</v>
      </c>
      <c r="I117" s="1">
        <f t="shared" ca="1" si="27"/>
        <v>7</v>
      </c>
    </row>
    <row r="118" spans="5:14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5</v>
      </c>
    </row>
    <row r="119" spans="5:14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2</v>
      </c>
      <c r="K119" t="s">
        <v>161</v>
      </c>
    </row>
    <row r="120" spans="5:14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7</v>
      </c>
      <c r="H122" s="1">
        <f t="shared" si="26"/>
        <v>4</v>
      </c>
      <c r="I122" s="1">
        <f t="shared" ca="1" si="27"/>
        <v>8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3</v>
      </c>
      <c r="H125" s="1">
        <f t="shared" si="26"/>
        <v>1</v>
      </c>
      <c r="I125" s="1">
        <f t="shared" ca="1" si="27"/>
        <v>3</v>
      </c>
      <c r="M125" t="str">
        <f>CONCATENATE("Prev Rpt= ",$K$103)</f>
        <v>Prev Rpt= bugs-2017-04-28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33</v>
      </c>
      <c r="M126">
        <f ca="1">INDIRECT("'" &amp; $K$103 &amp; "'!$l" &amp; ROW())</f>
        <v>32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12</v>
      </c>
      <c r="M127">
        <f ca="1">INDIRECT("'" &amp; $K$103 &amp; "'!$l" &amp; ROW())</f>
        <v>12</v>
      </c>
    </row>
    <row r="128" spans="5:14" x14ac:dyDescent="0.3">
      <c r="F128" t="s">
        <v>230</v>
      </c>
      <c r="G128" s="1">
        <f t="shared" si="25"/>
        <v>1</v>
      </c>
      <c r="H128" s="1">
        <f t="shared" si="26"/>
        <v>0</v>
      </c>
      <c r="I128" s="1">
        <f t="shared" ca="1" si="27"/>
        <v>1</v>
      </c>
      <c r="K128" t="s">
        <v>200</v>
      </c>
      <c r="L128">
        <f>COUNTIFS(H2:H95, "p2")</f>
        <v>11</v>
      </c>
      <c r="M128">
        <f ca="1">INDIRECT("'" &amp; $K$103 &amp; "'!$l" &amp; ROW())</f>
        <v>11</v>
      </c>
    </row>
    <row r="129" spans="5:13" x14ac:dyDescent="0.3">
      <c r="F129" t="s">
        <v>19</v>
      </c>
      <c r="G129" s="1">
        <f t="shared" si="25"/>
        <v>3</v>
      </c>
      <c r="H129" s="1">
        <f t="shared" si="26"/>
        <v>3</v>
      </c>
      <c r="I129" s="1">
        <f t="shared" ca="1" si="27"/>
        <v>2</v>
      </c>
      <c r="K129" t="s">
        <v>203</v>
      </c>
      <c r="L129">
        <f>COUNTIFS(H2:H95, "unspecified")</f>
        <v>1</v>
      </c>
      <c r="M129">
        <f ca="1">INDIRECT("'" &amp; $K$103 &amp; "'!$l" &amp; ROW())</f>
        <v>1</v>
      </c>
    </row>
    <row r="130" spans="5:13" x14ac:dyDescent="0.3">
      <c r="F130" t="s">
        <v>86</v>
      </c>
      <c r="G130" s="1">
        <f t="shared" si="25"/>
        <v>15</v>
      </c>
      <c r="H130" s="1">
        <f t="shared" si="26"/>
        <v>4</v>
      </c>
      <c r="I130" s="1">
        <f t="shared" ca="1" si="27"/>
        <v>14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57</v>
      </c>
      <c r="M131" s="1">
        <f ca="1">SUM(M126:M129)</f>
        <v>56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1</v>
      </c>
      <c r="H133" s="1">
        <f>COUNTIFS($F$2:$F$95,F133 &amp; "*",$H$2:$H$95,"P0")</f>
        <v>0</v>
      </c>
      <c r="I133" s="1">
        <f t="shared" ca="1" si="27"/>
        <v>1</v>
      </c>
      <c r="K133" s="13" t="str">
        <f>CONCATENATE("192 to be verified/closed, ",SUM(58,31)," non-QA submitter.")</f>
        <v>192 to be verified/closed, 89 non-QA submitter.</v>
      </c>
      <c r="L133" s="13" t="str">
        <f>CONCATENATE("Older than 14 days: ", SUM(21,37))</f>
        <v>Older than 14 days: 58</v>
      </c>
    </row>
    <row r="134" spans="5:13" x14ac:dyDescent="0.3">
      <c r="G134" s="1">
        <f>SUM(G115:G133)</f>
        <v>57</v>
      </c>
      <c r="H134" s="1">
        <f>SUM(H115:H133)</f>
        <v>33</v>
      </c>
      <c r="I134" s="1">
        <f ca="1">SUM(I115:I133)</f>
        <v>56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2</v>
      </c>
      <c r="I136" s="1">
        <f ca="1">INDIRECT("'" &amp; $K$103 &amp; "'!$g" &amp; ROW())</f>
        <v>1</v>
      </c>
    </row>
    <row r="137" spans="5:13" x14ac:dyDescent="0.3">
      <c r="E137" s="1"/>
      <c r="F137" s="1" t="s">
        <v>194</v>
      </c>
      <c r="G137" s="1">
        <f>COUNTIFS($T$2:$T$95,$F137)</f>
        <v>36</v>
      </c>
      <c r="I137" s="1">
        <f ca="1">INDIRECT("'" &amp; $K$103 &amp; "'!$g" &amp; ROW())</f>
        <v>36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19</v>
      </c>
      <c r="I138" s="1">
        <f ca="1">INDIRECT("'" &amp; $K$103 &amp; "'!$g" &amp; ROW())</f>
        <v>19</v>
      </c>
      <c r="K138" s="4" t="s">
        <v>968</v>
      </c>
    </row>
    <row r="139" spans="5:13" x14ac:dyDescent="0.3">
      <c r="G139">
        <f>SUM(G136:G138)</f>
        <v>57</v>
      </c>
      <c r="I139">
        <f ca="1">INDIRECT("'" &amp; $K$103 &amp; "'!$g" &amp; ROW())</f>
        <v>56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29</v>
      </c>
      <c r="I141">
        <f ca="1">INDIRECT("'" &amp; $K$103 &amp; "'!$g" &amp;ROW())</f>
        <v>28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8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16</v>
      </c>
      <c r="I143">
        <f t="shared" ca="1" si="29"/>
        <v>16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9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1</v>
      </c>
      <c r="I148">
        <f t="shared" ca="1" si="29"/>
        <v>1</v>
      </c>
    </row>
    <row r="149" spans="5:9" s="1" customFormat="1" x14ac:dyDescent="0.3">
      <c r="E149"/>
      <c r="G149" s="1">
        <f>SUM(G141:G148)</f>
        <v>57</v>
      </c>
      <c r="I149" s="1">
        <f ca="1">SUM(I141:I148)</f>
        <v>56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3</v>
      </c>
      <c r="I154">
        <f t="shared" ca="1" si="30"/>
        <v>2</v>
      </c>
    </row>
    <row r="155" spans="5:9" x14ac:dyDescent="0.3">
      <c r="F155" t="s">
        <v>1088</v>
      </c>
      <c r="G155">
        <f t="shared" si="31"/>
        <v>7</v>
      </c>
      <c r="I155">
        <f t="shared" ca="1" si="30"/>
        <v>7</v>
      </c>
    </row>
    <row r="156" spans="5:9" x14ac:dyDescent="0.3">
      <c r="F156" t="s">
        <v>1100</v>
      </c>
      <c r="G156">
        <f t="shared" si="31"/>
        <v>3</v>
      </c>
      <c r="I156">
        <f t="shared" ca="1" si="30"/>
        <v>3</v>
      </c>
    </row>
    <row r="157" spans="5:9" x14ac:dyDescent="0.3">
      <c r="F157" t="s">
        <v>1089</v>
      </c>
      <c r="G157">
        <f t="shared" si="31"/>
        <v>1</v>
      </c>
      <c r="I157">
        <f t="shared" ca="1" si="30"/>
        <v>1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14</v>
      </c>
    </row>
    <row r="174" spans="7:14" x14ac:dyDescent="0.3">
      <c r="N174" t="s">
        <v>478</v>
      </c>
    </row>
  </sheetData>
  <autoFilter ref="A1:AH101"/>
  <conditionalFormatting sqref="F2:F100">
    <cfRule type="expression" dxfId="212" priority="4">
      <formula>IF(AND(F2 &lt;&gt; AE2, AE2 &lt;&gt; "NTR"), 1,0)</formula>
    </cfRule>
  </conditionalFormatting>
  <conditionalFormatting sqref="M2:M100">
    <cfRule type="expression" dxfId="211" priority="3">
      <formula>IF(AND(M2&lt;&gt;AF2,AF2 &lt;&gt; "---"),IF(AF2 &lt;&gt; "NoTarg",1,0),0)</formula>
    </cfRule>
  </conditionalFormatting>
  <conditionalFormatting sqref="L2:L100">
    <cfRule type="expression" dxfId="210" priority="2">
      <formula>IF(AND(L2 &lt;&gt; AG2, AG2 &lt;&gt; "NoWaive"), 1,0)</formula>
    </cfRule>
  </conditionalFormatting>
  <conditionalFormatting sqref="H2:H100">
    <cfRule type="expression" dxfId="209" priority="1">
      <formula>IF(AND(H2 &lt;&gt; AH2, AH2 &lt;&gt; "NTR"), 1,0)</formula>
    </cfRule>
  </conditionalFormatting>
  <conditionalFormatting sqref="A131:E133 G131:H131 A116:H130 F132:H132 I116:I132 J116:BA133 A134:BA500 F133:I133 A2:BA115">
    <cfRule type="expression" dxfId="208" priority="5">
      <formula>MOD(ROW(),2)=0</formula>
    </cfRule>
  </conditionalFormatting>
  <hyperlinks>
    <hyperlink ref="K115" r:id="rId1"/>
    <hyperlink ref="K1" location="'bugs-2017-04-30'!K118" display="Prev Notes"/>
    <hyperlink ref="N111" location="'bugs-2017-04-30'!A2" display="Top"/>
    <hyperlink ref="E28" r:id="rId2" display="moorthy.mm@hpe.com"/>
    <hyperlink ref="E5" r:id="rId3" display="gabriel.vicoveanu@hpe.com"/>
    <hyperlink ref="E84" r:id="rId4" display="akshay.ballal@hpe.com"/>
    <hyperlink ref="K137" r:id="rId5"/>
    <hyperlink ref="K134" r:id="rId6"/>
    <hyperlink ref="E21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2017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18" r:id="rId13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19" r:id="rId14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0" r:id="rId15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1" r:id="rId16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2" r:id="rId17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3" r:id="rId18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4" r:id="rId19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5" r:id="rId20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6" r:id="rId21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7" r:id="rId22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8" r:id="rId23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29" r:id="rId24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/>
  <dimension ref="A1:AH174"/>
  <sheetViews>
    <sheetView zoomScale="62" zoomScaleNormal="62" workbookViewId="0">
      <pane ySplit="1" topLeftCell="A105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0.6640625" customWidth="1"/>
    <col min="10" max="10" width="66.77734375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56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28-Apr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300</v>
      </c>
      <c r="B2">
        <f t="shared" ref="B2:B33" si="1">DAYS360(AB2,$K$104)</f>
        <v>14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1008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42839.405138888891</v>
      </c>
      <c r="AD2">
        <v>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191</v>
      </c>
      <c r="B3">
        <f t="shared" si="1"/>
        <v>4</v>
      </c>
      <c r="C3" s="4">
        <f t="shared" ca="1" si="2"/>
        <v>90773</v>
      </c>
      <c r="D3">
        <v>90773</v>
      </c>
      <c r="E3" t="s">
        <v>1016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1088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42849.246770833335</v>
      </c>
      <c r="AD3">
        <v>5</v>
      </c>
      <c r="AE3" t="str">
        <f t="shared" ca="1" si="4"/>
        <v>ADE</v>
      </c>
      <c r="AF3" t="str">
        <f t="shared" ca="1" si="5"/>
        <v>Avitus_1.4.0.67-20170503</v>
      </c>
      <c r="AG3" t="str">
        <f t="shared" ca="1" si="6"/>
        <v xml:space="preserve"> ---</v>
      </c>
      <c r="AH3" t="str">
        <f t="shared" ca="1" si="7"/>
        <v>P2</v>
      </c>
    </row>
    <row r="4" spans="1:34" x14ac:dyDescent="0.3">
      <c r="A4">
        <f t="shared" si="0"/>
        <v>148</v>
      </c>
      <c r="B4">
        <f t="shared" si="1"/>
        <v>2</v>
      </c>
      <c r="C4" s="4">
        <f t="shared" ca="1" si="2"/>
        <v>93106</v>
      </c>
      <c r="D4">
        <v>93106</v>
      </c>
      <c r="E4" t="s">
        <v>1136</v>
      </c>
      <c r="F4" t="s">
        <v>45</v>
      </c>
      <c r="G4" t="s">
        <v>46</v>
      </c>
      <c r="H4" t="s">
        <v>184</v>
      </c>
      <c r="I4" t="s">
        <v>30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42851.248518518521</v>
      </c>
      <c r="AD4">
        <v>13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101</v>
      </c>
      <c r="B5">
        <f t="shared" si="1"/>
        <v>10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1089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42843.10800925926</v>
      </c>
      <c r="AD5">
        <v>10</v>
      </c>
      <c r="AE5" t="str">
        <f t="shared" ca="1" si="4"/>
        <v>ADE</v>
      </c>
      <c r="AF5" t="str">
        <f t="shared" ca="1" si="5"/>
        <v>Avitus_1.4.0.69-20170517</v>
      </c>
      <c r="AG5" t="str">
        <f t="shared" ca="1" si="6"/>
        <v xml:space="preserve"> ---</v>
      </c>
      <c r="AH5" t="str">
        <f t="shared" ca="1" si="7"/>
        <v>P0</v>
      </c>
    </row>
    <row r="6" spans="1:34" x14ac:dyDescent="0.3">
      <c r="A6">
        <f t="shared" si="0"/>
        <v>94</v>
      </c>
      <c r="B6">
        <f t="shared" si="1"/>
        <v>3</v>
      </c>
      <c r="C6" s="4">
        <f t="shared" ca="1" si="2"/>
        <v>94952</v>
      </c>
      <c r="D6">
        <v>94952</v>
      </c>
      <c r="E6" t="s">
        <v>146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1088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42850.167326388888</v>
      </c>
      <c r="AD6">
        <v>11</v>
      </c>
      <c r="AE6" t="str">
        <f t="shared" ca="1" si="4"/>
        <v>ADE</v>
      </c>
      <c r="AF6" t="str">
        <f t="shared" ca="1" si="5"/>
        <v>Avitus_1.4.0.67-20170503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64</v>
      </c>
      <c r="B7">
        <f t="shared" si="1"/>
        <v>0</v>
      </c>
      <c r="C7" s="4">
        <f t="shared" ca="1" si="2"/>
        <v>96366</v>
      </c>
      <c r="D7">
        <v>96366</v>
      </c>
      <c r="E7" t="s">
        <v>110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42853.367083333331</v>
      </c>
      <c r="AD7">
        <v>7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50</v>
      </c>
      <c r="B8">
        <f t="shared" si="1"/>
        <v>0</v>
      </c>
      <c r="C8" s="4">
        <f t="shared" ca="1" si="2"/>
        <v>96870</v>
      </c>
      <c r="D8">
        <v>96870</v>
      </c>
      <c r="E8" t="s">
        <v>785</v>
      </c>
      <c r="F8" t="s">
        <v>45</v>
      </c>
      <c r="G8" t="s">
        <v>482</v>
      </c>
      <c r="H8" t="s">
        <v>94</v>
      </c>
      <c r="I8" t="s">
        <v>24</v>
      </c>
      <c r="J8" t="s">
        <v>123</v>
      </c>
      <c r="K8" t="str">
        <f t="shared" ca="1" si="3"/>
        <v>NTR</v>
      </c>
      <c r="L8" t="s">
        <v>484</v>
      </c>
      <c r="M8" t="s">
        <v>1087</v>
      </c>
      <c r="N8" t="s">
        <v>772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405</v>
      </c>
      <c r="Y8" t="s">
        <v>484</v>
      </c>
      <c r="Z8" t="s">
        <v>847</v>
      </c>
      <c r="AA8" s="2">
        <v>42802.551319444443</v>
      </c>
      <c r="AB8" s="2">
        <v>42853.541006944448</v>
      </c>
      <c r="AD8">
        <v>12</v>
      </c>
      <c r="AE8" t="str">
        <f t="shared" ca="1" si="4"/>
        <v>NTR</v>
      </c>
      <c r="AF8" t="str">
        <f t="shared" ca="1" si="5"/>
        <v>NoTarg</v>
      </c>
      <c r="AG8" t="str">
        <f t="shared" ca="1" si="6"/>
        <v>NoWaive</v>
      </c>
      <c r="AH8" t="str">
        <f t="shared" ca="1" si="7"/>
        <v>NTR</v>
      </c>
    </row>
    <row r="9" spans="1:34" x14ac:dyDescent="0.3">
      <c r="A9">
        <f t="shared" si="0"/>
        <v>28</v>
      </c>
      <c r="B9">
        <f t="shared" si="1"/>
        <v>3</v>
      </c>
      <c r="C9" s="4">
        <f t="shared" ca="1" si="2"/>
        <v>97664</v>
      </c>
      <c r="D9">
        <v>97664</v>
      </c>
      <c r="E9" t="s">
        <v>801</v>
      </c>
      <c r="F9" t="s">
        <v>45</v>
      </c>
      <c r="G9" t="s">
        <v>55</v>
      </c>
      <c r="H9" t="s">
        <v>184</v>
      </c>
      <c r="I9" t="s">
        <v>30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931</v>
      </c>
      <c r="O9" t="s">
        <v>123</v>
      </c>
      <c r="P9" t="s">
        <v>123</v>
      </c>
      <c r="Q9" t="s">
        <v>82</v>
      </c>
      <c r="S9" t="s">
        <v>269</v>
      </c>
      <c r="T9" t="s">
        <v>23</v>
      </c>
      <c r="U9" t="s">
        <v>22</v>
      </c>
      <c r="V9" t="s">
        <v>29</v>
      </c>
      <c r="W9" t="s">
        <v>54</v>
      </c>
      <c r="X9" t="s">
        <v>932</v>
      </c>
      <c r="Y9" t="s">
        <v>484</v>
      </c>
      <c r="Z9" t="s">
        <v>484</v>
      </c>
      <c r="AA9" s="2">
        <v>42824.096377314818</v>
      </c>
      <c r="AB9" s="2">
        <v>42850.719259259262</v>
      </c>
      <c r="AD9">
        <v>8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21</v>
      </c>
      <c r="B10">
        <f t="shared" si="1"/>
        <v>3</v>
      </c>
      <c r="C10" s="4">
        <f t="shared" ca="1" si="2"/>
        <v>98022</v>
      </c>
      <c r="D10">
        <v>98022</v>
      </c>
      <c r="E10" t="s">
        <v>248</v>
      </c>
      <c r="F10" t="s">
        <v>45</v>
      </c>
      <c r="G10" t="s">
        <v>55</v>
      </c>
      <c r="H10" t="s">
        <v>184</v>
      </c>
      <c r="I10" t="s">
        <v>68</v>
      </c>
      <c r="J10" t="s">
        <v>123</v>
      </c>
      <c r="K10" t="str">
        <f t="shared" ca="1" si="3"/>
        <v>.</v>
      </c>
      <c r="L10" t="s">
        <v>484</v>
      </c>
      <c r="M10" t="s">
        <v>1100</v>
      </c>
      <c r="N10" t="s">
        <v>1013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747</v>
      </c>
      <c r="Y10" t="s">
        <v>484</v>
      </c>
      <c r="Z10" t="s">
        <v>484</v>
      </c>
      <c r="AA10" s="2">
        <v>42832.046574074076</v>
      </c>
      <c r="AB10" s="2">
        <v>42850.261921296296</v>
      </c>
      <c r="AD10">
        <v>4</v>
      </c>
      <c r="AE10" t="str">
        <f t="shared" ca="1" si="4"/>
        <v>ADE</v>
      </c>
      <c r="AF10" t="str">
        <f t="shared" ca="1" si="5"/>
        <v>Avitus_1.4.0.68-20170510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18</v>
      </c>
      <c r="B11">
        <f t="shared" si="1"/>
        <v>1</v>
      </c>
      <c r="C11" s="4">
        <f t="shared" ca="1" si="2"/>
        <v>98076</v>
      </c>
      <c r="D11">
        <v>98076</v>
      </c>
      <c r="E11" t="s">
        <v>110</v>
      </c>
      <c r="F11" t="s">
        <v>45</v>
      </c>
      <c r="G11" t="s">
        <v>482</v>
      </c>
      <c r="H11" t="s">
        <v>184</v>
      </c>
      <c r="I11" t="s">
        <v>649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1006</v>
      </c>
      <c r="O11" t="s">
        <v>123</v>
      </c>
      <c r="P11" t="s">
        <v>123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95</v>
      </c>
      <c r="X11" t="s">
        <v>110</v>
      </c>
      <c r="Y11" t="s">
        <v>484</v>
      </c>
      <c r="Z11" t="s">
        <v>484</v>
      </c>
      <c r="AA11" s="2">
        <v>42835.16946759259</v>
      </c>
      <c r="AB11" s="2">
        <v>42852.27484953704</v>
      </c>
      <c r="AC11" t="s">
        <v>125</v>
      </c>
      <c r="AD11">
        <v>3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P0</v>
      </c>
    </row>
    <row r="12" spans="1:34" x14ac:dyDescent="0.3">
      <c r="A12">
        <f t="shared" si="0"/>
        <v>11</v>
      </c>
      <c r="B12">
        <f t="shared" si="1"/>
        <v>3</v>
      </c>
      <c r="C12" s="4">
        <f t="shared" ca="1" si="2"/>
        <v>98295</v>
      </c>
      <c r="D12">
        <v>98295</v>
      </c>
      <c r="E12" t="s">
        <v>650</v>
      </c>
      <c r="F12" t="s">
        <v>45</v>
      </c>
      <c r="G12" t="s">
        <v>786</v>
      </c>
      <c r="H12" t="s">
        <v>184</v>
      </c>
      <c r="I12" t="s">
        <v>81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1138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22</v>
      </c>
      <c r="V12" t="s">
        <v>82</v>
      </c>
      <c r="W12" t="s">
        <v>54</v>
      </c>
      <c r="X12" t="s">
        <v>433</v>
      </c>
      <c r="Y12" t="s">
        <v>484</v>
      </c>
      <c r="Z12" t="s">
        <v>484</v>
      </c>
      <c r="AA12" s="2">
        <v>42842.164803240739</v>
      </c>
      <c r="AB12" s="2">
        <v>42850.152106481481</v>
      </c>
      <c r="AD12">
        <v>7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P0</v>
      </c>
    </row>
    <row r="13" spans="1:34" x14ac:dyDescent="0.3">
      <c r="A13">
        <f t="shared" si="0"/>
        <v>2</v>
      </c>
      <c r="B13">
        <f t="shared" si="1"/>
        <v>0</v>
      </c>
      <c r="C13" s="4">
        <f t="shared" ca="1" si="2"/>
        <v>98778</v>
      </c>
      <c r="D13">
        <v>98778</v>
      </c>
      <c r="E13" t="s">
        <v>804</v>
      </c>
      <c r="F13" t="s">
        <v>45</v>
      </c>
      <c r="G13" t="s">
        <v>55</v>
      </c>
      <c r="H13" t="s">
        <v>112</v>
      </c>
      <c r="I13" t="s">
        <v>24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1152</v>
      </c>
      <c r="O13">
        <v>17496</v>
      </c>
      <c r="P13" t="s">
        <v>123</v>
      </c>
      <c r="Q13" t="s">
        <v>21</v>
      </c>
      <c r="S13" t="s">
        <v>269</v>
      </c>
      <c r="T13" t="s">
        <v>36</v>
      </c>
      <c r="U13" t="s">
        <v>35</v>
      </c>
      <c r="V13" t="s">
        <v>190</v>
      </c>
      <c r="W13" t="s">
        <v>26</v>
      </c>
      <c r="X13" t="s">
        <v>742</v>
      </c>
      <c r="Y13" t="s">
        <v>484</v>
      </c>
      <c r="Z13" t="s">
        <v>484</v>
      </c>
      <c r="AA13" s="2">
        <v>42851.668726851851</v>
      </c>
      <c r="AB13" s="2">
        <v>42853.25886574074</v>
      </c>
      <c r="AD13">
        <v>5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P2</v>
      </c>
    </row>
    <row r="14" spans="1:34" x14ac:dyDescent="0.3">
      <c r="A14">
        <f t="shared" si="0"/>
        <v>66</v>
      </c>
      <c r="B14">
        <f t="shared" si="1"/>
        <v>3</v>
      </c>
      <c r="C14" s="4">
        <f t="shared" ca="1" si="2"/>
        <v>96279</v>
      </c>
      <c r="D14">
        <v>96279</v>
      </c>
      <c r="E14" t="s">
        <v>56</v>
      </c>
      <c r="F14" t="s">
        <v>63</v>
      </c>
      <c r="G14" t="s">
        <v>55</v>
      </c>
      <c r="H14" t="s">
        <v>184</v>
      </c>
      <c r="I14" t="s">
        <v>649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545</v>
      </c>
      <c r="O14" t="s">
        <v>123</v>
      </c>
      <c r="P14" t="s">
        <v>123</v>
      </c>
      <c r="Q14" t="s">
        <v>82</v>
      </c>
      <c r="S14" t="s">
        <v>269</v>
      </c>
      <c r="T14" t="s">
        <v>36</v>
      </c>
      <c r="U14" t="s">
        <v>22</v>
      </c>
      <c r="V14" t="s">
        <v>82</v>
      </c>
      <c r="W14" t="s">
        <v>90</v>
      </c>
      <c r="X14" t="s">
        <v>405</v>
      </c>
      <c r="Y14" t="s">
        <v>100</v>
      </c>
      <c r="Z14" t="s">
        <v>484</v>
      </c>
      <c r="AA14" s="2">
        <v>42788.363287037035</v>
      </c>
      <c r="AB14" s="2">
        <v>42850.23982638889</v>
      </c>
      <c r="AD14">
        <v>4</v>
      </c>
      <c r="AE14" t="str">
        <f t="shared" ca="1" si="4"/>
        <v>AvatarFS</v>
      </c>
      <c r="AF14" t="str">
        <f t="shared" ca="1" si="5"/>
        <v xml:space="preserve"> ---</v>
      </c>
      <c r="AG14" t="str">
        <f t="shared" ca="1" si="6"/>
        <v xml:space="preserve"> ---</v>
      </c>
      <c r="AH14" t="str">
        <f t="shared" ca="1" si="7"/>
        <v>P0</v>
      </c>
    </row>
    <row r="15" spans="1:34" x14ac:dyDescent="0.3">
      <c r="A15">
        <f t="shared" si="0"/>
        <v>36</v>
      </c>
      <c r="B15">
        <f t="shared" si="1"/>
        <v>8</v>
      </c>
      <c r="C15" s="4">
        <f t="shared" ca="1" si="2"/>
        <v>97354</v>
      </c>
      <c r="D15">
        <v>97354</v>
      </c>
      <c r="E15" t="s">
        <v>845</v>
      </c>
      <c r="F15" t="s">
        <v>63</v>
      </c>
      <c r="G15" t="s">
        <v>841</v>
      </c>
      <c r="H15" t="s">
        <v>184</v>
      </c>
      <c r="I15" t="s">
        <v>245</v>
      </c>
      <c r="J15" t="s">
        <v>123</v>
      </c>
      <c r="K15" t="str">
        <f t="shared" ca="1" si="3"/>
        <v>.</v>
      </c>
      <c r="L15" t="s">
        <v>484</v>
      </c>
      <c r="M15" t="s">
        <v>1087</v>
      </c>
      <c r="N15" t="s">
        <v>898</v>
      </c>
      <c r="O15">
        <v>17330</v>
      </c>
      <c r="P15" t="s">
        <v>123</v>
      </c>
      <c r="Q15" t="s">
        <v>82</v>
      </c>
      <c r="S15" t="s">
        <v>269</v>
      </c>
      <c r="T15" t="s">
        <v>36</v>
      </c>
      <c r="U15" t="s">
        <v>35</v>
      </c>
      <c r="V15" t="s">
        <v>82</v>
      </c>
      <c r="W15" t="s">
        <v>105</v>
      </c>
      <c r="X15" t="s">
        <v>845</v>
      </c>
      <c r="Y15" t="s">
        <v>484</v>
      </c>
      <c r="Z15" t="s">
        <v>847</v>
      </c>
      <c r="AA15" s="2">
        <v>42816.056284722225</v>
      </c>
      <c r="AB15" s="2">
        <v>42845.397719907407</v>
      </c>
      <c r="AD15">
        <v>7</v>
      </c>
      <c r="AE15" t="str">
        <f t="shared" ca="1" si="4"/>
        <v>AvatarFS</v>
      </c>
      <c r="AF15" t="str">
        <f t="shared" ca="1" si="5"/>
        <v>Avitus_1.4.0.66-20170426</v>
      </c>
      <c r="AG15" t="str">
        <f t="shared" ca="1" si="6"/>
        <v xml:space="preserve"> ---</v>
      </c>
      <c r="AH15" t="str">
        <f t="shared" ca="1" si="7"/>
        <v>P0</v>
      </c>
    </row>
    <row r="16" spans="1:34" x14ac:dyDescent="0.3">
      <c r="A16">
        <f t="shared" si="0"/>
        <v>30</v>
      </c>
      <c r="B16">
        <f t="shared" si="1"/>
        <v>8</v>
      </c>
      <c r="C16" s="4">
        <f t="shared" ca="1" si="2"/>
        <v>97551</v>
      </c>
      <c r="D16">
        <v>97551</v>
      </c>
      <c r="E16" t="s">
        <v>1000</v>
      </c>
      <c r="F16" t="s">
        <v>63</v>
      </c>
      <c r="G16" t="s">
        <v>446</v>
      </c>
      <c r="H16" t="s">
        <v>184</v>
      </c>
      <c r="I16" t="s">
        <v>30</v>
      </c>
      <c r="J16" t="s">
        <v>123</v>
      </c>
      <c r="K16" t="str">
        <f t="shared" ca="1" si="3"/>
        <v>.</v>
      </c>
      <c r="L16" t="s">
        <v>484</v>
      </c>
      <c r="M16" t="s">
        <v>1088</v>
      </c>
      <c r="N16" t="s">
        <v>921</v>
      </c>
      <c r="O16">
        <v>17250</v>
      </c>
      <c r="P16" t="s">
        <v>123</v>
      </c>
      <c r="Q16" t="s">
        <v>82</v>
      </c>
      <c r="S16" t="s">
        <v>269</v>
      </c>
      <c r="T16" t="s">
        <v>36</v>
      </c>
      <c r="U16" t="s">
        <v>35</v>
      </c>
      <c r="V16" t="s">
        <v>190</v>
      </c>
      <c r="W16" t="s">
        <v>26</v>
      </c>
      <c r="X16" t="s">
        <v>412</v>
      </c>
      <c r="Y16" t="s">
        <v>100</v>
      </c>
      <c r="Z16" t="s">
        <v>484</v>
      </c>
      <c r="AA16" s="2">
        <v>42822.285578703704</v>
      </c>
      <c r="AB16" s="2">
        <v>42845.977256944447</v>
      </c>
      <c r="AD16">
        <v>4</v>
      </c>
      <c r="AE16" t="str">
        <f t="shared" ca="1" si="4"/>
        <v>AvatarFS</v>
      </c>
      <c r="AF16" t="str">
        <f t="shared" ca="1" si="5"/>
        <v>Avitus_1.4.0.67-20170503</v>
      </c>
      <c r="AG16" t="str">
        <f t="shared" ca="1" si="6"/>
        <v xml:space="preserve"> ---</v>
      </c>
      <c r="AH16" t="str">
        <f t="shared" ca="1" si="7"/>
        <v>P0</v>
      </c>
    </row>
    <row r="17" spans="1:34" x14ac:dyDescent="0.3">
      <c r="A17">
        <f t="shared" si="0"/>
        <v>28</v>
      </c>
      <c r="B17">
        <f t="shared" si="1"/>
        <v>4</v>
      </c>
      <c r="C17" s="4">
        <f t="shared" ca="1" si="2"/>
        <v>97673</v>
      </c>
      <c r="D17">
        <v>97673</v>
      </c>
      <c r="E17" t="s">
        <v>62</v>
      </c>
      <c r="F17" t="s">
        <v>63</v>
      </c>
      <c r="G17" t="s">
        <v>733</v>
      </c>
      <c r="H17" t="s">
        <v>184</v>
      </c>
      <c r="I17" t="s">
        <v>30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933</v>
      </c>
      <c r="O17">
        <v>17067</v>
      </c>
      <c r="P17" t="s">
        <v>123</v>
      </c>
      <c r="Q17" t="s">
        <v>82</v>
      </c>
      <c r="S17" t="s">
        <v>269</v>
      </c>
      <c r="T17" t="s">
        <v>36</v>
      </c>
      <c r="U17" t="s">
        <v>22</v>
      </c>
      <c r="V17" t="s">
        <v>190</v>
      </c>
      <c r="W17" t="s">
        <v>26</v>
      </c>
      <c r="X17" t="s">
        <v>934</v>
      </c>
      <c r="Y17" t="s">
        <v>100</v>
      </c>
      <c r="Z17" t="s">
        <v>484</v>
      </c>
      <c r="AA17" s="2">
        <v>42824.147233796299</v>
      </c>
      <c r="AB17" s="2">
        <v>42849.013287037036</v>
      </c>
      <c r="AD17">
        <v>3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 xml:space="preserve"> ---</v>
      </c>
      <c r="AH17" t="str">
        <f t="shared" ca="1" si="7"/>
        <v>P0</v>
      </c>
    </row>
    <row r="18" spans="1:34" x14ac:dyDescent="0.3">
      <c r="A18">
        <f t="shared" si="0"/>
        <v>25</v>
      </c>
      <c r="B18">
        <f t="shared" si="1"/>
        <v>4</v>
      </c>
      <c r="C18" s="4">
        <f t="shared" ca="1" si="2"/>
        <v>97780</v>
      </c>
      <c r="D18">
        <v>97780</v>
      </c>
      <c r="E18" t="s">
        <v>410</v>
      </c>
      <c r="F18" t="s">
        <v>63</v>
      </c>
      <c r="G18" t="s">
        <v>555</v>
      </c>
      <c r="H18" t="s">
        <v>94</v>
      </c>
      <c r="I18" t="s">
        <v>24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981</v>
      </c>
      <c r="O18" t="s">
        <v>123</v>
      </c>
      <c r="P18" t="s">
        <v>123</v>
      </c>
      <c r="Q18" t="s">
        <v>82</v>
      </c>
      <c r="S18" t="s">
        <v>269</v>
      </c>
      <c r="T18" t="s">
        <v>23</v>
      </c>
      <c r="U18" t="s">
        <v>22</v>
      </c>
      <c r="V18" t="s">
        <v>82</v>
      </c>
      <c r="W18" t="s">
        <v>90</v>
      </c>
      <c r="X18" t="s">
        <v>959</v>
      </c>
      <c r="Y18" t="s">
        <v>484</v>
      </c>
      <c r="Z18" t="s">
        <v>484</v>
      </c>
      <c r="AA18" s="2">
        <v>42828.155347222222</v>
      </c>
      <c r="AB18" s="2">
        <v>42849.01326388889</v>
      </c>
      <c r="AD18">
        <v>11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P2</v>
      </c>
    </row>
    <row r="19" spans="1:34" x14ac:dyDescent="0.3">
      <c r="A19">
        <f t="shared" si="0"/>
        <v>11</v>
      </c>
      <c r="B19">
        <f t="shared" si="1"/>
        <v>2</v>
      </c>
      <c r="C19" s="4">
        <f t="shared" ca="1" si="2"/>
        <v>98359</v>
      </c>
      <c r="D19">
        <v>98359</v>
      </c>
      <c r="E19" t="s">
        <v>1000</v>
      </c>
      <c r="F19" t="s">
        <v>63</v>
      </c>
      <c r="G19" t="s">
        <v>446</v>
      </c>
      <c r="H19" t="s">
        <v>112</v>
      </c>
      <c r="I19" t="s">
        <v>24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1061</v>
      </c>
      <c r="O19">
        <v>17373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190</v>
      </c>
      <c r="W19" t="s">
        <v>26</v>
      </c>
      <c r="X19" t="s">
        <v>742</v>
      </c>
      <c r="Y19" t="s">
        <v>103</v>
      </c>
      <c r="Z19" t="s">
        <v>484</v>
      </c>
      <c r="AA19" s="2">
        <v>42842.662604166668</v>
      </c>
      <c r="AB19" s="2">
        <v>42851.671215277776</v>
      </c>
      <c r="AD19">
        <v>6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 xml:space="preserve"> ---</v>
      </c>
      <c r="AH19" t="str">
        <f t="shared" ca="1" si="7"/>
        <v>P1</v>
      </c>
    </row>
    <row r="20" spans="1:34" x14ac:dyDescent="0.3">
      <c r="A20">
        <f t="shared" si="0"/>
        <v>2</v>
      </c>
      <c r="B20">
        <f t="shared" si="1"/>
        <v>0</v>
      </c>
      <c r="C20" s="4">
        <f t="shared" ca="1" si="2"/>
        <v>98731</v>
      </c>
      <c r="D20">
        <v>98731</v>
      </c>
      <c r="E20" t="s">
        <v>130</v>
      </c>
      <c r="F20" t="s">
        <v>63</v>
      </c>
      <c r="G20" t="s">
        <v>64</v>
      </c>
      <c r="H20" t="s">
        <v>184</v>
      </c>
      <c r="I20" t="s">
        <v>81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1137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82</v>
      </c>
      <c r="W20" t="s">
        <v>90</v>
      </c>
      <c r="X20" t="s">
        <v>130</v>
      </c>
      <c r="Y20" t="s">
        <v>484</v>
      </c>
      <c r="Z20" t="s">
        <v>484</v>
      </c>
      <c r="AA20" s="2">
        <v>42851.04111111111</v>
      </c>
      <c r="AB20" s="2">
        <v>42853.192731481482</v>
      </c>
      <c r="AD20">
        <v>2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 xml:space="preserve"> ---</v>
      </c>
      <c r="AH20" t="str">
        <f t="shared" ca="1" si="7"/>
        <v>P0</v>
      </c>
    </row>
    <row r="21" spans="1:34" x14ac:dyDescent="0.3">
      <c r="A21">
        <f t="shared" si="0"/>
        <v>2</v>
      </c>
      <c r="B21">
        <f t="shared" si="1"/>
        <v>0</v>
      </c>
      <c r="C21" s="4">
        <f t="shared" ca="1" si="2"/>
        <v>98727</v>
      </c>
      <c r="D21">
        <v>98727</v>
      </c>
      <c r="E21" t="s">
        <v>414</v>
      </c>
      <c r="F21" t="s">
        <v>1140</v>
      </c>
      <c r="G21" t="s">
        <v>1141</v>
      </c>
      <c r="H21" t="s">
        <v>156</v>
      </c>
      <c r="I21" t="s">
        <v>123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1149</v>
      </c>
      <c r="O21" t="s">
        <v>123</v>
      </c>
      <c r="P21" t="s">
        <v>1150</v>
      </c>
      <c r="Q21" t="s">
        <v>21</v>
      </c>
      <c r="S21" t="s">
        <v>269</v>
      </c>
      <c r="T21" t="s">
        <v>23</v>
      </c>
      <c r="U21" t="s">
        <v>22</v>
      </c>
      <c r="V21" t="s">
        <v>82</v>
      </c>
      <c r="W21" t="s">
        <v>54</v>
      </c>
      <c r="X21" t="s">
        <v>127</v>
      </c>
      <c r="Y21" t="s">
        <v>484</v>
      </c>
      <c r="Z21" t="s">
        <v>484</v>
      </c>
      <c r="AA21" s="2">
        <v>42851.018645833334</v>
      </c>
      <c r="AB21" s="2">
        <v>42853.136655092596</v>
      </c>
      <c r="AD21">
        <v>5</v>
      </c>
      <c r="AE21" t="str">
        <f t="shared" ca="1" si="4"/>
        <v>Backup+Restore</v>
      </c>
      <c r="AF21" t="str">
        <f t="shared" ca="1" si="5"/>
        <v xml:space="preserve"> ---</v>
      </c>
      <c r="AG21" t="str">
        <f t="shared" ca="1" si="6"/>
        <v xml:space="preserve"> ---</v>
      </c>
      <c r="AH21" t="str">
        <f t="shared" ca="1" si="7"/>
        <v>P2</v>
      </c>
    </row>
    <row r="22" spans="1:34" x14ac:dyDescent="0.3">
      <c r="A22">
        <f t="shared" si="0"/>
        <v>297</v>
      </c>
      <c r="B22">
        <f t="shared" si="1"/>
        <v>7</v>
      </c>
      <c r="C22" s="4">
        <f t="shared" ca="1" si="2"/>
        <v>85572</v>
      </c>
      <c r="D22">
        <v>85572</v>
      </c>
      <c r="E22" t="s">
        <v>69</v>
      </c>
      <c r="F22" t="s">
        <v>70</v>
      </c>
      <c r="G22" t="s">
        <v>71</v>
      </c>
      <c r="H22" t="s">
        <v>184</v>
      </c>
      <c r="I22" t="s">
        <v>81</v>
      </c>
      <c r="J22" t="s">
        <v>123</v>
      </c>
      <c r="K22" t="str">
        <f t="shared" ca="1" si="3"/>
        <v>.</v>
      </c>
      <c r="L22" t="s">
        <v>484</v>
      </c>
      <c r="M22" t="s">
        <v>1105</v>
      </c>
      <c r="N22" t="s">
        <v>313</v>
      </c>
      <c r="O22" t="s">
        <v>123</v>
      </c>
      <c r="P22" t="s">
        <v>123</v>
      </c>
      <c r="Q22" t="s">
        <v>82</v>
      </c>
      <c r="S22" t="s">
        <v>269</v>
      </c>
      <c r="T22" t="s">
        <v>23</v>
      </c>
      <c r="U22" t="s">
        <v>39</v>
      </c>
      <c r="V22" t="s">
        <v>82</v>
      </c>
      <c r="W22" t="s">
        <v>95</v>
      </c>
      <c r="X22" t="s">
        <v>272</v>
      </c>
      <c r="Y22" t="s">
        <v>484</v>
      </c>
      <c r="Z22" t="s">
        <v>484</v>
      </c>
      <c r="AA22" s="2">
        <v>42552.705081018517</v>
      </c>
      <c r="AB22" s="2">
        <v>42846.691307870373</v>
      </c>
      <c r="AD22">
        <v>8</v>
      </c>
      <c r="AE22" t="str">
        <f t="shared" ca="1" si="4"/>
        <v>Documentation</v>
      </c>
      <c r="AF22" t="str">
        <f t="shared" ca="1" si="5"/>
        <v>Avitus_1.4.0.71-20170531</v>
      </c>
      <c r="AG22" t="str">
        <f t="shared" ca="1" si="6"/>
        <v xml:space="preserve"> ---</v>
      </c>
      <c r="AH22" t="str">
        <f t="shared" ca="1" si="7"/>
        <v>P0</v>
      </c>
    </row>
    <row r="23" spans="1:34" x14ac:dyDescent="0.3">
      <c r="A23">
        <f t="shared" si="0"/>
        <v>37</v>
      </c>
      <c r="B23">
        <f t="shared" si="1"/>
        <v>7</v>
      </c>
      <c r="C23" s="4">
        <f t="shared" ca="1" si="2"/>
        <v>97325</v>
      </c>
      <c r="D23">
        <v>97325</v>
      </c>
      <c r="E23" t="s">
        <v>69</v>
      </c>
      <c r="F23" t="s">
        <v>70</v>
      </c>
      <c r="G23" t="s">
        <v>71</v>
      </c>
      <c r="H23" t="s">
        <v>184</v>
      </c>
      <c r="I23" t="s">
        <v>68</v>
      </c>
      <c r="J23" t="s">
        <v>123</v>
      </c>
      <c r="K23" t="str">
        <f t="shared" ca="1" si="3"/>
        <v>.</v>
      </c>
      <c r="L23" t="s">
        <v>484</v>
      </c>
      <c r="M23" t="s">
        <v>1105</v>
      </c>
      <c r="N23" t="s">
        <v>946</v>
      </c>
      <c r="O23" t="s">
        <v>123</v>
      </c>
      <c r="P23" t="s">
        <v>123</v>
      </c>
      <c r="Q23" t="s">
        <v>82</v>
      </c>
      <c r="S23" t="s">
        <v>269</v>
      </c>
      <c r="T23" t="s">
        <v>23</v>
      </c>
      <c r="U23" t="s">
        <v>39</v>
      </c>
      <c r="V23" t="s">
        <v>82</v>
      </c>
      <c r="W23" t="s">
        <v>54</v>
      </c>
      <c r="X23" t="s">
        <v>456</v>
      </c>
      <c r="Y23" t="s">
        <v>484</v>
      </c>
      <c r="Z23" t="s">
        <v>484</v>
      </c>
      <c r="AA23" s="2">
        <v>42815.376701388886</v>
      </c>
      <c r="AB23" s="2">
        <v>42846.69127314815</v>
      </c>
      <c r="AD23">
        <v>12</v>
      </c>
      <c r="AE23" t="str">
        <f t="shared" ca="1" si="4"/>
        <v>Documentation</v>
      </c>
      <c r="AF23" t="str">
        <f t="shared" ca="1" si="5"/>
        <v>Avitus_1.4.0.71-20170531</v>
      </c>
      <c r="AG23" t="str">
        <f t="shared" ca="1" si="6"/>
        <v xml:space="preserve"> ---</v>
      </c>
      <c r="AH23" t="str">
        <f t="shared" ca="1" si="7"/>
        <v>P0</v>
      </c>
    </row>
    <row r="24" spans="1:34" x14ac:dyDescent="0.3">
      <c r="A24">
        <f t="shared" si="0"/>
        <v>29</v>
      </c>
      <c r="B24">
        <f t="shared" si="1"/>
        <v>7</v>
      </c>
      <c r="C24" s="4">
        <f t="shared" ca="1" si="2"/>
        <v>97618</v>
      </c>
      <c r="D24">
        <v>97618</v>
      </c>
      <c r="E24" t="s">
        <v>69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1105</v>
      </c>
      <c r="N24" t="s">
        <v>947</v>
      </c>
      <c r="O24" t="s">
        <v>123</v>
      </c>
      <c r="P24" t="s">
        <v>123</v>
      </c>
      <c r="Q24" t="s">
        <v>82</v>
      </c>
      <c r="S24" t="s">
        <v>269</v>
      </c>
      <c r="T24" t="s">
        <v>23</v>
      </c>
      <c r="U24" t="s">
        <v>39</v>
      </c>
      <c r="V24" t="s">
        <v>82</v>
      </c>
      <c r="W24" t="s">
        <v>54</v>
      </c>
      <c r="X24" t="s">
        <v>456</v>
      </c>
      <c r="Y24" t="s">
        <v>484</v>
      </c>
      <c r="Z24" t="s">
        <v>484</v>
      </c>
      <c r="AA24" s="2">
        <v>42823.494652777779</v>
      </c>
      <c r="AB24" s="2">
        <v>42846.691238425927</v>
      </c>
      <c r="AD24">
        <v>9</v>
      </c>
      <c r="AE24" t="str">
        <f t="shared" ca="1" si="4"/>
        <v>Documentation</v>
      </c>
      <c r="AF24" t="str">
        <f t="shared" ca="1" si="5"/>
        <v>Avitus_1.4.0.71-20170531</v>
      </c>
      <c r="AG24" t="str">
        <f t="shared" ca="1" si="6"/>
        <v xml:space="preserve"> ---</v>
      </c>
      <c r="AH24" t="str">
        <f t="shared" ca="1" si="7"/>
        <v>P0</v>
      </c>
    </row>
    <row r="25" spans="1:34" x14ac:dyDescent="0.3">
      <c r="A25">
        <f t="shared" si="0"/>
        <v>25</v>
      </c>
      <c r="B25">
        <f t="shared" si="1"/>
        <v>1</v>
      </c>
      <c r="C25" s="4">
        <f t="shared" ca="1" si="2"/>
        <v>97781</v>
      </c>
      <c r="D25">
        <v>97781</v>
      </c>
      <c r="E25" t="s">
        <v>69</v>
      </c>
      <c r="F25" t="s">
        <v>70</v>
      </c>
      <c r="G25" t="s">
        <v>71</v>
      </c>
      <c r="H25" t="s">
        <v>184</v>
      </c>
      <c r="I25" t="s">
        <v>81</v>
      </c>
      <c r="J25" t="s">
        <v>123</v>
      </c>
      <c r="K25" t="str">
        <f t="shared" ca="1" si="3"/>
        <v>.</v>
      </c>
      <c r="L25" t="s">
        <v>484</v>
      </c>
      <c r="M25" t="s">
        <v>1105</v>
      </c>
      <c r="N25" t="s">
        <v>960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95</v>
      </c>
      <c r="X25" t="s">
        <v>311</v>
      </c>
      <c r="Y25" t="s">
        <v>484</v>
      </c>
      <c r="Z25" t="s">
        <v>484</v>
      </c>
      <c r="AA25" s="2">
        <v>42828.162638888891</v>
      </c>
      <c r="AB25" s="2">
        <v>42852.59716435185</v>
      </c>
      <c r="AD25">
        <v>6</v>
      </c>
      <c r="AE25" t="str">
        <f t="shared" ca="1" si="4"/>
        <v>Documentation</v>
      </c>
      <c r="AF25" t="str">
        <f t="shared" ca="1" si="5"/>
        <v>Avitus_1.4.0.71-20170531</v>
      </c>
      <c r="AG25" t="str">
        <f t="shared" ca="1" si="6"/>
        <v xml:space="preserve"> ---</v>
      </c>
      <c r="AH25" t="str">
        <f t="shared" ca="1" si="7"/>
        <v>P0</v>
      </c>
    </row>
    <row r="26" spans="1:34" x14ac:dyDescent="0.3">
      <c r="A26">
        <f t="shared" si="0"/>
        <v>16</v>
      </c>
      <c r="B26">
        <f t="shared" si="1"/>
        <v>7</v>
      </c>
      <c r="C26" s="4">
        <f t="shared" ca="1" si="2"/>
        <v>98207</v>
      </c>
      <c r="D26">
        <v>98207</v>
      </c>
      <c r="E26" t="s">
        <v>69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1105</v>
      </c>
      <c r="N26" t="s">
        <v>1030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54</v>
      </c>
      <c r="X26" t="s">
        <v>456</v>
      </c>
      <c r="Y26" t="s">
        <v>484</v>
      </c>
      <c r="Z26" t="s">
        <v>484</v>
      </c>
      <c r="AA26" s="2">
        <v>42837.563020833331</v>
      </c>
      <c r="AB26" s="2">
        <v>42846.691446759258</v>
      </c>
      <c r="AD26">
        <v>12</v>
      </c>
      <c r="AE26" t="str">
        <f t="shared" ca="1" si="4"/>
        <v>Documentation</v>
      </c>
      <c r="AF26" t="str">
        <f t="shared" ca="1" si="5"/>
        <v>Avitus_1.4.0.71-20170531</v>
      </c>
      <c r="AG26" t="str">
        <f t="shared" ca="1" si="6"/>
        <v xml:space="preserve"> ---</v>
      </c>
      <c r="AH26" t="str">
        <f t="shared" ca="1" si="7"/>
        <v>P0</v>
      </c>
    </row>
    <row r="27" spans="1:34" x14ac:dyDescent="0.3">
      <c r="A27">
        <f t="shared" si="0"/>
        <v>17</v>
      </c>
      <c r="B27">
        <f t="shared" si="1"/>
        <v>4</v>
      </c>
      <c r="C27" s="4">
        <f t="shared" ca="1" si="2"/>
        <v>98160</v>
      </c>
      <c r="D27">
        <v>98160</v>
      </c>
      <c r="E27" t="s">
        <v>413</v>
      </c>
      <c r="F27" t="s">
        <v>253</v>
      </c>
      <c r="G27" t="s">
        <v>254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1088</v>
      </c>
      <c r="N27" t="s">
        <v>1022</v>
      </c>
      <c r="O27" t="s">
        <v>123</v>
      </c>
      <c r="P27" t="s">
        <v>1004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54</v>
      </c>
      <c r="X27" t="s">
        <v>277</v>
      </c>
      <c r="Y27" t="s">
        <v>484</v>
      </c>
      <c r="Z27" t="s">
        <v>484</v>
      </c>
      <c r="AA27" s="2">
        <v>42836.582303240742</v>
      </c>
      <c r="AB27" s="2">
        <v>42849.203379629631</v>
      </c>
      <c r="AD27">
        <v>5</v>
      </c>
      <c r="AE27" t="str">
        <f t="shared" ca="1" si="4"/>
        <v>File Access Auditing</v>
      </c>
      <c r="AF27" t="str">
        <f t="shared" ca="1" si="5"/>
        <v>Avitus_1.4.0.67-20170503</v>
      </c>
      <c r="AG27" t="str">
        <f t="shared" ca="1" si="6"/>
        <v xml:space="preserve"> ---</v>
      </c>
      <c r="AH27" t="str">
        <f t="shared" ca="1" si="7"/>
        <v>P0</v>
      </c>
    </row>
    <row r="28" spans="1:34" x14ac:dyDescent="0.3">
      <c r="A28">
        <f t="shared" si="0"/>
        <v>8</v>
      </c>
      <c r="B28">
        <f t="shared" si="1"/>
        <v>3</v>
      </c>
      <c r="C28" s="4">
        <f t="shared" ca="1" si="2"/>
        <v>98562</v>
      </c>
      <c r="D28">
        <v>98562</v>
      </c>
      <c r="E28" t="s">
        <v>179</v>
      </c>
      <c r="F28" t="s">
        <v>253</v>
      </c>
      <c r="G28" t="s">
        <v>258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1119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277</v>
      </c>
      <c r="Y28" t="s">
        <v>484</v>
      </c>
      <c r="Z28" t="s">
        <v>484</v>
      </c>
      <c r="AA28" s="2">
        <v>42845.770902777775</v>
      </c>
      <c r="AB28" s="2">
        <v>42850.37636574074</v>
      </c>
      <c r="AD28">
        <v>4</v>
      </c>
      <c r="AE28" t="str">
        <f t="shared" ca="1" si="4"/>
        <v>File Access Auditing</v>
      </c>
      <c r="AF28" t="str">
        <f t="shared" ca="1" si="5"/>
        <v xml:space="preserve"> ---</v>
      </c>
      <c r="AG28" t="str">
        <f t="shared" ca="1" si="6"/>
        <v xml:space="preserve"> ---</v>
      </c>
      <c r="AH28" t="str">
        <f t="shared" ca="1" si="7"/>
        <v>P0</v>
      </c>
    </row>
    <row r="29" spans="1:34" x14ac:dyDescent="0.3">
      <c r="A29">
        <f t="shared" si="0"/>
        <v>253</v>
      </c>
      <c r="B29">
        <f t="shared" si="1"/>
        <v>1</v>
      </c>
      <c r="C29" s="4">
        <f t="shared" ca="1" si="2"/>
        <v>87634</v>
      </c>
      <c r="D29">
        <v>87634</v>
      </c>
      <c r="E29" t="s">
        <v>760</v>
      </c>
      <c r="F29" t="s">
        <v>28</v>
      </c>
      <c r="G29" t="s">
        <v>481</v>
      </c>
      <c r="H29" t="s">
        <v>94</v>
      </c>
      <c r="I29" t="s">
        <v>30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1077</v>
      </c>
      <c r="O29" t="s">
        <v>123</v>
      </c>
      <c r="P29" t="s">
        <v>206</v>
      </c>
      <c r="Q29" t="s">
        <v>82</v>
      </c>
      <c r="S29" t="s">
        <v>269</v>
      </c>
      <c r="T29" t="s">
        <v>23</v>
      </c>
      <c r="U29" t="s">
        <v>22</v>
      </c>
      <c r="V29" t="s">
        <v>156</v>
      </c>
      <c r="W29" t="s">
        <v>54</v>
      </c>
      <c r="X29" t="s">
        <v>108</v>
      </c>
      <c r="Y29" t="s">
        <v>484</v>
      </c>
      <c r="Z29" t="s">
        <v>484</v>
      </c>
      <c r="AA29" s="2">
        <v>42597.987395833334</v>
      </c>
      <c r="AB29" s="2">
        <v>42852.466967592591</v>
      </c>
      <c r="AC29" t="s">
        <v>1157</v>
      </c>
      <c r="AD29">
        <v>9</v>
      </c>
      <c r="AE29" t="str">
        <f t="shared" ca="1" si="4"/>
        <v>Platform Software</v>
      </c>
      <c r="AF29" t="str">
        <f t="shared" ca="1" si="5"/>
        <v xml:space="preserve"> ---</v>
      </c>
      <c r="AG29" t="str">
        <f t="shared" ca="1" si="6"/>
        <v xml:space="preserve"> ---</v>
      </c>
      <c r="AH29" t="str">
        <f t="shared" ca="1" si="7"/>
        <v>P2</v>
      </c>
    </row>
    <row r="30" spans="1:34" x14ac:dyDescent="0.3">
      <c r="A30">
        <f t="shared" si="0"/>
        <v>237</v>
      </c>
      <c r="B30">
        <f t="shared" si="1"/>
        <v>9</v>
      </c>
      <c r="C30" s="4">
        <f t="shared" ca="1" si="2"/>
        <v>88457</v>
      </c>
      <c r="D30">
        <v>88457</v>
      </c>
      <c r="E30" t="s">
        <v>408</v>
      </c>
      <c r="F30" t="s">
        <v>28</v>
      </c>
      <c r="G30" t="s">
        <v>407</v>
      </c>
      <c r="H30" t="s">
        <v>112</v>
      </c>
      <c r="I30" t="s">
        <v>30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524</v>
      </c>
      <c r="O30">
        <v>11710</v>
      </c>
      <c r="P30" t="s">
        <v>992</v>
      </c>
      <c r="Q30" t="s">
        <v>287</v>
      </c>
      <c r="R30" t="s">
        <v>82</v>
      </c>
      <c r="S30" t="s">
        <v>269</v>
      </c>
      <c r="T30" t="s">
        <v>23</v>
      </c>
      <c r="U30" t="s">
        <v>22</v>
      </c>
      <c r="V30" t="s">
        <v>25</v>
      </c>
      <c r="W30" t="s">
        <v>26</v>
      </c>
      <c r="X30" t="s">
        <v>41</v>
      </c>
      <c r="Y30" t="s">
        <v>484</v>
      </c>
      <c r="Z30" t="s">
        <v>484</v>
      </c>
      <c r="AA30" s="2">
        <v>42614.314895833333</v>
      </c>
      <c r="AB30" s="2">
        <v>42844.433229166665</v>
      </c>
      <c r="AC30" t="s">
        <v>170</v>
      </c>
      <c r="AD30">
        <v>6</v>
      </c>
      <c r="AE30" t="str">
        <f t="shared" ca="1" si="4"/>
        <v>Platform Software</v>
      </c>
      <c r="AF30" t="str">
        <f t="shared" ca="1" si="5"/>
        <v xml:space="preserve"> ---</v>
      </c>
      <c r="AG30" t="str">
        <f t="shared" ca="1" si="6"/>
        <v xml:space="preserve"> ---</v>
      </c>
      <c r="AH30" t="str">
        <f t="shared" ca="1" si="7"/>
        <v>P1</v>
      </c>
    </row>
    <row r="31" spans="1:34" x14ac:dyDescent="0.3">
      <c r="A31">
        <f t="shared" si="0"/>
        <v>75</v>
      </c>
      <c r="B31">
        <f t="shared" si="1"/>
        <v>4</v>
      </c>
      <c r="C31" s="4">
        <f t="shared" ca="1" si="2"/>
        <v>95826</v>
      </c>
      <c r="D31">
        <v>95826</v>
      </c>
      <c r="E31" t="s">
        <v>1103</v>
      </c>
      <c r="F31" t="s">
        <v>28</v>
      </c>
      <c r="G31" t="s">
        <v>481</v>
      </c>
      <c r="H31" t="s">
        <v>184</v>
      </c>
      <c r="I31" t="s">
        <v>81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379</v>
      </c>
      <c r="O31" t="s">
        <v>123</v>
      </c>
      <c r="P31" t="s">
        <v>38</v>
      </c>
      <c r="Q31" t="s">
        <v>287</v>
      </c>
      <c r="R31" t="s">
        <v>82</v>
      </c>
      <c r="S31" t="s">
        <v>269</v>
      </c>
      <c r="T31" t="s">
        <v>36</v>
      </c>
      <c r="U31" t="s">
        <v>22</v>
      </c>
      <c r="V31" t="s">
        <v>82</v>
      </c>
      <c r="W31" t="s">
        <v>54</v>
      </c>
      <c r="X31" t="s">
        <v>108</v>
      </c>
      <c r="Y31" t="s">
        <v>484</v>
      </c>
      <c r="Z31" t="s">
        <v>484</v>
      </c>
      <c r="AA31" s="2">
        <v>42779.683287037034</v>
      </c>
      <c r="AB31" s="2">
        <v>42849.707442129627</v>
      </c>
      <c r="AC31" t="s">
        <v>1124</v>
      </c>
      <c r="AD31">
        <v>8</v>
      </c>
      <c r="AE31" t="str">
        <f t="shared" ca="1" si="4"/>
        <v>Platform Software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P0</v>
      </c>
    </row>
    <row r="32" spans="1:34" x14ac:dyDescent="0.3">
      <c r="A32">
        <f t="shared" si="0"/>
        <v>75</v>
      </c>
      <c r="B32">
        <f t="shared" si="1"/>
        <v>4</v>
      </c>
      <c r="C32" s="4">
        <f t="shared" ca="1" si="2"/>
        <v>95829</v>
      </c>
      <c r="D32">
        <v>95829</v>
      </c>
      <c r="E32" t="s">
        <v>760</v>
      </c>
      <c r="F32" t="s">
        <v>28</v>
      </c>
      <c r="G32" t="s">
        <v>376</v>
      </c>
      <c r="H32" t="s">
        <v>184</v>
      </c>
      <c r="I32" t="s">
        <v>245</v>
      </c>
      <c r="J32" t="s">
        <v>123</v>
      </c>
      <c r="K32" t="str">
        <f t="shared" ca="1" si="3"/>
        <v>.</v>
      </c>
      <c r="L32" t="s">
        <v>484</v>
      </c>
      <c r="M32" t="s">
        <v>1088</v>
      </c>
      <c r="N32" t="s">
        <v>385</v>
      </c>
      <c r="O32" t="s">
        <v>123</v>
      </c>
      <c r="P32" t="s">
        <v>196</v>
      </c>
      <c r="Q32" t="s">
        <v>287</v>
      </c>
      <c r="R32" t="s">
        <v>82</v>
      </c>
      <c r="S32" t="s">
        <v>269</v>
      </c>
      <c r="T32" t="s">
        <v>36</v>
      </c>
      <c r="U32" t="s">
        <v>35</v>
      </c>
      <c r="V32" t="s">
        <v>279</v>
      </c>
      <c r="W32" t="s">
        <v>32</v>
      </c>
      <c r="X32" t="s">
        <v>108</v>
      </c>
      <c r="Y32" t="s">
        <v>103</v>
      </c>
      <c r="Z32" t="s">
        <v>484</v>
      </c>
      <c r="AA32" s="2">
        <v>42779.684513888889</v>
      </c>
      <c r="AB32" s="2">
        <v>42849.491261574076</v>
      </c>
      <c r="AC32" t="s">
        <v>170</v>
      </c>
      <c r="AD32">
        <v>9</v>
      </c>
      <c r="AE32" t="str">
        <f t="shared" ca="1" si="4"/>
        <v>Platform Software</v>
      </c>
      <c r="AF32" t="str">
        <f t="shared" ca="1" si="5"/>
        <v>Avitus_1.4.0.67-20170503</v>
      </c>
      <c r="AG32" t="str">
        <f t="shared" ca="1" si="6"/>
        <v xml:space="preserve"> ---</v>
      </c>
      <c r="AH32" t="str">
        <f t="shared" ca="1" si="7"/>
        <v>P0</v>
      </c>
    </row>
    <row r="33" spans="1:34" x14ac:dyDescent="0.3">
      <c r="A33">
        <f t="shared" si="0"/>
        <v>11</v>
      </c>
      <c r="B33">
        <f t="shared" si="1"/>
        <v>1</v>
      </c>
      <c r="C33" s="4">
        <f t="shared" ca="1" si="2"/>
        <v>98363</v>
      </c>
      <c r="D33">
        <v>98363</v>
      </c>
      <c r="E33" t="s">
        <v>409</v>
      </c>
      <c r="F33" t="s">
        <v>28</v>
      </c>
      <c r="G33" t="s">
        <v>244</v>
      </c>
      <c r="H33" t="s">
        <v>184</v>
      </c>
      <c r="I33" t="s">
        <v>81</v>
      </c>
      <c r="J33" t="s">
        <v>123</v>
      </c>
      <c r="K33" t="str">
        <f t="shared" ca="1" si="3"/>
        <v>.</v>
      </c>
      <c r="L33" t="s">
        <v>484</v>
      </c>
      <c r="M33" t="s">
        <v>1100</v>
      </c>
      <c r="N33" t="s">
        <v>1062</v>
      </c>
      <c r="O33" t="s">
        <v>123</v>
      </c>
      <c r="P33" t="s">
        <v>168</v>
      </c>
      <c r="Q33" t="s">
        <v>287</v>
      </c>
      <c r="R33" t="s">
        <v>82</v>
      </c>
      <c r="S33" t="s">
        <v>269</v>
      </c>
      <c r="T33" t="s">
        <v>36</v>
      </c>
      <c r="U33" t="s">
        <v>35</v>
      </c>
      <c r="V33" t="s">
        <v>1063</v>
      </c>
      <c r="W33" t="s">
        <v>93</v>
      </c>
      <c r="X33" t="s">
        <v>108</v>
      </c>
      <c r="Y33" t="s">
        <v>484</v>
      </c>
      <c r="Z33" t="s">
        <v>484</v>
      </c>
      <c r="AA33" s="2">
        <v>42842.717986111114</v>
      </c>
      <c r="AB33" s="2">
        <v>42852.462372685186</v>
      </c>
      <c r="AC33" t="s">
        <v>1092</v>
      </c>
      <c r="AD33">
        <v>2</v>
      </c>
      <c r="AE33" t="str">
        <f t="shared" ca="1" si="4"/>
        <v>Platform Software</v>
      </c>
      <c r="AF33" t="str">
        <f t="shared" ca="1" si="5"/>
        <v xml:space="preserve"> ---</v>
      </c>
      <c r="AG33" t="str">
        <f t="shared" ca="1" si="6"/>
        <v xml:space="preserve"> ---</v>
      </c>
      <c r="AH33" t="str">
        <f t="shared" ca="1" si="7"/>
        <v>P0</v>
      </c>
    </row>
    <row r="34" spans="1:34" x14ac:dyDescent="0.3">
      <c r="A34">
        <f t="shared" ref="A34:A65" si="8">DAYS360(AA34,$K$104)</f>
        <v>10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98383</v>
      </c>
      <c r="D34">
        <v>98383</v>
      </c>
      <c r="E34" t="s">
        <v>433</v>
      </c>
      <c r="F34" t="s">
        <v>28</v>
      </c>
      <c r="G34" t="s">
        <v>407</v>
      </c>
      <c r="H34" t="s">
        <v>184</v>
      </c>
      <c r="I34" t="s">
        <v>81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Still has open question to submitter as to repeatability of failure.</v>
      </c>
      <c r="L34" t="s">
        <v>484</v>
      </c>
      <c r="M34" t="s">
        <v>484</v>
      </c>
      <c r="N34" t="s">
        <v>1067</v>
      </c>
      <c r="O34" t="s">
        <v>123</v>
      </c>
      <c r="P34" t="s">
        <v>634</v>
      </c>
      <c r="Q34" t="s">
        <v>21</v>
      </c>
      <c r="S34" t="s">
        <v>269</v>
      </c>
      <c r="T34" t="s">
        <v>36</v>
      </c>
      <c r="U34" t="s">
        <v>22</v>
      </c>
      <c r="V34" t="s">
        <v>82</v>
      </c>
      <c r="W34" t="s">
        <v>54</v>
      </c>
      <c r="X34" t="s">
        <v>433</v>
      </c>
      <c r="Y34" t="s">
        <v>484</v>
      </c>
      <c r="Z34" t="s">
        <v>484</v>
      </c>
      <c r="AA34" s="2">
        <v>42843.071851851855</v>
      </c>
      <c r="AB34" s="2">
        <v>42853.183715277781</v>
      </c>
      <c r="AC34" t="s">
        <v>1159</v>
      </c>
      <c r="AD34">
        <v>13</v>
      </c>
      <c r="AE34" t="str">
        <f t="shared" ref="AE34:AE65" ca="1" si="12">IFERROR(VLOOKUP($D34,INDIRECT("'" &amp; $K$103 &amp; "'!$C$2:$K$90"),4,FALSE),"NTR")</f>
        <v>Platform Software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3</v>
      </c>
      <c r="B35">
        <f t="shared" si="9"/>
        <v>1</v>
      </c>
      <c r="C35" s="4">
        <f t="shared" ca="1" si="10"/>
        <v>98723</v>
      </c>
      <c r="D35">
        <v>98723</v>
      </c>
      <c r="E35" t="s">
        <v>27</v>
      </c>
      <c r="F35" t="s">
        <v>28</v>
      </c>
      <c r="G35" t="s">
        <v>34</v>
      </c>
      <c r="H35" t="s">
        <v>112</v>
      </c>
      <c r="I35" t="s">
        <v>24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1147</v>
      </c>
      <c r="O35">
        <v>17486</v>
      </c>
      <c r="P35" t="s">
        <v>38</v>
      </c>
      <c r="Q35" t="s">
        <v>21</v>
      </c>
      <c r="S35" t="s">
        <v>269</v>
      </c>
      <c r="T35" t="s">
        <v>23</v>
      </c>
      <c r="U35" t="s">
        <v>50</v>
      </c>
      <c r="V35" t="s">
        <v>190</v>
      </c>
      <c r="W35" t="s">
        <v>26</v>
      </c>
      <c r="X35" t="s">
        <v>1148</v>
      </c>
      <c r="Y35" t="s">
        <v>484</v>
      </c>
      <c r="Z35" t="s">
        <v>484</v>
      </c>
      <c r="AA35" s="2">
        <v>42850.620844907404</v>
      </c>
      <c r="AB35" s="2">
        <v>42852.446655092594</v>
      </c>
      <c r="AC35" t="s">
        <v>1160</v>
      </c>
      <c r="AD35">
        <v>3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P1</v>
      </c>
    </row>
    <row r="36" spans="1:34" x14ac:dyDescent="0.3">
      <c r="A36">
        <f t="shared" si="8"/>
        <v>0</v>
      </c>
      <c r="B36">
        <f t="shared" si="9"/>
        <v>0</v>
      </c>
      <c r="C36" s="4">
        <f t="shared" ca="1" si="10"/>
        <v>98888</v>
      </c>
      <c r="D36">
        <v>98888</v>
      </c>
      <c r="E36" t="s">
        <v>1169</v>
      </c>
      <c r="F36" t="s">
        <v>28</v>
      </c>
      <c r="G36" t="s">
        <v>1170</v>
      </c>
      <c r="H36" t="s">
        <v>94</v>
      </c>
      <c r="I36" t="s">
        <v>123</v>
      </c>
      <c r="J36" t="s">
        <v>123</v>
      </c>
      <c r="K36" t="str">
        <f t="shared" ca="1" si="11"/>
        <v>NTR</v>
      </c>
      <c r="L36" t="s">
        <v>484</v>
      </c>
      <c r="M36" t="s">
        <v>484</v>
      </c>
      <c r="N36" t="s">
        <v>1171</v>
      </c>
      <c r="O36">
        <v>17509</v>
      </c>
      <c r="P36" t="s">
        <v>123</v>
      </c>
      <c r="Q36" t="s">
        <v>21</v>
      </c>
      <c r="S36" t="s">
        <v>269</v>
      </c>
      <c r="T36" t="s">
        <v>36</v>
      </c>
      <c r="U36" t="s">
        <v>35</v>
      </c>
      <c r="V36" t="s">
        <v>190</v>
      </c>
      <c r="W36" t="s">
        <v>26</v>
      </c>
      <c r="X36" t="s">
        <v>742</v>
      </c>
      <c r="Y36" t="s">
        <v>103</v>
      </c>
      <c r="Z36" t="s">
        <v>484</v>
      </c>
      <c r="AA36" s="2">
        <v>42853.595312500001</v>
      </c>
      <c r="AB36" s="2">
        <v>42853.60015046296</v>
      </c>
      <c r="AD36">
        <v>2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8"/>
        <v>114</v>
      </c>
      <c r="B37">
        <f t="shared" si="9"/>
        <v>3</v>
      </c>
      <c r="C37" s="4">
        <f t="shared" ca="1" si="10"/>
        <v>94191</v>
      </c>
      <c r="D37">
        <v>94191</v>
      </c>
      <c r="E37" t="s">
        <v>186</v>
      </c>
      <c r="F37" t="s">
        <v>75</v>
      </c>
      <c r="G37" t="s">
        <v>76</v>
      </c>
      <c r="H37" t="s">
        <v>112</v>
      </c>
      <c r="I37" t="s">
        <v>30</v>
      </c>
      <c r="J37" t="s">
        <v>123</v>
      </c>
      <c r="K37" t="str">
        <f t="shared" ca="1" si="11"/>
        <v>.</v>
      </c>
      <c r="L37" t="s">
        <v>796</v>
      </c>
      <c r="M37" t="s">
        <v>484</v>
      </c>
      <c r="N37" t="s">
        <v>344</v>
      </c>
      <c r="O37">
        <v>12886</v>
      </c>
      <c r="P37" t="s">
        <v>123</v>
      </c>
      <c r="Q37" t="s">
        <v>82</v>
      </c>
      <c r="S37" t="s">
        <v>269</v>
      </c>
      <c r="T37" t="s">
        <v>36</v>
      </c>
      <c r="U37" t="s">
        <v>35</v>
      </c>
      <c r="V37" t="s">
        <v>25</v>
      </c>
      <c r="W37" t="s">
        <v>26</v>
      </c>
      <c r="X37" t="s">
        <v>272</v>
      </c>
      <c r="Y37" t="s">
        <v>103</v>
      </c>
      <c r="Z37" t="s">
        <v>484</v>
      </c>
      <c r="AA37" s="2">
        <v>42739.997685185182</v>
      </c>
      <c r="AB37" s="2">
        <v>42850.192812499998</v>
      </c>
      <c r="AD37">
        <v>21</v>
      </c>
      <c r="AE37" t="str">
        <f t="shared" ca="1" si="12"/>
        <v>Protocols-AAUM</v>
      </c>
      <c r="AF37" t="str">
        <f t="shared" ca="1" si="13"/>
        <v xml:space="preserve"> ---</v>
      </c>
      <c r="AG37" t="str">
        <f t="shared" ca="1" si="14"/>
        <v>Waiver Requested</v>
      </c>
      <c r="AH37" t="str">
        <f t="shared" ca="1" si="15"/>
        <v>P1</v>
      </c>
    </row>
    <row r="38" spans="1:34" x14ac:dyDescent="0.3">
      <c r="A38">
        <f t="shared" si="8"/>
        <v>52</v>
      </c>
      <c r="B38">
        <f t="shared" si="9"/>
        <v>0</v>
      </c>
      <c r="C38" s="4">
        <f t="shared" ca="1" si="10"/>
        <v>96684</v>
      </c>
      <c r="D38">
        <v>96684</v>
      </c>
      <c r="E38" t="s">
        <v>651</v>
      </c>
      <c r="F38" t="s">
        <v>75</v>
      </c>
      <c r="G38" t="s">
        <v>264</v>
      </c>
      <c r="H38" t="s">
        <v>184</v>
      </c>
      <c r="I38" t="s">
        <v>30</v>
      </c>
      <c r="J38" t="s">
        <v>123</v>
      </c>
      <c r="K38" t="str">
        <f t="shared" ca="1" si="11"/>
        <v>ReOpened issue. Dev repro shows the issue IS fixed. Need communication with submitter as to repro</v>
      </c>
      <c r="L38" t="s">
        <v>484</v>
      </c>
      <c r="M38" t="s">
        <v>1142</v>
      </c>
      <c r="N38" t="s">
        <v>681</v>
      </c>
      <c r="O38" t="s">
        <v>123</v>
      </c>
      <c r="P38" t="s">
        <v>123</v>
      </c>
      <c r="Q38" t="s">
        <v>82</v>
      </c>
      <c r="S38" t="s">
        <v>269</v>
      </c>
      <c r="T38" t="s">
        <v>36</v>
      </c>
      <c r="U38" t="s">
        <v>35</v>
      </c>
      <c r="V38" t="s">
        <v>43</v>
      </c>
      <c r="W38" t="s">
        <v>65</v>
      </c>
      <c r="X38" t="s">
        <v>108</v>
      </c>
      <c r="Y38" t="s">
        <v>484</v>
      </c>
      <c r="Z38" t="s">
        <v>484</v>
      </c>
      <c r="AA38" s="2">
        <v>42800.00984953704</v>
      </c>
      <c r="AB38" s="2">
        <v>42853.177314814813</v>
      </c>
      <c r="AD38">
        <v>16</v>
      </c>
      <c r="AE38" t="str">
        <f t="shared" ca="1" si="12"/>
        <v>Protocols-AAUM</v>
      </c>
      <c r="AF38" t="str">
        <f t="shared" ca="1" si="13"/>
        <v>Avitus_1.4.0.63-20170405</v>
      </c>
      <c r="AG38" t="str">
        <f t="shared" ca="1" si="14"/>
        <v xml:space="preserve"> ---</v>
      </c>
      <c r="AH38" t="str">
        <f t="shared" ca="1" si="15"/>
        <v>P0</v>
      </c>
    </row>
    <row r="39" spans="1:34" x14ac:dyDescent="0.3">
      <c r="A39">
        <f t="shared" si="8"/>
        <v>29</v>
      </c>
      <c r="B39">
        <f t="shared" si="9"/>
        <v>4</v>
      </c>
      <c r="C39" s="4">
        <f t="shared" ca="1" si="10"/>
        <v>97620</v>
      </c>
      <c r="D39">
        <v>97620</v>
      </c>
      <c r="E39" t="s">
        <v>41</v>
      </c>
      <c r="F39" t="s">
        <v>75</v>
      </c>
      <c r="G39" t="s">
        <v>129</v>
      </c>
      <c r="H39" t="s">
        <v>94</v>
      </c>
      <c r="I39" t="s">
        <v>30</v>
      </c>
      <c r="J39" t="s">
        <v>123</v>
      </c>
      <c r="K39" t="str">
        <f t="shared" ca="1" si="11"/>
        <v>.</v>
      </c>
      <c r="L39" t="s">
        <v>796</v>
      </c>
      <c r="M39" t="s">
        <v>484</v>
      </c>
      <c r="N39" t="s">
        <v>929</v>
      </c>
      <c r="O39" t="s">
        <v>123</v>
      </c>
      <c r="P39" t="s">
        <v>123</v>
      </c>
      <c r="Q39" t="s">
        <v>82</v>
      </c>
      <c r="S39" t="s">
        <v>269</v>
      </c>
      <c r="T39" t="s">
        <v>36</v>
      </c>
      <c r="U39" t="s">
        <v>35</v>
      </c>
      <c r="V39" t="s">
        <v>29</v>
      </c>
      <c r="W39" t="s">
        <v>44</v>
      </c>
      <c r="X39" t="s">
        <v>405</v>
      </c>
      <c r="Y39" t="s">
        <v>484</v>
      </c>
      <c r="Z39" t="s">
        <v>484</v>
      </c>
      <c r="AA39" s="2">
        <v>42823.498773148145</v>
      </c>
      <c r="AB39" s="2">
        <v>42849.487361111111</v>
      </c>
      <c r="AD39">
        <v>9</v>
      </c>
      <c r="AE39" t="str">
        <f t="shared" ca="1" si="12"/>
        <v>Protocols-AAUM</v>
      </c>
      <c r="AF39" t="str">
        <f t="shared" ca="1" si="13"/>
        <v xml:space="preserve"> ---</v>
      </c>
      <c r="AG39" t="str">
        <f t="shared" ca="1" si="14"/>
        <v>Waiver Requested</v>
      </c>
      <c r="AH39" t="str">
        <f t="shared" ca="1" si="15"/>
        <v>P2</v>
      </c>
    </row>
    <row r="40" spans="1:34" x14ac:dyDescent="0.3">
      <c r="A40">
        <f t="shared" si="8"/>
        <v>32</v>
      </c>
      <c r="B40">
        <f t="shared" si="9"/>
        <v>0</v>
      </c>
      <c r="C40" s="4">
        <f t="shared" ca="1" si="10"/>
        <v>97512</v>
      </c>
      <c r="D40">
        <v>97512</v>
      </c>
      <c r="E40" t="s">
        <v>229</v>
      </c>
      <c r="F40" t="s">
        <v>230</v>
      </c>
      <c r="G40" t="s">
        <v>648</v>
      </c>
      <c r="H40" t="s">
        <v>94</v>
      </c>
      <c r="I40" t="s">
        <v>30</v>
      </c>
      <c r="J40" t="s">
        <v>123</v>
      </c>
      <c r="K40" t="str">
        <f t="shared" ca="1" si="11"/>
        <v>NTR</v>
      </c>
      <c r="L40" t="s">
        <v>796</v>
      </c>
      <c r="M40" t="s">
        <v>1158</v>
      </c>
      <c r="N40" t="s">
        <v>955</v>
      </c>
      <c r="O40" t="s">
        <v>123</v>
      </c>
      <c r="P40" t="s">
        <v>123</v>
      </c>
      <c r="Q40" t="s">
        <v>82</v>
      </c>
      <c r="S40" t="s">
        <v>269</v>
      </c>
      <c r="T40" t="s">
        <v>36</v>
      </c>
      <c r="U40" t="s">
        <v>35</v>
      </c>
      <c r="V40" t="s">
        <v>29</v>
      </c>
      <c r="W40" t="s">
        <v>44</v>
      </c>
      <c r="X40" t="s">
        <v>229</v>
      </c>
      <c r="Y40" t="s">
        <v>484</v>
      </c>
      <c r="Z40" t="s">
        <v>847</v>
      </c>
      <c r="AA40" s="2">
        <v>42820.998090277775</v>
      </c>
      <c r="AB40" s="2">
        <v>42853.03564814815</v>
      </c>
      <c r="AD40">
        <v>10</v>
      </c>
      <c r="AE40" t="str">
        <f t="shared" ca="1" si="12"/>
        <v>NTR</v>
      </c>
      <c r="AF40" t="str">
        <f t="shared" ca="1" si="13"/>
        <v>NoTarg</v>
      </c>
      <c r="AG40" t="str">
        <f t="shared" ca="1" si="14"/>
        <v>NoWaive</v>
      </c>
      <c r="AH40" t="str">
        <f t="shared" ca="1" si="15"/>
        <v>NTR</v>
      </c>
    </row>
    <row r="41" spans="1:34" x14ac:dyDescent="0.3">
      <c r="A41">
        <f t="shared" si="8"/>
        <v>414</v>
      </c>
      <c r="B41">
        <f t="shared" si="9"/>
        <v>17</v>
      </c>
      <c r="C41" s="4">
        <f t="shared" ca="1" si="10"/>
        <v>78244</v>
      </c>
      <c r="D41">
        <v>78244</v>
      </c>
      <c r="E41" t="s">
        <v>895</v>
      </c>
      <c r="F41" t="s">
        <v>19</v>
      </c>
      <c r="G41" t="s">
        <v>83</v>
      </c>
      <c r="H41" t="s">
        <v>184</v>
      </c>
      <c r="I41" t="s">
        <v>30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353</v>
      </c>
      <c r="O41" t="s">
        <v>123</v>
      </c>
      <c r="P41" t="s">
        <v>123</v>
      </c>
      <c r="Q41" t="s">
        <v>82</v>
      </c>
      <c r="S41" t="s">
        <v>269</v>
      </c>
      <c r="T41" t="s">
        <v>36</v>
      </c>
      <c r="U41" t="s">
        <v>35</v>
      </c>
      <c r="V41" t="s">
        <v>43</v>
      </c>
      <c r="W41" t="s">
        <v>65</v>
      </c>
      <c r="X41" t="s">
        <v>272</v>
      </c>
      <c r="Y41" t="s">
        <v>100</v>
      </c>
      <c r="Z41" t="s">
        <v>484</v>
      </c>
      <c r="AA41" s="2">
        <v>42433.348449074074</v>
      </c>
      <c r="AB41" s="2">
        <v>42836.139282407406</v>
      </c>
      <c r="AD41">
        <v>4</v>
      </c>
      <c r="AE41" t="str">
        <f t="shared" ca="1" si="12"/>
        <v>Protocols-NFS</v>
      </c>
      <c r="AF41" t="str">
        <f t="shared" ca="1" si="13"/>
        <v xml:space="preserve"> ---</v>
      </c>
      <c r="AG41" t="str">
        <f t="shared" ca="1" si="14"/>
        <v xml:space="preserve"> ---</v>
      </c>
      <c r="AH41" t="str">
        <f t="shared" ca="1" si="15"/>
        <v>P0</v>
      </c>
    </row>
    <row r="42" spans="1:34" x14ac:dyDescent="0.3">
      <c r="A42">
        <f t="shared" si="8"/>
        <v>0</v>
      </c>
      <c r="B42">
        <f t="shared" si="9"/>
        <v>0</v>
      </c>
      <c r="C42" s="4">
        <f t="shared" ca="1" si="10"/>
        <v>98856</v>
      </c>
      <c r="D42">
        <v>98856</v>
      </c>
      <c r="E42" t="s">
        <v>447</v>
      </c>
      <c r="F42" t="s">
        <v>19</v>
      </c>
      <c r="G42" t="s">
        <v>442</v>
      </c>
      <c r="H42" t="s">
        <v>184</v>
      </c>
      <c r="I42" t="s">
        <v>123</v>
      </c>
      <c r="J42" t="s">
        <v>123</v>
      </c>
      <c r="K42" t="str">
        <f t="shared" ca="1" si="11"/>
        <v>NTR</v>
      </c>
      <c r="L42" t="s">
        <v>484</v>
      </c>
      <c r="M42" t="s">
        <v>484</v>
      </c>
      <c r="N42" t="s">
        <v>1162</v>
      </c>
      <c r="O42" t="s">
        <v>123</v>
      </c>
      <c r="P42" t="s">
        <v>123</v>
      </c>
      <c r="Q42" t="s">
        <v>82</v>
      </c>
      <c r="S42" t="s">
        <v>269</v>
      </c>
      <c r="T42" t="s">
        <v>51</v>
      </c>
      <c r="U42" t="s">
        <v>50</v>
      </c>
      <c r="V42" t="s">
        <v>82</v>
      </c>
      <c r="W42" t="s">
        <v>32</v>
      </c>
      <c r="X42" t="s">
        <v>243</v>
      </c>
      <c r="Y42" t="s">
        <v>484</v>
      </c>
      <c r="Z42" t="s">
        <v>484</v>
      </c>
      <c r="AA42" s="2">
        <v>42853.13890046296</v>
      </c>
      <c r="AB42" s="2">
        <v>42853.396111111113</v>
      </c>
      <c r="AD42">
        <v>3</v>
      </c>
      <c r="AE42" t="str">
        <f t="shared" ca="1" si="12"/>
        <v>NTR</v>
      </c>
      <c r="AF42" t="str">
        <f t="shared" ca="1" si="13"/>
        <v>NoTarg</v>
      </c>
      <c r="AG42" t="str">
        <f t="shared" ca="1" si="14"/>
        <v>NoWaive</v>
      </c>
      <c r="AH42" t="str">
        <f t="shared" ca="1" si="15"/>
        <v>NTR</v>
      </c>
    </row>
    <row r="43" spans="1:34" x14ac:dyDescent="0.3">
      <c r="A43">
        <f t="shared" si="8"/>
        <v>359</v>
      </c>
      <c r="B43">
        <f t="shared" si="9"/>
        <v>3</v>
      </c>
      <c r="C43" s="4">
        <f t="shared" ca="1" si="10"/>
        <v>81963</v>
      </c>
      <c r="D43">
        <v>81963</v>
      </c>
      <c r="E43" t="s">
        <v>18</v>
      </c>
      <c r="F43" t="s">
        <v>86</v>
      </c>
      <c r="G43" t="s">
        <v>87</v>
      </c>
      <c r="H43" t="s">
        <v>112</v>
      </c>
      <c r="I43" t="s">
        <v>30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354</v>
      </c>
      <c r="O43">
        <v>10905</v>
      </c>
      <c r="P43" t="s">
        <v>123</v>
      </c>
      <c r="Q43" t="s">
        <v>82</v>
      </c>
      <c r="S43" t="s">
        <v>269</v>
      </c>
      <c r="T43" t="s">
        <v>23</v>
      </c>
      <c r="U43" t="s">
        <v>22</v>
      </c>
      <c r="V43" t="s">
        <v>60</v>
      </c>
      <c r="W43" t="s">
        <v>26</v>
      </c>
      <c r="X43" t="s">
        <v>272</v>
      </c>
      <c r="Y43" t="s">
        <v>484</v>
      </c>
      <c r="Z43" t="s">
        <v>484</v>
      </c>
      <c r="AA43" s="2">
        <v>42489.026759259257</v>
      </c>
      <c r="AB43" s="2">
        <v>42850.678969907407</v>
      </c>
      <c r="AD43">
        <v>7</v>
      </c>
      <c r="AE43" t="str">
        <f t="shared" ca="1" si="12"/>
        <v>Protocols-SMB</v>
      </c>
      <c r="AF43" t="str">
        <f t="shared" ca="1" si="13"/>
        <v xml:space="preserve"> ---</v>
      </c>
      <c r="AG43" t="str">
        <f t="shared" ca="1" si="14"/>
        <v xml:space="preserve"> ---</v>
      </c>
      <c r="AH43" t="str">
        <f t="shared" ca="1" si="15"/>
        <v>P1</v>
      </c>
    </row>
    <row r="44" spans="1:34" x14ac:dyDescent="0.3">
      <c r="A44">
        <f t="shared" si="8"/>
        <v>181</v>
      </c>
      <c r="B44">
        <f t="shared" si="9"/>
        <v>3</v>
      </c>
      <c r="C44" s="4">
        <f t="shared" ca="1" si="10"/>
        <v>91457</v>
      </c>
      <c r="D44">
        <v>91457</v>
      </c>
      <c r="E44" t="s">
        <v>205</v>
      </c>
      <c r="F44" t="s">
        <v>86</v>
      </c>
      <c r="G44" t="s">
        <v>87</v>
      </c>
      <c r="H44" t="s">
        <v>184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1088</v>
      </c>
      <c r="N44" t="s">
        <v>358</v>
      </c>
      <c r="O44" t="s">
        <v>123</v>
      </c>
      <c r="P44" t="s">
        <v>123</v>
      </c>
      <c r="Q44" t="s">
        <v>82</v>
      </c>
      <c r="S44" t="s">
        <v>269</v>
      </c>
      <c r="T44" t="s">
        <v>36</v>
      </c>
      <c r="U44" t="s">
        <v>35</v>
      </c>
      <c r="V44" t="s">
        <v>29</v>
      </c>
      <c r="W44" t="s">
        <v>54</v>
      </c>
      <c r="X44" t="s">
        <v>272</v>
      </c>
      <c r="Y44" t="s">
        <v>100</v>
      </c>
      <c r="Z44" t="s">
        <v>484</v>
      </c>
      <c r="AA44" s="2">
        <v>42670.388807870368</v>
      </c>
      <c r="AB44" s="2">
        <v>42850.670810185184</v>
      </c>
      <c r="AC44" t="s">
        <v>402</v>
      </c>
      <c r="AD44">
        <v>7</v>
      </c>
      <c r="AE44" t="str">
        <f t="shared" ca="1" si="12"/>
        <v>Protocols-SMB</v>
      </c>
      <c r="AF44" t="str">
        <f t="shared" ca="1" si="13"/>
        <v>Avitus_1.4.0.67-20170503</v>
      </c>
      <c r="AG44" t="str">
        <f t="shared" ca="1" si="14"/>
        <v xml:space="preserve"> ---</v>
      </c>
      <c r="AH44" t="str">
        <f t="shared" ca="1" si="15"/>
        <v>P0</v>
      </c>
    </row>
    <row r="45" spans="1:34" x14ac:dyDescent="0.3">
      <c r="A45">
        <f t="shared" si="8"/>
        <v>98</v>
      </c>
      <c r="B45">
        <f t="shared" si="9"/>
        <v>11</v>
      </c>
      <c r="C45" s="4">
        <f t="shared" ca="1" si="10"/>
        <v>94832</v>
      </c>
      <c r="D45">
        <v>94832</v>
      </c>
      <c r="E45" t="s">
        <v>242</v>
      </c>
      <c r="F45" t="s">
        <v>86</v>
      </c>
      <c r="G45" t="s">
        <v>92</v>
      </c>
      <c r="H45" t="s">
        <v>184</v>
      </c>
      <c r="I45" t="s">
        <v>81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270</v>
      </c>
      <c r="O45" t="s">
        <v>123</v>
      </c>
      <c r="P45" t="s">
        <v>1036</v>
      </c>
      <c r="Q45" t="s">
        <v>82</v>
      </c>
      <c r="S45" t="s">
        <v>269</v>
      </c>
      <c r="T45" t="s">
        <v>36</v>
      </c>
      <c r="U45" t="s">
        <v>22</v>
      </c>
      <c r="V45" t="s">
        <v>82</v>
      </c>
      <c r="W45" t="s">
        <v>54</v>
      </c>
      <c r="X45" t="s">
        <v>272</v>
      </c>
      <c r="Y45" t="s">
        <v>484</v>
      </c>
      <c r="Z45" t="s">
        <v>484</v>
      </c>
      <c r="AA45" s="2">
        <v>42755.471365740741</v>
      </c>
      <c r="AB45" s="2">
        <v>42842.537662037037</v>
      </c>
      <c r="AC45" t="s">
        <v>170</v>
      </c>
      <c r="AD45">
        <v>4</v>
      </c>
      <c r="AE45" t="str">
        <f t="shared" ca="1" si="12"/>
        <v>Protocols-SMB</v>
      </c>
      <c r="AF45" t="str">
        <f t="shared" ca="1" si="13"/>
        <v xml:space="preserve"> ---</v>
      </c>
      <c r="AG45" t="str">
        <f t="shared" ca="1" si="14"/>
        <v xml:space="preserve"> ---</v>
      </c>
      <c r="AH45" t="str">
        <f t="shared" ca="1" si="15"/>
        <v>P0</v>
      </c>
    </row>
    <row r="46" spans="1:34" x14ac:dyDescent="0.3">
      <c r="A46">
        <f t="shared" si="8"/>
        <v>98</v>
      </c>
      <c r="B46">
        <f t="shared" si="9"/>
        <v>10</v>
      </c>
      <c r="C46" s="4">
        <f t="shared" ca="1" si="10"/>
        <v>94835</v>
      </c>
      <c r="D46">
        <v>94835</v>
      </c>
      <c r="E46" t="s">
        <v>561</v>
      </c>
      <c r="F46" t="s">
        <v>86</v>
      </c>
      <c r="G46" t="s">
        <v>87</v>
      </c>
      <c r="H46" t="s">
        <v>112</v>
      </c>
      <c r="I46" t="s">
        <v>30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363</v>
      </c>
      <c r="O46">
        <v>13183</v>
      </c>
      <c r="P46" t="s">
        <v>1075</v>
      </c>
      <c r="Q46" t="s">
        <v>82</v>
      </c>
      <c r="S46" t="s">
        <v>269</v>
      </c>
      <c r="T46" t="s">
        <v>36</v>
      </c>
      <c r="U46" t="s">
        <v>35</v>
      </c>
      <c r="V46" t="s">
        <v>190</v>
      </c>
      <c r="W46" t="s">
        <v>26</v>
      </c>
      <c r="X46" t="s">
        <v>272</v>
      </c>
      <c r="Y46" t="s">
        <v>103</v>
      </c>
      <c r="Z46" t="s">
        <v>484</v>
      </c>
      <c r="AA46" s="2">
        <v>42755.484872685185</v>
      </c>
      <c r="AB46" s="2">
        <v>42843.194166666668</v>
      </c>
      <c r="AD46">
        <v>1</v>
      </c>
      <c r="AE46" t="str">
        <f t="shared" ca="1" si="12"/>
        <v>Protocols-SMB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P1</v>
      </c>
    </row>
    <row r="47" spans="1:34" x14ac:dyDescent="0.3">
      <c r="A47">
        <f t="shared" si="8"/>
        <v>45</v>
      </c>
      <c r="B47">
        <f t="shared" si="9"/>
        <v>24</v>
      </c>
      <c r="C47" s="4">
        <f t="shared" ca="1" si="10"/>
        <v>97010</v>
      </c>
      <c r="D47">
        <v>97010</v>
      </c>
      <c r="E47" t="s">
        <v>18</v>
      </c>
      <c r="F47" t="s">
        <v>86</v>
      </c>
      <c r="G47" t="s">
        <v>92</v>
      </c>
      <c r="H47" t="s">
        <v>94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776</v>
      </c>
      <c r="O47" t="s">
        <v>123</v>
      </c>
      <c r="P47" t="s">
        <v>626</v>
      </c>
      <c r="Q47" t="s">
        <v>82</v>
      </c>
      <c r="S47" t="s">
        <v>269</v>
      </c>
      <c r="T47" t="s">
        <v>36</v>
      </c>
      <c r="U47" t="s">
        <v>35</v>
      </c>
      <c r="V47" t="s">
        <v>29</v>
      </c>
      <c r="W47" t="s">
        <v>54</v>
      </c>
      <c r="X47" t="s">
        <v>405</v>
      </c>
      <c r="Y47" t="s">
        <v>484</v>
      </c>
      <c r="Z47" t="s">
        <v>484</v>
      </c>
      <c r="AA47" s="2">
        <v>42807.641898148147</v>
      </c>
      <c r="AB47" s="2">
        <v>42829.62767361111</v>
      </c>
      <c r="AD47">
        <v>3</v>
      </c>
      <c r="AE47" t="str">
        <f t="shared" ca="1" si="12"/>
        <v>Protocols-SMB</v>
      </c>
      <c r="AF47" t="str">
        <f t="shared" ca="1" si="13"/>
        <v xml:space="preserve"> ---</v>
      </c>
      <c r="AG47" t="str">
        <f t="shared" ca="1" si="14"/>
        <v xml:space="preserve"> ---</v>
      </c>
      <c r="AH47" t="str">
        <f t="shared" ca="1" si="15"/>
        <v>P2</v>
      </c>
    </row>
    <row r="48" spans="1:34" x14ac:dyDescent="0.3">
      <c r="A48">
        <f t="shared" si="8"/>
        <v>31</v>
      </c>
      <c r="B48">
        <f t="shared" si="9"/>
        <v>3</v>
      </c>
      <c r="C48" s="4">
        <f t="shared" ca="1" si="10"/>
        <v>97543</v>
      </c>
      <c r="D48">
        <v>97543</v>
      </c>
      <c r="E48" t="s">
        <v>91</v>
      </c>
      <c r="F48" t="s">
        <v>86</v>
      </c>
      <c r="G48" t="s">
        <v>92</v>
      </c>
      <c r="H48" t="s">
        <v>112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1037</v>
      </c>
      <c r="O48">
        <v>17360</v>
      </c>
      <c r="P48" t="s">
        <v>123</v>
      </c>
      <c r="Q48" t="s">
        <v>82</v>
      </c>
      <c r="S48" t="s">
        <v>269</v>
      </c>
      <c r="T48" t="s">
        <v>36</v>
      </c>
      <c r="U48" t="s">
        <v>35</v>
      </c>
      <c r="V48" t="s">
        <v>29</v>
      </c>
      <c r="W48" t="s">
        <v>44</v>
      </c>
      <c r="X48" t="s">
        <v>118</v>
      </c>
      <c r="Y48" t="s">
        <v>484</v>
      </c>
      <c r="Z48" t="s">
        <v>484</v>
      </c>
      <c r="AA48" s="2">
        <v>42821.996874999997</v>
      </c>
      <c r="AB48" s="2">
        <v>42850.713865740741</v>
      </c>
      <c r="AC48" t="s">
        <v>402</v>
      </c>
      <c r="AD48">
        <v>2</v>
      </c>
      <c r="AE48" t="str">
        <f t="shared" ca="1" si="12"/>
        <v>Protocols-SMB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P1</v>
      </c>
    </row>
    <row r="49" spans="1:34" x14ac:dyDescent="0.3">
      <c r="A49">
        <f t="shared" si="8"/>
        <v>28</v>
      </c>
      <c r="B49">
        <f t="shared" si="9"/>
        <v>3</v>
      </c>
      <c r="C49" s="4">
        <f t="shared" ca="1" si="10"/>
        <v>97762</v>
      </c>
      <c r="D49">
        <v>97762</v>
      </c>
      <c r="E49" t="s">
        <v>561</v>
      </c>
      <c r="F49" t="s">
        <v>86</v>
      </c>
      <c r="G49" t="s">
        <v>87</v>
      </c>
      <c r="H49" t="s">
        <v>112</v>
      </c>
      <c r="I49" t="s">
        <v>24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950</v>
      </c>
      <c r="O49">
        <v>17259</v>
      </c>
      <c r="P49" t="s">
        <v>1076</v>
      </c>
      <c r="Q49" t="s">
        <v>82</v>
      </c>
      <c r="S49" t="s">
        <v>269</v>
      </c>
      <c r="T49" t="s">
        <v>23</v>
      </c>
      <c r="U49" t="s">
        <v>39</v>
      </c>
      <c r="V49" t="s">
        <v>190</v>
      </c>
      <c r="W49" t="s">
        <v>26</v>
      </c>
      <c r="X49" t="s">
        <v>405</v>
      </c>
      <c r="Y49" t="s">
        <v>484</v>
      </c>
      <c r="Z49" t="s">
        <v>484</v>
      </c>
      <c r="AA49" s="2">
        <v>42825.480578703704</v>
      </c>
      <c r="AB49" s="2">
        <v>42850.027708333335</v>
      </c>
      <c r="AD49">
        <v>1</v>
      </c>
      <c r="AE49" t="str">
        <f t="shared" ca="1" si="12"/>
        <v>Protocols-SMB</v>
      </c>
      <c r="AF49" t="str">
        <f t="shared" ca="1" si="13"/>
        <v xml:space="preserve"> ---</v>
      </c>
      <c r="AG49" t="str">
        <f t="shared" ca="1" si="14"/>
        <v xml:space="preserve"> ---</v>
      </c>
      <c r="AH49" t="str">
        <f t="shared" ca="1" si="15"/>
        <v>P1</v>
      </c>
    </row>
    <row r="50" spans="1:34" x14ac:dyDescent="0.3">
      <c r="A50">
        <f t="shared" si="8"/>
        <v>11</v>
      </c>
      <c r="B50">
        <f t="shared" si="9"/>
        <v>1</v>
      </c>
      <c r="C50" s="4">
        <f t="shared" ca="1" si="10"/>
        <v>98321</v>
      </c>
      <c r="D50">
        <v>98321</v>
      </c>
      <c r="E50" t="s">
        <v>1035</v>
      </c>
      <c r="F50" t="s">
        <v>86</v>
      </c>
      <c r="G50" t="s">
        <v>87</v>
      </c>
      <c r="H50" t="s">
        <v>94</v>
      </c>
      <c r="I50" t="s">
        <v>24</v>
      </c>
      <c r="J50" t="s">
        <v>123</v>
      </c>
      <c r="K50" t="str">
        <f t="shared" ca="1" si="11"/>
        <v>.</v>
      </c>
      <c r="L50" t="s">
        <v>484</v>
      </c>
      <c r="M50" t="s">
        <v>1088</v>
      </c>
      <c r="N50" t="s">
        <v>1051</v>
      </c>
      <c r="O50" t="s">
        <v>123</v>
      </c>
      <c r="P50" t="s">
        <v>1071</v>
      </c>
      <c r="Q50" t="s">
        <v>82</v>
      </c>
      <c r="S50" t="s">
        <v>269</v>
      </c>
      <c r="T50" t="s">
        <v>23</v>
      </c>
      <c r="U50" t="s">
        <v>22</v>
      </c>
      <c r="V50" t="s">
        <v>29</v>
      </c>
      <c r="W50" t="s">
        <v>32</v>
      </c>
      <c r="X50" t="s">
        <v>405</v>
      </c>
      <c r="Y50" t="s">
        <v>484</v>
      </c>
      <c r="Z50" t="s">
        <v>847</v>
      </c>
      <c r="AA50" s="2">
        <v>42842.461909722224</v>
      </c>
      <c r="AB50" s="2">
        <v>42852.195543981485</v>
      </c>
      <c r="AD50">
        <v>3</v>
      </c>
      <c r="AE50" t="str">
        <f t="shared" ca="1" si="12"/>
        <v>Protocols-SMB</v>
      </c>
      <c r="AF50" t="str">
        <f t="shared" ca="1" si="13"/>
        <v>Avitus_1.4.0.67-20170503</v>
      </c>
      <c r="AG50" t="str">
        <f t="shared" ca="1" si="14"/>
        <v xml:space="preserve"> ---</v>
      </c>
      <c r="AH50" t="str">
        <f t="shared" ca="1" si="15"/>
        <v>P2</v>
      </c>
    </row>
    <row r="51" spans="1:34" x14ac:dyDescent="0.3">
      <c r="A51">
        <f t="shared" si="8"/>
        <v>11</v>
      </c>
      <c r="B51">
        <f t="shared" si="9"/>
        <v>2</v>
      </c>
      <c r="C51" s="4">
        <f t="shared" ca="1" si="10"/>
        <v>98327</v>
      </c>
      <c r="D51">
        <v>98327</v>
      </c>
      <c r="E51" t="s">
        <v>84</v>
      </c>
      <c r="F51" t="s">
        <v>86</v>
      </c>
      <c r="G51" t="s">
        <v>87</v>
      </c>
      <c r="H51" t="s">
        <v>184</v>
      </c>
      <c r="I51" t="s">
        <v>81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1053</v>
      </c>
      <c r="O51" t="s">
        <v>123</v>
      </c>
      <c r="P51" t="s">
        <v>123</v>
      </c>
      <c r="Q51" t="s">
        <v>82</v>
      </c>
      <c r="S51" t="s">
        <v>269</v>
      </c>
      <c r="T51" t="s">
        <v>36</v>
      </c>
      <c r="U51" t="s">
        <v>22</v>
      </c>
      <c r="V51" t="s">
        <v>82</v>
      </c>
      <c r="W51" t="s">
        <v>54</v>
      </c>
      <c r="X51" t="s">
        <v>405</v>
      </c>
      <c r="Y51" t="s">
        <v>484</v>
      </c>
      <c r="Z51" t="s">
        <v>484</v>
      </c>
      <c r="AA51" s="2">
        <v>42842.525949074072</v>
      </c>
      <c r="AB51" s="2">
        <v>42851.457361111112</v>
      </c>
      <c r="AC51" t="s">
        <v>402</v>
      </c>
      <c r="AD51">
        <v>4</v>
      </c>
      <c r="AE51" t="str">
        <f t="shared" ca="1" si="12"/>
        <v>Protocols-SMB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P0</v>
      </c>
    </row>
    <row r="52" spans="1:34" x14ac:dyDescent="0.3">
      <c r="A52">
        <f t="shared" si="8"/>
        <v>3</v>
      </c>
      <c r="B52">
        <f t="shared" si="9"/>
        <v>0</v>
      </c>
      <c r="C52" s="4">
        <f t="shared" ca="1" si="10"/>
        <v>98690</v>
      </c>
      <c r="D52">
        <v>98690</v>
      </c>
      <c r="E52" t="s">
        <v>416</v>
      </c>
      <c r="F52" t="s">
        <v>86</v>
      </c>
      <c r="G52" t="s">
        <v>266</v>
      </c>
      <c r="H52" t="s">
        <v>184</v>
      </c>
      <c r="I52" t="s">
        <v>68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1144</v>
      </c>
      <c r="O52" t="s">
        <v>123</v>
      </c>
      <c r="P52" t="s">
        <v>123</v>
      </c>
      <c r="Q52" t="s">
        <v>82</v>
      </c>
      <c r="S52" t="s">
        <v>269</v>
      </c>
      <c r="T52" t="s">
        <v>23</v>
      </c>
      <c r="U52" t="s">
        <v>39</v>
      </c>
      <c r="V52" t="s">
        <v>82</v>
      </c>
      <c r="W52" t="s">
        <v>95</v>
      </c>
      <c r="X52" t="s">
        <v>544</v>
      </c>
      <c r="Y52" t="s">
        <v>484</v>
      </c>
      <c r="Z52" t="s">
        <v>484</v>
      </c>
      <c r="AA52" s="2">
        <v>42850.136504629627</v>
      </c>
      <c r="AB52" s="2">
        <v>42853.218449074076</v>
      </c>
      <c r="AD52">
        <v>12</v>
      </c>
      <c r="AE52" t="str">
        <f t="shared" ca="1" si="12"/>
        <v>Protocols-SMB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P0</v>
      </c>
    </row>
    <row r="53" spans="1:34" x14ac:dyDescent="0.3">
      <c r="A53">
        <f t="shared" si="8"/>
        <v>3</v>
      </c>
      <c r="B53">
        <f t="shared" si="9"/>
        <v>2</v>
      </c>
      <c r="C53" s="4">
        <f t="shared" ca="1" si="10"/>
        <v>98719</v>
      </c>
      <c r="D53">
        <v>98719</v>
      </c>
      <c r="E53" t="s">
        <v>265</v>
      </c>
      <c r="F53" t="s">
        <v>86</v>
      </c>
      <c r="G53" t="s">
        <v>87</v>
      </c>
      <c r="H53" t="s">
        <v>112</v>
      </c>
      <c r="I53" t="s">
        <v>24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1145</v>
      </c>
      <c r="O53">
        <v>17461</v>
      </c>
      <c r="P53" t="s">
        <v>123</v>
      </c>
      <c r="Q53" t="s">
        <v>82</v>
      </c>
      <c r="S53" t="s">
        <v>269</v>
      </c>
      <c r="T53" t="s">
        <v>36</v>
      </c>
      <c r="U53" t="s">
        <v>35</v>
      </c>
      <c r="V53" t="s">
        <v>190</v>
      </c>
      <c r="W53" t="s">
        <v>26</v>
      </c>
      <c r="X53" t="s">
        <v>742</v>
      </c>
      <c r="Y53" t="s">
        <v>103</v>
      </c>
      <c r="Z53" t="s">
        <v>484</v>
      </c>
      <c r="AA53" s="2">
        <v>42850.597083333334</v>
      </c>
      <c r="AB53" s="2">
        <v>42851.476504629631</v>
      </c>
      <c r="AD53">
        <v>4</v>
      </c>
      <c r="AE53" t="str">
        <f t="shared" ca="1" si="12"/>
        <v>Protocols-SMB</v>
      </c>
      <c r="AF53" t="str">
        <f t="shared" ca="1" si="13"/>
        <v xml:space="preserve"> ---</v>
      </c>
      <c r="AG53" t="str">
        <f t="shared" ca="1" si="14"/>
        <v xml:space="preserve"> ---</v>
      </c>
      <c r="AH53" t="str">
        <f t="shared" ca="1" si="15"/>
        <v>P1</v>
      </c>
    </row>
    <row r="54" spans="1:34" x14ac:dyDescent="0.3">
      <c r="A54">
        <f t="shared" si="8"/>
        <v>2</v>
      </c>
      <c r="B54">
        <f t="shared" si="9"/>
        <v>2</v>
      </c>
      <c r="C54" s="4">
        <f t="shared" ca="1" si="10"/>
        <v>98767</v>
      </c>
      <c r="D54">
        <v>98767</v>
      </c>
      <c r="E54" t="s">
        <v>265</v>
      </c>
      <c r="F54" t="s">
        <v>86</v>
      </c>
      <c r="G54" t="s">
        <v>87</v>
      </c>
      <c r="H54" t="s">
        <v>112</v>
      </c>
      <c r="I54" t="s">
        <v>24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1151</v>
      </c>
      <c r="O54">
        <v>17441</v>
      </c>
      <c r="P54" t="s">
        <v>123</v>
      </c>
      <c r="Q54" t="s">
        <v>82</v>
      </c>
      <c r="S54" t="s">
        <v>269</v>
      </c>
      <c r="T54" t="s">
        <v>36</v>
      </c>
      <c r="U54" t="s">
        <v>35</v>
      </c>
      <c r="V54" t="s">
        <v>190</v>
      </c>
      <c r="W54" t="s">
        <v>26</v>
      </c>
      <c r="X54" t="s">
        <v>405</v>
      </c>
      <c r="Y54" t="s">
        <v>484</v>
      </c>
      <c r="Z54" t="s">
        <v>484</v>
      </c>
      <c r="AA54" s="2">
        <v>42851.463229166664</v>
      </c>
      <c r="AB54" s="2">
        <v>42851.463229166664</v>
      </c>
      <c r="AD54">
        <v>1</v>
      </c>
      <c r="AE54" t="str">
        <f t="shared" ca="1" si="12"/>
        <v>Protocols-SMB</v>
      </c>
      <c r="AF54" t="str">
        <f t="shared" ca="1" si="13"/>
        <v xml:space="preserve"> ---</v>
      </c>
      <c r="AG54" t="str">
        <f t="shared" ca="1" si="14"/>
        <v xml:space="preserve"> ---</v>
      </c>
      <c r="AH54" t="str">
        <f t="shared" ca="1" si="15"/>
        <v>P1</v>
      </c>
    </row>
    <row r="55" spans="1:34" x14ac:dyDescent="0.3">
      <c r="A55">
        <f t="shared" si="8"/>
        <v>2</v>
      </c>
      <c r="B55">
        <f t="shared" si="9"/>
        <v>1</v>
      </c>
      <c r="C55" s="4">
        <f t="shared" ca="1" si="10"/>
        <v>98779</v>
      </c>
      <c r="D55">
        <v>98779</v>
      </c>
      <c r="E55" t="s">
        <v>134</v>
      </c>
      <c r="F55" t="s">
        <v>86</v>
      </c>
      <c r="G55" t="s">
        <v>87</v>
      </c>
      <c r="H55" t="s">
        <v>94</v>
      </c>
      <c r="I55" t="s">
        <v>24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1153</v>
      </c>
      <c r="O55" t="s">
        <v>123</v>
      </c>
      <c r="P55" t="s">
        <v>123</v>
      </c>
      <c r="Q55" t="s">
        <v>82</v>
      </c>
      <c r="S55" t="s">
        <v>269</v>
      </c>
      <c r="T55" t="s">
        <v>23</v>
      </c>
      <c r="U55" t="s">
        <v>39</v>
      </c>
      <c r="V55" t="s">
        <v>82</v>
      </c>
      <c r="W55" t="s">
        <v>683</v>
      </c>
      <c r="X55" t="s">
        <v>405</v>
      </c>
      <c r="Y55" t="s">
        <v>484</v>
      </c>
      <c r="Z55" t="s">
        <v>484</v>
      </c>
      <c r="AA55" s="2">
        <v>42851.675995370373</v>
      </c>
      <c r="AB55" s="2">
        <v>42852.958414351851</v>
      </c>
      <c r="AD55">
        <v>1</v>
      </c>
      <c r="AE55" t="str">
        <f t="shared" ca="1" si="12"/>
        <v>Protocols-SMB</v>
      </c>
      <c r="AF55" t="str">
        <f t="shared" ca="1" si="13"/>
        <v xml:space="preserve"> ---</v>
      </c>
      <c r="AG55" t="str">
        <f t="shared" ca="1" si="14"/>
        <v xml:space="preserve"> ---</v>
      </c>
      <c r="AH55" t="str">
        <f t="shared" ca="1" si="15"/>
        <v>P2</v>
      </c>
    </row>
    <row r="56" spans="1:34" x14ac:dyDescent="0.3">
      <c r="A56">
        <f t="shared" si="8"/>
        <v>1</v>
      </c>
      <c r="B56">
        <f t="shared" si="9"/>
        <v>1</v>
      </c>
      <c r="C56" s="4">
        <f t="shared" ca="1" si="10"/>
        <v>98839</v>
      </c>
      <c r="D56">
        <v>98839</v>
      </c>
      <c r="E56" t="s">
        <v>416</v>
      </c>
      <c r="F56" t="s">
        <v>86</v>
      </c>
      <c r="G56" t="s">
        <v>266</v>
      </c>
      <c r="H56" t="s">
        <v>94</v>
      </c>
      <c r="I56" t="s">
        <v>24</v>
      </c>
      <c r="J56" t="s">
        <v>123</v>
      </c>
      <c r="K56" t="str">
        <f t="shared" ca="1" si="11"/>
        <v>NTR</v>
      </c>
      <c r="L56" t="s">
        <v>484</v>
      </c>
      <c r="M56" t="s">
        <v>484</v>
      </c>
      <c r="N56" t="s">
        <v>1161</v>
      </c>
      <c r="O56" t="s">
        <v>123</v>
      </c>
      <c r="P56" t="s">
        <v>123</v>
      </c>
      <c r="Q56" t="s">
        <v>82</v>
      </c>
      <c r="S56" t="s">
        <v>269</v>
      </c>
      <c r="T56" t="s">
        <v>23</v>
      </c>
      <c r="U56" t="s">
        <v>39</v>
      </c>
      <c r="V56" t="s">
        <v>29</v>
      </c>
      <c r="W56" t="s">
        <v>54</v>
      </c>
      <c r="X56" t="s">
        <v>405</v>
      </c>
      <c r="Y56" t="s">
        <v>484</v>
      </c>
      <c r="Z56" t="s">
        <v>484</v>
      </c>
      <c r="AA56" s="2">
        <v>42852.588067129633</v>
      </c>
      <c r="AB56" s="2">
        <v>42852.588067129633</v>
      </c>
      <c r="AD56">
        <v>1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x14ac:dyDescent="0.3">
      <c r="A57">
        <f t="shared" si="8"/>
        <v>112</v>
      </c>
      <c r="B57">
        <f t="shared" si="9"/>
        <v>1</v>
      </c>
      <c r="C57" s="4">
        <f t="shared" ca="1" si="10"/>
        <v>94268</v>
      </c>
      <c r="D57">
        <v>94268</v>
      </c>
      <c r="E57" t="s">
        <v>181</v>
      </c>
      <c r="F57" t="s">
        <v>55</v>
      </c>
      <c r="G57" t="s">
        <v>182</v>
      </c>
      <c r="H57" t="s">
        <v>112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1100</v>
      </c>
      <c r="N57" t="s">
        <v>368</v>
      </c>
      <c r="O57">
        <v>12452</v>
      </c>
      <c r="P57" t="s">
        <v>645</v>
      </c>
      <c r="Q57" t="s">
        <v>82</v>
      </c>
      <c r="S57" t="s">
        <v>269</v>
      </c>
      <c r="T57" t="s">
        <v>36</v>
      </c>
      <c r="U57" t="s">
        <v>35</v>
      </c>
      <c r="V57" t="s">
        <v>25</v>
      </c>
      <c r="W57" t="s">
        <v>26</v>
      </c>
      <c r="X57" t="s">
        <v>218</v>
      </c>
      <c r="Y57" t="s">
        <v>484</v>
      </c>
      <c r="Z57" t="s">
        <v>484</v>
      </c>
      <c r="AA57" s="2">
        <v>42741.246898148151</v>
      </c>
      <c r="AB57" s="2">
        <v>42852.085613425923</v>
      </c>
      <c r="AD57">
        <v>7</v>
      </c>
      <c r="AE57" t="str">
        <f t="shared" ca="1" si="12"/>
        <v>Snapshots</v>
      </c>
      <c r="AF57" t="str">
        <f t="shared" ca="1" si="13"/>
        <v>Avitus_1.4.0.68-20170510</v>
      </c>
      <c r="AG57" t="str">
        <f t="shared" ca="1" si="14"/>
        <v xml:space="preserve"> ---</v>
      </c>
      <c r="AH57" t="str">
        <f t="shared" ca="1" si="15"/>
        <v>P1</v>
      </c>
    </row>
    <row r="58" spans="1:34" x14ac:dyDescent="0.3">
      <c r="A58">
        <f t="shared" si="8"/>
        <v>42238</v>
      </c>
      <c r="B58">
        <f t="shared" si="9"/>
        <v>42238</v>
      </c>
      <c r="C58" s="4">
        <f t="shared" ca="1" si="10"/>
        <v>0</v>
      </c>
      <c r="I58" t="s">
        <v>123</v>
      </c>
      <c r="J58" t="s">
        <v>123</v>
      </c>
      <c r="K58" t="str">
        <f t="shared" ca="1" si="11"/>
        <v>.</v>
      </c>
      <c r="O58" t="s">
        <v>123</v>
      </c>
      <c r="P58" t="s">
        <v>123</v>
      </c>
      <c r="AE58">
        <f t="shared" ca="1" si="12"/>
        <v>0</v>
      </c>
      <c r="AF58">
        <f t="shared" ca="1" si="13"/>
        <v>0</v>
      </c>
      <c r="AG58">
        <f t="shared" ca="1" si="14"/>
        <v>0</v>
      </c>
      <c r="AH58">
        <f t="shared" ca="1" si="15"/>
        <v>0</v>
      </c>
    </row>
    <row r="59" spans="1:34" x14ac:dyDescent="0.3">
      <c r="A59">
        <f t="shared" si="8"/>
        <v>42238</v>
      </c>
      <c r="B59">
        <f t="shared" si="9"/>
        <v>42238</v>
      </c>
      <c r="C59" s="4">
        <f t="shared" ca="1" si="10"/>
        <v>0</v>
      </c>
      <c r="I59" t="s">
        <v>123</v>
      </c>
      <c r="J59" t="s">
        <v>123</v>
      </c>
      <c r="K59" t="str">
        <f t="shared" ca="1" si="11"/>
        <v>.</v>
      </c>
      <c r="O59" t="s">
        <v>123</v>
      </c>
      <c r="P59" t="s">
        <v>123</v>
      </c>
      <c r="AE59">
        <f t="shared" ca="1" si="12"/>
        <v>0</v>
      </c>
      <c r="AF59">
        <f t="shared" ca="1" si="13"/>
        <v>0</v>
      </c>
      <c r="AG59">
        <f t="shared" ca="1" si="14"/>
        <v>0</v>
      </c>
      <c r="AH59">
        <f t="shared" ca="1" si="15"/>
        <v>0</v>
      </c>
    </row>
    <row r="60" spans="1:34" x14ac:dyDescent="0.3">
      <c r="A60">
        <f t="shared" si="8"/>
        <v>42238</v>
      </c>
      <c r="B60">
        <f t="shared" si="9"/>
        <v>42238</v>
      </c>
      <c r="C60" s="4">
        <f t="shared" ca="1" si="10"/>
        <v>0</v>
      </c>
      <c r="I60" t="s">
        <v>123</v>
      </c>
      <c r="J60" t="s">
        <v>123</v>
      </c>
      <c r="K60" t="str">
        <f t="shared" ca="1" si="11"/>
        <v>.</v>
      </c>
      <c r="O60" t="s">
        <v>123</v>
      </c>
      <c r="P60" t="s">
        <v>123</v>
      </c>
      <c r="AE60">
        <f t="shared" ca="1" si="12"/>
        <v>0</v>
      </c>
      <c r="AF60">
        <f t="shared" ca="1" si="13"/>
        <v>0</v>
      </c>
      <c r="AG60">
        <f t="shared" ca="1" si="14"/>
        <v>0</v>
      </c>
      <c r="AH60">
        <f t="shared" ca="1" si="15"/>
        <v>0</v>
      </c>
    </row>
    <row r="61" spans="1:34" x14ac:dyDescent="0.3">
      <c r="A61">
        <f t="shared" si="8"/>
        <v>42238</v>
      </c>
      <c r="B61">
        <f t="shared" si="9"/>
        <v>42238</v>
      </c>
      <c r="C61" s="4">
        <f t="shared" ca="1" si="10"/>
        <v>0</v>
      </c>
      <c r="I61" t="s">
        <v>123</v>
      </c>
      <c r="J61" t="s">
        <v>123</v>
      </c>
      <c r="K61" t="str">
        <f t="shared" ca="1" si="11"/>
        <v>.</v>
      </c>
      <c r="O61" t="s">
        <v>123</v>
      </c>
      <c r="P61" t="s">
        <v>123</v>
      </c>
      <c r="AE61">
        <f t="shared" ca="1" si="12"/>
        <v>0</v>
      </c>
      <c r="AF61">
        <f t="shared" ca="1" si="13"/>
        <v>0</v>
      </c>
      <c r="AG61">
        <f t="shared" ca="1" si="14"/>
        <v>0</v>
      </c>
      <c r="AH61">
        <f t="shared" ca="1" si="15"/>
        <v>0</v>
      </c>
    </row>
    <row r="62" spans="1:34" x14ac:dyDescent="0.3">
      <c r="A62">
        <f t="shared" si="8"/>
        <v>42238</v>
      </c>
      <c r="B62">
        <f t="shared" si="9"/>
        <v>42238</v>
      </c>
      <c r="C62" s="4">
        <f t="shared" ca="1" si="10"/>
        <v>0</v>
      </c>
      <c r="I62" t="s">
        <v>123</v>
      </c>
      <c r="J62" t="s">
        <v>123</v>
      </c>
      <c r="K62" t="str">
        <f t="shared" ca="1" si="11"/>
        <v>.</v>
      </c>
      <c r="O62" t="s">
        <v>123</v>
      </c>
      <c r="P62" t="s">
        <v>123</v>
      </c>
      <c r="AE62">
        <f t="shared" ca="1" si="12"/>
        <v>0</v>
      </c>
      <c r="AF62">
        <f t="shared" ca="1" si="13"/>
        <v>0</v>
      </c>
      <c r="AG62">
        <f t="shared" ca="1" si="14"/>
        <v>0</v>
      </c>
      <c r="AH62">
        <f t="shared" ca="1" si="15"/>
        <v>0</v>
      </c>
    </row>
    <row r="63" spans="1:34" x14ac:dyDescent="0.3">
      <c r="A63">
        <f t="shared" si="8"/>
        <v>42238</v>
      </c>
      <c r="B63">
        <f t="shared" si="9"/>
        <v>42238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42238</v>
      </c>
      <c r="B64">
        <f t="shared" si="9"/>
        <v>42238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42238</v>
      </c>
      <c r="B65">
        <f t="shared" si="9"/>
        <v>42238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42238</v>
      </c>
      <c r="B66">
        <f t="shared" ref="B66:B100" si="17">DAYS360(AB66,$K$104)</f>
        <v>42238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42238</v>
      </c>
      <c r="B67">
        <f t="shared" si="17"/>
        <v>42238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42238</v>
      </c>
      <c r="B68">
        <f t="shared" si="17"/>
        <v>42238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42238</v>
      </c>
      <c r="B69">
        <f t="shared" si="17"/>
        <v>42238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42238</v>
      </c>
      <c r="B70">
        <f t="shared" si="17"/>
        <v>42238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42238</v>
      </c>
      <c r="B71">
        <f t="shared" si="17"/>
        <v>42238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42238</v>
      </c>
      <c r="B72">
        <f t="shared" si="17"/>
        <v>42238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42238</v>
      </c>
      <c r="B73">
        <f t="shared" si="17"/>
        <v>42238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42238</v>
      </c>
      <c r="B74">
        <f t="shared" si="17"/>
        <v>42238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42238</v>
      </c>
      <c r="B75">
        <f t="shared" si="17"/>
        <v>42238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42238</v>
      </c>
      <c r="B76">
        <f t="shared" si="17"/>
        <v>42238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42238</v>
      </c>
      <c r="B77">
        <f t="shared" si="17"/>
        <v>42238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42238</v>
      </c>
      <c r="B78">
        <f t="shared" si="17"/>
        <v>42238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42238</v>
      </c>
      <c r="B79">
        <f t="shared" si="17"/>
        <v>42238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42238</v>
      </c>
      <c r="B80">
        <f t="shared" si="17"/>
        <v>42238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42238</v>
      </c>
      <c r="B81">
        <f t="shared" si="17"/>
        <v>42238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42238</v>
      </c>
      <c r="B82">
        <f t="shared" si="17"/>
        <v>42238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42238</v>
      </c>
      <c r="B83">
        <f t="shared" si="17"/>
        <v>42238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42238</v>
      </c>
      <c r="B84">
        <f t="shared" si="17"/>
        <v>42238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42238</v>
      </c>
      <c r="B85">
        <f t="shared" si="17"/>
        <v>42238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42238</v>
      </c>
      <c r="B86">
        <f t="shared" si="17"/>
        <v>42238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42238</v>
      </c>
      <c r="B87">
        <f t="shared" si="17"/>
        <v>42238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42238</v>
      </c>
      <c r="B88">
        <f t="shared" si="17"/>
        <v>42238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42238</v>
      </c>
      <c r="B89">
        <f t="shared" si="17"/>
        <v>42238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42238</v>
      </c>
      <c r="B90">
        <f t="shared" si="17"/>
        <v>42238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42238</v>
      </c>
      <c r="B91">
        <f t="shared" si="17"/>
        <v>42238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42238</v>
      </c>
      <c r="B92">
        <f t="shared" si="17"/>
        <v>42238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42238</v>
      </c>
      <c r="B93">
        <f t="shared" si="17"/>
        <v>42238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42238</v>
      </c>
      <c r="B94">
        <f t="shared" si="17"/>
        <v>42238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42238</v>
      </c>
      <c r="B95">
        <f t="shared" si="17"/>
        <v>42238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42238</v>
      </c>
      <c r="B96">
        <f t="shared" si="17"/>
        <v>42238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42238</v>
      </c>
      <c r="B97">
        <f t="shared" si="17"/>
        <v>42238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42238</v>
      </c>
      <c r="B98">
        <f t="shared" si="17"/>
        <v>42238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42238</v>
      </c>
      <c r="B99">
        <f t="shared" si="17"/>
        <v>42238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42238</v>
      </c>
      <c r="B100">
        <f t="shared" si="17"/>
        <v>42238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56</v>
      </c>
      <c r="K103" t="s">
        <v>1163</v>
      </c>
    </row>
    <row r="104" spans="1:34" x14ac:dyDescent="0.3">
      <c r="G104" t="s">
        <v>153</v>
      </c>
      <c r="I104" t="str">
        <f>CONCATENATE(MID($K$103,11,5), " Report")</f>
        <v>04-27 Report</v>
      </c>
      <c r="K104" s="6">
        <v>42853</v>
      </c>
    </row>
    <row r="105" spans="1:34" x14ac:dyDescent="0.3">
      <c r="F105" t="s">
        <v>150</v>
      </c>
      <c r="G105">
        <f ca="1">COUNTIFS(K2:K100,"=NTR")</f>
        <v>5</v>
      </c>
      <c r="I105">
        <f ca="1">INDIRECT("'" &amp; $K$103 &amp; "'!$g" &amp; ROW())</f>
        <v>11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8</v>
      </c>
      <c r="I106">
        <f t="shared" ref="I106:I111" ca="1" si="24">INDIRECT("'" &amp; $K$103 &amp; "'!$g" &amp; ROW())</f>
        <v>10</v>
      </c>
      <c r="K106" s="7"/>
    </row>
    <row r="107" spans="1:34" x14ac:dyDescent="0.3">
      <c r="F107" t="s">
        <v>157</v>
      </c>
      <c r="G107">
        <f>COUNTIFS(B2:B81,"&gt;7",B2:B81,"&lt;400")</f>
        <v>9</v>
      </c>
      <c r="I107">
        <f t="shared" ca="1" si="24"/>
        <v>7</v>
      </c>
    </row>
    <row r="108" spans="1:34" x14ac:dyDescent="0.3">
      <c r="F108" t="s">
        <v>152</v>
      </c>
      <c r="G108">
        <f>COUNTIFS(L2:L81,"=Waiver*")</f>
        <v>3</v>
      </c>
      <c r="I108">
        <f t="shared" ca="1" si="24"/>
        <v>2</v>
      </c>
    </row>
    <row r="109" spans="1:34" x14ac:dyDescent="0.3">
      <c r="F109" t="s">
        <v>158</v>
      </c>
      <c r="G109">
        <f>COUNTA(D2:D104)</f>
        <v>56</v>
      </c>
      <c r="I109">
        <f t="shared" ca="1" si="24"/>
        <v>61</v>
      </c>
    </row>
    <row r="110" spans="1:34" x14ac:dyDescent="0.3">
      <c r="F110" t="s">
        <v>159</v>
      </c>
      <c r="G110">
        <v>31</v>
      </c>
      <c r="I110">
        <f t="shared" ca="1" si="24"/>
        <v>8</v>
      </c>
    </row>
    <row r="111" spans="1:34" s="1" customFormat="1" x14ac:dyDescent="0.3">
      <c r="F111" s="1" t="s">
        <v>21</v>
      </c>
      <c r="G111" s="1">
        <f>COUNTIFS(Q2:Q95,$F111)</f>
        <v>5</v>
      </c>
      <c r="I111">
        <f t="shared" ca="1" si="24"/>
        <v>6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12</v>
      </c>
      <c r="H115" s="1">
        <f>COUNTIFS($F$2:$F$95,F115 &amp; "*",$H$2:$H$95,"P0")</f>
        <v>9</v>
      </c>
      <c r="I115" s="1">
        <f ca="1">INDIRECT("'" &amp; $K$103 &amp; "'!$g" &amp; ROW())</f>
        <v>11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 t="str">
        <f>HYPERLINK(Data!K2, "AvitusOpenRZmwr")</f>
        <v>AvitusOpenRZmwr</v>
      </c>
    </row>
    <row r="117" spans="5:14" x14ac:dyDescent="0.3">
      <c r="F117" t="s">
        <v>63</v>
      </c>
      <c r="G117" s="1">
        <f t="shared" si="25"/>
        <v>7</v>
      </c>
      <c r="H117" s="1">
        <f t="shared" si="26"/>
        <v>5</v>
      </c>
      <c r="I117" s="1">
        <f t="shared" ca="1" si="27"/>
        <v>7</v>
      </c>
    </row>
    <row r="118" spans="5:14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10</v>
      </c>
    </row>
    <row r="119" spans="5:14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4</v>
      </c>
      <c r="K119" t="s">
        <v>161</v>
      </c>
    </row>
    <row r="120" spans="5:14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8</v>
      </c>
      <c r="H122" s="1">
        <f t="shared" si="26"/>
        <v>4</v>
      </c>
      <c r="I122" s="1">
        <f t="shared" ca="1" si="27"/>
        <v>7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3</v>
      </c>
      <c r="H125" s="1">
        <f t="shared" si="26"/>
        <v>1</v>
      </c>
      <c r="I125" s="1">
        <f t="shared" ca="1" si="27"/>
        <v>3</v>
      </c>
      <c r="M125" t="str">
        <f>CONCATENATE("Prev Rpt= ",$K$103)</f>
        <v>Prev Rpt= bugs-2017-04-27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32</v>
      </c>
      <c r="M126">
        <f ca="1">INDIRECT("'" &amp; $K$103 &amp; "'!$l" &amp; ROW())</f>
        <v>37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12</v>
      </c>
      <c r="M127">
        <f ca="1">INDIRECT("'" &amp; $K$103 &amp; "'!$l" &amp; ROW())</f>
        <v>12</v>
      </c>
    </row>
    <row r="128" spans="5:14" x14ac:dyDescent="0.3">
      <c r="F128" t="s">
        <v>230</v>
      </c>
      <c r="G128" s="1">
        <f t="shared" si="25"/>
        <v>1</v>
      </c>
      <c r="H128" s="1">
        <f t="shared" si="26"/>
        <v>0</v>
      </c>
      <c r="I128" s="1">
        <f t="shared" ca="1" si="27"/>
        <v>1</v>
      </c>
      <c r="K128" t="s">
        <v>200</v>
      </c>
      <c r="L128">
        <f>COUNTIFS(H2:H95, "p2")</f>
        <v>11</v>
      </c>
      <c r="M128">
        <f ca="1">INDIRECT("'" &amp; $K$103 &amp; "'!$l" &amp; ROW())</f>
        <v>11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2</v>
      </c>
      <c r="I129" s="1">
        <f t="shared" ca="1" si="27"/>
        <v>1</v>
      </c>
      <c r="K129" t="s">
        <v>203</v>
      </c>
      <c r="L129">
        <f>COUNTIFS(H2:H95, "unspecified")</f>
        <v>1</v>
      </c>
      <c r="M129">
        <f ca="1">INDIRECT("'" &amp; $K$103 &amp; "'!$l" &amp; ROW())</f>
        <v>1</v>
      </c>
    </row>
    <row r="130" spans="5:13" x14ac:dyDescent="0.3">
      <c r="F130" t="s">
        <v>86</v>
      </c>
      <c r="G130" s="1">
        <f t="shared" si="25"/>
        <v>14</v>
      </c>
      <c r="H130" s="1">
        <f t="shared" si="26"/>
        <v>4</v>
      </c>
      <c r="I130" s="1">
        <f t="shared" ca="1" si="27"/>
        <v>15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0</v>
      </c>
      <c r="L131" s="1">
        <f>SUM(L126:L129)</f>
        <v>56</v>
      </c>
      <c r="M131" s="1">
        <f ca="1">SUM(M126:M129)</f>
        <v>61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1</v>
      </c>
    </row>
    <row r="133" spans="5:13" s="1" customFormat="1" x14ac:dyDescent="0.3">
      <c r="F133" s="1" t="s">
        <v>1140</v>
      </c>
      <c r="G133" s="1">
        <f>COUNTIFS($F$2:$F$95,F133 &amp; "*")</f>
        <v>1</v>
      </c>
      <c r="H133" s="1">
        <f>COUNTIFS($F$2:$F$95,F133 &amp; "*",$H$2:$H$95,"P0")</f>
        <v>0</v>
      </c>
      <c r="I133" s="1">
        <f t="shared" ca="1" si="27"/>
        <v>1</v>
      </c>
      <c r="K133" s="13" t="str">
        <f>CONCATENATE("192 to be verified/closed, ",SUM(58,31)," non-QA submitter.")</f>
        <v>192 to be verified/closed, 89 non-QA submitter.</v>
      </c>
      <c r="L133" s="13" t="str">
        <f>CONCATENATE("Older than 14 days: ", SUM(21,37))</f>
        <v>Older than 14 days: 58</v>
      </c>
    </row>
    <row r="134" spans="5:13" x14ac:dyDescent="0.3">
      <c r="G134" s="1">
        <f>SUM(G115:G133)</f>
        <v>56</v>
      </c>
      <c r="H134" s="1">
        <f>SUM(H115:H133)</f>
        <v>32</v>
      </c>
      <c r="I134" s="1">
        <f ca="1">SUM(I115:I133)</f>
        <v>61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1</v>
      </c>
      <c r="I136" s="1">
        <f ca="1">INDIRECT("'" &amp; $K$103 &amp; "'!$g" &amp; ROW())</f>
        <v>0</v>
      </c>
    </row>
    <row r="137" spans="5:13" x14ac:dyDescent="0.3">
      <c r="E137" s="1"/>
      <c r="F137" s="1" t="s">
        <v>194</v>
      </c>
      <c r="G137" s="1">
        <f>COUNTIFS($T$2:$T$95,$F137)</f>
        <v>36</v>
      </c>
      <c r="I137" s="1">
        <f ca="1">INDIRECT("'" &amp; $K$103 &amp; "'!$g" &amp; ROW())</f>
        <v>35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19</v>
      </c>
      <c r="I138" s="1">
        <f ca="1">INDIRECT("'" &amp; $K$103 &amp; "'!$g" &amp; ROW())</f>
        <v>26</v>
      </c>
      <c r="K138" s="4" t="s">
        <v>968</v>
      </c>
    </row>
    <row r="139" spans="5:13" x14ac:dyDescent="0.3">
      <c r="G139">
        <f>SUM(G136:G138)</f>
        <v>56</v>
      </c>
      <c r="I139">
        <f ca="1">INDIRECT("'" &amp; $K$103 &amp; "'!$g" &amp; ROW())</f>
        <v>61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28</v>
      </c>
      <c r="I141">
        <f ca="1">INDIRECT("'" &amp; $K$103 &amp; "'!$g" &amp;ROW())</f>
        <v>33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8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16</v>
      </c>
      <c r="I143">
        <f t="shared" ca="1" si="29"/>
        <v>16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9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1</v>
      </c>
      <c r="I148">
        <f t="shared" ca="1" si="29"/>
        <v>1</v>
      </c>
    </row>
    <row r="149" spans="5:9" s="1" customFormat="1" x14ac:dyDescent="0.3">
      <c r="E149"/>
      <c r="G149" s="1">
        <f>SUM(G141:G148)</f>
        <v>56</v>
      </c>
      <c r="I149" s="1">
        <f ca="1">SUM(I141:I148)</f>
        <v>61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2</v>
      </c>
      <c r="I154">
        <f t="shared" ca="1" si="30"/>
        <v>2</v>
      </c>
    </row>
    <row r="155" spans="5:9" x14ac:dyDescent="0.3">
      <c r="F155" t="s">
        <v>1088</v>
      </c>
      <c r="G155">
        <f t="shared" si="31"/>
        <v>7</v>
      </c>
      <c r="I155">
        <f t="shared" ca="1" si="30"/>
        <v>8</v>
      </c>
    </row>
    <row r="156" spans="5:9" x14ac:dyDescent="0.3">
      <c r="F156" t="s">
        <v>1100</v>
      </c>
      <c r="G156">
        <f t="shared" si="31"/>
        <v>3</v>
      </c>
      <c r="I156">
        <f t="shared" ca="1" si="30"/>
        <v>3</v>
      </c>
    </row>
    <row r="157" spans="5:9" x14ac:dyDescent="0.3">
      <c r="F157" t="s">
        <v>1089</v>
      </c>
      <c r="G157">
        <f t="shared" si="31"/>
        <v>1</v>
      </c>
      <c r="I157">
        <f t="shared" ca="1" si="30"/>
        <v>1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13</v>
      </c>
    </row>
    <row r="174" spans="7:14" x14ac:dyDescent="0.3">
      <c r="N174" t="s">
        <v>478</v>
      </c>
    </row>
  </sheetData>
  <autoFilter ref="A1:AH101">
    <sortState ref="A2:AH101">
      <sortCondition ref="F2:F100"/>
    </sortState>
  </autoFilter>
  <conditionalFormatting sqref="F2:F100">
    <cfRule type="expression" dxfId="207" priority="4">
      <formula>IF(AND(F2 &lt;&gt; AE2, AE2 &lt;&gt; "NTR"), 1,0)</formula>
    </cfRule>
  </conditionalFormatting>
  <conditionalFormatting sqref="M2:M100">
    <cfRule type="expression" dxfId="206" priority="3">
      <formula>IF(AND(M2&lt;&gt;AF2,AF2 &lt;&gt; "---"),IF(AF2 &lt;&gt; "NoTarg",1,0),0)</formula>
    </cfRule>
  </conditionalFormatting>
  <conditionalFormatting sqref="L2:L100">
    <cfRule type="expression" dxfId="205" priority="2">
      <formula>IF(AND(L2 &lt;&gt; AG2, AG2 &lt;&gt; "NoWaive"), 1,0)</formula>
    </cfRule>
  </conditionalFormatting>
  <conditionalFormatting sqref="H2:H100">
    <cfRule type="expression" dxfId="204" priority="1">
      <formula>IF(AND(H2 &lt;&gt; AH2, AH2 &lt;&gt; "NTR"), 1,0)</formula>
    </cfRule>
  </conditionalFormatting>
  <conditionalFormatting sqref="A131:E133 G131:H131 A116:H130 F132:H132 I116:I132 J116:BA133 A134:BA500 F133:I133 A2:BA115">
    <cfRule type="expression" dxfId="203" priority="5">
      <formula>MOD(ROW(),2)=0</formula>
    </cfRule>
  </conditionalFormatting>
  <hyperlinks>
    <hyperlink ref="K115" r:id="rId1"/>
    <hyperlink ref="K1" location="'bugs-2017-04-28'!K118" display="Prev Notes"/>
    <hyperlink ref="N111" location="'bugs-2017-04-28'!A2" display="Top"/>
    <hyperlink ref="E47" r:id="rId2" display="moorthy.mm@hpe.com"/>
    <hyperlink ref="E13" r:id="rId3" display="gabriel.vicoveanu@hpe.com"/>
    <hyperlink ref="E84" r:id="rId4" display="akshay.ballal@hpe.com"/>
    <hyperlink ref="K137" r:id="rId5"/>
    <hyperlink ref="K134" r:id="rId6"/>
    <hyperlink ref="E51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7985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86" r:id="rId13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87" r:id="rId14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88" r:id="rId15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89" r:id="rId16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90" r:id="rId17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91" r:id="rId18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92" r:id="rId19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93" r:id="rId20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94" r:id="rId21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95" r:id="rId22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96" r:id="rId23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97" r:id="rId24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/>
  <dimension ref="A1:AH174"/>
  <sheetViews>
    <sheetView zoomScale="62" zoomScaleNormal="62" workbookViewId="0">
      <pane ySplit="1" topLeftCell="A106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0.6640625" customWidth="1"/>
    <col min="10" max="10" width="66.77734375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3320312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61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27-Apr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299</v>
      </c>
      <c r="B2">
        <f t="shared" ref="B2:B33" si="1">DAYS360(AB2,$K$104)</f>
        <v>13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1008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42839.405138888891</v>
      </c>
      <c r="AD2">
        <v>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190</v>
      </c>
      <c r="B3">
        <f t="shared" si="1"/>
        <v>3</v>
      </c>
      <c r="C3" s="4">
        <f t="shared" ca="1" si="2"/>
        <v>90773</v>
      </c>
      <c r="D3">
        <v>90773</v>
      </c>
      <c r="E3" t="s">
        <v>1016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1088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42849.246770833335</v>
      </c>
      <c r="AD3">
        <v>5</v>
      </c>
      <c r="AE3" t="str">
        <f t="shared" ca="1" si="4"/>
        <v>ADE</v>
      </c>
      <c r="AF3" t="str">
        <f t="shared" ca="1" si="5"/>
        <v>Avitus_1.4.0.67-20170503</v>
      </c>
      <c r="AG3" t="str">
        <f t="shared" ca="1" si="6"/>
        <v xml:space="preserve"> ---</v>
      </c>
      <c r="AH3" t="str">
        <f t="shared" ca="1" si="7"/>
        <v>P2</v>
      </c>
    </row>
    <row r="4" spans="1:34" x14ac:dyDescent="0.3">
      <c r="A4">
        <f t="shared" si="0"/>
        <v>147</v>
      </c>
      <c r="B4">
        <f t="shared" si="1"/>
        <v>1</v>
      </c>
      <c r="C4" s="4">
        <f t="shared" ca="1" si="2"/>
        <v>93106</v>
      </c>
      <c r="D4">
        <v>93106</v>
      </c>
      <c r="E4" t="s">
        <v>1136</v>
      </c>
      <c r="F4" t="s">
        <v>45</v>
      </c>
      <c r="G4" t="s">
        <v>46</v>
      </c>
      <c r="H4" t="s">
        <v>184</v>
      </c>
      <c r="I4" t="s">
        <v>30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42851.248518518521</v>
      </c>
      <c r="AD4">
        <v>13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100</v>
      </c>
      <c r="B5">
        <f t="shared" si="1"/>
        <v>9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1089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42843.10800925926</v>
      </c>
      <c r="AD5">
        <v>10</v>
      </c>
      <c r="AE5" t="str">
        <f t="shared" ca="1" si="4"/>
        <v>ADE</v>
      </c>
      <c r="AF5" t="str">
        <f t="shared" ca="1" si="5"/>
        <v>Avitus_1.4.0.69-20170517</v>
      </c>
      <c r="AG5" t="str">
        <f t="shared" ca="1" si="6"/>
        <v xml:space="preserve"> ---</v>
      </c>
      <c r="AH5" t="str">
        <f t="shared" ca="1" si="7"/>
        <v>P0</v>
      </c>
    </row>
    <row r="6" spans="1:34" x14ac:dyDescent="0.3">
      <c r="A6">
        <f t="shared" si="0"/>
        <v>93</v>
      </c>
      <c r="B6">
        <f t="shared" si="1"/>
        <v>2</v>
      </c>
      <c r="C6" s="4">
        <f t="shared" ca="1" si="2"/>
        <v>94952</v>
      </c>
      <c r="D6">
        <v>94952</v>
      </c>
      <c r="E6" t="s">
        <v>146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1088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42850.167326388888</v>
      </c>
      <c r="AD6">
        <v>11</v>
      </c>
      <c r="AE6" t="str">
        <f t="shared" ca="1" si="4"/>
        <v>ADE</v>
      </c>
      <c r="AF6" t="str">
        <f t="shared" ca="1" si="5"/>
        <v>Avitus_1.4.0.66-20170426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63</v>
      </c>
      <c r="B7">
        <f t="shared" si="1"/>
        <v>3</v>
      </c>
      <c r="C7" s="4">
        <f t="shared" ca="1" si="2"/>
        <v>96366</v>
      </c>
      <c r="D7">
        <v>96366</v>
      </c>
      <c r="E7" t="s">
        <v>842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42849.412569444445</v>
      </c>
      <c r="AD7">
        <v>6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27</v>
      </c>
      <c r="B8">
        <f t="shared" si="1"/>
        <v>2</v>
      </c>
      <c r="C8" s="4">
        <f t="shared" ca="1" si="2"/>
        <v>97664</v>
      </c>
      <c r="D8">
        <v>97664</v>
      </c>
      <c r="E8" t="s">
        <v>801</v>
      </c>
      <c r="F8" t="s">
        <v>45</v>
      </c>
      <c r="G8" t="s">
        <v>55</v>
      </c>
      <c r="H8" t="s">
        <v>184</v>
      </c>
      <c r="I8" t="s">
        <v>30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931</v>
      </c>
      <c r="O8" t="s">
        <v>123</v>
      </c>
      <c r="P8" t="s">
        <v>123</v>
      </c>
      <c r="Q8" t="s">
        <v>82</v>
      </c>
      <c r="S8" t="s">
        <v>269</v>
      </c>
      <c r="T8" t="s">
        <v>23</v>
      </c>
      <c r="U8" t="s">
        <v>22</v>
      </c>
      <c r="V8" t="s">
        <v>29</v>
      </c>
      <c r="W8" t="s">
        <v>54</v>
      </c>
      <c r="X8" t="s">
        <v>932</v>
      </c>
      <c r="Y8" t="s">
        <v>484</v>
      </c>
      <c r="Z8" t="s">
        <v>484</v>
      </c>
      <c r="AA8" s="2">
        <v>42824.096377314818</v>
      </c>
      <c r="AB8" s="2">
        <v>42850.719259259262</v>
      </c>
      <c r="AD8">
        <v>8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 xml:space="preserve"> ---</v>
      </c>
      <c r="AH8" t="str">
        <f t="shared" ca="1" si="7"/>
        <v>P2</v>
      </c>
    </row>
    <row r="9" spans="1:34" x14ac:dyDescent="0.3">
      <c r="A9">
        <f t="shared" si="0"/>
        <v>20</v>
      </c>
      <c r="B9">
        <f t="shared" si="1"/>
        <v>2</v>
      </c>
      <c r="C9" s="4">
        <f t="shared" ca="1" si="2"/>
        <v>98022</v>
      </c>
      <c r="D9">
        <v>98022</v>
      </c>
      <c r="E9" t="s">
        <v>248</v>
      </c>
      <c r="F9" t="s">
        <v>45</v>
      </c>
      <c r="G9" t="s">
        <v>55</v>
      </c>
      <c r="H9" t="s">
        <v>184</v>
      </c>
      <c r="I9" t="s">
        <v>68</v>
      </c>
      <c r="J9" t="s">
        <v>123</v>
      </c>
      <c r="K9" t="str">
        <f t="shared" ca="1" si="3"/>
        <v>.</v>
      </c>
      <c r="L9" t="s">
        <v>484</v>
      </c>
      <c r="M9" t="s">
        <v>1100</v>
      </c>
      <c r="N9" t="s">
        <v>1013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90</v>
      </c>
      <c r="X9" t="s">
        <v>747</v>
      </c>
      <c r="Y9" t="s">
        <v>484</v>
      </c>
      <c r="Z9" t="s">
        <v>484</v>
      </c>
      <c r="AA9" s="2">
        <v>42832.046574074076</v>
      </c>
      <c r="AB9" s="2">
        <v>42850.261921296296</v>
      </c>
      <c r="AD9">
        <v>4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17</v>
      </c>
      <c r="B10">
        <f t="shared" si="1"/>
        <v>3</v>
      </c>
      <c r="C10" s="4">
        <f t="shared" ca="1" si="2"/>
        <v>98076</v>
      </c>
      <c r="D10">
        <v>98076</v>
      </c>
      <c r="E10" t="s">
        <v>110</v>
      </c>
      <c r="F10" t="s">
        <v>45</v>
      </c>
      <c r="G10" t="s">
        <v>482</v>
      </c>
      <c r="H10" t="s">
        <v>184</v>
      </c>
      <c r="I10" t="s">
        <v>649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1006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95</v>
      </c>
      <c r="X10" t="s">
        <v>110</v>
      </c>
      <c r="Y10" t="s">
        <v>484</v>
      </c>
      <c r="Z10" t="s">
        <v>484</v>
      </c>
      <c r="AA10" s="2">
        <v>42835.16946759259</v>
      </c>
      <c r="AB10" s="2">
        <v>42849.013275462959</v>
      </c>
      <c r="AC10" t="s">
        <v>125</v>
      </c>
      <c r="AD10">
        <v>2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10</v>
      </c>
      <c r="B11">
        <f t="shared" si="1"/>
        <v>2</v>
      </c>
      <c r="C11" s="4">
        <f t="shared" ca="1" si="2"/>
        <v>98295</v>
      </c>
      <c r="D11">
        <v>98295</v>
      </c>
      <c r="E11" t="s">
        <v>650</v>
      </c>
      <c r="F11" t="s">
        <v>45</v>
      </c>
      <c r="G11" t="s">
        <v>786</v>
      </c>
      <c r="H11" t="s">
        <v>184</v>
      </c>
      <c r="I11" t="s">
        <v>81</v>
      </c>
      <c r="J11" t="s">
        <v>123</v>
      </c>
      <c r="K11" t="str">
        <f t="shared" ca="1" si="3"/>
        <v>In Triage, clones created.</v>
      </c>
      <c r="L11" t="s">
        <v>484</v>
      </c>
      <c r="M11" t="s">
        <v>484</v>
      </c>
      <c r="N11" t="s">
        <v>1138</v>
      </c>
      <c r="O11" t="s">
        <v>123</v>
      </c>
      <c r="P11" t="s">
        <v>123</v>
      </c>
      <c r="Q11" t="s">
        <v>82</v>
      </c>
      <c r="S11" t="s">
        <v>269</v>
      </c>
      <c r="T11" t="s">
        <v>36</v>
      </c>
      <c r="U11" t="s">
        <v>22</v>
      </c>
      <c r="V11" t="s">
        <v>82</v>
      </c>
      <c r="W11" t="s">
        <v>54</v>
      </c>
      <c r="X11" t="s">
        <v>433</v>
      </c>
      <c r="Y11" t="s">
        <v>484</v>
      </c>
      <c r="Z11" t="s">
        <v>484</v>
      </c>
      <c r="AA11" s="2">
        <v>42842.164803240739</v>
      </c>
      <c r="AB11" s="2">
        <v>42850.152106481481</v>
      </c>
      <c r="AD11">
        <v>7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P0</v>
      </c>
    </row>
    <row r="12" spans="1:34" x14ac:dyDescent="0.3">
      <c r="A12">
        <f t="shared" si="0"/>
        <v>1</v>
      </c>
      <c r="B12">
        <f t="shared" si="1"/>
        <v>0</v>
      </c>
      <c r="C12" s="4">
        <f t="shared" ca="1" si="2"/>
        <v>98778</v>
      </c>
      <c r="D12">
        <v>98778</v>
      </c>
      <c r="E12" t="s">
        <v>804</v>
      </c>
      <c r="F12" t="s">
        <v>45</v>
      </c>
      <c r="G12" t="s">
        <v>55</v>
      </c>
      <c r="H12" t="s">
        <v>94</v>
      </c>
      <c r="I12" t="s">
        <v>123</v>
      </c>
      <c r="J12" t="s">
        <v>123</v>
      </c>
      <c r="K12" t="str">
        <f t="shared" ca="1" si="3"/>
        <v>NTR</v>
      </c>
      <c r="L12" t="s">
        <v>484</v>
      </c>
      <c r="M12" t="s">
        <v>484</v>
      </c>
      <c r="N12" t="s">
        <v>1152</v>
      </c>
      <c r="O12" t="s">
        <v>123</v>
      </c>
      <c r="P12" t="s">
        <v>123</v>
      </c>
      <c r="Q12" t="s">
        <v>21</v>
      </c>
      <c r="S12" t="s">
        <v>269</v>
      </c>
      <c r="T12" t="s">
        <v>36</v>
      </c>
      <c r="U12" t="s">
        <v>35</v>
      </c>
      <c r="V12" t="s">
        <v>190</v>
      </c>
      <c r="W12" t="s">
        <v>26</v>
      </c>
      <c r="X12" t="s">
        <v>742</v>
      </c>
      <c r="Y12" t="s">
        <v>484</v>
      </c>
      <c r="Z12" t="s">
        <v>484</v>
      </c>
      <c r="AA12" s="2">
        <v>42851.668726851851</v>
      </c>
      <c r="AB12" s="2">
        <v>42852.046550925923</v>
      </c>
      <c r="AD12">
        <v>2</v>
      </c>
      <c r="AE12" t="str">
        <f t="shared" ca="1" si="4"/>
        <v>NTR</v>
      </c>
      <c r="AF12" t="str">
        <f t="shared" ca="1" si="5"/>
        <v>NoTarg</v>
      </c>
      <c r="AG12" t="str">
        <f t="shared" ca="1" si="6"/>
        <v>NoWaive</v>
      </c>
      <c r="AH12" t="str">
        <f t="shared" ca="1" si="7"/>
        <v>NTR</v>
      </c>
    </row>
    <row r="13" spans="1:34" x14ac:dyDescent="0.3">
      <c r="A13">
        <f t="shared" si="0"/>
        <v>65</v>
      </c>
      <c r="B13">
        <f t="shared" si="1"/>
        <v>2</v>
      </c>
      <c r="C13" s="4">
        <f t="shared" ca="1" si="2"/>
        <v>96279</v>
      </c>
      <c r="D13">
        <v>96279</v>
      </c>
      <c r="E13" t="s">
        <v>56</v>
      </c>
      <c r="F13" t="s">
        <v>63</v>
      </c>
      <c r="G13" t="s">
        <v>55</v>
      </c>
      <c r="H13" t="s">
        <v>184</v>
      </c>
      <c r="I13" t="s">
        <v>649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545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22</v>
      </c>
      <c r="V13" t="s">
        <v>82</v>
      </c>
      <c r="W13" t="s">
        <v>90</v>
      </c>
      <c r="X13" t="s">
        <v>405</v>
      </c>
      <c r="Y13" t="s">
        <v>100</v>
      </c>
      <c r="Z13" t="s">
        <v>484</v>
      </c>
      <c r="AA13" s="2">
        <v>42788.363287037035</v>
      </c>
      <c r="AB13" s="2">
        <v>42850.23982638889</v>
      </c>
      <c r="AD13">
        <v>4</v>
      </c>
      <c r="AE13" t="str">
        <f t="shared" ca="1" si="4"/>
        <v>AvatarFS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P0</v>
      </c>
    </row>
    <row r="14" spans="1:34" x14ac:dyDescent="0.3">
      <c r="A14">
        <f t="shared" si="0"/>
        <v>35</v>
      </c>
      <c r="B14">
        <f t="shared" si="1"/>
        <v>7</v>
      </c>
      <c r="C14" s="4">
        <f t="shared" ca="1" si="2"/>
        <v>97354</v>
      </c>
      <c r="D14">
        <v>97354</v>
      </c>
      <c r="E14" t="s">
        <v>845</v>
      </c>
      <c r="F14" t="s">
        <v>63</v>
      </c>
      <c r="G14" t="s">
        <v>841</v>
      </c>
      <c r="H14" t="s">
        <v>184</v>
      </c>
      <c r="I14" t="s">
        <v>245</v>
      </c>
      <c r="J14" t="s">
        <v>123</v>
      </c>
      <c r="K14" t="str">
        <f t="shared" ca="1" si="3"/>
        <v>.</v>
      </c>
      <c r="L14" t="s">
        <v>484</v>
      </c>
      <c r="M14" t="s">
        <v>1087</v>
      </c>
      <c r="N14" t="s">
        <v>898</v>
      </c>
      <c r="O14">
        <v>17330</v>
      </c>
      <c r="P14" t="s">
        <v>123</v>
      </c>
      <c r="Q14" t="s">
        <v>82</v>
      </c>
      <c r="S14" t="s">
        <v>269</v>
      </c>
      <c r="T14" t="s">
        <v>36</v>
      </c>
      <c r="U14" t="s">
        <v>35</v>
      </c>
      <c r="V14" t="s">
        <v>82</v>
      </c>
      <c r="W14" t="s">
        <v>105</v>
      </c>
      <c r="X14" t="s">
        <v>845</v>
      </c>
      <c r="Y14" t="s">
        <v>484</v>
      </c>
      <c r="Z14" t="s">
        <v>847</v>
      </c>
      <c r="AA14" s="2">
        <v>42816.056284722225</v>
      </c>
      <c r="AB14" s="2">
        <v>42845.397719907407</v>
      </c>
      <c r="AD14">
        <v>7</v>
      </c>
      <c r="AE14" t="str">
        <f t="shared" ca="1" si="4"/>
        <v>AvatarFS</v>
      </c>
      <c r="AF14" t="str">
        <f t="shared" ca="1" si="5"/>
        <v>Avitus_1.4.0.66-20170426</v>
      </c>
      <c r="AG14" t="str">
        <f t="shared" ca="1" si="6"/>
        <v xml:space="preserve"> ---</v>
      </c>
      <c r="AH14" t="str">
        <f t="shared" ca="1" si="7"/>
        <v>P0</v>
      </c>
    </row>
    <row r="15" spans="1:34" x14ac:dyDescent="0.3">
      <c r="A15">
        <f t="shared" si="0"/>
        <v>29</v>
      </c>
      <c r="B15">
        <f t="shared" si="1"/>
        <v>7</v>
      </c>
      <c r="C15" s="4">
        <f t="shared" ca="1" si="2"/>
        <v>97551</v>
      </c>
      <c r="D15">
        <v>97551</v>
      </c>
      <c r="E15" t="s">
        <v>1000</v>
      </c>
      <c r="F15" t="s">
        <v>63</v>
      </c>
      <c r="G15" t="s">
        <v>446</v>
      </c>
      <c r="H15" t="s">
        <v>184</v>
      </c>
      <c r="I15" t="s">
        <v>30</v>
      </c>
      <c r="J15" t="s">
        <v>123</v>
      </c>
      <c r="K15" t="str">
        <f t="shared" ca="1" si="3"/>
        <v>.</v>
      </c>
      <c r="L15" t="s">
        <v>484</v>
      </c>
      <c r="M15" t="s">
        <v>1088</v>
      </c>
      <c r="N15" t="s">
        <v>921</v>
      </c>
      <c r="O15">
        <v>17250</v>
      </c>
      <c r="P15" t="s">
        <v>123</v>
      </c>
      <c r="Q15" t="s">
        <v>82</v>
      </c>
      <c r="S15" t="s">
        <v>269</v>
      </c>
      <c r="T15" t="s">
        <v>36</v>
      </c>
      <c r="U15" t="s">
        <v>35</v>
      </c>
      <c r="V15" t="s">
        <v>190</v>
      </c>
      <c r="W15" t="s">
        <v>26</v>
      </c>
      <c r="X15" t="s">
        <v>412</v>
      </c>
      <c r="Y15" t="s">
        <v>100</v>
      </c>
      <c r="Z15" t="s">
        <v>484</v>
      </c>
      <c r="AA15" s="2">
        <v>42822.285578703704</v>
      </c>
      <c r="AB15" s="2">
        <v>42845.977256944447</v>
      </c>
      <c r="AD15">
        <v>4</v>
      </c>
      <c r="AE15" t="str">
        <f t="shared" ca="1" si="4"/>
        <v>AvatarFS</v>
      </c>
      <c r="AF15" t="str">
        <f t="shared" ca="1" si="5"/>
        <v>Avitus_1.4.0.67-20170503</v>
      </c>
      <c r="AG15" t="str">
        <f t="shared" ca="1" si="6"/>
        <v xml:space="preserve"> ---</v>
      </c>
      <c r="AH15" t="str">
        <f t="shared" ca="1" si="7"/>
        <v>P0</v>
      </c>
    </row>
    <row r="16" spans="1:34" x14ac:dyDescent="0.3">
      <c r="A16">
        <f t="shared" si="0"/>
        <v>27</v>
      </c>
      <c r="B16">
        <f t="shared" si="1"/>
        <v>3</v>
      </c>
      <c r="C16" s="4">
        <f t="shared" ca="1" si="2"/>
        <v>97673</v>
      </c>
      <c r="D16">
        <v>97673</v>
      </c>
      <c r="E16" t="s">
        <v>62</v>
      </c>
      <c r="F16" t="s">
        <v>63</v>
      </c>
      <c r="G16" t="s">
        <v>733</v>
      </c>
      <c r="H16" t="s">
        <v>184</v>
      </c>
      <c r="I16" t="s">
        <v>30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933</v>
      </c>
      <c r="O16">
        <v>17067</v>
      </c>
      <c r="P16" t="s">
        <v>123</v>
      </c>
      <c r="Q16" t="s">
        <v>82</v>
      </c>
      <c r="S16" t="s">
        <v>269</v>
      </c>
      <c r="T16" t="s">
        <v>36</v>
      </c>
      <c r="U16" t="s">
        <v>22</v>
      </c>
      <c r="V16" t="s">
        <v>190</v>
      </c>
      <c r="W16" t="s">
        <v>26</v>
      </c>
      <c r="X16" t="s">
        <v>934</v>
      </c>
      <c r="Y16" t="s">
        <v>100</v>
      </c>
      <c r="Z16" t="s">
        <v>484</v>
      </c>
      <c r="AA16" s="2">
        <v>42824.147233796299</v>
      </c>
      <c r="AB16" s="2">
        <v>42849.013287037036</v>
      </c>
      <c r="AD16">
        <v>3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 xml:space="preserve"> ---</v>
      </c>
      <c r="AH16" t="str">
        <f t="shared" ca="1" si="7"/>
        <v>P0</v>
      </c>
    </row>
    <row r="17" spans="1:34" x14ac:dyDescent="0.3">
      <c r="A17">
        <f t="shared" si="0"/>
        <v>24</v>
      </c>
      <c r="B17">
        <f t="shared" si="1"/>
        <v>3</v>
      </c>
      <c r="C17" s="4">
        <f t="shared" ca="1" si="2"/>
        <v>97780</v>
      </c>
      <c r="D17">
        <v>97780</v>
      </c>
      <c r="E17" t="s">
        <v>410</v>
      </c>
      <c r="F17" t="s">
        <v>63</v>
      </c>
      <c r="G17" t="s">
        <v>555</v>
      </c>
      <c r="H17" t="s">
        <v>94</v>
      </c>
      <c r="I17" t="s">
        <v>24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981</v>
      </c>
      <c r="O17" t="s">
        <v>123</v>
      </c>
      <c r="P17" t="s">
        <v>123</v>
      </c>
      <c r="Q17" t="s">
        <v>82</v>
      </c>
      <c r="S17" t="s">
        <v>269</v>
      </c>
      <c r="T17" t="s">
        <v>23</v>
      </c>
      <c r="U17" t="s">
        <v>22</v>
      </c>
      <c r="V17" t="s">
        <v>82</v>
      </c>
      <c r="W17" t="s">
        <v>90</v>
      </c>
      <c r="X17" t="s">
        <v>959</v>
      </c>
      <c r="Y17" t="s">
        <v>484</v>
      </c>
      <c r="Z17" t="s">
        <v>484</v>
      </c>
      <c r="AA17" s="2">
        <v>42828.155347222222</v>
      </c>
      <c r="AB17" s="2">
        <v>42849.01326388889</v>
      </c>
      <c r="AD17">
        <v>11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 xml:space="preserve"> ---</v>
      </c>
      <c r="AH17" t="str">
        <f t="shared" ca="1" si="7"/>
        <v>P2</v>
      </c>
    </row>
    <row r="18" spans="1:34" x14ac:dyDescent="0.3">
      <c r="A18">
        <f t="shared" si="0"/>
        <v>10</v>
      </c>
      <c r="B18">
        <f t="shared" si="1"/>
        <v>1</v>
      </c>
      <c r="C18" s="4">
        <f t="shared" ca="1" si="2"/>
        <v>98359</v>
      </c>
      <c r="D18">
        <v>98359</v>
      </c>
      <c r="E18" t="s">
        <v>1000</v>
      </c>
      <c r="F18" t="s">
        <v>63</v>
      </c>
      <c r="G18" t="s">
        <v>446</v>
      </c>
      <c r="H18" t="s">
        <v>112</v>
      </c>
      <c r="I18" t="s">
        <v>24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1061</v>
      </c>
      <c r="O18">
        <v>17373</v>
      </c>
      <c r="P18" t="s">
        <v>123</v>
      </c>
      <c r="Q18" t="s">
        <v>82</v>
      </c>
      <c r="S18" t="s">
        <v>269</v>
      </c>
      <c r="T18" t="s">
        <v>36</v>
      </c>
      <c r="U18" t="s">
        <v>35</v>
      </c>
      <c r="V18" t="s">
        <v>190</v>
      </c>
      <c r="W18" t="s">
        <v>26</v>
      </c>
      <c r="X18" t="s">
        <v>742</v>
      </c>
      <c r="Y18" t="s">
        <v>103</v>
      </c>
      <c r="Z18" t="s">
        <v>484</v>
      </c>
      <c r="AA18" s="2">
        <v>42842.662604166668</v>
      </c>
      <c r="AB18" s="2">
        <v>42851.671215277776</v>
      </c>
      <c r="AD18">
        <v>6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P1</v>
      </c>
    </row>
    <row r="19" spans="1:34" x14ac:dyDescent="0.3">
      <c r="A19">
        <f t="shared" si="0"/>
        <v>1</v>
      </c>
      <c r="B19">
        <f t="shared" si="1"/>
        <v>1</v>
      </c>
      <c r="C19" s="4">
        <f t="shared" ca="1" si="2"/>
        <v>98731</v>
      </c>
      <c r="D19">
        <v>98731</v>
      </c>
      <c r="E19" t="s">
        <v>130</v>
      </c>
      <c r="F19" t="s">
        <v>63</v>
      </c>
      <c r="G19" t="s">
        <v>64</v>
      </c>
      <c r="H19" t="s">
        <v>184</v>
      </c>
      <c r="I19" t="s">
        <v>81</v>
      </c>
      <c r="J19" t="s">
        <v>123</v>
      </c>
      <c r="K19" t="str">
        <f t="shared" ca="1" si="3"/>
        <v>NTR</v>
      </c>
      <c r="L19" t="s">
        <v>484</v>
      </c>
      <c r="M19" t="s">
        <v>484</v>
      </c>
      <c r="N19" t="s">
        <v>1137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82</v>
      </c>
      <c r="W19" t="s">
        <v>90</v>
      </c>
      <c r="X19" t="s">
        <v>130</v>
      </c>
      <c r="Y19" t="s">
        <v>484</v>
      </c>
      <c r="Z19" t="s">
        <v>484</v>
      </c>
      <c r="AA19" s="2">
        <v>42851.04111111111</v>
      </c>
      <c r="AB19" s="2">
        <v>42851.04111111111</v>
      </c>
      <c r="AD19">
        <v>1</v>
      </c>
      <c r="AE19" t="str">
        <f t="shared" ca="1" si="4"/>
        <v>NTR</v>
      </c>
      <c r="AF19" t="str">
        <f t="shared" ca="1" si="5"/>
        <v>NoTarg</v>
      </c>
      <c r="AG19" t="str">
        <f t="shared" ca="1" si="6"/>
        <v>NoWaive</v>
      </c>
      <c r="AH19" t="str">
        <f t="shared" ca="1" si="7"/>
        <v>NTR</v>
      </c>
    </row>
    <row r="20" spans="1:34" x14ac:dyDescent="0.3">
      <c r="A20">
        <f t="shared" si="0"/>
        <v>1</v>
      </c>
      <c r="B20">
        <f t="shared" si="1"/>
        <v>1</v>
      </c>
      <c r="C20" s="4">
        <f t="shared" ca="1" si="2"/>
        <v>98727</v>
      </c>
      <c r="D20">
        <v>98727</v>
      </c>
      <c r="E20" t="s">
        <v>414</v>
      </c>
      <c r="F20" t="s">
        <v>1140</v>
      </c>
      <c r="G20" t="s">
        <v>1141</v>
      </c>
      <c r="H20" t="s">
        <v>94</v>
      </c>
      <c r="I20" t="s">
        <v>123</v>
      </c>
      <c r="J20" t="s">
        <v>123</v>
      </c>
      <c r="K20" t="str">
        <f t="shared" ca="1" si="3"/>
        <v>NTR</v>
      </c>
      <c r="L20" t="s">
        <v>484</v>
      </c>
      <c r="M20" t="s">
        <v>484</v>
      </c>
      <c r="N20" t="s">
        <v>1149</v>
      </c>
      <c r="O20" t="s">
        <v>123</v>
      </c>
      <c r="P20" t="s">
        <v>1150</v>
      </c>
      <c r="Q20" t="s">
        <v>21</v>
      </c>
      <c r="S20" t="s">
        <v>269</v>
      </c>
      <c r="T20" t="s">
        <v>23</v>
      </c>
      <c r="U20" t="s">
        <v>22</v>
      </c>
      <c r="V20" t="s">
        <v>82</v>
      </c>
      <c r="W20" t="s">
        <v>54</v>
      </c>
      <c r="X20" t="s">
        <v>127</v>
      </c>
      <c r="Y20" t="s">
        <v>484</v>
      </c>
      <c r="Z20" t="s">
        <v>484</v>
      </c>
      <c r="AA20" s="2">
        <v>42851.018645833334</v>
      </c>
      <c r="AB20" s="2">
        <v>42851.888298611113</v>
      </c>
      <c r="AD20">
        <v>3</v>
      </c>
      <c r="AE20" t="str">
        <f t="shared" ca="1" si="4"/>
        <v>NTR</v>
      </c>
      <c r="AF20" t="str">
        <f t="shared" ca="1" si="5"/>
        <v>NoTarg</v>
      </c>
      <c r="AG20" t="str">
        <f t="shared" ca="1" si="6"/>
        <v>NoWaive</v>
      </c>
      <c r="AH20" t="str">
        <f t="shared" ca="1" si="7"/>
        <v>NTR</v>
      </c>
    </row>
    <row r="21" spans="1:34" x14ac:dyDescent="0.3">
      <c r="A21">
        <f t="shared" si="0"/>
        <v>388</v>
      </c>
      <c r="B21">
        <f t="shared" si="1"/>
        <v>6</v>
      </c>
      <c r="C21" s="4">
        <f t="shared" ca="1" si="2"/>
        <v>79691</v>
      </c>
      <c r="D21">
        <v>79691</v>
      </c>
      <c r="E21" t="s">
        <v>69</v>
      </c>
      <c r="F21" t="s">
        <v>70</v>
      </c>
      <c r="G21" t="s">
        <v>71</v>
      </c>
      <c r="H21" t="s">
        <v>184</v>
      </c>
      <c r="I21" t="s">
        <v>68</v>
      </c>
      <c r="J21" t="s">
        <v>123</v>
      </c>
      <c r="K21" t="str">
        <f t="shared" ca="1" si="3"/>
        <v>.</v>
      </c>
      <c r="L21" t="s">
        <v>484</v>
      </c>
      <c r="M21" t="s">
        <v>1105</v>
      </c>
      <c r="N21" t="s">
        <v>310</v>
      </c>
      <c r="O21" t="s">
        <v>123</v>
      </c>
      <c r="P21" t="s">
        <v>123</v>
      </c>
      <c r="Q21" t="s">
        <v>82</v>
      </c>
      <c r="S21" t="s">
        <v>269</v>
      </c>
      <c r="T21" t="s">
        <v>23</v>
      </c>
      <c r="U21" t="s">
        <v>22</v>
      </c>
      <c r="V21" t="s">
        <v>82</v>
      </c>
      <c r="W21" t="s">
        <v>95</v>
      </c>
      <c r="X21" t="s">
        <v>311</v>
      </c>
      <c r="Y21" t="s">
        <v>484</v>
      </c>
      <c r="Z21" t="s">
        <v>484</v>
      </c>
      <c r="AA21" s="2">
        <v>42458.048437500001</v>
      </c>
      <c r="AB21" s="2">
        <v>42846.691423611112</v>
      </c>
      <c r="AD21">
        <v>7</v>
      </c>
      <c r="AE21" t="str">
        <f t="shared" ca="1" si="4"/>
        <v>Documentation</v>
      </c>
      <c r="AF21" t="str">
        <f t="shared" ca="1" si="5"/>
        <v>Avitus_1.4.0.71-20170531</v>
      </c>
      <c r="AG21" t="str">
        <f t="shared" ca="1" si="6"/>
        <v xml:space="preserve"> ---</v>
      </c>
      <c r="AH21" t="str">
        <f t="shared" ca="1" si="7"/>
        <v>P0</v>
      </c>
    </row>
    <row r="22" spans="1:34" x14ac:dyDescent="0.3">
      <c r="A22">
        <f t="shared" si="0"/>
        <v>296</v>
      </c>
      <c r="B22">
        <f t="shared" si="1"/>
        <v>6</v>
      </c>
      <c r="C22" s="4">
        <f t="shared" ca="1" si="2"/>
        <v>85572</v>
      </c>
      <c r="D22">
        <v>85572</v>
      </c>
      <c r="E22" t="s">
        <v>69</v>
      </c>
      <c r="F22" t="s">
        <v>70</v>
      </c>
      <c r="G22" t="s">
        <v>71</v>
      </c>
      <c r="H22" t="s">
        <v>184</v>
      </c>
      <c r="I22" t="s">
        <v>81</v>
      </c>
      <c r="J22" t="s">
        <v>123</v>
      </c>
      <c r="K22" t="str">
        <f t="shared" ca="1" si="3"/>
        <v>.</v>
      </c>
      <c r="L22" t="s">
        <v>484</v>
      </c>
      <c r="M22" t="s">
        <v>1105</v>
      </c>
      <c r="N22" t="s">
        <v>313</v>
      </c>
      <c r="O22" t="s">
        <v>123</v>
      </c>
      <c r="P22" t="s">
        <v>123</v>
      </c>
      <c r="Q22" t="s">
        <v>82</v>
      </c>
      <c r="S22" t="s">
        <v>269</v>
      </c>
      <c r="T22" t="s">
        <v>23</v>
      </c>
      <c r="U22" t="s">
        <v>39</v>
      </c>
      <c r="V22" t="s">
        <v>82</v>
      </c>
      <c r="W22" t="s">
        <v>95</v>
      </c>
      <c r="X22" t="s">
        <v>272</v>
      </c>
      <c r="Y22" t="s">
        <v>484</v>
      </c>
      <c r="Z22" t="s">
        <v>484</v>
      </c>
      <c r="AA22" s="2">
        <v>42552.705081018517</v>
      </c>
      <c r="AB22" s="2">
        <v>42846.691307870373</v>
      </c>
      <c r="AD22">
        <v>8</v>
      </c>
      <c r="AE22" t="str">
        <f t="shared" ca="1" si="4"/>
        <v>Documentation</v>
      </c>
      <c r="AF22" t="str">
        <f t="shared" ca="1" si="5"/>
        <v>Avitus_1.4.0.71-20170531</v>
      </c>
      <c r="AG22" t="str">
        <f t="shared" ca="1" si="6"/>
        <v xml:space="preserve"> ---</v>
      </c>
      <c r="AH22" t="str">
        <f t="shared" ca="1" si="7"/>
        <v>P0</v>
      </c>
    </row>
    <row r="23" spans="1:34" x14ac:dyDescent="0.3">
      <c r="A23">
        <f t="shared" si="0"/>
        <v>238</v>
      </c>
      <c r="B23">
        <f t="shared" si="1"/>
        <v>6</v>
      </c>
      <c r="C23" s="4">
        <f t="shared" ca="1" si="2"/>
        <v>88250</v>
      </c>
      <c r="D23">
        <v>88250</v>
      </c>
      <c r="E23" t="s">
        <v>69</v>
      </c>
      <c r="F23" t="s">
        <v>70</v>
      </c>
      <c r="G23" t="s">
        <v>71</v>
      </c>
      <c r="H23" t="s">
        <v>184</v>
      </c>
      <c r="I23" t="s">
        <v>68</v>
      </c>
      <c r="J23" t="s">
        <v>123</v>
      </c>
      <c r="K23" t="str">
        <f t="shared" ca="1" si="3"/>
        <v>.</v>
      </c>
      <c r="L23" t="s">
        <v>484</v>
      </c>
      <c r="M23" t="s">
        <v>1105</v>
      </c>
      <c r="N23" t="s">
        <v>314</v>
      </c>
      <c r="O23" t="s">
        <v>123</v>
      </c>
      <c r="P23" t="s">
        <v>123</v>
      </c>
      <c r="Q23" t="s">
        <v>82</v>
      </c>
      <c r="S23" t="s">
        <v>269</v>
      </c>
      <c r="T23" t="s">
        <v>23</v>
      </c>
      <c r="U23" t="s">
        <v>39</v>
      </c>
      <c r="V23" t="s">
        <v>82</v>
      </c>
      <c r="W23" t="s">
        <v>105</v>
      </c>
      <c r="X23" t="s">
        <v>315</v>
      </c>
      <c r="Y23" t="s">
        <v>484</v>
      </c>
      <c r="Z23" t="s">
        <v>484</v>
      </c>
      <c r="AA23" s="2">
        <v>42611.350347222222</v>
      </c>
      <c r="AB23" s="2">
        <v>42846.691400462965</v>
      </c>
      <c r="AD23">
        <v>8</v>
      </c>
      <c r="AE23" t="str">
        <f t="shared" ca="1" si="4"/>
        <v>Documentation</v>
      </c>
      <c r="AF23" t="str">
        <f t="shared" ca="1" si="5"/>
        <v>Avitus_1.4.0.71-20170531</v>
      </c>
      <c r="AG23" t="str">
        <f t="shared" ca="1" si="6"/>
        <v xml:space="preserve"> ---</v>
      </c>
      <c r="AH23" t="str">
        <f t="shared" ca="1" si="7"/>
        <v>P0</v>
      </c>
    </row>
    <row r="24" spans="1:34" x14ac:dyDescent="0.3">
      <c r="A24">
        <f t="shared" si="0"/>
        <v>47</v>
      </c>
      <c r="B24">
        <f t="shared" si="1"/>
        <v>6</v>
      </c>
      <c r="C24" s="4">
        <f t="shared" ca="1" si="2"/>
        <v>96941</v>
      </c>
      <c r="D24">
        <v>96941</v>
      </c>
      <c r="E24" t="s">
        <v>69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1105</v>
      </c>
      <c r="N24" t="s">
        <v>749</v>
      </c>
      <c r="O24" t="s">
        <v>123</v>
      </c>
      <c r="P24" t="s">
        <v>123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54</v>
      </c>
      <c r="X24" t="s">
        <v>188</v>
      </c>
      <c r="Y24" t="s">
        <v>484</v>
      </c>
      <c r="Z24" t="s">
        <v>484</v>
      </c>
      <c r="AA24" s="2">
        <v>42804.150763888887</v>
      </c>
      <c r="AB24" s="2">
        <v>42846.691203703704</v>
      </c>
      <c r="AD24">
        <v>9</v>
      </c>
      <c r="AE24" t="str">
        <f t="shared" ca="1" si="4"/>
        <v>Documentation</v>
      </c>
      <c r="AF24" t="str">
        <f t="shared" ca="1" si="5"/>
        <v>Avitus_1.4.0.71-20170531</v>
      </c>
      <c r="AG24" t="str">
        <f t="shared" ca="1" si="6"/>
        <v xml:space="preserve"> ---</v>
      </c>
      <c r="AH24" t="str">
        <f t="shared" ca="1" si="7"/>
        <v>P0</v>
      </c>
    </row>
    <row r="25" spans="1:34" x14ac:dyDescent="0.3">
      <c r="A25">
        <f t="shared" si="0"/>
        <v>36</v>
      </c>
      <c r="B25">
        <f t="shared" si="1"/>
        <v>6</v>
      </c>
      <c r="C25" s="4">
        <f t="shared" ca="1" si="2"/>
        <v>97325</v>
      </c>
      <c r="D25">
        <v>97325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1105</v>
      </c>
      <c r="N25" t="s">
        <v>946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54</v>
      </c>
      <c r="X25" t="s">
        <v>456</v>
      </c>
      <c r="Y25" t="s">
        <v>484</v>
      </c>
      <c r="Z25" t="s">
        <v>484</v>
      </c>
      <c r="AA25" s="2">
        <v>42815.376701388886</v>
      </c>
      <c r="AB25" s="2">
        <v>42846.69127314815</v>
      </c>
      <c r="AD25">
        <v>12</v>
      </c>
      <c r="AE25" t="str">
        <f t="shared" ca="1" si="4"/>
        <v>Documentation</v>
      </c>
      <c r="AF25" t="str">
        <f t="shared" ca="1" si="5"/>
        <v>Avitus_1.4.0.71-20170531</v>
      </c>
      <c r="AG25" t="str">
        <f t="shared" ca="1" si="6"/>
        <v xml:space="preserve"> ---</v>
      </c>
      <c r="AH25" t="str">
        <f t="shared" ca="1" si="7"/>
        <v>P0</v>
      </c>
    </row>
    <row r="26" spans="1:34" x14ac:dyDescent="0.3">
      <c r="A26">
        <f t="shared" si="0"/>
        <v>36</v>
      </c>
      <c r="B26">
        <f t="shared" si="1"/>
        <v>6</v>
      </c>
      <c r="C26" s="4">
        <f t="shared" ca="1" si="2"/>
        <v>97340</v>
      </c>
      <c r="D26">
        <v>97340</v>
      </c>
      <c r="E26" t="s">
        <v>69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1105</v>
      </c>
      <c r="N26" t="s">
        <v>852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54</v>
      </c>
      <c r="X26" t="s">
        <v>389</v>
      </c>
      <c r="Y26" t="s">
        <v>484</v>
      </c>
      <c r="Z26" t="s">
        <v>484</v>
      </c>
      <c r="AA26" s="2">
        <v>42815.614641203705</v>
      </c>
      <c r="AB26" s="2">
        <v>42846.691342592596</v>
      </c>
      <c r="AD26">
        <v>6</v>
      </c>
      <c r="AE26" t="str">
        <f t="shared" ca="1" si="4"/>
        <v>Documentation</v>
      </c>
      <c r="AF26" t="str">
        <f t="shared" ca="1" si="5"/>
        <v>Avitus_1.4.0.71-20170531</v>
      </c>
      <c r="AG26" t="str">
        <f t="shared" ca="1" si="6"/>
        <v xml:space="preserve"> ---</v>
      </c>
      <c r="AH26" t="str">
        <f t="shared" ca="1" si="7"/>
        <v>P0</v>
      </c>
    </row>
    <row r="27" spans="1:34" x14ac:dyDescent="0.3">
      <c r="A27">
        <f t="shared" si="0"/>
        <v>28</v>
      </c>
      <c r="B27">
        <f t="shared" si="1"/>
        <v>6</v>
      </c>
      <c r="C27" s="4">
        <f t="shared" ca="1" si="2"/>
        <v>97618</v>
      </c>
      <c r="D27">
        <v>97618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1105</v>
      </c>
      <c r="N27" t="s">
        <v>947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54</v>
      </c>
      <c r="X27" t="s">
        <v>456</v>
      </c>
      <c r="Y27" t="s">
        <v>484</v>
      </c>
      <c r="Z27" t="s">
        <v>484</v>
      </c>
      <c r="AA27" s="2">
        <v>42823.494652777779</v>
      </c>
      <c r="AB27" s="2">
        <v>42846.691238425927</v>
      </c>
      <c r="AD27">
        <v>9</v>
      </c>
      <c r="AE27" t="str">
        <f t="shared" ca="1" si="4"/>
        <v>Documentation</v>
      </c>
      <c r="AF27" t="str">
        <f t="shared" ca="1" si="5"/>
        <v>Avitus_1.4.0.71-20170531</v>
      </c>
      <c r="AG27" t="str">
        <f t="shared" ca="1" si="6"/>
        <v xml:space="preserve"> ---</v>
      </c>
      <c r="AH27" t="str">
        <f t="shared" ca="1" si="7"/>
        <v>P0</v>
      </c>
    </row>
    <row r="28" spans="1:34" x14ac:dyDescent="0.3">
      <c r="A28">
        <f t="shared" si="0"/>
        <v>24</v>
      </c>
      <c r="B28">
        <f t="shared" si="1"/>
        <v>6</v>
      </c>
      <c r="C28" s="4">
        <f t="shared" ca="1" si="2"/>
        <v>97781</v>
      </c>
      <c r="D28">
        <v>97781</v>
      </c>
      <c r="E28" t="s">
        <v>69</v>
      </c>
      <c r="F28" t="s">
        <v>70</v>
      </c>
      <c r="G28" t="s">
        <v>71</v>
      </c>
      <c r="H28" t="s">
        <v>184</v>
      </c>
      <c r="I28" t="s">
        <v>81</v>
      </c>
      <c r="J28" t="s">
        <v>123</v>
      </c>
      <c r="K28" t="str">
        <f t="shared" ca="1" si="3"/>
        <v>.</v>
      </c>
      <c r="L28" t="s">
        <v>484</v>
      </c>
      <c r="M28" t="s">
        <v>1105</v>
      </c>
      <c r="N28" t="s">
        <v>960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95</v>
      </c>
      <c r="X28" t="s">
        <v>311</v>
      </c>
      <c r="Y28" t="s">
        <v>484</v>
      </c>
      <c r="Z28" t="s">
        <v>484</v>
      </c>
      <c r="AA28" s="2">
        <v>42828.162638888891</v>
      </c>
      <c r="AB28" s="2">
        <v>42846.691261574073</v>
      </c>
      <c r="AD28">
        <v>5</v>
      </c>
      <c r="AE28" t="str">
        <f t="shared" ca="1" si="4"/>
        <v>Documentation</v>
      </c>
      <c r="AF28" t="str">
        <f t="shared" ca="1" si="5"/>
        <v>Avitus_1.4.0.71-20170531</v>
      </c>
      <c r="AG28" t="str">
        <f t="shared" ca="1" si="6"/>
        <v xml:space="preserve"> ---</v>
      </c>
      <c r="AH28" t="str">
        <f t="shared" ca="1" si="7"/>
        <v>P0</v>
      </c>
    </row>
    <row r="29" spans="1:34" x14ac:dyDescent="0.3">
      <c r="A29">
        <f t="shared" si="0"/>
        <v>23</v>
      </c>
      <c r="B29">
        <f t="shared" si="1"/>
        <v>6</v>
      </c>
      <c r="C29" s="4">
        <f t="shared" ca="1" si="2"/>
        <v>97868</v>
      </c>
      <c r="D29">
        <v>97868</v>
      </c>
      <c r="E29" t="s">
        <v>229</v>
      </c>
      <c r="F29" t="s">
        <v>70</v>
      </c>
      <c r="G29" t="s">
        <v>71</v>
      </c>
      <c r="H29" t="s">
        <v>94</v>
      </c>
      <c r="I29" t="s">
        <v>24</v>
      </c>
      <c r="J29" t="s">
        <v>123</v>
      </c>
      <c r="K29" t="str">
        <f t="shared" ca="1" si="3"/>
        <v>.</v>
      </c>
      <c r="L29" t="s">
        <v>484</v>
      </c>
      <c r="M29" t="s">
        <v>1105</v>
      </c>
      <c r="N29" t="s">
        <v>983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22</v>
      </c>
      <c r="V29" t="s">
        <v>29</v>
      </c>
      <c r="W29" t="s">
        <v>54</v>
      </c>
      <c r="X29" t="s">
        <v>405</v>
      </c>
      <c r="Y29" t="s">
        <v>484</v>
      </c>
      <c r="Z29" t="s">
        <v>484</v>
      </c>
      <c r="AA29" s="2">
        <v>42829.414212962962</v>
      </c>
      <c r="AB29" s="2">
        <v>42846.691365740742</v>
      </c>
      <c r="AD29">
        <v>4</v>
      </c>
      <c r="AE29" t="str">
        <f t="shared" ca="1" si="4"/>
        <v>Documentation</v>
      </c>
      <c r="AF29" t="str">
        <f t="shared" ca="1" si="5"/>
        <v>Avitus_1.4.0.71-20170531</v>
      </c>
      <c r="AG29" t="str">
        <f t="shared" ca="1" si="6"/>
        <v xml:space="preserve"> ---</v>
      </c>
      <c r="AH29" t="str">
        <f t="shared" ca="1" si="7"/>
        <v>P2</v>
      </c>
    </row>
    <row r="30" spans="1:34" x14ac:dyDescent="0.3">
      <c r="A30">
        <f t="shared" si="0"/>
        <v>15</v>
      </c>
      <c r="B30">
        <f t="shared" si="1"/>
        <v>6</v>
      </c>
      <c r="C30" s="4">
        <f t="shared" ca="1" si="2"/>
        <v>98207</v>
      </c>
      <c r="D30">
        <v>98207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1105</v>
      </c>
      <c r="N30" t="s">
        <v>1030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54</v>
      </c>
      <c r="X30" t="s">
        <v>456</v>
      </c>
      <c r="Y30" t="s">
        <v>484</v>
      </c>
      <c r="Z30" t="s">
        <v>484</v>
      </c>
      <c r="AA30" s="2">
        <v>42837.563020833331</v>
      </c>
      <c r="AB30" s="2">
        <v>42846.691446759258</v>
      </c>
      <c r="AD30">
        <v>12</v>
      </c>
      <c r="AE30" t="str">
        <f t="shared" ca="1" si="4"/>
        <v>Documentation</v>
      </c>
      <c r="AF30" t="str">
        <f t="shared" ca="1" si="5"/>
        <v>Avitus_1.4.0.71-20170531</v>
      </c>
      <c r="AG30" t="str">
        <f t="shared" ca="1" si="6"/>
        <v xml:space="preserve"> ---</v>
      </c>
      <c r="AH30" t="str">
        <f t="shared" ca="1" si="7"/>
        <v>P0</v>
      </c>
    </row>
    <row r="31" spans="1:34" x14ac:dyDescent="0.3">
      <c r="A31">
        <f t="shared" si="0"/>
        <v>16</v>
      </c>
      <c r="B31">
        <f t="shared" si="1"/>
        <v>3</v>
      </c>
      <c r="C31" s="4">
        <f t="shared" ca="1" si="2"/>
        <v>98160</v>
      </c>
      <c r="D31">
        <v>98160</v>
      </c>
      <c r="E31" t="s">
        <v>413</v>
      </c>
      <c r="F31" t="s">
        <v>253</v>
      </c>
      <c r="G31" t="s">
        <v>254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1088</v>
      </c>
      <c r="N31" t="s">
        <v>1022</v>
      </c>
      <c r="O31" t="s">
        <v>123</v>
      </c>
      <c r="P31" t="s">
        <v>1004</v>
      </c>
      <c r="Q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54</v>
      </c>
      <c r="X31" t="s">
        <v>277</v>
      </c>
      <c r="Y31" t="s">
        <v>484</v>
      </c>
      <c r="Z31" t="s">
        <v>484</v>
      </c>
      <c r="AA31" s="2">
        <v>42836.582303240742</v>
      </c>
      <c r="AB31" s="2">
        <v>42849.203379629631</v>
      </c>
      <c r="AD31">
        <v>5</v>
      </c>
      <c r="AE31" t="str">
        <f t="shared" ca="1" si="4"/>
        <v>File Access Auditing</v>
      </c>
      <c r="AF31" t="str">
        <f t="shared" ca="1" si="5"/>
        <v>Avitus_1.4.0.67-20170503</v>
      </c>
      <c r="AG31" t="str">
        <f t="shared" ca="1" si="6"/>
        <v xml:space="preserve"> ---</v>
      </c>
      <c r="AH31" t="str">
        <f t="shared" ca="1" si="7"/>
        <v>P0</v>
      </c>
    </row>
    <row r="32" spans="1:34" x14ac:dyDescent="0.3">
      <c r="A32">
        <f t="shared" si="0"/>
        <v>7</v>
      </c>
      <c r="B32">
        <f t="shared" si="1"/>
        <v>2</v>
      </c>
      <c r="C32" s="4">
        <f t="shared" ca="1" si="2"/>
        <v>98562</v>
      </c>
      <c r="D32">
        <v>98562</v>
      </c>
      <c r="E32" t="s">
        <v>179</v>
      </c>
      <c r="F32" t="s">
        <v>253</v>
      </c>
      <c r="G32" t="s">
        <v>258</v>
      </c>
      <c r="H32" t="s">
        <v>184</v>
      </c>
      <c r="I32" t="s">
        <v>68</v>
      </c>
      <c r="J32" t="s">
        <v>123</v>
      </c>
      <c r="K32" t="str">
        <f t="shared" ca="1" si="3"/>
        <v>This will be moved to FAA-PML. Config plugin to handle?</v>
      </c>
      <c r="L32" t="s">
        <v>484</v>
      </c>
      <c r="M32" t="s">
        <v>484</v>
      </c>
      <c r="N32" t="s">
        <v>1119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54</v>
      </c>
      <c r="X32" t="s">
        <v>277</v>
      </c>
      <c r="Y32" t="s">
        <v>484</v>
      </c>
      <c r="Z32" t="s">
        <v>484</v>
      </c>
      <c r="AA32" s="2">
        <v>42845.770902777775</v>
      </c>
      <c r="AB32" s="2">
        <v>42850.37636574074</v>
      </c>
      <c r="AD32">
        <v>4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P0</v>
      </c>
    </row>
    <row r="33" spans="1:34" x14ac:dyDescent="0.3">
      <c r="A33">
        <f t="shared" si="0"/>
        <v>3</v>
      </c>
      <c r="B33">
        <f t="shared" si="1"/>
        <v>1</v>
      </c>
      <c r="C33" s="4">
        <f t="shared" ca="1" si="2"/>
        <v>98667</v>
      </c>
      <c r="D33">
        <v>98667</v>
      </c>
      <c r="E33" t="s">
        <v>259</v>
      </c>
      <c r="F33" t="s">
        <v>253</v>
      </c>
      <c r="G33" t="s">
        <v>258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1087</v>
      </c>
      <c r="N33" t="s">
        <v>1125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39</v>
      </c>
      <c r="V33" t="s">
        <v>82</v>
      </c>
      <c r="W33" t="s">
        <v>54</v>
      </c>
      <c r="X33" t="s">
        <v>277</v>
      </c>
      <c r="Y33" t="s">
        <v>484</v>
      </c>
      <c r="Z33" t="s">
        <v>847</v>
      </c>
      <c r="AA33" s="2">
        <v>42849.374120370368</v>
      </c>
      <c r="AB33" s="2">
        <v>42851.665092592593</v>
      </c>
      <c r="AD33">
        <v>6</v>
      </c>
      <c r="AE33" t="str">
        <f t="shared" ca="1" si="4"/>
        <v>File Access Auditing</v>
      </c>
      <c r="AF33" t="str">
        <f t="shared" ca="1" si="5"/>
        <v xml:space="preserve"> ---</v>
      </c>
      <c r="AG33" t="str">
        <f t="shared" ca="1" si="6"/>
        <v xml:space="preserve"> ---</v>
      </c>
      <c r="AH33" t="str">
        <f t="shared" ca="1" si="7"/>
        <v>P2</v>
      </c>
    </row>
    <row r="34" spans="1:34" x14ac:dyDescent="0.3">
      <c r="A34">
        <f t="shared" ref="A34:A65" si="8">DAYS360(AA34,$K$104)</f>
        <v>2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98722</v>
      </c>
      <c r="D34">
        <v>98722</v>
      </c>
      <c r="E34" t="s">
        <v>113</v>
      </c>
      <c r="F34" t="s">
        <v>253</v>
      </c>
      <c r="G34" t="s">
        <v>256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NTR</v>
      </c>
      <c r="L34" t="s">
        <v>484</v>
      </c>
      <c r="M34" t="s">
        <v>1100</v>
      </c>
      <c r="N34" t="s">
        <v>1146</v>
      </c>
      <c r="O34" t="s">
        <v>123</v>
      </c>
      <c r="P34" t="s">
        <v>123</v>
      </c>
      <c r="Q34" t="s">
        <v>82</v>
      </c>
      <c r="S34" t="s">
        <v>269</v>
      </c>
      <c r="T34" t="s">
        <v>36</v>
      </c>
      <c r="U34" t="s">
        <v>22</v>
      </c>
      <c r="V34" t="s">
        <v>82</v>
      </c>
      <c r="W34" t="s">
        <v>565</v>
      </c>
      <c r="X34" t="s">
        <v>113</v>
      </c>
      <c r="Y34" t="s">
        <v>484</v>
      </c>
      <c r="Z34" t="s">
        <v>484</v>
      </c>
      <c r="AA34" s="2">
        <v>42850.611539351848</v>
      </c>
      <c r="AB34" s="2">
        <v>42851.660868055558</v>
      </c>
      <c r="AD34">
        <v>5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"'!$C$2:$L$90"),10,FALSE),"NoWaive")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252</v>
      </c>
      <c r="B35">
        <f t="shared" si="9"/>
        <v>3</v>
      </c>
      <c r="C35" s="4">
        <f t="shared" ca="1" si="10"/>
        <v>87634</v>
      </c>
      <c r="D35">
        <v>87634</v>
      </c>
      <c r="E35" t="s">
        <v>760</v>
      </c>
      <c r="F35" t="s">
        <v>28</v>
      </c>
      <c r="G35" t="s">
        <v>481</v>
      </c>
      <c r="H35" t="s">
        <v>94</v>
      </c>
      <c r="I35" t="s">
        <v>30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1077</v>
      </c>
      <c r="O35" t="s">
        <v>123</v>
      </c>
      <c r="P35" t="s">
        <v>206</v>
      </c>
      <c r="Q35" t="s">
        <v>82</v>
      </c>
      <c r="S35" t="s">
        <v>269</v>
      </c>
      <c r="T35" t="s">
        <v>23</v>
      </c>
      <c r="U35" t="s">
        <v>22</v>
      </c>
      <c r="V35" t="s">
        <v>156</v>
      </c>
      <c r="W35" t="s">
        <v>54</v>
      </c>
      <c r="X35" t="s">
        <v>108</v>
      </c>
      <c r="Y35" t="s">
        <v>484</v>
      </c>
      <c r="Z35" t="s">
        <v>484</v>
      </c>
      <c r="AA35" s="2">
        <v>42597.987395833334</v>
      </c>
      <c r="AB35" s="2">
        <v>42849.707939814813</v>
      </c>
      <c r="AC35" t="s">
        <v>1122</v>
      </c>
      <c r="AD35">
        <v>9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P2</v>
      </c>
    </row>
    <row r="36" spans="1:34" x14ac:dyDescent="0.3">
      <c r="A36">
        <f t="shared" si="8"/>
        <v>236</v>
      </c>
      <c r="B36">
        <f t="shared" si="9"/>
        <v>8</v>
      </c>
      <c r="C36" s="4">
        <f t="shared" ca="1" si="10"/>
        <v>88457</v>
      </c>
      <c r="D36">
        <v>88457</v>
      </c>
      <c r="E36" t="s">
        <v>408</v>
      </c>
      <c r="F36" t="s">
        <v>28</v>
      </c>
      <c r="G36" t="s">
        <v>407</v>
      </c>
      <c r="H36" t="s">
        <v>112</v>
      </c>
      <c r="I36" t="s">
        <v>30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524</v>
      </c>
      <c r="O36">
        <v>11710</v>
      </c>
      <c r="P36" t="s">
        <v>992</v>
      </c>
      <c r="Q36" t="s">
        <v>287</v>
      </c>
      <c r="R36" t="s">
        <v>82</v>
      </c>
      <c r="S36" t="s">
        <v>269</v>
      </c>
      <c r="T36" t="s">
        <v>23</v>
      </c>
      <c r="U36" t="s">
        <v>22</v>
      </c>
      <c r="V36" t="s">
        <v>25</v>
      </c>
      <c r="W36" t="s">
        <v>26</v>
      </c>
      <c r="X36" t="s">
        <v>41</v>
      </c>
      <c r="Y36" t="s">
        <v>484</v>
      </c>
      <c r="Z36" t="s">
        <v>484</v>
      </c>
      <c r="AA36" s="2">
        <v>42614.314895833333</v>
      </c>
      <c r="AB36" s="2">
        <v>42844.433229166665</v>
      </c>
      <c r="AC36" t="s">
        <v>170</v>
      </c>
      <c r="AD36">
        <v>6</v>
      </c>
      <c r="AE36" t="str">
        <f t="shared" ca="1" si="12"/>
        <v>Platform Software</v>
      </c>
      <c r="AF36" t="str">
        <f t="shared" ca="1" si="13"/>
        <v xml:space="preserve"> ---</v>
      </c>
      <c r="AG36" t="str">
        <f t="shared" ca="1" si="14"/>
        <v xml:space="preserve"> ---</v>
      </c>
      <c r="AH36" t="str">
        <f t="shared" ca="1" si="15"/>
        <v>P1</v>
      </c>
    </row>
    <row r="37" spans="1:34" x14ac:dyDescent="0.3">
      <c r="A37">
        <f t="shared" si="8"/>
        <v>74</v>
      </c>
      <c r="B37">
        <f t="shared" si="9"/>
        <v>3</v>
      </c>
      <c r="C37" s="4">
        <f t="shared" ca="1" si="10"/>
        <v>95826</v>
      </c>
      <c r="D37">
        <v>95826</v>
      </c>
      <c r="E37" t="s">
        <v>1103</v>
      </c>
      <c r="F37" t="s">
        <v>28</v>
      </c>
      <c r="G37" t="s">
        <v>481</v>
      </c>
      <c r="H37" t="s">
        <v>184</v>
      </c>
      <c r="I37" t="s">
        <v>81</v>
      </c>
      <c r="J37" t="s">
        <v>123</v>
      </c>
      <c r="K37" t="str">
        <f t="shared" ca="1" si="11"/>
        <v>.</v>
      </c>
      <c r="L37" t="s">
        <v>484</v>
      </c>
      <c r="M37" t="s">
        <v>484</v>
      </c>
      <c r="N37" t="s">
        <v>379</v>
      </c>
      <c r="O37" t="s">
        <v>123</v>
      </c>
      <c r="P37" t="s">
        <v>38</v>
      </c>
      <c r="Q37" t="s">
        <v>287</v>
      </c>
      <c r="R37" t="s">
        <v>82</v>
      </c>
      <c r="S37" t="s">
        <v>269</v>
      </c>
      <c r="T37" t="s">
        <v>36</v>
      </c>
      <c r="U37" t="s">
        <v>22</v>
      </c>
      <c r="V37" t="s">
        <v>82</v>
      </c>
      <c r="W37" t="s">
        <v>54</v>
      </c>
      <c r="X37" t="s">
        <v>108</v>
      </c>
      <c r="Y37" t="s">
        <v>484</v>
      </c>
      <c r="Z37" t="s">
        <v>484</v>
      </c>
      <c r="AA37" s="2">
        <v>42779.683287037034</v>
      </c>
      <c r="AB37" s="2">
        <v>42849.707442129627</v>
      </c>
      <c r="AC37" t="s">
        <v>1124</v>
      </c>
      <c r="AD37">
        <v>8</v>
      </c>
      <c r="AE37" t="str">
        <f t="shared" ca="1" si="12"/>
        <v>Platform Software</v>
      </c>
      <c r="AF37" t="str">
        <f t="shared" ca="1" si="13"/>
        <v xml:space="preserve"> ---</v>
      </c>
      <c r="AG37" t="str">
        <f t="shared" ca="1" si="14"/>
        <v xml:space="preserve"> ---</v>
      </c>
      <c r="AH37" t="str">
        <f t="shared" ca="1" si="15"/>
        <v>P0</v>
      </c>
    </row>
    <row r="38" spans="1:34" x14ac:dyDescent="0.3">
      <c r="A38">
        <f t="shared" si="8"/>
        <v>74</v>
      </c>
      <c r="B38">
        <f t="shared" si="9"/>
        <v>3</v>
      </c>
      <c r="C38" s="4">
        <f t="shared" ca="1" si="10"/>
        <v>95829</v>
      </c>
      <c r="D38">
        <v>95829</v>
      </c>
      <c r="E38" t="s">
        <v>760</v>
      </c>
      <c r="F38" t="s">
        <v>28</v>
      </c>
      <c r="G38" t="s">
        <v>376</v>
      </c>
      <c r="H38" t="s">
        <v>184</v>
      </c>
      <c r="I38" t="s">
        <v>245</v>
      </c>
      <c r="J38" t="s">
        <v>123</v>
      </c>
      <c r="K38" t="str">
        <f t="shared" ca="1" si="11"/>
        <v>.</v>
      </c>
      <c r="L38" t="s">
        <v>484</v>
      </c>
      <c r="M38" t="s">
        <v>1088</v>
      </c>
      <c r="N38" t="s">
        <v>385</v>
      </c>
      <c r="O38" t="s">
        <v>123</v>
      </c>
      <c r="P38" t="s">
        <v>196</v>
      </c>
      <c r="Q38" t="s">
        <v>287</v>
      </c>
      <c r="R38" t="s">
        <v>82</v>
      </c>
      <c r="S38" t="s">
        <v>269</v>
      </c>
      <c r="T38" t="s">
        <v>36</v>
      </c>
      <c r="U38" t="s">
        <v>35</v>
      </c>
      <c r="V38" t="s">
        <v>279</v>
      </c>
      <c r="W38" t="s">
        <v>32</v>
      </c>
      <c r="X38" t="s">
        <v>108</v>
      </c>
      <c r="Y38" t="s">
        <v>103</v>
      </c>
      <c r="Z38" t="s">
        <v>484</v>
      </c>
      <c r="AA38" s="2">
        <v>42779.684513888889</v>
      </c>
      <c r="AB38" s="2">
        <v>42849.491261574076</v>
      </c>
      <c r="AC38" t="s">
        <v>170</v>
      </c>
      <c r="AD38">
        <v>9</v>
      </c>
      <c r="AE38" t="str">
        <f t="shared" ca="1" si="12"/>
        <v>Platform Software</v>
      </c>
      <c r="AF38" t="str">
        <f t="shared" ca="1" si="13"/>
        <v>Avitus_1.4.0.67-20170503</v>
      </c>
      <c r="AG38" t="str">
        <f t="shared" ca="1" si="14"/>
        <v xml:space="preserve"> ---</v>
      </c>
      <c r="AH38" t="str">
        <f t="shared" ca="1" si="15"/>
        <v>P0</v>
      </c>
    </row>
    <row r="39" spans="1:34" x14ac:dyDescent="0.3">
      <c r="A39">
        <f t="shared" si="8"/>
        <v>10</v>
      </c>
      <c r="B39">
        <f t="shared" si="9"/>
        <v>7</v>
      </c>
      <c r="C39" s="4">
        <f t="shared" ca="1" si="10"/>
        <v>98363</v>
      </c>
      <c r="D39">
        <v>98363</v>
      </c>
      <c r="E39" t="s">
        <v>409</v>
      </c>
      <c r="F39" t="s">
        <v>28</v>
      </c>
      <c r="G39" t="s">
        <v>244</v>
      </c>
      <c r="H39" t="s">
        <v>184</v>
      </c>
      <c r="I39" t="s">
        <v>81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1062</v>
      </c>
      <c r="O39" t="s">
        <v>123</v>
      </c>
      <c r="P39" t="s">
        <v>196</v>
      </c>
      <c r="Q39" t="s">
        <v>287</v>
      </c>
      <c r="R39" t="s">
        <v>82</v>
      </c>
      <c r="S39" t="s">
        <v>269</v>
      </c>
      <c r="T39" t="s">
        <v>36</v>
      </c>
      <c r="U39" t="s">
        <v>35</v>
      </c>
      <c r="V39" t="s">
        <v>1063</v>
      </c>
      <c r="W39" t="s">
        <v>93</v>
      </c>
      <c r="X39" t="s">
        <v>108</v>
      </c>
      <c r="Y39" t="s">
        <v>484</v>
      </c>
      <c r="Z39" t="s">
        <v>484</v>
      </c>
      <c r="AA39" s="2">
        <v>42842.717986111114</v>
      </c>
      <c r="AB39" s="2">
        <v>42845.654386574075</v>
      </c>
      <c r="AC39" t="s">
        <v>1092</v>
      </c>
      <c r="AD39">
        <v>1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 xml:space="preserve"> ---</v>
      </c>
      <c r="AH39" t="str">
        <f t="shared" ca="1" si="15"/>
        <v>P0</v>
      </c>
    </row>
    <row r="40" spans="1:34" x14ac:dyDescent="0.3">
      <c r="A40">
        <f t="shared" si="8"/>
        <v>9</v>
      </c>
      <c r="B40">
        <f t="shared" si="9"/>
        <v>1</v>
      </c>
      <c r="C40" s="4">
        <f t="shared" ca="1" si="10"/>
        <v>98383</v>
      </c>
      <c r="D40">
        <v>98383</v>
      </c>
      <c r="E40" t="s">
        <v>408</v>
      </c>
      <c r="F40" t="s">
        <v>28</v>
      </c>
      <c r="G40" t="s">
        <v>407</v>
      </c>
      <c r="H40" t="s">
        <v>184</v>
      </c>
      <c r="I40" t="s">
        <v>81</v>
      </c>
      <c r="J40" t="s">
        <v>1155</v>
      </c>
      <c r="K40" t="str">
        <f t="shared" ca="1" si="11"/>
        <v>Working with upgrade team to triage the failure.</v>
      </c>
      <c r="L40" t="s">
        <v>484</v>
      </c>
      <c r="M40" t="s">
        <v>484</v>
      </c>
      <c r="N40" t="s">
        <v>1067</v>
      </c>
      <c r="O40" t="s">
        <v>123</v>
      </c>
      <c r="P40" t="s">
        <v>634</v>
      </c>
      <c r="Q40" t="s">
        <v>21</v>
      </c>
      <c r="S40" t="s">
        <v>269</v>
      </c>
      <c r="T40" t="s">
        <v>36</v>
      </c>
      <c r="U40" t="s">
        <v>22</v>
      </c>
      <c r="V40" t="s">
        <v>82</v>
      </c>
      <c r="W40" t="s">
        <v>54</v>
      </c>
      <c r="X40" t="s">
        <v>433</v>
      </c>
      <c r="Y40" t="s">
        <v>484</v>
      </c>
      <c r="Z40" t="s">
        <v>484</v>
      </c>
      <c r="AA40" s="2">
        <v>42843.071851851855</v>
      </c>
      <c r="AB40" s="2">
        <v>42851.362650462965</v>
      </c>
      <c r="AC40" t="s">
        <v>1117</v>
      </c>
      <c r="AD40">
        <v>10</v>
      </c>
      <c r="AE40" t="str">
        <f t="shared" ca="1" si="12"/>
        <v>Platform Software</v>
      </c>
      <c r="AF40" t="str">
        <f t="shared" ca="1" si="13"/>
        <v xml:space="preserve"> ---</v>
      </c>
      <c r="AG40" t="str">
        <f t="shared" ca="1" si="14"/>
        <v xml:space="preserve"> ---</v>
      </c>
      <c r="AH40" t="str">
        <f t="shared" ca="1" si="15"/>
        <v>P0</v>
      </c>
    </row>
    <row r="41" spans="1:34" x14ac:dyDescent="0.3">
      <c r="A41">
        <f t="shared" si="8"/>
        <v>2</v>
      </c>
      <c r="B41">
        <f t="shared" si="9"/>
        <v>2</v>
      </c>
      <c r="C41" s="4">
        <f t="shared" ca="1" si="10"/>
        <v>98723</v>
      </c>
      <c r="D41">
        <v>98723</v>
      </c>
      <c r="E41" t="s">
        <v>27</v>
      </c>
      <c r="F41" t="s">
        <v>28</v>
      </c>
      <c r="G41" t="s">
        <v>34</v>
      </c>
      <c r="H41" t="s">
        <v>112</v>
      </c>
      <c r="I41" t="s">
        <v>24</v>
      </c>
      <c r="J41" t="s">
        <v>123</v>
      </c>
      <c r="K41" t="str">
        <f t="shared" ca="1" si="11"/>
        <v>NTR</v>
      </c>
      <c r="L41" t="s">
        <v>484</v>
      </c>
      <c r="M41" t="s">
        <v>484</v>
      </c>
      <c r="N41" t="s">
        <v>1147</v>
      </c>
      <c r="O41" t="s">
        <v>123</v>
      </c>
      <c r="P41" t="s">
        <v>123</v>
      </c>
      <c r="Q41" t="s">
        <v>21</v>
      </c>
      <c r="S41" t="s">
        <v>269</v>
      </c>
      <c r="T41" t="s">
        <v>23</v>
      </c>
      <c r="U41" t="s">
        <v>50</v>
      </c>
      <c r="V41" t="s">
        <v>190</v>
      </c>
      <c r="W41" t="s">
        <v>26</v>
      </c>
      <c r="X41" t="s">
        <v>1148</v>
      </c>
      <c r="Y41" t="s">
        <v>484</v>
      </c>
      <c r="Z41" t="s">
        <v>484</v>
      </c>
      <c r="AA41" s="2">
        <v>42850.620844907404</v>
      </c>
      <c r="AB41" s="2">
        <v>42850.691250000003</v>
      </c>
      <c r="AD41">
        <v>3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x14ac:dyDescent="0.3">
      <c r="A42">
        <f t="shared" si="8"/>
        <v>113</v>
      </c>
      <c r="B42">
        <f t="shared" si="9"/>
        <v>2</v>
      </c>
      <c r="C42" s="4">
        <f t="shared" ca="1" si="10"/>
        <v>94191</v>
      </c>
      <c r="D42">
        <v>94191</v>
      </c>
      <c r="E42" t="s">
        <v>186</v>
      </c>
      <c r="F42" t="s">
        <v>75</v>
      </c>
      <c r="G42" t="s">
        <v>76</v>
      </c>
      <c r="H42" t="s">
        <v>112</v>
      </c>
      <c r="I42" t="s">
        <v>30</v>
      </c>
      <c r="J42" t="s">
        <v>123</v>
      </c>
      <c r="K42" t="str">
        <f t="shared" ca="1" si="11"/>
        <v>.</v>
      </c>
      <c r="L42" t="s">
        <v>796</v>
      </c>
      <c r="M42" t="s">
        <v>484</v>
      </c>
      <c r="N42" t="s">
        <v>344</v>
      </c>
      <c r="O42">
        <v>12886</v>
      </c>
      <c r="P42" t="s">
        <v>123</v>
      </c>
      <c r="Q42" t="s">
        <v>82</v>
      </c>
      <c r="S42" t="s">
        <v>269</v>
      </c>
      <c r="T42" t="s">
        <v>36</v>
      </c>
      <c r="U42" t="s">
        <v>35</v>
      </c>
      <c r="V42" t="s">
        <v>25</v>
      </c>
      <c r="W42" t="s">
        <v>26</v>
      </c>
      <c r="X42" t="s">
        <v>272</v>
      </c>
      <c r="Y42" t="s">
        <v>103</v>
      </c>
      <c r="Z42" t="s">
        <v>484</v>
      </c>
      <c r="AA42" s="2">
        <v>42739.997685185182</v>
      </c>
      <c r="AB42" s="2">
        <v>42850.192812499998</v>
      </c>
      <c r="AD42">
        <v>21</v>
      </c>
      <c r="AE42" t="str">
        <f t="shared" ca="1" si="12"/>
        <v>Protocols-AAUM</v>
      </c>
      <c r="AF42" t="str">
        <f t="shared" ca="1" si="13"/>
        <v xml:space="preserve"> ---</v>
      </c>
      <c r="AG42" t="str">
        <f t="shared" ca="1" si="14"/>
        <v>Waiver Requested</v>
      </c>
      <c r="AH42" t="str">
        <f t="shared" ca="1" si="15"/>
        <v>P1</v>
      </c>
    </row>
    <row r="43" spans="1:34" x14ac:dyDescent="0.3">
      <c r="A43">
        <f t="shared" si="8"/>
        <v>51</v>
      </c>
      <c r="B43">
        <f t="shared" si="9"/>
        <v>1</v>
      </c>
      <c r="C43" s="4">
        <f t="shared" ca="1" si="10"/>
        <v>96684</v>
      </c>
      <c r="D43">
        <v>96684</v>
      </c>
      <c r="E43" t="s">
        <v>651</v>
      </c>
      <c r="F43" t="s">
        <v>75</v>
      </c>
      <c r="G43" t="s">
        <v>264</v>
      </c>
      <c r="H43" t="s">
        <v>184</v>
      </c>
      <c r="I43" t="s">
        <v>30</v>
      </c>
      <c r="J43" t="s">
        <v>1156</v>
      </c>
      <c r="K43" t="str">
        <f t="shared" ca="1" si="11"/>
        <v>NTR</v>
      </c>
      <c r="L43" t="s">
        <v>484</v>
      </c>
      <c r="M43" t="s">
        <v>1142</v>
      </c>
      <c r="N43" t="s">
        <v>681</v>
      </c>
      <c r="O43" t="s">
        <v>123</v>
      </c>
      <c r="P43" t="s">
        <v>123</v>
      </c>
      <c r="Q43" t="s">
        <v>82</v>
      </c>
      <c r="S43" t="s">
        <v>269</v>
      </c>
      <c r="T43" t="s">
        <v>36</v>
      </c>
      <c r="U43" t="s">
        <v>35</v>
      </c>
      <c r="V43" t="s">
        <v>43</v>
      </c>
      <c r="W43" t="s">
        <v>65</v>
      </c>
      <c r="X43" t="s">
        <v>108</v>
      </c>
      <c r="Y43" t="s">
        <v>484</v>
      </c>
      <c r="Z43" t="s">
        <v>484</v>
      </c>
      <c r="AA43" s="2">
        <v>42800.00984953704</v>
      </c>
      <c r="AB43" s="2">
        <v>42851.519386574073</v>
      </c>
      <c r="AD43">
        <v>9</v>
      </c>
      <c r="AE43" t="str">
        <f t="shared" ca="1" si="12"/>
        <v>NTR</v>
      </c>
      <c r="AF43" t="str">
        <f t="shared" ca="1" si="13"/>
        <v>NoTarg</v>
      </c>
      <c r="AG43" t="str">
        <f t="shared" ca="1" si="14"/>
        <v>NoWaive</v>
      </c>
      <c r="AH43" t="str">
        <f t="shared" ca="1" si="15"/>
        <v>NTR</v>
      </c>
    </row>
    <row r="44" spans="1:34" x14ac:dyDescent="0.3">
      <c r="A44">
        <f t="shared" si="8"/>
        <v>28</v>
      </c>
      <c r="B44">
        <f t="shared" si="9"/>
        <v>3</v>
      </c>
      <c r="C44" s="4">
        <f t="shared" ca="1" si="10"/>
        <v>97620</v>
      </c>
      <c r="D44">
        <v>97620</v>
      </c>
      <c r="E44" t="s">
        <v>41</v>
      </c>
      <c r="F44" t="s">
        <v>75</v>
      </c>
      <c r="G44" t="s">
        <v>129</v>
      </c>
      <c r="H44" t="s">
        <v>94</v>
      </c>
      <c r="I44" t="s">
        <v>30</v>
      </c>
      <c r="J44" t="s">
        <v>123</v>
      </c>
      <c r="K44" t="str">
        <f t="shared" ca="1" si="11"/>
        <v>.</v>
      </c>
      <c r="L44" t="s">
        <v>796</v>
      </c>
      <c r="M44" t="s">
        <v>484</v>
      </c>
      <c r="N44" t="s">
        <v>929</v>
      </c>
      <c r="O44" t="s">
        <v>123</v>
      </c>
      <c r="P44" t="s">
        <v>123</v>
      </c>
      <c r="Q44" t="s">
        <v>82</v>
      </c>
      <c r="S44" t="s">
        <v>269</v>
      </c>
      <c r="T44" t="s">
        <v>36</v>
      </c>
      <c r="U44" t="s">
        <v>35</v>
      </c>
      <c r="V44" t="s">
        <v>29</v>
      </c>
      <c r="W44" t="s">
        <v>44</v>
      </c>
      <c r="X44" t="s">
        <v>405</v>
      </c>
      <c r="Y44" t="s">
        <v>484</v>
      </c>
      <c r="Z44" t="s">
        <v>484</v>
      </c>
      <c r="AA44" s="2">
        <v>42823.498773148145</v>
      </c>
      <c r="AB44" s="2">
        <v>42849.487361111111</v>
      </c>
      <c r="AD44">
        <v>9</v>
      </c>
      <c r="AE44" t="str">
        <f t="shared" ca="1" si="12"/>
        <v>Protocols-AAUM</v>
      </c>
      <c r="AF44" t="str">
        <f t="shared" ca="1" si="13"/>
        <v xml:space="preserve"> ---</v>
      </c>
      <c r="AG44" t="str">
        <f t="shared" ca="1" si="14"/>
        <v>Waiver Requested</v>
      </c>
      <c r="AH44" t="str">
        <f t="shared" ca="1" si="15"/>
        <v>P2</v>
      </c>
    </row>
    <row r="45" spans="1:34" x14ac:dyDescent="0.3">
      <c r="A45">
        <f t="shared" si="8"/>
        <v>3</v>
      </c>
      <c r="B45">
        <f t="shared" si="9"/>
        <v>0</v>
      </c>
      <c r="C45" s="4">
        <f t="shared" ca="1" si="10"/>
        <v>98670</v>
      </c>
      <c r="D45">
        <v>98670</v>
      </c>
      <c r="E45" t="s">
        <v>229</v>
      </c>
      <c r="F45" t="s">
        <v>230</v>
      </c>
      <c r="G45" t="s">
        <v>648</v>
      </c>
      <c r="H45" t="s">
        <v>94</v>
      </c>
      <c r="I45" t="s">
        <v>123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1143</v>
      </c>
      <c r="O45" t="s">
        <v>123</v>
      </c>
      <c r="P45" t="s">
        <v>123</v>
      </c>
      <c r="Q45" t="s">
        <v>21</v>
      </c>
      <c r="S45" t="s">
        <v>269</v>
      </c>
      <c r="T45" t="s">
        <v>36</v>
      </c>
      <c r="U45" t="s">
        <v>35</v>
      </c>
      <c r="V45" t="s">
        <v>82</v>
      </c>
      <c r="W45" t="s">
        <v>54</v>
      </c>
      <c r="X45" t="s">
        <v>47</v>
      </c>
      <c r="Y45" t="s">
        <v>484</v>
      </c>
      <c r="Z45" t="s">
        <v>484</v>
      </c>
      <c r="AA45" s="2">
        <v>42849.413344907407</v>
      </c>
      <c r="AB45" s="2">
        <v>42852.165798611109</v>
      </c>
      <c r="AD45">
        <v>7</v>
      </c>
      <c r="AE45" t="str">
        <f t="shared" ca="1" si="12"/>
        <v>Protocols-NDMP</v>
      </c>
      <c r="AF45" t="str">
        <f t="shared" ca="1" si="13"/>
        <v xml:space="preserve"> ---</v>
      </c>
      <c r="AG45" t="str">
        <f t="shared" ca="1" si="14"/>
        <v xml:space="preserve"> ---</v>
      </c>
      <c r="AH45" t="str">
        <f t="shared" ca="1" si="15"/>
        <v>P2</v>
      </c>
    </row>
    <row r="46" spans="1:34" x14ac:dyDescent="0.3">
      <c r="A46">
        <f t="shared" si="8"/>
        <v>413</v>
      </c>
      <c r="B46">
        <f t="shared" si="9"/>
        <v>16</v>
      </c>
      <c r="C46" s="4">
        <f t="shared" ca="1" si="10"/>
        <v>78244</v>
      </c>
      <c r="D46">
        <v>78244</v>
      </c>
      <c r="E46" t="s">
        <v>895</v>
      </c>
      <c r="F46" t="s">
        <v>19</v>
      </c>
      <c r="G46" t="s">
        <v>83</v>
      </c>
      <c r="H46" t="s">
        <v>184</v>
      </c>
      <c r="I46" t="s">
        <v>30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353</v>
      </c>
      <c r="O46" t="s">
        <v>123</v>
      </c>
      <c r="P46" t="s">
        <v>123</v>
      </c>
      <c r="Q46" t="s">
        <v>82</v>
      </c>
      <c r="S46" t="s">
        <v>269</v>
      </c>
      <c r="T46" t="s">
        <v>36</v>
      </c>
      <c r="U46" t="s">
        <v>35</v>
      </c>
      <c r="V46" t="s">
        <v>43</v>
      </c>
      <c r="W46" t="s">
        <v>65</v>
      </c>
      <c r="X46" t="s">
        <v>272</v>
      </c>
      <c r="Y46" t="s">
        <v>100</v>
      </c>
      <c r="Z46" t="s">
        <v>484</v>
      </c>
      <c r="AA46" s="2">
        <v>42433.348449074074</v>
      </c>
      <c r="AB46" s="2">
        <v>42836.139282407406</v>
      </c>
      <c r="AD46">
        <v>4</v>
      </c>
      <c r="AE46" t="str">
        <f t="shared" ca="1" si="12"/>
        <v>Protocols-NFS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P0</v>
      </c>
    </row>
    <row r="47" spans="1:34" x14ac:dyDescent="0.3">
      <c r="A47">
        <f t="shared" si="8"/>
        <v>358</v>
      </c>
      <c r="B47">
        <f t="shared" si="9"/>
        <v>2</v>
      </c>
      <c r="C47" s="4">
        <f t="shared" ca="1" si="10"/>
        <v>81963</v>
      </c>
      <c r="D47">
        <v>81963</v>
      </c>
      <c r="E47" t="s">
        <v>18</v>
      </c>
      <c r="F47" t="s">
        <v>86</v>
      </c>
      <c r="G47" t="s">
        <v>87</v>
      </c>
      <c r="H47" t="s">
        <v>112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354</v>
      </c>
      <c r="O47">
        <v>10905</v>
      </c>
      <c r="P47" t="s">
        <v>123</v>
      </c>
      <c r="Q47" t="s">
        <v>82</v>
      </c>
      <c r="S47" t="s">
        <v>269</v>
      </c>
      <c r="T47" t="s">
        <v>23</v>
      </c>
      <c r="U47" t="s">
        <v>22</v>
      </c>
      <c r="V47" t="s">
        <v>60</v>
      </c>
      <c r="W47" t="s">
        <v>26</v>
      </c>
      <c r="X47" t="s">
        <v>272</v>
      </c>
      <c r="Y47" t="s">
        <v>484</v>
      </c>
      <c r="Z47" t="s">
        <v>484</v>
      </c>
      <c r="AA47" s="2">
        <v>42489.026759259257</v>
      </c>
      <c r="AB47" s="2">
        <v>42850.678969907407</v>
      </c>
      <c r="AD47">
        <v>7</v>
      </c>
      <c r="AE47" t="str">
        <f t="shared" ca="1" si="12"/>
        <v>Protocols-SMB</v>
      </c>
      <c r="AF47" t="str">
        <f t="shared" ca="1" si="13"/>
        <v xml:space="preserve"> ---</v>
      </c>
      <c r="AG47" t="str">
        <f t="shared" ca="1" si="14"/>
        <v xml:space="preserve"> ---</v>
      </c>
      <c r="AH47" t="str">
        <f t="shared" ca="1" si="15"/>
        <v>P0</v>
      </c>
    </row>
    <row r="48" spans="1:34" x14ac:dyDescent="0.3">
      <c r="A48">
        <f t="shared" si="8"/>
        <v>180</v>
      </c>
      <c r="B48">
        <f t="shared" si="9"/>
        <v>2</v>
      </c>
      <c r="C48" s="4">
        <f t="shared" ca="1" si="10"/>
        <v>91457</v>
      </c>
      <c r="D48">
        <v>91457</v>
      </c>
      <c r="E48" t="s">
        <v>205</v>
      </c>
      <c r="F48" t="s">
        <v>86</v>
      </c>
      <c r="G48" t="s">
        <v>87</v>
      </c>
      <c r="H48" t="s">
        <v>184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1088</v>
      </c>
      <c r="N48" t="s">
        <v>358</v>
      </c>
      <c r="O48" t="s">
        <v>123</v>
      </c>
      <c r="P48" t="s">
        <v>123</v>
      </c>
      <c r="Q48" t="s">
        <v>82</v>
      </c>
      <c r="S48" t="s">
        <v>269</v>
      </c>
      <c r="T48" t="s">
        <v>36</v>
      </c>
      <c r="U48" t="s">
        <v>35</v>
      </c>
      <c r="V48" t="s">
        <v>29</v>
      </c>
      <c r="W48" t="s">
        <v>54</v>
      </c>
      <c r="X48" t="s">
        <v>272</v>
      </c>
      <c r="Y48" t="s">
        <v>100</v>
      </c>
      <c r="Z48" t="s">
        <v>484</v>
      </c>
      <c r="AA48" s="2">
        <v>42670.388807870368</v>
      </c>
      <c r="AB48" s="2">
        <v>42850.670810185184</v>
      </c>
      <c r="AC48" t="s">
        <v>402</v>
      </c>
      <c r="AD48">
        <v>7</v>
      </c>
      <c r="AE48" t="str">
        <f t="shared" ca="1" si="12"/>
        <v>Protocols-SMB</v>
      </c>
      <c r="AF48" t="str">
        <f t="shared" ca="1" si="13"/>
        <v>Avitus_1.4.0.66-20170426</v>
      </c>
      <c r="AG48" t="str">
        <f t="shared" ca="1" si="14"/>
        <v xml:space="preserve"> ---</v>
      </c>
      <c r="AH48" t="str">
        <f t="shared" ca="1" si="15"/>
        <v>P0</v>
      </c>
    </row>
    <row r="49" spans="1:34" x14ac:dyDescent="0.3">
      <c r="A49">
        <f t="shared" si="8"/>
        <v>176</v>
      </c>
      <c r="B49">
        <f t="shared" si="9"/>
        <v>7</v>
      </c>
      <c r="C49" s="4">
        <f t="shared" ca="1" si="10"/>
        <v>91629</v>
      </c>
      <c r="D49">
        <v>91629</v>
      </c>
      <c r="E49" t="s">
        <v>18</v>
      </c>
      <c r="F49" t="s">
        <v>86</v>
      </c>
      <c r="G49" t="s">
        <v>92</v>
      </c>
      <c r="H49" t="s">
        <v>112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1088</v>
      </c>
      <c r="N49" t="s">
        <v>360</v>
      </c>
      <c r="O49">
        <v>12271</v>
      </c>
      <c r="P49" t="s">
        <v>123</v>
      </c>
      <c r="Q49" t="s">
        <v>82</v>
      </c>
      <c r="S49" t="s">
        <v>269</v>
      </c>
      <c r="T49" t="s">
        <v>23</v>
      </c>
      <c r="U49" t="s">
        <v>22</v>
      </c>
      <c r="V49" t="s">
        <v>25</v>
      </c>
      <c r="W49" t="s">
        <v>26</v>
      </c>
      <c r="X49" t="s">
        <v>272</v>
      </c>
      <c r="Y49" t="s">
        <v>484</v>
      </c>
      <c r="Z49" t="s">
        <v>847</v>
      </c>
      <c r="AA49" s="2">
        <v>42675.623761574076</v>
      </c>
      <c r="AB49" s="2">
        <v>42845.63858796296</v>
      </c>
      <c r="AD49">
        <v>4</v>
      </c>
      <c r="AE49" t="str">
        <f t="shared" ca="1" si="12"/>
        <v>Protocols-SMB</v>
      </c>
      <c r="AF49" t="str">
        <f t="shared" ca="1" si="13"/>
        <v>Avitus_1.4.0.66-20170426</v>
      </c>
      <c r="AG49" t="str">
        <f t="shared" ca="1" si="14"/>
        <v xml:space="preserve"> ---</v>
      </c>
      <c r="AH49" t="str">
        <f t="shared" ca="1" si="15"/>
        <v>P1</v>
      </c>
    </row>
    <row r="50" spans="1:34" x14ac:dyDescent="0.3">
      <c r="A50">
        <f t="shared" si="8"/>
        <v>97</v>
      </c>
      <c r="B50">
        <f t="shared" si="9"/>
        <v>10</v>
      </c>
      <c r="C50" s="4">
        <f t="shared" ca="1" si="10"/>
        <v>94832</v>
      </c>
      <c r="D50">
        <v>94832</v>
      </c>
      <c r="E50" t="s">
        <v>242</v>
      </c>
      <c r="F50" t="s">
        <v>86</v>
      </c>
      <c r="G50" t="s">
        <v>92</v>
      </c>
      <c r="H50" t="s">
        <v>184</v>
      </c>
      <c r="I50" t="s">
        <v>81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270</v>
      </c>
      <c r="O50" t="s">
        <v>123</v>
      </c>
      <c r="P50" t="s">
        <v>1036</v>
      </c>
      <c r="Q50" t="s">
        <v>82</v>
      </c>
      <c r="S50" t="s">
        <v>269</v>
      </c>
      <c r="T50" t="s">
        <v>36</v>
      </c>
      <c r="U50" t="s">
        <v>22</v>
      </c>
      <c r="V50" t="s">
        <v>82</v>
      </c>
      <c r="W50" t="s">
        <v>54</v>
      </c>
      <c r="X50" t="s">
        <v>272</v>
      </c>
      <c r="Y50" t="s">
        <v>484</v>
      </c>
      <c r="Z50" t="s">
        <v>484</v>
      </c>
      <c r="AA50" s="2">
        <v>42755.471365740741</v>
      </c>
      <c r="AB50" s="2">
        <v>42842.537662037037</v>
      </c>
      <c r="AC50" t="s">
        <v>170</v>
      </c>
      <c r="AD50">
        <v>4</v>
      </c>
      <c r="AE50" t="str">
        <f t="shared" ca="1" si="12"/>
        <v>Protocols-SMB</v>
      </c>
      <c r="AF50" t="str">
        <f t="shared" ca="1" si="13"/>
        <v xml:space="preserve"> ---</v>
      </c>
      <c r="AG50" t="str">
        <f t="shared" ca="1" si="14"/>
        <v xml:space="preserve"> ---</v>
      </c>
      <c r="AH50" t="str">
        <f t="shared" ca="1" si="15"/>
        <v>P0</v>
      </c>
    </row>
    <row r="51" spans="1:34" x14ac:dyDescent="0.3">
      <c r="A51">
        <f t="shared" si="8"/>
        <v>97</v>
      </c>
      <c r="B51">
        <f t="shared" si="9"/>
        <v>9</v>
      </c>
      <c r="C51" s="4">
        <f t="shared" ca="1" si="10"/>
        <v>94835</v>
      </c>
      <c r="D51">
        <v>94835</v>
      </c>
      <c r="E51" t="s">
        <v>561</v>
      </c>
      <c r="F51" t="s">
        <v>86</v>
      </c>
      <c r="G51" t="s">
        <v>87</v>
      </c>
      <c r="H51" t="s">
        <v>112</v>
      </c>
      <c r="I51" t="s">
        <v>30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363</v>
      </c>
      <c r="O51">
        <v>13183</v>
      </c>
      <c r="P51" t="s">
        <v>1075</v>
      </c>
      <c r="Q51" t="s">
        <v>82</v>
      </c>
      <c r="S51" t="s">
        <v>269</v>
      </c>
      <c r="T51" t="s">
        <v>36</v>
      </c>
      <c r="U51" t="s">
        <v>35</v>
      </c>
      <c r="V51" t="s">
        <v>190</v>
      </c>
      <c r="W51" t="s">
        <v>26</v>
      </c>
      <c r="X51" t="s">
        <v>272</v>
      </c>
      <c r="Y51" t="s">
        <v>103</v>
      </c>
      <c r="Z51" t="s">
        <v>484</v>
      </c>
      <c r="AA51" s="2">
        <v>42755.484872685185</v>
      </c>
      <c r="AB51" s="2">
        <v>42843.194166666668</v>
      </c>
      <c r="AD51">
        <v>1</v>
      </c>
      <c r="AE51" t="str">
        <f t="shared" ca="1" si="12"/>
        <v>Protocols-SMB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P1</v>
      </c>
    </row>
    <row r="52" spans="1:34" x14ac:dyDescent="0.3">
      <c r="A52">
        <f t="shared" si="8"/>
        <v>44</v>
      </c>
      <c r="B52">
        <f t="shared" si="9"/>
        <v>23</v>
      </c>
      <c r="C52" s="4">
        <f t="shared" ca="1" si="10"/>
        <v>97010</v>
      </c>
      <c r="D52">
        <v>97010</v>
      </c>
      <c r="E52" t="s">
        <v>18</v>
      </c>
      <c r="F52" t="s">
        <v>86</v>
      </c>
      <c r="G52" t="s">
        <v>92</v>
      </c>
      <c r="H52" t="s">
        <v>94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776</v>
      </c>
      <c r="O52" t="s">
        <v>123</v>
      </c>
      <c r="P52" t="s">
        <v>626</v>
      </c>
      <c r="Q52" t="s">
        <v>82</v>
      </c>
      <c r="S52" t="s">
        <v>269</v>
      </c>
      <c r="T52" t="s">
        <v>36</v>
      </c>
      <c r="U52" t="s">
        <v>35</v>
      </c>
      <c r="V52" t="s">
        <v>29</v>
      </c>
      <c r="W52" t="s">
        <v>54</v>
      </c>
      <c r="X52" t="s">
        <v>405</v>
      </c>
      <c r="Y52" t="s">
        <v>484</v>
      </c>
      <c r="Z52" t="s">
        <v>484</v>
      </c>
      <c r="AA52" s="2">
        <v>42807.641898148147</v>
      </c>
      <c r="AB52" s="2">
        <v>42829.62767361111</v>
      </c>
      <c r="AD52">
        <v>3</v>
      </c>
      <c r="AE52" t="str">
        <f t="shared" ca="1" si="12"/>
        <v>Protocols-SMB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P2</v>
      </c>
    </row>
    <row r="53" spans="1:34" x14ac:dyDescent="0.3">
      <c r="A53">
        <f t="shared" si="8"/>
        <v>30</v>
      </c>
      <c r="B53">
        <f t="shared" si="9"/>
        <v>2</v>
      </c>
      <c r="C53" s="4">
        <f t="shared" ca="1" si="10"/>
        <v>97543</v>
      </c>
      <c r="D53">
        <v>97543</v>
      </c>
      <c r="E53" t="s">
        <v>91</v>
      </c>
      <c r="F53" t="s">
        <v>86</v>
      </c>
      <c r="G53" t="s">
        <v>92</v>
      </c>
      <c r="H53" t="s">
        <v>112</v>
      </c>
      <c r="I53" t="s">
        <v>30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1037</v>
      </c>
      <c r="O53">
        <v>17360</v>
      </c>
      <c r="P53" t="s">
        <v>123</v>
      </c>
      <c r="Q53" t="s">
        <v>82</v>
      </c>
      <c r="S53" t="s">
        <v>269</v>
      </c>
      <c r="T53" t="s">
        <v>36</v>
      </c>
      <c r="U53" t="s">
        <v>35</v>
      </c>
      <c r="V53" t="s">
        <v>29</v>
      </c>
      <c r="W53" t="s">
        <v>44</v>
      </c>
      <c r="X53" t="s">
        <v>118</v>
      </c>
      <c r="Y53" t="s">
        <v>484</v>
      </c>
      <c r="Z53" t="s">
        <v>484</v>
      </c>
      <c r="AA53" s="2">
        <v>42821.996874999997</v>
      </c>
      <c r="AB53" s="2">
        <v>42850.713865740741</v>
      </c>
      <c r="AC53" t="s">
        <v>402</v>
      </c>
      <c r="AD53">
        <v>2</v>
      </c>
      <c r="AE53" t="str">
        <f t="shared" ca="1" si="12"/>
        <v>Protocols-SMB</v>
      </c>
      <c r="AF53" t="str">
        <f t="shared" ca="1" si="13"/>
        <v xml:space="preserve"> ---</v>
      </c>
      <c r="AG53" t="str">
        <f t="shared" ca="1" si="14"/>
        <v xml:space="preserve"> ---</v>
      </c>
      <c r="AH53" t="str">
        <f t="shared" ca="1" si="15"/>
        <v>P2</v>
      </c>
    </row>
    <row r="54" spans="1:34" x14ac:dyDescent="0.3">
      <c r="A54">
        <f t="shared" si="8"/>
        <v>27</v>
      </c>
      <c r="B54">
        <f t="shared" si="9"/>
        <v>2</v>
      </c>
      <c r="C54" s="4">
        <f t="shared" ca="1" si="10"/>
        <v>97762</v>
      </c>
      <c r="D54">
        <v>97762</v>
      </c>
      <c r="E54" t="s">
        <v>561</v>
      </c>
      <c r="F54" t="s">
        <v>86</v>
      </c>
      <c r="G54" t="s">
        <v>87</v>
      </c>
      <c r="H54" t="s">
        <v>112</v>
      </c>
      <c r="I54" t="s">
        <v>24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950</v>
      </c>
      <c r="O54">
        <v>17259</v>
      </c>
      <c r="P54" t="s">
        <v>1076</v>
      </c>
      <c r="Q54" t="s">
        <v>82</v>
      </c>
      <c r="S54" t="s">
        <v>269</v>
      </c>
      <c r="T54" t="s">
        <v>23</v>
      </c>
      <c r="U54" t="s">
        <v>39</v>
      </c>
      <c r="V54" t="s">
        <v>190</v>
      </c>
      <c r="W54" t="s">
        <v>26</v>
      </c>
      <c r="X54" t="s">
        <v>405</v>
      </c>
      <c r="Y54" t="s">
        <v>484</v>
      </c>
      <c r="Z54" t="s">
        <v>484</v>
      </c>
      <c r="AA54" s="2">
        <v>42825.480578703704</v>
      </c>
      <c r="AB54" s="2">
        <v>42850.027708333335</v>
      </c>
      <c r="AD54">
        <v>1</v>
      </c>
      <c r="AE54" t="str">
        <f t="shared" ca="1" si="12"/>
        <v>Protocols-SMB</v>
      </c>
      <c r="AF54" t="str">
        <f t="shared" ca="1" si="13"/>
        <v xml:space="preserve"> ---</v>
      </c>
      <c r="AG54" t="str">
        <f t="shared" ca="1" si="14"/>
        <v xml:space="preserve"> ---</v>
      </c>
      <c r="AH54" t="str">
        <f t="shared" ca="1" si="15"/>
        <v>P1</v>
      </c>
    </row>
    <row r="55" spans="1:34" x14ac:dyDescent="0.3">
      <c r="A55">
        <f t="shared" si="8"/>
        <v>10</v>
      </c>
      <c r="B55">
        <f t="shared" si="9"/>
        <v>2</v>
      </c>
      <c r="C55" s="4">
        <f t="shared" ca="1" si="10"/>
        <v>98321</v>
      </c>
      <c r="D55">
        <v>98321</v>
      </c>
      <c r="E55" t="s">
        <v>1035</v>
      </c>
      <c r="F55" t="s">
        <v>86</v>
      </c>
      <c r="G55" t="s">
        <v>87</v>
      </c>
      <c r="H55" t="s">
        <v>94</v>
      </c>
      <c r="I55" t="s">
        <v>24</v>
      </c>
      <c r="J55" t="s">
        <v>123</v>
      </c>
      <c r="K55" t="str">
        <f t="shared" ca="1" si="11"/>
        <v>.</v>
      </c>
      <c r="L55" t="s">
        <v>484</v>
      </c>
      <c r="M55" t="s">
        <v>1088</v>
      </c>
      <c r="N55" t="s">
        <v>1051</v>
      </c>
      <c r="O55" t="s">
        <v>123</v>
      </c>
      <c r="P55" t="s">
        <v>1071</v>
      </c>
      <c r="Q55" t="s">
        <v>82</v>
      </c>
      <c r="S55" t="s">
        <v>269</v>
      </c>
      <c r="T55" t="s">
        <v>23</v>
      </c>
      <c r="U55" t="s">
        <v>22</v>
      </c>
      <c r="V55" t="s">
        <v>29</v>
      </c>
      <c r="W55" t="s">
        <v>32</v>
      </c>
      <c r="X55" t="s">
        <v>405</v>
      </c>
      <c r="Y55" t="s">
        <v>484</v>
      </c>
      <c r="Z55" t="s">
        <v>847</v>
      </c>
      <c r="AA55" s="2">
        <v>42842.461909722224</v>
      </c>
      <c r="AB55" s="2">
        <v>42850.648009259261</v>
      </c>
      <c r="AD55">
        <v>3</v>
      </c>
      <c r="AE55" t="str">
        <f t="shared" ca="1" si="12"/>
        <v>Protocols-SMB</v>
      </c>
      <c r="AF55" t="str">
        <f t="shared" ca="1" si="13"/>
        <v>Avitus_1.4.0.66-20170426</v>
      </c>
      <c r="AG55" t="str">
        <f t="shared" ca="1" si="14"/>
        <v xml:space="preserve"> ---</v>
      </c>
      <c r="AH55" t="str">
        <f t="shared" ca="1" si="15"/>
        <v>P0</v>
      </c>
    </row>
    <row r="56" spans="1:34" x14ac:dyDescent="0.3">
      <c r="A56">
        <f t="shared" si="8"/>
        <v>10</v>
      </c>
      <c r="B56">
        <f t="shared" si="9"/>
        <v>1</v>
      </c>
      <c r="C56" s="4">
        <f t="shared" ca="1" si="10"/>
        <v>98327</v>
      </c>
      <c r="D56">
        <v>98327</v>
      </c>
      <c r="E56" t="s">
        <v>84</v>
      </c>
      <c r="F56" t="s">
        <v>86</v>
      </c>
      <c r="G56" t="s">
        <v>87</v>
      </c>
      <c r="H56" t="s">
        <v>184</v>
      </c>
      <c r="I56" t="s">
        <v>81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1053</v>
      </c>
      <c r="O56" t="s">
        <v>123</v>
      </c>
      <c r="P56" t="s">
        <v>123</v>
      </c>
      <c r="Q56" t="s">
        <v>82</v>
      </c>
      <c r="S56" t="s">
        <v>269</v>
      </c>
      <c r="T56" t="s">
        <v>36</v>
      </c>
      <c r="U56" t="s">
        <v>22</v>
      </c>
      <c r="V56" t="s">
        <v>82</v>
      </c>
      <c r="W56" t="s">
        <v>54</v>
      </c>
      <c r="X56" t="s">
        <v>405</v>
      </c>
      <c r="Y56" t="s">
        <v>484</v>
      </c>
      <c r="Z56" t="s">
        <v>484</v>
      </c>
      <c r="AA56" s="2">
        <v>42842.525949074072</v>
      </c>
      <c r="AB56" s="2">
        <v>42851.457361111112</v>
      </c>
      <c r="AC56" t="s">
        <v>402</v>
      </c>
      <c r="AD56">
        <v>4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 xml:space="preserve"> ---</v>
      </c>
      <c r="AH56" t="str">
        <f t="shared" ca="1" si="15"/>
        <v>P0</v>
      </c>
    </row>
    <row r="57" spans="1:34" x14ac:dyDescent="0.3">
      <c r="A57">
        <f t="shared" si="8"/>
        <v>2</v>
      </c>
      <c r="B57">
        <f t="shared" si="9"/>
        <v>1</v>
      </c>
      <c r="C57" s="4">
        <f t="shared" ca="1" si="10"/>
        <v>98690</v>
      </c>
      <c r="D57">
        <v>98690</v>
      </c>
      <c r="E57" t="s">
        <v>416</v>
      </c>
      <c r="F57" t="s">
        <v>86</v>
      </c>
      <c r="G57" t="s">
        <v>266</v>
      </c>
      <c r="H57" t="s">
        <v>184</v>
      </c>
      <c r="I57" t="s">
        <v>68</v>
      </c>
      <c r="J57" t="s">
        <v>123</v>
      </c>
      <c r="K57" t="str">
        <f t="shared" ca="1" si="11"/>
        <v>NTR</v>
      </c>
      <c r="L57" t="s">
        <v>484</v>
      </c>
      <c r="M57" t="s">
        <v>484</v>
      </c>
      <c r="N57" t="s">
        <v>1144</v>
      </c>
      <c r="O57" t="s">
        <v>123</v>
      </c>
      <c r="P57" t="s">
        <v>123</v>
      </c>
      <c r="Q57" t="s">
        <v>82</v>
      </c>
      <c r="S57" t="s">
        <v>269</v>
      </c>
      <c r="T57" t="s">
        <v>23</v>
      </c>
      <c r="U57" t="s">
        <v>39</v>
      </c>
      <c r="V57" t="s">
        <v>82</v>
      </c>
      <c r="W57" t="s">
        <v>95</v>
      </c>
      <c r="X57" t="s">
        <v>544</v>
      </c>
      <c r="Y57" t="s">
        <v>484</v>
      </c>
      <c r="Z57" t="s">
        <v>484</v>
      </c>
      <c r="AA57" s="2">
        <v>42850.136504629627</v>
      </c>
      <c r="AB57" s="2">
        <v>42851.240902777776</v>
      </c>
      <c r="AD57">
        <v>11</v>
      </c>
      <c r="AE57" t="str">
        <f t="shared" ca="1" si="12"/>
        <v>NTR</v>
      </c>
      <c r="AF57" t="str">
        <f t="shared" ca="1" si="13"/>
        <v>NoTarg</v>
      </c>
      <c r="AG57" t="str">
        <f t="shared" ca="1" si="14"/>
        <v>NoWaive</v>
      </c>
      <c r="AH57" t="str">
        <f t="shared" ca="1" si="15"/>
        <v>NTR</v>
      </c>
    </row>
    <row r="58" spans="1:34" x14ac:dyDescent="0.3">
      <c r="A58">
        <f t="shared" si="8"/>
        <v>2</v>
      </c>
      <c r="B58">
        <f t="shared" si="9"/>
        <v>2</v>
      </c>
      <c r="C58" s="4">
        <f t="shared" ca="1" si="10"/>
        <v>98696</v>
      </c>
      <c r="D58">
        <v>98696</v>
      </c>
      <c r="E58" t="s">
        <v>416</v>
      </c>
      <c r="F58" t="s">
        <v>86</v>
      </c>
      <c r="G58" t="s">
        <v>266</v>
      </c>
      <c r="H58" t="s">
        <v>156</v>
      </c>
      <c r="I58" t="s">
        <v>123</v>
      </c>
      <c r="J58" t="s">
        <v>123</v>
      </c>
      <c r="K58" t="str">
        <f t="shared" ca="1" si="11"/>
        <v>NTR</v>
      </c>
      <c r="L58" t="s">
        <v>484</v>
      </c>
      <c r="M58" t="s">
        <v>484</v>
      </c>
      <c r="N58" t="s">
        <v>1139</v>
      </c>
      <c r="O58" t="s">
        <v>123</v>
      </c>
      <c r="P58" t="s">
        <v>123</v>
      </c>
      <c r="Q58" t="s">
        <v>21</v>
      </c>
      <c r="S58" t="s">
        <v>269</v>
      </c>
      <c r="T58" t="s">
        <v>23</v>
      </c>
      <c r="U58" t="s">
        <v>39</v>
      </c>
      <c r="V58" t="s">
        <v>29</v>
      </c>
      <c r="W58" t="s">
        <v>54</v>
      </c>
      <c r="X58" t="s">
        <v>665</v>
      </c>
      <c r="Y58" t="s">
        <v>484</v>
      </c>
      <c r="Z58" t="s">
        <v>484</v>
      </c>
      <c r="AA58" s="2">
        <v>42850.209583333337</v>
      </c>
      <c r="AB58" s="2">
        <v>42850.674780092595</v>
      </c>
      <c r="AD58">
        <v>5</v>
      </c>
      <c r="AE58" t="str">
        <f t="shared" ca="1" si="12"/>
        <v>NTR</v>
      </c>
      <c r="AF58" t="str">
        <f t="shared" ca="1" si="13"/>
        <v>NoTarg</v>
      </c>
      <c r="AG58" t="str">
        <f t="shared" ca="1" si="14"/>
        <v>NoWaive</v>
      </c>
      <c r="AH58" t="str">
        <f t="shared" ca="1" si="15"/>
        <v>NTR</v>
      </c>
    </row>
    <row r="59" spans="1:34" x14ac:dyDescent="0.3">
      <c r="A59">
        <f t="shared" si="8"/>
        <v>2</v>
      </c>
      <c r="B59">
        <f t="shared" si="9"/>
        <v>1</v>
      </c>
      <c r="C59" s="4">
        <f t="shared" ca="1" si="10"/>
        <v>98719</v>
      </c>
      <c r="D59">
        <v>98719</v>
      </c>
      <c r="E59" t="s">
        <v>265</v>
      </c>
      <c r="F59" t="s">
        <v>86</v>
      </c>
      <c r="G59" t="s">
        <v>87</v>
      </c>
      <c r="H59" t="s">
        <v>112</v>
      </c>
      <c r="I59" t="s">
        <v>24</v>
      </c>
      <c r="J59" t="s">
        <v>123</v>
      </c>
      <c r="K59" t="str">
        <f t="shared" ca="1" si="11"/>
        <v>NTR</v>
      </c>
      <c r="L59" t="s">
        <v>484</v>
      </c>
      <c r="M59" t="s">
        <v>484</v>
      </c>
      <c r="N59" t="s">
        <v>1145</v>
      </c>
      <c r="O59">
        <v>17461</v>
      </c>
      <c r="P59" t="s">
        <v>123</v>
      </c>
      <c r="Q59" t="s">
        <v>82</v>
      </c>
      <c r="S59" t="s">
        <v>269</v>
      </c>
      <c r="T59" t="s">
        <v>36</v>
      </c>
      <c r="U59" t="s">
        <v>35</v>
      </c>
      <c r="V59" t="s">
        <v>190</v>
      </c>
      <c r="W59" t="s">
        <v>26</v>
      </c>
      <c r="X59" t="s">
        <v>742</v>
      </c>
      <c r="Y59" t="s">
        <v>103</v>
      </c>
      <c r="Z59" t="s">
        <v>484</v>
      </c>
      <c r="AA59" s="2">
        <v>42850.597083333334</v>
      </c>
      <c r="AB59" s="2">
        <v>42851.476504629631</v>
      </c>
      <c r="AD59">
        <v>4</v>
      </c>
      <c r="AE59" t="str">
        <f t="shared" ca="1" si="12"/>
        <v>NTR</v>
      </c>
      <c r="AF59" t="str">
        <f t="shared" ca="1" si="13"/>
        <v>NoTarg</v>
      </c>
      <c r="AG59" t="str">
        <f t="shared" ca="1" si="14"/>
        <v>NoWaive</v>
      </c>
      <c r="AH59" t="str">
        <f t="shared" ca="1" si="15"/>
        <v>NTR</v>
      </c>
    </row>
    <row r="60" spans="1:34" x14ac:dyDescent="0.3">
      <c r="A60">
        <f t="shared" si="8"/>
        <v>1</v>
      </c>
      <c r="B60">
        <f t="shared" si="9"/>
        <v>1</v>
      </c>
      <c r="C60" s="4">
        <f t="shared" ca="1" si="10"/>
        <v>98767</v>
      </c>
      <c r="D60">
        <v>98767</v>
      </c>
      <c r="E60" t="s">
        <v>265</v>
      </c>
      <c r="F60" t="s">
        <v>86</v>
      </c>
      <c r="G60" t="s">
        <v>87</v>
      </c>
      <c r="H60" t="s">
        <v>112</v>
      </c>
      <c r="I60" t="s">
        <v>24</v>
      </c>
      <c r="J60" t="s">
        <v>123</v>
      </c>
      <c r="K60" t="str">
        <f t="shared" ca="1" si="11"/>
        <v>NTR</v>
      </c>
      <c r="L60" t="s">
        <v>484</v>
      </c>
      <c r="M60" t="s">
        <v>484</v>
      </c>
      <c r="N60" t="s">
        <v>1151</v>
      </c>
      <c r="O60">
        <v>17441</v>
      </c>
      <c r="P60" t="s">
        <v>123</v>
      </c>
      <c r="Q60" t="s">
        <v>82</v>
      </c>
      <c r="S60" t="s">
        <v>269</v>
      </c>
      <c r="T60" t="s">
        <v>36</v>
      </c>
      <c r="U60" t="s">
        <v>35</v>
      </c>
      <c r="V60" t="s">
        <v>190</v>
      </c>
      <c r="W60" t="s">
        <v>26</v>
      </c>
      <c r="X60" t="s">
        <v>405</v>
      </c>
      <c r="Y60" t="s">
        <v>484</v>
      </c>
      <c r="Z60" t="s">
        <v>484</v>
      </c>
      <c r="AA60" s="2">
        <v>42851.463229166664</v>
      </c>
      <c r="AB60" s="2">
        <v>42851.463229166664</v>
      </c>
      <c r="AD60">
        <v>1</v>
      </c>
      <c r="AE60" t="str">
        <f t="shared" ca="1" si="12"/>
        <v>NTR</v>
      </c>
      <c r="AF60" t="str">
        <f t="shared" ca="1" si="13"/>
        <v>NoTarg</v>
      </c>
      <c r="AG60" t="str">
        <f t="shared" ca="1" si="14"/>
        <v>NoWaive</v>
      </c>
      <c r="AH60" t="str">
        <f t="shared" ca="1" si="15"/>
        <v>NTR</v>
      </c>
    </row>
    <row r="61" spans="1:34" x14ac:dyDescent="0.3">
      <c r="A61">
        <f t="shared" si="8"/>
        <v>1</v>
      </c>
      <c r="B61">
        <f t="shared" si="9"/>
        <v>1</v>
      </c>
      <c r="C61" s="4">
        <f t="shared" ca="1" si="10"/>
        <v>98779</v>
      </c>
      <c r="D61">
        <v>98779</v>
      </c>
      <c r="E61" t="s">
        <v>265</v>
      </c>
      <c r="F61" t="s">
        <v>86</v>
      </c>
      <c r="G61" t="s">
        <v>87</v>
      </c>
      <c r="H61" t="s">
        <v>94</v>
      </c>
      <c r="I61" t="s">
        <v>24</v>
      </c>
      <c r="J61" t="s">
        <v>123</v>
      </c>
      <c r="K61" t="str">
        <f t="shared" ca="1" si="11"/>
        <v>NTR</v>
      </c>
      <c r="L61" t="s">
        <v>484</v>
      </c>
      <c r="M61" t="s">
        <v>484</v>
      </c>
      <c r="N61" t="s">
        <v>1153</v>
      </c>
      <c r="O61" t="s">
        <v>123</v>
      </c>
      <c r="P61" t="s">
        <v>123</v>
      </c>
      <c r="Q61" t="s">
        <v>82</v>
      </c>
      <c r="S61" t="s">
        <v>269</v>
      </c>
      <c r="T61" t="s">
        <v>23</v>
      </c>
      <c r="U61" t="s">
        <v>39</v>
      </c>
      <c r="V61" t="s">
        <v>82</v>
      </c>
      <c r="W61" t="s">
        <v>683</v>
      </c>
      <c r="X61" t="s">
        <v>405</v>
      </c>
      <c r="Y61" t="s">
        <v>484</v>
      </c>
      <c r="Z61" t="s">
        <v>484</v>
      </c>
      <c r="AA61" s="2">
        <v>42851.675995370373</v>
      </c>
      <c r="AB61" s="2">
        <v>42851.675995370373</v>
      </c>
      <c r="AD61">
        <v>1</v>
      </c>
      <c r="AE61" t="str">
        <f t="shared" ca="1" si="12"/>
        <v>NTR</v>
      </c>
      <c r="AF61" t="str">
        <f t="shared" ca="1" si="13"/>
        <v>NoTarg</v>
      </c>
      <c r="AG61" t="str">
        <f t="shared" ca="1" si="14"/>
        <v>NoWaive</v>
      </c>
      <c r="AH61" t="str">
        <f t="shared" ca="1" si="15"/>
        <v>NTR</v>
      </c>
    </row>
    <row r="62" spans="1:34" x14ac:dyDescent="0.3">
      <c r="A62">
        <f t="shared" si="8"/>
        <v>111</v>
      </c>
      <c r="B62">
        <f t="shared" si="9"/>
        <v>0</v>
      </c>
      <c r="C62" s="4">
        <f t="shared" ca="1" si="10"/>
        <v>94268</v>
      </c>
      <c r="D62">
        <v>94268</v>
      </c>
      <c r="E62" t="s">
        <v>181</v>
      </c>
      <c r="F62" t="s">
        <v>55</v>
      </c>
      <c r="G62" t="s">
        <v>182</v>
      </c>
      <c r="H62" t="s">
        <v>112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1100</v>
      </c>
      <c r="N62" t="s">
        <v>368</v>
      </c>
      <c r="O62">
        <v>12452</v>
      </c>
      <c r="P62" t="s">
        <v>645</v>
      </c>
      <c r="Q62" t="s">
        <v>82</v>
      </c>
      <c r="S62" t="s">
        <v>269</v>
      </c>
      <c r="T62" t="s">
        <v>36</v>
      </c>
      <c r="U62" t="s">
        <v>35</v>
      </c>
      <c r="V62" t="s">
        <v>25</v>
      </c>
      <c r="W62" t="s">
        <v>26</v>
      </c>
      <c r="X62" t="s">
        <v>218</v>
      </c>
      <c r="Y62" t="s">
        <v>484</v>
      </c>
      <c r="Z62" t="s">
        <v>484</v>
      </c>
      <c r="AA62" s="2">
        <v>42741.246898148151</v>
      </c>
      <c r="AB62" s="2">
        <v>42852.085613425923</v>
      </c>
      <c r="AD62">
        <v>7</v>
      </c>
      <c r="AE62" t="str">
        <f t="shared" ca="1" si="12"/>
        <v>Snapshots</v>
      </c>
      <c r="AF62" t="str">
        <f t="shared" ca="1" si="13"/>
        <v>Avitus_1.4.0.67-20170503</v>
      </c>
      <c r="AG62" t="str">
        <f t="shared" ca="1" si="14"/>
        <v xml:space="preserve"> ---</v>
      </c>
      <c r="AH62" t="str">
        <f t="shared" ca="1" si="15"/>
        <v>P1</v>
      </c>
    </row>
    <row r="63" spans="1:34" x14ac:dyDescent="0.3">
      <c r="A63">
        <f t="shared" si="8"/>
        <v>42237</v>
      </c>
      <c r="B63">
        <f t="shared" si="9"/>
        <v>42237</v>
      </c>
      <c r="C63" s="4">
        <f t="shared" ca="1" si="10"/>
        <v>0</v>
      </c>
      <c r="I63" t="s">
        <v>123</v>
      </c>
      <c r="J63" t="s">
        <v>123</v>
      </c>
      <c r="K63" t="str">
        <f t="shared" ca="1" si="11"/>
        <v>.</v>
      </c>
      <c r="O63" t="s">
        <v>123</v>
      </c>
      <c r="P63" t="s">
        <v>123</v>
      </c>
      <c r="AE63">
        <f t="shared" ca="1" si="12"/>
        <v>0</v>
      </c>
      <c r="AF63">
        <f t="shared" ca="1" si="13"/>
        <v>0</v>
      </c>
      <c r="AG63">
        <f t="shared" ca="1" si="14"/>
        <v>0</v>
      </c>
      <c r="AH63">
        <f t="shared" ca="1" si="15"/>
        <v>0</v>
      </c>
    </row>
    <row r="64" spans="1:34" x14ac:dyDescent="0.3">
      <c r="A64">
        <f t="shared" si="8"/>
        <v>42237</v>
      </c>
      <c r="B64">
        <f t="shared" si="9"/>
        <v>42237</v>
      </c>
      <c r="C64" s="4">
        <f t="shared" ca="1" si="10"/>
        <v>0</v>
      </c>
      <c r="I64" t="s">
        <v>123</v>
      </c>
      <c r="J64" t="s">
        <v>123</v>
      </c>
      <c r="K64" t="str">
        <f t="shared" ca="1" si="11"/>
        <v>.</v>
      </c>
      <c r="O64" t="s">
        <v>123</v>
      </c>
      <c r="P64" t="s">
        <v>123</v>
      </c>
      <c r="AE64">
        <f t="shared" ca="1" si="12"/>
        <v>0</v>
      </c>
      <c r="AF64">
        <f t="shared" ca="1" si="13"/>
        <v>0</v>
      </c>
      <c r="AG64">
        <f t="shared" ca="1" si="14"/>
        <v>0</v>
      </c>
      <c r="AH64">
        <f t="shared" ca="1" si="15"/>
        <v>0</v>
      </c>
    </row>
    <row r="65" spans="1:34" x14ac:dyDescent="0.3">
      <c r="A65">
        <f t="shared" si="8"/>
        <v>42237</v>
      </c>
      <c r="B65">
        <f t="shared" si="9"/>
        <v>42237</v>
      </c>
      <c r="C65" s="4">
        <f t="shared" ca="1" si="10"/>
        <v>0</v>
      </c>
      <c r="I65" t="s">
        <v>123</v>
      </c>
      <c r="J65" t="s">
        <v>123</v>
      </c>
      <c r="K65" t="str">
        <f t="shared" ca="1" si="11"/>
        <v>.</v>
      </c>
      <c r="O65" t="s">
        <v>123</v>
      </c>
      <c r="P65" t="s">
        <v>123</v>
      </c>
      <c r="AE65">
        <f t="shared" ca="1" si="12"/>
        <v>0</v>
      </c>
      <c r="AF65">
        <f t="shared" ca="1" si="13"/>
        <v>0</v>
      </c>
      <c r="AG65">
        <f t="shared" ca="1" si="14"/>
        <v>0</v>
      </c>
      <c r="AH65">
        <f t="shared" ca="1" si="15"/>
        <v>0</v>
      </c>
    </row>
    <row r="66" spans="1:34" x14ac:dyDescent="0.3">
      <c r="A66">
        <f t="shared" ref="A66:A100" si="16">DAYS360(AA66,$K$104)</f>
        <v>42237</v>
      </c>
      <c r="B66">
        <f t="shared" ref="B66:B100" si="17">DAYS360(AB66,$K$104)</f>
        <v>42237</v>
      </c>
      <c r="C66" s="4">
        <f t="shared" ref="C66:C100" ca="1" si="18">HYPERLINK($N$174 &amp; INDIRECT("d" &amp; ROW()),INDIRECT("d" &amp; ROW()))</f>
        <v>0</v>
      </c>
      <c r="I66" t="s">
        <v>123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O66" t="s">
        <v>123</v>
      </c>
      <c r="P66" t="s">
        <v>123</v>
      </c>
      <c r="AE66">
        <f t="shared" ref="AE66:AE100" ca="1" si="20">IFERROR(VLOOKUP($D66,INDIRECT("'" &amp; $K$103 &amp; "'!$C$2:$K$90"),4,FALSE),"NTR")</f>
        <v>0</v>
      </c>
      <c r="AF66">
        <f t="shared" ref="AF66:AF100" ca="1" si="21">IFERROR(VLOOKUP($D66,INDIRECT("'" &amp; $K$103 &amp; "'!$C$2:$T$90"),11,FALSE),"NoTarg")</f>
        <v>0</v>
      </c>
      <c r="AG66">
        <f t="shared" ref="AG66:AG100" ca="1" si="22">IFERROR(VLOOKUP($D66,INDIRECT("'" &amp; $K$103 &amp; "'!$C$2:$L$90"),10,FALSE),"NoWaive")</f>
        <v>0</v>
      </c>
      <c r="AH66">
        <f t="shared" ref="AH66:AH100" ca="1" si="23">IFERROR(VLOOKUP($D66,INDIRECT("'" &amp; $K$103 &amp; "'!$C$2:$T$90"),6,FALSE),"NTR")</f>
        <v>0</v>
      </c>
    </row>
    <row r="67" spans="1:34" x14ac:dyDescent="0.3">
      <c r="A67">
        <f t="shared" si="16"/>
        <v>42237</v>
      </c>
      <c r="B67">
        <f t="shared" si="17"/>
        <v>42237</v>
      </c>
      <c r="C67" s="4">
        <f t="shared" ca="1" si="18"/>
        <v>0</v>
      </c>
      <c r="I67" t="s">
        <v>123</v>
      </c>
      <c r="J67" t="s">
        <v>123</v>
      </c>
      <c r="K67" t="str">
        <f t="shared" ca="1" si="19"/>
        <v>.</v>
      </c>
      <c r="O67" t="s">
        <v>123</v>
      </c>
      <c r="P67" t="s">
        <v>123</v>
      </c>
      <c r="AE67">
        <f t="shared" ca="1" si="20"/>
        <v>0</v>
      </c>
      <c r="AF67">
        <f t="shared" ca="1" si="21"/>
        <v>0</v>
      </c>
      <c r="AG67">
        <f t="shared" ca="1" si="22"/>
        <v>0</v>
      </c>
      <c r="AH67">
        <f t="shared" ca="1" si="23"/>
        <v>0</v>
      </c>
    </row>
    <row r="68" spans="1:34" x14ac:dyDescent="0.3">
      <c r="A68">
        <f t="shared" si="16"/>
        <v>42237</v>
      </c>
      <c r="B68">
        <f t="shared" si="17"/>
        <v>42237</v>
      </c>
      <c r="C68" s="4">
        <f t="shared" ca="1" si="18"/>
        <v>0</v>
      </c>
      <c r="I68" t="s">
        <v>123</v>
      </c>
      <c r="J68" t="s">
        <v>123</v>
      </c>
      <c r="K68" t="str">
        <f t="shared" ca="1" si="19"/>
        <v>.</v>
      </c>
      <c r="O68" t="s">
        <v>123</v>
      </c>
      <c r="P68" t="s">
        <v>123</v>
      </c>
      <c r="AE68">
        <f t="shared" ca="1" si="20"/>
        <v>0</v>
      </c>
      <c r="AF68">
        <f t="shared" ca="1" si="21"/>
        <v>0</v>
      </c>
      <c r="AG68">
        <f t="shared" ca="1" si="22"/>
        <v>0</v>
      </c>
      <c r="AH68">
        <f t="shared" ca="1" si="23"/>
        <v>0</v>
      </c>
    </row>
    <row r="69" spans="1:34" x14ac:dyDescent="0.3">
      <c r="A69">
        <f t="shared" si="16"/>
        <v>42237</v>
      </c>
      <c r="B69">
        <f t="shared" si="17"/>
        <v>42237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>
        <f t="shared" ca="1" si="22"/>
        <v>0</v>
      </c>
      <c r="AH69">
        <f t="shared" ca="1" si="23"/>
        <v>0</v>
      </c>
    </row>
    <row r="70" spans="1:34" x14ac:dyDescent="0.3">
      <c r="A70">
        <f t="shared" si="16"/>
        <v>42237</v>
      </c>
      <c r="B70">
        <f t="shared" si="17"/>
        <v>42237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42237</v>
      </c>
      <c r="B71">
        <f t="shared" si="17"/>
        <v>42237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42237</v>
      </c>
      <c r="B72">
        <f t="shared" si="17"/>
        <v>42237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42237</v>
      </c>
      <c r="B73">
        <f t="shared" si="17"/>
        <v>42237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42237</v>
      </c>
      <c r="B74">
        <f t="shared" si="17"/>
        <v>42237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42237</v>
      </c>
      <c r="B75">
        <f t="shared" si="17"/>
        <v>42237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42237</v>
      </c>
      <c r="B76">
        <f t="shared" si="17"/>
        <v>42237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42237</v>
      </c>
      <c r="B77">
        <f t="shared" si="17"/>
        <v>42237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42237</v>
      </c>
      <c r="B78">
        <f t="shared" si="17"/>
        <v>42237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42237</v>
      </c>
      <c r="B79">
        <f t="shared" si="17"/>
        <v>42237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42237</v>
      </c>
      <c r="B80">
        <f t="shared" si="17"/>
        <v>42237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42237</v>
      </c>
      <c r="B81">
        <f t="shared" si="17"/>
        <v>42237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42237</v>
      </c>
      <c r="B82">
        <f t="shared" si="17"/>
        <v>42237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42237</v>
      </c>
      <c r="B83">
        <f t="shared" si="17"/>
        <v>42237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42237</v>
      </c>
      <c r="B84">
        <f t="shared" si="17"/>
        <v>42237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42237</v>
      </c>
      <c r="B85">
        <f t="shared" si="17"/>
        <v>42237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42237</v>
      </c>
      <c r="B86">
        <f t="shared" si="17"/>
        <v>42237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42237</v>
      </c>
      <c r="B87">
        <f t="shared" si="17"/>
        <v>42237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42237</v>
      </c>
      <c r="B88">
        <f t="shared" si="17"/>
        <v>42237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42237</v>
      </c>
      <c r="B89">
        <f t="shared" si="17"/>
        <v>42237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42237</v>
      </c>
      <c r="B90">
        <f t="shared" si="17"/>
        <v>42237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42237</v>
      </c>
      <c r="B91">
        <f t="shared" si="17"/>
        <v>42237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42237</v>
      </c>
      <c r="B92">
        <f t="shared" si="17"/>
        <v>42237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42237</v>
      </c>
      <c r="B93">
        <f t="shared" si="17"/>
        <v>42237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42237</v>
      </c>
      <c r="B94">
        <f t="shared" si="17"/>
        <v>42237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42237</v>
      </c>
      <c r="B95">
        <f t="shared" si="17"/>
        <v>42237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42237</v>
      </c>
      <c r="B96">
        <f t="shared" si="17"/>
        <v>42237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42237</v>
      </c>
      <c r="B97">
        <f t="shared" si="17"/>
        <v>42237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42237</v>
      </c>
      <c r="B98">
        <f t="shared" si="17"/>
        <v>42237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42237</v>
      </c>
      <c r="B99">
        <f t="shared" si="17"/>
        <v>42237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42237</v>
      </c>
      <c r="B100">
        <f t="shared" si="17"/>
        <v>42237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61</v>
      </c>
      <c r="K103" t="s">
        <v>1154</v>
      </c>
    </row>
    <row r="104" spans="1:34" x14ac:dyDescent="0.3">
      <c r="G104" t="s">
        <v>153</v>
      </c>
      <c r="I104" t="str">
        <f>CONCATENATE(MID($K$103,11,5), " Report")</f>
        <v>04-25 Report</v>
      </c>
      <c r="K104" s="6">
        <v>42852</v>
      </c>
    </row>
    <row r="105" spans="1:34" x14ac:dyDescent="0.3">
      <c r="F105" t="s">
        <v>150</v>
      </c>
      <c r="G105">
        <f ca="1">COUNTIFS(K2:K100,"=NTR")</f>
        <v>11</v>
      </c>
      <c r="I105">
        <f ca="1">INDIRECT("'" &amp; $K$103 &amp; "'!$g" &amp; ROW())</f>
        <v>13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10</v>
      </c>
      <c r="I106">
        <f t="shared" ref="I106:I111" ca="1" si="24">INDIRECT("'" &amp; $K$103 &amp; "'!$g" &amp; ROW())</f>
        <v>4</v>
      </c>
      <c r="K106" s="7"/>
    </row>
    <row r="107" spans="1:34" x14ac:dyDescent="0.3">
      <c r="F107" t="s">
        <v>157</v>
      </c>
      <c r="G107">
        <f>COUNTIFS(B2:B81,"&gt;7",B2:B81,"&lt;400")</f>
        <v>7</v>
      </c>
      <c r="I107">
        <f t="shared" ca="1" si="24"/>
        <v>5</v>
      </c>
    </row>
    <row r="108" spans="1:34" x14ac:dyDescent="0.3">
      <c r="F108" t="s">
        <v>152</v>
      </c>
      <c r="G108">
        <f>COUNTIFS(L2:L81,"=Waiver*")</f>
        <v>2</v>
      </c>
      <c r="I108">
        <f t="shared" ca="1" si="24"/>
        <v>2</v>
      </c>
    </row>
    <row r="109" spans="1:34" x14ac:dyDescent="0.3">
      <c r="F109" t="s">
        <v>158</v>
      </c>
      <c r="G109">
        <f>COUNTA(D2:D104)</f>
        <v>61</v>
      </c>
      <c r="I109">
        <f t="shared" ca="1" si="24"/>
        <v>75</v>
      </c>
    </row>
    <row r="110" spans="1:34" x14ac:dyDescent="0.3">
      <c r="F110" t="s">
        <v>159</v>
      </c>
      <c r="G110">
        <v>8</v>
      </c>
      <c r="I110">
        <f t="shared" ca="1" si="24"/>
        <v>8</v>
      </c>
    </row>
    <row r="111" spans="1:34" s="1" customFormat="1" x14ac:dyDescent="0.3">
      <c r="F111" s="1" t="s">
        <v>21</v>
      </c>
      <c r="G111" s="1">
        <f>COUNTIFS(Q2:Q95,$F111)</f>
        <v>6</v>
      </c>
      <c r="I111">
        <f t="shared" ca="1" si="24"/>
        <v>7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11</v>
      </c>
      <c r="H115" s="1">
        <f>COUNTIFS($F$2:$F$95,F115 &amp; "*",$H$2:$H$95,"P0")</f>
        <v>9</v>
      </c>
      <c r="I115" s="1">
        <f ca="1">INDIRECT("'" &amp; $K$103 &amp; "'!$g" &amp; ROW())</f>
        <v>18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3" ca="1" si="27">INDIRECT("'" &amp; $K$103 &amp; "'!$g" &amp; ROW())</f>
        <v>0</v>
      </c>
      <c r="K116" s="4" t="str">
        <f>HYPERLINK(Data!K2, "AvitusOpenRZmwr")</f>
        <v>AvitusOpenRZmwr</v>
      </c>
    </row>
    <row r="117" spans="5:14" x14ac:dyDescent="0.3">
      <c r="F117" t="s">
        <v>63</v>
      </c>
      <c r="G117" s="1">
        <f t="shared" si="25"/>
        <v>7</v>
      </c>
      <c r="H117" s="1">
        <f t="shared" si="26"/>
        <v>5</v>
      </c>
      <c r="I117" s="1">
        <f t="shared" ca="1" si="27"/>
        <v>11</v>
      </c>
    </row>
    <row r="118" spans="5:14" x14ac:dyDescent="0.3">
      <c r="F118" t="s">
        <v>70</v>
      </c>
      <c r="G118" s="1">
        <f t="shared" si="25"/>
        <v>10</v>
      </c>
      <c r="H118" s="1">
        <f t="shared" si="26"/>
        <v>9</v>
      </c>
      <c r="I118" s="1">
        <f t="shared" ca="1" si="27"/>
        <v>10</v>
      </c>
    </row>
    <row r="119" spans="5:14" x14ac:dyDescent="0.3">
      <c r="F119" t="s">
        <v>253</v>
      </c>
      <c r="G119" s="1">
        <f t="shared" si="25"/>
        <v>4</v>
      </c>
      <c r="H119" s="1">
        <f t="shared" si="26"/>
        <v>4</v>
      </c>
      <c r="I119" s="1">
        <f t="shared" ca="1" si="27"/>
        <v>7</v>
      </c>
      <c r="K119" t="s">
        <v>161</v>
      </c>
    </row>
    <row r="120" spans="5:14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7</v>
      </c>
      <c r="H122" s="1">
        <f t="shared" si="26"/>
        <v>4</v>
      </c>
      <c r="I122" s="1">
        <f t="shared" ca="1" si="27"/>
        <v>6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3</v>
      </c>
      <c r="H125" s="1">
        <f t="shared" si="26"/>
        <v>1</v>
      </c>
      <c r="I125" s="1">
        <f t="shared" ca="1" si="27"/>
        <v>3</v>
      </c>
      <c r="M125" t="str">
        <f>CONCATENATE("Prev Rpt= ",$K$103)</f>
        <v>Prev Rpt= bugs-2017-04-25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37</v>
      </c>
      <c r="M126">
        <f ca="1">INDIRECT("'" &amp; $K$103 &amp; "'!$l" &amp; ROW())</f>
        <v>44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12</v>
      </c>
      <c r="M127">
        <f ca="1">INDIRECT("'" &amp; $K$103 &amp; "'!$l" &amp; ROW())</f>
        <v>7</v>
      </c>
    </row>
    <row r="128" spans="5:14" x14ac:dyDescent="0.3">
      <c r="F128" t="s">
        <v>230</v>
      </c>
      <c r="G128" s="1">
        <f t="shared" si="25"/>
        <v>1</v>
      </c>
      <c r="H128" s="1">
        <f t="shared" si="26"/>
        <v>0</v>
      </c>
      <c r="I128" s="1">
        <f t="shared" ca="1" si="27"/>
        <v>1</v>
      </c>
      <c r="K128" t="s">
        <v>200</v>
      </c>
      <c r="L128">
        <f>COUNTIFS(H2:H95, "p2")</f>
        <v>11</v>
      </c>
      <c r="M128">
        <f ca="1">INDIRECT("'" &amp; $K$103 &amp; "'!$l" &amp; ROW())</f>
        <v>20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1</v>
      </c>
      <c r="I129" s="1">
        <f t="shared" ca="1" si="27"/>
        <v>2</v>
      </c>
      <c r="K129" t="s">
        <v>203</v>
      </c>
      <c r="L129">
        <f>COUNTIFS(H2:H95, "unspecified")</f>
        <v>1</v>
      </c>
      <c r="M129">
        <f ca="1">INDIRECT("'" &amp; $K$103 &amp; "'!$l" &amp; ROW())</f>
        <v>4</v>
      </c>
    </row>
    <row r="130" spans="5:13" x14ac:dyDescent="0.3">
      <c r="F130" t="s">
        <v>86</v>
      </c>
      <c r="G130" s="1">
        <f t="shared" si="25"/>
        <v>15</v>
      </c>
      <c r="H130" s="1">
        <f t="shared" si="26"/>
        <v>4</v>
      </c>
      <c r="I130" s="1">
        <f t="shared" ca="1" si="27"/>
        <v>14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1</v>
      </c>
      <c r="L131" s="1">
        <f>SUM(L126:L129)</f>
        <v>61</v>
      </c>
      <c r="M131" s="1">
        <f ca="1">SUM(M126:M129)</f>
        <v>75</v>
      </c>
    </row>
    <row r="132" spans="5:13" s="1" customFormat="1" x14ac:dyDescent="0.3">
      <c r="F132" s="1" t="s">
        <v>55</v>
      </c>
      <c r="G132" s="1">
        <f>COUNTIFS($F$2:$F$95,F132 &amp; "*")</f>
        <v>1</v>
      </c>
      <c r="H132" s="1">
        <f>COUNTIFS($F$2:$F$95,F132 &amp; "*",$H$2:$H$95,"P0")</f>
        <v>0</v>
      </c>
      <c r="I132" s="1">
        <f t="shared" ca="1" si="27"/>
        <v>2</v>
      </c>
    </row>
    <row r="133" spans="5:13" s="1" customFormat="1" x14ac:dyDescent="0.3">
      <c r="F133" s="1" t="s">
        <v>1140</v>
      </c>
      <c r="G133" s="1">
        <f>COUNTIFS($F$2:$F$95,F133 &amp; "*")</f>
        <v>1</v>
      </c>
      <c r="H133" s="1">
        <f>COUNTIFS($F$2:$F$95,F133 &amp; "*",$H$2:$H$95,"P0")</f>
        <v>0</v>
      </c>
      <c r="I133" s="1">
        <f t="shared" ca="1" si="27"/>
        <v>0</v>
      </c>
      <c r="K133" s="13" t="str">
        <f>CONCATENATE("184 to be verified/closed, ",SUM(54,31)," non-QA submitter.")</f>
        <v>184 to be verified/closed, 85 non-QA submitter.</v>
      </c>
      <c r="L133" s="13" t="str">
        <f>CONCATENATE("Older than 14 days: ", SUM(22,37))</f>
        <v>Older than 14 days: 59</v>
      </c>
    </row>
    <row r="134" spans="5:13" x14ac:dyDescent="0.3">
      <c r="G134" s="1">
        <f>SUM(G115:G133)</f>
        <v>61</v>
      </c>
      <c r="H134" s="1">
        <f>SUM(H115:H133)</f>
        <v>37</v>
      </c>
      <c r="I134" s="1">
        <f ca="1">SUM(I115:I133)</f>
        <v>75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0</v>
      </c>
      <c r="I136" s="1">
        <f ca="1">INDIRECT("'" &amp; $K$103 &amp; "'!$g" &amp; ROW())</f>
        <v>2</v>
      </c>
    </row>
    <row r="137" spans="5:13" x14ac:dyDescent="0.3">
      <c r="E137" s="1"/>
      <c r="F137" s="1" t="s">
        <v>194</v>
      </c>
      <c r="G137" s="1">
        <f>COUNTIFS($T$2:$T$95,$F137)</f>
        <v>35</v>
      </c>
      <c r="I137" s="1">
        <f ca="1">INDIRECT("'" &amp; $K$103 &amp; "'!$g" &amp; ROW())</f>
        <v>40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26</v>
      </c>
      <c r="I138" s="1">
        <f ca="1">INDIRECT("'" &amp; $K$103 &amp; "'!$g" &amp; ROW())</f>
        <v>33</v>
      </c>
      <c r="K138" s="4" t="s">
        <v>968</v>
      </c>
    </row>
    <row r="139" spans="5:13" x14ac:dyDescent="0.3">
      <c r="G139">
        <f>SUM(G136:G138)</f>
        <v>61</v>
      </c>
      <c r="I139">
        <f ca="1">INDIRECT("'" &amp; $K$103 &amp; "'!$g" &amp; ROW())</f>
        <v>75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33</v>
      </c>
      <c r="I141">
        <f ca="1">INDIRECT("'" &amp; $K$103 &amp; "'!$g" &amp;ROW())</f>
        <v>48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8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16</v>
      </c>
      <c r="I143">
        <f t="shared" ca="1" si="29"/>
        <v>13</v>
      </c>
    </row>
    <row r="144" spans="5:13" s="1" customFormat="1" x14ac:dyDescent="0.3">
      <c r="E144"/>
      <c r="F144" t="s">
        <v>29</v>
      </c>
      <c r="G144">
        <f t="shared" si="28"/>
        <v>9</v>
      </c>
      <c r="I144">
        <f t="shared" ca="1" si="29"/>
        <v>11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1</v>
      </c>
      <c r="I148">
        <f t="shared" ca="1" si="29"/>
        <v>1</v>
      </c>
    </row>
    <row r="149" spans="5:9" s="1" customFormat="1" x14ac:dyDescent="0.3">
      <c r="E149"/>
      <c r="G149" s="1">
        <f>SUM(G141:G148)</f>
        <v>61</v>
      </c>
      <c r="I149" s="1">
        <f ca="1">SUM(I141:I148)</f>
        <v>75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1087</v>
      </c>
      <c r="G154">
        <f t="shared" ref="G154:G165" si="31">COUNTIFS($M$2:$M$81,$F154)</f>
        <v>2</v>
      </c>
      <c r="I154">
        <f t="shared" ca="1" si="30"/>
        <v>19</v>
      </c>
    </row>
    <row r="155" spans="5:9" x14ac:dyDescent="0.3">
      <c r="F155" t="s">
        <v>1088</v>
      </c>
      <c r="G155">
        <f t="shared" si="31"/>
        <v>8</v>
      </c>
      <c r="I155">
        <f t="shared" ca="1" si="30"/>
        <v>6</v>
      </c>
    </row>
    <row r="156" spans="5:9" x14ac:dyDescent="0.3">
      <c r="F156" t="s">
        <v>1100</v>
      </c>
      <c r="G156">
        <f t="shared" si="31"/>
        <v>3</v>
      </c>
      <c r="I156">
        <f t="shared" ca="1" si="30"/>
        <v>0</v>
      </c>
    </row>
    <row r="157" spans="5:9" x14ac:dyDescent="0.3">
      <c r="F157" t="s">
        <v>1089</v>
      </c>
      <c r="G157">
        <f t="shared" si="31"/>
        <v>1</v>
      </c>
      <c r="I157">
        <f t="shared" ca="1" si="30"/>
        <v>1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14</v>
      </c>
    </row>
    <row r="174" spans="7:14" x14ac:dyDescent="0.3">
      <c r="N174" t="s">
        <v>478</v>
      </c>
    </row>
  </sheetData>
  <autoFilter ref="A1:AH101"/>
  <conditionalFormatting sqref="F2:F100">
    <cfRule type="expression" dxfId="202" priority="4">
      <formula>IF(AND(F2 &lt;&gt; AE2, AE2 &lt;&gt; "NTR"), 1,0)</formula>
    </cfRule>
  </conditionalFormatting>
  <conditionalFormatting sqref="M2:M100">
    <cfRule type="expression" dxfId="201" priority="3">
      <formula>IF(AND(M2&lt;&gt;AF2,AF2 &lt;&gt; "---"),IF(AF2 &lt;&gt; "NoTarg",1,0),0)</formula>
    </cfRule>
  </conditionalFormatting>
  <conditionalFormatting sqref="L2:L100">
    <cfRule type="expression" dxfId="200" priority="2">
      <formula>IF(AND(L2 &lt;&gt; AG2, AG2 &lt;&gt; "NoWaive"), 1,0)</formula>
    </cfRule>
  </conditionalFormatting>
  <conditionalFormatting sqref="H2:H100">
    <cfRule type="expression" dxfId="199" priority="1">
      <formula>IF(AND(H2 &lt;&gt; AH2, AH2 &lt;&gt; "NTR"), 1,0)</formula>
    </cfRule>
  </conditionalFormatting>
  <conditionalFormatting sqref="A131:E133 G131:H131 A116:H130 F132:H132 I116:I132 J116:BA133 A2:BA115 A134:BA500 F133:I133">
    <cfRule type="expression" dxfId="198" priority="5">
      <formula>MOD(ROW(),2)=0</formula>
    </cfRule>
  </conditionalFormatting>
  <hyperlinks>
    <hyperlink ref="K115" r:id="rId1"/>
    <hyperlink ref="K1" location="'bugs-2017-04-27'!K118" display="Prev Notes"/>
    <hyperlink ref="N111" location="'bugs-2017-04-27'!A2" display="Top"/>
    <hyperlink ref="E28" r:id="rId2" display="moorthy.mm@hpe.com"/>
    <hyperlink ref="E51" r:id="rId3" display="gabriel.vicoveanu@hpe.com"/>
    <hyperlink ref="E84" r:id="rId4" display="akshay.ballal@hpe.com"/>
    <hyperlink ref="K137" r:id="rId5"/>
    <hyperlink ref="K134" r:id="rId6"/>
    <hyperlink ref="E40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41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42" r:id="rId13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43" r:id="rId14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44" r:id="rId15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45" r:id="rId16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46" r:id="rId17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47" r:id="rId18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48" r:id="rId19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49" r:id="rId20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50" r:id="rId21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51" r:id="rId22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52" r:id="rId23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53" r:id="rId24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A1:AH174"/>
  <sheetViews>
    <sheetView zoomScale="62" zoomScaleNormal="62" workbookViewId="0">
      <pane ySplit="1" topLeftCell="A102" activePane="bottomLeft" state="frozen"/>
      <selection pane="bottomLeft" activeCell="I134" sqref="I134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0.6640625" customWidth="1"/>
    <col min="10" max="10" width="66.77734375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75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25-Apr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297</v>
      </c>
      <c r="B2">
        <f t="shared" ref="B2:B33" si="1">DAYS360(AB2,$K$104)</f>
        <v>11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1008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42839.405138888891</v>
      </c>
      <c r="AD2">
        <v>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188</v>
      </c>
      <c r="B3">
        <f t="shared" si="1"/>
        <v>1</v>
      </c>
      <c r="C3" s="4">
        <f t="shared" ca="1" si="2"/>
        <v>90773</v>
      </c>
      <c r="D3">
        <v>90773</v>
      </c>
      <c r="E3" t="s">
        <v>1016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1088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42849.246770833335</v>
      </c>
      <c r="AD3">
        <v>5</v>
      </c>
      <c r="AE3" t="str">
        <f t="shared" ca="1" si="4"/>
        <v>ADE</v>
      </c>
      <c r="AF3" t="str">
        <f t="shared" ca="1" si="5"/>
        <v>Avitus_1.4.0.66-20170426</v>
      </c>
      <c r="AG3" t="str">
        <f t="shared" ca="1" si="6"/>
        <v xml:space="preserve"> ---</v>
      </c>
      <c r="AH3" t="str">
        <f t="shared" ca="1" si="7"/>
        <v>P2</v>
      </c>
    </row>
    <row r="4" spans="1:34" x14ac:dyDescent="0.3">
      <c r="A4">
        <f t="shared" si="0"/>
        <v>145</v>
      </c>
      <c r="B4">
        <f t="shared" si="1"/>
        <v>4</v>
      </c>
      <c r="C4" s="4">
        <f t="shared" ca="1" si="2"/>
        <v>93106</v>
      </c>
      <c r="D4">
        <v>93106</v>
      </c>
      <c r="E4" t="s">
        <v>146</v>
      </c>
      <c r="F4" t="s">
        <v>45</v>
      </c>
      <c r="G4" t="s">
        <v>46</v>
      </c>
      <c r="H4" t="s">
        <v>184</v>
      </c>
      <c r="I4" t="s">
        <v>123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42846.413182870368</v>
      </c>
      <c r="AD4">
        <v>9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98</v>
      </c>
      <c r="B5">
        <f t="shared" si="1"/>
        <v>7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1089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42843.10800925926</v>
      </c>
      <c r="AD5">
        <v>10</v>
      </c>
      <c r="AE5" t="str">
        <f t="shared" ca="1" si="4"/>
        <v>ADE</v>
      </c>
      <c r="AF5" t="str">
        <f t="shared" ca="1" si="5"/>
        <v>Avitus_1.4.0.69-20170517</v>
      </c>
      <c r="AG5" t="str">
        <f t="shared" ca="1" si="6"/>
        <v xml:space="preserve"> ---</v>
      </c>
      <c r="AH5" t="str">
        <f t="shared" ca="1" si="7"/>
        <v>P0</v>
      </c>
    </row>
    <row r="6" spans="1:34" x14ac:dyDescent="0.3">
      <c r="A6">
        <f t="shared" si="0"/>
        <v>91</v>
      </c>
      <c r="B6">
        <f t="shared" si="1"/>
        <v>4</v>
      </c>
      <c r="C6" s="4">
        <f t="shared" ca="1" si="2"/>
        <v>94952</v>
      </c>
      <c r="D6">
        <v>94952</v>
      </c>
      <c r="E6" t="s">
        <v>146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1087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42846.015069444446</v>
      </c>
      <c r="AD6">
        <v>5</v>
      </c>
      <c r="AE6" t="str">
        <f t="shared" ca="1" si="4"/>
        <v>ADE</v>
      </c>
      <c r="AF6" t="str">
        <f t="shared" ca="1" si="5"/>
        <v>Avitus_1.4.0.66-20170426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61</v>
      </c>
      <c r="B7">
        <f t="shared" si="1"/>
        <v>1</v>
      </c>
      <c r="C7" s="4">
        <f t="shared" ca="1" si="2"/>
        <v>96366</v>
      </c>
      <c r="D7">
        <v>96366</v>
      </c>
      <c r="E7" t="s">
        <v>842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42849.412569444445</v>
      </c>
      <c r="AD7">
        <v>6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47</v>
      </c>
      <c r="B8">
        <f t="shared" si="1"/>
        <v>1</v>
      </c>
      <c r="C8" s="4">
        <f t="shared" ca="1" si="2"/>
        <v>96870</v>
      </c>
      <c r="D8">
        <v>96870</v>
      </c>
      <c r="E8" t="s">
        <v>785</v>
      </c>
      <c r="F8" t="s">
        <v>45</v>
      </c>
      <c r="G8" t="s">
        <v>482</v>
      </c>
      <c r="H8" t="s">
        <v>94</v>
      </c>
      <c r="I8" t="s">
        <v>24</v>
      </c>
      <c r="J8" t="s">
        <v>123</v>
      </c>
      <c r="K8" t="str">
        <f t="shared" ca="1" si="3"/>
        <v>.</v>
      </c>
      <c r="L8" t="s">
        <v>484</v>
      </c>
      <c r="M8" t="s">
        <v>1087</v>
      </c>
      <c r="N8" t="s">
        <v>772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405</v>
      </c>
      <c r="Y8" t="s">
        <v>484</v>
      </c>
      <c r="Z8" t="s">
        <v>847</v>
      </c>
      <c r="AA8" s="2">
        <v>42802.551319444443</v>
      </c>
      <c r="AB8" s="2">
        <v>42849.739849537036</v>
      </c>
      <c r="AD8">
        <v>8</v>
      </c>
      <c r="AE8" t="str">
        <f t="shared" ca="1" si="4"/>
        <v>ADE</v>
      </c>
      <c r="AF8" t="str">
        <f t="shared" ca="1" si="5"/>
        <v>Avitus_1.4.0.66-20170426</v>
      </c>
      <c r="AG8" t="str">
        <f t="shared" ca="1" si="6"/>
        <v xml:space="preserve"> ---</v>
      </c>
      <c r="AH8" t="str">
        <f t="shared" ca="1" si="7"/>
        <v>P0</v>
      </c>
    </row>
    <row r="9" spans="1:34" x14ac:dyDescent="0.3">
      <c r="A9">
        <f t="shared" si="0"/>
        <v>39</v>
      </c>
      <c r="B9">
        <f t="shared" si="1"/>
        <v>1</v>
      </c>
      <c r="C9" s="4">
        <f t="shared" ca="1" si="2"/>
        <v>97125</v>
      </c>
      <c r="D9">
        <v>97125</v>
      </c>
      <c r="E9" t="s">
        <v>146</v>
      </c>
      <c r="F9" t="s">
        <v>45</v>
      </c>
      <c r="G9" t="s">
        <v>46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790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90</v>
      </c>
      <c r="X9" t="s">
        <v>536</v>
      </c>
      <c r="Y9" t="s">
        <v>484</v>
      </c>
      <c r="Z9" t="s">
        <v>484</v>
      </c>
      <c r="AA9" s="2">
        <v>42810.059907407405</v>
      </c>
      <c r="AB9" s="2">
        <v>42849.144548611112</v>
      </c>
      <c r="AD9">
        <v>11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28</v>
      </c>
      <c r="B10">
        <f t="shared" si="1"/>
        <v>7</v>
      </c>
      <c r="C10" s="4">
        <f t="shared" ca="1" si="2"/>
        <v>97540</v>
      </c>
      <c r="D10">
        <v>97540</v>
      </c>
      <c r="E10" t="s">
        <v>410</v>
      </c>
      <c r="F10" t="s">
        <v>45</v>
      </c>
      <c r="G10" t="s">
        <v>64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909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90</v>
      </c>
      <c r="X10" t="s">
        <v>430</v>
      </c>
      <c r="Y10" t="s">
        <v>484</v>
      </c>
      <c r="Z10" t="s">
        <v>484</v>
      </c>
      <c r="AA10" s="2">
        <v>42821.82739583333</v>
      </c>
      <c r="AB10" s="2">
        <v>42843.144062500003</v>
      </c>
      <c r="AD10">
        <v>9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25</v>
      </c>
      <c r="B11">
        <f t="shared" si="1"/>
        <v>7</v>
      </c>
      <c r="C11" s="4">
        <f t="shared" ca="1" si="2"/>
        <v>97664</v>
      </c>
      <c r="D11">
        <v>97664</v>
      </c>
      <c r="E11" t="s">
        <v>801</v>
      </c>
      <c r="F11" t="s">
        <v>45</v>
      </c>
      <c r="G11" t="s">
        <v>55</v>
      </c>
      <c r="H11" t="s">
        <v>94</v>
      </c>
      <c r="I11" t="s">
        <v>30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931</v>
      </c>
      <c r="O11" t="s">
        <v>123</v>
      </c>
      <c r="P11" t="s">
        <v>123</v>
      </c>
      <c r="Q11" t="s">
        <v>82</v>
      </c>
      <c r="S11" t="s">
        <v>269</v>
      </c>
      <c r="T11" t="s">
        <v>23</v>
      </c>
      <c r="U11" t="s">
        <v>22</v>
      </c>
      <c r="V11" t="s">
        <v>29</v>
      </c>
      <c r="W11" t="s">
        <v>54</v>
      </c>
      <c r="X11" t="s">
        <v>932</v>
      </c>
      <c r="Y11" t="s">
        <v>484</v>
      </c>
      <c r="Z11" t="s">
        <v>484</v>
      </c>
      <c r="AA11" s="2">
        <v>42824.096377314818</v>
      </c>
      <c r="AB11" s="2">
        <v>42843.162152777775</v>
      </c>
      <c r="AD11">
        <v>4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P2</v>
      </c>
    </row>
    <row r="12" spans="1:34" x14ac:dyDescent="0.3">
      <c r="A12">
        <f t="shared" si="0"/>
        <v>18</v>
      </c>
      <c r="B12">
        <f t="shared" si="1"/>
        <v>7</v>
      </c>
      <c r="C12" s="4">
        <f t="shared" ca="1" si="2"/>
        <v>98022</v>
      </c>
      <c r="D12">
        <v>98022</v>
      </c>
      <c r="E12" t="s">
        <v>248</v>
      </c>
      <c r="F12" t="s">
        <v>45</v>
      </c>
      <c r="G12" t="s">
        <v>55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1013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39</v>
      </c>
      <c r="V12" t="s">
        <v>82</v>
      </c>
      <c r="W12" t="s">
        <v>90</v>
      </c>
      <c r="X12" t="s">
        <v>747</v>
      </c>
      <c r="Y12" t="s">
        <v>484</v>
      </c>
      <c r="Z12" t="s">
        <v>484</v>
      </c>
      <c r="AA12" s="2">
        <v>42832.046574074076</v>
      </c>
      <c r="AB12" s="2">
        <v>42843.166481481479</v>
      </c>
      <c r="AD12">
        <v>4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P0</v>
      </c>
    </row>
    <row r="13" spans="1:34" x14ac:dyDescent="0.3">
      <c r="A13">
        <f t="shared" si="0"/>
        <v>15</v>
      </c>
      <c r="B13">
        <f t="shared" si="1"/>
        <v>1</v>
      </c>
      <c r="C13" s="4">
        <f t="shared" ca="1" si="2"/>
        <v>98076</v>
      </c>
      <c r="D13">
        <v>98076</v>
      </c>
      <c r="E13" t="s">
        <v>110</v>
      </c>
      <c r="F13" t="s">
        <v>45</v>
      </c>
      <c r="G13" t="s">
        <v>482</v>
      </c>
      <c r="H13" t="s">
        <v>184</v>
      </c>
      <c r="I13" t="s">
        <v>649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1006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39</v>
      </c>
      <c r="V13" t="s">
        <v>82</v>
      </c>
      <c r="W13" t="s">
        <v>95</v>
      </c>
      <c r="X13" t="s">
        <v>110</v>
      </c>
      <c r="Y13" t="s">
        <v>484</v>
      </c>
      <c r="Z13" t="s">
        <v>484</v>
      </c>
      <c r="AA13" s="2">
        <v>42835.16946759259</v>
      </c>
      <c r="AB13" s="2">
        <v>42849.013275462959</v>
      </c>
      <c r="AC13" t="s">
        <v>125</v>
      </c>
      <c r="AD13">
        <v>2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P0</v>
      </c>
    </row>
    <row r="14" spans="1:34" x14ac:dyDescent="0.3">
      <c r="A14">
        <f t="shared" si="0"/>
        <v>14</v>
      </c>
      <c r="B14">
        <f t="shared" si="1"/>
        <v>1</v>
      </c>
      <c r="C14" s="4">
        <f t="shared" ca="1" si="2"/>
        <v>98137</v>
      </c>
      <c r="D14">
        <v>98137</v>
      </c>
      <c r="E14" t="s">
        <v>805</v>
      </c>
      <c r="F14" t="s">
        <v>45</v>
      </c>
      <c r="G14" t="s">
        <v>131</v>
      </c>
      <c r="H14" t="s">
        <v>184</v>
      </c>
      <c r="I14" t="s">
        <v>81</v>
      </c>
      <c r="J14" t="s">
        <v>1128</v>
      </c>
      <c r="K14" t="str">
        <f t="shared" ca="1" si="3"/>
        <v>.</v>
      </c>
      <c r="L14" t="s">
        <v>484</v>
      </c>
      <c r="M14" t="s">
        <v>1087</v>
      </c>
      <c r="N14" t="s">
        <v>1011</v>
      </c>
      <c r="O14" t="s">
        <v>123</v>
      </c>
      <c r="P14" t="s">
        <v>1113</v>
      </c>
      <c r="Q14" t="s">
        <v>82</v>
      </c>
      <c r="S14" t="s">
        <v>269</v>
      </c>
      <c r="T14" t="s">
        <v>23</v>
      </c>
      <c r="U14" t="s">
        <v>22</v>
      </c>
      <c r="V14" t="s">
        <v>82</v>
      </c>
      <c r="W14" t="s">
        <v>90</v>
      </c>
      <c r="X14" t="s">
        <v>617</v>
      </c>
      <c r="Y14" t="s">
        <v>484</v>
      </c>
      <c r="Z14" t="s">
        <v>847</v>
      </c>
      <c r="AA14" s="2">
        <v>42836.185069444444</v>
      </c>
      <c r="AB14" s="2">
        <v>42849.730312500003</v>
      </c>
      <c r="AD14">
        <v>6</v>
      </c>
      <c r="AE14" t="str">
        <f t="shared" ca="1" si="4"/>
        <v>ADE</v>
      </c>
      <c r="AF14" t="str">
        <f t="shared" ca="1" si="5"/>
        <v>Avitus_1.4.0.66-20170426</v>
      </c>
      <c r="AG14" t="str">
        <f t="shared" ca="1" si="6"/>
        <v xml:space="preserve"> ---</v>
      </c>
      <c r="AH14" t="str">
        <f t="shared" ca="1" si="7"/>
        <v>P0</v>
      </c>
    </row>
    <row r="15" spans="1:34" x14ac:dyDescent="0.3">
      <c r="A15">
        <f t="shared" si="0"/>
        <v>8</v>
      </c>
      <c r="B15">
        <f t="shared" si="1"/>
        <v>1</v>
      </c>
      <c r="C15" s="4">
        <f t="shared" ca="1" si="2"/>
        <v>98295</v>
      </c>
      <c r="D15">
        <v>98295</v>
      </c>
      <c r="E15" t="s">
        <v>650</v>
      </c>
      <c r="F15" t="s">
        <v>45</v>
      </c>
      <c r="G15" t="s">
        <v>786</v>
      </c>
      <c r="H15" t="s">
        <v>184</v>
      </c>
      <c r="I15" t="s">
        <v>81</v>
      </c>
      <c r="J15" t="s">
        <v>1131</v>
      </c>
      <c r="K15" t="str">
        <f t="shared" ca="1" si="3"/>
        <v>.</v>
      </c>
      <c r="L15" t="s">
        <v>484</v>
      </c>
      <c r="M15" t="s">
        <v>484</v>
      </c>
      <c r="N15" t="s">
        <v>1046</v>
      </c>
      <c r="O15" t="s">
        <v>123</v>
      </c>
      <c r="P15" t="s">
        <v>123</v>
      </c>
      <c r="Q15" t="s">
        <v>21</v>
      </c>
      <c r="S15" t="s">
        <v>269</v>
      </c>
      <c r="T15" t="s">
        <v>36</v>
      </c>
      <c r="U15" t="s">
        <v>22</v>
      </c>
      <c r="V15" t="s">
        <v>82</v>
      </c>
      <c r="W15" t="s">
        <v>54</v>
      </c>
      <c r="X15" t="s">
        <v>433</v>
      </c>
      <c r="Y15" t="s">
        <v>484</v>
      </c>
      <c r="Z15" t="s">
        <v>484</v>
      </c>
      <c r="AA15" s="2">
        <v>42842.164803240739</v>
      </c>
      <c r="AB15" s="2">
        <v>42849.142534722225</v>
      </c>
      <c r="AD15">
        <v>7</v>
      </c>
      <c r="AE15" t="str">
        <f t="shared" ca="1" si="4"/>
        <v>ADE</v>
      </c>
      <c r="AF15" t="str">
        <f t="shared" ca="1" si="5"/>
        <v xml:space="preserve"> ---</v>
      </c>
      <c r="AG15" t="str">
        <f t="shared" ca="1" si="6"/>
        <v xml:space="preserve"> ---</v>
      </c>
      <c r="AH15" t="str">
        <f t="shared" ca="1" si="7"/>
        <v>unspecified</v>
      </c>
    </row>
    <row r="16" spans="1:34" x14ac:dyDescent="0.3">
      <c r="A16">
        <f t="shared" si="0"/>
        <v>8</v>
      </c>
      <c r="B16">
        <f t="shared" si="1"/>
        <v>1</v>
      </c>
      <c r="C16" s="4">
        <f t="shared" ca="1" si="2"/>
        <v>98370</v>
      </c>
      <c r="D16">
        <v>98370</v>
      </c>
      <c r="E16" t="s">
        <v>804</v>
      </c>
      <c r="F16" t="s">
        <v>45</v>
      </c>
      <c r="G16" t="s">
        <v>46</v>
      </c>
      <c r="H16" t="s">
        <v>156</v>
      </c>
      <c r="I16" t="s">
        <v>123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1115</v>
      </c>
      <c r="O16" t="s">
        <v>123</v>
      </c>
      <c r="P16" t="s">
        <v>123</v>
      </c>
      <c r="Q16" t="s">
        <v>82</v>
      </c>
      <c r="S16" t="s">
        <v>269</v>
      </c>
      <c r="T16" t="s">
        <v>36</v>
      </c>
      <c r="U16" t="s">
        <v>35</v>
      </c>
      <c r="V16" t="s">
        <v>82</v>
      </c>
      <c r="W16" t="s">
        <v>90</v>
      </c>
      <c r="X16" t="s">
        <v>1048</v>
      </c>
      <c r="Y16" t="s">
        <v>484</v>
      </c>
      <c r="Z16" t="s">
        <v>484</v>
      </c>
      <c r="AA16" s="2">
        <v>42842.956759259258</v>
      </c>
      <c r="AB16" s="2">
        <v>42849.185023148151</v>
      </c>
      <c r="AD16">
        <v>2</v>
      </c>
      <c r="AE16" t="str">
        <f t="shared" ca="1" si="4"/>
        <v>ADE</v>
      </c>
      <c r="AF16" t="str">
        <f t="shared" ca="1" si="5"/>
        <v xml:space="preserve"> ---</v>
      </c>
      <c r="AG16" t="str">
        <f t="shared" ca="1" si="6"/>
        <v xml:space="preserve"> ---</v>
      </c>
      <c r="AH16" t="str">
        <f t="shared" ca="1" si="7"/>
        <v>P2</v>
      </c>
    </row>
    <row r="17" spans="1:34" x14ac:dyDescent="0.3">
      <c r="A17">
        <f t="shared" si="0"/>
        <v>8</v>
      </c>
      <c r="B17">
        <f t="shared" si="1"/>
        <v>1</v>
      </c>
      <c r="C17" s="4">
        <f t="shared" ca="1" si="2"/>
        <v>98373</v>
      </c>
      <c r="D17">
        <v>98373</v>
      </c>
      <c r="E17" t="s">
        <v>804</v>
      </c>
      <c r="F17" t="s">
        <v>45</v>
      </c>
      <c r="G17" t="s">
        <v>46</v>
      </c>
      <c r="H17" t="s">
        <v>156</v>
      </c>
      <c r="I17" t="s">
        <v>123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1116</v>
      </c>
      <c r="O17" t="s">
        <v>123</v>
      </c>
      <c r="P17" t="s">
        <v>123</v>
      </c>
      <c r="Q17" t="s">
        <v>82</v>
      </c>
      <c r="S17" t="s">
        <v>269</v>
      </c>
      <c r="T17" t="s">
        <v>36</v>
      </c>
      <c r="U17" t="s">
        <v>35</v>
      </c>
      <c r="V17" t="s">
        <v>82</v>
      </c>
      <c r="W17" t="s">
        <v>90</v>
      </c>
      <c r="X17" t="s">
        <v>1048</v>
      </c>
      <c r="Y17" t="s">
        <v>484</v>
      </c>
      <c r="Z17" t="s">
        <v>484</v>
      </c>
      <c r="AA17" s="2">
        <v>42842.987997685188</v>
      </c>
      <c r="AB17" s="2">
        <v>42849.185393518521</v>
      </c>
      <c r="AD17">
        <v>2</v>
      </c>
      <c r="AE17" t="str">
        <f t="shared" ca="1" si="4"/>
        <v>ADE</v>
      </c>
      <c r="AF17" t="str">
        <f t="shared" ca="1" si="5"/>
        <v xml:space="preserve"> ---</v>
      </c>
      <c r="AG17" t="str">
        <f t="shared" ca="1" si="6"/>
        <v xml:space="preserve"> ---</v>
      </c>
      <c r="AH17" t="str">
        <f t="shared" ca="1" si="7"/>
        <v>P2</v>
      </c>
    </row>
    <row r="18" spans="1:34" x14ac:dyDescent="0.3">
      <c r="A18">
        <f t="shared" si="0"/>
        <v>7</v>
      </c>
      <c r="B18">
        <f t="shared" si="1"/>
        <v>1</v>
      </c>
      <c r="C18" s="4">
        <f t="shared" ca="1" si="2"/>
        <v>98464</v>
      </c>
      <c r="D18">
        <v>98464</v>
      </c>
      <c r="E18" t="s">
        <v>804</v>
      </c>
      <c r="F18" t="s">
        <v>45</v>
      </c>
      <c r="G18" t="s">
        <v>46</v>
      </c>
      <c r="H18" t="s">
        <v>156</v>
      </c>
      <c r="I18" t="s">
        <v>123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1118</v>
      </c>
      <c r="O18" t="s">
        <v>123</v>
      </c>
      <c r="P18" t="s">
        <v>123</v>
      </c>
      <c r="Q18" t="s">
        <v>82</v>
      </c>
      <c r="S18" t="s">
        <v>269</v>
      </c>
      <c r="T18" t="s">
        <v>36</v>
      </c>
      <c r="U18" t="s">
        <v>35</v>
      </c>
      <c r="V18" t="s">
        <v>82</v>
      </c>
      <c r="W18" t="s">
        <v>90</v>
      </c>
      <c r="X18" t="s">
        <v>1048</v>
      </c>
      <c r="Y18" t="s">
        <v>484</v>
      </c>
      <c r="Z18" t="s">
        <v>484</v>
      </c>
      <c r="AA18" s="2">
        <v>42843.441828703704</v>
      </c>
      <c r="AB18" s="2">
        <v>42849.185520833336</v>
      </c>
      <c r="AD18">
        <v>3</v>
      </c>
      <c r="AE18" t="str">
        <f t="shared" ca="1" si="4"/>
        <v>ADE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P2</v>
      </c>
    </row>
    <row r="19" spans="1:34" x14ac:dyDescent="0.3">
      <c r="A19">
        <f t="shared" si="0"/>
        <v>1</v>
      </c>
      <c r="B19">
        <f t="shared" si="1"/>
        <v>1</v>
      </c>
      <c r="C19" s="4">
        <f t="shared" ca="1" si="2"/>
        <v>98662</v>
      </c>
      <c r="D19">
        <v>98662</v>
      </c>
      <c r="E19" t="s">
        <v>412</v>
      </c>
      <c r="F19" t="s">
        <v>45</v>
      </c>
      <c r="G19" t="s">
        <v>894</v>
      </c>
      <c r="H19" t="s">
        <v>94</v>
      </c>
      <c r="I19" t="s">
        <v>81</v>
      </c>
      <c r="J19" t="s">
        <v>123</v>
      </c>
      <c r="K19" t="str">
        <f t="shared" ca="1" si="3"/>
        <v>NTR</v>
      </c>
      <c r="L19" t="s">
        <v>484</v>
      </c>
      <c r="M19" t="s">
        <v>484</v>
      </c>
      <c r="N19" t="s">
        <v>1121</v>
      </c>
      <c r="O19" t="s">
        <v>123</v>
      </c>
      <c r="P19" t="s">
        <v>123</v>
      </c>
      <c r="Q19" t="s">
        <v>21</v>
      </c>
      <c r="S19" t="s">
        <v>269</v>
      </c>
      <c r="T19" t="s">
        <v>23</v>
      </c>
      <c r="U19" t="s">
        <v>22</v>
      </c>
      <c r="V19" t="s">
        <v>82</v>
      </c>
      <c r="W19" t="s">
        <v>54</v>
      </c>
      <c r="X19" t="s">
        <v>242</v>
      </c>
      <c r="Y19" t="s">
        <v>484</v>
      </c>
      <c r="Z19" t="s">
        <v>484</v>
      </c>
      <c r="AA19" s="2">
        <v>42849.272326388891</v>
      </c>
      <c r="AB19" s="2">
        <v>42849.331805555557</v>
      </c>
      <c r="AD19">
        <v>4</v>
      </c>
      <c r="AE19" t="str">
        <f t="shared" ca="1" si="4"/>
        <v>NTR</v>
      </c>
      <c r="AF19" t="str">
        <f t="shared" ca="1" si="5"/>
        <v>NoTarg</v>
      </c>
      <c r="AG19" t="str">
        <f t="shared" ca="1" si="6"/>
        <v>NoWaive</v>
      </c>
      <c r="AH19" t="str">
        <f t="shared" ca="1" si="7"/>
        <v>NTR</v>
      </c>
    </row>
    <row r="20" spans="1:34" x14ac:dyDescent="0.3">
      <c r="A20">
        <f t="shared" si="0"/>
        <v>137</v>
      </c>
      <c r="B20">
        <f t="shared" si="1"/>
        <v>1</v>
      </c>
      <c r="C20" s="4">
        <f t="shared" ca="1" si="2"/>
        <v>93418</v>
      </c>
      <c r="D20">
        <v>93418</v>
      </c>
      <c r="E20" t="s">
        <v>801</v>
      </c>
      <c r="F20" t="s">
        <v>63</v>
      </c>
      <c r="G20" t="s">
        <v>55</v>
      </c>
      <c r="H20" t="s">
        <v>94</v>
      </c>
      <c r="I20" t="s">
        <v>701</v>
      </c>
      <c r="J20" t="s">
        <v>123</v>
      </c>
      <c r="K20" t="str">
        <f t="shared" ca="1" si="3"/>
        <v>NTR</v>
      </c>
      <c r="L20" t="s">
        <v>484</v>
      </c>
      <c r="M20" t="s">
        <v>1087</v>
      </c>
      <c r="N20" t="s">
        <v>1123</v>
      </c>
      <c r="O20" t="s">
        <v>123</v>
      </c>
      <c r="P20" t="s">
        <v>123</v>
      </c>
      <c r="Q20" t="s">
        <v>82</v>
      </c>
      <c r="S20" t="s">
        <v>269</v>
      </c>
      <c r="T20" t="s">
        <v>23</v>
      </c>
      <c r="U20" t="s">
        <v>22</v>
      </c>
      <c r="V20" t="s">
        <v>29</v>
      </c>
      <c r="W20" t="s">
        <v>90</v>
      </c>
      <c r="X20" t="s">
        <v>991</v>
      </c>
      <c r="Y20" t="s">
        <v>484</v>
      </c>
      <c r="Z20" t="s">
        <v>847</v>
      </c>
      <c r="AA20" s="2">
        <v>42712.092997685184</v>
      </c>
      <c r="AB20" s="2">
        <v>42849.734988425924</v>
      </c>
      <c r="AD20">
        <v>4</v>
      </c>
      <c r="AE20" t="str">
        <f t="shared" ca="1" si="4"/>
        <v>NTR</v>
      </c>
      <c r="AF20" t="str">
        <f t="shared" ca="1" si="5"/>
        <v>NoTarg</v>
      </c>
      <c r="AG20" t="str">
        <f t="shared" ca="1" si="6"/>
        <v>NoWaive</v>
      </c>
      <c r="AH20" t="str">
        <f t="shared" ca="1" si="7"/>
        <v>NTR</v>
      </c>
    </row>
    <row r="21" spans="1:34" x14ac:dyDescent="0.3">
      <c r="A21">
        <f t="shared" si="0"/>
        <v>63</v>
      </c>
      <c r="B21">
        <f t="shared" si="1"/>
        <v>7</v>
      </c>
      <c r="C21" s="4">
        <f t="shared" ca="1" si="2"/>
        <v>96279</v>
      </c>
      <c r="D21">
        <v>96279</v>
      </c>
      <c r="E21" t="s">
        <v>804</v>
      </c>
      <c r="F21" t="s">
        <v>63</v>
      </c>
      <c r="G21" t="s">
        <v>55</v>
      </c>
      <c r="H21" t="s">
        <v>184</v>
      </c>
      <c r="I21" t="s">
        <v>649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545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22</v>
      </c>
      <c r="V21" t="s">
        <v>82</v>
      </c>
      <c r="W21" t="s">
        <v>90</v>
      </c>
      <c r="X21" t="s">
        <v>405</v>
      </c>
      <c r="Y21" t="s">
        <v>100</v>
      </c>
      <c r="Z21" t="s">
        <v>484</v>
      </c>
      <c r="AA21" s="2">
        <v>42788.363287037035</v>
      </c>
      <c r="AB21" s="2">
        <v>42843.158645833333</v>
      </c>
      <c r="AD21">
        <v>4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 xml:space="preserve"> ---</v>
      </c>
      <c r="AH21" t="str">
        <f t="shared" ca="1" si="7"/>
        <v>P0</v>
      </c>
    </row>
    <row r="22" spans="1:34" x14ac:dyDescent="0.3">
      <c r="A22">
        <f t="shared" si="0"/>
        <v>38</v>
      </c>
      <c r="B22">
        <f t="shared" si="1"/>
        <v>1</v>
      </c>
      <c r="C22" s="4">
        <f t="shared" ca="1" si="2"/>
        <v>97187</v>
      </c>
      <c r="D22">
        <v>97187</v>
      </c>
      <c r="E22" t="s">
        <v>801</v>
      </c>
      <c r="F22" t="s">
        <v>63</v>
      </c>
      <c r="G22" t="s">
        <v>446</v>
      </c>
      <c r="H22" t="s">
        <v>184</v>
      </c>
      <c r="I22" t="s">
        <v>1104</v>
      </c>
      <c r="J22" t="s">
        <v>123</v>
      </c>
      <c r="K22" t="str">
        <f t="shared" ca="1" si="3"/>
        <v>.</v>
      </c>
      <c r="L22" t="s">
        <v>484</v>
      </c>
      <c r="M22" t="s">
        <v>1087</v>
      </c>
      <c r="N22" t="s">
        <v>818</v>
      </c>
      <c r="O22">
        <v>17100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190</v>
      </c>
      <c r="W22" t="s">
        <v>26</v>
      </c>
      <c r="X22" t="s">
        <v>108</v>
      </c>
      <c r="Y22" t="s">
        <v>103</v>
      </c>
      <c r="Z22" t="s">
        <v>847</v>
      </c>
      <c r="AA22" s="2">
        <v>42811.371180555558</v>
      </c>
      <c r="AB22" s="2">
        <v>42849.719780092593</v>
      </c>
      <c r="AD22">
        <v>4</v>
      </c>
      <c r="AE22" t="str">
        <f t="shared" ca="1" si="4"/>
        <v>AvatarFS</v>
      </c>
      <c r="AF22" t="str">
        <f t="shared" ca="1" si="5"/>
        <v>Avitus_1.4.0.66-20170426</v>
      </c>
      <c r="AG22" t="str">
        <f t="shared" ca="1" si="6"/>
        <v xml:space="preserve"> ---</v>
      </c>
      <c r="AH22" t="str">
        <f t="shared" ca="1" si="7"/>
        <v>P1</v>
      </c>
    </row>
    <row r="23" spans="1:34" x14ac:dyDescent="0.3">
      <c r="A23">
        <f t="shared" si="0"/>
        <v>33</v>
      </c>
      <c r="B23">
        <f t="shared" si="1"/>
        <v>5</v>
      </c>
      <c r="C23" s="4">
        <f t="shared" ca="1" si="2"/>
        <v>97354</v>
      </c>
      <c r="D23">
        <v>97354</v>
      </c>
      <c r="E23" t="s">
        <v>845</v>
      </c>
      <c r="F23" t="s">
        <v>63</v>
      </c>
      <c r="G23" t="s">
        <v>841</v>
      </c>
      <c r="H23" t="s">
        <v>184</v>
      </c>
      <c r="I23" t="s">
        <v>245</v>
      </c>
      <c r="J23" t="s">
        <v>123</v>
      </c>
      <c r="K23" t="str">
        <f t="shared" ca="1" si="3"/>
        <v>.</v>
      </c>
      <c r="L23" t="s">
        <v>484</v>
      </c>
      <c r="M23" t="s">
        <v>1087</v>
      </c>
      <c r="N23" t="s">
        <v>898</v>
      </c>
      <c r="O23">
        <v>17330</v>
      </c>
      <c r="P23" t="s">
        <v>123</v>
      </c>
      <c r="Q23" t="s">
        <v>82</v>
      </c>
      <c r="S23" t="s">
        <v>269</v>
      </c>
      <c r="T23" t="s">
        <v>36</v>
      </c>
      <c r="U23" t="s">
        <v>35</v>
      </c>
      <c r="V23" t="s">
        <v>82</v>
      </c>
      <c r="W23" t="s">
        <v>105</v>
      </c>
      <c r="X23" t="s">
        <v>845</v>
      </c>
      <c r="Y23" t="s">
        <v>484</v>
      </c>
      <c r="Z23" t="s">
        <v>847</v>
      </c>
      <c r="AA23" s="2">
        <v>42816.056284722225</v>
      </c>
      <c r="AB23" s="2">
        <v>42845.397719907407</v>
      </c>
      <c r="AD23">
        <v>7</v>
      </c>
      <c r="AE23" t="str">
        <f t="shared" ca="1" si="4"/>
        <v>AvatarFS</v>
      </c>
      <c r="AF23" t="str">
        <f t="shared" ca="1" si="5"/>
        <v>Avitus_1.4.0.65-20170419</v>
      </c>
      <c r="AG23" t="str">
        <f t="shared" ca="1" si="6"/>
        <v xml:space="preserve"> ---</v>
      </c>
      <c r="AH23" t="str">
        <f t="shared" ca="1" si="7"/>
        <v>P0</v>
      </c>
    </row>
    <row r="24" spans="1:34" x14ac:dyDescent="0.3">
      <c r="A24">
        <f t="shared" si="0"/>
        <v>27</v>
      </c>
      <c r="B24">
        <f t="shared" si="1"/>
        <v>1</v>
      </c>
      <c r="C24" s="4">
        <f t="shared" ca="1" si="2"/>
        <v>97544</v>
      </c>
      <c r="D24">
        <v>97544</v>
      </c>
      <c r="E24" t="s">
        <v>801</v>
      </c>
      <c r="F24" t="s">
        <v>63</v>
      </c>
      <c r="G24" t="s">
        <v>989</v>
      </c>
      <c r="H24" t="s">
        <v>94</v>
      </c>
      <c r="I24" t="s">
        <v>24</v>
      </c>
      <c r="J24" t="s">
        <v>123</v>
      </c>
      <c r="K24" t="str">
        <f t="shared" ca="1" si="3"/>
        <v>.</v>
      </c>
      <c r="L24" t="s">
        <v>484</v>
      </c>
      <c r="M24" t="s">
        <v>1087</v>
      </c>
      <c r="N24" t="s">
        <v>1002</v>
      </c>
      <c r="O24" t="s">
        <v>123</v>
      </c>
      <c r="P24" t="s">
        <v>123</v>
      </c>
      <c r="Q24" t="s">
        <v>82</v>
      </c>
      <c r="S24" t="s">
        <v>269</v>
      </c>
      <c r="T24" t="s">
        <v>36</v>
      </c>
      <c r="U24" t="s">
        <v>35</v>
      </c>
      <c r="V24" t="s">
        <v>82</v>
      </c>
      <c r="W24" t="s">
        <v>90</v>
      </c>
      <c r="X24" t="s">
        <v>997</v>
      </c>
      <c r="Y24" t="s">
        <v>103</v>
      </c>
      <c r="Z24" t="s">
        <v>484</v>
      </c>
      <c r="AA24" s="2">
        <v>42822.082905092589</v>
      </c>
      <c r="AB24" s="2">
        <v>42849.12599537037</v>
      </c>
      <c r="AD24">
        <v>5</v>
      </c>
      <c r="AE24" t="str">
        <f t="shared" ca="1" si="4"/>
        <v>AvatarFS</v>
      </c>
      <c r="AF24" t="str">
        <f t="shared" ca="1" si="5"/>
        <v>Avitus_1.4.0.66-20170426</v>
      </c>
      <c r="AG24" t="str">
        <f t="shared" ca="1" si="6"/>
        <v xml:space="preserve"> ---</v>
      </c>
      <c r="AH24" t="str">
        <f t="shared" ca="1" si="7"/>
        <v>P2</v>
      </c>
    </row>
    <row r="25" spans="1:34" x14ac:dyDescent="0.3">
      <c r="A25">
        <f t="shared" si="0"/>
        <v>27</v>
      </c>
      <c r="B25">
        <f t="shared" si="1"/>
        <v>5</v>
      </c>
      <c r="C25" s="4">
        <f t="shared" ca="1" si="2"/>
        <v>97551</v>
      </c>
      <c r="D25">
        <v>97551</v>
      </c>
      <c r="E25" t="s">
        <v>1000</v>
      </c>
      <c r="F25" t="s">
        <v>63</v>
      </c>
      <c r="G25" t="s">
        <v>446</v>
      </c>
      <c r="H25" t="s">
        <v>184</v>
      </c>
      <c r="I25" t="s">
        <v>30</v>
      </c>
      <c r="J25" t="s">
        <v>123</v>
      </c>
      <c r="K25" t="str">
        <f t="shared" ca="1" si="3"/>
        <v>.</v>
      </c>
      <c r="L25" t="s">
        <v>484</v>
      </c>
      <c r="M25" t="s">
        <v>1088</v>
      </c>
      <c r="N25" t="s">
        <v>921</v>
      </c>
      <c r="O25">
        <v>17250</v>
      </c>
      <c r="P25" t="s">
        <v>123</v>
      </c>
      <c r="Q25" t="s">
        <v>82</v>
      </c>
      <c r="S25" t="s">
        <v>269</v>
      </c>
      <c r="T25" t="s">
        <v>36</v>
      </c>
      <c r="U25" t="s">
        <v>35</v>
      </c>
      <c r="V25" t="s">
        <v>190</v>
      </c>
      <c r="W25" t="s">
        <v>26</v>
      </c>
      <c r="X25" t="s">
        <v>412</v>
      </c>
      <c r="Y25" t="s">
        <v>100</v>
      </c>
      <c r="Z25" t="s">
        <v>484</v>
      </c>
      <c r="AA25" s="2">
        <v>42822.285578703704</v>
      </c>
      <c r="AB25" s="2">
        <v>42845.977256944447</v>
      </c>
      <c r="AD25">
        <v>4</v>
      </c>
      <c r="AE25" t="str">
        <f t="shared" ca="1" si="4"/>
        <v>AvatarFS</v>
      </c>
      <c r="AF25" t="str">
        <f t="shared" ca="1" si="5"/>
        <v>Avitus_1.4.0.66-20170426</v>
      </c>
      <c r="AG25" t="str">
        <f t="shared" ca="1" si="6"/>
        <v xml:space="preserve"> ---</v>
      </c>
      <c r="AH25" t="str">
        <f t="shared" ca="1" si="7"/>
        <v>P0</v>
      </c>
    </row>
    <row r="26" spans="1:34" x14ac:dyDescent="0.3">
      <c r="A26">
        <f t="shared" si="0"/>
        <v>25</v>
      </c>
      <c r="B26">
        <f t="shared" si="1"/>
        <v>1</v>
      </c>
      <c r="C26" s="4">
        <f t="shared" ca="1" si="2"/>
        <v>97673</v>
      </c>
      <c r="D26">
        <v>97673</v>
      </c>
      <c r="E26" t="s">
        <v>62</v>
      </c>
      <c r="F26" t="s">
        <v>63</v>
      </c>
      <c r="G26" t="s">
        <v>733</v>
      </c>
      <c r="H26" t="s">
        <v>184</v>
      </c>
      <c r="I26" t="s">
        <v>30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933</v>
      </c>
      <c r="O26">
        <v>17067</v>
      </c>
      <c r="P26" t="s">
        <v>123</v>
      </c>
      <c r="Q26" t="s">
        <v>82</v>
      </c>
      <c r="S26" t="s">
        <v>269</v>
      </c>
      <c r="T26" t="s">
        <v>36</v>
      </c>
      <c r="U26" t="s">
        <v>22</v>
      </c>
      <c r="V26" t="s">
        <v>190</v>
      </c>
      <c r="W26" t="s">
        <v>26</v>
      </c>
      <c r="X26" t="s">
        <v>934</v>
      </c>
      <c r="Y26" t="s">
        <v>100</v>
      </c>
      <c r="Z26" t="s">
        <v>484</v>
      </c>
      <c r="AA26" s="2">
        <v>42824.147233796299</v>
      </c>
      <c r="AB26" s="2">
        <v>42849.013287037036</v>
      </c>
      <c r="AD26">
        <v>3</v>
      </c>
      <c r="AE26" t="str">
        <f t="shared" ca="1" si="4"/>
        <v>AvatarFS</v>
      </c>
      <c r="AF26" t="str">
        <f t="shared" ca="1" si="5"/>
        <v xml:space="preserve"> ---</v>
      </c>
      <c r="AG26" t="str">
        <f t="shared" ca="1" si="6"/>
        <v xml:space="preserve"> ---</v>
      </c>
      <c r="AH26" t="str">
        <f t="shared" ca="1" si="7"/>
        <v>P0</v>
      </c>
    </row>
    <row r="27" spans="1:34" x14ac:dyDescent="0.3">
      <c r="A27">
        <f t="shared" si="0"/>
        <v>22</v>
      </c>
      <c r="B27">
        <f t="shared" si="1"/>
        <v>1</v>
      </c>
      <c r="C27" s="4">
        <f t="shared" ca="1" si="2"/>
        <v>97780</v>
      </c>
      <c r="D27">
        <v>97780</v>
      </c>
      <c r="E27" t="s">
        <v>410</v>
      </c>
      <c r="F27" t="s">
        <v>63</v>
      </c>
      <c r="G27" t="s">
        <v>555</v>
      </c>
      <c r="H27" t="s">
        <v>94</v>
      </c>
      <c r="I27" t="s">
        <v>24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981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90</v>
      </c>
      <c r="X27" t="s">
        <v>959</v>
      </c>
      <c r="Y27" t="s">
        <v>484</v>
      </c>
      <c r="Z27" t="s">
        <v>484</v>
      </c>
      <c r="AA27" s="2">
        <v>42828.155347222222</v>
      </c>
      <c r="AB27" s="2">
        <v>42849.01326388889</v>
      </c>
      <c r="AD27">
        <v>11</v>
      </c>
      <c r="AE27" t="str">
        <f t="shared" ca="1" si="4"/>
        <v>AvatarFS</v>
      </c>
      <c r="AF27" t="str">
        <f t="shared" ca="1" si="5"/>
        <v xml:space="preserve"> ---</v>
      </c>
      <c r="AG27" t="str">
        <f t="shared" ca="1" si="6"/>
        <v xml:space="preserve"> ---</v>
      </c>
      <c r="AH27" t="str">
        <f t="shared" ca="1" si="7"/>
        <v>P2</v>
      </c>
    </row>
    <row r="28" spans="1:34" x14ac:dyDescent="0.3">
      <c r="A28">
        <f t="shared" si="0"/>
        <v>16</v>
      </c>
      <c r="B28">
        <f t="shared" si="1"/>
        <v>1</v>
      </c>
      <c r="C28" s="4">
        <f t="shared" ca="1" si="2"/>
        <v>98064</v>
      </c>
      <c r="D28">
        <v>98064</v>
      </c>
      <c r="E28" t="s">
        <v>104</v>
      </c>
      <c r="F28" t="s">
        <v>63</v>
      </c>
      <c r="G28" t="s">
        <v>607</v>
      </c>
      <c r="H28" t="s">
        <v>94</v>
      </c>
      <c r="I28" t="s">
        <v>24</v>
      </c>
      <c r="J28" t="s">
        <v>123</v>
      </c>
      <c r="K28" t="str">
        <f t="shared" ca="1" si="3"/>
        <v>NTR</v>
      </c>
      <c r="L28" t="s">
        <v>484</v>
      </c>
      <c r="M28" t="s">
        <v>1087</v>
      </c>
      <c r="N28" t="s">
        <v>1005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95</v>
      </c>
      <c r="X28" t="s">
        <v>110</v>
      </c>
      <c r="Y28" t="s">
        <v>484</v>
      </c>
      <c r="Z28" t="s">
        <v>847</v>
      </c>
      <c r="AA28" s="2">
        <v>42834.998217592591</v>
      </c>
      <c r="AB28" s="2">
        <v>42849.710879629631</v>
      </c>
      <c r="AD28">
        <v>6</v>
      </c>
      <c r="AE28" t="str">
        <f t="shared" ca="1" si="4"/>
        <v>NTR</v>
      </c>
      <c r="AF28" t="str">
        <f t="shared" ca="1" si="5"/>
        <v>NoTarg</v>
      </c>
      <c r="AG28" t="str">
        <f t="shared" ca="1" si="6"/>
        <v>NoWaive</v>
      </c>
      <c r="AH28" t="str">
        <f t="shared" ca="1" si="7"/>
        <v>NTR</v>
      </c>
    </row>
    <row r="29" spans="1:34" x14ac:dyDescent="0.3">
      <c r="A29">
        <f t="shared" si="0"/>
        <v>8</v>
      </c>
      <c r="B29">
        <f t="shared" si="1"/>
        <v>1</v>
      </c>
      <c r="C29" s="4">
        <f t="shared" ca="1" si="2"/>
        <v>98296</v>
      </c>
      <c r="D29">
        <v>98296</v>
      </c>
      <c r="E29" t="s">
        <v>804</v>
      </c>
      <c r="F29" t="s">
        <v>63</v>
      </c>
      <c r="G29" t="s">
        <v>555</v>
      </c>
      <c r="H29" t="s">
        <v>156</v>
      </c>
      <c r="I29" t="s">
        <v>123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1114</v>
      </c>
      <c r="O29" t="s">
        <v>123</v>
      </c>
      <c r="P29" t="s">
        <v>123</v>
      </c>
      <c r="Q29" t="s">
        <v>82</v>
      </c>
      <c r="S29" t="s">
        <v>269</v>
      </c>
      <c r="T29" t="s">
        <v>36</v>
      </c>
      <c r="U29" t="s">
        <v>35</v>
      </c>
      <c r="V29" t="s">
        <v>82</v>
      </c>
      <c r="W29" t="s">
        <v>90</v>
      </c>
      <c r="X29" t="s">
        <v>1048</v>
      </c>
      <c r="Y29" t="s">
        <v>484</v>
      </c>
      <c r="Z29" t="s">
        <v>484</v>
      </c>
      <c r="AA29" s="2">
        <v>42842.180590277778</v>
      </c>
      <c r="AB29" s="2">
        <v>42849.175810185188</v>
      </c>
      <c r="AD29">
        <v>6</v>
      </c>
      <c r="AE29" t="str">
        <f t="shared" ca="1" si="4"/>
        <v>AvatarFS</v>
      </c>
      <c r="AF29" t="str">
        <f t="shared" ca="1" si="5"/>
        <v xml:space="preserve"> ---</v>
      </c>
      <c r="AG29" t="str">
        <f t="shared" ca="1" si="6"/>
        <v xml:space="preserve"> ---</v>
      </c>
      <c r="AH29" t="str">
        <f t="shared" ca="1" si="7"/>
        <v>unspecified</v>
      </c>
    </row>
    <row r="30" spans="1:34" x14ac:dyDescent="0.3">
      <c r="A30">
        <f t="shared" si="0"/>
        <v>8</v>
      </c>
      <c r="B30">
        <f t="shared" si="1"/>
        <v>1</v>
      </c>
      <c r="C30" s="4">
        <f t="shared" ca="1" si="2"/>
        <v>98359</v>
      </c>
      <c r="D30">
        <v>98359</v>
      </c>
      <c r="E30" t="s">
        <v>1000</v>
      </c>
      <c r="F30" t="s">
        <v>63</v>
      </c>
      <c r="G30" t="s">
        <v>446</v>
      </c>
      <c r="H30" t="s">
        <v>112</v>
      </c>
      <c r="I30" t="s">
        <v>24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1061</v>
      </c>
      <c r="O30">
        <v>17373</v>
      </c>
      <c r="P30" t="s">
        <v>123</v>
      </c>
      <c r="Q30" t="s">
        <v>82</v>
      </c>
      <c r="S30" t="s">
        <v>269</v>
      </c>
      <c r="T30" t="s">
        <v>36</v>
      </c>
      <c r="U30" t="s">
        <v>35</v>
      </c>
      <c r="V30" t="s">
        <v>190</v>
      </c>
      <c r="W30" t="s">
        <v>26</v>
      </c>
      <c r="X30" t="s">
        <v>742</v>
      </c>
      <c r="Y30" t="s">
        <v>103</v>
      </c>
      <c r="Z30" t="s">
        <v>484</v>
      </c>
      <c r="AA30" s="2">
        <v>42842.662604166668</v>
      </c>
      <c r="AB30" s="2">
        <v>42849.144560185188</v>
      </c>
      <c r="AD30">
        <v>5</v>
      </c>
      <c r="AE30" t="str">
        <f t="shared" ca="1" si="4"/>
        <v>AvatarFS</v>
      </c>
      <c r="AF30" t="str">
        <f t="shared" ca="1" si="5"/>
        <v xml:space="preserve"> ---</v>
      </c>
      <c r="AG30" t="str">
        <f t="shared" ca="1" si="6"/>
        <v xml:space="preserve"> ---</v>
      </c>
      <c r="AH30" t="str">
        <f t="shared" ca="1" si="7"/>
        <v>P1</v>
      </c>
    </row>
    <row r="31" spans="1:34" x14ac:dyDescent="0.3">
      <c r="A31">
        <f t="shared" si="0"/>
        <v>386</v>
      </c>
      <c r="B31">
        <f t="shared" si="1"/>
        <v>4</v>
      </c>
      <c r="C31" s="4">
        <f t="shared" ca="1" si="2"/>
        <v>79691</v>
      </c>
      <c r="D31">
        <v>79691</v>
      </c>
      <c r="E31" t="s">
        <v>69</v>
      </c>
      <c r="F31" t="s">
        <v>70</v>
      </c>
      <c r="G31" t="s">
        <v>71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1105</v>
      </c>
      <c r="N31" t="s">
        <v>310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95</v>
      </c>
      <c r="X31" t="s">
        <v>311</v>
      </c>
      <c r="Y31" t="s">
        <v>484</v>
      </c>
      <c r="Z31" t="s">
        <v>484</v>
      </c>
      <c r="AA31" s="2">
        <v>42458.048437500001</v>
      </c>
      <c r="AB31" s="2">
        <v>42846.691423611112</v>
      </c>
      <c r="AD31">
        <v>7</v>
      </c>
      <c r="AE31" t="str">
        <f t="shared" ca="1" si="4"/>
        <v>Documentation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P0</v>
      </c>
    </row>
    <row r="32" spans="1:34" x14ac:dyDescent="0.3">
      <c r="A32">
        <f t="shared" si="0"/>
        <v>294</v>
      </c>
      <c r="B32">
        <f t="shared" si="1"/>
        <v>4</v>
      </c>
      <c r="C32" s="4">
        <f t="shared" ca="1" si="2"/>
        <v>85572</v>
      </c>
      <c r="D32">
        <v>85572</v>
      </c>
      <c r="E32" t="s">
        <v>69</v>
      </c>
      <c r="F32" t="s">
        <v>70</v>
      </c>
      <c r="G32" t="s">
        <v>71</v>
      </c>
      <c r="H32" t="s">
        <v>184</v>
      </c>
      <c r="I32" t="s">
        <v>81</v>
      </c>
      <c r="J32" t="s">
        <v>123</v>
      </c>
      <c r="K32" t="str">
        <f t="shared" ca="1" si="3"/>
        <v>.</v>
      </c>
      <c r="L32" t="s">
        <v>484</v>
      </c>
      <c r="M32" t="s">
        <v>1105</v>
      </c>
      <c r="N32" t="s">
        <v>313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39</v>
      </c>
      <c r="V32" t="s">
        <v>82</v>
      </c>
      <c r="W32" t="s">
        <v>95</v>
      </c>
      <c r="X32" t="s">
        <v>272</v>
      </c>
      <c r="Y32" t="s">
        <v>484</v>
      </c>
      <c r="Z32" t="s">
        <v>484</v>
      </c>
      <c r="AA32" s="2">
        <v>42552.705081018517</v>
      </c>
      <c r="AB32" s="2">
        <v>42846.691307870373</v>
      </c>
      <c r="AD32">
        <v>8</v>
      </c>
      <c r="AE32" t="str">
        <f t="shared" ca="1" si="4"/>
        <v>Documentation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P0</v>
      </c>
    </row>
    <row r="33" spans="1:34" x14ac:dyDescent="0.3">
      <c r="A33">
        <f t="shared" si="0"/>
        <v>236</v>
      </c>
      <c r="B33">
        <f t="shared" si="1"/>
        <v>4</v>
      </c>
      <c r="C33" s="4">
        <f t="shared" ca="1" si="2"/>
        <v>88250</v>
      </c>
      <c r="D33">
        <v>88250</v>
      </c>
      <c r="E33" t="s">
        <v>69</v>
      </c>
      <c r="F33" t="s">
        <v>70</v>
      </c>
      <c r="G33" t="s">
        <v>71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1105</v>
      </c>
      <c r="N33" t="s">
        <v>314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39</v>
      </c>
      <c r="V33" t="s">
        <v>82</v>
      </c>
      <c r="W33" t="s">
        <v>105</v>
      </c>
      <c r="X33" t="s">
        <v>315</v>
      </c>
      <c r="Y33" t="s">
        <v>484</v>
      </c>
      <c r="Z33" t="s">
        <v>484</v>
      </c>
      <c r="AA33" s="2">
        <v>42611.350347222222</v>
      </c>
      <c r="AB33" s="2">
        <v>42846.691400462965</v>
      </c>
      <c r="AD33">
        <v>8</v>
      </c>
      <c r="AE33" t="str">
        <f t="shared" ca="1" si="4"/>
        <v>Documentation</v>
      </c>
      <c r="AF33" t="str">
        <f t="shared" ca="1" si="5"/>
        <v xml:space="preserve"> ---</v>
      </c>
      <c r="AG33" t="str">
        <f t="shared" ca="1" si="6"/>
        <v xml:space="preserve"> ---</v>
      </c>
      <c r="AH33" t="str">
        <f t="shared" ca="1" si="7"/>
        <v>P0</v>
      </c>
    </row>
    <row r="34" spans="1:34" x14ac:dyDescent="0.3">
      <c r="A34">
        <f t="shared" ref="A34:A65" si="8">DAYS360(AA34,$K$104)</f>
        <v>45</v>
      </c>
      <c r="B34">
        <f t="shared" ref="B34:B65" si="9">DAYS360(AB34,$K$104)</f>
        <v>4</v>
      </c>
      <c r="C34" s="4">
        <f t="shared" ref="C34:C65" ca="1" si="10">HYPERLINK($N$174 &amp; INDIRECT("d" &amp; ROW()),INDIRECT("d" &amp; ROW()))</f>
        <v>96941</v>
      </c>
      <c r="D34">
        <v>96941</v>
      </c>
      <c r="E34" t="s">
        <v>69</v>
      </c>
      <c r="F34" t="s">
        <v>70</v>
      </c>
      <c r="G34" t="s">
        <v>71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1105</v>
      </c>
      <c r="N34" t="s">
        <v>749</v>
      </c>
      <c r="O34" t="s">
        <v>123</v>
      </c>
      <c r="P34" t="s">
        <v>123</v>
      </c>
      <c r="Q34" t="s">
        <v>82</v>
      </c>
      <c r="S34" t="s">
        <v>269</v>
      </c>
      <c r="T34" t="s">
        <v>23</v>
      </c>
      <c r="U34" t="s">
        <v>22</v>
      </c>
      <c r="V34" t="s">
        <v>82</v>
      </c>
      <c r="W34" t="s">
        <v>54</v>
      </c>
      <c r="X34" t="s">
        <v>188</v>
      </c>
      <c r="Y34" t="s">
        <v>484</v>
      </c>
      <c r="Z34" t="s">
        <v>484</v>
      </c>
      <c r="AA34" s="2">
        <v>42804.150763888887</v>
      </c>
      <c r="AB34" s="2">
        <v>42846.691203703704</v>
      </c>
      <c r="AD34">
        <v>9</v>
      </c>
      <c r="AE34" t="str">
        <f t="shared" ref="AE34:AE65" ca="1" si="12">IFERROR(VLOOKUP($D34,INDIRECT("'" &amp; $K$103 &amp; "'!$C$2:$K$90"),4,FALSE),"NTR")</f>
        <v>Documentation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34</v>
      </c>
      <c r="B35">
        <f t="shared" si="9"/>
        <v>4</v>
      </c>
      <c r="C35" s="4">
        <f t="shared" ca="1" si="10"/>
        <v>97325</v>
      </c>
      <c r="D35">
        <v>97325</v>
      </c>
      <c r="E35" t="s">
        <v>69</v>
      </c>
      <c r="F35" t="s">
        <v>70</v>
      </c>
      <c r="G35" t="s">
        <v>71</v>
      </c>
      <c r="H35" t="s">
        <v>184</v>
      </c>
      <c r="I35" t="s">
        <v>68</v>
      </c>
      <c r="J35" t="s">
        <v>123</v>
      </c>
      <c r="K35" t="str">
        <f t="shared" ca="1" si="11"/>
        <v>.</v>
      </c>
      <c r="L35" t="s">
        <v>484</v>
      </c>
      <c r="M35" t="s">
        <v>1105</v>
      </c>
      <c r="N35" t="s">
        <v>946</v>
      </c>
      <c r="O35" t="s">
        <v>123</v>
      </c>
      <c r="P35" t="s">
        <v>123</v>
      </c>
      <c r="Q35" t="s">
        <v>82</v>
      </c>
      <c r="S35" t="s">
        <v>269</v>
      </c>
      <c r="T35" t="s">
        <v>23</v>
      </c>
      <c r="U35" t="s">
        <v>39</v>
      </c>
      <c r="V35" t="s">
        <v>82</v>
      </c>
      <c r="W35" t="s">
        <v>54</v>
      </c>
      <c r="X35" t="s">
        <v>456</v>
      </c>
      <c r="Y35" t="s">
        <v>484</v>
      </c>
      <c r="Z35" t="s">
        <v>484</v>
      </c>
      <c r="AA35" s="2">
        <v>42815.376701388886</v>
      </c>
      <c r="AB35" s="2">
        <v>42846.69127314815</v>
      </c>
      <c r="AD35">
        <v>12</v>
      </c>
      <c r="AE35" t="str">
        <f t="shared" ca="1" si="12"/>
        <v>Documentation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P0</v>
      </c>
    </row>
    <row r="36" spans="1:34" x14ac:dyDescent="0.3">
      <c r="A36">
        <f t="shared" si="8"/>
        <v>34</v>
      </c>
      <c r="B36">
        <f t="shared" si="9"/>
        <v>4</v>
      </c>
      <c r="C36" s="4">
        <f t="shared" ca="1" si="10"/>
        <v>97340</v>
      </c>
      <c r="D36">
        <v>97340</v>
      </c>
      <c r="E36" t="s">
        <v>69</v>
      </c>
      <c r="F36" t="s">
        <v>70</v>
      </c>
      <c r="G36" t="s">
        <v>71</v>
      </c>
      <c r="H36" t="s">
        <v>184</v>
      </c>
      <c r="I36" t="s">
        <v>68</v>
      </c>
      <c r="J36" t="s">
        <v>123</v>
      </c>
      <c r="K36" t="str">
        <f t="shared" ca="1" si="11"/>
        <v>.</v>
      </c>
      <c r="L36" t="s">
        <v>484</v>
      </c>
      <c r="M36" t="s">
        <v>1105</v>
      </c>
      <c r="N36" t="s">
        <v>852</v>
      </c>
      <c r="O36" t="s">
        <v>123</v>
      </c>
      <c r="P36" t="s">
        <v>123</v>
      </c>
      <c r="Q36" t="s">
        <v>82</v>
      </c>
      <c r="S36" t="s">
        <v>269</v>
      </c>
      <c r="T36" t="s">
        <v>23</v>
      </c>
      <c r="U36" t="s">
        <v>39</v>
      </c>
      <c r="V36" t="s">
        <v>82</v>
      </c>
      <c r="W36" t="s">
        <v>54</v>
      </c>
      <c r="X36" t="s">
        <v>389</v>
      </c>
      <c r="Y36" t="s">
        <v>484</v>
      </c>
      <c r="Z36" t="s">
        <v>484</v>
      </c>
      <c r="AA36" s="2">
        <v>42815.614641203705</v>
      </c>
      <c r="AB36" s="2">
        <v>42846.691342592596</v>
      </c>
      <c r="AD36">
        <v>6</v>
      </c>
      <c r="AE36" t="str">
        <f t="shared" ca="1" si="12"/>
        <v>Documentation</v>
      </c>
      <c r="AF36" t="str">
        <f t="shared" ca="1" si="13"/>
        <v xml:space="preserve"> ---</v>
      </c>
      <c r="AG36" t="str">
        <f t="shared" ca="1" si="14"/>
        <v xml:space="preserve"> ---</v>
      </c>
      <c r="AH36" t="str">
        <f t="shared" ca="1" si="15"/>
        <v>P0</v>
      </c>
    </row>
    <row r="37" spans="1:34" x14ac:dyDescent="0.3">
      <c r="A37">
        <f t="shared" si="8"/>
        <v>26</v>
      </c>
      <c r="B37">
        <f t="shared" si="9"/>
        <v>4</v>
      </c>
      <c r="C37" s="4">
        <f t="shared" ca="1" si="10"/>
        <v>97618</v>
      </c>
      <c r="D37">
        <v>97618</v>
      </c>
      <c r="E37" t="s">
        <v>69</v>
      </c>
      <c r="F37" t="s">
        <v>70</v>
      </c>
      <c r="G37" t="s">
        <v>71</v>
      </c>
      <c r="H37" t="s">
        <v>184</v>
      </c>
      <c r="I37" t="s">
        <v>68</v>
      </c>
      <c r="J37" t="s">
        <v>123</v>
      </c>
      <c r="K37" t="str">
        <f t="shared" ca="1" si="11"/>
        <v>.</v>
      </c>
      <c r="L37" t="s">
        <v>484</v>
      </c>
      <c r="M37" t="s">
        <v>1105</v>
      </c>
      <c r="N37" t="s">
        <v>947</v>
      </c>
      <c r="O37" t="s">
        <v>123</v>
      </c>
      <c r="P37" t="s">
        <v>123</v>
      </c>
      <c r="Q37" t="s">
        <v>82</v>
      </c>
      <c r="S37" t="s">
        <v>269</v>
      </c>
      <c r="T37" t="s">
        <v>23</v>
      </c>
      <c r="U37" t="s">
        <v>39</v>
      </c>
      <c r="V37" t="s">
        <v>82</v>
      </c>
      <c r="W37" t="s">
        <v>54</v>
      </c>
      <c r="X37" t="s">
        <v>456</v>
      </c>
      <c r="Y37" t="s">
        <v>484</v>
      </c>
      <c r="Z37" t="s">
        <v>484</v>
      </c>
      <c r="AA37" s="2">
        <v>42823.494652777779</v>
      </c>
      <c r="AB37" s="2">
        <v>42846.691238425927</v>
      </c>
      <c r="AD37">
        <v>9</v>
      </c>
      <c r="AE37" t="str">
        <f t="shared" ca="1" si="12"/>
        <v>Documentation</v>
      </c>
      <c r="AF37" t="str">
        <f t="shared" ca="1" si="13"/>
        <v xml:space="preserve"> ---</v>
      </c>
      <c r="AG37" t="str">
        <f t="shared" ca="1" si="14"/>
        <v xml:space="preserve"> ---</v>
      </c>
      <c r="AH37" t="str">
        <f t="shared" ca="1" si="15"/>
        <v>P0</v>
      </c>
    </row>
    <row r="38" spans="1:34" x14ac:dyDescent="0.3">
      <c r="A38">
        <f t="shared" si="8"/>
        <v>22</v>
      </c>
      <c r="B38">
        <f t="shared" si="9"/>
        <v>4</v>
      </c>
      <c r="C38" s="4">
        <f t="shared" ca="1" si="10"/>
        <v>97781</v>
      </c>
      <c r="D38">
        <v>97781</v>
      </c>
      <c r="E38" t="s">
        <v>69</v>
      </c>
      <c r="F38" t="s">
        <v>70</v>
      </c>
      <c r="G38" t="s">
        <v>71</v>
      </c>
      <c r="H38" t="s">
        <v>184</v>
      </c>
      <c r="I38" t="s">
        <v>81</v>
      </c>
      <c r="J38" t="s">
        <v>123</v>
      </c>
      <c r="K38" t="str">
        <f t="shared" ca="1" si="11"/>
        <v>.</v>
      </c>
      <c r="L38" t="s">
        <v>484</v>
      </c>
      <c r="M38" t="s">
        <v>1105</v>
      </c>
      <c r="N38" t="s">
        <v>960</v>
      </c>
      <c r="O38" t="s">
        <v>123</v>
      </c>
      <c r="P38" t="s">
        <v>123</v>
      </c>
      <c r="Q38" t="s">
        <v>82</v>
      </c>
      <c r="S38" t="s">
        <v>269</v>
      </c>
      <c r="T38" t="s">
        <v>23</v>
      </c>
      <c r="U38" t="s">
        <v>22</v>
      </c>
      <c r="V38" t="s">
        <v>82</v>
      </c>
      <c r="W38" t="s">
        <v>95</v>
      </c>
      <c r="X38" t="s">
        <v>311</v>
      </c>
      <c r="Y38" t="s">
        <v>484</v>
      </c>
      <c r="Z38" t="s">
        <v>484</v>
      </c>
      <c r="AA38" s="2">
        <v>42828.162638888891</v>
      </c>
      <c r="AB38" s="2">
        <v>42846.691261574073</v>
      </c>
      <c r="AD38">
        <v>5</v>
      </c>
      <c r="AE38" t="str">
        <f t="shared" ca="1" si="12"/>
        <v>Documentation</v>
      </c>
      <c r="AF38" t="str">
        <f t="shared" ca="1" si="13"/>
        <v xml:space="preserve"> ---</v>
      </c>
      <c r="AG38" t="str">
        <f t="shared" ca="1" si="14"/>
        <v xml:space="preserve"> ---</v>
      </c>
      <c r="AH38" t="str">
        <f t="shared" ca="1" si="15"/>
        <v>P0</v>
      </c>
    </row>
    <row r="39" spans="1:34" x14ac:dyDescent="0.3">
      <c r="A39">
        <f t="shared" si="8"/>
        <v>21</v>
      </c>
      <c r="B39">
        <f t="shared" si="9"/>
        <v>4</v>
      </c>
      <c r="C39" s="4">
        <f t="shared" ca="1" si="10"/>
        <v>97868</v>
      </c>
      <c r="D39">
        <v>97868</v>
      </c>
      <c r="E39" t="s">
        <v>229</v>
      </c>
      <c r="F39" t="s">
        <v>70</v>
      </c>
      <c r="G39" t="s">
        <v>71</v>
      </c>
      <c r="H39" t="s">
        <v>94</v>
      </c>
      <c r="I39" t="s">
        <v>24</v>
      </c>
      <c r="J39" t="s">
        <v>123</v>
      </c>
      <c r="K39" t="str">
        <f t="shared" ca="1" si="11"/>
        <v>.</v>
      </c>
      <c r="L39" t="s">
        <v>484</v>
      </c>
      <c r="M39" t="s">
        <v>1105</v>
      </c>
      <c r="N39" t="s">
        <v>983</v>
      </c>
      <c r="O39" t="s">
        <v>123</v>
      </c>
      <c r="P39" t="s">
        <v>123</v>
      </c>
      <c r="Q39" t="s">
        <v>82</v>
      </c>
      <c r="S39" t="s">
        <v>269</v>
      </c>
      <c r="T39" t="s">
        <v>23</v>
      </c>
      <c r="U39" t="s">
        <v>22</v>
      </c>
      <c r="V39" t="s">
        <v>29</v>
      </c>
      <c r="W39" t="s">
        <v>54</v>
      </c>
      <c r="X39" t="s">
        <v>405</v>
      </c>
      <c r="Y39" t="s">
        <v>484</v>
      </c>
      <c r="Z39" t="s">
        <v>484</v>
      </c>
      <c r="AA39" s="2">
        <v>42829.414212962962</v>
      </c>
      <c r="AB39" s="2">
        <v>42846.691365740742</v>
      </c>
      <c r="AD39">
        <v>4</v>
      </c>
      <c r="AE39" t="str">
        <f t="shared" ca="1" si="12"/>
        <v>Documentation</v>
      </c>
      <c r="AF39" t="str">
        <f t="shared" ca="1" si="13"/>
        <v xml:space="preserve"> ---</v>
      </c>
      <c r="AG39" t="str">
        <f t="shared" ca="1" si="14"/>
        <v xml:space="preserve"> ---</v>
      </c>
      <c r="AH39" t="str">
        <f t="shared" ca="1" si="15"/>
        <v>P2</v>
      </c>
    </row>
    <row r="40" spans="1:34" x14ac:dyDescent="0.3">
      <c r="A40">
        <f t="shared" si="8"/>
        <v>13</v>
      </c>
      <c r="B40">
        <f t="shared" si="9"/>
        <v>4</v>
      </c>
      <c r="C40" s="4">
        <f t="shared" ca="1" si="10"/>
        <v>98207</v>
      </c>
      <c r="D40">
        <v>98207</v>
      </c>
      <c r="E40" t="s">
        <v>69</v>
      </c>
      <c r="F40" t="s">
        <v>70</v>
      </c>
      <c r="G40" t="s">
        <v>71</v>
      </c>
      <c r="H40" t="s">
        <v>184</v>
      </c>
      <c r="I40" t="s">
        <v>68</v>
      </c>
      <c r="J40" t="s">
        <v>123</v>
      </c>
      <c r="K40" t="str">
        <f t="shared" ca="1" si="11"/>
        <v>.</v>
      </c>
      <c r="L40" t="s">
        <v>484</v>
      </c>
      <c r="M40" t="s">
        <v>1105</v>
      </c>
      <c r="N40" t="s">
        <v>1030</v>
      </c>
      <c r="O40" t="s">
        <v>123</v>
      </c>
      <c r="P40" t="s">
        <v>123</v>
      </c>
      <c r="Q40" t="s">
        <v>82</v>
      </c>
      <c r="S40" t="s">
        <v>269</v>
      </c>
      <c r="T40" t="s">
        <v>23</v>
      </c>
      <c r="U40" t="s">
        <v>22</v>
      </c>
      <c r="V40" t="s">
        <v>82</v>
      </c>
      <c r="W40" t="s">
        <v>54</v>
      </c>
      <c r="X40" t="s">
        <v>456</v>
      </c>
      <c r="Y40" t="s">
        <v>484</v>
      </c>
      <c r="Z40" t="s">
        <v>484</v>
      </c>
      <c r="AA40" s="2">
        <v>42837.563020833331</v>
      </c>
      <c r="AB40" s="2">
        <v>42846.691446759258</v>
      </c>
      <c r="AD40">
        <v>12</v>
      </c>
      <c r="AE40" t="str">
        <f t="shared" ca="1" si="12"/>
        <v>Documentation</v>
      </c>
      <c r="AF40" t="str">
        <f t="shared" ca="1" si="13"/>
        <v xml:space="preserve"> ---</v>
      </c>
      <c r="AG40" t="str">
        <f t="shared" ca="1" si="14"/>
        <v xml:space="preserve"> ---</v>
      </c>
      <c r="AH40" t="str">
        <f t="shared" ca="1" si="15"/>
        <v>P0</v>
      </c>
    </row>
    <row r="41" spans="1:34" x14ac:dyDescent="0.3">
      <c r="A41">
        <f t="shared" si="8"/>
        <v>46</v>
      </c>
      <c r="B41">
        <f t="shared" si="9"/>
        <v>1</v>
      </c>
      <c r="C41" s="4">
        <f t="shared" ca="1" si="10"/>
        <v>96920</v>
      </c>
      <c r="D41">
        <v>96920</v>
      </c>
      <c r="E41" t="s">
        <v>113</v>
      </c>
      <c r="F41" t="s">
        <v>253</v>
      </c>
      <c r="G41" t="s">
        <v>256</v>
      </c>
      <c r="H41" t="s">
        <v>184</v>
      </c>
      <c r="I41" t="s">
        <v>68</v>
      </c>
      <c r="J41" t="s">
        <v>123</v>
      </c>
      <c r="K41" t="str">
        <f t="shared" ca="1" si="11"/>
        <v>NTR</v>
      </c>
      <c r="L41" t="s">
        <v>484</v>
      </c>
      <c r="M41" t="s">
        <v>1088</v>
      </c>
      <c r="N41" t="s">
        <v>1110</v>
      </c>
      <c r="O41" t="s">
        <v>123</v>
      </c>
      <c r="P41" t="s">
        <v>123</v>
      </c>
      <c r="Q41" t="s">
        <v>82</v>
      </c>
      <c r="S41" t="s">
        <v>269</v>
      </c>
      <c r="T41" t="s">
        <v>23</v>
      </c>
      <c r="U41" t="s">
        <v>22</v>
      </c>
      <c r="V41" t="s">
        <v>82</v>
      </c>
      <c r="W41" t="s">
        <v>54</v>
      </c>
      <c r="X41" t="s">
        <v>277</v>
      </c>
      <c r="Y41" t="s">
        <v>484</v>
      </c>
      <c r="Z41" t="s">
        <v>847</v>
      </c>
      <c r="AA41" s="2">
        <v>42803.574131944442</v>
      </c>
      <c r="AB41" s="2">
        <v>42849.756979166668</v>
      </c>
      <c r="AD41">
        <v>7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x14ac:dyDescent="0.3">
      <c r="A42">
        <f t="shared" si="8"/>
        <v>33</v>
      </c>
      <c r="B42">
        <f t="shared" si="9"/>
        <v>1</v>
      </c>
      <c r="C42" s="4">
        <f t="shared" ca="1" si="10"/>
        <v>97372</v>
      </c>
      <c r="D42">
        <v>97372</v>
      </c>
      <c r="E42" t="s">
        <v>413</v>
      </c>
      <c r="F42" t="s">
        <v>253</v>
      </c>
      <c r="G42" t="s">
        <v>254</v>
      </c>
      <c r="H42" t="s">
        <v>184</v>
      </c>
      <c r="I42" t="s">
        <v>68</v>
      </c>
      <c r="J42" t="s">
        <v>123</v>
      </c>
      <c r="K42" t="str">
        <f t="shared" ca="1" si="11"/>
        <v>.</v>
      </c>
      <c r="L42" t="s">
        <v>484</v>
      </c>
      <c r="M42" t="s">
        <v>1087</v>
      </c>
      <c r="N42" t="s">
        <v>860</v>
      </c>
      <c r="O42" t="s">
        <v>123</v>
      </c>
      <c r="P42" t="s">
        <v>1112</v>
      </c>
      <c r="Q42" t="s">
        <v>82</v>
      </c>
      <c r="S42" t="s">
        <v>269</v>
      </c>
      <c r="T42" t="s">
        <v>23</v>
      </c>
      <c r="U42" t="s">
        <v>22</v>
      </c>
      <c r="V42" t="s">
        <v>82</v>
      </c>
      <c r="W42" t="s">
        <v>54</v>
      </c>
      <c r="X42" t="s">
        <v>277</v>
      </c>
      <c r="Y42" t="s">
        <v>484</v>
      </c>
      <c r="Z42" t="s">
        <v>847</v>
      </c>
      <c r="AA42" s="2">
        <v>42816.401145833333</v>
      </c>
      <c r="AB42" s="2">
        <v>42849.742013888892</v>
      </c>
      <c r="AD42">
        <v>8</v>
      </c>
      <c r="AE42" t="str">
        <f t="shared" ca="1" si="12"/>
        <v>File Access Auditing</v>
      </c>
      <c r="AF42" t="str">
        <f t="shared" ca="1" si="13"/>
        <v>Avitus_1.4.0.66-20170426</v>
      </c>
      <c r="AG42" t="str">
        <f t="shared" ca="1" si="14"/>
        <v xml:space="preserve"> ---</v>
      </c>
      <c r="AH42" t="str">
        <f t="shared" ca="1" si="15"/>
        <v>P0</v>
      </c>
    </row>
    <row r="43" spans="1:34" x14ac:dyDescent="0.3">
      <c r="A43">
        <f t="shared" si="8"/>
        <v>18</v>
      </c>
      <c r="B43">
        <f t="shared" si="9"/>
        <v>1</v>
      </c>
      <c r="C43" s="4">
        <f t="shared" ca="1" si="10"/>
        <v>98057</v>
      </c>
      <c r="D43">
        <v>98057</v>
      </c>
      <c r="E43" t="s">
        <v>413</v>
      </c>
      <c r="F43" t="s">
        <v>253</v>
      </c>
      <c r="G43" t="s">
        <v>254</v>
      </c>
      <c r="H43" t="s">
        <v>184</v>
      </c>
      <c r="I43" t="s">
        <v>68</v>
      </c>
      <c r="J43" t="s">
        <v>123</v>
      </c>
      <c r="K43" t="str">
        <f t="shared" ca="1" si="11"/>
        <v>.</v>
      </c>
      <c r="L43" t="s">
        <v>484</v>
      </c>
      <c r="M43" t="s">
        <v>1087</v>
      </c>
      <c r="N43" t="s">
        <v>1003</v>
      </c>
      <c r="O43" t="s">
        <v>123</v>
      </c>
      <c r="P43" t="s">
        <v>1112</v>
      </c>
      <c r="Q43" t="s">
        <v>82</v>
      </c>
      <c r="S43" t="s">
        <v>269</v>
      </c>
      <c r="T43" t="s">
        <v>23</v>
      </c>
      <c r="U43" t="s">
        <v>22</v>
      </c>
      <c r="V43" t="s">
        <v>82</v>
      </c>
      <c r="W43" t="s">
        <v>54</v>
      </c>
      <c r="X43" t="s">
        <v>277</v>
      </c>
      <c r="Y43" t="s">
        <v>484</v>
      </c>
      <c r="Z43" t="s">
        <v>847</v>
      </c>
      <c r="AA43" s="2">
        <v>42832.589328703703</v>
      </c>
      <c r="AB43" s="2">
        <v>42849.741724537038</v>
      </c>
      <c r="AD43">
        <v>8</v>
      </c>
      <c r="AE43" t="str">
        <f t="shared" ca="1" si="12"/>
        <v>File Access Auditing</v>
      </c>
      <c r="AF43" t="str">
        <f t="shared" ca="1" si="13"/>
        <v>Avitus_1.4.0.66-20170426</v>
      </c>
      <c r="AG43" t="str">
        <f t="shared" ca="1" si="14"/>
        <v xml:space="preserve"> ---</v>
      </c>
      <c r="AH43" t="str">
        <f t="shared" ca="1" si="15"/>
        <v>P0</v>
      </c>
    </row>
    <row r="44" spans="1:34" x14ac:dyDescent="0.3">
      <c r="A44">
        <f t="shared" si="8"/>
        <v>14</v>
      </c>
      <c r="B44">
        <f t="shared" si="9"/>
        <v>1</v>
      </c>
      <c r="C44" s="4">
        <f t="shared" ca="1" si="10"/>
        <v>98160</v>
      </c>
      <c r="D44">
        <v>98160</v>
      </c>
      <c r="E44" t="s">
        <v>413</v>
      </c>
      <c r="F44" t="s">
        <v>253</v>
      </c>
      <c r="G44" t="s">
        <v>254</v>
      </c>
      <c r="H44" t="s">
        <v>184</v>
      </c>
      <c r="I44" t="s">
        <v>68</v>
      </c>
      <c r="J44" t="s">
        <v>123</v>
      </c>
      <c r="K44" t="str">
        <f t="shared" ca="1" si="11"/>
        <v>.</v>
      </c>
      <c r="L44" t="s">
        <v>484</v>
      </c>
      <c r="M44" t="s">
        <v>1088</v>
      </c>
      <c r="N44" t="s">
        <v>1022</v>
      </c>
      <c r="O44" t="s">
        <v>123</v>
      </c>
      <c r="P44" t="s">
        <v>1004</v>
      </c>
      <c r="Q44" t="s">
        <v>82</v>
      </c>
      <c r="S44" t="s">
        <v>269</v>
      </c>
      <c r="T44" t="s">
        <v>23</v>
      </c>
      <c r="U44" t="s">
        <v>22</v>
      </c>
      <c r="V44" t="s">
        <v>82</v>
      </c>
      <c r="W44" t="s">
        <v>54</v>
      </c>
      <c r="X44" t="s">
        <v>277</v>
      </c>
      <c r="Y44" t="s">
        <v>484</v>
      </c>
      <c r="Z44" t="s">
        <v>484</v>
      </c>
      <c r="AA44" s="2">
        <v>42836.582303240742</v>
      </c>
      <c r="AB44" s="2">
        <v>42849.203379629631</v>
      </c>
      <c r="AD44">
        <v>5</v>
      </c>
      <c r="AE44" t="str">
        <f t="shared" ca="1" si="12"/>
        <v>File Access Auditing</v>
      </c>
      <c r="AF44" t="str">
        <f t="shared" ca="1" si="13"/>
        <v>Avitus_1.4.0.66-20170426</v>
      </c>
      <c r="AG44" t="str">
        <f t="shared" ca="1" si="14"/>
        <v xml:space="preserve"> ---</v>
      </c>
      <c r="AH44" t="str">
        <f t="shared" ca="1" si="15"/>
        <v>P0</v>
      </c>
    </row>
    <row r="45" spans="1:34" x14ac:dyDescent="0.3">
      <c r="A45">
        <f t="shared" si="8"/>
        <v>13</v>
      </c>
      <c r="B45">
        <f t="shared" si="9"/>
        <v>1</v>
      </c>
      <c r="C45" s="4">
        <f t="shared" ca="1" si="10"/>
        <v>98208</v>
      </c>
      <c r="D45">
        <v>98208</v>
      </c>
      <c r="E45" t="s">
        <v>413</v>
      </c>
      <c r="F45" t="s">
        <v>253</v>
      </c>
      <c r="G45" t="s">
        <v>254</v>
      </c>
      <c r="H45" t="s">
        <v>184</v>
      </c>
      <c r="I45" t="s">
        <v>68</v>
      </c>
      <c r="J45" t="s">
        <v>123</v>
      </c>
      <c r="K45" t="str">
        <f t="shared" ca="1" si="11"/>
        <v>.</v>
      </c>
      <c r="L45" t="s">
        <v>484</v>
      </c>
      <c r="M45" t="s">
        <v>1087</v>
      </c>
      <c r="N45" t="s">
        <v>1031</v>
      </c>
      <c r="O45" t="s">
        <v>123</v>
      </c>
      <c r="P45" t="s">
        <v>1112</v>
      </c>
      <c r="Q45" t="s">
        <v>82</v>
      </c>
      <c r="S45" t="s">
        <v>269</v>
      </c>
      <c r="T45" t="s">
        <v>23</v>
      </c>
      <c r="U45" t="s">
        <v>22</v>
      </c>
      <c r="V45" t="s">
        <v>82</v>
      </c>
      <c r="W45" t="s">
        <v>54</v>
      </c>
      <c r="X45" t="s">
        <v>277</v>
      </c>
      <c r="Y45" t="s">
        <v>484</v>
      </c>
      <c r="Z45" t="s">
        <v>847</v>
      </c>
      <c r="AA45" s="2">
        <v>42837.615578703706</v>
      </c>
      <c r="AB45" s="2">
        <v>42849.741875</v>
      </c>
      <c r="AD45">
        <v>4</v>
      </c>
      <c r="AE45" t="str">
        <f t="shared" ca="1" si="12"/>
        <v>File Access Auditing</v>
      </c>
      <c r="AF45" t="str">
        <f t="shared" ca="1" si="13"/>
        <v>Avitus_1.4.0.66-20170426</v>
      </c>
      <c r="AG45" t="str">
        <f t="shared" ca="1" si="14"/>
        <v xml:space="preserve"> ---</v>
      </c>
      <c r="AH45" t="str">
        <f t="shared" ca="1" si="15"/>
        <v>P0</v>
      </c>
    </row>
    <row r="46" spans="1:34" x14ac:dyDescent="0.3">
      <c r="A46">
        <f t="shared" si="8"/>
        <v>5</v>
      </c>
      <c r="B46">
        <f t="shared" si="9"/>
        <v>4</v>
      </c>
      <c r="C46" s="4">
        <f t="shared" ca="1" si="10"/>
        <v>98562</v>
      </c>
      <c r="D46">
        <v>98562</v>
      </c>
      <c r="E46" t="s">
        <v>259</v>
      </c>
      <c r="F46" t="s">
        <v>253</v>
      </c>
      <c r="G46" t="s">
        <v>258</v>
      </c>
      <c r="H46" t="s">
        <v>184</v>
      </c>
      <c r="I46" t="s">
        <v>68</v>
      </c>
      <c r="J46" t="s">
        <v>1132</v>
      </c>
      <c r="K46" t="str">
        <f t="shared" ca="1" si="11"/>
        <v>NTR</v>
      </c>
      <c r="L46" t="s">
        <v>484</v>
      </c>
      <c r="M46" t="s">
        <v>484</v>
      </c>
      <c r="N46" t="s">
        <v>1119</v>
      </c>
      <c r="O46" t="s">
        <v>123</v>
      </c>
      <c r="P46" t="s">
        <v>123</v>
      </c>
      <c r="Q46" t="s">
        <v>21</v>
      </c>
      <c r="S46" t="s">
        <v>269</v>
      </c>
      <c r="T46" t="s">
        <v>23</v>
      </c>
      <c r="U46" t="s">
        <v>22</v>
      </c>
      <c r="V46" t="s">
        <v>82</v>
      </c>
      <c r="W46" t="s">
        <v>54</v>
      </c>
      <c r="X46" t="s">
        <v>277</v>
      </c>
      <c r="Y46" t="s">
        <v>484</v>
      </c>
      <c r="Z46" t="s">
        <v>484</v>
      </c>
      <c r="AA46" s="2">
        <v>42845.770902777775</v>
      </c>
      <c r="AB46" s="2">
        <v>42846.402442129627</v>
      </c>
      <c r="AD46">
        <v>3</v>
      </c>
      <c r="AE46" t="str">
        <f t="shared" ca="1" si="12"/>
        <v>NTR</v>
      </c>
      <c r="AF46" t="str">
        <f t="shared" ca="1" si="13"/>
        <v>NoTarg</v>
      </c>
      <c r="AG46" t="str">
        <f t="shared" ca="1" si="14"/>
        <v>NoWaive</v>
      </c>
      <c r="AH46" t="str">
        <f t="shared" ca="1" si="15"/>
        <v>NTR</v>
      </c>
    </row>
    <row r="47" spans="1:34" x14ac:dyDescent="0.3">
      <c r="A47">
        <f t="shared" si="8"/>
        <v>1</v>
      </c>
      <c r="B47">
        <f t="shared" si="9"/>
        <v>1</v>
      </c>
      <c r="C47" s="4">
        <f t="shared" ca="1" si="10"/>
        <v>98667</v>
      </c>
      <c r="D47">
        <v>98667</v>
      </c>
      <c r="E47" t="s">
        <v>259</v>
      </c>
      <c r="F47" t="s">
        <v>253</v>
      </c>
      <c r="G47" t="s">
        <v>702</v>
      </c>
      <c r="H47" t="s">
        <v>94</v>
      </c>
      <c r="I47" t="s">
        <v>123</v>
      </c>
      <c r="J47" t="s">
        <v>123</v>
      </c>
      <c r="K47" t="str">
        <f t="shared" ca="1" si="11"/>
        <v>NTR</v>
      </c>
      <c r="L47" t="s">
        <v>484</v>
      </c>
      <c r="M47" t="s">
        <v>484</v>
      </c>
      <c r="N47" t="s">
        <v>1125</v>
      </c>
      <c r="O47" t="s">
        <v>123</v>
      </c>
      <c r="P47" t="s">
        <v>123</v>
      </c>
      <c r="Q47" t="s">
        <v>21</v>
      </c>
      <c r="S47" t="s">
        <v>269</v>
      </c>
      <c r="T47" t="s">
        <v>23</v>
      </c>
      <c r="U47" t="s">
        <v>39</v>
      </c>
      <c r="V47" t="s">
        <v>82</v>
      </c>
      <c r="W47" t="s">
        <v>54</v>
      </c>
      <c r="X47" t="s">
        <v>277</v>
      </c>
      <c r="Y47" t="s">
        <v>484</v>
      </c>
      <c r="Z47" t="s">
        <v>484</v>
      </c>
      <c r="AA47" s="2">
        <v>42849.374120370368</v>
      </c>
      <c r="AB47" s="2">
        <v>42849.886805555558</v>
      </c>
      <c r="AD47">
        <v>4</v>
      </c>
      <c r="AE47" t="str">
        <f t="shared" ca="1" si="12"/>
        <v>NTR</v>
      </c>
      <c r="AF47" t="str">
        <f t="shared" ca="1" si="13"/>
        <v>NoTarg</v>
      </c>
      <c r="AG47" t="str">
        <f t="shared" ca="1" si="14"/>
        <v>NoWaive</v>
      </c>
      <c r="AH47" t="str">
        <f t="shared" ca="1" si="15"/>
        <v>NTR</v>
      </c>
    </row>
    <row r="48" spans="1:34" x14ac:dyDescent="0.3">
      <c r="A48">
        <f t="shared" si="8"/>
        <v>250</v>
      </c>
      <c r="B48">
        <f t="shared" si="9"/>
        <v>1</v>
      </c>
      <c r="C48" s="4">
        <f t="shared" ca="1" si="10"/>
        <v>87634</v>
      </c>
      <c r="D48">
        <v>87634</v>
      </c>
      <c r="E48" t="s">
        <v>760</v>
      </c>
      <c r="F48" t="s">
        <v>28</v>
      </c>
      <c r="G48" t="s">
        <v>481</v>
      </c>
      <c r="H48" t="s">
        <v>94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1077</v>
      </c>
      <c r="O48" t="s">
        <v>123</v>
      </c>
      <c r="P48" t="s">
        <v>206</v>
      </c>
      <c r="Q48" t="s">
        <v>82</v>
      </c>
      <c r="S48" t="s">
        <v>269</v>
      </c>
      <c r="T48" t="s">
        <v>23</v>
      </c>
      <c r="U48" t="s">
        <v>22</v>
      </c>
      <c r="V48" t="s">
        <v>156</v>
      </c>
      <c r="W48" t="s">
        <v>54</v>
      </c>
      <c r="X48" t="s">
        <v>108</v>
      </c>
      <c r="Y48" t="s">
        <v>484</v>
      </c>
      <c r="Z48" t="s">
        <v>484</v>
      </c>
      <c r="AA48" s="2">
        <v>42597.987395833334</v>
      </c>
      <c r="AB48" s="2">
        <v>42849.707939814813</v>
      </c>
      <c r="AC48" t="s">
        <v>1122</v>
      </c>
      <c r="AD48">
        <v>9</v>
      </c>
      <c r="AE48" t="str">
        <f t="shared" ca="1" si="12"/>
        <v>Platform Software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P2</v>
      </c>
    </row>
    <row r="49" spans="1:34" x14ac:dyDescent="0.3">
      <c r="A49">
        <f t="shared" si="8"/>
        <v>234</v>
      </c>
      <c r="B49">
        <f t="shared" si="9"/>
        <v>6</v>
      </c>
      <c r="C49" s="4">
        <f t="shared" ca="1" si="10"/>
        <v>88457</v>
      </c>
      <c r="D49">
        <v>88457</v>
      </c>
      <c r="E49" t="s">
        <v>408</v>
      </c>
      <c r="F49" t="s">
        <v>28</v>
      </c>
      <c r="G49" t="s">
        <v>407</v>
      </c>
      <c r="H49" t="s">
        <v>112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524</v>
      </c>
      <c r="O49">
        <v>11710</v>
      </c>
      <c r="P49" t="s">
        <v>992</v>
      </c>
      <c r="Q49" t="s">
        <v>287</v>
      </c>
      <c r="R49" t="s">
        <v>82</v>
      </c>
      <c r="S49" t="s">
        <v>269</v>
      </c>
      <c r="T49" t="s">
        <v>23</v>
      </c>
      <c r="U49" t="s">
        <v>22</v>
      </c>
      <c r="V49" t="s">
        <v>25</v>
      </c>
      <c r="W49" t="s">
        <v>26</v>
      </c>
      <c r="X49" t="s">
        <v>41</v>
      </c>
      <c r="Y49" t="s">
        <v>484</v>
      </c>
      <c r="Z49" t="s">
        <v>484</v>
      </c>
      <c r="AA49" s="2">
        <v>42614.314895833333</v>
      </c>
      <c r="AB49" s="2">
        <v>42844.433229166665</v>
      </c>
      <c r="AC49" t="s">
        <v>170</v>
      </c>
      <c r="AD49">
        <v>6</v>
      </c>
      <c r="AE49" t="str">
        <f t="shared" ca="1" si="12"/>
        <v>Platform Software</v>
      </c>
      <c r="AF49" t="str">
        <f t="shared" ca="1" si="13"/>
        <v xml:space="preserve"> ---</v>
      </c>
      <c r="AG49" t="str">
        <f t="shared" ca="1" si="14"/>
        <v xml:space="preserve"> ---</v>
      </c>
      <c r="AH49" t="str">
        <f t="shared" ca="1" si="15"/>
        <v>P1</v>
      </c>
    </row>
    <row r="50" spans="1:34" x14ac:dyDescent="0.3">
      <c r="A50">
        <f t="shared" si="8"/>
        <v>72</v>
      </c>
      <c r="B50">
        <f t="shared" si="9"/>
        <v>1</v>
      </c>
      <c r="C50" s="4">
        <f t="shared" ca="1" si="10"/>
        <v>95826</v>
      </c>
      <c r="D50">
        <v>95826</v>
      </c>
      <c r="E50" t="s">
        <v>1103</v>
      </c>
      <c r="F50" t="s">
        <v>28</v>
      </c>
      <c r="G50" t="s">
        <v>481</v>
      </c>
      <c r="H50" t="s">
        <v>184</v>
      </c>
      <c r="I50" t="s">
        <v>81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379</v>
      </c>
      <c r="O50" t="s">
        <v>123</v>
      </c>
      <c r="P50" t="s">
        <v>38</v>
      </c>
      <c r="Q50" t="s">
        <v>287</v>
      </c>
      <c r="R50" t="s">
        <v>82</v>
      </c>
      <c r="S50" t="s">
        <v>269</v>
      </c>
      <c r="T50" t="s">
        <v>36</v>
      </c>
      <c r="U50" t="s">
        <v>22</v>
      </c>
      <c r="V50" t="s">
        <v>82</v>
      </c>
      <c r="W50" t="s">
        <v>54</v>
      </c>
      <c r="X50" t="s">
        <v>108</v>
      </c>
      <c r="Y50" t="s">
        <v>484</v>
      </c>
      <c r="Z50" t="s">
        <v>484</v>
      </c>
      <c r="AA50" s="2">
        <v>42779.683287037034</v>
      </c>
      <c r="AB50" s="2">
        <v>42849.707442129627</v>
      </c>
      <c r="AC50" t="s">
        <v>1124</v>
      </c>
      <c r="AD50">
        <v>8</v>
      </c>
      <c r="AE50" t="str">
        <f t="shared" ca="1" si="12"/>
        <v>Platform Software</v>
      </c>
      <c r="AF50" t="str">
        <f t="shared" ca="1" si="13"/>
        <v xml:space="preserve"> ---</v>
      </c>
      <c r="AG50" t="str">
        <f t="shared" ca="1" si="14"/>
        <v xml:space="preserve"> ---</v>
      </c>
      <c r="AH50" t="str">
        <f t="shared" ca="1" si="15"/>
        <v>P0</v>
      </c>
    </row>
    <row r="51" spans="1:34" x14ac:dyDescent="0.3">
      <c r="A51">
        <f t="shared" si="8"/>
        <v>72</v>
      </c>
      <c r="B51">
        <f t="shared" si="9"/>
        <v>1</v>
      </c>
      <c r="C51" s="4">
        <f t="shared" ca="1" si="10"/>
        <v>95829</v>
      </c>
      <c r="D51">
        <v>95829</v>
      </c>
      <c r="E51" t="s">
        <v>760</v>
      </c>
      <c r="F51" t="s">
        <v>28</v>
      </c>
      <c r="G51" t="s">
        <v>376</v>
      </c>
      <c r="H51" t="s">
        <v>184</v>
      </c>
      <c r="I51" t="s">
        <v>245</v>
      </c>
      <c r="J51" t="s">
        <v>123</v>
      </c>
      <c r="K51" t="str">
        <f t="shared" ca="1" si="11"/>
        <v>.</v>
      </c>
      <c r="L51" t="s">
        <v>484</v>
      </c>
      <c r="M51" t="s">
        <v>1088</v>
      </c>
      <c r="N51" t="s">
        <v>385</v>
      </c>
      <c r="O51" t="s">
        <v>123</v>
      </c>
      <c r="P51" t="s">
        <v>196</v>
      </c>
      <c r="Q51" t="s">
        <v>287</v>
      </c>
      <c r="R51" t="s">
        <v>82</v>
      </c>
      <c r="S51" t="s">
        <v>269</v>
      </c>
      <c r="T51" t="s">
        <v>36</v>
      </c>
      <c r="U51" t="s">
        <v>35</v>
      </c>
      <c r="V51" t="s">
        <v>279</v>
      </c>
      <c r="W51" t="s">
        <v>32</v>
      </c>
      <c r="X51" t="s">
        <v>108</v>
      </c>
      <c r="Y51" t="s">
        <v>103</v>
      </c>
      <c r="Z51" t="s">
        <v>484</v>
      </c>
      <c r="AA51" s="2">
        <v>42779.684513888889</v>
      </c>
      <c r="AB51" s="2">
        <v>42849.491261574076</v>
      </c>
      <c r="AC51" t="s">
        <v>170</v>
      </c>
      <c r="AD51">
        <v>9</v>
      </c>
      <c r="AE51" t="str">
        <f t="shared" ca="1" si="12"/>
        <v>Platform Software</v>
      </c>
      <c r="AF51" t="str">
        <f t="shared" ca="1" si="13"/>
        <v>Avitus_1.4.0.66-20170426</v>
      </c>
      <c r="AG51" t="str">
        <f t="shared" ca="1" si="14"/>
        <v xml:space="preserve"> ---</v>
      </c>
      <c r="AH51" t="str">
        <f t="shared" ca="1" si="15"/>
        <v>P0</v>
      </c>
    </row>
    <row r="52" spans="1:34" x14ac:dyDescent="0.3">
      <c r="A52">
        <f t="shared" si="8"/>
        <v>8</v>
      </c>
      <c r="B52">
        <f t="shared" si="9"/>
        <v>5</v>
      </c>
      <c r="C52" s="4">
        <f t="shared" ca="1" si="10"/>
        <v>98363</v>
      </c>
      <c r="D52">
        <v>98363</v>
      </c>
      <c r="E52" t="s">
        <v>409</v>
      </c>
      <c r="F52" t="s">
        <v>28</v>
      </c>
      <c r="G52" t="s">
        <v>244</v>
      </c>
      <c r="H52" t="s">
        <v>184</v>
      </c>
      <c r="I52" t="s">
        <v>81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1062</v>
      </c>
      <c r="O52" t="s">
        <v>123</v>
      </c>
      <c r="P52" t="s">
        <v>196</v>
      </c>
      <c r="Q52" t="s">
        <v>287</v>
      </c>
      <c r="R52" t="s">
        <v>82</v>
      </c>
      <c r="S52" t="s">
        <v>269</v>
      </c>
      <c r="T52" t="s">
        <v>36</v>
      </c>
      <c r="U52" t="s">
        <v>35</v>
      </c>
      <c r="V52" t="s">
        <v>1063</v>
      </c>
      <c r="W52" t="s">
        <v>93</v>
      </c>
      <c r="X52" t="s">
        <v>108</v>
      </c>
      <c r="Y52" t="s">
        <v>484</v>
      </c>
      <c r="Z52" t="s">
        <v>484</v>
      </c>
      <c r="AA52" s="2">
        <v>42842.717986111114</v>
      </c>
      <c r="AB52" s="2">
        <v>42845.654386574075</v>
      </c>
      <c r="AC52" t="s">
        <v>1092</v>
      </c>
      <c r="AD52">
        <v>1</v>
      </c>
      <c r="AE52" t="str">
        <f t="shared" ca="1" si="12"/>
        <v>Platform Software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P0</v>
      </c>
    </row>
    <row r="53" spans="1:34" x14ac:dyDescent="0.3">
      <c r="A53">
        <f t="shared" si="8"/>
        <v>7</v>
      </c>
      <c r="B53">
        <f t="shared" si="9"/>
        <v>1</v>
      </c>
      <c r="C53" s="4">
        <f t="shared" ca="1" si="10"/>
        <v>98383</v>
      </c>
      <c r="D53">
        <v>98383</v>
      </c>
      <c r="E53" t="s">
        <v>408</v>
      </c>
      <c r="F53" t="s">
        <v>28</v>
      </c>
      <c r="G53" t="s">
        <v>407</v>
      </c>
      <c r="H53" t="s">
        <v>184</v>
      </c>
      <c r="I53" t="s">
        <v>81</v>
      </c>
      <c r="J53" t="s">
        <v>1133</v>
      </c>
      <c r="K53" t="str">
        <f t="shared" ca="1" si="11"/>
        <v>.</v>
      </c>
      <c r="L53" t="s">
        <v>484</v>
      </c>
      <c r="M53" t="s">
        <v>484</v>
      </c>
      <c r="N53" t="s">
        <v>1067</v>
      </c>
      <c r="O53" t="s">
        <v>123</v>
      </c>
      <c r="P53" t="s">
        <v>634</v>
      </c>
      <c r="Q53" t="s">
        <v>21</v>
      </c>
      <c r="S53" t="s">
        <v>269</v>
      </c>
      <c r="T53" t="s">
        <v>36</v>
      </c>
      <c r="U53" t="s">
        <v>22</v>
      </c>
      <c r="V53" t="s">
        <v>82</v>
      </c>
      <c r="W53" t="s">
        <v>54</v>
      </c>
      <c r="X53" t="s">
        <v>433</v>
      </c>
      <c r="Y53" t="s">
        <v>484</v>
      </c>
      <c r="Z53" t="s">
        <v>484</v>
      </c>
      <c r="AA53" s="2">
        <v>42843.071851851855</v>
      </c>
      <c r="AB53" s="2">
        <v>42849.910763888889</v>
      </c>
      <c r="AC53" t="s">
        <v>1117</v>
      </c>
      <c r="AD53">
        <v>9</v>
      </c>
      <c r="AE53" t="str">
        <f t="shared" ca="1" si="12"/>
        <v>Platform Software</v>
      </c>
      <c r="AF53" t="str">
        <f t="shared" ca="1" si="13"/>
        <v xml:space="preserve"> ---</v>
      </c>
      <c r="AG53" t="str">
        <f t="shared" ca="1" si="14"/>
        <v xml:space="preserve"> ---</v>
      </c>
      <c r="AH53" t="str">
        <f t="shared" ca="1" si="15"/>
        <v>P2</v>
      </c>
    </row>
    <row r="54" spans="1:34" x14ac:dyDescent="0.3">
      <c r="A54">
        <f t="shared" si="8"/>
        <v>335</v>
      </c>
      <c r="B54">
        <f t="shared" si="9"/>
        <v>1</v>
      </c>
      <c r="C54" s="4">
        <f t="shared" ca="1" si="10"/>
        <v>83269</v>
      </c>
      <c r="D54">
        <v>83269</v>
      </c>
      <c r="E54" t="s">
        <v>149</v>
      </c>
      <c r="F54" t="s">
        <v>75</v>
      </c>
      <c r="G54" t="s">
        <v>479</v>
      </c>
      <c r="H54" t="s">
        <v>94</v>
      </c>
      <c r="I54" t="s">
        <v>30</v>
      </c>
      <c r="J54" t="s">
        <v>123</v>
      </c>
      <c r="K54" t="str">
        <f t="shared" ca="1" si="11"/>
        <v>NTR</v>
      </c>
      <c r="L54" t="s">
        <v>484</v>
      </c>
      <c r="M54" t="s">
        <v>1087</v>
      </c>
      <c r="N54" t="s">
        <v>1106</v>
      </c>
      <c r="O54" t="s">
        <v>123</v>
      </c>
      <c r="P54" t="s">
        <v>1107</v>
      </c>
      <c r="Q54" t="s">
        <v>82</v>
      </c>
      <c r="S54" t="s">
        <v>269</v>
      </c>
      <c r="T54" t="s">
        <v>23</v>
      </c>
      <c r="U54" t="s">
        <v>22</v>
      </c>
      <c r="V54" t="s">
        <v>29</v>
      </c>
      <c r="W54" t="s">
        <v>95</v>
      </c>
      <c r="X54" t="s">
        <v>272</v>
      </c>
      <c r="Y54" t="s">
        <v>484</v>
      </c>
      <c r="Z54" t="s">
        <v>484</v>
      </c>
      <c r="AA54" s="2">
        <v>42510.026678240742</v>
      </c>
      <c r="AB54" s="2">
        <v>42849.313935185186</v>
      </c>
      <c r="AD54">
        <v>11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x14ac:dyDescent="0.3">
      <c r="A55">
        <f t="shared" si="8"/>
        <v>111</v>
      </c>
      <c r="B55">
        <f t="shared" si="9"/>
        <v>1</v>
      </c>
      <c r="C55" s="4">
        <f t="shared" ca="1" si="10"/>
        <v>94191</v>
      </c>
      <c r="D55">
        <v>94191</v>
      </c>
      <c r="E55" t="s">
        <v>186</v>
      </c>
      <c r="F55" t="s">
        <v>75</v>
      </c>
      <c r="G55" t="s">
        <v>76</v>
      </c>
      <c r="H55" t="s">
        <v>112</v>
      </c>
      <c r="I55" t="s">
        <v>30</v>
      </c>
      <c r="J55" t="s">
        <v>123</v>
      </c>
      <c r="K55" t="str">
        <f t="shared" ca="1" si="11"/>
        <v>.</v>
      </c>
      <c r="L55" t="s">
        <v>796</v>
      </c>
      <c r="M55" t="s">
        <v>484</v>
      </c>
      <c r="N55" t="s">
        <v>344</v>
      </c>
      <c r="O55">
        <v>12886</v>
      </c>
      <c r="P55" t="s">
        <v>123</v>
      </c>
      <c r="Q55" t="s">
        <v>82</v>
      </c>
      <c r="S55" t="s">
        <v>269</v>
      </c>
      <c r="T55" t="s">
        <v>36</v>
      </c>
      <c r="U55" t="s">
        <v>35</v>
      </c>
      <c r="V55" t="s">
        <v>25</v>
      </c>
      <c r="W55" t="s">
        <v>26</v>
      </c>
      <c r="X55" t="s">
        <v>272</v>
      </c>
      <c r="Y55" t="s">
        <v>103</v>
      </c>
      <c r="Z55" t="s">
        <v>484</v>
      </c>
      <c r="AA55" s="2">
        <v>42739.997685185182</v>
      </c>
      <c r="AB55" s="2">
        <v>42849.487141203703</v>
      </c>
      <c r="AD55">
        <v>21</v>
      </c>
      <c r="AE55" t="str">
        <f t="shared" ca="1" si="12"/>
        <v>Protocols-AAUM</v>
      </c>
      <c r="AF55" t="str">
        <f t="shared" ca="1" si="13"/>
        <v xml:space="preserve"> ---</v>
      </c>
      <c r="AG55" t="str">
        <f t="shared" ca="1" si="14"/>
        <v>Waiver Requested</v>
      </c>
      <c r="AH55" t="str">
        <f t="shared" ca="1" si="15"/>
        <v>P1</v>
      </c>
    </row>
    <row r="56" spans="1:34" x14ac:dyDescent="0.3">
      <c r="A56">
        <f t="shared" si="8"/>
        <v>26</v>
      </c>
      <c r="B56">
        <f t="shared" si="9"/>
        <v>1</v>
      </c>
      <c r="C56" s="4">
        <f t="shared" ca="1" si="10"/>
        <v>97620</v>
      </c>
      <c r="D56">
        <v>97620</v>
      </c>
      <c r="E56" t="s">
        <v>41</v>
      </c>
      <c r="F56" t="s">
        <v>75</v>
      </c>
      <c r="G56" t="s">
        <v>129</v>
      </c>
      <c r="H56" t="s">
        <v>94</v>
      </c>
      <c r="I56" t="s">
        <v>30</v>
      </c>
      <c r="J56" t="s">
        <v>123</v>
      </c>
      <c r="K56" t="str">
        <f t="shared" ca="1" si="11"/>
        <v>NTR</v>
      </c>
      <c r="L56" t="s">
        <v>796</v>
      </c>
      <c r="M56" t="s">
        <v>484</v>
      </c>
      <c r="N56" t="s">
        <v>929</v>
      </c>
      <c r="O56" t="s">
        <v>123</v>
      </c>
      <c r="P56" t="s">
        <v>123</v>
      </c>
      <c r="Q56" t="s">
        <v>82</v>
      </c>
      <c r="S56" t="s">
        <v>269</v>
      </c>
      <c r="T56" t="s">
        <v>36</v>
      </c>
      <c r="U56" t="s">
        <v>35</v>
      </c>
      <c r="V56" t="s">
        <v>29</v>
      </c>
      <c r="W56" t="s">
        <v>44</v>
      </c>
      <c r="X56" t="s">
        <v>405</v>
      </c>
      <c r="Y56" t="s">
        <v>484</v>
      </c>
      <c r="Z56" t="s">
        <v>484</v>
      </c>
      <c r="AA56" s="2">
        <v>42823.498773148145</v>
      </c>
      <c r="AB56" s="2">
        <v>42849.487361111111</v>
      </c>
      <c r="AD56">
        <v>9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x14ac:dyDescent="0.3">
      <c r="A57">
        <f t="shared" si="8"/>
        <v>1</v>
      </c>
      <c r="B57">
        <f t="shared" si="9"/>
        <v>1</v>
      </c>
      <c r="C57" s="4">
        <f t="shared" ca="1" si="10"/>
        <v>98670</v>
      </c>
      <c r="D57">
        <v>98670</v>
      </c>
      <c r="E57" t="s">
        <v>229</v>
      </c>
      <c r="F57" t="s">
        <v>230</v>
      </c>
      <c r="G57" t="s">
        <v>648</v>
      </c>
      <c r="H57" t="s">
        <v>94</v>
      </c>
      <c r="I57" t="s">
        <v>123</v>
      </c>
      <c r="J57" t="s">
        <v>123</v>
      </c>
      <c r="K57" t="str">
        <f t="shared" ca="1" si="11"/>
        <v>NTR</v>
      </c>
      <c r="L57" t="s">
        <v>484</v>
      </c>
      <c r="M57" t="s">
        <v>484</v>
      </c>
      <c r="N57" t="s">
        <v>1126</v>
      </c>
      <c r="O57" t="s">
        <v>123</v>
      </c>
      <c r="P57" t="s">
        <v>123</v>
      </c>
      <c r="Q57" t="s">
        <v>21</v>
      </c>
      <c r="S57" t="s">
        <v>269</v>
      </c>
      <c r="T57" t="s">
        <v>36</v>
      </c>
      <c r="U57" t="s">
        <v>35</v>
      </c>
      <c r="V57" t="s">
        <v>82</v>
      </c>
      <c r="W57" t="s">
        <v>54</v>
      </c>
      <c r="X57" t="s">
        <v>47</v>
      </c>
      <c r="Y57" t="s">
        <v>484</v>
      </c>
      <c r="Z57" t="s">
        <v>484</v>
      </c>
      <c r="AA57" s="2">
        <v>42849.413344907407</v>
      </c>
      <c r="AB57" s="2">
        <v>42849.887314814812</v>
      </c>
      <c r="AD57">
        <v>1</v>
      </c>
      <c r="AE57" t="str">
        <f t="shared" ca="1" si="12"/>
        <v>NTR</v>
      </c>
      <c r="AF57" t="str">
        <f t="shared" ca="1" si="13"/>
        <v>NoTarg</v>
      </c>
      <c r="AG57" t="str">
        <f t="shared" ca="1" si="14"/>
        <v>NoWaive</v>
      </c>
      <c r="AH57" t="str">
        <f t="shared" ca="1" si="15"/>
        <v>NTR</v>
      </c>
    </row>
    <row r="58" spans="1:34" x14ac:dyDescent="0.3">
      <c r="A58">
        <f t="shared" si="8"/>
        <v>411</v>
      </c>
      <c r="B58">
        <f t="shared" si="9"/>
        <v>14</v>
      </c>
      <c r="C58" s="4">
        <f t="shared" ca="1" si="10"/>
        <v>78244</v>
      </c>
      <c r="D58">
        <v>78244</v>
      </c>
      <c r="E58" t="s">
        <v>895</v>
      </c>
      <c r="F58" t="s">
        <v>19</v>
      </c>
      <c r="G58" t="s">
        <v>83</v>
      </c>
      <c r="H58" t="s">
        <v>184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353</v>
      </c>
      <c r="O58" t="s">
        <v>123</v>
      </c>
      <c r="P58" t="s">
        <v>123</v>
      </c>
      <c r="Q58" t="s">
        <v>82</v>
      </c>
      <c r="S58" t="s">
        <v>269</v>
      </c>
      <c r="T58" t="s">
        <v>36</v>
      </c>
      <c r="U58" t="s">
        <v>35</v>
      </c>
      <c r="V58" t="s">
        <v>43</v>
      </c>
      <c r="W58" t="s">
        <v>65</v>
      </c>
      <c r="X58" t="s">
        <v>272</v>
      </c>
      <c r="Y58" t="s">
        <v>100</v>
      </c>
      <c r="Z58" t="s">
        <v>484</v>
      </c>
      <c r="AA58" s="2">
        <v>42433.348449074074</v>
      </c>
      <c r="AB58" s="2">
        <v>42836.139282407406</v>
      </c>
      <c r="AD58">
        <v>4</v>
      </c>
      <c r="AE58" t="str">
        <f t="shared" ca="1" si="12"/>
        <v>Protocols-NFS</v>
      </c>
      <c r="AF58" t="str">
        <f t="shared" ca="1" si="13"/>
        <v xml:space="preserve"> ---</v>
      </c>
      <c r="AG58" t="str">
        <f t="shared" ca="1" si="14"/>
        <v xml:space="preserve"> ---</v>
      </c>
      <c r="AH58" t="str">
        <f t="shared" ca="1" si="15"/>
        <v>P0</v>
      </c>
    </row>
    <row r="59" spans="1:34" x14ac:dyDescent="0.3">
      <c r="A59">
        <f t="shared" si="8"/>
        <v>15</v>
      </c>
      <c r="B59">
        <f t="shared" si="9"/>
        <v>1</v>
      </c>
      <c r="C59" s="4">
        <f t="shared" ca="1" si="10"/>
        <v>98118</v>
      </c>
      <c r="D59">
        <v>98118</v>
      </c>
      <c r="E59" t="s">
        <v>447</v>
      </c>
      <c r="F59" t="s">
        <v>19</v>
      </c>
      <c r="G59" t="s">
        <v>442</v>
      </c>
      <c r="H59" t="s">
        <v>184</v>
      </c>
      <c r="I59" t="s">
        <v>81</v>
      </c>
      <c r="J59" t="s">
        <v>123</v>
      </c>
      <c r="K59" t="str">
        <f t="shared" ca="1" si="11"/>
        <v>.</v>
      </c>
      <c r="L59" t="s">
        <v>484</v>
      </c>
      <c r="M59" t="s">
        <v>1087</v>
      </c>
      <c r="N59" t="s">
        <v>1091</v>
      </c>
      <c r="O59" t="s">
        <v>123</v>
      </c>
      <c r="P59" t="s">
        <v>123</v>
      </c>
      <c r="Q59" t="s">
        <v>82</v>
      </c>
      <c r="S59" t="s">
        <v>269</v>
      </c>
      <c r="T59" t="s">
        <v>51</v>
      </c>
      <c r="U59" t="s">
        <v>35</v>
      </c>
      <c r="V59" t="s">
        <v>82</v>
      </c>
      <c r="W59" t="s">
        <v>54</v>
      </c>
      <c r="X59" t="s">
        <v>47</v>
      </c>
      <c r="Y59" t="s">
        <v>103</v>
      </c>
      <c r="Z59" t="s">
        <v>484</v>
      </c>
      <c r="AA59" s="2">
        <v>42835.585648148146</v>
      </c>
      <c r="AB59" s="2">
        <v>42849.312951388885</v>
      </c>
      <c r="AD59">
        <v>10</v>
      </c>
      <c r="AE59" t="str">
        <f t="shared" ca="1" si="12"/>
        <v>Protocols-NFS</v>
      </c>
      <c r="AF59" t="str">
        <f t="shared" ca="1" si="13"/>
        <v>Avitus_1.4.0.65-20170419</v>
      </c>
      <c r="AG59" t="str">
        <f t="shared" ca="1" si="14"/>
        <v xml:space="preserve"> ---</v>
      </c>
      <c r="AH59" t="str">
        <f t="shared" ca="1" si="15"/>
        <v>P0</v>
      </c>
    </row>
    <row r="60" spans="1:34" x14ac:dyDescent="0.3">
      <c r="A60">
        <f t="shared" si="8"/>
        <v>356</v>
      </c>
      <c r="B60">
        <f t="shared" si="9"/>
        <v>4</v>
      </c>
      <c r="C60" s="4">
        <f t="shared" ca="1" si="10"/>
        <v>81963</v>
      </c>
      <c r="D60">
        <v>81963</v>
      </c>
      <c r="E60" t="s">
        <v>18</v>
      </c>
      <c r="F60" t="s">
        <v>86</v>
      </c>
      <c r="G60" t="s">
        <v>87</v>
      </c>
      <c r="H60" t="s">
        <v>184</v>
      </c>
      <c r="I60" t="s">
        <v>30</v>
      </c>
      <c r="J60" t="s">
        <v>123</v>
      </c>
      <c r="K60" t="str">
        <f t="shared" ca="1" si="11"/>
        <v>NTR</v>
      </c>
      <c r="L60" t="s">
        <v>484</v>
      </c>
      <c r="M60" t="s">
        <v>484</v>
      </c>
      <c r="N60" t="s">
        <v>354</v>
      </c>
      <c r="O60">
        <v>10905</v>
      </c>
      <c r="P60" t="s">
        <v>123</v>
      </c>
      <c r="Q60" t="s">
        <v>82</v>
      </c>
      <c r="S60" t="s">
        <v>269</v>
      </c>
      <c r="T60" t="s">
        <v>23</v>
      </c>
      <c r="U60" t="s">
        <v>22</v>
      </c>
      <c r="V60" t="s">
        <v>60</v>
      </c>
      <c r="W60" t="s">
        <v>26</v>
      </c>
      <c r="X60" t="s">
        <v>272</v>
      </c>
      <c r="Y60" t="s">
        <v>484</v>
      </c>
      <c r="Z60" t="s">
        <v>484</v>
      </c>
      <c r="AA60" s="2">
        <v>42489.026759259257</v>
      </c>
      <c r="AB60" s="2">
        <v>42846.108576388891</v>
      </c>
      <c r="AD60">
        <v>6</v>
      </c>
      <c r="AE60" t="str">
        <f t="shared" ca="1" si="12"/>
        <v>NTR</v>
      </c>
      <c r="AF60" t="str">
        <f t="shared" ca="1" si="13"/>
        <v>NoTarg</v>
      </c>
      <c r="AG60" t="str">
        <f t="shared" ca="1" si="14"/>
        <v>NoWaive</v>
      </c>
      <c r="AH60" t="str">
        <f t="shared" ca="1" si="15"/>
        <v>NTR</v>
      </c>
    </row>
    <row r="61" spans="1:34" x14ac:dyDescent="0.3">
      <c r="A61">
        <f t="shared" si="8"/>
        <v>178</v>
      </c>
      <c r="B61">
        <f t="shared" si="9"/>
        <v>4</v>
      </c>
      <c r="C61" s="4">
        <f t="shared" ca="1" si="10"/>
        <v>91457</v>
      </c>
      <c r="D61">
        <v>91457</v>
      </c>
      <c r="E61" t="s">
        <v>205</v>
      </c>
      <c r="F61" t="s">
        <v>86</v>
      </c>
      <c r="G61" t="s">
        <v>87</v>
      </c>
      <c r="H61" t="s">
        <v>184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1087</v>
      </c>
      <c r="N61" t="s">
        <v>358</v>
      </c>
      <c r="O61" t="s">
        <v>123</v>
      </c>
      <c r="P61" t="s">
        <v>123</v>
      </c>
      <c r="Q61" t="s">
        <v>82</v>
      </c>
      <c r="S61" t="s">
        <v>269</v>
      </c>
      <c r="T61" t="s">
        <v>36</v>
      </c>
      <c r="U61" t="s">
        <v>35</v>
      </c>
      <c r="V61" t="s">
        <v>29</v>
      </c>
      <c r="W61" t="s">
        <v>54</v>
      </c>
      <c r="X61" t="s">
        <v>272</v>
      </c>
      <c r="Y61" t="s">
        <v>100</v>
      </c>
      <c r="Z61" t="s">
        <v>484</v>
      </c>
      <c r="AA61" s="2">
        <v>42670.388807870368</v>
      </c>
      <c r="AB61" s="2">
        <v>42846.413472222222</v>
      </c>
      <c r="AC61" t="s">
        <v>402</v>
      </c>
      <c r="AD61">
        <v>7</v>
      </c>
      <c r="AE61" t="str">
        <f t="shared" ca="1" si="12"/>
        <v>Protocols-SMB</v>
      </c>
      <c r="AF61" t="str">
        <f t="shared" ca="1" si="13"/>
        <v>Avitus_1.4.0.66-20170426</v>
      </c>
      <c r="AG61" t="str">
        <f t="shared" ca="1" si="14"/>
        <v xml:space="preserve"> ---</v>
      </c>
      <c r="AH61" t="str">
        <f t="shared" ca="1" si="15"/>
        <v>P0</v>
      </c>
    </row>
    <row r="62" spans="1:34" x14ac:dyDescent="0.3">
      <c r="A62">
        <f t="shared" si="8"/>
        <v>174</v>
      </c>
      <c r="B62">
        <f t="shared" si="9"/>
        <v>5</v>
      </c>
      <c r="C62" s="4">
        <f t="shared" ca="1" si="10"/>
        <v>91629</v>
      </c>
      <c r="D62">
        <v>91629</v>
      </c>
      <c r="E62" t="s">
        <v>18</v>
      </c>
      <c r="F62" t="s">
        <v>86</v>
      </c>
      <c r="G62" t="s">
        <v>92</v>
      </c>
      <c r="H62" t="s">
        <v>112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1087</v>
      </c>
      <c r="N62" t="s">
        <v>360</v>
      </c>
      <c r="O62">
        <v>12271</v>
      </c>
      <c r="P62" t="s">
        <v>123</v>
      </c>
      <c r="Q62" t="s">
        <v>82</v>
      </c>
      <c r="S62" t="s">
        <v>269</v>
      </c>
      <c r="T62" t="s">
        <v>23</v>
      </c>
      <c r="U62" t="s">
        <v>22</v>
      </c>
      <c r="V62" t="s">
        <v>25</v>
      </c>
      <c r="W62" t="s">
        <v>26</v>
      </c>
      <c r="X62" t="s">
        <v>272</v>
      </c>
      <c r="Y62" t="s">
        <v>484</v>
      </c>
      <c r="Z62" t="s">
        <v>847</v>
      </c>
      <c r="AA62" s="2">
        <v>42675.623761574076</v>
      </c>
      <c r="AB62" s="2">
        <v>42845.63858796296</v>
      </c>
      <c r="AD62">
        <v>4</v>
      </c>
      <c r="AE62" t="str">
        <f t="shared" ca="1" si="12"/>
        <v>Protocols-SMB</v>
      </c>
      <c r="AF62" t="str">
        <f t="shared" ca="1" si="13"/>
        <v>Avitus_1.4.0.66-20170426</v>
      </c>
      <c r="AG62" t="str">
        <f t="shared" ca="1" si="14"/>
        <v xml:space="preserve"> ---</v>
      </c>
      <c r="AH62" t="str">
        <f t="shared" ca="1" si="15"/>
        <v>P1</v>
      </c>
    </row>
    <row r="63" spans="1:34" x14ac:dyDescent="0.3">
      <c r="A63">
        <f t="shared" si="8"/>
        <v>95</v>
      </c>
      <c r="B63">
        <f t="shared" si="9"/>
        <v>8</v>
      </c>
      <c r="C63" s="4">
        <f t="shared" ca="1" si="10"/>
        <v>94832</v>
      </c>
      <c r="D63">
        <v>94832</v>
      </c>
      <c r="E63" t="s">
        <v>242</v>
      </c>
      <c r="F63" t="s">
        <v>86</v>
      </c>
      <c r="G63" t="s">
        <v>92</v>
      </c>
      <c r="H63" t="s">
        <v>184</v>
      </c>
      <c r="I63" t="s">
        <v>81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270</v>
      </c>
      <c r="O63" t="s">
        <v>123</v>
      </c>
      <c r="P63" t="s">
        <v>1036</v>
      </c>
      <c r="Q63" t="s">
        <v>82</v>
      </c>
      <c r="S63" t="s">
        <v>269</v>
      </c>
      <c r="T63" t="s">
        <v>36</v>
      </c>
      <c r="U63" t="s">
        <v>22</v>
      </c>
      <c r="V63" t="s">
        <v>82</v>
      </c>
      <c r="W63" t="s">
        <v>54</v>
      </c>
      <c r="X63" t="s">
        <v>272</v>
      </c>
      <c r="Y63" t="s">
        <v>484</v>
      </c>
      <c r="Z63" t="s">
        <v>484</v>
      </c>
      <c r="AA63" s="2">
        <v>42755.471365740741</v>
      </c>
      <c r="AB63" s="2">
        <v>42842.537662037037</v>
      </c>
      <c r="AC63" t="s">
        <v>170</v>
      </c>
      <c r="AD63">
        <v>4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 xml:space="preserve"> ---</v>
      </c>
      <c r="AH63" t="str">
        <f t="shared" ca="1" si="15"/>
        <v>P0</v>
      </c>
    </row>
    <row r="64" spans="1:34" x14ac:dyDescent="0.3">
      <c r="A64">
        <f t="shared" si="8"/>
        <v>95</v>
      </c>
      <c r="B64">
        <f t="shared" si="9"/>
        <v>7</v>
      </c>
      <c r="C64" s="4">
        <f t="shared" ca="1" si="10"/>
        <v>94835</v>
      </c>
      <c r="D64">
        <v>94835</v>
      </c>
      <c r="E64" t="s">
        <v>561</v>
      </c>
      <c r="F64" t="s">
        <v>86</v>
      </c>
      <c r="G64" t="s">
        <v>87</v>
      </c>
      <c r="H64" t="s">
        <v>112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363</v>
      </c>
      <c r="O64">
        <v>13183</v>
      </c>
      <c r="P64" t="s">
        <v>1075</v>
      </c>
      <c r="Q64" t="s">
        <v>82</v>
      </c>
      <c r="S64" t="s">
        <v>269</v>
      </c>
      <c r="T64" t="s">
        <v>36</v>
      </c>
      <c r="U64" t="s">
        <v>35</v>
      </c>
      <c r="V64" t="s">
        <v>190</v>
      </c>
      <c r="W64" t="s">
        <v>26</v>
      </c>
      <c r="X64" t="s">
        <v>272</v>
      </c>
      <c r="Y64" t="s">
        <v>103</v>
      </c>
      <c r="Z64" t="s">
        <v>484</v>
      </c>
      <c r="AA64" s="2">
        <v>42755.484872685185</v>
      </c>
      <c r="AB64" s="2">
        <v>42843.194166666668</v>
      </c>
      <c r="AD64">
        <v>1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 xml:space="preserve"> ---</v>
      </c>
      <c r="AH64" t="str">
        <f t="shared" ca="1" si="15"/>
        <v>P1</v>
      </c>
    </row>
    <row r="65" spans="1:34" x14ac:dyDescent="0.3">
      <c r="A65">
        <f t="shared" si="8"/>
        <v>62</v>
      </c>
      <c r="B65">
        <f t="shared" si="9"/>
        <v>4</v>
      </c>
      <c r="C65" s="4">
        <f t="shared" ca="1" si="10"/>
        <v>96345</v>
      </c>
      <c r="D65">
        <v>96345</v>
      </c>
      <c r="E65" t="s">
        <v>559</v>
      </c>
      <c r="F65" t="s">
        <v>86</v>
      </c>
      <c r="G65" t="s">
        <v>92</v>
      </c>
      <c r="H65" t="s">
        <v>184</v>
      </c>
      <c r="I65" t="s">
        <v>560</v>
      </c>
      <c r="J65" t="s">
        <v>1134</v>
      </c>
      <c r="K65" t="str">
        <f t="shared" ca="1" si="11"/>
        <v>Waiting for Idart results from 19-Apr build</v>
      </c>
      <c r="L65" t="s">
        <v>484</v>
      </c>
      <c r="M65" t="s">
        <v>484</v>
      </c>
      <c r="N65" t="s">
        <v>582</v>
      </c>
      <c r="O65" t="s">
        <v>123</v>
      </c>
      <c r="P65" t="s">
        <v>123</v>
      </c>
      <c r="Q65" t="s">
        <v>82</v>
      </c>
      <c r="S65" t="s">
        <v>269</v>
      </c>
      <c r="T65" t="s">
        <v>51</v>
      </c>
      <c r="U65" t="s">
        <v>22</v>
      </c>
      <c r="V65" t="s">
        <v>82</v>
      </c>
      <c r="W65" t="s">
        <v>40</v>
      </c>
      <c r="X65" t="s">
        <v>559</v>
      </c>
      <c r="Y65" t="s">
        <v>484</v>
      </c>
      <c r="Z65" t="s">
        <v>484</v>
      </c>
      <c r="AA65" s="2">
        <v>42789.95722222222</v>
      </c>
      <c r="AB65" s="2">
        <v>42846.60497685185</v>
      </c>
      <c r="AC65" t="s">
        <v>789</v>
      </c>
      <c r="AD65">
        <v>71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 xml:space="preserve"> ---</v>
      </c>
      <c r="AH65" t="str">
        <f t="shared" ca="1" si="15"/>
        <v>P0</v>
      </c>
    </row>
    <row r="66" spans="1:34" x14ac:dyDescent="0.3">
      <c r="A66">
        <f t="shared" ref="A66:A100" si="16">DAYS360(AA66,$K$104)</f>
        <v>42</v>
      </c>
      <c r="B66">
        <f t="shared" ref="B66:B100" si="17">DAYS360(AB66,$K$104)</f>
        <v>21</v>
      </c>
      <c r="C66" s="4">
        <f t="shared" ref="C66:C100" ca="1" si="18">HYPERLINK($N$174 &amp; INDIRECT("d" &amp; ROW()),INDIRECT("d" &amp; ROW()))</f>
        <v>97010</v>
      </c>
      <c r="D66">
        <v>97010</v>
      </c>
      <c r="E66" t="s">
        <v>18</v>
      </c>
      <c r="F66" t="s">
        <v>86</v>
      </c>
      <c r="G66" t="s">
        <v>92</v>
      </c>
      <c r="H66" t="s">
        <v>94</v>
      </c>
      <c r="I66" t="s">
        <v>30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776</v>
      </c>
      <c r="O66" t="s">
        <v>123</v>
      </c>
      <c r="P66" t="s">
        <v>626</v>
      </c>
      <c r="Q66" t="s">
        <v>82</v>
      </c>
      <c r="S66" t="s">
        <v>269</v>
      </c>
      <c r="T66" t="s">
        <v>36</v>
      </c>
      <c r="U66" t="s">
        <v>35</v>
      </c>
      <c r="V66" t="s">
        <v>29</v>
      </c>
      <c r="W66" t="s">
        <v>54</v>
      </c>
      <c r="X66" t="s">
        <v>405</v>
      </c>
      <c r="Y66" t="s">
        <v>484</v>
      </c>
      <c r="Z66" t="s">
        <v>484</v>
      </c>
      <c r="AA66" s="2">
        <v>42807.641898148147</v>
      </c>
      <c r="AB66" s="2">
        <v>42829.62767361111</v>
      </c>
      <c r="AD66">
        <v>3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"'!$C$2:$L$90"),10,FALSE),"NoWaive")</f>
        <v xml:space="preserve"> ---</v>
      </c>
      <c r="AH66" t="str">
        <f t="shared" ref="AH66:AH100" ca="1" si="23">IFERROR(VLOOKUP($D66,INDIRECT("'" &amp; $K$103 &amp; "'!$C$2:$T$90"),6,FALSE),"NTR")</f>
        <v>P2</v>
      </c>
    </row>
    <row r="67" spans="1:34" x14ac:dyDescent="0.3">
      <c r="A67">
        <f t="shared" si="16"/>
        <v>28</v>
      </c>
      <c r="B67">
        <f t="shared" si="17"/>
        <v>8</v>
      </c>
      <c r="C67" s="4">
        <f t="shared" ca="1" si="18"/>
        <v>97543</v>
      </c>
      <c r="D67">
        <v>97543</v>
      </c>
      <c r="E67" t="s">
        <v>91</v>
      </c>
      <c r="F67" t="s">
        <v>86</v>
      </c>
      <c r="G67" t="s">
        <v>92</v>
      </c>
      <c r="H67" t="s">
        <v>94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1037</v>
      </c>
      <c r="O67">
        <v>17360</v>
      </c>
      <c r="P67" t="s">
        <v>123</v>
      </c>
      <c r="Q67" t="s">
        <v>82</v>
      </c>
      <c r="S67" t="s">
        <v>269</v>
      </c>
      <c r="T67" t="s">
        <v>36</v>
      </c>
      <c r="U67" t="s">
        <v>35</v>
      </c>
      <c r="V67" t="s">
        <v>29</v>
      </c>
      <c r="W67" t="s">
        <v>44</v>
      </c>
      <c r="X67" t="s">
        <v>118</v>
      </c>
      <c r="Y67" t="s">
        <v>484</v>
      </c>
      <c r="Z67" t="s">
        <v>484</v>
      </c>
      <c r="AA67" s="2">
        <v>42821.996874999997</v>
      </c>
      <c r="AB67" s="2">
        <v>42842.541400462964</v>
      </c>
      <c r="AC67" t="s">
        <v>402</v>
      </c>
      <c r="AD67">
        <v>1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 xml:space="preserve"> ---</v>
      </c>
      <c r="AH67" t="str">
        <f t="shared" ca="1" si="23"/>
        <v>P2</v>
      </c>
    </row>
    <row r="68" spans="1:34" x14ac:dyDescent="0.3">
      <c r="A68">
        <f t="shared" si="16"/>
        <v>25</v>
      </c>
      <c r="B68">
        <f t="shared" si="17"/>
        <v>7</v>
      </c>
      <c r="C68" s="4">
        <f t="shared" ca="1" si="18"/>
        <v>97762</v>
      </c>
      <c r="D68">
        <v>97762</v>
      </c>
      <c r="E68" t="s">
        <v>85</v>
      </c>
      <c r="F68" t="s">
        <v>86</v>
      </c>
      <c r="G68" t="s">
        <v>87</v>
      </c>
      <c r="H68" t="s">
        <v>112</v>
      </c>
      <c r="I68" t="s">
        <v>24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950</v>
      </c>
      <c r="O68">
        <v>17259</v>
      </c>
      <c r="P68" t="s">
        <v>1076</v>
      </c>
      <c r="Q68" t="s">
        <v>82</v>
      </c>
      <c r="S68" t="s">
        <v>269</v>
      </c>
      <c r="T68" t="s">
        <v>23</v>
      </c>
      <c r="U68" t="s">
        <v>39</v>
      </c>
      <c r="V68" t="s">
        <v>190</v>
      </c>
      <c r="W68" t="s">
        <v>26</v>
      </c>
      <c r="X68" t="s">
        <v>405</v>
      </c>
      <c r="Y68" t="s">
        <v>484</v>
      </c>
      <c r="Z68" t="s">
        <v>484</v>
      </c>
      <c r="AA68" s="2">
        <v>42825.480578703704</v>
      </c>
      <c r="AB68" s="2">
        <v>42843.200196759259</v>
      </c>
      <c r="AD68">
        <v>1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 xml:space="preserve"> ---</v>
      </c>
      <c r="AH68" t="str">
        <f t="shared" ca="1" si="23"/>
        <v>P1</v>
      </c>
    </row>
    <row r="69" spans="1:34" x14ac:dyDescent="0.3">
      <c r="A69">
        <f t="shared" si="16"/>
        <v>8</v>
      </c>
      <c r="B69">
        <f t="shared" si="17"/>
        <v>6</v>
      </c>
      <c r="C69" s="4">
        <f t="shared" ca="1" si="18"/>
        <v>98321</v>
      </c>
      <c r="D69">
        <v>98321</v>
      </c>
      <c r="E69" t="s">
        <v>1035</v>
      </c>
      <c r="F69" t="s">
        <v>86</v>
      </c>
      <c r="G69" t="s">
        <v>87</v>
      </c>
      <c r="H69" t="s">
        <v>184</v>
      </c>
      <c r="I69" t="s">
        <v>81</v>
      </c>
      <c r="J69" t="s">
        <v>123</v>
      </c>
      <c r="K69" t="str">
        <f t="shared" ca="1" si="19"/>
        <v>.</v>
      </c>
      <c r="L69" t="s">
        <v>484</v>
      </c>
      <c r="M69" t="s">
        <v>1087</v>
      </c>
      <c r="N69" t="s">
        <v>1051</v>
      </c>
      <c r="O69" t="s">
        <v>123</v>
      </c>
      <c r="P69" t="s">
        <v>1071</v>
      </c>
      <c r="Q69" t="s">
        <v>82</v>
      </c>
      <c r="S69" t="s">
        <v>269</v>
      </c>
      <c r="T69" t="s">
        <v>23</v>
      </c>
      <c r="U69" t="s">
        <v>22</v>
      </c>
      <c r="V69" t="s">
        <v>29</v>
      </c>
      <c r="W69" t="s">
        <v>32</v>
      </c>
      <c r="X69" t="s">
        <v>405</v>
      </c>
      <c r="Y69" t="s">
        <v>484</v>
      </c>
      <c r="Z69" t="s">
        <v>484</v>
      </c>
      <c r="AA69" s="2">
        <v>42842.461909722224</v>
      </c>
      <c r="AB69" s="2">
        <v>42844.497789351852</v>
      </c>
      <c r="AD69">
        <v>1</v>
      </c>
      <c r="AE69" t="str">
        <f t="shared" ca="1" si="20"/>
        <v>Protocols-SMB</v>
      </c>
      <c r="AF69" t="str">
        <f t="shared" ca="1" si="21"/>
        <v>Avitus_1.4.0.66-20170426</v>
      </c>
      <c r="AG69" t="str">
        <f t="shared" ca="1" si="22"/>
        <v xml:space="preserve"> ---</v>
      </c>
      <c r="AH69" t="str">
        <f t="shared" ca="1" si="23"/>
        <v>P0</v>
      </c>
    </row>
    <row r="70" spans="1:34" x14ac:dyDescent="0.3">
      <c r="A70">
        <f t="shared" si="16"/>
        <v>8</v>
      </c>
      <c r="B70">
        <f t="shared" si="17"/>
        <v>1</v>
      </c>
      <c r="C70" s="4">
        <f t="shared" ca="1" si="18"/>
        <v>98322</v>
      </c>
      <c r="D70">
        <v>98322</v>
      </c>
      <c r="E70" t="s">
        <v>267</v>
      </c>
      <c r="F70" t="s">
        <v>86</v>
      </c>
      <c r="G70" t="s">
        <v>266</v>
      </c>
      <c r="H70" t="s">
        <v>184</v>
      </c>
      <c r="I70" t="s">
        <v>68</v>
      </c>
      <c r="J70" t="s">
        <v>123</v>
      </c>
      <c r="K70" t="str">
        <f t="shared" ca="1" si="19"/>
        <v>.</v>
      </c>
      <c r="L70" t="s">
        <v>484</v>
      </c>
      <c r="M70" t="s">
        <v>1087</v>
      </c>
      <c r="N70" t="s">
        <v>1052</v>
      </c>
      <c r="O70" t="s">
        <v>123</v>
      </c>
      <c r="P70" t="s">
        <v>123</v>
      </c>
      <c r="Q70" t="s">
        <v>82</v>
      </c>
      <c r="S70" t="s">
        <v>269</v>
      </c>
      <c r="T70" t="s">
        <v>23</v>
      </c>
      <c r="U70" t="s">
        <v>22</v>
      </c>
      <c r="V70" t="s">
        <v>82</v>
      </c>
      <c r="W70" t="s">
        <v>54</v>
      </c>
      <c r="X70" t="s">
        <v>405</v>
      </c>
      <c r="Y70" t="s">
        <v>484</v>
      </c>
      <c r="Z70" t="s">
        <v>484</v>
      </c>
      <c r="AA70" s="2">
        <v>42842.466099537036</v>
      </c>
      <c r="AB70" s="2">
        <v>42849.700046296297</v>
      </c>
      <c r="AD70">
        <v>2</v>
      </c>
      <c r="AE70" t="str">
        <f t="shared" ca="1" si="20"/>
        <v>Protocols-SMB</v>
      </c>
      <c r="AF70" t="str">
        <f t="shared" ca="1" si="21"/>
        <v>Avitus_1.4.0.66-20170426</v>
      </c>
      <c r="AG70" t="str">
        <f t="shared" ca="1" si="22"/>
        <v xml:space="preserve"> ---</v>
      </c>
      <c r="AH70" t="str">
        <f t="shared" ca="1" si="23"/>
        <v>P0</v>
      </c>
    </row>
    <row r="71" spans="1:34" x14ac:dyDescent="0.3">
      <c r="A71">
        <f t="shared" si="16"/>
        <v>8</v>
      </c>
      <c r="B71">
        <f t="shared" si="17"/>
        <v>4</v>
      </c>
      <c r="C71" s="4">
        <f t="shared" ca="1" si="18"/>
        <v>98327</v>
      </c>
      <c r="D71">
        <v>98327</v>
      </c>
      <c r="E71" t="s">
        <v>265</v>
      </c>
      <c r="F71" t="s">
        <v>86</v>
      </c>
      <c r="G71" t="s">
        <v>87</v>
      </c>
      <c r="H71" t="s">
        <v>184</v>
      </c>
      <c r="I71" t="s">
        <v>81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1053</v>
      </c>
      <c r="O71" t="s">
        <v>123</v>
      </c>
      <c r="P71" t="s">
        <v>123</v>
      </c>
      <c r="Q71" t="s">
        <v>82</v>
      </c>
      <c r="S71" t="s">
        <v>269</v>
      </c>
      <c r="T71" t="s">
        <v>36</v>
      </c>
      <c r="U71" t="s">
        <v>22</v>
      </c>
      <c r="V71" t="s">
        <v>82</v>
      </c>
      <c r="W71" t="s">
        <v>54</v>
      </c>
      <c r="X71" t="s">
        <v>405</v>
      </c>
      <c r="Y71" t="s">
        <v>484</v>
      </c>
      <c r="Z71" t="s">
        <v>484</v>
      </c>
      <c r="AA71" s="2">
        <v>42842.525949074072</v>
      </c>
      <c r="AB71" s="2">
        <v>42846.41673611111</v>
      </c>
      <c r="AD71">
        <v>2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 xml:space="preserve"> ---</v>
      </c>
      <c r="AH71" t="str">
        <f t="shared" ca="1" si="23"/>
        <v>unspecified</v>
      </c>
    </row>
    <row r="72" spans="1:34" x14ac:dyDescent="0.3">
      <c r="A72">
        <f t="shared" si="16"/>
        <v>4</v>
      </c>
      <c r="B72">
        <f t="shared" si="17"/>
        <v>1</v>
      </c>
      <c r="C72" s="4">
        <f t="shared" ca="1" si="18"/>
        <v>98607</v>
      </c>
      <c r="D72">
        <v>98607</v>
      </c>
      <c r="E72" t="s">
        <v>562</v>
      </c>
      <c r="F72" t="s">
        <v>86</v>
      </c>
      <c r="G72" t="s">
        <v>87</v>
      </c>
      <c r="H72" t="s">
        <v>94</v>
      </c>
      <c r="I72" t="s">
        <v>24</v>
      </c>
      <c r="J72" t="s">
        <v>123</v>
      </c>
      <c r="K72" t="str">
        <f t="shared" ca="1" si="19"/>
        <v>NTR</v>
      </c>
      <c r="L72" t="s">
        <v>484</v>
      </c>
      <c r="M72" t="s">
        <v>1087</v>
      </c>
      <c r="N72" t="s">
        <v>1120</v>
      </c>
      <c r="O72" t="s">
        <v>123</v>
      </c>
      <c r="P72" t="s">
        <v>123</v>
      </c>
      <c r="Q72" t="s">
        <v>82</v>
      </c>
      <c r="S72" t="s">
        <v>269</v>
      </c>
      <c r="T72" t="s">
        <v>23</v>
      </c>
      <c r="U72" t="s">
        <v>22</v>
      </c>
      <c r="V72" t="s">
        <v>82</v>
      </c>
      <c r="W72" t="s">
        <v>683</v>
      </c>
      <c r="X72" t="s">
        <v>405</v>
      </c>
      <c r="Y72" t="s">
        <v>484</v>
      </c>
      <c r="Z72" t="s">
        <v>847</v>
      </c>
      <c r="AA72" s="2">
        <v>42846.495011574072</v>
      </c>
      <c r="AB72" s="2">
        <v>42849.743263888886</v>
      </c>
      <c r="AD72">
        <v>3</v>
      </c>
      <c r="AE72" t="str">
        <f t="shared" ca="1" si="20"/>
        <v>NTR</v>
      </c>
      <c r="AF72" t="str">
        <f t="shared" ca="1" si="21"/>
        <v>NoTarg</v>
      </c>
      <c r="AG72" t="str">
        <f t="shared" ca="1" si="22"/>
        <v>NoWaive</v>
      </c>
      <c r="AH72" t="str">
        <f t="shared" ca="1" si="23"/>
        <v>NTR</v>
      </c>
    </row>
    <row r="73" spans="1:34" x14ac:dyDescent="0.3">
      <c r="A73">
        <f t="shared" si="16"/>
        <v>1</v>
      </c>
      <c r="B73">
        <f t="shared" si="17"/>
        <v>1</v>
      </c>
      <c r="C73" s="4">
        <f t="shared" ca="1" si="18"/>
        <v>98671</v>
      </c>
      <c r="D73">
        <v>98671</v>
      </c>
      <c r="E73" t="s">
        <v>265</v>
      </c>
      <c r="F73" t="s">
        <v>86</v>
      </c>
      <c r="G73" t="s">
        <v>87</v>
      </c>
      <c r="H73" t="s">
        <v>94</v>
      </c>
      <c r="I73" t="s">
        <v>123</v>
      </c>
      <c r="J73" t="s">
        <v>123</v>
      </c>
      <c r="K73" t="str">
        <f t="shared" ca="1" si="19"/>
        <v>NTR</v>
      </c>
      <c r="L73" t="s">
        <v>484</v>
      </c>
      <c r="M73" t="s">
        <v>484</v>
      </c>
      <c r="N73" t="s">
        <v>1127</v>
      </c>
      <c r="O73">
        <v>17441</v>
      </c>
      <c r="P73" t="s">
        <v>123</v>
      </c>
      <c r="Q73" t="s">
        <v>21</v>
      </c>
      <c r="S73" t="s">
        <v>269</v>
      </c>
      <c r="T73" t="s">
        <v>36</v>
      </c>
      <c r="U73" t="s">
        <v>35</v>
      </c>
      <c r="V73" t="s">
        <v>190</v>
      </c>
      <c r="W73" t="s">
        <v>26</v>
      </c>
      <c r="X73" t="s">
        <v>742</v>
      </c>
      <c r="Y73" t="s">
        <v>484</v>
      </c>
      <c r="Z73" t="s">
        <v>484</v>
      </c>
      <c r="AA73" s="2">
        <v>42849.422395833331</v>
      </c>
      <c r="AB73" s="2">
        <v>42849.470393518517</v>
      </c>
      <c r="AD73">
        <v>3</v>
      </c>
      <c r="AE73" t="str">
        <f t="shared" ca="1" si="20"/>
        <v>NTR</v>
      </c>
      <c r="AF73" t="str">
        <f t="shared" ca="1" si="21"/>
        <v>NoTarg</v>
      </c>
      <c r="AG73" t="str">
        <f t="shared" ca="1" si="22"/>
        <v>NoWaive</v>
      </c>
      <c r="AH73" t="str">
        <f t="shared" ca="1" si="23"/>
        <v>NTR</v>
      </c>
    </row>
    <row r="74" spans="1:34" x14ac:dyDescent="0.3">
      <c r="A74">
        <f t="shared" si="16"/>
        <v>35</v>
      </c>
      <c r="B74">
        <f t="shared" si="17"/>
        <v>5</v>
      </c>
      <c r="C74" s="4">
        <f t="shared" ca="1" si="18"/>
        <v>97254</v>
      </c>
      <c r="D74">
        <v>97254</v>
      </c>
      <c r="E74" t="s">
        <v>605</v>
      </c>
      <c r="F74" t="s">
        <v>482</v>
      </c>
      <c r="G74" t="s">
        <v>652</v>
      </c>
      <c r="H74" t="s">
        <v>94</v>
      </c>
      <c r="I74" t="s">
        <v>30</v>
      </c>
      <c r="J74" t="s">
        <v>1135</v>
      </c>
      <c r="K74" t="str">
        <f t="shared" ca="1" si="19"/>
        <v>NTR</v>
      </c>
      <c r="L74" t="s">
        <v>484</v>
      </c>
      <c r="M74" t="s">
        <v>484</v>
      </c>
      <c r="N74" t="s">
        <v>1111</v>
      </c>
      <c r="O74" t="s">
        <v>123</v>
      </c>
      <c r="P74" t="s">
        <v>123</v>
      </c>
      <c r="Q74" t="s">
        <v>82</v>
      </c>
      <c r="S74" t="s">
        <v>269</v>
      </c>
      <c r="T74" t="s">
        <v>36</v>
      </c>
      <c r="U74" t="s">
        <v>35</v>
      </c>
      <c r="V74" t="s">
        <v>82</v>
      </c>
      <c r="W74" t="s">
        <v>54</v>
      </c>
      <c r="X74" t="s">
        <v>644</v>
      </c>
      <c r="Y74" t="s">
        <v>484</v>
      </c>
      <c r="Z74" t="s">
        <v>484</v>
      </c>
      <c r="AA74" s="2">
        <v>42814.042326388888</v>
      </c>
      <c r="AB74" s="2">
        <v>42845.985694444447</v>
      </c>
      <c r="AD74">
        <v>6</v>
      </c>
      <c r="AE74" t="str">
        <f t="shared" ca="1" si="20"/>
        <v>NTR</v>
      </c>
      <c r="AF74" t="str">
        <f t="shared" ca="1" si="21"/>
        <v>NoTarg</v>
      </c>
      <c r="AG74" t="str">
        <f t="shared" ca="1" si="22"/>
        <v>NoWaive</v>
      </c>
      <c r="AH74" t="str">
        <f t="shared" ca="1" si="23"/>
        <v>NTR</v>
      </c>
    </row>
    <row r="75" spans="1:34" x14ac:dyDescent="0.3">
      <c r="A75">
        <f t="shared" si="16"/>
        <v>109</v>
      </c>
      <c r="B75">
        <f t="shared" si="17"/>
        <v>5</v>
      </c>
      <c r="C75" s="4">
        <f t="shared" ca="1" si="18"/>
        <v>94268</v>
      </c>
      <c r="D75">
        <v>94268</v>
      </c>
      <c r="E75" t="s">
        <v>181</v>
      </c>
      <c r="F75" t="s">
        <v>55</v>
      </c>
      <c r="G75" t="s">
        <v>182</v>
      </c>
      <c r="H75" t="s">
        <v>112</v>
      </c>
      <c r="I75" t="s">
        <v>30</v>
      </c>
      <c r="J75" t="s">
        <v>123</v>
      </c>
      <c r="K75" t="str">
        <f t="shared" ca="1" si="19"/>
        <v>.</v>
      </c>
      <c r="L75" t="s">
        <v>484</v>
      </c>
      <c r="M75" t="s">
        <v>1088</v>
      </c>
      <c r="N75" t="s">
        <v>368</v>
      </c>
      <c r="O75">
        <v>12452</v>
      </c>
      <c r="P75" t="s">
        <v>645</v>
      </c>
      <c r="Q75" t="s">
        <v>82</v>
      </c>
      <c r="S75" t="s">
        <v>269</v>
      </c>
      <c r="T75" t="s">
        <v>36</v>
      </c>
      <c r="U75" t="s">
        <v>35</v>
      </c>
      <c r="V75" t="s">
        <v>25</v>
      </c>
      <c r="W75" t="s">
        <v>26</v>
      </c>
      <c r="X75" t="s">
        <v>218</v>
      </c>
      <c r="Y75" t="s">
        <v>484</v>
      </c>
      <c r="Z75" t="s">
        <v>484</v>
      </c>
      <c r="AA75" s="2">
        <v>42741.246898148151</v>
      </c>
      <c r="AB75" s="2">
        <v>42845.144699074073</v>
      </c>
      <c r="AD75">
        <v>6</v>
      </c>
      <c r="AE75" t="str">
        <f t="shared" ca="1" si="20"/>
        <v>Snapshots</v>
      </c>
      <c r="AF75" t="str">
        <f t="shared" ca="1" si="21"/>
        <v>Avitus_1.4.0.67-20170503</v>
      </c>
      <c r="AG75" t="str">
        <f t="shared" ca="1" si="22"/>
        <v xml:space="preserve"> ---</v>
      </c>
      <c r="AH75" t="str">
        <f t="shared" ca="1" si="23"/>
        <v>P1</v>
      </c>
    </row>
    <row r="76" spans="1:34" x14ac:dyDescent="0.3">
      <c r="A76">
        <f t="shared" si="16"/>
        <v>47</v>
      </c>
      <c r="B76">
        <f t="shared" si="17"/>
        <v>1</v>
      </c>
      <c r="C76" s="4">
        <f t="shared" ca="1" si="18"/>
        <v>96848</v>
      </c>
      <c r="D76">
        <v>96848</v>
      </c>
      <c r="E76" t="s">
        <v>218</v>
      </c>
      <c r="F76" t="s">
        <v>55</v>
      </c>
      <c r="G76" t="s">
        <v>182</v>
      </c>
      <c r="H76" t="s">
        <v>94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1087</v>
      </c>
      <c r="N76" t="s">
        <v>918</v>
      </c>
      <c r="O76" t="s">
        <v>123</v>
      </c>
      <c r="P76" t="s">
        <v>1109</v>
      </c>
      <c r="Q76" t="s">
        <v>82</v>
      </c>
      <c r="S76" t="s">
        <v>269</v>
      </c>
      <c r="T76" t="s">
        <v>23</v>
      </c>
      <c r="U76" t="s">
        <v>22</v>
      </c>
      <c r="V76" t="s">
        <v>29</v>
      </c>
      <c r="W76" t="s">
        <v>54</v>
      </c>
      <c r="X76" t="s">
        <v>218</v>
      </c>
      <c r="Y76" t="s">
        <v>484</v>
      </c>
      <c r="Z76" t="s">
        <v>847</v>
      </c>
      <c r="AA76" s="2">
        <v>42802.22383101852</v>
      </c>
      <c r="AB76" s="2">
        <v>42849.731990740744</v>
      </c>
      <c r="AD76">
        <v>6</v>
      </c>
      <c r="AE76" t="str">
        <f t="shared" ca="1" si="20"/>
        <v>Snapshots</v>
      </c>
      <c r="AF76" t="str">
        <f t="shared" ca="1" si="21"/>
        <v>Avitus_1.4.0.66-20170426</v>
      </c>
      <c r="AG76" t="str">
        <f t="shared" ca="1" si="22"/>
        <v xml:space="preserve"> ---</v>
      </c>
      <c r="AH76" t="str">
        <f t="shared" ca="1" si="23"/>
        <v>P2</v>
      </c>
    </row>
    <row r="77" spans="1:34" x14ac:dyDescent="0.3">
      <c r="A77">
        <f t="shared" si="16"/>
        <v>42235</v>
      </c>
      <c r="B77">
        <f t="shared" si="17"/>
        <v>42235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42235</v>
      </c>
      <c r="B78">
        <f t="shared" si="17"/>
        <v>42235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42235</v>
      </c>
      <c r="B79">
        <f t="shared" si="17"/>
        <v>42235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42235</v>
      </c>
      <c r="B80">
        <f t="shared" si="17"/>
        <v>42235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42235</v>
      </c>
      <c r="B81">
        <f t="shared" si="17"/>
        <v>42235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42235</v>
      </c>
      <c r="B82">
        <f t="shared" si="17"/>
        <v>42235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42235</v>
      </c>
      <c r="B83">
        <f t="shared" si="17"/>
        <v>42235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42235</v>
      </c>
      <c r="B84">
        <f t="shared" si="17"/>
        <v>42235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42235</v>
      </c>
      <c r="B85">
        <f t="shared" si="17"/>
        <v>42235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42235</v>
      </c>
      <c r="B86">
        <f t="shared" si="17"/>
        <v>42235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42235</v>
      </c>
      <c r="B87">
        <f t="shared" si="17"/>
        <v>42235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42235</v>
      </c>
      <c r="B88">
        <f t="shared" si="17"/>
        <v>42235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42235</v>
      </c>
      <c r="B89">
        <f t="shared" si="17"/>
        <v>42235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42235</v>
      </c>
      <c r="B90">
        <f t="shared" si="17"/>
        <v>42235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42235</v>
      </c>
      <c r="B91">
        <f t="shared" si="17"/>
        <v>42235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42235</v>
      </c>
      <c r="B92">
        <f t="shared" si="17"/>
        <v>42235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42235</v>
      </c>
      <c r="B93">
        <f t="shared" si="17"/>
        <v>42235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42235</v>
      </c>
      <c r="B94">
        <f t="shared" si="17"/>
        <v>42235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42235</v>
      </c>
      <c r="B95">
        <f t="shared" si="17"/>
        <v>42235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42235</v>
      </c>
      <c r="B96">
        <f t="shared" si="17"/>
        <v>42235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42235</v>
      </c>
      <c r="B97">
        <f t="shared" si="17"/>
        <v>42235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42235</v>
      </c>
      <c r="B98">
        <f t="shared" si="17"/>
        <v>42235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42235</v>
      </c>
      <c r="B99">
        <f t="shared" si="17"/>
        <v>42235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42235</v>
      </c>
      <c r="B100">
        <f t="shared" si="17"/>
        <v>42235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75</v>
      </c>
      <c r="K103" t="s">
        <v>1102</v>
      </c>
    </row>
    <row r="104" spans="1:34" x14ac:dyDescent="0.3">
      <c r="G104" t="s">
        <v>153</v>
      </c>
      <c r="I104" t="str">
        <f>CONCATENATE(MID($K$103,11,5), " Report")</f>
        <v>04-20 Report</v>
      </c>
      <c r="K104" s="6">
        <v>42850</v>
      </c>
    </row>
    <row r="105" spans="1:34" x14ac:dyDescent="0.3">
      <c r="F105" t="s">
        <v>150</v>
      </c>
      <c r="G105">
        <f ca="1">COUNTIFS(K2:K100,"=NTR")</f>
        <v>13</v>
      </c>
      <c r="I105">
        <f ca="1">INDIRECT("'" &amp; $K$103 &amp; "'!$g" &amp; ROW())</f>
        <v>2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4</v>
      </c>
      <c r="I106">
        <f t="shared" ref="I106:I111" ca="1" si="24">INDIRECT("'" &amp; $K$103 &amp; "'!$g" &amp; ROW())</f>
        <v>3</v>
      </c>
      <c r="K106" s="7"/>
    </row>
    <row r="107" spans="1:34" x14ac:dyDescent="0.3">
      <c r="F107" t="s">
        <v>157</v>
      </c>
      <c r="G107">
        <f>COUNTIFS(B2:B81,"&gt;7",B2:B81,"&lt;400")</f>
        <v>5</v>
      </c>
      <c r="I107">
        <f t="shared" ca="1" si="24"/>
        <v>8</v>
      </c>
    </row>
    <row r="108" spans="1:34" x14ac:dyDescent="0.3">
      <c r="F108" t="s">
        <v>152</v>
      </c>
      <c r="G108">
        <f>COUNTIFS(L2:L81,"=Waiver*")</f>
        <v>2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75</v>
      </c>
      <c r="I109">
        <f t="shared" ca="1" si="24"/>
        <v>69</v>
      </c>
    </row>
    <row r="110" spans="1:34" x14ac:dyDescent="0.3">
      <c r="F110" t="s">
        <v>159</v>
      </c>
      <c r="G110">
        <v>8</v>
      </c>
      <c r="I110">
        <f t="shared" ca="1" si="24"/>
        <v>7</v>
      </c>
    </row>
    <row r="111" spans="1:34" s="1" customFormat="1" x14ac:dyDescent="0.3">
      <c r="F111" s="1" t="s">
        <v>21</v>
      </c>
      <c r="G111" s="1">
        <f>COUNTIFS(Q2:Q95,$F111)</f>
        <v>7</v>
      </c>
      <c r="I111">
        <f t="shared" ca="1" si="24"/>
        <v>9</v>
      </c>
      <c r="N111" s="10" t="s">
        <v>160</v>
      </c>
    </row>
    <row r="113" spans="5:14" s="1" customFormat="1" x14ac:dyDescent="0.3"/>
    <row r="114" spans="5:14" x14ac:dyDescent="0.3">
      <c r="H114" s="11" t="s">
        <v>184</v>
      </c>
    </row>
    <row r="115" spans="5:14" s="1" customFormat="1" x14ac:dyDescent="0.3">
      <c r="E115" s="1" t="s">
        <v>3</v>
      </c>
      <c r="F115" t="s">
        <v>45</v>
      </c>
      <c r="G115" s="1">
        <f>COUNTIFS($F$2:$F$95,F115 &amp; "*")</f>
        <v>18</v>
      </c>
      <c r="H115" s="1">
        <f>COUNTIFS($F$2:$F$95,F115 &amp; "*",$H$2:$H$95,"P0")</f>
        <v>11</v>
      </c>
      <c r="I115" s="1">
        <f ca="1">INDIRECT("'" &amp; $K$103 &amp; "'!$g" &amp; ROW())</f>
        <v>17</v>
      </c>
      <c r="K115" s="10" t="s">
        <v>239</v>
      </c>
    </row>
    <row r="116" spans="5:14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2" ca="1" si="27">INDIRECT("'" &amp; $K$103 &amp; "'!$g" &amp; ROW())</f>
        <v>0</v>
      </c>
      <c r="K116" s="4" t="str">
        <f>HYPERLINK(Data!K2, "AvitusOpenRZmwr")</f>
        <v>AvitusOpenRZmwr</v>
      </c>
    </row>
    <row r="117" spans="5:14" x14ac:dyDescent="0.3">
      <c r="F117" t="s">
        <v>63</v>
      </c>
      <c r="G117" s="1">
        <f t="shared" si="25"/>
        <v>11</v>
      </c>
      <c r="H117" s="1">
        <f t="shared" si="26"/>
        <v>5</v>
      </c>
      <c r="I117" s="1">
        <f t="shared" ca="1" si="27"/>
        <v>9</v>
      </c>
    </row>
    <row r="118" spans="5:14" x14ac:dyDescent="0.3">
      <c r="F118" t="s">
        <v>70</v>
      </c>
      <c r="G118" s="1">
        <f t="shared" si="25"/>
        <v>10</v>
      </c>
      <c r="H118" s="1">
        <f t="shared" si="26"/>
        <v>9</v>
      </c>
      <c r="I118" s="1">
        <f t="shared" ca="1" si="27"/>
        <v>10</v>
      </c>
    </row>
    <row r="119" spans="5:14" x14ac:dyDescent="0.3">
      <c r="F119" t="s">
        <v>253</v>
      </c>
      <c r="G119" s="1">
        <f t="shared" si="25"/>
        <v>7</v>
      </c>
      <c r="H119" s="1">
        <f t="shared" si="26"/>
        <v>6</v>
      </c>
      <c r="I119" s="1">
        <f t="shared" ca="1" si="27"/>
        <v>5</v>
      </c>
      <c r="K119" t="s">
        <v>161</v>
      </c>
    </row>
    <row r="120" spans="5:14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4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4" x14ac:dyDescent="0.3">
      <c r="F122" t="s">
        <v>28</v>
      </c>
      <c r="G122" s="1">
        <f t="shared" si="25"/>
        <v>6</v>
      </c>
      <c r="H122" s="1">
        <f t="shared" si="26"/>
        <v>4</v>
      </c>
      <c r="I122" s="1">
        <f t="shared" ca="1" si="27"/>
        <v>10</v>
      </c>
      <c r="K122" t="s">
        <v>164</v>
      </c>
    </row>
    <row r="123" spans="5:14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  <c r="N123" t="s">
        <v>1129</v>
      </c>
    </row>
    <row r="124" spans="5:14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  <c r="N124" t="s">
        <v>1130</v>
      </c>
    </row>
    <row r="125" spans="5:14" x14ac:dyDescent="0.3">
      <c r="F125" t="s">
        <v>75</v>
      </c>
      <c r="G125" s="1">
        <f t="shared" si="25"/>
        <v>3</v>
      </c>
      <c r="H125" s="1">
        <f t="shared" si="26"/>
        <v>0</v>
      </c>
      <c r="I125" s="1">
        <f t="shared" ca="1" si="27"/>
        <v>2</v>
      </c>
      <c r="M125" t="str">
        <f>CONCATENATE("Prev Rpt= ",$K$103)</f>
        <v>Prev Rpt= bugs-2017-04-20</v>
      </c>
    </row>
    <row r="126" spans="5:14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44</v>
      </c>
      <c r="M126">
        <f ca="1">INDIRECT("'" &amp; $K$103 &amp; "'!$l" &amp; ROW())</f>
        <v>39</v>
      </c>
    </row>
    <row r="127" spans="5:14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7</v>
      </c>
      <c r="M127">
        <f ca="1">INDIRECT("'" &amp; $K$103 &amp; "'!$l" &amp; ROW())</f>
        <v>10</v>
      </c>
    </row>
    <row r="128" spans="5:14" x14ac:dyDescent="0.3">
      <c r="F128" t="s">
        <v>230</v>
      </c>
      <c r="G128" s="1">
        <f t="shared" si="25"/>
        <v>1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20</v>
      </c>
      <c r="M128">
        <f ca="1">INDIRECT("'" &amp; $K$103 &amp; "'!$l" &amp; ROW())</f>
        <v>16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2</v>
      </c>
      <c r="I129" s="1">
        <f t="shared" ca="1" si="27"/>
        <v>2</v>
      </c>
      <c r="K129" t="s">
        <v>203</v>
      </c>
      <c r="L129">
        <f>COUNTIFS(H2:H95, "unspecified")</f>
        <v>4</v>
      </c>
      <c r="M129">
        <f ca="1">INDIRECT("'" &amp; $K$103 &amp; "'!$l" &amp; ROW())</f>
        <v>4</v>
      </c>
    </row>
    <row r="130" spans="5:13" x14ac:dyDescent="0.3">
      <c r="F130" t="s">
        <v>86</v>
      </c>
      <c r="G130" s="1">
        <f t="shared" si="25"/>
        <v>14</v>
      </c>
      <c r="H130" s="1">
        <f t="shared" si="26"/>
        <v>7</v>
      </c>
      <c r="I130" s="1">
        <f t="shared" ca="1" si="27"/>
        <v>12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0</v>
      </c>
      <c r="I131" s="1">
        <f t="shared" ca="1" si="27"/>
        <v>0</v>
      </c>
      <c r="L131" s="1">
        <f>SUM(L126:L129)</f>
        <v>75</v>
      </c>
      <c r="M131" s="1">
        <f ca="1">SUM(M126:M129)</f>
        <v>69</v>
      </c>
    </row>
    <row r="132" spans="5:13" s="1" customFormat="1" x14ac:dyDescent="0.3">
      <c r="F132" s="1" t="s">
        <v>55</v>
      </c>
      <c r="G132" s="1">
        <f>COUNTIFS($F$2:$F$95,F132 &amp; "*")</f>
        <v>2</v>
      </c>
      <c r="H132" s="1">
        <f>COUNTIFS($F$2:$F$95,F132 &amp; "*",$H$2:$H$95,"P0")</f>
        <v>0</v>
      </c>
      <c r="I132" s="1">
        <f t="shared" ca="1" si="27"/>
        <v>2</v>
      </c>
    </row>
    <row r="133" spans="5:13" s="1" customFormat="1" x14ac:dyDescent="0.3">
      <c r="F133" s="1" t="s">
        <v>1140</v>
      </c>
      <c r="G133" s="1">
        <f>COUNTIFS($F$2:$F$95,F133 &amp; "*")</f>
        <v>0</v>
      </c>
      <c r="H133" s="1">
        <f>COUNTIFS($F$2:$F$95,F133 &amp; "*",$H$2:$H$95,"P0")</f>
        <v>0</v>
      </c>
      <c r="I133" s="1">
        <v>0</v>
      </c>
      <c r="K133" s="13" t="str">
        <f>CONCATENATE("174 to be verified/closed, ",SUM(54,25)," non-QA submitter.")</f>
        <v>174 to be verified/closed, 79 non-QA submitter.</v>
      </c>
      <c r="L133" s="1" t="str">
        <f>CONCATENATE("Older than 14 days ", SUM(24,41))</f>
        <v>Older than 14 days 65</v>
      </c>
    </row>
    <row r="134" spans="5:13" x14ac:dyDescent="0.3">
      <c r="G134" s="1">
        <f>SUM(G115:G133)</f>
        <v>75</v>
      </c>
      <c r="H134" s="1">
        <f>SUM(H115:H133)</f>
        <v>44</v>
      </c>
      <c r="I134" s="1">
        <f ca="1">SUM(I115:I133)</f>
        <v>69</v>
      </c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2</v>
      </c>
      <c r="I136" s="1">
        <f ca="1">INDIRECT("'" &amp; $K$103 &amp; "'!$g" &amp; ROW())</f>
        <v>1</v>
      </c>
    </row>
    <row r="137" spans="5:13" x14ac:dyDescent="0.3">
      <c r="E137" s="1"/>
      <c r="F137" s="1" t="s">
        <v>194</v>
      </c>
      <c r="G137" s="1">
        <f>COUNTIFS($T$2:$T$95,$F137)</f>
        <v>40</v>
      </c>
      <c r="I137" s="1">
        <f ca="1">INDIRECT("'" &amp; $K$103 &amp; "'!$g" &amp; ROW())</f>
        <v>41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33</v>
      </c>
      <c r="I138" s="1">
        <f ca="1">INDIRECT("'" &amp; $K$103 &amp; "'!$g" &amp; ROW())</f>
        <v>27</v>
      </c>
      <c r="K138" s="4" t="s">
        <v>968</v>
      </c>
    </row>
    <row r="139" spans="5:13" x14ac:dyDescent="0.3">
      <c r="G139">
        <f>SUM(G136:G138)</f>
        <v>75</v>
      </c>
      <c r="I139">
        <f ca="1">INDIRECT("'" &amp; $K$103 &amp; "'!$g" &amp; ROW())</f>
        <v>69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48</v>
      </c>
      <c r="I141">
        <f ca="1">INDIRECT("'" &amp; $K$103 &amp; "'!$g" &amp;ROW())</f>
        <v>42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8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13</v>
      </c>
      <c r="I143">
        <f t="shared" ca="1" si="29"/>
        <v>12</v>
      </c>
    </row>
    <row r="144" spans="5:13" s="1" customFormat="1" x14ac:dyDescent="0.3">
      <c r="E144"/>
      <c r="F144" t="s">
        <v>29</v>
      </c>
      <c r="G144">
        <f t="shared" si="28"/>
        <v>11</v>
      </c>
      <c r="I144">
        <f t="shared" ca="1" si="29"/>
        <v>11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1</v>
      </c>
      <c r="I148">
        <f t="shared" ca="1" si="29"/>
        <v>1</v>
      </c>
    </row>
    <row r="149" spans="5:9" s="1" customFormat="1" x14ac:dyDescent="0.3">
      <c r="E149"/>
      <c r="G149" s="1">
        <f>SUM(G141:G148)</f>
        <v>75</v>
      </c>
      <c r="I149" s="1">
        <f ca="1">SUM(I141:I148)</f>
        <v>69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2</v>
      </c>
    </row>
    <row r="154" spans="5:9" x14ac:dyDescent="0.3">
      <c r="F154" t="s">
        <v>1087</v>
      </c>
      <c r="G154">
        <f t="shared" ref="G154:G165" si="31">COUNTIFS($M$2:$M$81,$F154)</f>
        <v>19</v>
      </c>
      <c r="I154">
        <f t="shared" ca="1" si="30"/>
        <v>19</v>
      </c>
    </row>
    <row r="155" spans="5:9" x14ac:dyDescent="0.3">
      <c r="F155" t="s">
        <v>1088</v>
      </c>
      <c r="G155">
        <f t="shared" si="31"/>
        <v>6</v>
      </c>
      <c r="I155">
        <f t="shared" ca="1" si="30"/>
        <v>1</v>
      </c>
    </row>
    <row r="156" spans="5:9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1089</v>
      </c>
      <c r="G157">
        <f t="shared" si="31"/>
        <v>1</v>
      </c>
      <c r="I157">
        <f t="shared" ca="1" si="30"/>
        <v>1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26</v>
      </c>
    </row>
    <row r="174" spans="7:14" x14ac:dyDescent="0.3">
      <c r="N174" t="s">
        <v>478</v>
      </c>
    </row>
  </sheetData>
  <autoFilter ref="A1:AH101"/>
  <conditionalFormatting sqref="F2:F100">
    <cfRule type="expression" dxfId="197" priority="4">
      <formula>IF(AND(F2 &lt;&gt; AE2, AE2 &lt;&gt; "NTR"), 1,0)</formula>
    </cfRule>
  </conditionalFormatting>
  <conditionalFormatting sqref="M2:M100">
    <cfRule type="expression" dxfId="196" priority="3">
      <formula>IF(AND(M2&lt;&gt;AF2,AF2 &lt;&gt; "---"),IF(AF2 &lt;&gt; "NoTarg",1,0),0)</formula>
    </cfRule>
  </conditionalFormatting>
  <conditionalFormatting sqref="L2:L100">
    <cfRule type="expression" dxfId="195" priority="2">
      <formula>IF(AND(L2 &lt;&gt; AG2, AG2 &lt;&gt; "NoWaive"), 1,0)</formula>
    </cfRule>
  </conditionalFormatting>
  <conditionalFormatting sqref="H2:H100">
    <cfRule type="expression" dxfId="194" priority="1">
      <formula>IF(AND(H2 &lt;&gt; AH2, AH2 &lt;&gt; "NTR"), 1,0)</formula>
    </cfRule>
  </conditionalFormatting>
  <conditionalFormatting sqref="A131:E133 G131:H131 A116:H130 F132:H132 I116:I132 J116:BA133 A2:BA115 A134:BA500 F133:I133">
    <cfRule type="expression" dxfId="193" priority="5">
      <formula>MOD(ROW(),2)=0</formula>
    </cfRule>
  </conditionalFormatting>
  <hyperlinks>
    <hyperlink ref="K115" r:id="rId1"/>
    <hyperlink ref="K1" location="'bugs-2017-04-25'!K118" display="Prev Notes"/>
    <hyperlink ref="N111" location="'bugs-2017-04-25'!A2" display="Top"/>
    <hyperlink ref="E38" r:id="rId2" display="moorthy.mm@hpe.com"/>
    <hyperlink ref="E18" r:id="rId3" display="gabriel.vicoveanu@hpe.com"/>
    <hyperlink ref="E84" r:id="rId4" display="akshay.ballal@hpe.com"/>
    <hyperlink ref="K137" r:id="rId5"/>
    <hyperlink ref="K134" r:id="rId6"/>
    <hyperlink ref="E49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4145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46" r:id="rId13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47" r:id="rId14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48" r:id="rId15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49" r:id="rId16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50" r:id="rId17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51" r:id="rId18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52" r:id="rId19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53" r:id="rId20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54" r:id="rId21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55" r:id="rId22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56" r:id="rId23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57" r:id="rId24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A1:AH174"/>
  <sheetViews>
    <sheetView zoomScale="62" zoomScaleNormal="62" workbookViewId="0">
      <pane ySplit="1" topLeftCell="A67" activePane="bottomLeft" state="frozen"/>
      <selection pane="bottomLeft" activeCell="K118" sqref="K118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0.6640625" customWidth="1"/>
    <col min="10" max="10" width="75.33203125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72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24-Apr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296</v>
      </c>
      <c r="B2">
        <f t="shared" ref="B2:B33" si="1">DAYS360(AB2,$K$104)</f>
        <v>10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1008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42839.405138888891</v>
      </c>
      <c r="AD2">
        <v>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187</v>
      </c>
      <c r="B3">
        <f t="shared" si="1"/>
        <v>0</v>
      </c>
      <c r="C3" s="4">
        <f t="shared" ca="1" si="2"/>
        <v>90773</v>
      </c>
      <c r="D3">
        <v>90773</v>
      </c>
      <c r="E3" t="s">
        <v>1016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1088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42849.246770833335</v>
      </c>
      <c r="AD3">
        <v>5</v>
      </c>
      <c r="AE3" t="str">
        <f t="shared" ca="1" si="4"/>
        <v>ADE</v>
      </c>
      <c r="AF3" t="str">
        <f t="shared" ca="1" si="5"/>
        <v>Avitus_1.4.0.66-20170426</v>
      </c>
      <c r="AG3" t="str">
        <f t="shared" ca="1" si="6"/>
        <v xml:space="preserve"> ---</v>
      </c>
      <c r="AH3" t="str">
        <f t="shared" ca="1" si="7"/>
        <v>P2</v>
      </c>
    </row>
    <row r="4" spans="1:34" x14ac:dyDescent="0.3">
      <c r="A4">
        <f t="shared" si="0"/>
        <v>144</v>
      </c>
      <c r="B4">
        <f t="shared" si="1"/>
        <v>3</v>
      </c>
      <c r="C4" s="4">
        <f t="shared" ca="1" si="2"/>
        <v>93106</v>
      </c>
      <c r="D4">
        <v>93106</v>
      </c>
      <c r="E4" t="s">
        <v>146</v>
      </c>
      <c r="F4" t="s">
        <v>45</v>
      </c>
      <c r="G4" t="s">
        <v>46</v>
      </c>
      <c r="H4" t="s">
        <v>184</v>
      </c>
      <c r="I4" t="s">
        <v>123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42846.413182870368</v>
      </c>
      <c r="AD4">
        <v>9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97</v>
      </c>
      <c r="B5">
        <f t="shared" si="1"/>
        <v>6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1089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42843.10800925926</v>
      </c>
      <c r="AD5">
        <v>10</v>
      </c>
      <c r="AE5" t="str">
        <f t="shared" ca="1" si="4"/>
        <v>ADE</v>
      </c>
      <c r="AF5" t="str">
        <f t="shared" ca="1" si="5"/>
        <v>Avitus_1.4.0.69-20170517</v>
      </c>
      <c r="AG5" t="str">
        <f t="shared" ca="1" si="6"/>
        <v xml:space="preserve"> ---</v>
      </c>
      <c r="AH5" t="str">
        <f t="shared" ca="1" si="7"/>
        <v>P0</v>
      </c>
    </row>
    <row r="6" spans="1:34" x14ac:dyDescent="0.3">
      <c r="A6">
        <f t="shared" si="0"/>
        <v>90</v>
      </c>
      <c r="B6">
        <f t="shared" si="1"/>
        <v>3</v>
      </c>
      <c r="C6" s="4">
        <f t="shared" ca="1" si="2"/>
        <v>94952</v>
      </c>
      <c r="D6">
        <v>94952</v>
      </c>
      <c r="E6" t="s">
        <v>146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1087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42846.015069444446</v>
      </c>
      <c r="AD6">
        <v>5</v>
      </c>
      <c r="AE6" t="str">
        <f t="shared" ca="1" si="4"/>
        <v>ADE</v>
      </c>
      <c r="AF6" t="str">
        <f t="shared" ca="1" si="5"/>
        <v>Avitus_1.4.0.66-20170426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60</v>
      </c>
      <c r="B7">
        <f t="shared" si="1"/>
        <v>0</v>
      </c>
      <c r="C7" s="4">
        <f t="shared" ca="1" si="2"/>
        <v>96366</v>
      </c>
      <c r="D7">
        <v>96366</v>
      </c>
      <c r="E7" t="s">
        <v>842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42849.261689814812</v>
      </c>
      <c r="AD7">
        <v>5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46</v>
      </c>
      <c r="B8">
        <f t="shared" si="1"/>
        <v>3</v>
      </c>
      <c r="C8" s="4">
        <f t="shared" ca="1" si="2"/>
        <v>96870</v>
      </c>
      <c r="D8">
        <v>96870</v>
      </c>
      <c r="E8" t="s">
        <v>785</v>
      </c>
      <c r="F8" t="s">
        <v>45</v>
      </c>
      <c r="G8" t="s">
        <v>482</v>
      </c>
      <c r="H8" t="s">
        <v>94</v>
      </c>
      <c r="I8" t="s">
        <v>24</v>
      </c>
      <c r="J8" t="s">
        <v>123</v>
      </c>
      <c r="K8" t="str">
        <f t="shared" ca="1" si="3"/>
        <v>.</v>
      </c>
      <c r="L8" t="s">
        <v>484</v>
      </c>
      <c r="M8" t="s">
        <v>1087</v>
      </c>
      <c r="N8" t="s">
        <v>772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405</v>
      </c>
      <c r="Y8" t="s">
        <v>484</v>
      </c>
      <c r="Z8" t="s">
        <v>484</v>
      </c>
      <c r="AA8" s="2">
        <v>42802.551319444443</v>
      </c>
      <c r="AB8" s="2">
        <v>42846.597094907411</v>
      </c>
      <c r="AD8">
        <v>8</v>
      </c>
      <c r="AE8" t="str">
        <f t="shared" ca="1" si="4"/>
        <v>ADE</v>
      </c>
      <c r="AF8" t="str">
        <f t="shared" ca="1" si="5"/>
        <v>Avitus_1.4.0.66-20170426</v>
      </c>
      <c r="AG8" t="str">
        <f t="shared" ca="1" si="6"/>
        <v xml:space="preserve"> ---</v>
      </c>
      <c r="AH8" t="str">
        <f t="shared" ca="1" si="7"/>
        <v>P0</v>
      </c>
    </row>
    <row r="9" spans="1:34" x14ac:dyDescent="0.3">
      <c r="A9">
        <f t="shared" si="0"/>
        <v>38</v>
      </c>
      <c r="B9">
        <f t="shared" si="1"/>
        <v>0</v>
      </c>
      <c r="C9" s="4">
        <f t="shared" ca="1" si="2"/>
        <v>97125</v>
      </c>
      <c r="D9">
        <v>97125</v>
      </c>
      <c r="E9" t="s">
        <v>146</v>
      </c>
      <c r="F9" t="s">
        <v>45</v>
      </c>
      <c r="G9" t="s">
        <v>46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790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90</v>
      </c>
      <c r="X9" t="s">
        <v>536</v>
      </c>
      <c r="Y9" t="s">
        <v>484</v>
      </c>
      <c r="Z9" t="s">
        <v>484</v>
      </c>
      <c r="AA9" s="2">
        <v>42810.059907407405</v>
      </c>
      <c r="AB9" s="2">
        <v>42849.144548611112</v>
      </c>
      <c r="AD9">
        <v>11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27</v>
      </c>
      <c r="B10">
        <f t="shared" si="1"/>
        <v>6</v>
      </c>
      <c r="C10" s="4">
        <f t="shared" ca="1" si="2"/>
        <v>97540</v>
      </c>
      <c r="D10">
        <v>97540</v>
      </c>
      <c r="E10" t="s">
        <v>410</v>
      </c>
      <c r="F10" t="s">
        <v>45</v>
      </c>
      <c r="G10" t="s">
        <v>64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909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90</v>
      </c>
      <c r="X10" t="s">
        <v>430</v>
      </c>
      <c r="Y10" t="s">
        <v>484</v>
      </c>
      <c r="Z10" t="s">
        <v>484</v>
      </c>
      <c r="AA10" s="2">
        <v>42821.82739583333</v>
      </c>
      <c r="AB10" s="2">
        <v>42843.144062500003</v>
      </c>
      <c r="AD10">
        <v>9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24</v>
      </c>
      <c r="B11">
        <f t="shared" si="1"/>
        <v>6</v>
      </c>
      <c r="C11" s="4">
        <f t="shared" ca="1" si="2"/>
        <v>97664</v>
      </c>
      <c r="D11">
        <v>97664</v>
      </c>
      <c r="E11" t="s">
        <v>801</v>
      </c>
      <c r="F11" t="s">
        <v>45</v>
      </c>
      <c r="G11" t="s">
        <v>55</v>
      </c>
      <c r="H11" t="s">
        <v>94</v>
      </c>
      <c r="I11" t="s">
        <v>30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931</v>
      </c>
      <c r="O11" t="s">
        <v>123</v>
      </c>
      <c r="P11" t="s">
        <v>123</v>
      </c>
      <c r="Q11" t="s">
        <v>82</v>
      </c>
      <c r="S11" t="s">
        <v>269</v>
      </c>
      <c r="T11" t="s">
        <v>23</v>
      </c>
      <c r="U11" t="s">
        <v>22</v>
      </c>
      <c r="V11" t="s">
        <v>29</v>
      </c>
      <c r="W11" t="s">
        <v>54</v>
      </c>
      <c r="X11" t="s">
        <v>932</v>
      </c>
      <c r="Y11" t="s">
        <v>484</v>
      </c>
      <c r="Z11" t="s">
        <v>484</v>
      </c>
      <c r="AA11" s="2">
        <v>42824.096377314818</v>
      </c>
      <c r="AB11" s="2">
        <v>42843.162152777775</v>
      </c>
      <c r="AD11">
        <v>4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P2</v>
      </c>
    </row>
    <row r="12" spans="1:34" x14ac:dyDescent="0.3">
      <c r="A12">
        <f t="shared" si="0"/>
        <v>17</v>
      </c>
      <c r="B12">
        <f t="shared" si="1"/>
        <v>6</v>
      </c>
      <c r="C12" s="4">
        <f t="shared" ca="1" si="2"/>
        <v>98022</v>
      </c>
      <c r="D12">
        <v>98022</v>
      </c>
      <c r="E12" t="s">
        <v>248</v>
      </c>
      <c r="F12" t="s">
        <v>45</v>
      </c>
      <c r="G12" t="s">
        <v>55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1013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39</v>
      </c>
      <c r="V12" t="s">
        <v>82</v>
      </c>
      <c r="W12" t="s">
        <v>90</v>
      </c>
      <c r="X12" t="s">
        <v>747</v>
      </c>
      <c r="Y12" t="s">
        <v>484</v>
      </c>
      <c r="Z12" t="s">
        <v>484</v>
      </c>
      <c r="AA12" s="2">
        <v>42832.046574074076</v>
      </c>
      <c r="AB12" s="2">
        <v>42843.166481481479</v>
      </c>
      <c r="AD12">
        <v>4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P0</v>
      </c>
    </row>
    <row r="13" spans="1:34" x14ac:dyDescent="0.3">
      <c r="A13">
        <f t="shared" si="0"/>
        <v>14</v>
      </c>
      <c r="B13">
        <f t="shared" si="1"/>
        <v>0</v>
      </c>
      <c r="C13" s="4">
        <f t="shared" ca="1" si="2"/>
        <v>98076</v>
      </c>
      <c r="D13">
        <v>98076</v>
      </c>
      <c r="E13" t="s">
        <v>110</v>
      </c>
      <c r="F13" t="s">
        <v>45</v>
      </c>
      <c r="G13" t="s">
        <v>482</v>
      </c>
      <c r="H13" t="s">
        <v>184</v>
      </c>
      <c r="I13" t="s">
        <v>649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1006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39</v>
      </c>
      <c r="V13" t="s">
        <v>82</v>
      </c>
      <c r="W13" t="s">
        <v>95</v>
      </c>
      <c r="X13" t="s">
        <v>110</v>
      </c>
      <c r="Y13" t="s">
        <v>484</v>
      </c>
      <c r="Z13" t="s">
        <v>484</v>
      </c>
      <c r="AA13" s="2">
        <v>42835.16946759259</v>
      </c>
      <c r="AB13" s="2">
        <v>42849.013275462959</v>
      </c>
      <c r="AC13" t="s">
        <v>125</v>
      </c>
      <c r="AD13">
        <v>2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P0</v>
      </c>
    </row>
    <row r="14" spans="1:34" x14ac:dyDescent="0.3">
      <c r="A14">
        <f t="shared" si="0"/>
        <v>13</v>
      </c>
      <c r="B14">
        <f t="shared" si="1"/>
        <v>0</v>
      </c>
      <c r="C14" s="4">
        <f t="shared" ca="1" si="2"/>
        <v>98137</v>
      </c>
      <c r="D14">
        <v>98137</v>
      </c>
      <c r="E14" t="s">
        <v>805</v>
      </c>
      <c r="F14" t="s">
        <v>45</v>
      </c>
      <c r="G14" t="s">
        <v>131</v>
      </c>
      <c r="H14" t="s">
        <v>156</v>
      </c>
      <c r="I14" t="s">
        <v>123</v>
      </c>
      <c r="J14" t="s">
        <v>123</v>
      </c>
      <c r="K14" t="str">
        <f t="shared" ca="1" si="3"/>
        <v>.</v>
      </c>
      <c r="L14" t="s">
        <v>484</v>
      </c>
      <c r="M14" t="s">
        <v>1087</v>
      </c>
      <c r="N14" t="s">
        <v>1011</v>
      </c>
      <c r="O14" t="s">
        <v>123</v>
      </c>
      <c r="P14" t="s">
        <v>1113</v>
      </c>
      <c r="Q14" t="s">
        <v>82</v>
      </c>
      <c r="S14" t="s">
        <v>269</v>
      </c>
      <c r="T14" t="s">
        <v>23</v>
      </c>
      <c r="U14" t="s">
        <v>22</v>
      </c>
      <c r="V14" t="s">
        <v>82</v>
      </c>
      <c r="W14" t="s">
        <v>90</v>
      </c>
      <c r="X14" t="s">
        <v>617</v>
      </c>
      <c r="Y14" t="s">
        <v>484</v>
      </c>
      <c r="Z14" t="s">
        <v>851</v>
      </c>
      <c r="AA14" s="2">
        <v>42836.185069444444</v>
      </c>
      <c r="AB14" s="2">
        <v>42849.204907407409</v>
      </c>
      <c r="AD14">
        <v>5</v>
      </c>
      <c r="AE14" t="str">
        <f t="shared" ca="1" si="4"/>
        <v>ADE</v>
      </c>
      <c r="AF14" t="str">
        <f t="shared" ca="1" si="5"/>
        <v>Avitus_1.4.0.66-20170426</v>
      </c>
      <c r="AG14" t="str">
        <f t="shared" ca="1" si="6"/>
        <v xml:space="preserve"> ---</v>
      </c>
      <c r="AH14" t="str">
        <f t="shared" ca="1" si="7"/>
        <v>P0</v>
      </c>
    </row>
    <row r="15" spans="1:34" x14ac:dyDescent="0.3">
      <c r="A15">
        <f t="shared" si="0"/>
        <v>7</v>
      </c>
      <c r="B15">
        <f t="shared" si="1"/>
        <v>0</v>
      </c>
      <c r="C15" s="4">
        <f t="shared" ca="1" si="2"/>
        <v>98295</v>
      </c>
      <c r="D15">
        <v>98295</v>
      </c>
      <c r="E15" t="s">
        <v>650</v>
      </c>
      <c r="F15" t="s">
        <v>45</v>
      </c>
      <c r="G15" t="s">
        <v>786</v>
      </c>
      <c r="H15" t="s">
        <v>184</v>
      </c>
      <c r="I15" t="s">
        <v>81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1046</v>
      </c>
      <c r="O15" t="s">
        <v>123</v>
      </c>
      <c r="P15" t="s">
        <v>123</v>
      </c>
      <c r="Q15" t="s">
        <v>21</v>
      </c>
      <c r="S15" t="s">
        <v>269</v>
      </c>
      <c r="T15" t="s">
        <v>36</v>
      </c>
      <c r="U15" t="s">
        <v>22</v>
      </c>
      <c r="V15" t="s">
        <v>82</v>
      </c>
      <c r="W15" t="s">
        <v>54</v>
      </c>
      <c r="X15" t="s">
        <v>433</v>
      </c>
      <c r="Y15" t="s">
        <v>484</v>
      </c>
      <c r="Z15" t="s">
        <v>484</v>
      </c>
      <c r="AA15" s="2">
        <v>42842.164803240739</v>
      </c>
      <c r="AB15" s="2">
        <v>42849.142534722225</v>
      </c>
      <c r="AD15">
        <v>7</v>
      </c>
      <c r="AE15" t="str">
        <f t="shared" ca="1" si="4"/>
        <v>ADE</v>
      </c>
      <c r="AF15" t="str">
        <f t="shared" ca="1" si="5"/>
        <v xml:space="preserve"> ---</v>
      </c>
      <c r="AG15" t="str">
        <f t="shared" ca="1" si="6"/>
        <v xml:space="preserve"> ---</v>
      </c>
      <c r="AH15" t="str">
        <f t="shared" ca="1" si="7"/>
        <v>unspecified</v>
      </c>
    </row>
    <row r="16" spans="1:34" x14ac:dyDescent="0.3">
      <c r="A16">
        <f t="shared" si="0"/>
        <v>7</v>
      </c>
      <c r="B16">
        <f t="shared" si="1"/>
        <v>0</v>
      </c>
      <c r="C16" s="4">
        <f t="shared" ca="1" si="2"/>
        <v>98370</v>
      </c>
      <c r="D16">
        <v>98370</v>
      </c>
      <c r="E16" t="s">
        <v>804</v>
      </c>
      <c r="F16" t="s">
        <v>45</v>
      </c>
      <c r="G16" t="s">
        <v>46</v>
      </c>
      <c r="H16" t="s">
        <v>156</v>
      </c>
      <c r="I16" t="s">
        <v>123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1115</v>
      </c>
      <c r="O16" t="s">
        <v>123</v>
      </c>
      <c r="P16" t="s">
        <v>123</v>
      </c>
      <c r="Q16" t="s">
        <v>82</v>
      </c>
      <c r="S16" t="s">
        <v>269</v>
      </c>
      <c r="T16" t="s">
        <v>36</v>
      </c>
      <c r="U16" t="s">
        <v>35</v>
      </c>
      <c r="V16" t="s">
        <v>82</v>
      </c>
      <c r="W16" t="s">
        <v>90</v>
      </c>
      <c r="X16" t="s">
        <v>1048</v>
      </c>
      <c r="Y16" t="s">
        <v>484</v>
      </c>
      <c r="Z16" t="s">
        <v>484</v>
      </c>
      <c r="AA16" s="2">
        <v>42842.956759259258</v>
      </c>
      <c r="AB16" s="2">
        <v>42849.185023148151</v>
      </c>
      <c r="AD16">
        <v>2</v>
      </c>
      <c r="AE16" t="str">
        <f t="shared" ca="1" si="4"/>
        <v>ADE</v>
      </c>
      <c r="AF16" t="str">
        <f t="shared" ca="1" si="5"/>
        <v xml:space="preserve"> ---</v>
      </c>
      <c r="AG16" t="str">
        <f t="shared" ca="1" si="6"/>
        <v xml:space="preserve"> ---</v>
      </c>
      <c r="AH16" t="str">
        <f t="shared" ca="1" si="7"/>
        <v>P2</v>
      </c>
    </row>
    <row r="17" spans="1:34" x14ac:dyDescent="0.3">
      <c r="A17">
        <f t="shared" si="0"/>
        <v>7</v>
      </c>
      <c r="B17">
        <f t="shared" si="1"/>
        <v>0</v>
      </c>
      <c r="C17" s="4">
        <f t="shared" ca="1" si="2"/>
        <v>98373</v>
      </c>
      <c r="D17">
        <v>98373</v>
      </c>
      <c r="E17" t="s">
        <v>804</v>
      </c>
      <c r="F17" t="s">
        <v>45</v>
      </c>
      <c r="G17" t="s">
        <v>46</v>
      </c>
      <c r="H17" t="s">
        <v>156</v>
      </c>
      <c r="I17" t="s">
        <v>123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1116</v>
      </c>
      <c r="O17" t="s">
        <v>123</v>
      </c>
      <c r="P17" t="s">
        <v>123</v>
      </c>
      <c r="Q17" t="s">
        <v>82</v>
      </c>
      <c r="S17" t="s">
        <v>269</v>
      </c>
      <c r="T17" t="s">
        <v>36</v>
      </c>
      <c r="U17" t="s">
        <v>35</v>
      </c>
      <c r="V17" t="s">
        <v>82</v>
      </c>
      <c r="W17" t="s">
        <v>90</v>
      </c>
      <c r="X17" t="s">
        <v>1048</v>
      </c>
      <c r="Y17" t="s">
        <v>484</v>
      </c>
      <c r="Z17" t="s">
        <v>484</v>
      </c>
      <c r="AA17" s="2">
        <v>42842.987997685188</v>
      </c>
      <c r="AB17" s="2">
        <v>42849.185393518521</v>
      </c>
      <c r="AD17">
        <v>2</v>
      </c>
      <c r="AE17" t="str">
        <f t="shared" ca="1" si="4"/>
        <v>ADE</v>
      </c>
      <c r="AF17" t="str">
        <f t="shared" ca="1" si="5"/>
        <v xml:space="preserve"> ---</v>
      </c>
      <c r="AG17" t="str">
        <f t="shared" ca="1" si="6"/>
        <v xml:space="preserve"> ---</v>
      </c>
      <c r="AH17" t="str">
        <f t="shared" ca="1" si="7"/>
        <v>P2</v>
      </c>
    </row>
    <row r="18" spans="1:34" x14ac:dyDescent="0.3">
      <c r="A18">
        <f t="shared" si="0"/>
        <v>6</v>
      </c>
      <c r="B18">
        <f t="shared" si="1"/>
        <v>0</v>
      </c>
      <c r="C18" s="4">
        <f t="shared" ca="1" si="2"/>
        <v>98464</v>
      </c>
      <c r="D18">
        <v>98464</v>
      </c>
      <c r="E18" t="s">
        <v>804</v>
      </c>
      <c r="F18" t="s">
        <v>45</v>
      </c>
      <c r="G18" t="s">
        <v>46</v>
      </c>
      <c r="H18" t="s">
        <v>156</v>
      </c>
      <c r="I18" t="s">
        <v>123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1118</v>
      </c>
      <c r="O18" t="s">
        <v>123</v>
      </c>
      <c r="P18" t="s">
        <v>123</v>
      </c>
      <c r="Q18" t="s">
        <v>82</v>
      </c>
      <c r="S18" t="s">
        <v>269</v>
      </c>
      <c r="T18" t="s">
        <v>36</v>
      </c>
      <c r="U18" t="s">
        <v>35</v>
      </c>
      <c r="V18" t="s">
        <v>82</v>
      </c>
      <c r="W18" t="s">
        <v>90</v>
      </c>
      <c r="X18" t="s">
        <v>1048</v>
      </c>
      <c r="Y18" t="s">
        <v>484</v>
      </c>
      <c r="Z18" t="s">
        <v>484</v>
      </c>
      <c r="AA18" s="2">
        <v>42843.441828703704</v>
      </c>
      <c r="AB18" s="2">
        <v>42849.185520833336</v>
      </c>
      <c r="AD18">
        <v>3</v>
      </c>
      <c r="AE18" t="str">
        <f t="shared" ca="1" si="4"/>
        <v>ADE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P2</v>
      </c>
    </row>
    <row r="19" spans="1:34" x14ac:dyDescent="0.3">
      <c r="A19">
        <f t="shared" si="0"/>
        <v>0</v>
      </c>
      <c r="B19">
        <f t="shared" si="1"/>
        <v>0</v>
      </c>
      <c r="C19" s="4">
        <f t="shared" ca="1" si="2"/>
        <v>98662</v>
      </c>
      <c r="D19">
        <v>98662</v>
      </c>
      <c r="E19" t="s">
        <v>412</v>
      </c>
      <c r="F19" t="s">
        <v>45</v>
      </c>
      <c r="G19" t="s">
        <v>894</v>
      </c>
      <c r="H19" t="s">
        <v>94</v>
      </c>
      <c r="I19" t="s">
        <v>81</v>
      </c>
      <c r="J19" t="s">
        <v>123</v>
      </c>
      <c r="K19" t="str">
        <f t="shared" ca="1" si="3"/>
        <v>NTR</v>
      </c>
      <c r="L19" t="s">
        <v>484</v>
      </c>
      <c r="M19" t="s">
        <v>484</v>
      </c>
      <c r="N19" t="s">
        <v>1121</v>
      </c>
      <c r="O19" t="s">
        <v>123</v>
      </c>
      <c r="P19" t="s">
        <v>123</v>
      </c>
      <c r="Q19" t="s">
        <v>21</v>
      </c>
      <c r="S19" t="s">
        <v>269</v>
      </c>
      <c r="T19" t="s">
        <v>23</v>
      </c>
      <c r="U19" t="s">
        <v>22</v>
      </c>
      <c r="V19" t="s">
        <v>82</v>
      </c>
      <c r="W19" t="s">
        <v>54</v>
      </c>
      <c r="X19" t="s">
        <v>242</v>
      </c>
      <c r="Y19" t="s">
        <v>484</v>
      </c>
      <c r="Z19" t="s">
        <v>484</v>
      </c>
      <c r="AA19" s="2">
        <v>42849.272326388891</v>
      </c>
      <c r="AB19" s="2">
        <v>42849.331805555557</v>
      </c>
      <c r="AD19">
        <v>4</v>
      </c>
      <c r="AE19" t="str">
        <f t="shared" ca="1" si="4"/>
        <v>NTR</v>
      </c>
      <c r="AF19" t="str">
        <f t="shared" ca="1" si="5"/>
        <v>NoTarg</v>
      </c>
      <c r="AG19" t="str">
        <f t="shared" ca="1" si="6"/>
        <v>NoWaive</v>
      </c>
      <c r="AH19" t="str">
        <f t="shared" ca="1" si="7"/>
        <v>NTR</v>
      </c>
    </row>
    <row r="20" spans="1:34" x14ac:dyDescent="0.3">
      <c r="A20">
        <f t="shared" si="0"/>
        <v>62</v>
      </c>
      <c r="B20">
        <f t="shared" si="1"/>
        <v>6</v>
      </c>
      <c r="C20" s="4">
        <f t="shared" ca="1" si="2"/>
        <v>96279</v>
      </c>
      <c r="D20">
        <v>96279</v>
      </c>
      <c r="E20" t="s">
        <v>804</v>
      </c>
      <c r="F20" t="s">
        <v>63</v>
      </c>
      <c r="G20" t="s">
        <v>55</v>
      </c>
      <c r="H20" t="s">
        <v>184</v>
      </c>
      <c r="I20" t="s">
        <v>649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545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22</v>
      </c>
      <c r="V20" t="s">
        <v>82</v>
      </c>
      <c r="W20" t="s">
        <v>90</v>
      </c>
      <c r="X20" t="s">
        <v>405</v>
      </c>
      <c r="Y20" t="s">
        <v>100</v>
      </c>
      <c r="Z20" t="s">
        <v>484</v>
      </c>
      <c r="AA20" s="2">
        <v>42788.363287037035</v>
      </c>
      <c r="AB20" s="2">
        <v>42843.158645833333</v>
      </c>
      <c r="AD20">
        <v>4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 xml:space="preserve"> ---</v>
      </c>
      <c r="AH20" t="str">
        <f t="shared" ca="1" si="7"/>
        <v>P0</v>
      </c>
    </row>
    <row r="21" spans="1:34" x14ac:dyDescent="0.3">
      <c r="A21">
        <f t="shared" si="0"/>
        <v>37</v>
      </c>
      <c r="B21">
        <f t="shared" si="1"/>
        <v>0</v>
      </c>
      <c r="C21" s="4">
        <f t="shared" ca="1" si="2"/>
        <v>97187</v>
      </c>
      <c r="D21">
        <v>97187</v>
      </c>
      <c r="E21" t="s">
        <v>801</v>
      </c>
      <c r="F21" t="s">
        <v>63</v>
      </c>
      <c r="G21" t="s">
        <v>446</v>
      </c>
      <c r="H21" t="s">
        <v>184</v>
      </c>
      <c r="I21" t="s">
        <v>1104</v>
      </c>
      <c r="J21" t="s">
        <v>123</v>
      </c>
      <c r="K21" t="str">
        <f t="shared" ca="1" si="3"/>
        <v>.</v>
      </c>
      <c r="L21" t="s">
        <v>484</v>
      </c>
      <c r="M21" t="s">
        <v>1087</v>
      </c>
      <c r="N21" t="s">
        <v>818</v>
      </c>
      <c r="O21">
        <v>17100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190</v>
      </c>
      <c r="W21" t="s">
        <v>26</v>
      </c>
      <c r="X21" t="s">
        <v>108</v>
      </c>
      <c r="Y21" t="s">
        <v>103</v>
      </c>
      <c r="Z21" t="s">
        <v>484</v>
      </c>
      <c r="AA21" s="2">
        <v>42811.371180555558</v>
      </c>
      <c r="AB21" s="2">
        <v>42849.126145833332</v>
      </c>
      <c r="AD21">
        <v>4</v>
      </c>
      <c r="AE21" t="str">
        <f t="shared" ca="1" si="4"/>
        <v>AvatarFS</v>
      </c>
      <c r="AF21" t="str">
        <f t="shared" ca="1" si="5"/>
        <v>Avitus_1.4.0.66-20170426</v>
      </c>
      <c r="AG21" t="str">
        <f t="shared" ca="1" si="6"/>
        <v xml:space="preserve"> ---</v>
      </c>
      <c r="AH21" t="str">
        <f t="shared" ca="1" si="7"/>
        <v>P1</v>
      </c>
    </row>
    <row r="22" spans="1:34" x14ac:dyDescent="0.3">
      <c r="A22">
        <f t="shared" si="0"/>
        <v>32</v>
      </c>
      <c r="B22">
        <f t="shared" si="1"/>
        <v>4</v>
      </c>
      <c r="C22" s="4">
        <f t="shared" ca="1" si="2"/>
        <v>97354</v>
      </c>
      <c r="D22">
        <v>97354</v>
      </c>
      <c r="E22" t="s">
        <v>845</v>
      </c>
      <c r="F22" t="s">
        <v>63</v>
      </c>
      <c r="G22" t="s">
        <v>841</v>
      </c>
      <c r="H22" t="s">
        <v>184</v>
      </c>
      <c r="I22" t="s">
        <v>245</v>
      </c>
      <c r="J22" t="s">
        <v>123</v>
      </c>
      <c r="K22" t="str">
        <f t="shared" ca="1" si="3"/>
        <v>.</v>
      </c>
      <c r="L22" t="s">
        <v>484</v>
      </c>
      <c r="M22" t="s">
        <v>1087</v>
      </c>
      <c r="N22" t="s">
        <v>898</v>
      </c>
      <c r="O22">
        <v>17330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82</v>
      </c>
      <c r="W22" t="s">
        <v>105</v>
      </c>
      <c r="X22" t="s">
        <v>845</v>
      </c>
      <c r="Y22" t="s">
        <v>484</v>
      </c>
      <c r="Z22" t="s">
        <v>847</v>
      </c>
      <c r="AA22" s="2">
        <v>42816.056284722225</v>
      </c>
      <c r="AB22" s="2">
        <v>42845.397719907407</v>
      </c>
      <c r="AD22">
        <v>7</v>
      </c>
      <c r="AE22" t="str">
        <f t="shared" ca="1" si="4"/>
        <v>AvatarFS</v>
      </c>
      <c r="AF22" t="str">
        <f t="shared" ca="1" si="5"/>
        <v>Avitus_1.4.0.65-20170419</v>
      </c>
      <c r="AG22" t="str">
        <f t="shared" ca="1" si="6"/>
        <v xml:space="preserve"> ---</v>
      </c>
      <c r="AH22" t="str">
        <f t="shared" ca="1" si="7"/>
        <v>P0</v>
      </c>
    </row>
    <row r="23" spans="1:34" x14ac:dyDescent="0.3">
      <c r="A23">
        <f t="shared" si="0"/>
        <v>26</v>
      </c>
      <c r="B23">
        <f t="shared" si="1"/>
        <v>0</v>
      </c>
      <c r="C23" s="4">
        <f t="shared" ca="1" si="2"/>
        <v>97544</v>
      </c>
      <c r="D23">
        <v>97544</v>
      </c>
      <c r="E23" t="s">
        <v>801</v>
      </c>
      <c r="F23" t="s">
        <v>63</v>
      </c>
      <c r="G23" t="s">
        <v>989</v>
      </c>
      <c r="H23" t="s">
        <v>94</v>
      </c>
      <c r="I23" t="s">
        <v>24</v>
      </c>
      <c r="J23" t="s">
        <v>123</v>
      </c>
      <c r="K23" t="str">
        <f t="shared" ca="1" si="3"/>
        <v>.</v>
      </c>
      <c r="L23" t="s">
        <v>484</v>
      </c>
      <c r="M23" t="s">
        <v>1087</v>
      </c>
      <c r="N23" t="s">
        <v>1002</v>
      </c>
      <c r="O23" t="s">
        <v>123</v>
      </c>
      <c r="P23" t="s">
        <v>123</v>
      </c>
      <c r="Q23" t="s">
        <v>82</v>
      </c>
      <c r="S23" t="s">
        <v>269</v>
      </c>
      <c r="T23" t="s">
        <v>36</v>
      </c>
      <c r="U23" t="s">
        <v>35</v>
      </c>
      <c r="V23" t="s">
        <v>82</v>
      </c>
      <c r="W23" t="s">
        <v>90</v>
      </c>
      <c r="X23" t="s">
        <v>997</v>
      </c>
      <c r="Y23" t="s">
        <v>103</v>
      </c>
      <c r="Z23" t="s">
        <v>484</v>
      </c>
      <c r="AA23" s="2">
        <v>42822.082905092589</v>
      </c>
      <c r="AB23" s="2">
        <v>42849.12599537037</v>
      </c>
      <c r="AD23">
        <v>5</v>
      </c>
      <c r="AE23" t="str">
        <f t="shared" ca="1" si="4"/>
        <v>AvatarFS</v>
      </c>
      <c r="AF23" t="str">
        <f t="shared" ca="1" si="5"/>
        <v>Avitus_1.4.0.66-20170426</v>
      </c>
      <c r="AG23" t="str">
        <f t="shared" ca="1" si="6"/>
        <v xml:space="preserve"> ---</v>
      </c>
      <c r="AH23" t="str">
        <f t="shared" ca="1" si="7"/>
        <v>P2</v>
      </c>
    </row>
    <row r="24" spans="1:34" x14ac:dyDescent="0.3">
      <c r="A24">
        <f t="shared" si="0"/>
        <v>26</v>
      </c>
      <c r="B24">
        <f t="shared" si="1"/>
        <v>4</v>
      </c>
      <c r="C24" s="4">
        <f t="shared" ca="1" si="2"/>
        <v>97551</v>
      </c>
      <c r="D24">
        <v>97551</v>
      </c>
      <c r="E24" t="s">
        <v>1000</v>
      </c>
      <c r="F24" t="s">
        <v>63</v>
      </c>
      <c r="G24" t="s">
        <v>446</v>
      </c>
      <c r="H24" t="s">
        <v>184</v>
      </c>
      <c r="I24" t="s">
        <v>30</v>
      </c>
      <c r="J24" t="s">
        <v>123</v>
      </c>
      <c r="K24" t="str">
        <f t="shared" ca="1" si="3"/>
        <v>.</v>
      </c>
      <c r="L24" t="s">
        <v>484</v>
      </c>
      <c r="M24" t="s">
        <v>1088</v>
      </c>
      <c r="N24" t="s">
        <v>921</v>
      </c>
      <c r="O24">
        <v>17250</v>
      </c>
      <c r="P24" t="s">
        <v>123</v>
      </c>
      <c r="Q24" t="s">
        <v>82</v>
      </c>
      <c r="S24" t="s">
        <v>269</v>
      </c>
      <c r="T24" t="s">
        <v>36</v>
      </c>
      <c r="U24" t="s">
        <v>35</v>
      </c>
      <c r="V24" t="s">
        <v>190</v>
      </c>
      <c r="W24" t="s">
        <v>26</v>
      </c>
      <c r="X24" t="s">
        <v>412</v>
      </c>
      <c r="Y24" t="s">
        <v>100</v>
      </c>
      <c r="Z24" t="s">
        <v>484</v>
      </c>
      <c r="AA24" s="2">
        <v>42822.285578703704</v>
      </c>
      <c r="AB24" s="2">
        <v>42845.977256944447</v>
      </c>
      <c r="AD24">
        <v>4</v>
      </c>
      <c r="AE24" t="str">
        <f t="shared" ca="1" si="4"/>
        <v>AvatarFS</v>
      </c>
      <c r="AF24" t="str">
        <f t="shared" ca="1" si="5"/>
        <v>Avitus_1.4.0.66-20170426</v>
      </c>
      <c r="AG24" t="str">
        <f t="shared" ca="1" si="6"/>
        <v xml:space="preserve"> ---</v>
      </c>
      <c r="AH24" t="str">
        <f t="shared" ca="1" si="7"/>
        <v>P0</v>
      </c>
    </row>
    <row r="25" spans="1:34" x14ac:dyDescent="0.3">
      <c r="A25">
        <f t="shared" si="0"/>
        <v>24</v>
      </c>
      <c r="B25">
        <f t="shared" si="1"/>
        <v>0</v>
      </c>
      <c r="C25" s="4">
        <f t="shared" ca="1" si="2"/>
        <v>97673</v>
      </c>
      <c r="D25">
        <v>97673</v>
      </c>
      <c r="E25" t="s">
        <v>62</v>
      </c>
      <c r="F25" t="s">
        <v>63</v>
      </c>
      <c r="G25" t="s">
        <v>733</v>
      </c>
      <c r="H25" t="s">
        <v>184</v>
      </c>
      <c r="I25" t="s">
        <v>30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933</v>
      </c>
      <c r="O25">
        <v>17067</v>
      </c>
      <c r="P25" t="s">
        <v>123</v>
      </c>
      <c r="Q25" t="s">
        <v>82</v>
      </c>
      <c r="S25" t="s">
        <v>269</v>
      </c>
      <c r="T25" t="s">
        <v>36</v>
      </c>
      <c r="U25" t="s">
        <v>22</v>
      </c>
      <c r="V25" t="s">
        <v>190</v>
      </c>
      <c r="W25" t="s">
        <v>26</v>
      </c>
      <c r="X25" t="s">
        <v>934</v>
      </c>
      <c r="Y25" t="s">
        <v>100</v>
      </c>
      <c r="Z25" t="s">
        <v>484</v>
      </c>
      <c r="AA25" s="2">
        <v>42824.147233796299</v>
      </c>
      <c r="AB25" s="2">
        <v>42849.013287037036</v>
      </c>
      <c r="AD25">
        <v>3</v>
      </c>
      <c r="AE25" t="str">
        <f t="shared" ca="1" si="4"/>
        <v>AvatarFS</v>
      </c>
      <c r="AF25" t="str">
        <f t="shared" ca="1" si="5"/>
        <v xml:space="preserve"> ---</v>
      </c>
      <c r="AG25" t="str">
        <f t="shared" ca="1" si="6"/>
        <v xml:space="preserve"> ---</v>
      </c>
      <c r="AH25" t="str">
        <f t="shared" ca="1" si="7"/>
        <v>P0</v>
      </c>
    </row>
    <row r="26" spans="1:34" x14ac:dyDescent="0.3">
      <c r="A26">
        <f t="shared" si="0"/>
        <v>21</v>
      </c>
      <c r="B26">
        <f t="shared" si="1"/>
        <v>0</v>
      </c>
      <c r="C26" s="4">
        <f t="shared" ca="1" si="2"/>
        <v>97780</v>
      </c>
      <c r="D26">
        <v>97780</v>
      </c>
      <c r="E26" t="s">
        <v>410</v>
      </c>
      <c r="F26" t="s">
        <v>63</v>
      </c>
      <c r="G26" t="s">
        <v>555</v>
      </c>
      <c r="H26" t="s">
        <v>94</v>
      </c>
      <c r="I26" t="s">
        <v>24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981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90</v>
      </c>
      <c r="X26" t="s">
        <v>959</v>
      </c>
      <c r="Y26" t="s">
        <v>484</v>
      </c>
      <c r="Z26" t="s">
        <v>484</v>
      </c>
      <c r="AA26" s="2">
        <v>42828.155347222222</v>
      </c>
      <c r="AB26" s="2">
        <v>42849.01326388889</v>
      </c>
      <c r="AD26">
        <v>11</v>
      </c>
      <c r="AE26" t="str">
        <f t="shared" ca="1" si="4"/>
        <v>AvatarFS</v>
      </c>
      <c r="AF26" t="str">
        <f t="shared" ca="1" si="5"/>
        <v xml:space="preserve"> ---</v>
      </c>
      <c r="AG26" t="str">
        <f t="shared" ca="1" si="6"/>
        <v xml:space="preserve"> ---</v>
      </c>
      <c r="AH26" t="str">
        <f t="shared" ca="1" si="7"/>
        <v>P2</v>
      </c>
    </row>
    <row r="27" spans="1:34" x14ac:dyDescent="0.3">
      <c r="A27">
        <f t="shared" si="0"/>
        <v>15</v>
      </c>
      <c r="B27">
        <f t="shared" si="1"/>
        <v>0</v>
      </c>
      <c r="C27" s="4">
        <f t="shared" ca="1" si="2"/>
        <v>98064</v>
      </c>
      <c r="D27">
        <v>98064</v>
      </c>
      <c r="E27" t="s">
        <v>104</v>
      </c>
      <c r="F27" t="s">
        <v>63</v>
      </c>
      <c r="G27" t="s">
        <v>607</v>
      </c>
      <c r="H27" t="s">
        <v>156</v>
      </c>
      <c r="I27" t="s">
        <v>123</v>
      </c>
      <c r="J27" t="s">
        <v>123</v>
      </c>
      <c r="K27" t="str">
        <f t="shared" ca="1" si="3"/>
        <v>NTR</v>
      </c>
      <c r="L27" t="s">
        <v>484</v>
      </c>
      <c r="M27" t="s">
        <v>484</v>
      </c>
      <c r="N27" t="s">
        <v>1005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95</v>
      </c>
      <c r="X27" t="s">
        <v>110</v>
      </c>
      <c r="Y27" t="s">
        <v>484</v>
      </c>
      <c r="Z27" t="s">
        <v>484</v>
      </c>
      <c r="AA27" s="2">
        <v>42834.998217592591</v>
      </c>
      <c r="AB27" s="2">
        <v>42849.014594907407</v>
      </c>
      <c r="AD27">
        <v>5</v>
      </c>
      <c r="AE27" t="str">
        <f t="shared" ca="1" si="4"/>
        <v>NTR</v>
      </c>
      <c r="AF27" t="str">
        <f t="shared" ca="1" si="5"/>
        <v>NoTarg</v>
      </c>
      <c r="AG27" t="str">
        <f t="shared" ca="1" si="6"/>
        <v>NoWaive</v>
      </c>
      <c r="AH27" t="str">
        <f t="shared" ca="1" si="7"/>
        <v>NTR</v>
      </c>
    </row>
    <row r="28" spans="1:34" x14ac:dyDescent="0.3">
      <c r="A28">
        <f t="shared" si="0"/>
        <v>7</v>
      </c>
      <c r="B28">
        <f t="shared" si="1"/>
        <v>0</v>
      </c>
      <c r="C28" s="4">
        <f t="shared" ca="1" si="2"/>
        <v>98296</v>
      </c>
      <c r="D28">
        <v>98296</v>
      </c>
      <c r="E28" t="s">
        <v>804</v>
      </c>
      <c r="F28" t="s">
        <v>63</v>
      </c>
      <c r="G28" t="s">
        <v>555</v>
      </c>
      <c r="H28" t="s">
        <v>156</v>
      </c>
      <c r="I28" t="s">
        <v>123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1114</v>
      </c>
      <c r="O28" t="s">
        <v>123</v>
      </c>
      <c r="P28" t="s">
        <v>123</v>
      </c>
      <c r="Q28" t="s">
        <v>82</v>
      </c>
      <c r="S28" t="s">
        <v>269</v>
      </c>
      <c r="T28" t="s">
        <v>36</v>
      </c>
      <c r="U28" t="s">
        <v>35</v>
      </c>
      <c r="V28" t="s">
        <v>82</v>
      </c>
      <c r="W28" t="s">
        <v>90</v>
      </c>
      <c r="X28" t="s">
        <v>1048</v>
      </c>
      <c r="Y28" t="s">
        <v>484</v>
      </c>
      <c r="Z28" t="s">
        <v>484</v>
      </c>
      <c r="AA28" s="2">
        <v>42842.180590277778</v>
      </c>
      <c r="AB28" s="2">
        <v>42849.175810185188</v>
      </c>
      <c r="AD28">
        <v>6</v>
      </c>
      <c r="AE28" t="str">
        <f t="shared" ca="1" si="4"/>
        <v>AvatarFS</v>
      </c>
      <c r="AF28" t="str">
        <f t="shared" ca="1" si="5"/>
        <v xml:space="preserve"> ---</v>
      </c>
      <c r="AG28" t="str">
        <f t="shared" ca="1" si="6"/>
        <v xml:space="preserve"> ---</v>
      </c>
      <c r="AH28" t="str">
        <f t="shared" ca="1" si="7"/>
        <v>unspecified</v>
      </c>
    </row>
    <row r="29" spans="1:34" x14ac:dyDescent="0.3">
      <c r="A29">
        <f t="shared" si="0"/>
        <v>7</v>
      </c>
      <c r="B29">
        <f t="shared" si="1"/>
        <v>0</v>
      </c>
      <c r="C29" s="4">
        <f t="shared" ca="1" si="2"/>
        <v>98359</v>
      </c>
      <c r="D29">
        <v>98359</v>
      </c>
      <c r="E29" t="s">
        <v>1000</v>
      </c>
      <c r="F29" t="s">
        <v>63</v>
      </c>
      <c r="G29" t="s">
        <v>446</v>
      </c>
      <c r="H29" t="s">
        <v>112</v>
      </c>
      <c r="I29" t="s">
        <v>24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1061</v>
      </c>
      <c r="O29">
        <v>17373</v>
      </c>
      <c r="P29" t="s">
        <v>123</v>
      </c>
      <c r="Q29" t="s">
        <v>82</v>
      </c>
      <c r="S29" t="s">
        <v>269</v>
      </c>
      <c r="T29" t="s">
        <v>36</v>
      </c>
      <c r="U29" t="s">
        <v>35</v>
      </c>
      <c r="V29" t="s">
        <v>190</v>
      </c>
      <c r="W29" t="s">
        <v>26</v>
      </c>
      <c r="X29" t="s">
        <v>742</v>
      </c>
      <c r="Y29" t="s">
        <v>103</v>
      </c>
      <c r="Z29" t="s">
        <v>484</v>
      </c>
      <c r="AA29" s="2">
        <v>42842.662604166668</v>
      </c>
      <c r="AB29" s="2">
        <v>42849.144560185188</v>
      </c>
      <c r="AD29">
        <v>5</v>
      </c>
      <c r="AE29" t="str">
        <f t="shared" ca="1" si="4"/>
        <v>AvatarFS</v>
      </c>
      <c r="AF29" t="str">
        <f t="shared" ca="1" si="5"/>
        <v xml:space="preserve"> ---</v>
      </c>
      <c r="AG29" t="str">
        <f t="shared" ca="1" si="6"/>
        <v xml:space="preserve"> ---</v>
      </c>
      <c r="AH29" t="str">
        <f t="shared" ca="1" si="7"/>
        <v>P1</v>
      </c>
    </row>
    <row r="30" spans="1:34" x14ac:dyDescent="0.3">
      <c r="A30">
        <f t="shared" si="0"/>
        <v>385</v>
      </c>
      <c r="B30">
        <f t="shared" si="1"/>
        <v>3</v>
      </c>
      <c r="C30" s="4">
        <f t="shared" ca="1" si="2"/>
        <v>79691</v>
      </c>
      <c r="D30">
        <v>79691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1105</v>
      </c>
      <c r="N30" t="s">
        <v>310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95</v>
      </c>
      <c r="X30" t="s">
        <v>311</v>
      </c>
      <c r="Y30" t="s">
        <v>484</v>
      </c>
      <c r="Z30" t="s">
        <v>484</v>
      </c>
      <c r="AA30" s="2">
        <v>42458.048437500001</v>
      </c>
      <c r="AB30" s="2">
        <v>42846.691423611112</v>
      </c>
      <c r="AD30">
        <v>7</v>
      </c>
      <c r="AE30" t="str">
        <f t="shared" ca="1" si="4"/>
        <v>Documentation</v>
      </c>
      <c r="AF30" t="str">
        <f t="shared" ca="1" si="5"/>
        <v xml:space="preserve"> ---</v>
      </c>
      <c r="AG30" t="str">
        <f t="shared" ca="1" si="6"/>
        <v xml:space="preserve"> ---</v>
      </c>
      <c r="AH30" t="str">
        <f t="shared" ca="1" si="7"/>
        <v>P0</v>
      </c>
    </row>
    <row r="31" spans="1:34" x14ac:dyDescent="0.3">
      <c r="A31">
        <f t="shared" si="0"/>
        <v>293</v>
      </c>
      <c r="B31">
        <f t="shared" si="1"/>
        <v>3</v>
      </c>
      <c r="C31" s="4">
        <f t="shared" ca="1" si="2"/>
        <v>85572</v>
      </c>
      <c r="D31">
        <v>85572</v>
      </c>
      <c r="E31" t="s">
        <v>69</v>
      </c>
      <c r="F31" t="s">
        <v>70</v>
      </c>
      <c r="G31" t="s">
        <v>71</v>
      </c>
      <c r="H31" t="s">
        <v>184</v>
      </c>
      <c r="I31" t="s">
        <v>81</v>
      </c>
      <c r="J31" t="s">
        <v>123</v>
      </c>
      <c r="K31" t="str">
        <f t="shared" ca="1" si="3"/>
        <v>.</v>
      </c>
      <c r="L31" t="s">
        <v>484</v>
      </c>
      <c r="M31" t="s">
        <v>1105</v>
      </c>
      <c r="N31" t="s">
        <v>313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95</v>
      </c>
      <c r="X31" t="s">
        <v>272</v>
      </c>
      <c r="Y31" t="s">
        <v>484</v>
      </c>
      <c r="Z31" t="s">
        <v>484</v>
      </c>
      <c r="AA31" s="2">
        <v>42552.705081018517</v>
      </c>
      <c r="AB31" s="2">
        <v>42846.691307870373</v>
      </c>
      <c r="AD31">
        <v>8</v>
      </c>
      <c r="AE31" t="str">
        <f t="shared" ca="1" si="4"/>
        <v>Documentation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P0</v>
      </c>
    </row>
    <row r="32" spans="1:34" x14ac:dyDescent="0.3">
      <c r="A32">
        <f t="shared" si="0"/>
        <v>235</v>
      </c>
      <c r="B32">
        <f t="shared" si="1"/>
        <v>3</v>
      </c>
      <c r="C32" s="4">
        <f t="shared" ca="1" si="2"/>
        <v>88250</v>
      </c>
      <c r="D32">
        <v>88250</v>
      </c>
      <c r="E32" t="s">
        <v>69</v>
      </c>
      <c r="F32" t="s">
        <v>70</v>
      </c>
      <c r="G32" t="s">
        <v>71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1105</v>
      </c>
      <c r="N32" t="s">
        <v>314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39</v>
      </c>
      <c r="V32" t="s">
        <v>82</v>
      </c>
      <c r="W32" t="s">
        <v>105</v>
      </c>
      <c r="X32" t="s">
        <v>315</v>
      </c>
      <c r="Y32" t="s">
        <v>484</v>
      </c>
      <c r="Z32" t="s">
        <v>484</v>
      </c>
      <c r="AA32" s="2">
        <v>42611.350347222222</v>
      </c>
      <c r="AB32" s="2">
        <v>42846.691400462965</v>
      </c>
      <c r="AD32">
        <v>8</v>
      </c>
      <c r="AE32" t="str">
        <f t="shared" ca="1" si="4"/>
        <v>Documentation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P0</v>
      </c>
    </row>
    <row r="33" spans="1:34" x14ac:dyDescent="0.3">
      <c r="A33">
        <f t="shared" si="0"/>
        <v>44</v>
      </c>
      <c r="B33">
        <f t="shared" si="1"/>
        <v>3</v>
      </c>
      <c r="C33" s="4">
        <f t="shared" ca="1" si="2"/>
        <v>96941</v>
      </c>
      <c r="D33">
        <v>96941</v>
      </c>
      <c r="E33" t="s">
        <v>69</v>
      </c>
      <c r="F33" t="s">
        <v>70</v>
      </c>
      <c r="G33" t="s">
        <v>71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1105</v>
      </c>
      <c r="N33" t="s">
        <v>749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22</v>
      </c>
      <c r="V33" t="s">
        <v>82</v>
      </c>
      <c r="W33" t="s">
        <v>54</v>
      </c>
      <c r="X33" t="s">
        <v>188</v>
      </c>
      <c r="Y33" t="s">
        <v>484</v>
      </c>
      <c r="Z33" t="s">
        <v>484</v>
      </c>
      <c r="AA33" s="2">
        <v>42804.150763888887</v>
      </c>
      <c r="AB33" s="2">
        <v>42846.691203703704</v>
      </c>
      <c r="AD33">
        <v>9</v>
      </c>
      <c r="AE33" t="str">
        <f t="shared" ca="1" si="4"/>
        <v>Documentation</v>
      </c>
      <c r="AF33" t="str">
        <f t="shared" ca="1" si="5"/>
        <v xml:space="preserve"> ---</v>
      </c>
      <c r="AG33" t="str">
        <f t="shared" ca="1" si="6"/>
        <v xml:space="preserve"> ---</v>
      </c>
      <c r="AH33" t="str">
        <f t="shared" ca="1" si="7"/>
        <v>P0</v>
      </c>
    </row>
    <row r="34" spans="1:34" x14ac:dyDescent="0.3">
      <c r="A34">
        <f t="shared" ref="A34:A65" si="8">DAYS360(AA34,$K$104)</f>
        <v>33</v>
      </c>
      <c r="B34">
        <f t="shared" ref="B34:B65" si="9">DAYS360(AB34,$K$104)</f>
        <v>3</v>
      </c>
      <c r="C34" s="4">
        <f t="shared" ref="C34:C65" ca="1" si="10">HYPERLINK($N$174 &amp; INDIRECT("d" &amp; ROW()),INDIRECT("d" &amp; ROW()))</f>
        <v>97325</v>
      </c>
      <c r="D34">
        <v>97325</v>
      </c>
      <c r="E34" t="s">
        <v>69</v>
      </c>
      <c r="F34" t="s">
        <v>70</v>
      </c>
      <c r="G34" t="s">
        <v>71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1105</v>
      </c>
      <c r="N34" t="s">
        <v>946</v>
      </c>
      <c r="O34" t="s">
        <v>123</v>
      </c>
      <c r="P34" t="s">
        <v>123</v>
      </c>
      <c r="Q34" t="s">
        <v>82</v>
      </c>
      <c r="S34" t="s">
        <v>269</v>
      </c>
      <c r="T34" t="s">
        <v>23</v>
      </c>
      <c r="U34" t="s">
        <v>39</v>
      </c>
      <c r="V34" t="s">
        <v>82</v>
      </c>
      <c r="W34" t="s">
        <v>54</v>
      </c>
      <c r="X34" t="s">
        <v>456</v>
      </c>
      <c r="Y34" t="s">
        <v>484</v>
      </c>
      <c r="Z34" t="s">
        <v>484</v>
      </c>
      <c r="AA34" s="2">
        <v>42815.376701388886</v>
      </c>
      <c r="AB34" s="2">
        <v>42846.69127314815</v>
      </c>
      <c r="AD34">
        <v>12</v>
      </c>
      <c r="AE34" t="str">
        <f t="shared" ref="AE34:AE65" ca="1" si="12">IFERROR(VLOOKUP($D34,INDIRECT("'" &amp; $K$103 &amp; "'!$C$2:$K$90"),4,FALSE),"NTR")</f>
        <v>Documentation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33</v>
      </c>
      <c r="B35">
        <f t="shared" si="9"/>
        <v>3</v>
      </c>
      <c r="C35" s="4">
        <f t="shared" ca="1" si="10"/>
        <v>97340</v>
      </c>
      <c r="D35">
        <v>97340</v>
      </c>
      <c r="E35" t="s">
        <v>69</v>
      </c>
      <c r="F35" t="s">
        <v>70</v>
      </c>
      <c r="G35" t="s">
        <v>71</v>
      </c>
      <c r="H35" t="s">
        <v>184</v>
      </c>
      <c r="I35" t="s">
        <v>68</v>
      </c>
      <c r="J35" t="s">
        <v>123</v>
      </c>
      <c r="K35" t="str">
        <f t="shared" ca="1" si="11"/>
        <v>.</v>
      </c>
      <c r="L35" t="s">
        <v>484</v>
      </c>
      <c r="M35" t="s">
        <v>1105</v>
      </c>
      <c r="N35" t="s">
        <v>852</v>
      </c>
      <c r="O35" t="s">
        <v>123</v>
      </c>
      <c r="P35" t="s">
        <v>123</v>
      </c>
      <c r="Q35" t="s">
        <v>82</v>
      </c>
      <c r="S35" t="s">
        <v>269</v>
      </c>
      <c r="T35" t="s">
        <v>23</v>
      </c>
      <c r="U35" t="s">
        <v>39</v>
      </c>
      <c r="V35" t="s">
        <v>82</v>
      </c>
      <c r="W35" t="s">
        <v>54</v>
      </c>
      <c r="X35" t="s">
        <v>389</v>
      </c>
      <c r="Y35" t="s">
        <v>484</v>
      </c>
      <c r="Z35" t="s">
        <v>484</v>
      </c>
      <c r="AA35" s="2">
        <v>42815.614641203705</v>
      </c>
      <c r="AB35" s="2">
        <v>42846.691342592596</v>
      </c>
      <c r="AD35">
        <v>6</v>
      </c>
      <c r="AE35" t="str">
        <f t="shared" ca="1" si="12"/>
        <v>Documentation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P0</v>
      </c>
    </row>
    <row r="36" spans="1:34" x14ac:dyDescent="0.3">
      <c r="A36">
        <f t="shared" si="8"/>
        <v>25</v>
      </c>
      <c r="B36">
        <f t="shared" si="9"/>
        <v>3</v>
      </c>
      <c r="C36" s="4">
        <f t="shared" ca="1" si="10"/>
        <v>97618</v>
      </c>
      <c r="D36">
        <v>97618</v>
      </c>
      <c r="E36" t="s">
        <v>69</v>
      </c>
      <c r="F36" t="s">
        <v>70</v>
      </c>
      <c r="G36" t="s">
        <v>71</v>
      </c>
      <c r="H36" t="s">
        <v>184</v>
      </c>
      <c r="I36" t="s">
        <v>68</v>
      </c>
      <c r="J36" t="s">
        <v>123</v>
      </c>
      <c r="K36" t="str">
        <f t="shared" ca="1" si="11"/>
        <v>.</v>
      </c>
      <c r="L36" t="s">
        <v>484</v>
      </c>
      <c r="M36" t="s">
        <v>1105</v>
      </c>
      <c r="N36" t="s">
        <v>947</v>
      </c>
      <c r="O36" t="s">
        <v>123</v>
      </c>
      <c r="P36" t="s">
        <v>123</v>
      </c>
      <c r="Q36" t="s">
        <v>82</v>
      </c>
      <c r="S36" t="s">
        <v>269</v>
      </c>
      <c r="T36" t="s">
        <v>23</v>
      </c>
      <c r="U36" t="s">
        <v>39</v>
      </c>
      <c r="V36" t="s">
        <v>82</v>
      </c>
      <c r="W36" t="s">
        <v>54</v>
      </c>
      <c r="X36" t="s">
        <v>456</v>
      </c>
      <c r="Y36" t="s">
        <v>484</v>
      </c>
      <c r="Z36" t="s">
        <v>484</v>
      </c>
      <c r="AA36" s="2">
        <v>42823.494652777779</v>
      </c>
      <c r="AB36" s="2">
        <v>42846.691238425927</v>
      </c>
      <c r="AD36">
        <v>9</v>
      </c>
      <c r="AE36" t="str">
        <f t="shared" ca="1" si="12"/>
        <v>Documentation</v>
      </c>
      <c r="AF36" t="str">
        <f t="shared" ca="1" si="13"/>
        <v xml:space="preserve"> ---</v>
      </c>
      <c r="AG36" t="str">
        <f t="shared" ca="1" si="14"/>
        <v xml:space="preserve"> ---</v>
      </c>
      <c r="AH36" t="str">
        <f t="shared" ca="1" si="15"/>
        <v>P0</v>
      </c>
    </row>
    <row r="37" spans="1:34" x14ac:dyDescent="0.3">
      <c r="A37">
        <f t="shared" si="8"/>
        <v>21</v>
      </c>
      <c r="B37">
        <f t="shared" si="9"/>
        <v>3</v>
      </c>
      <c r="C37" s="4">
        <f t="shared" ca="1" si="10"/>
        <v>97781</v>
      </c>
      <c r="D37">
        <v>97781</v>
      </c>
      <c r="E37" t="s">
        <v>69</v>
      </c>
      <c r="F37" t="s">
        <v>70</v>
      </c>
      <c r="G37" t="s">
        <v>71</v>
      </c>
      <c r="H37" t="s">
        <v>184</v>
      </c>
      <c r="I37" t="s">
        <v>81</v>
      </c>
      <c r="J37" t="s">
        <v>123</v>
      </c>
      <c r="K37" t="str">
        <f t="shared" ca="1" si="11"/>
        <v>.</v>
      </c>
      <c r="L37" t="s">
        <v>484</v>
      </c>
      <c r="M37" t="s">
        <v>1105</v>
      </c>
      <c r="N37" t="s">
        <v>960</v>
      </c>
      <c r="O37" t="s">
        <v>123</v>
      </c>
      <c r="P37" t="s">
        <v>123</v>
      </c>
      <c r="Q37" t="s">
        <v>82</v>
      </c>
      <c r="S37" t="s">
        <v>269</v>
      </c>
      <c r="T37" t="s">
        <v>23</v>
      </c>
      <c r="U37" t="s">
        <v>22</v>
      </c>
      <c r="V37" t="s">
        <v>82</v>
      </c>
      <c r="W37" t="s">
        <v>95</v>
      </c>
      <c r="X37" t="s">
        <v>311</v>
      </c>
      <c r="Y37" t="s">
        <v>484</v>
      </c>
      <c r="Z37" t="s">
        <v>484</v>
      </c>
      <c r="AA37" s="2">
        <v>42828.162638888891</v>
      </c>
      <c r="AB37" s="2">
        <v>42846.691261574073</v>
      </c>
      <c r="AD37">
        <v>5</v>
      </c>
      <c r="AE37" t="str">
        <f t="shared" ca="1" si="12"/>
        <v>Documentation</v>
      </c>
      <c r="AF37" t="str">
        <f t="shared" ca="1" si="13"/>
        <v xml:space="preserve"> ---</v>
      </c>
      <c r="AG37" t="str">
        <f t="shared" ca="1" si="14"/>
        <v xml:space="preserve"> ---</v>
      </c>
      <c r="AH37" t="str">
        <f t="shared" ca="1" si="15"/>
        <v>P0</v>
      </c>
    </row>
    <row r="38" spans="1:34" x14ac:dyDescent="0.3">
      <c r="A38">
        <f t="shared" si="8"/>
        <v>20</v>
      </c>
      <c r="B38">
        <f t="shared" si="9"/>
        <v>3</v>
      </c>
      <c r="C38" s="4">
        <f t="shared" ca="1" si="10"/>
        <v>97868</v>
      </c>
      <c r="D38">
        <v>97868</v>
      </c>
      <c r="E38" t="s">
        <v>229</v>
      </c>
      <c r="F38" t="s">
        <v>70</v>
      </c>
      <c r="G38" t="s">
        <v>71</v>
      </c>
      <c r="H38" t="s">
        <v>94</v>
      </c>
      <c r="I38" t="s">
        <v>24</v>
      </c>
      <c r="J38" t="s">
        <v>123</v>
      </c>
      <c r="K38" t="str">
        <f t="shared" ca="1" si="11"/>
        <v>.</v>
      </c>
      <c r="L38" t="s">
        <v>484</v>
      </c>
      <c r="M38" t="s">
        <v>1105</v>
      </c>
      <c r="N38" t="s">
        <v>983</v>
      </c>
      <c r="O38" t="s">
        <v>123</v>
      </c>
      <c r="P38" t="s">
        <v>123</v>
      </c>
      <c r="Q38" t="s">
        <v>82</v>
      </c>
      <c r="S38" t="s">
        <v>269</v>
      </c>
      <c r="T38" t="s">
        <v>23</v>
      </c>
      <c r="U38" t="s">
        <v>22</v>
      </c>
      <c r="V38" t="s">
        <v>29</v>
      </c>
      <c r="W38" t="s">
        <v>54</v>
      </c>
      <c r="X38" t="s">
        <v>405</v>
      </c>
      <c r="Y38" t="s">
        <v>484</v>
      </c>
      <c r="Z38" t="s">
        <v>484</v>
      </c>
      <c r="AA38" s="2">
        <v>42829.414212962962</v>
      </c>
      <c r="AB38" s="2">
        <v>42846.691365740742</v>
      </c>
      <c r="AD38">
        <v>4</v>
      </c>
      <c r="AE38" t="str">
        <f t="shared" ca="1" si="12"/>
        <v>Documentation</v>
      </c>
      <c r="AF38" t="str">
        <f t="shared" ca="1" si="13"/>
        <v xml:space="preserve"> ---</v>
      </c>
      <c r="AG38" t="str">
        <f t="shared" ca="1" si="14"/>
        <v xml:space="preserve"> ---</v>
      </c>
      <c r="AH38" t="str">
        <f t="shared" ca="1" si="15"/>
        <v>P2</v>
      </c>
    </row>
    <row r="39" spans="1:34" x14ac:dyDescent="0.3">
      <c r="A39">
        <f t="shared" si="8"/>
        <v>12</v>
      </c>
      <c r="B39">
        <f t="shared" si="9"/>
        <v>3</v>
      </c>
      <c r="C39" s="4">
        <f t="shared" ca="1" si="10"/>
        <v>98207</v>
      </c>
      <c r="D39">
        <v>98207</v>
      </c>
      <c r="E39" t="s">
        <v>69</v>
      </c>
      <c r="F39" t="s">
        <v>70</v>
      </c>
      <c r="G39" t="s">
        <v>71</v>
      </c>
      <c r="H39" t="s">
        <v>184</v>
      </c>
      <c r="I39" t="s">
        <v>68</v>
      </c>
      <c r="J39" t="s">
        <v>123</v>
      </c>
      <c r="K39" t="str">
        <f t="shared" ca="1" si="11"/>
        <v>.</v>
      </c>
      <c r="L39" t="s">
        <v>484</v>
      </c>
      <c r="M39" t="s">
        <v>1105</v>
      </c>
      <c r="N39" t="s">
        <v>1030</v>
      </c>
      <c r="O39" t="s">
        <v>123</v>
      </c>
      <c r="P39" t="s">
        <v>123</v>
      </c>
      <c r="Q39" t="s">
        <v>82</v>
      </c>
      <c r="S39" t="s">
        <v>269</v>
      </c>
      <c r="T39" t="s">
        <v>23</v>
      </c>
      <c r="U39" t="s">
        <v>22</v>
      </c>
      <c r="V39" t="s">
        <v>82</v>
      </c>
      <c r="W39" t="s">
        <v>54</v>
      </c>
      <c r="X39" t="s">
        <v>456</v>
      </c>
      <c r="Y39" t="s">
        <v>484</v>
      </c>
      <c r="Z39" t="s">
        <v>484</v>
      </c>
      <c r="AA39" s="2">
        <v>42837.563020833331</v>
      </c>
      <c r="AB39" s="2">
        <v>42846.691446759258</v>
      </c>
      <c r="AD39">
        <v>12</v>
      </c>
      <c r="AE39" t="str">
        <f t="shared" ca="1" si="12"/>
        <v>Documentation</v>
      </c>
      <c r="AF39" t="str">
        <f t="shared" ca="1" si="13"/>
        <v xml:space="preserve"> ---</v>
      </c>
      <c r="AG39" t="str">
        <f t="shared" ca="1" si="14"/>
        <v xml:space="preserve"> ---</v>
      </c>
      <c r="AH39" t="str">
        <f t="shared" ca="1" si="15"/>
        <v>P0</v>
      </c>
    </row>
    <row r="40" spans="1:34" x14ac:dyDescent="0.3">
      <c r="A40">
        <f t="shared" si="8"/>
        <v>45</v>
      </c>
      <c r="B40">
        <f t="shared" si="9"/>
        <v>4</v>
      </c>
      <c r="C40" s="4">
        <f t="shared" ca="1" si="10"/>
        <v>96920</v>
      </c>
      <c r="D40">
        <v>96920</v>
      </c>
      <c r="E40" t="s">
        <v>113</v>
      </c>
      <c r="F40" t="s">
        <v>253</v>
      </c>
      <c r="G40" t="s">
        <v>256</v>
      </c>
      <c r="H40" t="s">
        <v>184</v>
      </c>
      <c r="I40" t="s">
        <v>68</v>
      </c>
      <c r="J40" t="s">
        <v>123</v>
      </c>
      <c r="K40" t="str">
        <f t="shared" ca="1" si="11"/>
        <v>NTR</v>
      </c>
      <c r="L40" t="s">
        <v>484</v>
      </c>
      <c r="M40" t="s">
        <v>1088</v>
      </c>
      <c r="N40" t="s">
        <v>1110</v>
      </c>
      <c r="O40" t="s">
        <v>123</v>
      </c>
      <c r="P40" t="s">
        <v>123</v>
      </c>
      <c r="Q40" t="s">
        <v>82</v>
      </c>
      <c r="S40" t="s">
        <v>269</v>
      </c>
      <c r="T40" t="s">
        <v>23</v>
      </c>
      <c r="U40" t="s">
        <v>22</v>
      </c>
      <c r="V40" t="s">
        <v>82</v>
      </c>
      <c r="W40" t="s">
        <v>54</v>
      </c>
      <c r="X40" t="s">
        <v>277</v>
      </c>
      <c r="Y40" t="s">
        <v>484</v>
      </c>
      <c r="Z40" t="s">
        <v>851</v>
      </c>
      <c r="AA40" s="2">
        <v>42803.574131944442</v>
      </c>
      <c r="AB40" s="2">
        <v>42845.452326388891</v>
      </c>
      <c r="AD40">
        <v>7</v>
      </c>
      <c r="AE40" t="str">
        <f t="shared" ca="1" si="12"/>
        <v>NTR</v>
      </c>
      <c r="AF40" t="str">
        <f t="shared" ca="1" si="13"/>
        <v>NoTarg</v>
      </c>
      <c r="AG40" t="str">
        <f t="shared" ca="1" si="14"/>
        <v>NoWaive</v>
      </c>
      <c r="AH40" t="str">
        <f t="shared" ca="1" si="15"/>
        <v>NTR</v>
      </c>
    </row>
    <row r="41" spans="1:34" x14ac:dyDescent="0.3">
      <c r="A41">
        <f t="shared" si="8"/>
        <v>32</v>
      </c>
      <c r="B41">
        <f t="shared" si="9"/>
        <v>0</v>
      </c>
      <c r="C41" s="4">
        <f t="shared" ca="1" si="10"/>
        <v>97372</v>
      </c>
      <c r="D41">
        <v>97372</v>
      </c>
      <c r="E41" t="s">
        <v>413</v>
      </c>
      <c r="F41" t="s">
        <v>253</v>
      </c>
      <c r="G41" t="s">
        <v>254</v>
      </c>
      <c r="H41" t="s">
        <v>184</v>
      </c>
      <c r="I41" t="s">
        <v>68</v>
      </c>
      <c r="J41" t="s">
        <v>123</v>
      </c>
      <c r="K41" t="str">
        <f t="shared" ca="1" si="11"/>
        <v>.</v>
      </c>
      <c r="L41" t="s">
        <v>484</v>
      </c>
      <c r="M41" t="s">
        <v>1087</v>
      </c>
      <c r="N41" t="s">
        <v>860</v>
      </c>
      <c r="O41" t="s">
        <v>123</v>
      </c>
      <c r="P41" t="s">
        <v>1112</v>
      </c>
      <c r="Q41" t="s">
        <v>82</v>
      </c>
      <c r="S41" t="s">
        <v>269</v>
      </c>
      <c r="T41" t="s">
        <v>23</v>
      </c>
      <c r="U41" t="s">
        <v>22</v>
      </c>
      <c r="V41" t="s">
        <v>82</v>
      </c>
      <c r="W41" t="s">
        <v>54</v>
      </c>
      <c r="X41" t="s">
        <v>277</v>
      </c>
      <c r="Y41" t="s">
        <v>484</v>
      </c>
      <c r="Z41" t="s">
        <v>851</v>
      </c>
      <c r="AA41" s="2">
        <v>42816.401145833333</v>
      </c>
      <c r="AB41" s="2">
        <v>42849.209085648145</v>
      </c>
      <c r="AD41">
        <v>8</v>
      </c>
      <c r="AE41" t="str">
        <f t="shared" ca="1" si="12"/>
        <v>File Access Auditing</v>
      </c>
      <c r="AF41" t="str">
        <f t="shared" ca="1" si="13"/>
        <v>Avitus_1.4.0.66-20170426</v>
      </c>
      <c r="AG41" t="str">
        <f t="shared" ca="1" si="14"/>
        <v xml:space="preserve"> ---</v>
      </c>
      <c r="AH41" t="str">
        <f t="shared" ca="1" si="15"/>
        <v>P0</v>
      </c>
    </row>
    <row r="42" spans="1:34" x14ac:dyDescent="0.3">
      <c r="A42">
        <f t="shared" si="8"/>
        <v>17</v>
      </c>
      <c r="B42">
        <f t="shared" si="9"/>
        <v>0</v>
      </c>
      <c r="C42" s="4">
        <f t="shared" ca="1" si="10"/>
        <v>98057</v>
      </c>
      <c r="D42">
        <v>98057</v>
      </c>
      <c r="E42" t="s">
        <v>413</v>
      </c>
      <c r="F42" t="s">
        <v>253</v>
      </c>
      <c r="G42" t="s">
        <v>254</v>
      </c>
      <c r="H42" t="s">
        <v>184</v>
      </c>
      <c r="I42" t="s">
        <v>68</v>
      </c>
      <c r="J42" t="s">
        <v>123</v>
      </c>
      <c r="K42" t="str">
        <f t="shared" ca="1" si="11"/>
        <v>.</v>
      </c>
      <c r="L42" t="s">
        <v>484</v>
      </c>
      <c r="M42" t="s">
        <v>1087</v>
      </c>
      <c r="N42" t="s">
        <v>1003</v>
      </c>
      <c r="O42" t="s">
        <v>123</v>
      </c>
      <c r="P42" t="s">
        <v>1112</v>
      </c>
      <c r="Q42" t="s">
        <v>82</v>
      </c>
      <c r="S42" t="s">
        <v>269</v>
      </c>
      <c r="T42" t="s">
        <v>23</v>
      </c>
      <c r="U42" t="s">
        <v>22</v>
      </c>
      <c r="V42" t="s">
        <v>82</v>
      </c>
      <c r="W42" t="s">
        <v>54</v>
      </c>
      <c r="X42" t="s">
        <v>277</v>
      </c>
      <c r="Y42" t="s">
        <v>484</v>
      </c>
      <c r="Z42" t="s">
        <v>851</v>
      </c>
      <c r="AA42" s="2">
        <v>42832.589328703703</v>
      </c>
      <c r="AB42" s="2">
        <v>42849.209189814814</v>
      </c>
      <c r="AD42">
        <v>8</v>
      </c>
      <c r="AE42" t="str">
        <f t="shared" ca="1" si="12"/>
        <v>File Access Auditing</v>
      </c>
      <c r="AF42" t="str">
        <f t="shared" ca="1" si="13"/>
        <v>Avitus_1.4.0.66-20170426</v>
      </c>
      <c r="AG42" t="str">
        <f t="shared" ca="1" si="14"/>
        <v xml:space="preserve"> ---</v>
      </c>
      <c r="AH42" t="str">
        <f t="shared" ca="1" si="15"/>
        <v>P0</v>
      </c>
    </row>
    <row r="43" spans="1:34" x14ac:dyDescent="0.3">
      <c r="A43">
        <f t="shared" si="8"/>
        <v>13</v>
      </c>
      <c r="B43">
        <f t="shared" si="9"/>
        <v>0</v>
      </c>
      <c r="C43" s="4">
        <f t="shared" ca="1" si="10"/>
        <v>98160</v>
      </c>
      <c r="D43">
        <v>98160</v>
      </c>
      <c r="E43" t="s">
        <v>413</v>
      </c>
      <c r="F43" t="s">
        <v>253</v>
      </c>
      <c r="G43" t="s">
        <v>254</v>
      </c>
      <c r="H43" t="s">
        <v>184</v>
      </c>
      <c r="I43" t="s">
        <v>68</v>
      </c>
      <c r="J43" t="s">
        <v>123</v>
      </c>
      <c r="K43" t="str">
        <f t="shared" ca="1" si="11"/>
        <v>.</v>
      </c>
      <c r="L43" t="s">
        <v>484</v>
      </c>
      <c r="M43" t="s">
        <v>1088</v>
      </c>
      <c r="N43" t="s">
        <v>1022</v>
      </c>
      <c r="O43" t="s">
        <v>123</v>
      </c>
      <c r="P43" t="s">
        <v>1004</v>
      </c>
      <c r="Q43" t="s">
        <v>82</v>
      </c>
      <c r="S43" t="s">
        <v>269</v>
      </c>
      <c r="T43" t="s">
        <v>23</v>
      </c>
      <c r="U43" t="s">
        <v>22</v>
      </c>
      <c r="V43" t="s">
        <v>82</v>
      </c>
      <c r="W43" t="s">
        <v>54</v>
      </c>
      <c r="X43" t="s">
        <v>277</v>
      </c>
      <c r="Y43" t="s">
        <v>484</v>
      </c>
      <c r="Z43" t="s">
        <v>484</v>
      </c>
      <c r="AA43" s="2">
        <v>42836.582303240742</v>
      </c>
      <c r="AB43" s="2">
        <v>42849.203379629631</v>
      </c>
      <c r="AD43">
        <v>5</v>
      </c>
      <c r="AE43" t="str">
        <f t="shared" ca="1" si="12"/>
        <v>File Access Auditing</v>
      </c>
      <c r="AF43" t="str">
        <f t="shared" ca="1" si="13"/>
        <v>Avitus_1.4.0.66-20170426</v>
      </c>
      <c r="AG43" t="str">
        <f t="shared" ca="1" si="14"/>
        <v xml:space="preserve"> ---</v>
      </c>
      <c r="AH43" t="str">
        <f t="shared" ca="1" si="15"/>
        <v>P0</v>
      </c>
    </row>
    <row r="44" spans="1:34" x14ac:dyDescent="0.3">
      <c r="A44">
        <f t="shared" si="8"/>
        <v>12</v>
      </c>
      <c r="B44">
        <f t="shared" si="9"/>
        <v>0</v>
      </c>
      <c r="C44" s="4">
        <f t="shared" ca="1" si="10"/>
        <v>98208</v>
      </c>
      <c r="D44">
        <v>98208</v>
      </c>
      <c r="E44" t="s">
        <v>413</v>
      </c>
      <c r="F44" t="s">
        <v>253</v>
      </c>
      <c r="G44" t="s">
        <v>254</v>
      </c>
      <c r="H44" t="s">
        <v>184</v>
      </c>
      <c r="I44" t="s">
        <v>68</v>
      </c>
      <c r="J44" t="s">
        <v>123</v>
      </c>
      <c r="K44" t="str">
        <f t="shared" ca="1" si="11"/>
        <v>.</v>
      </c>
      <c r="L44" t="s">
        <v>484</v>
      </c>
      <c r="M44" t="s">
        <v>1087</v>
      </c>
      <c r="N44" t="s">
        <v>1031</v>
      </c>
      <c r="O44" t="s">
        <v>123</v>
      </c>
      <c r="P44" t="s">
        <v>1112</v>
      </c>
      <c r="Q44" t="s">
        <v>82</v>
      </c>
      <c r="S44" t="s">
        <v>269</v>
      </c>
      <c r="T44" t="s">
        <v>23</v>
      </c>
      <c r="U44" t="s">
        <v>22</v>
      </c>
      <c r="V44" t="s">
        <v>82</v>
      </c>
      <c r="W44" t="s">
        <v>54</v>
      </c>
      <c r="X44" t="s">
        <v>277</v>
      </c>
      <c r="Y44" t="s">
        <v>484</v>
      </c>
      <c r="Z44" t="s">
        <v>851</v>
      </c>
      <c r="AA44" s="2">
        <v>42837.615578703706</v>
      </c>
      <c r="AB44" s="2">
        <v>42849.209293981483</v>
      </c>
      <c r="AD44">
        <v>4</v>
      </c>
      <c r="AE44" t="str">
        <f t="shared" ca="1" si="12"/>
        <v>File Access Auditing</v>
      </c>
      <c r="AF44" t="str">
        <f t="shared" ca="1" si="13"/>
        <v>Avitus_1.4.0.66-20170426</v>
      </c>
      <c r="AG44" t="str">
        <f t="shared" ca="1" si="14"/>
        <v xml:space="preserve"> ---</v>
      </c>
      <c r="AH44" t="str">
        <f t="shared" ca="1" si="15"/>
        <v>P0</v>
      </c>
    </row>
    <row r="45" spans="1:34" x14ac:dyDescent="0.3">
      <c r="A45">
        <f t="shared" si="8"/>
        <v>4</v>
      </c>
      <c r="B45">
        <f t="shared" si="9"/>
        <v>3</v>
      </c>
      <c r="C45" s="4">
        <f t="shared" ca="1" si="10"/>
        <v>98562</v>
      </c>
      <c r="D45">
        <v>98562</v>
      </c>
      <c r="E45" t="s">
        <v>259</v>
      </c>
      <c r="F45" t="s">
        <v>253</v>
      </c>
      <c r="G45" t="s">
        <v>258</v>
      </c>
      <c r="H45" t="s">
        <v>184</v>
      </c>
      <c r="I45" t="s">
        <v>68</v>
      </c>
      <c r="J45" t="s">
        <v>123</v>
      </c>
      <c r="K45" t="str">
        <f t="shared" ca="1" si="11"/>
        <v>NTR</v>
      </c>
      <c r="L45" t="s">
        <v>484</v>
      </c>
      <c r="M45" t="s">
        <v>484</v>
      </c>
      <c r="N45" t="s">
        <v>1119</v>
      </c>
      <c r="O45" t="s">
        <v>123</v>
      </c>
      <c r="P45" t="s">
        <v>123</v>
      </c>
      <c r="Q45" t="s">
        <v>21</v>
      </c>
      <c r="S45" t="s">
        <v>269</v>
      </c>
      <c r="T45" t="s">
        <v>23</v>
      </c>
      <c r="U45" t="s">
        <v>22</v>
      </c>
      <c r="V45" t="s">
        <v>82</v>
      </c>
      <c r="W45" t="s">
        <v>54</v>
      </c>
      <c r="X45" t="s">
        <v>277</v>
      </c>
      <c r="Y45" t="s">
        <v>484</v>
      </c>
      <c r="Z45" t="s">
        <v>484</v>
      </c>
      <c r="AA45" s="2">
        <v>42845.770902777775</v>
      </c>
      <c r="AB45" s="2">
        <v>42846.402442129627</v>
      </c>
      <c r="AD45">
        <v>3</v>
      </c>
      <c r="AE45" t="str">
        <f t="shared" ca="1" si="12"/>
        <v>NTR</v>
      </c>
      <c r="AF45" t="str">
        <f t="shared" ca="1" si="13"/>
        <v>NoTarg</v>
      </c>
      <c r="AG45" t="str">
        <f t="shared" ca="1" si="14"/>
        <v>NoWaive</v>
      </c>
      <c r="AH45" t="str">
        <f t="shared" ca="1" si="15"/>
        <v>NTR</v>
      </c>
    </row>
    <row r="46" spans="1:34" x14ac:dyDescent="0.3">
      <c r="A46">
        <f t="shared" si="8"/>
        <v>249</v>
      </c>
      <c r="B46">
        <f t="shared" si="9"/>
        <v>4</v>
      </c>
      <c r="C46" s="4">
        <f t="shared" ca="1" si="10"/>
        <v>87634</v>
      </c>
      <c r="D46">
        <v>87634</v>
      </c>
      <c r="E46" t="s">
        <v>760</v>
      </c>
      <c r="F46" t="s">
        <v>28</v>
      </c>
      <c r="G46" t="s">
        <v>481</v>
      </c>
      <c r="H46" t="s">
        <v>94</v>
      </c>
      <c r="I46" t="s">
        <v>30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1077</v>
      </c>
      <c r="O46" t="s">
        <v>123</v>
      </c>
      <c r="P46" t="s">
        <v>123</v>
      </c>
      <c r="Q46" t="s">
        <v>82</v>
      </c>
      <c r="S46" t="s">
        <v>269</v>
      </c>
      <c r="T46" t="s">
        <v>23</v>
      </c>
      <c r="U46" t="s">
        <v>22</v>
      </c>
      <c r="V46" t="s">
        <v>156</v>
      </c>
      <c r="W46" t="s">
        <v>54</v>
      </c>
      <c r="X46" t="s">
        <v>108</v>
      </c>
      <c r="Y46" t="s">
        <v>484</v>
      </c>
      <c r="Z46" t="s">
        <v>484</v>
      </c>
      <c r="AA46" s="2">
        <v>42597.987395833334</v>
      </c>
      <c r="AB46" s="2">
        <v>42845.657986111109</v>
      </c>
      <c r="AC46" t="s">
        <v>1108</v>
      </c>
      <c r="AD46">
        <v>9</v>
      </c>
      <c r="AE46" t="str">
        <f t="shared" ca="1" si="12"/>
        <v>Platform Software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P2</v>
      </c>
    </row>
    <row r="47" spans="1:34" x14ac:dyDescent="0.3">
      <c r="A47">
        <f t="shared" si="8"/>
        <v>233</v>
      </c>
      <c r="B47">
        <f t="shared" si="9"/>
        <v>5</v>
      </c>
      <c r="C47" s="4">
        <f t="shared" ca="1" si="10"/>
        <v>88457</v>
      </c>
      <c r="D47">
        <v>88457</v>
      </c>
      <c r="E47" t="s">
        <v>408</v>
      </c>
      <c r="F47" t="s">
        <v>28</v>
      </c>
      <c r="G47" t="s">
        <v>407</v>
      </c>
      <c r="H47" t="s">
        <v>112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524</v>
      </c>
      <c r="O47">
        <v>11710</v>
      </c>
      <c r="P47" t="s">
        <v>992</v>
      </c>
      <c r="Q47" t="s">
        <v>287</v>
      </c>
      <c r="R47" t="s">
        <v>82</v>
      </c>
      <c r="S47" t="s">
        <v>269</v>
      </c>
      <c r="T47" t="s">
        <v>23</v>
      </c>
      <c r="U47" t="s">
        <v>22</v>
      </c>
      <c r="V47" t="s">
        <v>25</v>
      </c>
      <c r="W47" t="s">
        <v>26</v>
      </c>
      <c r="X47" t="s">
        <v>41</v>
      </c>
      <c r="Y47" t="s">
        <v>484</v>
      </c>
      <c r="Z47" t="s">
        <v>484</v>
      </c>
      <c r="AA47" s="2">
        <v>42614.314895833333</v>
      </c>
      <c r="AB47" s="2">
        <v>42844.433229166665</v>
      </c>
      <c r="AC47" t="s">
        <v>170</v>
      </c>
      <c r="AD47">
        <v>6</v>
      </c>
      <c r="AE47" t="str">
        <f t="shared" ca="1" si="12"/>
        <v>Platform Software</v>
      </c>
      <c r="AF47" t="str">
        <f t="shared" ca="1" si="13"/>
        <v xml:space="preserve"> ---</v>
      </c>
      <c r="AG47" t="str">
        <f t="shared" ca="1" si="14"/>
        <v xml:space="preserve"> ---</v>
      </c>
      <c r="AH47" t="str">
        <f t="shared" ca="1" si="15"/>
        <v>P1</v>
      </c>
    </row>
    <row r="48" spans="1:34" x14ac:dyDescent="0.3">
      <c r="A48">
        <f t="shared" si="8"/>
        <v>71</v>
      </c>
      <c r="B48">
        <f t="shared" si="9"/>
        <v>4</v>
      </c>
      <c r="C48" s="4">
        <f t="shared" ca="1" si="10"/>
        <v>95826</v>
      </c>
      <c r="D48">
        <v>95826</v>
      </c>
      <c r="E48" t="s">
        <v>1103</v>
      </c>
      <c r="F48" t="s">
        <v>28</v>
      </c>
      <c r="G48" t="s">
        <v>481</v>
      </c>
      <c r="H48" t="s">
        <v>184</v>
      </c>
      <c r="I48" t="s">
        <v>81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379</v>
      </c>
      <c r="O48" t="s">
        <v>123</v>
      </c>
      <c r="P48" t="s">
        <v>38</v>
      </c>
      <c r="Q48" t="s">
        <v>287</v>
      </c>
      <c r="R48" t="s">
        <v>82</v>
      </c>
      <c r="S48" t="s">
        <v>269</v>
      </c>
      <c r="T48" t="s">
        <v>36</v>
      </c>
      <c r="U48" t="s">
        <v>22</v>
      </c>
      <c r="V48" t="s">
        <v>82</v>
      </c>
      <c r="W48" t="s">
        <v>54</v>
      </c>
      <c r="X48" t="s">
        <v>108</v>
      </c>
      <c r="Y48" t="s">
        <v>484</v>
      </c>
      <c r="Z48" t="s">
        <v>484</v>
      </c>
      <c r="AA48" s="2">
        <v>42779.683287037034</v>
      </c>
      <c r="AB48" s="2">
        <v>42845.692094907405</v>
      </c>
      <c r="AC48" t="s">
        <v>170</v>
      </c>
      <c r="AD48">
        <v>7</v>
      </c>
      <c r="AE48" t="str">
        <f t="shared" ca="1" si="12"/>
        <v>Platform Software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P0</v>
      </c>
    </row>
    <row r="49" spans="1:34" x14ac:dyDescent="0.3">
      <c r="A49">
        <f t="shared" si="8"/>
        <v>71</v>
      </c>
      <c r="B49">
        <f t="shared" si="9"/>
        <v>5</v>
      </c>
      <c r="C49" s="4">
        <f t="shared" ca="1" si="10"/>
        <v>95829</v>
      </c>
      <c r="D49">
        <v>95829</v>
      </c>
      <c r="E49" t="s">
        <v>760</v>
      </c>
      <c r="F49" t="s">
        <v>28</v>
      </c>
      <c r="G49" t="s">
        <v>376</v>
      </c>
      <c r="H49" t="s">
        <v>184</v>
      </c>
      <c r="I49" t="s">
        <v>245</v>
      </c>
      <c r="J49" t="s">
        <v>123</v>
      </c>
      <c r="K49" t="str">
        <f t="shared" ca="1" si="11"/>
        <v>.</v>
      </c>
      <c r="L49" t="s">
        <v>484</v>
      </c>
      <c r="M49" t="s">
        <v>1087</v>
      </c>
      <c r="N49" t="s">
        <v>385</v>
      </c>
      <c r="O49" t="s">
        <v>123</v>
      </c>
      <c r="P49" t="s">
        <v>196</v>
      </c>
      <c r="Q49" t="s">
        <v>287</v>
      </c>
      <c r="R49" t="s">
        <v>82</v>
      </c>
      <c r="S49" t="s">
        <v>269</v>
      </c>
      <c r="T49" t="s">
        <v>36</v>
      </c>
      <c r="U49" t="s">
        <v>35</v>
      </c>
      <c r="V49" t="s">
        <v>279</v>
      </c>
      <c r="W49" t="s">
        <v>32</v>
      </c>
      <c r="X49" t="s">
        <v>108</v>
      </c>
      <c r="Y49" t="s">
        <v>103</v>
      </c>
      <c r="Z49" t="s">
        <v>484</v>
      </c>
      <c r="AA49" s="2">
        <v>42779.684513888889</v>
      </c>
      <c r="AB49" s="2">
        <v>42844.052083333336</v>
      </c>
      <c r="AC49" t="s">
        <v>170</v>
      </c>
      <c r="AD49">
        <v>8</v>
      </c>
      <c r="AE49" t="str">
        <f t="shared" ca="1" si="12"/>
        <v>Platform Software</v>
      </c>
      <c r="AF49" t="str">
        <f t="shared" ca="1" si="13"/>
        <v>Avitus_1.4.0.66-20170426</v>
      </c>
      <c r="AG49" t="str">
        <f t="shared" ca="1" si="14"/>
        <v xml:space="preserve"> ---</v>
      </c>
      <c r="AH49" t="str">
        <f t="shared" ca="1" si="15"/>
        <v>P0</v>
      </c>
    </row>
    <row r="50" spans="1:34" x14ac:dyDescent="0.3">
      <c r="A50">
        <f t="shared" si="8"/>
        <v>7</v>
      </c>
      <c r="B50">
        <f t="shared" si="9"/>
        <v>4</v>
      </c>
      <c r="C50" s="4">
        <f t="shared" ca="1" si="10"/>
        <v>98363</v>
      </c>
      <c r="D50">
        <v>98363</v>
      </c>
      <c r="E50" t="s">
        <v>409</v>
      </c>
      <c r="F50" t="s">
        <v>28</v>
      </c>
      <c r="G50" t="s">
        <v>244</v>
      </c>
      <c r="H50" t="s">
        <v>184</v>
      </c>
      <c r="I50" t="s">
        <v>81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1062</v>
      </c>
      <c r="O50" t="s">
        <v>123</v>
      </c>
      <c r="P50" t="s">
        <v>196</v>
      </c>
      <c r="Q50" t="s">
        <v>287</v>
      </c>
      <c r="R50" t="s">
        <v>82</v>
      </c>
      <c r="S50" t="s">
        <v>269</v>
      </c>
      <c r="T50" t="s">
        <v>36</v>
      </c>
      <c r="U50" t="s">
        <v>35</v>
      </c>
      <c r="V50" t="s">
        <v>1063</v>
      </c>
      <c r="W50" t="s">
        <v>93</v>
      </c>
      <c r="X50" t="s">
        <v>108</v>
      </c>
      <c r="Y50" t="s">
        <v>484</v>
      </c>
      <c r="Z50" t="s">
        <v>484</v>
      </c>
      <c r="AA50" s="2">
        <v>42842.717986111114</v>
      </c>
      <c r="AB50" s="2">
        <v>42845.654386574075</v>
      </c>
      <c r="AC50" t="s">
        <v>1092</v>
      </c>
      <c r="AD50">
        <v>1</v>
      </c>
      <c r="AE50" t="str">
        <f t="shared" ca="1" si="12"/>
        <v>Platform Software</v>
      </c>
      <c r="AF50" t="str">
        <f t="shared" ca="1" si="13"/>
        <v xml:space="preserve"> ---</v>
      </c>
      <c r="AG50" t="str">
        <f t="shared" ca="1" si="14"/>
        <v xml:space="preserve"> ---</v>
      </c>
      <c r="AH50" t="str">
        <f t="shared" ca="1" si="15"/>
        <v>P0</v>
      </c>
    </row>
    <row r="51" spans="1:34" x14ac:dyDescent="0.3">
      <c r="A51">
        <f t="shared" si="8"/>
        <v>7</v>
      </c>
      <c r="B51">
        <f t="shared" si="9"/>
        <v>4</v>
      </c>
      <c r="C51" s="4">
        <f t="shared" ca="1" si="10"/>
        <v>98365</v>
      </c>
      <c r="D51">
        <v>98365</v>
      </c>
      <c r="E51" t="s">
        <v>408</v>
      </c>
      <c r="F51" t="s">
        <v>28</v>
      </c>
      <c r="G51" t="s">
        <v>407</v>
      </c>
      <c r="H51" t="s">
        <v>184</v>
      </c>
      <c r="I51" t="s">
        <v>81</v>
      </c>
      <c r="J51" t="s">
        <v>123</v>
      </c>
      <c r="K51" t="str">
        <f t="shared" ca="1" si="11"/>
        <v>.</v>
      </c>
      <c r="L51" t="s">
        <v>484</v>
      </c>
      <c r="M51" t="s">
        <v>1087</v>
      </c>
      <c r="N51" t="s">
        <v>1064</v>
      </c>
      <c r="O51" t="s">
        <v>123</v>
      </c>
      <c r="P51" t="s">
        <v>196</v>
      </c>
      <c r="Q51" t="s">
        <v>287</v>
      </c>
      <c r="R51" t="s">
        <v>82</v>
      </c>
      <c r="S51" t="s">
        <v>269</v>
      </c>
      <c r="T51" t="s">
        <v>23</v>
      </c>
      <c r="U51" t="s">
        <v>39</v>
      </c>
      <c r="V51" t="s">
        <v>82</v>
      </c>
      <c r="W51" t="s">
        <v>499</v>
      </c>
      <c r="X51" t="s">
        <v>108</v>
      </c>
      <c r="Y51" t="s">
        <v>484</v>
      </c>
      <c r="Z51" t="s">
        <v>851</v>
      </c>
      <c r="AA51" s="2">
        <v>42842.732210648152</v>
      </c>
      <c r="AB51" s="2">
        <v>42845.436377314814</v>
      </c>
      <c r="AD51">
        <v>3</v>
      </c>
      <c r="AE51" t="str">
        <f t="shared" ca="1" si="12"/>
        <v>Platform Software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P0</v>
      </c>
    </row>
    <row r="52" spans="1:34" x14ac:dyDescent="0.3">
      <c r="A52">
        <f t="shared" si="8"/>
        <v>6</v>
      </c>
      <c r="B52">
        <f t="shared" si="9"/>
        <v>3</v>
      </c>
      <c r="C52" s="4">
        <f t="shared" ca="1" si="10"/>
        <v>98383</v>
      </c>
      <c r="D52">
        <v>98383</v>
      </c>
      <c r="E52" t="s">
        <v>139</v>
      </c>
      <c r="F52" t="s">
        <v>28</v>
      </c>
      <c r="G52" t="s">
        <v>407</v>
      </c>
      <c r="H52" t="s">
        <v>184</v>
      </c>
      <c r="I52" t="s">
        <v>81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1067</v>
      </c>
      <c r="O52" t="s">
        <v>123</v>
      </c>
      <c r="P52" t="s">
        <v>123</v>
      </c>
      <c r="Q52" t="s">
        <v>21</v>
      </c>
      <c r="S52" t="s">
        <v>269</v>
      </c>
      <c r="T52" t="s">
        <v>36</v>
      </c>
      <c r="U52" t="s">
        <v>22</v>
      </c>
      <c r="V52" t="s">
        <v>82</v>
      </c>
      <c r="W52" t="s">
        <v>54</v>
      </c>
      <c r="X52" t="s">
        <v>433</v>
      </c>
      <c r="Y52" t="s">
        <v>484</v>
      </c>
      <c r="Z52" t="s">
        <v>484</v>
      </c>
      <c r="AA52" s="2">
        <v>42843.071851851855</v>
      </c>
      <c r="AB52" s="2">
        <v>42846.326655092591</v>
      </c>
      <c r="AC52" t="s">
        <v>1117</v>
      </c>
      <c r="AD52">
        <v>8</v>
      </c>
      <c r="AE52" t="str">
        <f t="shared" ca="1" si="12"/>
        <v>Platform Software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P2</v>
      </c>
    </row>
    <row r="53" spans="1:34" x14ac:dyDescent="0.3">
      <c r="A53">
        <f t="shared" si="8"/>
        <v>334</v>
      </c>
      <c r="B53">
        <f t="shared" si="9"/>
        <v>0</v>
      </c>
      <c r="C53" s="4">
        <f t="shared" ca="1" si="10"/>
        <v>83269</v>
      </c>
      <c r="D53">
        <v>83269</v>
      </c>
      <c r="E53" t="s">
        <v>149</v>
      </c>
      <c r="F53" t="s">
        <v>75</v>
      </c>
      <c r="G53" t="s">
        <v>479</v>
      </c>
      <c r="H53" t="s">
        <v>94</v>
      </c>
      <c r="I53" t="s">
        <v>30</v>
      </c>
      <c r="J53" t="s">
        <v>123</v>
      </c>
      <c r="K53" t="str">
        <f t="shared" ca="1" si="11"/>
        <v>NTR</v>
      </c>
      <c r="L53" t="s">
        <v>484</v>
      </c>
      <c r="M53" t="s">
        <v>1087</v>
      </c>
      <c r="N53" t="s">
        <v>1106</v>
      </c>
      <c r="O53" t="s">
        <v>123</v>
      </c>
      <c r="P53" t="s">
        <v>1107</v>
      </c>
      <c r="Q53" t="s">
        <v>82</v>
      </c>
      <c r="S53" t="s">
        <v>269</v>
      </c>
      <c r="T53" t="s">
        <v>23</v>
      </c>
      <c r="U53" t="s">
        <v>22</v>
      </c>
      <c r="V53" t="s">
        <v>29</v>
      </c>
      <c r="W53" t="s">
        <v>95</v>
      </c>
      <c r="X53" t="s">
        <v>272</v>
      </c>
      <c r="Y53" t="s">
        <v>484</v>
      </c>
      <c r="Z53" t="s">
        <v>484</v>
      </c>
      <c r="AA53" s="2">
        <v>42510.026678240742</v>
      </c>
      <c r="AB53" s="2">
        <v>42849.313935185186</v>
      </c>
      <c r="AD53">
        <v>11</v>
      </c>
      <c r="AE53" t="str">
        <f t="shared" ca="1" si="12"/>
        <v>NTR</v>
      </c>
      <c r="AF53" t="str">
        <f t="shared" ca="1" si="13"/>
        <v>NoTarg</v>
      </c>
      <c r="AG53" t="str">
        <f t="shared" ca="1" si="14"/>
        <v>NoWaive</v>
      </c>
      <c r="AH53" t="str">
        <f t="shared" ca="1" si="15"/>
        <v>NTR</v>
      </c>
    </row>
    <row r="54" spans="1:34" x14ac:dyDescent="0.3">
      <c r="A54">
        <f t="shared" si="8"/>
        <v>110</v>
      </c>
      <c r="B54">
        <f t="shared" si="9"/>
        <v>5</v>
      </c>
      <c r="C54" s="4">
        <f t="shared" ca="1" si="10"/>
        <v>94191</v>
      </c>
      <c r="D54">
        <v>94191</v>
      </c>
      <c r="E54" t="s">
        <v>186</v>
      </c>
      <c r="F54" t="s">
        <v>75</v>
      </c>
      <c r="G54" t="s">
        <v>76</v>
      </c>
      <c r="H54" t="s">
        <v>112</v>
      </c>
      <c r="I54" t="s">
        <v>30</v>
      </c>
      <c r="J54" t="s">
        <v>123</v>
      </c>
      <c r="K54" t="str">
        <f t="shared" ca="1" si="11"/>
        <v>.</v>
      </c>
      <c r="L54" t="s">
        <v>796</v>
      </c>
      <c r="M54" t="s">
        <v>484</v>
      </c>
      <c r="N54" t="s">
        <v>344</v>
      </c>
      <c r="O54">
        <v>12886</v>
      </c>
      <c r="P54" t="s">
        <v>123</v>
      </c>
      <c r="Q54" t="s">
        <v>82</v>
      </c>
      <c r="S54" t="s">
        <v>269</v>
      </c>
      <c r="T54" t="s">
        <v>36</v>
      </c>
      <c r="U54" t="s">
        <v>35</v>
      </c>
      <c r="V54" t="s">
        <v>25</v>
      </c>
      <c r="W54" t="s">
        <v>26</v>
      </c>
      <c r="X54" t="s">
        <v>272</v>
      </c>
      <c r="Y54" t="s">
        <v>103</v>
      </c>
      <c r="Z54" t="s">
        <v>484</v>
      </c>
      <c r="AA54" s="2">
        <v>42739.997685185182</v>
      </c>
      <c r="AB54" s="2">
        <v>42844.433553240742</v>
      </c>
      <c r="AD54">
        <v>20</v>
      </c>
      <c r="AE54" t="str">
        <f t="shared" ca="1" si="12"/>
        <v>Protocols-AAUM</v>
      </c>
      <c r="AF54" t="str">
        <f t="shared" ca="1" si="13"/>
        <v xml:space="preserve"> ---</v>
      </c>
      <c r="AG54" t="str">
        <f t="shared" ca="1" si="14"/>
        <v>Waiver Requested</v>
      </c>
      <c r="AH54" t="str">
        <f t="shared" ca="1" si="15"/>
        <v>P1</v>
      </c>
    </row>
    <row r="55" spans="1:34" x14ac:dyDescent="0.3">
      <c r="A55">
        <f t="shared" si="8"/>
        <v>25</v>
      </c>
      <c r="B55">
        <f t="shared" si="9"/>
        <v>3</v>
      </c>
      <c r="C55" s="4">
        <f t="shared" ca="1" si="10"/>
        <v>97620</v>
      </c>
      <c r="D55">
        <v>97620</v>
      </c>
      <c r="E55" t="s">
        <v>41</v>
      </c>
      <c r="F55" t="s">
        <v>75</v>
      </c>
      <c r="G55" t="s">
        <v>129</v>
      </c>
      <c r="H55" t="s">
        <v>94</v>
      </c>
      <c r="I55" t="s">
        <v>30</v>
      </c>
      <c r="J55" t="s">
        <v>123</v>
      </c>
      <c r="K55" t="str">
        <f t="shared" ca="1" si="11"/>
        <v>NTR</v>
      </c>
      <c r="L55" t="s">
        <v>796</v>
      </c>
      <c r="M55" t="s">
        <v>484</v>
      </c>
      <c r="N55" t="s">
        <v>929</v>
      </c>
      <c r="O55" t="s">
        <v>123</v>
      </c>
      <c r="P55" t="s">
        <v>123</v>
      </c>
      <c r="Q55" t="s">
        <v>82</v>
      </c>
      <c r="S55" t="s">
        <v>269</v>
      </c>
      <c r="T55" t="s">
        <v>36</v>
      </c>
      <c r="U55" t="s">
        <v>35</v>
      </c>
      <c r="V55" t="s">
        <v>29</v>
      </c>
      <c r="W55" t="s">
        <v>44</v>
      </c>
      <c r="X55" t="s">
        <v>405</v>
      </c>
      <c r="Y55" t="s">
        <v>484</v>
      </c>
      <c r="Z55" t="s">
        <v>484</v>
      </c>
      <c r="AA55" s="2">
        <v>42823.498773148145</v>
      </c>
      <c r="AB55" s="2">
        <v>42846.70108796296</v>
      </c>
      <c r="AD55">
        <v>8</v>
      </c>
      <c r="AE55" t="str">
        <f t="shared" ca="1" si="12"/>
        <v>NTR</v>
      </c>
      <c r="AF55" t="str">
        <f t="shared" ca="1" si="13"/>
        <v>NoTarg</v>
      </c>
      <c r="AG55" t="str">
        <f t="shared" ca="1" si="14"/>
        <v>NoWaive</v>
      </c>
      <c r="AH55" t="str">
        <f t="shared" ca="1" si="15"/>
        <v>NTR</v>
      </c>
    </row>
    <row r="56" spans="1:34" x14ac:dyDescent="0.3">
      <c r="A56">
        <f t="shared" si="8"/>
        <v>410</v>
      </c>
      <c r="B56">
        <f t="shared" si="9"/>
        <v>13</v>
      </c>
      <c r="C56" s="4">
        <f t="shared" ca="1" si="10"/>
        <v>78244</v>
      </c>
      <c r="D56">
        <v>78244</v>
      </c>
      <c r="E56" t="s">
        <v>895</v>
      </c>
      <c r="F56" t="s">
        <v>19</v>
      </c>
      <c r="G56" t="s">
        <v>83</v>
      </c>
      <c r="H56" t="s">
        <v>184</v>
      </c>
      <c r="I56" t="s">
        <v>30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353</v>
      </c>
      <c r="O56" t="s">
        <v>123</v>
      </c>
      <c r="P56" t="s">
        <v>123</v>
      </c>
      <c r="Q56" t="s">
        <v>82</v>
      </c>
      <c r="S56" t="s">
        <v>269</v>
      </c>
      <c r="T56" t="s">
        <v>36</v>
      </c>
      <c r="U56" t="s">
        <v>35</v>
      </c>
      <c r="V56" t="s">
        <v>43</v>
      </c>
      <c r="W56" t="s">
        <v>65</v>
      </c>
      <c r="X56" t="s">
        <v>272</v>
      </c>
      <c r="Y56" t="s">
        <v>100</v>
      </c>
      <c r="Z56" t="s">
        <v>484</v>
      </c>
      <c r="AA56" s="2">
        <v>42433.348449074074</v>
      </c>
      <c r="AB56" s="2">
        <v>42836.139282407406</v>
      </c>
      <c r="AD56">
        <v>4</v>
      </c>
      <c r="AE56" t="str">
        <f t="shared" ca="1" si="12"/>
        <v>Protocols-NFS</v>
      </c>
      <c r="AF56" t="str">
        <f t="shared" ca="1" si="13"/>
        <v xml:space="preserve"> ---</v>
      </c>
      <c r="AG56" t="str">
        <f t="shared" ca="1" si="14"/>
        <v xml:space="preserve"> ---</v>
      </c>
      <c r="AH56" t="str">
        <f t="shared" ca="1" si="15"/>
        <v>P0</v>
      </c>
    </row>
    <row r="57" spans="1:34" x14ac:dyDescent="0.3">
      <c r="A57">
        <f t="shared" si="8"/>
        <v>14</v>
      </c>
      <c r="B57">
        <f t="shared" si="9"/>
        <v>0</v>
      </c>
      <c r="C57" s="4">
        <f t="shared" ca="1" si="10"/>
        <v>98118</v>
      </c>
      <c r="D57">
        <v>98118</v>
      </c>
      <c r="E57" t="s">
        <v>447</v>
      </c>
      <c r="F57" t="s">
        <v>19</v>
      </c>
      <c r="G57" t="s">
        <v>442</v>
      </c>
      <c r="H57" t="s">
        <v>184</v>
      </c>
      <c r="I57" t="s">
        <v>81</v>
      </c>
      <c r="J57" t="s">
        <v>123</v>
      </c>
      <c r="K57" t="str">
        <f t="shared" ca="1" si="11"/>
        <v>.</v>
      </c>
      <c r="L57" t="s">
        <v>484</v>
      </c>
      <c r="M57" t="s">
        <v>1087</v>
      </c>
      <c r="N57" t="s">
        <v>1091</v>
      </c>
      <c r="O57" t="s">
        <v>123</v>
      </c>
      <c r="P57" t="s">
        <v>123</v>
      </c>
      <c r="Q57" t="s">
        <v>82</v>
      </c>
      <c r="S57" t="s">
        <v>269</v>
      </c>
      <c r="T57" t="s">
        <v>51</v>
      </c>
      <c r="U57" t="s">
        <v>35</v>
      </c>
      <c r="V57" t="s">
        <v>82</v>
      </c>
      <c r="W57" t="s">
        <v>54</v>
      </c>
      <c r="X57" t="s">
        <v>47</v>
      </c>
      <c r="Y57" t="s">
        <v>103</v>
      </c>
      <c r="Z57" t="s">
        <v>484</v>
      </c>
      <c r="AA57" s="2">
        <v>42835.585648148146</v>
      </c>
      <c r="AB57" s="2">
        <v>42849.312951388885</v>
      </c>
      <c r="AD57">
        <v>10</v>
      </c>
      <c r="AE57" t="str">
        <f t="shared" ca="1" si="12"/>
        <v>Protocols-NFS</v>
      </c>
      <c r="AF57" t="str">
        <f t="shared" ca="1" si="13"/>
        <v>Avitus_1.4.0.65-20170419</v>
      </c>
      <c r="AG57" t="str">
        <f t="shared" ca="1" si="14"/>
        <v xml:space="preserve"> ---</v>
      </c>
      <c r="AH57" t="str">
        <f t="shared" ca="1" si="15"/>
        <v>P0</v>
      </c>
    </row>
    <row r="58" spans="1:34" x14ac:dyDescent="0.3">
      <c r="A58">
        <f t="shared" si="8"/>
        <v>355</v>
      </c>
      <c r="B58">
        <f t="shared" si="9"/>
        <v>3</v>
      </c>
      <c r="C58" s="4">
        <f t="shared" ca="1" si="10"/>
        <v>81963</v>
      </c>
      <c r="D58">
        <v>81963</v>
      </c>
      <c r="E58" t="s">
        <v>18</v>
      </c>
      <c r="F58" t="s">
        <v>86</v>
      </c>
      <c r="G58" t="s">
        <v>87</v>
      </c>
      <c r="H58" t="s">
        <v>184</v>
      </c>
      <c r="I58" t="s">
        <v>30</v>
      </c>
      <c r="J58" t="s">
        <v>123</v>
      </c>
      <c r="K58" t="str">
        <f t="shared" ca="1" si="11"/>
        <v>NTR</v>
      </c>
      <c r="L58" t="s">
        <v>484</v>
      </c>
      <c r="M58" t="s">
        <v>484</v>
      </c>
      <c r="N58" t="s">
        <v>354</v>
      </c>
      <c r="O58">
        <v>10905</v>
      </c>
      <c r="P58" t="s">
        <v>123</v>
      </c>
      <c r="Q58" t="s">
        <v>82</v>
      </c>
      <c r="S58" t="s">
        <v>269</v>
      </c>
      <c r="T58" t="s">
        <v>23</v>
      </c>
      <c r="U58" t="s">
        <v>22</v>
      </c>
      <c r="V58" t="s">
        <v>60</v>
      </c>
      <c r="W58" t="s">
        <v>26</v>
      </c>
      <c r="X58" t="s">
        <v>272</v>
      </c>
      <c r="Y58" t="s">
        <v>484</v>
      </c>
      <c r="Z58" t="s">
        <v>484</v>
      </c>
      <c r="AA58" s="2">
        <v>42489.026759259257</v>
      </c>
      <c r="AB58" s="2">
        <v>42846.108576388891</v>
      </c>
      <c r="AD58">
        <v>6</v>
      </c>
      <c r="AE58" t="str">
        <f t="shared" ca="1" si="12"/>
        <v>NTR</v>
      </c>
      <c r="AF58" t="str">
        <f t="shared" ca="1" si="13"/>
        <v>NoTarg</v>
      </c>
      <c r="AG58" t="str">
        <f t="shared" ca="1" si="14"/>
        <v>NoWaive</v>
      </c>
      <c r="AH58" t="str">
        <f t="shared" ca="1" si="15"/>
        <v>NTR</v>
      </c>
    </row>
    <row r="59" spans="1:34" x14ac:dyDescent="0.3">
      <c r="A59">
        <f t="shared" si="8"/>
        <v>177</v>
      </c>
      <c r="B59">
        <f t="shared" si="9"/>
        <v>3</v>
      </c>
      <c r="C59" s="4">
        <f t="shared" ca="1" si="10"/>
        <v>91457</v>
      </c>
      <c r="D59">
        <v>91457</v>
      </c>
      <c r="E59" t="s">
        <v>205</v>
      </c>
      <c r="F59" t="s">
        <v>86</v>
      </c>
      <c r="G59" t="s">
        <v>87</v>
      </c>
      <c r="H59" t="s">
        <v>184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1087</v>
      </c>
      <c r="N59" t="s">
        <v>358</v>
      </c>
      <c r="O59" t="s">
        <v>123</v>
      </c>
      <c r="P59" t="s">
        <v>123</v>
      </c>
      <c r="Q59" t="s">
        <v>82</v>
      </c>
      <c r="S59" t="s">
        <v>269</v>
      </c>
      <c r="T59" t="s">
        <v>36</v>
      </c>
      <c r="U59" t="s">
        <v>35</v>
      </c>
      <c r="V59" t="s">
        <v>29</v>
      </c>
      <c r="W59" t="s">
        <v>54</v>
      </c>
      <c r="X59" t="s">
        <v>272</v>
      </c>
      <c r="Y59" t="s">
        <v>100</v>
      </c>
      <c r="Z59" t="s">
        <v>484</v>
      </c>
      <c r="AA59" s="2">
        <v>42670.388807870368</v>
      </c>
      <c r="AB59" s="2">
        <v>42846.413472222222</v>
      </c>
      <c r="AC59" t="s">
        <v>402</v>
      </c>
      <c r="AD59">
        <v>7</v>
      </c>
      <c r="AE59" t="str">
        <f t="shared" ca="1" si="12"/>
        <v>Protocols-SMB</v>
      </c>
      <c r="AF59" t="str">
        <f t="shared" ca="1" si="13"/>
        <v>Avitus_1.4.0.66-20170426</v>
      </c>
      <c r="AG59" t="str">
        <f t="shared" ca="1" si="14"/>
        <v xml:space="preserve"> ---</v>
      </c>
      <c r="AH59" t="str">
        <f t="shared" ca="1" si="15"/>
        <v>P0</v>
      </c>
    </row>
    <row r="60" spans="1:34" x14ac:dyDescent="0.3">
      <c r="A60">
        <f t="shared" si="8"/>
        <v>173</v>
      </c>
      <c r="B60">
        <f t="shared" si="9"/>
        <v>4</v>
      </c>
      <c r="C60" s="4">
        <f t="shared" ca="1" si="10"/>
        <v>91629</v>
      </c>
      <c r="D60">
        <v>91629</v>
      </c>
      <c r="E60" t="s">
        <v>18</v>
      </c>
      <c r="F60" t="s">
        <v>86</v>
      </c>
      <c r="G60" t="s">
        <v>92</v>
      </c>
      <c r="H60" t="s">
        <v>112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1087</v>
      </c>
      <c r="N60" t="s">
        <v>360</v>
      </c>
      <c r="O60">
        <v>12271</v>
      </c>
      <c r="P60" t="s">
        <v>123</v>
      </c>
      <c r="Q60" t="s">
        <v>82</v>
      </c>
      <c r="S60" t="s">
        <v>269</v>
      </c>
      <c r="T60" t="s">
        <v>23</v>
      </c>
      <c r="U60" t="s">
        <v>22</v>
      </c>
      <c r="V60" t="s">
        <v>25</v>
      </c>
      <c r="W60" t="s">
        <v>26</v>
      </c>
      <c r="X60" t="s">
        <v>272</v>
      </c>
      <c r="Y60" t="s">
        <v>484</v>
      </c>
      <c r="Z60" t="s">
        <v>847</v>
      </c>
      <c r="AA60" s="2">
        <v>42675.623761574076</v>
      </c>
      <c r="AB60" s="2">
        <v>42845.63858796296</v>
      </c>
      <c r="AD60">
        <v>4</v>
      </c>
      <c r="AE60" t="str">
        <f t="shared" ca="1" si="12"/>
        <v>Protocols-SMB</v>
      </c>
      <c r="AF60" t="str">
        <f t="shared" ca="1" si="13"/>
        <v>Avitus_1.4.0.66-20170426</v>
      </c>
      <c r="AG60" t="str">
        <f t="shared" ca="1" si="14"/>
        <v xml:space="preserve"> ---</v>
      </c>
      <c r="AH60" t="str">
        <f t="shared" ca="1" si="15"/>
        <v>P1</v>
      </c>
    </row>
    <row r="61" spans="1:34" x14ac:dyDescent="0.3">
      <c r="A61">
        <f t="shared" si="8"/>
        <v>94</v>
      </c>
      <c r="B61">
        <f t="shared" si="9"/>
        <v>7</v>
      </c>
      <c r="C61" s="4">
        <f t="shared" ca="1" si="10"/>
        <v>94832</v>
      </c>
      <c r="D61">
        <v>94832</v>
      </c>
      <c r="E61" t="s">
        <v>242</v>
      </c>
      <c r="F61" t="s">
        <v>86</v>
      </c>
      <c r="G61" t="s">
        <v>92</v>
      </c>
      <c r="H61" t="s">
        <v>184</v>
      </c>
      <c r="I61" t="s">
        <v>81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270</v>
      </c>
      <c r="O61" t="s">
        <v>123</v>
      </c>
      <c r="P61" t="s">
        <v>1036</v>
      </c>
      <c r="Q61" t="s">
        <v>82</v>
      </c>
      <c r="S61" t="s">
        <v>269</v>
      </c>
      <c r="T61" t="s">
        <v>36</v>
      </c>
      <c r="U61" t="s">
        <v>22</v>
      </c>
      <c r="V61" t="s">
        <v>82</v>
      </c>
      <c r="W61" t="s">
        <v>54</v>
      </c>
      <c r="X61" t="s">
        <v>272</v>
      </c>
      <c r="Y61" t="s">
        <v>484</v>
      </c>
      <c r="Z61" t="s">
        <v>484</v>
      </c>
      <c r="AA61" s="2">
        <v>42755.471365740741</v>
      </c>
      <c r="AB61" s="2">
        <v>42842.537662037037</v>
      </c>
      <c r="AC61" t="s">
        <v>170</v>
      </c>
      <c r="AD61">
        <v>4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 xml:space="preserve"> ---</v>
      </c>
      <c r="AH61" t="str">
        <f t="shared" ca="1" si="15"/>
        <v>P0</v>
      </c>
    </row>
    <row r="62" spans="1:34" x14ac:dyDescent="0.3">
      <c r="A62">
        <f t="shared" si="8"/>
        <v>94</v>
      </c>
      <c r="B62">
        <f t="shared" si="9"/>
        <v>6</v>
      </c>
      <c r="C62" s="4">
        <f t="shared" ca="1" si="10"/>
        <v>94835</v>
      </c>
      <c r="D62">
        <v>94835</v>
      </c>
      <c r="E62" t="s">
        <v>561</v>
      </c>
      <c r="F62" t="s">
        <v>86</v>
      </c>
      <c r="G62" t="s">
        <v>87</v>
      </c>
      <c r="H62" t="s">
        <v>112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363</v>
      </c>
      <c r="O62">
        <v>13183</v>
      </c>
      <c r="P62" t="s">
        <v>1075</v>
      </c>
      <c r="Q62" t="s">
        <v>82</v>
      </c>
      <c r="S62" t="s">
        <v>269</v>
      </c>
      <c r="T62" t="s">
        <v>36</v>
      </c>
      <c r="U62" t="s">
        <v>35</v>
      </c>
      <c r="V62" t="s">
        <v>190</v>
      </c>
      <c r="W62" t="s">
        <v>26</v>
      </c>
      <c r="X62" t="s">
        <v>272</v>
      </c>
      <c r="Y62" t="s">
        <v>103</v>
      </c>
      <c r="Z62" t="s">
        <v>484</v>
      </c>
      <c r="AA62" s="2">
        <v>42755.484872685185</v>
      </c>
      <c r="AB62" s="2">
        <v>42843.194166666668</v>
      </c>
      <c r="AD62">
        <v>1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 xml:space="preserve"> ---</v>
      </c>
      <c r="AH62" t="str">
        <f t="shared" ca="1" si="15"/>
        <v>P1</v>
      </c>
    </row>
    <row r="63" spans="1:34" x14ac:dyDescent="0.3">
      <c r="A63">
        <f t="shared" si="8"/>
        <v>61</v>
      </c>
      <c r="B63">
        <f t="shared" si="9"/>
        <v>3</v>
      </c>
      <c r="C63" s="4">
        <f t="shared" ca="1" si="10"/>
        <v>96345</v>
      </c>
      <c r="D63">
        <v>96345</v>
      </c>
      <c r="E63" t="s">
        <v>559</v>
      </c>
      <c r="F63" t="s">
        <v>86</v>
      </c>
      <c r="G63" t="s">
        <v>92</v>
      </c>
      <c r="H63" t="s">
        <v>184</v>
      </c>
      <c r="I63" t="s">
        <v>560</v>
      </c>
      <c r="J63" t="s">
        <v>123</v>
      </c>
      <c r="K63" t="str">
        <f t="shared" ca="1" si="11"/>
        <v>Waiting for Idart results from 19-Apr build</v>
      </c>
      <c r="L63" t="s">
        <v>484</v>
      </c>
      <c r="M63" t="s">
        <v>484</v>
      </c>
      <c r="N63" t="s">
        <v>582</v>
      </c>
      <c r="O63" t="s">
        <v>123</v>
      </c>
      <c r="P63" t="s">
        <v>123</v>
      </c>
      <c r="Q63" t="s">
        <v>82</v>
      </c>
      <c r="S63" t="s">
        <v>269</v>
      </c>
      <c r="T63" t="s">
        <v>51</v>
      </c>
      <c r="U63" t="s">
        <v>22</v>
      </c>
      <c r="V63" t="s">
        <v>82</v>
      </c>
      <c r="W63" t="s">
        <v>40</v>
      </c>
      <c r="X63" t="s">
        <v>559</v>
      </c>
      <c r="Y63" t="s">
        <v>484</v>
      </c>
      <c r="Z63" t="s">
        <v>484</v>
      </c>
      <c r="AA63" s="2">
        <v>42789.95722222222</v>
      </c>
      <c r="AB63" s="2">
        <v>42846.60497685185</v>
      </c>
      <c r="AC63" t="s">
        <v>789</v>
      </c>
      <c r="AD63">
        <v>71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 xml:space="preserve"> ---</v>
      </c>
      <c r="AH63" t="str">
        <f t="shared" ca="1" si="15"/>
        <v>P0</v>
      </c>
    </row>
    <row r="64" spans="1:34" x14ac:dyDescent="0.3">
      <c r="A64">
        <f t="shared" si="8"/>
        <v>41</v>
      </c>
      <c r="B64">
        <f t="shared" si="9"/>
        <v>20</v>
      </c>
      <c r="C64" s="4">
        <f t="shared" ca="1" si="10"/>
        <v>97010</v>
      </c>
      <c r="D64">
        <v>97010</v>
      </c>
      <c r="E64" t="s">
        <v>18</v>
      </c>
      <c r="F64" t="s">
        <v>86</v>
      </c>
      <c r="G64" t="s">
        <v>92</v>
      </c>
      <c r="H64" t="s">
        <v>94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776</v>
      </c>
      <c r="O64" t="s">
        <v>123</v>
      </c>
      <c r="P64" t="s">
        <v>626</v>
      </c>
      <c r="Q64" t="s">
        <v>82</v>
      </c>
      <c r="S64" t="s">
        <v>269</v>
      </c>
      <c r="T64" t="s">
        <v>36</v>
      </c>
      <c r="U64" t="s">
        <v>35</v>
      </c>
      <c r="V64" t="s">
        <v>29</v>
      </c>
      <c r="W64" t="s">
        <v>54</v>
      </c>
      <c r="X64" t="s">
        <v>405</v>
      </c>
      <c r="Y64" t="s">
        <v>484</v>
      </c>
      <c r="Z64" t="s">
        <v>484</v>
      </c>
      <c r="AA64" s="2">
        <v>42807.641898148147</v>
      </c>
      <c r="AB64" s="2">
        <v>42829.62767361111</v>
      </c>
      <c r="AD64">
        <v>3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 xml:space="preserve"> ---</v>
      </c>
      <c r="AH64" t="str">
        <f t="shared" ca="1" si="15"/>
        <v>P2</v>
      </c>
    </row>
    <row r="65" spans="1:34" x14ac:dyDescent="0.3">
      <c r="A65">
        <f t="shared" si="8"/>
        <v>27</v>
      </c>
      <c r="B65">
        <f t="shared" si="9"/>
        <v>7</v>
      </c>
      <c r="C65" s="4">
        <f t="shared" ca="1" si="10"/>
        <v>97543</v>
      </c>
      <c r="D65">
        <v>97543</v>
      </c>
      <c r="E65" t="s">
        <v>91</v>
      </c>
      <c r="F65" t="s">
        <v>86</v>
      </c>
      <c r="G65" t="s">
        <v>92</v>
      </c>
      <c r="H65" t="s">
        <v>94</v>
      </c>
      <c r="I65" t="s">
        <v>30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1037</v>
      </c>
      <c r="O65">
        <v>17360</v>
      </c>
      <c r="P65" t="s">
        <v>123</v>
      </c>
      <c r="Q65" t="s">
        <v>82</v>
      </c>
      <c r="S65" t="s">
        <v>269</v>
      </c>
      <c r="T65" t="s">
        <v>36</v>
      </c>
      <c r="U65" t="s">
        <v>35</v>
      </c>
      <c r="V65" t="s">
        <v>29</v>
      </c>
      <c r="W65" t="s">
        <v>44</v>
      </c>
      <c r="X65" t="s">
        <v>118</v>
      </c>
      <c r="Y65" t="s">
        <v>484</v>
      </c>
      <c r="Z65" t="s">
        <v>484</v>
      </c>
      <c r="AA65" s="2">
        <v>42821.996874999997</v>
      </c>
      <c r="AB65" s="2">
        <v>42842.541400462964</v>
      </c>
      <c r="AC65" t="s">
        <v>402</v>
      </c>
      <c r="AD65">
        <v>1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 xml:space="preserve"> ---</v>
      </c>
      <c r="AH65" t="str">
        <f t="shared" ca="1" si="15"/>
        <v>P2</v>
      </c>
    </row>
    <row r="66" spans="1:34" x14ac:dyDescent="0.3">
      <c r="A66">
        <f t="shared" ref="A66:A100" si="16">DAYS360(AA66,$K$104)</f>
        <v>24</v>
      </c>
      <c r="B66">
        <f t="shared" ref="B66:B100" si="17">DAYS360(AB66,$K$104)</f>
        <v>6</v>
      </c>
      <c r="C66" s="4">
        <f t="shared" ref="C66:C100" ca="1" si="18">HYPERLINK($N$174 &amp; INDIRECT("d" &amp; ROW()),INDIRECT("d" &amp; ROW()))</f>
        <v>97762</v>
      </c>
      <c r="D66">
        <v>97762</v>
      </c>
      <c r="E66" t="s">
        <v>85</v>
      </c>
      <c r="F66" t="s">
        <v>86</v>
      </c>
      <c r="G66" t="s">
        <v>87</v>
      </c>
      <c r="H66" t="s">
        <v>112</v>
      </c>
      <c r="I66" t="s">
        <v>24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950</v>
      </c>
      <c r="O66">
        <v>17259</v>
      </c>
      <c r="P66" t="s">
        <v>1076</v>
      </c>
      <c r="Q66" t="s">
        <v>82</v>
      </c>
      <c r="S66" t="s">
        <v>269</v>
      </c>
      <c r="T66" t="s">
        <v>23</v>
      </c>
      <c r="U66" t="s">
        <v>39</v>
      </c>
      <c r="V66" t="s">
        <v>190</v>
      </c>
      <c r="W66" t="s">
        <v>26</v>
      </c>
      <c r="X66" t="s">
        <v>405</v>
      </c>
      <c r="Y66" t="s">
        <v>484</v>
      </c>
      <c r="Z66" t="s">
        <v>484</v>
      </c>
      <c r="AA66" s="2">
        <v>42825.480578703704</v>
      </c>
      <c r="AB66" s="2">
        <v>42843.200196759259</v>
      </c>
      <c r="AD66">
        <v>1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"'!$C$2:$L$90"),10,FALSE),"NoWaive")</f>
        <v xml:space="preserve"> ---</v>
      </c>
      <c r="AH66" t="str">
        <f t="shared" ref="AH66:AH100" ca="1" si="23">IFERROR(VLOOKUP($D66,INDIRECT("'" &amp; $K$103 &amp; "'!$C$2:$T$90"),6,FALSE),"NTR")</f>
        <v>P1</v>
      </c>
    </row>
    <row r="67" spans="1:34" x14ac:dyDescent="0.3">
      <c r="A67">
        <f t="shared" si="16"/>
        <v>7</v>
      </c>
      <c r="B67">
        <f t="shared" si="17"/>
        <v>5</v>
      </c>
      <c r="C67" s="4">
        <f t="shared" ca="1" si="18"/>
        <v>98321</v>
      </c>
      <c r="D67">
        <v>98321</v>
      </c>
      <c r="E67" t="s">
        <v>1035</v>
      </c>
      <c r="F67" t="s">
        <v>86</v>
      </c>
      <c r="G67" t="s">
        <v>87</v>
      </c>
      <c r="H67" t="s">
        <v>184</v>
      </c>
      <c r="I67" t="s">
        <v>81</v>
      </c>
      <c r="J67" t="s">
        <v>123</v>
      </c>
      <c r="K67" t="str">
        <f t="shared" ca="1" si="19"/>
        <v>.</v>
      </c>
      <c r="L67" t="s">
        <v>484</v>
      </c>
      <c r="M67" t="s">
        <v>1087</v>
      </c>
      <c r="N67" t="s">
        <v>1051</v>
      </c>
      <c r="O67" t="s">
        <v>123</v>
      </c>
      <c r="P67" t="s">
        <v>1071</v>
      </c>
      <c r="Q67" t="s">
        <v>82</v>
      </c>
      <c r="S67" t="s">
        <v>269</v>
      </c>
      <c r="T67" t="s">
        <v>23</v>
      </c>
      <c r="U67" t="s">
        <v>22</v>
      </c>
      <c r="V67" t="s">
        <v>29</v>
      </c>
      <c r="W67" t="s">
        <v>32</v>
      </c>
      <c r="X67" t="s">
        <v>405</v>
      </c>
      <c r="Y67" t="s">
        <v>484</v>
      </c>
      <c r="Z67" t="s">
        <v>484</v>
      </c>
      <c r="AA67" s="2">
        <v>42842.461909722224</v>
      </c>
      <c r="AB67" s="2">
        <v>42844.497789351852</v>
      </c>
      <c r="AD67">
        <v>1</v>
      </c>
      <c r="AE67" t="str">
        <f t="shared" ca="1" si="20"/>
        <v>Protocols-SMB</v>
      </c>
      <c r="AF67" t="str">
        <f t="shared" ca="1" si="21"/>
        <v>Avitus_1.4.0.66-20170426</v>
      </c>
      <c r="AG67" t="str">
        <f t="shared" ca="1" si="22"/>
        <v xml:space="preserve"> ---</v>
      </c>
      <c r="AH67" t="str">
        <f t="shared" ca="1" si="23"/>
        <v>P0</v>
      </c>
    </row>
    <row r="68" spans="1:34" x14ac:dyDescent="0.3">
      <c r="A68">
        <f t="shared" si="16"/>
        <v>7</v>
      </c>
      <c r="B68">
        <f t="shared" si="17"/>
        <v>5</v>
      </c>
      <c r="C68" s="4">
        <f t="shared" ca="1" si="18"/>
        <v>98322</v>
      </c>
      <c r="D68">
        <v>98322</v>
      </c>
      <c r="E68" t="s">
        <v>267</v>
      </c>
      <c r="F68" t="s">
        <v>86</v>
      </c>
      <c r="G68" t="s">
        <v>266</v>
      </c>
      <c r="H68" t="s">
        <v>184</v>
      </c>
      <c r="I68" t="s">
        <v>68</v>
      </c>
      <c r="J68" t="s">
        <v>123</v>
      </c>
      <c r="K68" t="str">
        <f t="shared" ca="1" si="19"/>
        <v>.</v>
      </c>
      <c r="L68" t="s">
        <v>484</v>
      </c>
      <c r="M68" t="s">
        <v>1087</v>
      </c>
      <c r="N68" t="s">
        <v>1052</v>
      </c>
      <c r="O68" t="s">
        <v>123</v>
      </c>
      <c r="P68" t="s">
        <v>123</v>
      </c>
      <c r="Q68" t="s">
        <v>82</v>
      </c>
      <c r="S68" t="s">
        <v>269</v>
      </c>
      <c r="T68" t="s">
        <v>23</v>
      </c>
      <c r="U68" t="s">
        <v>22</v>
      </c>
      <c r="V68" t="s">
        <v>82</v>
      </c>
      <c r="W68" t="s">
        <v>54</v>
      </c>
      <c r="X68" t="s">
        <v>405</v>
      </c>
      <c r="Y68" t="s">
        <v>484</v>
      </c>
      <c r="Z68" t="s">
        <v>484</v>
      </c>
      <c r="AA68" s="2">
        <v>42842.466099537036</v>
      </c>
      <c r="AB68" s="2">
        <v>42844.583449074074</v>
      </c>
      <c r="AD68">
        <v>1</v>
      </c>
      <c r="AE68" t="str">
        <f t="shared" ca="1" si="20"/>
        <v>Protocols-SMB</v>
      </c>
      <c r="AF68" t="str">
        <f t="shared" ca="1" si="21"/>
        <v>Avitus_1.4.0.66-20170426</v>
      </c>
      <c r="AG68" t="str">
        <f t="shared" ca="1" si="22"/>
        <v xml:space="preserve"> ---</v>
      </c>
      <c r="AH68" t="str">
        <f t="shared" ca="1" si="23"/>
        <v>P0</v>
      </c>
    </row>
    <row r="69" spans="1:34" x14ac:dyDescent="0.3">
      <c r="A69">
        <f t="shared" si="16"/>
        <v>7</v>
      </c>
      <c r="B69">
        <f t="shared" si="17"/>
        <v>3</v>
      </c>
      <c r="C69" s="4">
        <f t="shared" ca="1" si="18"/>
        <v>98327</v>
      </c>
      <c r="D69">
        <v>98327</v>
      </c>
      <c r="E69" t="s">
        <v>265</v>
      </c>
      <c r="F69" t="s">
        <v>86</v>
      </c>
      <c r="G69" t="s">
        <v>87</v>
      </c>
      <c r="H69" t="s">
        <v>156</v>
      </c>
      <c r="I69" t="s">
        <v>123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1053</v>
      </c>
      <c r="O69" t="s">
        <v>123</v>
      </c>
      <c r="P69" t="s">
        <v>123</v>
      </c>
      <c r="Q69" t="s">
        <v>82</v>
      </c>
      <c r="S69" t="s">
        <v>269</v>
      </c>
      <c r="T69" t="s">
        <v>36</v>
      </c>
      <c r="U69" t="s">
        <v>22</v>
      </c>
      <c r="V69" t="s">
        <v>82</v>
      </c>
      <c r="W69" t="s">
        <v>54</v>
      </c>
      <c r="X69" t="s">
        <v>405</v>
      </c>
      <c r="Y69" t="s">
        <v>484</v>
      </c>
      <c r="Z69" t="s">
        <v>484</v>
      </c>
      <c r="AA69" s="2">
        <v>42842.525949074072</v>
      </c>
      <c r="AB69" s="2">
        <v>42846.41673611111</v>
      </c>
      <c r="AD69">
        <v>2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 xml:space="preserve"> ---</v>
      </c>
      <c r="AH69" t="str">
        <f t="shared" ca="1" si="23"/>
        <v>unspecified</v>
      </c>
    </row>
    <row r="70" spans="1:34" x14ac:dyDescent="0.3">
      <c r="A70">
        <f t="shared" si="16"/>
        <v>3</v>
      </c>
      <c r="B70">
        <f t="shared" si="17"/>
        <v>3</v>
      </c>
      <c r="C70" s="4">
        <f t="shared" ca="1" si="18"/>
        <v>98607</v>
      </c>
      <c r="D70">
        <v>98607</v>
      </c>
      <c r="E70" t="s">
        <v>562</v>
      </c>
      <c r="F70" t="s">
        <v>86</v>
      </c>
      <c r="G70" t="s">
        <v>87</v>
      </c>
      <c r="H70" t="s">
        <v>94</v>
      </c>
      <c r="I70" t="s">
        <v>24</v>
      </c>
      <c r="J70" t="s">
        <v>123</v>
      </c>
      <c r="K70" t="str">
        <f t="shared" ca="1" si="19"/>
        <v>NTR</v>
      </c>
      <c r="L70" t="s">
        <v>484</v>
      </c>
      <c r="M70" t="s">
        <v>484</v>
      </c>
      <c r="N70" t="s">
        <v>1120</v>
      </c>
      <c r="O70" t="s">
        <v>123</v>
      </c>
      <c r="P70" t="s">
        <v>123</v>
      </c>
      <c r="Q70" t="s">
        <v>82</v>
      </c>
      <c r="S70" t="s">
        <v>269</v>
      </c>
      <c r="T70" t="s">
        <v>23</v>
      </c>
      <c r="U70" t="s">
        <v>22</v>
      </c>
      <c r="V70" t="s">
        <v>82</v>
      </c>
      <c r="W70" t="s">
        <v>683</v>
      </c>
      <c r="X70" t="s">
        <v>405</v>
      </c>
      <c r="Y70" t="s">
        <v>484</v>
      </c>
      <c r="Z70" t="s">
        <v>484</v>
      </c>
      <c r="AA70" s="2">
        <v>42846.495011574072</v>
      </c>
      <c r="AB70" s="2">
        <v>42846.695752314816</v>
      </c>
      <c r="AD70">
        <v>2</v>
      </c>
      <c r="AE70" t="str">
        <f t="shared" ca="1" si="20"/>
        <v>NTR</v>
      </c>
      <c r="AF70" t="str">
        <f t="shared" ca="1" si="21"/>
        <v>NoTarg</v>
      </c>
      <c r="AG70" t="str">
        <f t="shared" ca="1" si="22"/>
        <v>NoWaive</v>
      </c>
      <c r="AH70" t="str">
        <f t="shared" ca="1" si="23"/>
        <v>NTR</v>
      </c>
    </row>
    <row r="71" spans="1:34" x14ac:dyDescent="0.3">
      <c r="A71">
        <f t="shared" si="16"/>
        <v>34</v>
      </c>
      <c r="B71">
        <f t="shared" si="17"/>
        <v>4</v>
      </c>
      <c r="C71" s="4">
        <f t="shared" ca="1" si="18"/>
        <v>97254</v>
      </c>
      <c r="D71">
        <v>97254</v>
      </c>
      <c r="E71" t="s">
        <v>605</v>
      </c>
      <c r="F71" t="s">
        <v>482</v>
      </c>
      <c r="G71" t="s">
        <v>652</v>
      </c>
      <c r="H71" t="s">
        <v>94</v>
      </c>
      <c r="I71" t="s">
        <v>30</v>
      </c>
      <c r="J71" t="s">
        <v>123</v>
      </c>
      <c r="K71" t="str">
        <f t="shared" ca="1" si="19"/>
        <v>NTR</v>
      </c>
      <c r="L71" t="s">
        <v>484</v>
      </c>
      <c r="M71" t="s">
        <v>484</v>
      </c>
      <c r="N71" t="s">
        <v>1111</v>
      </c>
      <c r="O71" t="s">
        <v>123</v>
      </c>
      <c r="P71" t="s">
        <v>123</v>
      </c>
      <c r="Q71" t="s">
        <v>82</v>
      </c>
      <c r="S71" t="s">
        <v>269</v>
      </c>
      <c r="T71" t="s">
        <v>36</v>
      </c>
      <c r="U71" t="s">
        <v>35</v>
      </c>
      <c r="V71" t="s">
        <v>82</v>
      </c>
      <c r="W71" t="s">
        <v>54</v>
      </c>
      <c r="X71" t="s">
        <v>644</v>
      </c>
      <c r="Y71" t="s">
        <v>484</v>
      </c>
      <c r="Z71" t="s">
        <v>484</v>
      </c>
      <c r="AA71" s="2">
        <v>42814.042326388888</v>
      </c>
      <c r="AB71" s="2">
        <v>42845.985694444447</v>
      </c>
      <c r="AD71">
        <v>6</v>
      </c>
      <c r="AE71" t="str">
        <f t="shared" ca="1" si="20"/>
        <v>NTR</v>
      </c>
      <c r="AF71" t="str">
        <f t="shared" ca="1" si="21"/>
        <v>NoTarg</v>
      </c>
      <c r="AG71" t="str">
        <f t="shared" ca="1" si="22"/>
        <v>NoWaive</v>
      </c>
      <c r="AH71" t="str">
        <f t="shared" ca="1" si="23"/>
        <v>NTR</v>
      </c>
    </row>
    <row r="72" spans="1:34" x14ac:dyDescent="0.3">
      <c r="A72">
        <f t="shared" si="16"/>
        <v>108</v>
      </c>
      <c r="B72">
        <f t="shared" si="17"/>
        <v>4</v>
      </c>
      <c r="C72" s="4">
        <f t="shared" ca="1" si="18"/>
        <v>94268</v>
      </c>
      <c r="D72">
        <v>94268</v>
      </c>
      <c r="E72" t="s">
        <v>181</v>
      </c>
      <c r="F72" t="s">
        <v>55</v>
      </c>
      <c r="G72" t="s">
        <v>182</v>
      </c>
      <c r="H72" t="s">
        <v>112</v>
      </c>
      <c r="I72" t="s">
        <v>30</v>
      </c>
      <c r="J72" t="s">
        <v>123</v>
      </c>
      <c r="K72" t="str">
        <f t="shared" ca="1" si="19"/>
        <v>.</v>
      </c>
      <c r="L72" t="s">
        <v>484</v>
      </c>
      <c r="M72" t="s">
        <v>1088</v>
      </c>
      <c r="N72" t="s">
        <v>368</v>
      </c>
      <c r="O72">
        <v>12452</v>
      </c>
      <c r="P72" t="s">
        <v>645</v>
      </c>
      <c r="Q72" t="s">
        <v>82</v>
      </c>
      <c r="S72" t="s">
        <v>269</v>
      </c>
      <c r="T72" t="s">
        <v>36</v>
      </c>
      <c r="U72" t="s">
        <v>35</v>
      </c>
      <c r="V72" t="s">
        <v>25</v>
      </c>
      <c r="W72" t="s">
        <v>26</v>
      </c>
      <c r="X72" t="s">
        <v>218</v>
      </c>
      <c r="Y72" t="s">
        <v>484</v>
      </c>
      <c r="Z72" t="s">
        <v>484</v>
      </c>
      <c r="AA72" s="2">
        <v>42741.246898148151</v>
      </c>
      <c r="AB72" s="2">
        <v>42845.144699074073</v>
      </c>
      <c r="AD72">
        <v>6</v>
      </c>
      <c r="AE72" t="str">
        <f t="shared" ca="1" si="20"/>
        <v>Snapshots</v>
      </c>
      <c r="AF72" t="str">
        <f t="shared" ca="1" si="21"/>
        <v>Avitus_1.4.0.67-20170503</v>
      </c>
      <c r="AG72" t="str">
        <f t="shared" ca="1" si="22"/>
        <v xml:space="preserve"> ---</v>
      </c>
      <c r="AH72" t="str">
        <f t="shared" ca="1" si="23"/>
        <v>P1</v>
      </c>
    </row>
    <row r="73" spans="1:34" x14ac:dyDescent="0.3">
      <c r="A73">
        <f t="shared" si="16"/>
        <v>46</v>
      </c>
      <c r="B73">
        <f t="shared" si="17"/>
        <v>0</v>
      </c>
      <c r="C73" s="4">
        <f t="shared" ca="1" si="18"/>
        <v>96848</v>
      </c>
      <c r="D73">
        <v>96848</v>
      </c>
      <c r="E73" t="s">
        <v>218</v>
      </c>
      <c r="F73" t="s">
        <v>55</v>
      </c>
      <c r="G73" t="s">
        <v>182</v>
      </c>
      <c r="H73" t="s">
        <v>94</v>
      </c>
      <c r="I73" t="s">
        <v>30</v>
      </c>
      <c r="J73" t="s">
        <v>123</v>
      </c>
      <c r="K73" t="str">
        <f t="shared" ca="1" si="19"/>
        <v>.</v>
      </c>
      <c r="L73" t="s">
        <v>484</v>
      </c>
      <c r="M73" t="s">
        <v>1087</v>
      </c>
      <c r="N73" t="s">
        <v>918</v>
      </c>
      <c r="O73" t="s">
        <v>123</v>
      </c>
      <c r="P73" t="s">
        <v>1109</v>
      </c>
      <c r="Q73" t="s">
        <v>82</v>
      </c>
      <c r="S73" t="s">
        <v>269</v>
      </c>
      <c r="T73" t="s">
        <v>23</v>
      </c>
      <c r="U73" t="s">
        <v>22</v>
      </c>
      <c r="V73" t="s">
        <v>29</v>
      </c>
      <c r="W73" t="s">
        <v>54</v>
      </c>
      <c r="X73" t="s">
        <v>218</v>
      </c>
      <c r="Y73" t="s">
        <v>484</v>
      </c>
      <c r="Z73" t="s">
        <v>851</v>
      </c>
      <c r="AA73" s="2">
        <v>42802.22383101852</v>
      </c>
      <c r="AB73" s="2">
        <v>42849.197384259256</v>
      </c>
      <c r="AD73">
        <v>6</v>
      </c>
      <c r="AE73" t="str">
        <f t="shared" ca="1" si="20"/>
        <v>Snapshots</v>
      </c>
      <c r="AF73" t="str">
        <f t="shared" ca="1" si="21"/>
        <v>Avitus_1.4.0.66-20170426</v>
      </c>
      <c r="AG73" t="str">
        <f t="shared" ca="1" si="22"/>
        <v xml:space="preserve"> ---</v>
      </c>
      <c r="AH73" t="str">
        <f t="shared" ca="1" si="23"/>
        <v>P2</v>
      </c>
    </row>
    <row r="74" spans="1:34" x14ac:dyDescent="0.3">
      <c r="A74">
        <f t="shared" si="16"/>
        <v>42234</v>
      </c>
      <c r="B74">
        <f t="shared" si="17"/>
        <v>42234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42234</v>
      </c>
      <c r="B75">
        <f t="shared" si="17"/>
        <v>42234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42234</v>
      </c>
      <c r="B76">
        <f t="shared" si="17"/>
        <v>42234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42234</v>
      </c>
      <c r="B77">
        <f t="shared" si="17"/>
        <v>42234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42234</v>
      </c>
      <c r="B78">
        <f t="shared" si="17"/>
        <v>42234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42234</v>
      </c>
      <c r="B79">
        <f t="shared" si="17"/>
        <v>42234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42234</v>
      </c>
      <c r="B80">
        <f t="shared" si="17"/>
        <v>42234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42234</v>
      </c>
      <c r="B81">
        <f t="shared" si="17"/>
        <v>42234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42234</v>
      </c>
      <c r="B82">
        <f t="shared" si="17"/>
        <v>42234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42234</v>
      </c>
      <c r="B83">
        <f t="shared" si="17"/>
        <v>42234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42234</v>
      </c>
      <c r="B84">
        <f t="shared" si="17"/>
        <v>42234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42234</v>
      </c>
      <c r="B85">
        <f t="shared" si="17"/>
        <v>42234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42234</v>
      </c>
      <c r="B86">
        <f t="shared" si="17"/>
        <v>42234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42234</v>
      </c>
      <c r="B87">
        <f t="shared" si="17"/>
        <v>42234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42234</v>
      </c>
      <c r="B88">
        <f t="shared" si="17"/>
        <v>42234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42234</v>
      </c>
      <c r="B89">
        <f t="shared" si="17"/>
        <v>42234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42234</v>
      </c>
      <c r="B90">
        <f t="shared" si="17"/>
        <v>42234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42234</v>
      </c>
      <c r="B91">
        <f t="shared" si="17"/>
        <v>42234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42234</v>
      </c>
      <c r="B92">
        <f t="shared" si="17"/>
        <v>42234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42234</v>
      </c>
      <c r="B93">
        <f t="shared" si="17"/>
        <v>42234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42234</v>
      </c>
      <c r="B94">
        <f t="shared" si="17"/>
        <v>42234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42234</v>
      </c>
      <c r="B95">
        <f t="shared" si="17"/>
        <v>42234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42234</v>
      </c>
      <c r="B96">
        <f t="shared" si="17"/>
        <v>42234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42234</v>
      </c>
      <c r="B97">
        <f t="shared" si="17"/>
        <v>42234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42234</v>
      </c>
      <c r="B98">
        <f t="shared" si="17"/>
        <v>42234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42234</v>
      </c>
      <c r="B99">
        <f t="shared" si="17"/>
        <v>42234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42234</v>
      </c>
      <c r="B100">
        <f t="shared" si="17"/>
        <v>42234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72</v>
      </c>
      <c r="K103" t="s">
        <v>1102</v>
      </c>
    </row>
    <row r="104" spans="1:34" x14ac:dyDescent="0.3">
      <c r="G104" t="s">
        <v>153</v>
      </c>
      <c r="I104" t="str">
        <f>CONCATENATE(MID($K$103,11,5), " Report")</f>
        <v>04-20 Report</v>
      </c>
      <c r="K104" s="6">
        <v>42849</v>
      </c>
    </row>
    <row r="105" spans="1:34" x14ac:dyDescent="0.3">
      <c r="F105" t="s">
        <v>150</v>
      </c>
      <c r="G105">
        <f ca="1">COUNTIFS(K2:K100,"=NTR")</f>
        <v>9</v>
      </c>
      <c r="I105">
        <f ca="1">INDIRECT("'" &amp; $K$103 &amp; "'!$g" &amp; ROW())</f>
        <v>2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</v>
      </c>
      <c r="I106">
        <f t="shared" ref="I106:I111" ca="1" si="24">INDIRECT("'" &amp; $K$103 &amp; "'!$g" &amp; ROW())</f>
        <v>3</v>
      </c>
      <c r="K106" s="7"/>
    </row>
    <row r="107" spans="1:34" x14ac:dyDescent="0.3">
      <c r="F107" t="s">
        <v>157</v>
      </c>
      <c r="G107">
        <f>COUNTIFS(B2:B81,"&gt;7",B2:B81,"&lt;400")-11</f>
        <v>-8</v>
      </c>
      <c r="I107">
        <f t="shared" ca="1" si="24"/>
        <v>8</v>
      </c>
    </row>
    <row r="108" spans="1:34" x14ac:dyDescent="0.3">
      <c r="F108" t="s">
        <v>152</v>
      </c>
      <c r="G108">
        <f>COUNTIFS(L2:L81,"=Waiver*")</f>
        <v>2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72</v>
      </c>
      <c r="I109">
        <f t="shared" ca="1" si="24"/>
        <v>69</v>
      </c>
    </row>
    <row r="110" spans="1:34" x14ac:dyDescent="0.3">
      <c r="F110" t="s">
        <v>159</v>
      </c>
      <c r="G110">
        <v>7</v>
      </c>
      <c r="I110">
        <f t="shared" ca="1" si="24"/>
        <v>7</v>
      </c>
    </row>
    <row r="111" spans="1:34" s="1" customFormat="1" x14ac:dyDescent="0.3">
      <c r="F111" s="1" t="s">
        <v>21</v>
      </c>
      <c r="G111" s="1">
        <f>COUNTIFS(Q2:Q95,$F111)</f>
        <v>4</v>
      </c>
      <c r="I111">
        <f t="shared" ca="1" si="24"/>
        <v>9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18</v>
      </c>
      <c r="H115" s="1">
        <f>COUNTIFS($F$2:$F$95,F115 &amp; "*",$H$2:$H$95,"P0")</f>
        <v>10</v>
      </c>
      <c r="I115" s="1">
        <f ca="1">INDIRECT("'" &amp; $K$103 &amp; "'!$g" &amp; ROW())</f>
        <v>17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2" ca="1" si="27">INDIRECT("'" &amp; $K$103 &amp; "'!$g" &amp; ROW())</f>
        <v>0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10</v>
      </c>
      <c r="H117" s="1">
        <f t="shared" si="26"/>
        <v>5</v>
      </c>
      <c r="I117" s="1">
        <f t="shared" ca="1" si="27"/>
        <v>9</v>
      </c>
    </row>
    <row r="118" spans="5:13" x14ac:dyDescent="0.3">
      <c r="F118" t="s">
        <v>70</v>
      </c>
      <c r="G118" s="1">
        <f t="shared" si="25"/>
        <v>10</v>
      </c>
      <c r="H118" s="1">
        <f t="shared" si="26"/>
        <v>9</v>
      </c>
      <c r="I118" s="1">
        <f t="shared" ca="1" si="27"/>
        <v>10</v>
      </c>
    </row>
    <row r="119" spans="5:13" x14ac:dyDescent="0.3">
      <c r="F119" t="s">
        <v>253</v>
      </c>
      <c r="G119" s="1">
        <f t="shared" si="25"/>
        <v>6</v>
      </c>
      <c r="H119" s="1">
        <f t="shared" si="26"/>
        <v>6</v>
      </c>
      <c r="I119" s="1">
        <f t="shared" ca="1" si="27"/>
        <v>5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7</v>
      </c>
      <c r="H122" s="1">
        <f t="shared" si="26"/>
        <v>5</v>
      </c>
      <c r="I122" s="1">
        <f t="shared" ca="1" si="27"/>
        <v>10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3</v>
      </c>
      <c r="H125" s="1">
        <f t="shared" si="26"/>
        <v>0</v>
      </c>
      <c r="I125" s="1">
        <f t="shared" ca="1" si="27"/>
        <v>2</v>
      </c>
      <c r="M125" t="str">
        <f>CONCATENATE("Prev Rpt= ",$K$103)</f>
        <v>Prev Rpt= bugs-2017-04-20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43</v>
      </c>
      <c r="M126">
        <f ca="1">INDIRECT("'" &amp; $K$103 &amp; "'!$l" &amp; ROW())</f>
        <v>39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7</v>
      </c>
      <c r="M127">
        <f ca="1">INDIRECT("'" &amp; $K$103 &amp; "'!$l" &amp; ROW())</f>
        <v>10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15</v>
      </c>
      <c r="M128">
        <f ca="1">INDIRECT("'" &amp; $K$103 &amp; "'!$l" &amp; ROW())</f>
        <v>16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2</v>
      </c>
      <c r="I129" s="1">
        <f t="shared" ca="1" si="27"/>
        <v>2</v>
      </c>
      <c r="K129" t="s">
        <v>203</v>
      </c>
      <c r="L129">
        <f>COUNTIFS(H2:H95, "unspecified")</f>
        <v>7</v>
      </c>
      <c r="M129">
        <f ca="1">INDIRECT("'" &amp; $K$103 &amp; "'!$l" &amp; ROW())</f>
        <v>4</v>
      </c>
    </row>
    <row r="130" spans="5:13" x14ac:dyDescent="0.3">
      <c r="F130" t="s">
        <v>86</v>
      </c>
      <c r="G130" s="1">
        <f t="shared" si="25"/>
        <v>13</v>
      </c>
      <c r="H130" s="1">
        <f t="shared" si="26"/>
        <v>6</v>
      </c>
      <c r="I130" s="1">
        <f t="shared" ca="1" si="27"/>
        <v>12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0</v>
      </c>
      <c r="I131" s="1">
        <f t="shared" ca="1" si="27"/>
        <v>0</v>
      </c>
      <c r="L131" s="1">
        <f>SUM(L126:L129)</f>
        <v>72</v>
      </c>
      <c r="M131" s="1">
        <f ca="1">SUM(M126:M129)</f>
        <v>69</v>
      </c>
    </row>
    <row r="132" spans="5:13" s="1" customFormat="1" x14ac:dyDescent="0.3">
      <c r="F132" s="1" t="s">
        <v>55</v>
      </c>
      <c r="G132" s="1">
        <f>COUNTIFS($F$2:$F$95,F132 &amp; "*")</f>
        <v>2</v>
      </c>
      <c r="H132" s="1">
        <f>COUNTIFS($F$2:$F$95,F132 &amp; "*",$H$2:$H$95,"P0")</f>
        <v>0</v>
      </c>
      <c r="I132" s="1">
        <f t="shared" ca="1" si="27"/>
        <v>2</v>
      </c>
    </row>
    <row r="133" spans="5:13" s="1" customFormat="1" x14ac:dyDescent="0.3">
      <c r="G133" s="1">
        <f>SUM(G115:G132)</f>
        <v>72</v>
      </c>
      <c r="H133" s="1">
        <f>SUM(H115:H132)</f>
        <v>43</v>
      </c>
      <c r="I133" s="1">
        <f ca="1">SUM(I115:I132)</f>
        <v>69</v>
      </c>
      <c r="K133" s="13" t="str">
        <f>CONCATENATE("212 to be verified/closed, ",SUM(57,27)," non-QA submitter.")</f>
        <v>212 to be verified/closed, 84 non-QA submitter.</v>
      </c>
      <c r="L133" s="1" t="str">
        <f>CONCATENATE("Older than 14 days ", SUM(25,45))</f>
        <v>Older than 14 days 70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2</v>
      </c>
      <c r="I136" s="1">
        <f ca="1">INDIRECT("'" &amp; $K$103 &amp; "'!$g" &amp; ROW())</f>
        <v>1</v>
      </c>
    </row>
    <row r="137" spans="5:13" x14ac:dyDescent="0.3">
      <c r="E137" s="1"/>
      <c r="F137" s="1" t="s">
        <v>194</v>
      </c>
      <c r="G137" s="1">
        <f>COUNTIFS($T$2:$T$95,$F137)</f>
        <v>38</v>
      </c>
      <c r="I137" s="1">
        <f ca="1">INDIRECT("'" &amp; $K$103 &amp; "'!$g" &amp; ROW())</f>
        <v>41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32</v>
      </c>
      <c r="I138" s="1">
        <f ca="1">INDIRECT("'" &amp; $K$103 &amp; "'!$g" &amp; ROW())</f>
        <v>27</v>
      </c>
      <c r="K138" s="4" t="s">
        <v>968</v>
      </c>
    </row>
    <row r="139" spans="5:13" x14ac:dyDescent="0.3">
      <c r="G139">
        <f>SUM(G136:G138)</f>
        <v>72</v>
      </c>
      <c r="I139">
        <f ca="1">INDIRECT("'" &amp; $K$103 &amp; "'!$g" &amp; ROW())</f>
        <v>69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47</v>
      </c>
      <c r="I141">
        <f ca="1">INDIRECT("'" &amp; $K$103 &amp; "'!$g" &amp;ROW())</f>
        <v>42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8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12</v>
      </c>
      <c r="I143">
        <f t="shared" ca="1" si="29"/>
        <v>12</v>
      </c>
    </row>
    <row r="144" spans="5:13" s="1" customFormat="1" x14ac:dyDescent="0.3">
      <c r="E144"/>
      <c r="F144" t="s">
        <v>29</v>
      </c>
      <c r="G144">
        <f t="shared" si="28"/>
        <v>10</v>
      </c>
      <c r="I144">
        <f t="shared" ca="1" si="29"/>
        <v>11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1</v>
      </c>
      <c r="I148">
        <f t="shared" ca="1" si="29"/>
        <v>1</v>
      </c>
    </row>
    <row r="149" spans="5:9" s="1" customFormat="1" x14ac:dyDescent="0.3">
      <c r="E149"/>
      <c r="G149" s="1">
        <f>SUM(G141:G148)</f>
        <v>72</v>
      </c>
      <c r="I149" s="1">
        <f ca="1">SUM(I141:I148)</f>
        <v>69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1086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2</v>
      </c>
    </row>
    <row r="154" spans="5:9" x14ac:dyDescent="0.3">
      <c r="F154" t="s">
        <v>1087</v>
      </c>
      <c r="G154">
        <f t="shared" ref="G154:G165" si="31">COUNTIFS($M$2:$M$81,$F154)</f>
        <v>18</v>
      </c>
      <c r="I154">
        <f t="shared" ca="1" si="30"/>
        <v>19</v>
      </c>
    </row>
    <row r="155" spans="5:9" x14ac:dyDescent="0.3">
      <c r="F155" t="s">
        <v>1088</v>
      </c>
      <c r="G155">
        <f t="shared" si="31"/>
        <v>5</v>
      </c>
      <c r="I155">
        <f t="shared" ca="1" si="30"/>
        <v>1</v>
      </c>
    </row>
    <row r="156" spans="5:9" x14ac:dyDescent="0.3">
      <c r="F156" t="s">
        <v>1100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1089</v>
      </c>
      <c r="G157">
        <f t="shared" si="31"/>
        <v>1</v>
      </c>
      <c r="I157">
        <f t="shared" ca="1" si="30"/>
        <v>1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24</v>
      </c>
    </row>
    <row r="174" spans="7:14" x14ac:dyDescent="0.3">
      <c r="N174" t="s">
        <v>478</v>
      </c>
    </row>
  </sheetData>
  <autoFilter ref="A1:AH101"/>
  <conditionalFormatting sqref="F2:F100">
    <cfRule type="expression" dxfId="192" priority="4">
      <formula>IF(AND(F2 &lt;&gt; AE2, AE2 &lt;&gt; "NTR"), 1,0)</formula>
    </cfRule>
  </conditionalFormatting>
  <conditionalFormatting sqref="M2:M100">
    <cfRule type="expression" dxfId="191" priority="3">
      <formula>IF(AND(M2&lt;&gt;AF2,AF2 &lt;&gt; "---"),IF(AF2 &lt;&gt; "NoTarg",1,0),0)</formula>
    </cfRule>
  </conditionalFormatting>
  <conditionalFormatting sqref="L2:L100">
    <cfRule type="expression" dxfId="190" priority="2">
      <formula>IF(AND(L2 &lt;&gt; AG2, AG2 &lt;&gt; "NoWaive"), 1,0)</formula>
    </cfRule>
  </conditionalFormatting>
  <conditionalFormatting sqref="H2:H100">
    <cfRule type="expression" dxfId="189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88" priority="5">
      <formula>MOD(ROW(),2)=0</formula>
    </cfRule>
  </conditionalFormatting>
  <hyperlinks>
    <hyperlink ref="K115" r:id="rId1"/>
    <hyperlink ref="K1" location="'bugs-2017-04-24'!K118" display="Prev Notes"/>
    <hyperlink ref="N111" location="'bugs-2017-04-24'!A2" display="Top"/>
    <hyperlink ref="E49" r:id="rId2" display="moorthy.mm@hpe.com"/>
    <hyperlink ref="E70" r:id="rId3" display="gabriel.vicoveanu@hpe.com"/>
    <hyperlink ref="E84" r:id="rId4" display="akshay.ballal@hpe.com"/>
    <hyperlink ref="K137" r:id="rId5"/>
    <hyperlink ref="K134" r:id="rId6"/>
    <hyperlink ref="E10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61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62" r:id="rId13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63" r:id="rId14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64" r:id="rId15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65" r:id="rId16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66" r:id="rId17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67" r:id="rId18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68" r:id="rId19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69" r:id="rId20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70" r:id="rId21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71" r:id="rId22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72" r:id="rId23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73" r:id="rId24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AH174"/>
  <sheetViews>
    <sheetView zoomScale="62" zoomScaleNormal="62" workbookViewId="0">
      <pane ySplit="1" topLeftCell="A86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0.6640625" customWidth="1"/>
    <col min="10" max="10" width="75.33203125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18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69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20-Apr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292</v>
      </c>
      <c r="B2">
        <f t="shared" ref="B2:B33" si="1">DAYS360(AB2,$K$104)</f>
        <v>6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1008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42839.405138888891</v>
      </c>
      <c r="AD2">
        <v>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183</v>
      </c>
      <c r="B3">
        <f t="shared" si="1"/>
        <v>0</v>
      </c>
      <c r="C3" s="4">
        <f t="shared" ca="1" si="2"/>
        <v>90773</v>
      </c>
      <c r="D3">
        <v>90773</v>
      </c>
      <c r="E3" t="s">
        <v>1016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1087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42845.192870370367</v>
      </c>
      <c r="AD3">
        <v>5</v>
      </c>
      <c r="AE3" t="str">
        <f t="shared" ca="1" si="4"/>
        <v>ADE</v>
      </c>
      <c r="AF3" t="str">
        <f t="shared" ca="1" si="5"/>
        <v>Avitus_1.4.0.65-20170426</v>
      </c>
      <c r="AG3" t="str">
        <f t="shared" ca="1" si="6"/>
        <v xml:space="preserve"> ---</v>
      </c>
      <c r="AH3" t="str">
        <f t="shared" ca="1" si="7"/>
        <v>P2</v>
      </c>
    </row>
    <row r="4" spans="1:34" x14ac:dyDescent="0.3">
      <c r="A4">
        <f t="shared" si="0"/>
        <v>140</v>
      </c>
      <c r="B4">
        <f t="shared" si="1"/>
        <v>8</v>
      </c>
      <c r="C4" s="4">
        <f t="shared" ca="1" si="2"/>
        <v>93106</v>
      </c>
      <c r="D4">
        <v>93106</v>
      </c>
      <c r="E4" t="s">
        <v>146</v>
      </c>
      <c r="F4" t="s">
        <v>45</v>
      </c>
      <c r="G4" t="s">
        <v>46</v>
      </c>
      <c r="H4" t="s">
        <v>184</v>
      </c>
      <c r="I4" t="s">
        <v>123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42837.903715277775</v>
      </c>
      <c r="AD4">
        <v>8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93</v>
      </c>
      <c r="B5">
        <f t="shared" si="1"/>
        <v>2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1089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42843.10800925926</v>
      </c>
      <c r="AD5">
        <v>10</v>
      </c>
      <c r="AE5" t="str">
        <f t="shared" ca="1" si="4"/>
        <v>ADE</v>
      </c>
      <c r="AF5" t="str">
        <f t="shared" ca="1" si="5"/>
        <v>Avitus_1.4.0.69-20170524</v>
      </c>
      <c r="AG5" t="str">
        <f t="shared" ca="1" si="6"/>
        <v xml:space="preserve"> ---</v>
      </c>
      <c r="AH5" t="str">
        <f t="shared" ca="1" si="7"/>
        <v>P0</v>
      </c>
    </row>
    <row r="6" spans="1:34" x14ac:dyDescent="0.3">
      <c r="A6">
        <f t="shared" si="0"/>
        <v>86</v>
      </c>
      <c r="B6">
        <f t="shared" si="1"/>
        <v>2</v>
      </c>
      <c r="C6" s="4">
        <f t="shared" ca="1" si="2"/>
        <v>94952</v>
      </c>
      <c r="D6">
        <v>94952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1087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42843.108437499999</v>
      </c>
      <c r="AD6">
        <v>5</v>
      </c>
      <c r="AE6" t="str">
        <f t="shared" ca="1" si="4"/>
        <v>ADE</v>
      </c>
      <c r="AF6" t="str">
        <f t="shared" ca="1" si="5"/>
        <v>Avitus_1.4.0.66-20170503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56</v>
      </c>
      <c r="B7">
        <f t="shared" si="1"/>
        <v>1</v>
      </c>
      <c r="C7" s="4">
        <f t="shared" ca="1" si="2"/>
        <v>96366</v>
      </c>
      <c r="D7">
        <v>96366</v>
      </c>
      <c r="E7" t="s">
        <v>59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42844.307118055556</v>
      </c>
      <c r="AD7">
        <v>3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42</v>
      </c>
      <c r="B8">
        <f t="shared" si="1"/>
        <v>0</v>
      </c>
      <c r="C8" s="4">
        <f t="shared" ca="1" si="2"/>
        <v>96870</v>
      </c>
      <c r="D8">
        <v>96870</v>
      </c>
      <c r="E8" t="s">
        <v>785</v>
      </c>
      <c r="F8" t="s">
        <v>45</v>
      </c>
      <c r="G8" t="s">
        <v>786</v>
      </c>
      <c r="H8" t="s">
        <v>184</v>
      </c>
      <c r="I8" t="s">
        <v>81</v>
      </c>
      <c r="J8" t="s">
        <v>123</v>
      </c>
      <c r="K8" t="str">
        <f t="shared" ca="1" si="3"/>
        <v>.</v>
      </c>
      <c r="L8" t="s">
        <v>484</v>
      </c>
      <c r="M8" t="s">
        <v>1087</v>
      </c>
      <c r="N8" t="s">
        <v>772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405</v>
      </c>
      <c r="Y8" t="s">
        <v>484</v>
      </c>
      <c r="Z8" t="s">
        <v>484</v>
      </c>
      <c r="AA8" s="2">
        <v>42802.551319444443</v>
      </c>
      <c r="AB8" s="2">
        <v>42845.195254629631</v>
      </c>
      <c r="AD8">
        <v>4</v>
      </c>
      <c r="AE8" t="str">
        <f t="shared" ca="1" si="4"/>
        <v>ADE</v>
      </c>
      <c r="AF8" t="str">
        <f t="shared" ca="1" si="5"/>
        <v>Avitus_1.4.0.65-20170426</v>
      </c>
      <c r="AG8" t="str">
        <f t="shared" ca="1" si="6"/>
        <v xml:space="preserve"> ---</v>
      </c>
      <c r="AH8" t="str">
        <f t="shared" ca="1" si="7"/>
        <v>P0</v>
      </c>
    </row>
    <row r="9" spans="1:34" x14ac:dyDescent="0.3">
      <c r="A9">
        <f t="shared" si="0"/>
        <v>34</v>
      </c>
      <c r="B9">
        <f t="shared" si="1"/>
        <v>8</v>
      </c>
      <c r="C9" s="4">
        <f t="shared" ca="1" si="2"/>
        <v>97125</v>
      </c>
      <c r="D9">
        <v>97125</v>
      </c>
      <c r="E9" t="s">
        <v>146</v>
      </c>
      <c r="F9" t="s">
        <v>45</v>
      </c>
      <c r="G9" t="s">
        <v>46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790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90</v>
      </c>
      <c r="X9" t="s">
        <v>536</v>
      </c>
      <c r="Y9" t="s">
        <v>484</v>
      </c>
      <c r="Z9" t="s">
        <v>484</v>
      </c>
      <c r="AA9" s="2">
        <v>42810.059907407405</v>
      </c>
      <c r="AB9" s="2">
        <v>42837.140208333331</v>
      </c>
      <c r="AD9">
        <v>11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23</v>
      </c>
      <c r="B10">
        <f t="shared" si="1"/>
        <v>2</v>
      </c>
      <c r="C10" s="4">
        <f t="shared" ca="1" si="2"/>
        <v>97540</v>
      </c>
      <c r="D10">
        <v>97540</v>
      </c>
      <c r="E10" t="s">
        <v>410</v>
      </c>
      <c r="F10" t="s">
        <v>45</v>
      </c>
      <c r="G10" t="s">
        <v>64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909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90</v>
      </c>
      <c r="X10" t="s">
        <v>430</v>
      </c>
      <c r="Y10" t="s">
        <v>484</v>
      </c>
      <c r="Z10" t="s">
        <v>484</v>
      </c>
      <c r="AA10" s="2">
        <v>42821.82739583333</v>
      </c>
      <c r="AB10" s="2">
        <v>42843.144062500003</v>
      </c>
      <c r="AD10">
        <v>9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20</v>
      </c>
      <c r="B11">
        <f t="shared" si="1"/>
        <v>2</v>
      </c>
      <c r="C11" s="4">
        <f t="shared" ca="1" si="2"/>
        <v>97664</v>
      </c>
      <c r="D11">
        <v>97664</v>
      </c>
      <c r="E11" t="s">
        <v>801</v>
      </c>
      <c r="F11" t="s">
        <v>45</v>
      </c>
      <c r="G11" t="s">
        <v>55</v>
      </c>
      <c r="H11" t="s">
        <v>94</v>
      </c>
      <c r="I11" t="s">
        <v>30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931</v>
      </c>
      <c r="O11" t="s">
        <v>123</v>
      </c>
      <c r="P11" t="s">
        <v>123</v>
      </c>
      <c r="Q11" t="s">
        <v>82</v>
      </c>
      <c r="S11" t="s">
        <v>269</v>
      </c>
      <c r="T11" t="s">
        <v>23</v>
      </c>
      <c r="U11" t="s">
        <v>22</v>
      </c>
      <c r="V11" t="s">
        <v>29</v>
      </c>
      <c r="W11" t="s">
        <v>54</v>
      </c>
      <c r="X11" t="s">
        <v>932</v>
      </c>
      <c r="Y11" t="s">
        <v>484</v>
      </c>
      <c r="Z11" t="s">
        <v>484</v>
      </c>
      <c r="AA11" s="2">
        <v>42824.096377314818</v>
      </c>
      <c r="AB11" s="2">
        <v>42843.162152777775</v>
      </c>
      <c r="AD11">
        <v>4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P2</v>
      </c>
    </row>
    <row r="12" spans="1:34" x14ac:dyDescent="0.3">
      <c r="A12">
        <f t="shared" si="0"/>
        <v>13</v>
      </c>
      <c r="B12">
        <f t="shared" si="1"/>
        <v>2</v>
      </c>
      <c r="C12" s="4">
        <f t="shared" ca="1" si="2"/>
        <v>98022</v>
      </c>
      <c r="D12">
        <v>98022</v>
      </c>
      <c r="E12" t="s">
        <v>248</v>
      </c>
      <c r="F12" t="s">
        <v>45</v>
      </c>
      <c r="G12" t="s">
        <v>55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1013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39</v>
      </c>
      <c r="V12" t="s">
        <v>82</v>
      </c>
      <c r="W12" t="s">
        <v>90</v>
      </c>
      <c r="X12" t="s">
        <v>747</v>
      </c>
      <c r="Y12" t="s">
        <v>484</v>
      </c>
      <c r="Z12" t="s">
        <v>484</v>
      </c>
      <c r="AA12" s="2">
        <v>42832.046574074076</v>
      </c>
      <c r="AB12" s="2">
        <v>42843.166481481479</v>
      </c>
      <c r="AD12">
        <v>4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P0</v>
      </c>
    </row>
    <row r="13" spans="1:34" x14ac:dyDescent="0.3">
      <c r="A13">
        <f t="shared" si="0"/>
        <v>10</v>
      </c>
      <c r="B13">
        <f t="shared" si="1"/>
        <v>8</v>
      </c>
      <c r="C13" s="4">
        <f t="shared" ca="1" si="2"/>
        <v>98076</v>
      </c>
      <c r="D13">
        <v>98076</v>
      </c>
      <c r="E13" t="s">
        <v>110</v>
      </c>
      <c r="F13" t="s">
        <v>45</v>
      </c>
      <c r="G13" t="s">
        <v>482</v>
      </c>
      <c r="H13" t="s">
        <v>184</v>
      </c>
      <c r="I13" t="s">
        <v>649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1006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39</v>
      </c>
      <c r="V13" t="s">
        <v>82</v>
      </c>
      <c r="W13" t="s">
        <v>95</v>
      </c>
      <c r="X13" t="s">
        <v>110</v>
      </c>
      <c r="Y13" t="s">
        <v>484</v>
      </c>
      <c r="Z13" t="s">
        <v>484</v>
      </c>
      <c r="AA13" s="2">
        <v>42835.16946759259</v>
      </c>
      <c r="AB13" s="2">
        <v>42837.910370370373</v>
      </c>
      <c r="AC13" t="s">
        <v>125</v>
      </c>
      <c r="AD13">
        <v>2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P0</v>
      </c>
    </row>
    <row r="14" spans="1:34" x14ac:dyDescent="0.3">
      <c r="A14">
        <f t="shared" si="0"/>
        <v>9</v>
      </c>
      <c r="B14">
        <f t="shared" si="1"/>
        <v>0</v>
      </c>
      <c r="C14" s="4">
        <f t="shared" ca="1" si="2"/>
        <v>98137</v>
      </c>
      <c r="D14">
        <v>98137</v>
      </c>
      <c r="E14" t="s">
        <v>805</v>
      </c>
      <c r="F14" t="s">
        <v>45</v>
      </c>
      <c r="G14" t="s">
        <v>131</v>
      </c>
      <c r="H14" t="s">
        <v>184</v>
      </c>
      <c r="I14" t="s">
        <v>123</v>
      </c>
      <c r="J14" t="s">
        <v>123</v>
      </c>
      <c r="K14" t="str">
        <f t="shared" ca="1" si="3"/>
        <v>.</v>
      </c>
      <c r="L14" t="s">
        <v>484</v>
      </c>
      <c r="M14" t="s">
        <v>1087</v>
      </c>
      <c r="N14" t="s">
        <v>1011</v>
      </c>
      <c r="O14" t="s">
        <v>123</v>
      </c>
      <c r="P14" t="s">
        <v>1058</v>
      </c>
      <c r="Q14" t="s">
        <v>82</v>
      </c>
      <c r="S14" t="s">
        <v>269</v>
      </c>
      <c r="T14" t="s">
        <v>23</v>
      </c>
      <c r="U14" t="s">
        <v>22</v>
      </c>
      <c r="V14" t="s">
        <v>82</v>
      </c>
      <c r="W14" t="s">
        <v>90</v>
      </c>
      <c r="X14" t="s">
        <v>617</v>
      </c>
      <c r="Y14" t="s">
        <v>484</v>
      </c>
      <c r="Z14" t="s">
        <v>484</v>
      </c>
      <c r="AA14" s="2">
        <v>42836.185069444444</v>
      </c>
      <c r="AB14" s="2">
        <v>42845.19326388889</v>
      </c>
      <c r="AD14">
        <v>3</v>
      </c>
      <c r="AE14" t="str">
        <f t="shared" ca="1" si="4"/>
        <v>ADE</v>
      </c>
      <c r="AF14" t="str">
        <f t="shared" ca="1" si="5"/>
        <v>Avitus_1.4.0.65-20170426</v>
      </c>
      <c r="AG14" t="str">
        <f t="shared" ca="1" si="6"/>
        <v xml:space="preserve"> ---</v>
      </c>
      <c r="AH14" t="str">
        <f t="shared" ca="1" si="7"/>
        <v>P0</v>
      </c>
    </row>
    <row r="15" spans="1:34" x14ac:dyDescent="0.3">
      <c r="A15">
        <f t="shared" si="0"/>
        <v>3</v>
      </c>
      <c r="B15">
        <f t="shared" si="1"/>
        <v>2</v>
      </c>
      <c r="C15" s="4">
        <f t="shared" ca="1" si="2"/>
        <v>98295</v>
      </c>
      <c r="D15">
        <v>98295</v>
      </c>
      <c r="E15" t="s">
        <v>510</v>
      </c>
      <c r="F15" t="s">
        <v>45</v>
      </c>
      <c r="G15" t="s">
        <v>786</v>
      </c>
      <c r="H15" t="s">
        <v>156</v>
      </c>
      <c r="I15" t="s">
        <v>81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1046</v>
      </c>
      <c r="O15" t="s">
        <v>123</v>
      </c>
      <c r="P15" t="s">
        <v>123</v>
      </c>
      <c r="Q15" t="s">
        <v>21</v>
      </c>
      <c r="S15" t="s">
        <v>269</v>
      </c>
      <c r="T15" t="s">
        <v>36</v>
      </c>
      <c r="U15" t="s">
        <v>22</v>
      </c>
      <c r="V15" t="s">
        <v>82</v>
      </c>
      <c r="W15" t="s">
        <v>54</v>
      </c>
      <c r="X15" t="s">
        <v>433</v>
      </c>
      <c r="Y15" t="s">
        <v>484</v>
      </c>
      <c r="Z15" t="s">
        <v>484</v>
      </c>
      <c r="AA15" s="2">
        <v>42842.164803240739</v>
      </c>
      <c r="AB15" s="2">
        <v>42843.019363425927</v>
      </c>
      <c r="AD15">
        <v>6</v>
      </c>
      <c r="AE15" t="str">
        <f t="shared" ca="1" si="4"/>
        <v>ADE</v>
      </c>
      <c r="AF15" t="str">
        <f t="shared" ca="1" si="5"/>
        <v xml:space="preserve"> ---</v>
      </c>
      <c r="AG15" t="str">
        <f t="shared" ca="1" si="6"/>
        <v xml:space="preserve"> ---</v>
      </c>
      <c r="AH15" t="str">
        <f t="shared" ca="1" si="7"/>
        <v>unspecified</v>
      </c>
    </row>
    <row r="16" spans="1:34" x14ac:dyDescent="0.3">
      <c r="A16">
        <f t="shared" si="0"/>
        <v>3</v>
      </c>
      <c r="B16">
        <f t="shared" si="1"/>
        <v>1</v>
      </c>
      <c r="C16" s="4">
        <f t="shared" ca="1" si="2"/>
        <v>98370</v>
      </c>
      <c r="D16">
        <v>98370</v>
      </c>
      <c r="E16" t="s">
        <v>804</v>
      </c>
      <c r="F16" t="s">
        <v>45</v>
      </c>
      <c r="G16" t="s">
        <v>46</v>
      </c>
      <c r="H16" t="s">
        <v>94</v>
      </c>
      <c r="I16" t="s">
        <v>123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1065</v>
      </c>
      <c r="O16" t="s">
        <v>123</v>
      </c>
      <c r="P16" t="s">
        <v>123</v>
      </c>
      <c r="Q16" t="s">
        <v>21</v>
      </c>
      <c r="S16" t="s">
        <v>269</v>
      </c>
      <c r="T16" t="s">
        <v>36</v>
      </c>
      <c r="U16" t="s">
        <v>35</v>
      </c>
      <c r="V16" t="s">
        <v>82</v>
      </c>
      <c r="W16" t="s">
        <v>90</v>
      </c>
      <c r="X16" t="s">
        <v>1048</v>
      </c>
      <c r="Y16" t="s">
        <v>484</v>
      </c>
      <c r="Z16" t="s">
        <v>484</v>
      </c>
      <c r="AA16" s="2">
        <v>42842.956759259258</v>
      </c>
      <c r="AB16" s="2">
        <v>42844.988020833334</v>
      </c>
      <c r="AD16">
        <v>1</v>
      </c>
      <c r="AE16" t="str">
        <f t="shared" ca="1" si="4"/>
        <v>ADE</v>
      </c>
      <c r="AF16" t="str">
        <f t="shared" ca="1" si="5"/>
        <v xml:space="preserve"> ---</v>
      </c>
      <c r="AG16" t="str">
        <f t="shared" ca="1" si="6"/>
        <v xml:space="preserve"> ---</v>
      </c>
      <c r="AH16" t="str">
        <f t="shared" ca="1" si="7"/>
        <v>P2</v>
      </c>
    </row>
    <row r="17" spans="1:34" x14ac:dyDescent="0.3">
      <c r="A17">
        <f t="shared" si="0"/>
        <v>3</v>
      </c>
      <c r="B17">
        <f t="shared" si="1"/>
        <v>1</v>
      </c>
      <c r="C17" s="4">
        <f t="shared" ca="1" si="2"/>
        <v>98373</v>
      </c>
      <c r="D17">
        <v>98373</v>
      </c>
      <c r="E17" t="s">
        <v>804</v>
      </c>
      <c r="F17" t="s">
        <v>45</v>
      </c>
      <c r="G17" t="s">
        <v>46</v>
      </c>
      <c r="H17" t="s">
        <v>94</v>
      </c>
      <c r="I17" t="s">
        <v>123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1066</v>
      </c>
      <c r="O17" t="s">
        <v>123</v>
      </c>
      <c r="P17" t="s">
        <v>123</v>
      </c>
      <c r="Q17" t="s">
        <v>21</v>
      </c>
      <c r="S17" t="s">
        <v>269</v>
      </c>
      <c r="T17" t="s">
        <v>36</v>
      </c>
      <c r="U17" t="s">
        <v>35</v>
      </c>
      <c r="V17" t="s">
        <v>82</v>
      </c>
      <c r="W17" t="s">
        <v>90</v>
      </c>
      <c r="X17" t="s">
        <v>1048</v>
      </c>
      <c r="Y17" t="s">
        <v>484</v>
      </c>
      <c r="Z17" t="s">
        <v>484</v>
      </c>
      <c r="AA17" s="2">
        <v>42842.987997685188</v>
      </c>
      <c r="AB17" s="2">
        <v>42844.988159722219</v>
      </c>
      <c r="AD17">
        <v>1</v>
      </c>
      <c r="AE17" t="str">
        <f t="shared" ca="1" si="4"/>
        <v>ADE</v>
      </c>
      <c r="AF17" t="str">
        <f t="shared" ca="1" si="5"/>
        <v xml:space="preserve"> ---</v>
      </c>
      <c r="AG17" t="str">
        <f t="shared" ca="1" si="6"/>
        <v xml:space="preserve"> ---</v>
      </c>
      <c r="AH17" t="str">
        <f t="shared" ca="1" si="7"/>
        <v>P2</v>
      </c>
    </row>
    <row r="18" spans="1:34" x14ac:dyDescent="0.3">
      <c r="A18">
        <f t="shared" si="0"/>
        <v>2</v>
      </c>
      <c r="B18">
        <f t="shared" si="1"/>
        <v>1</v>
      </c>
      <c r="C18" s="4">
        <f t="shared" ca="1" si="2"/>
        <v>98464</v>
      </c>
      <c r="D18">
        <v>98464</v>
      </c>
      <c r="E18" t="s">
        <v>804</v>
      </c>
      <c r="F18" t="s">
        <v>45</v>
      </c>
      <c r="G18" t="s">
        <v>46</v>
      </c>
      <c r="H18" t="s">
        <v>94</v>
      </c>
      <c r="I18" t="s">
        <v>123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1082</v>
      </c>
      <c r="O18" t="s">
        <v>123</v>
      </c>
      <c r="P18" t="s">
        <v>123</v>
      </c>
      <c r="Q18" t="s">
        <v>21</v>
      </c>
      <c r="S18" t="s">
        <v>269</v>
      </c>
      <c r="T18" t="s">
        <v>36</v>
      </c>
      <c r="U18" t="s">
        <v>35</v>
      </c>
      <c r="V18" t="s">
        <v>82</v>
      </c>
      <c r="W18" t="s">
        <v>90</v>
      </c>
      <c r="X18" t="s">
        <v>1048</v>
      </c>
      <c r="Y18" t="s">
        <v>484</v>
      </c>
      <c r="Z18" t="s">
        <v>484</v>
      </c>
      <c r="AA18" s="2">
        <v>42843.441828703704</v>
      </c>
      <c r="AB18" s="2">
        <v>42844.988275462965</v>
      </c>
      <c r="AD18">
        <v>2</v>
      </c>
      <c r="AE18" t="str">
        <f t="shared" ca="1" si="4"/>
        <v>ADE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P2</v>
      </c>
    </row>
    <row r="19" spans="1:34" x14ac:dyDescent="0.3">
      <c r="A19">
        <f t="shared" si="0"/>
        <v>58</v>
      </c>
      <c r="B19">
        <f t="shared" si="1"/>
        <v>2</v>
      </c>
      <c r="C19" s="4">
        <f t="shared" ca="1" si="2"/>
        <v>96279</v>
      </c>
      <c r="D19">
        <v>96279</v>
      </c>
      <c r="E19" t="s">
        <v>804</v>
      </c>
      <c r="F19" t="s">
        <v>63</v>
      </c>
      <c r="G19" t="s">
        <v>55</v>
      </c>
      <c r="H19" t="s">
        <v>184</v>
      </c>
      <c r="I19" t="s">
        <v>649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545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22</v>
      </c>
      <c r="V19" t="s">
        <v>82</v>
      </c>
      <c r="W19" t="s">
        <v>90</v>
      </c>
      <c r="X19" t="s">
        <v>405</v>
      </c>
      <c r="Y19" t="s">
        <v>100</v>
      </c>
      <c r="Z19" t="s">
        <v>484</v>
      </c>
      <c r="AA19" s="2">
        <v>42788.363287037035</v>
      </c>
      <c r="AB19" s="2">
        <v>42843.158645833333</v>
      </c>
      <c r="AD19">
        <v>4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 xml:space="preserve"> ---</v>
      </c>
      <c r="AH19" t="str">
        <f t="shared" ca="1" si="7"/>
        <v>P0</v>
      </c>
    </row>
    <row r="20" spans="1:34" x14ac:dyDescent="0.3">
      <c r="A20">
        <f t="shared" si="0"/>
        <v>33</v>
      </c>
      <c r="B20">
        <f t="shared" si="1"/>
        <v>0</v>
      </c>
      <c r="C20" s="4">
        <f t="shared" ca="1" si="2"/>
        <v>97187</v>
      </c>
      <c r="D20">
        <v>97187</v>
      </c>
      <c r="E20" t="s">
        <v>801</v>
      </c>
      <c r="F20" t="s">
        <v>63</v>
      </c>
      <c r="G20" t="s">
        <v>446</v>
      </c>
      <c r="H20" t="s">
        <v>112</v>
      </c>
      <c r="I20" t="s">
        <v>30</v>
      </c>
      <c r="J20" t="s">
        <v>123</v>
      </c>
      <c r="K20" t="str">
        <f t="shared" ca="1" si="3"/>
        <v>.</v>
      </c>
      <c r="L20" t="s">
        <v>484</v>
      </c>
      <c r="M20" t="s">
        <v>1087</v>
      </c>
      <c r="N20" t="s">
        <v>818</v>
      </c>
      <c r="O20">
        <v>17100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190</v>
      </c>
      <c r="W20" t="s">
        <v>26</v>
      </c>
      <c r="X20" t="s">
        <v>108</v>
      </c>
      <c r="Y20" t="s">
        <v>103</v>
      </c>
      <c r="Z20" t="s">
        <v>484</v>
      </c>
      <c r="AA20" s="2">
        <v>42811.371180555558</v>
      </c>
      <c r="AB20" s="2">
        <v>42845.194016203706</v>
      </c>
      <c r="AD20">
        <v>2</v>
      </c>
      <c r="AE20" t="str">
        <f t="shared" ca="1" si="4"/>
        <v>AvatarFS</v>
      </c>
      <c r="AF20" t="str">
        <f t="shared" ca="1" si="5"/>
        <v>Avitus_1.4.0.65-20170426</v>
      </c>
      <c r="AG20" t="str">
        <f t="shared" ca="1" si="6"/>
        <v xml:space="preserve"> ---</v>
      </c>
      <c r="AH20" t="str">
        <f t="shared" ca="1" si="7"/>
        <v>P1</v>
      </c>
    </row>
    <row r="21" spans="1:34" x14ac:dyDescent="0.3">
      <c r="A21">
        <f t="shared" si="0"/>
        <v>28</v>
      </c>
      <c r="B21">
        <f t="shared" si="1"/>
        <v>0</v>
      </c>
      <c r="C21" s="4">
        <f t="shared" ca="1" si="2"/>
        <v>97354</v>
      </c>
      <c r="D21">
        <v>97354</v>
      </c>
      <c r="E21" t="s">
        <v>845</v>
      </c>
      <c r="F21" t="s">
        <v>63</v>
      </c>
      <c r="G21" t="s">
        <v>841</v>
      </c>
      <c r="H21" t="s">
        <v>184</v>
      </c>
      <c r="I21" t="s">
        <v>245</v>
      </c>
      <c r="J21" t="s">
        <v>123</v>
      </c>
      <c r="K21" t="str">
        <f t="shared" ca="1" si="3"/>
        <v>.</v>
      </c>
      <c r="L21" t="s">
        <v>484</v>
      </c>
      <c r="M21" t="s">
        <v>1086</v>
      </c>
      <c r="N21" t="s">
        <v>898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82</v>
      </c>
      <c r="W21" t="s">
        <v>105</v>
      </c>
      <c r="X21" t="s">
        <v>845</v>
      </c>
      <c r="Y21" t="s">
        <v>484</v>
      </c>
      <c r="Z21" t="s">
        <v>847</v>
      </c>
      <c r="AA21" s="2">
        <v>42816.056284722225</v>
      </c>
      <c r="AB21" s="2">
        <v>42845.19091435185</v>
      </c>
      <c r="AD21">
        <v>6</v>
      </c>
      <c r="AE21" t="str">
        <f t="shared" ca="1" si="4"/>
        <v>AvatarFS</v>
      </c>
      <c r="AF21" t="str">
        <f t="shared" ca="1" si="5"/>
        <v>Avitus_1.4.0.64-20170419</v>
      </c>
      <c r="AG21" t="str">
        <f t="shared" ca="1" si="6"/>
        <v xml:space="preserve"> ---</v>
      </c>
      <c r="AH21" t="str">
        <f t="shared" ca="1" si="7"/>
        <v>P0</v>
      </c>
    </row>
    <row r="22" spans="1:34" x14ac:dyDescent="0.3">
      <c r="A22">
        <f t="shared" si="0"/>
        <v>22</v>
      </c>
      <c r="B22">
        <f t="shared" si="1"/>
        <v>0</v>
      </c>
      <c r="C22" s="4">
        <f t="shared" ca="1" si="2"/>
        <v>97544</v>
      </c>
      <c r="D22">
        <v>97544</v>
      </c>
      <c r="E22" t="s">
        <v>801</v>
      </c>
      <c r="F22" t="s">
        <v>63</v>
      </c>
      <c r="G22" t="s">
        <v>989</v>
      </c>
      <c r="H22" t="s">
        <v>94</v>
      </c>
      <c r="I22" t="s">
        <v>24</v>
      </c>
      <c r="J22" t="s">
        <v>123</v>
      </c>
      <c r="K22" t="str">
        <f t="shared" ca="1" si="3"/>
        <v>.</v>
      </c>
      <c r="L22" t="s">
        <v>484</v>
      </c>
      <c r="M22" t="s">
        <v>1087</v>
      </c>
      <c r="N22" t="s">
        <v>1002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82</v>
      </c>
      <c r="W22" t="s">
        <v>90</v>
      </c>
      <c r="X22" t="s">
        <v>997</v>
      </c>
      <c r="Y22" t="s">
        <v>103</v>
      </c>
      <c r="Z22" t="s">
        <v>484</v>
      </c>
      <c r="AA22" s="2">
        <v>42822.082905092589</v>
      </c>
      <c r="AB22" s="2">
        <v>42845.196076388886</v>
      </c>
      <c r="AD22">
        <v>4</v>
      </c>
      <c r="AE22" t="str">
        <f t="shared" ca="1" si="4"/>
        <v>AvatarFS</v>
      </c>
      <c r="AF22" t="str">
        <f t="shared" ca="1" si="5"/>
        <v>Avitus_1.4.0.65-20170426</v>
      </c>
      <c r="AG22" t="str">
        <f t="shared" ca="1" si="6"/>
        <v xml:space="preserve"> ---</v>
      </c>
      <c r="AH22" t="str">
        <f t="shared" ca="1" si="7"/>
        <v>P2</v>
      </c>
    </row>
    <row r="23" spans="1:34" x14ac:dyDescent="0.3">
      <c r="A23">
        <f t="shared" si="0"/>
        <v>22</v>
      </c>
      <c r="B23">
        <f t="shared" si="1"/>
        <v>8</v>
      </c>
      <c r="C23" s="4">
        <f t="shared" ca="1" si="2"/>
        <v>97551</v>
      </c>
      <c r="D23">
        <v>97551</v>
      </c>
      <c r="E23" t="s">
        <v>1000</v>
      </c>
      <c r="F23" t="s">
        <v>63</v>
      </c>
      <c r="G23" t="s">
        <v>446</v>
      </c>
      <c r="H23" t="s">
        <v>184</v>
      </c>
      <c r="I23" t="s">
        <v>30</v>
      </c>
      <c r="J23" t="s">
        <v>123</v>
      </c>
      <c r="K23" t="str">
        <f t="shared" ca="1" si="3"/>
        <v>.</v>
      </c>
      <c r="L23" t="s">
        <v>484</v>
      </c>
      <c r="M23" t="s">
        <v>1087</v>
      </c>
      <c r="N23" t="s">
        <v>921</v>
      </c>
      <c r="O23" t="s">
        <v>123</v>
      </c>
      <c r="P23" t="s">
        <v>123</v>
      </c>
      <c r="Q23" t="s">
        <v>82</v>
      </c>
      <c r="S23" t="s">
        <v>269</v>
      </c>
      <c r="T23" t="s">
        <v>36</v>
      </c>
      <c r="U23" t="s">
        <v>35</v>
      </c>
      <c r="V23" t="s">
        <v>190</v>
      </c>
      <c r="W23" t="s">
        <v>26</v>
      </c>
      <c r="X23" t="s">
        <v>412</v>
      </c>
      <c r="Y23" t="s">
        <v>100</v>
      </c>
      <c r="Z23" t="s">
        <v>484</v>
      </c>
      <c r="AA23" s="2">
        <v>42822.285578703704</v>
      </c>
      <c r="AB23" s="2">
        <v>42837.312037037038</v>
      </c>
      <c r="AD23">
        <v>3</v>
      </c>
      <c r="AE23" t="str">
        <f t="shared" ca="1" si="4"/>
        <v>AvatarFS</v>
      </c>
      <c r="AF23" t="str">
        <f t="shared" ca="1" si="5"/>
        <v>Avitus_1.4.0.66-20170503</v>
      </c>
      <c r="AG23" t="str">
        <f t="shared" ca="1" si="6"/>
        <v xml:space="preserve"> ---</v>
      </c>
      <c r="AH23" t="str">
        <f t="shared" ca="1" si="7"/>
        <v>P0</v>
      </c>
    </row>
    <row r="24" spans="1:34" x14ac:dyDescent="0.3">
      <c r="A24">
        <f t="shared" si="0"/>
        <v>20</v>
      </c>
      <c r="B24">
        <f t="shared" si="1"/>
        <v>8</v>
      </c>
      <c r="C24" s="4">
        <f t="shared" ca="1" si="2"/>
        <v>97673</v>
      </c>
      <c r="D24">
        <v>97673</v>
      </c>
      <c r="E24" t="s">
        <v>62</v>
      </c>
      <c r="F24" t="s">
        <v>63</v>
      </c>
      <c r="G24" t="s">
        <v>733</v>
      </c>
      <c r="H24" t="s">
        <v>184</v>
      </c>
      <c r="I24" t="s">
        <v>30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933</v>
      </c>
      <c r="O24">
        <v>17067</v>
      </c>
      <c r="P24" t="s">
        <v>123</v>
      </c>
      <c r="Q24" t="s">
        <v>82</v>
      </c>
      <c r="S24" t="s">
        <v>269</v>
      </c>
      <c r="T24" t="s">
        <v>36</v>
      </c>
      <c r="U24" t="s">
        <v>22</v>
      </c>
      <c r="V24" t="s">
        <v>190</v>
      </c>
      <c r="W24" t="s">
        <v>26</v>
      </c>
      <c r="X24" t="s">
        <v>934</v>
      </c>
      <c r="Y24" t="s">
        <v>100</v>
      </c>
      <c r="Z24" t="s">
        <v>484</v>
      </c>
      <c r="AA24" s="2">
        <v>42824.147233796299</v>
      </c>
      <c r="AB24" s="2">
        <v>42837.898761574077</v>
      </c>
      <c r="AD24">
        <v>3</v>
      </c>
      <c r="AE24" t="str">
        <f t="shared" ca="1" si="4"/>
        <v>AvatarFS</v>
      </c>
      <c r="AF24" t="str">
        <f t="shared" ca="1" si="5"/>
        <v xml:space="preserve"> ---</v>
      </c>
      <c r="AG24" t="str">
        <f t="shared" ca="1" si="6"/>
        <v xml:space="preserve"> ---</v>
      </c>
      <c r="AH24" t="str">
        <f t="shared" ca="1" si="7"/>
        <v>P0</v>
      </c>
    </row>
    <row r="25" spans="1:34" x14ac:dyDescent="0.3">
      <c r="A25">
        <f t="shared" si="0"/>
        <v>17</v>
      </c>
      <c r="B25">
        <f t="shared" si="1"/>
        <v>10</v>
      </c>
      <c r="C25" s="4">
        <f t="shared" ca="1" si="2"/>
        <v>97780</v>
      </c>
      <c r="D25">
        <v>97780</v>
      </c>
      <c r="E25" t="s">
        <v>410</v>
      </c>
      <c r="F25" t="s">
        <v>63</v>
      </c>
      <c r="G25" t="s">
        <v>555</v>
      </c>
      <c r="H25" t="s">
        <v>94</v>
      </c>
      <c r="I25" t="s">
        <v>24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981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90</v>
      </c>
      <c r="X25" t="s">
        <v>959</v>
      </c>
      <c r="Y25" t="s">
        <v>484</v>
      </c>
      <c r="Z25" t="s">
        <v>484</v>
      </c>
      <c r="AA25" s="2">
        <v>42828.155347222222</v>
      </c>
      <c r="AB25" s="2">
        <v>42835.284525462965</v>
      </c>
      <c r="AD25">
        <v>10</v>
      </c>
      <c r="AE25" t="str">
        <f t="shared" ca="1" si="4"/>
        <v>AvatarFS</v>
      </c>
      <c r="AF25" t="str">
        <f t="shared" ca="1" si="5"/>
        <v xml:space="preserve"> ---</v>
      </c>
      <c r="AG25" t="str">
        <f t="shared" ca="1" si="6"/>
        <v xml:space="preserve"> ---</v>
      </c>
      <c r="AH25" t="str">
        <f t="shared" ca="1" si="7"/>
        <v>P2</v>
      </c>
    </row>
    <row r="26" spans="1:34" x14ac:dyDescent="0.3">
      <c r="A26">
        <f t="shared" si="0"/>
        <v>3</v>
      </c>
      <c r="B26">
        <f t="shared" si="1"/>
        <v>1</v>
      </c>
      <c r="C26" s="4">
        <f t="shared" ca="1" si="2"/>
        <v>98296</v>
      </c>
      <c r="D26">
        <v>98296</v>
      </c>
      <c r="E26" t="s">
        <v>804</v>
      </c>
      <c r="F26" t="s">
        <v>63</v>
      </c>
      <c r="G26" t="s">
        <v>555</v>
      </c>
      <c r="H26" t="s">
        <v>156</v>
      </c>
      <c r="I26" t="s">
        <v>123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1047</v>
      </c>
      <c r="O26" t="s">
        <v>123</v>
      </c>
      <c r="P26" t="s">
        <v>123</v>
      </c>
      <c r="Q26" t="s">
        <v>21</v>
      </c>
      <c r="S26" t="s">
        <v>269</v>
      </c>
      <c r="T26" t="s">
        <v>36</v>
      </c>
      <c r="U26" t="s">
        <v>35</v>
      </c>
      <c r="V26" t="s">
        <v>82</v>
      </c>
      <c r="W26" t="s">
        <v>90</v>
      </c>
      <c r="X26" t="s">
        <v>1048</v>
      </c>
      <c r="Y26" t="s">
        <v>484</v>
      </c>
      <c r="Z26" t="s">
        <v>484</v>
      </c>
      <c r="AA26" s="2">
        <v>42842.180590277778</v>
      </c>
      <c r="AB26" s="2">
        <v>42844.998854166668</v>
      </c>
      <c r="AD26">
        <v>5</v>
      </c>
      <c r="AE26" t="str">
        <f t="shared" ca="1" si="4"/>
        <v>AvatarFS</v>
      </c>
      <c r="AF26" t="str">
        <f t="shared" ca="1" si="5"/>
        <v xml:space="preserve"> ---</v>
      </c>
      <c r="AG26" t="str">
        <f t="shared" ca="1" si="6"/>
        <v xml:space="preserve"> ---</v>
      </c>
      <c r="AH26" t="str">
        <f t="shared" ca="1" si="7"/>
        <v>unspecified</v>
      </c>
    </row>
    <row r="27" spans="1:34" x14ac:dyDescent="0.3">
      <c r="A27">
        <f t="shared" si="0"/>
        <v>3</v>
      </c>
      <c r="B27">
        <f t="shared" si="1"/>
        <v>0</v>
      </c>
      <c r="C27" s="4">
        <f t="shared" ca="1" si="2"/>
        <v>98359</v>
      </c>
      <c r="D27">
        <v>98359</v>
      </c>
      <c r="E27" t="s">
        <v>1000</v>
      </c>
      <c r="F27" t="s">
        <v>63</v>
      </c>
      <c r="G27" t="s">
        <v>446</v>
      </c>
      <c r="H27" t="s">
        <v>112</v>
      </c>
      <c r="I27" t="s">
        <v>24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1061</v>
      </c>
      <c r="O27">
        <v>17373</v>
      </c>
      <c r="P27" t="s">
        <v>123</v>
      </c>
      <c r="Q27" t="s">
        <v>21</v>
      </c>
      <c r="S27" t="s">
        <v>269</v>
      </c>
      <c r="T27" t="s">
        <v>36</v>
      </c>
      <c r="U27" t="s">
        <v>35</v>
      </c>
      <c r="V27" t="s">
        <v>190</v>
      </c>
      <c r="W27" t="s">
        <v>26</v>
      </c>
      <c r="X27" t="s">
        <v>742</v>
      </c>
      <c r="Y27" t="s">
        <v>103</v>
      </c>
      <c r="Z27" t="s">
        <v>484</v>
      </c>
      <c r="AA27" s="2">
        <v>42842.662604166668</v>
      </c>
      <c r="AB27" s="2">
        <v>42845.145289351851</v>
      </c>
      <c r="AD27">
        <v>5</v>
      </c>
      <c r="AE27" t="str">
        <f t="shared" ca="1" si="4"/>
        <v>AvatarFS</v>
      </c>
      <c r="AF27" t="str">
        <f t="shared" ca="1" si="5"/>
        <v xml:space="preserve"> ---</v>
      </c>
      <c r="AG27" t="str">
        <f t="shared" ca="1" si="6"/>
        <v xml:space="preserve"> ---</v>
      </c>
      <c r="AH27" t="str">
        <f t="shared" ca="1" si="7"/>
        <v>P1</v>
      </c>
    </row>
    <row r="28" spans="1:34" x14ac:dyDescent="0.3">
      <c r="A28">
        <f t="shared" si="0"/>
        <v>381</v>
      </c>
      <c r="B28">
        <f t="shared" si="1"/>
        <v>8</v>
      </c>
      <c r="C28" s="4">
        <f t="shared" ca="1" si="2"/>
        <v>79691</v>
      </c>
      <c r="D28">
        <v>79691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310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95</v>
      </c>
      <c r="X28" t="s">
        <v>311</v>
      </c>
      <c r="Y28" t="s">
        <v>484</v>
      </c>
      <c r="Z28" t="s">
        <v>484</v>
      </c>
      <c r="AA28" s="2">
        <v>42458.048437500001</v>
      </c>
      <c r="AB28" s="2">
        <v>42837.475462962961</v>
      </c>
      <c r="AD28">
        <v>6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 xml:space="preserve"> ---</v>
      </c>
      <c r="AH28" t="str">
        <f t="shared" ca="1" si="7"/>
        <v>P0</v>
      </c>
    </row>
    <row r="29" spans="1:34" x14ac:dyDescent="0.3">
      <c r="A29">
        <f t="shared" si="0"/>
        <v>289</v>
      </c>
      <c r="B29">
        <f t="shared" si="1"/>
        <v>8</v>
      </c>
      <c r="C29" s="4">
        <f t="shared" ca="1" si="2"/>
        <v>85572</v>
      </c>
      <c r="D29">
        <v>85572</v>
      </c>
      <c r="E29" t="s">
        <v>69</v>
      </c>
      <c r="F29" t="s">
        <v>70</v>
      </c>
      <c r="G29" t="s">
        <v>71</v>
      </c>
      <c r="H29" t="s">
        <v>184</v>
      </c>
      <c r="I29" t="s">
        <v>81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313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95</v>
      </c>
      <c r="X29" t="s">
        <v>272</v>
      </c>
      <c r="Y29" t="s">
        <v>484</v>
      </c>
      <c r="Z29" t="s">
        <v>484</v>
      </c>
      <c r="AA29" s="2">
        <v>42552.705081018517</v>
      </c>
      <c r="AB29" s="2">
        <v>42837.479502314818</v>
      </c>
      <c r="AD29">
        <v>7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 xml:space="preserve"> ---</v>
      </c>
      <c r="AH29" t="str">
        <f t="shared" ca="1" si="7"/>
        <v>P0</v>
      </c>
    </row>
    <row r="30" spans="1:34" x14ac:dyDescent="0.3">
      <c r="A30">
        <f t="shared" si="0"/>
        <v>231</v>
      </c>
      <c r="B30">
        <f t="shared" si="1"/>
        <v>8</v>
      </c>
      <c r="C30" s="4">
        <f t="shared" ca="1" si="2"/>
        <v>88250</v>
      </c>
      <c r="D30">
        <v>88250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314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39</v>
      </c>
      <c r="V30" t="s">
        <v>82</v>
      </c>
      <c r="W30" t="s">
        <v>105</v>
      </c>
      <c r="X30" t="s">
        <v>315</v>
      </c>
      <c r="Y30" t="s">
        <v>484</v>
      </c>
      <c r="Z30" t="s">
        <v>484</v>
      </c>
      <c r="AA30" s="2">
        <v>42611.350347222222</v>
      </c>
      <c r="AB30" s="2">
        <v>42837.479155092595</v>
      </c>
      <c r="AD30">
        <v>7</v>
      </c>
      <c r="AE30" t="str">
        <f t="shared" ca="1" si="4"/>
        <v>Documentation</v>
      </c>
      <c r="AF30" t="str">
        <f t="shared" ca="1" si="5"/>
        <v xml:space="preserve"> ---</v>
      </c>
      <c r="AG30" t="str">
        <f t="shared" ca="1" si="6"/>
        <v xml:space="preserve"> ---</v>
      </c>
      <c r="AH30" t="str">
        <f t="shared" ca="1" si="7"/>
        <v>P0</v>
      </c>
    </row>
    <row r="31" spans="1:34" x14ac:dyDescent="0.3">
      <c r="A31">
        <f t="shared" si="0"/>
        <v>40</v>
      </c>
      <c r="B31">
        <f t="shared" si="1"/>
        <v>8</v>
      </c>
      <c r="C31" s="4">
        <f t="shared" ca="1" si="2"/>
        <v>96941</v>
      </c>
      <c r="D31">
        <v>96941</v>
      </c>
      <c r="E31" t="s">
        <v>69</v>
      </c>
      <c r="F31" t="s">
        <v>70</v>
      </c>
      <c r="G31" t="s">
        <v>71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749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54</v>
      </c>
      <c r="X31" t="s">
        <v>188</v>
      </c>
      <c r="Y31" t="s">
        <v>484</v>
      </c>
      <c r="Z31" t="s">
        <v>484</v>
      </c>
      <c r="AA31" s="2">
        <v>42804.150763888887</v>
      </c>
      <c r="AB31" s="2">
        <v>42837.475821759261</v>
      </c>
      <c r="AD31">
        <v>8</v>
      </c>
      <c r="AE31" t="str">
        <f t="shared" ca="1" si="4"/>
        <v>Documentation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P0</v>
      </c>
    </row>
    <row r="32" spans="1:34" x14ac:dyDescent="0.3">
      <c r="A32">
        <f t="shared" si="0"/>
        <v>29</v>
      </c>
      <c r="B32">
        <f t="shared" si="1"/>
        <v>6</v>
      </c>
      <c r="C32" s="4">
        <f t="shared" ca="1" si="2"/>
        <v>97325</v>
      </c>
      <c r="D32">
        <v>97325</v>
      </c>
      <c r="E32" t="s">
        <v>69</v>
      </c>
      <c r="F32" t="s">
        <v>70</v>
      </c>
      <c r="G32" t="s">
        <v>71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946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39</v>
      </c>
      <c r="V32" t="s">
        <v>82</v>
      </c>
      <c r="W32" t="s">
        <v>54</v>
      </c>
      <c r="X32" t="s">
        <v>456</v>
      </c>
      <c r="Y32" t="s">
        <v>484</v>
      </c>
      <c r="Z32" t="s">
        <v>484</v>
      </c>
      <c r="AA32" s="2">
        <v>42815.376701388886</v>
      </c>
      <c r="AB32" s="2">
        <v>42839.444050925929</v>
      </c>
      <c r="AD32">
        <v>11</v>
      </c>
      <c r="AE32" t="str">
        <f t="shared" ca="1" si="4"/>
        <v>Documentation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P0</v>
      </c>
    </row>
    <row r="33" spans="1:34" x14ac:dyDescent="0.3">
      <c r="A33">
        <f t="shared" si="0"/>
        <v>29</v>
      </c>
      <c r="B33">
        <f t="shared" si="1"/>
        <v>8</v>
      </c>
      <c r="C33" s="4">
        <f t="shared" ca="1" si="2"/>
        <v>97340</v>
      </c>
      <c r="D33">
        <v>97340</v>
      </c>
      <c r="E33" t="s">
        <v>69</v>
      </c>
      <c r="F33" t="s">
        <v>70</v>
      </c>
      <c r="G33" t="s">
        <v>71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852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39</v>
      </c>
      <c r="V33" t="s">
        <v>82</v>
      </c>
      <c r="W33" t="s">
        <v>54</v>
      </c>
      <c r="X33" t="s">
        <v>389</v>
      </c>
      <c r="Y33" t="s">
        <v>484</v>
      </c>
      <c r="Z33" t="s">
        <v>484</v>
      </c>
      <c r="AA33" s="2">
        <v>42815.614641203705</v>
      </c>
      <c r="AB33" s="2">
        <v>42837.478564814817</v>
      </c>
      <c r="AD33">
        <v>5</v>
      </c>
      <c r="AE33" t="str">
        <f t="shared" ca="1" si="4"/>
        <v>Documentation</v>
      </c>
      <c r="AF33" t="str">
        <f t="shared" ca="1" si="5"/>
        <v xml:space="preserve"> ---</v>
      </c>
      <c r="AG33" t="str">
        <f t="shared" ca="1" si="6"/>
        <v xml:space="preserve"> ---</v>
      </c>
      <c r="AH33" t="str">
        <f t="shared" ca="1" si="7"/>
        <v>P0</v>
      </c>
    </row>
    <row r="34" spans="1:34" x14ac:dyDescent="0.3">
      <c r="A34">
        <f t="shared" ref="A34:A65" si="8">DAYS360(AA34,$K$104)</f>
        <v>21</v>
      </c>
      <c r="B34">
        <f t="shared" ref="B34:B65" si="9">DAYS360(AB34,$K$104)</f>
        <v>8</v>
      </c>
      <c r="C34" s="4">
        <f t="shared" ref="C34:C65" ca="1" si="10">HYPERLINK($N$174 &amp; INDIRECT("d" &amp; ROW()),INDIRECT("d" &amp; ROW()))</f>
        <v>97618</v>
      </c>
      <c r="D34">
        <v>97618</v>
      </c>
      <c r="E34" t="s">
        <v>69</v>
      </c>
      <c r="F34" t="s">
        <v>70</v>
      </c>
      <c r="G34" t="s">
        <v>71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947</v>
      </c>
      <c r="O34" t="s">
        <v>123</v>
      </c>
      <c r="P34" t="s">
        <v>123</v>
      </c>
      <c r="Q34" t="s">
        <v>82</v>
      </c>
      <c r="S34" t="s">
        <v>269</v>
      </c>
      <c r="T34" t="s">
        <v>23</v>
      </c>
      <c r="U34" t="s">
        <v>39</v>
      </c>
      <c r="V34" t="s">
        <v>82</v>
      </c>
      <c r="W34" t="s">
        <v>54</v>
      </c>
      <c r="X34" t="s">
        <v>456</v>
      </c>
      <c r="Y34" t="s">
        <v>484</v>
      </c>
      <c r="Z34" t="s">
        <v>484</v>
      </c>
      <c r="AA34" s="2">
        <v>42823.494652777779</v>
      </c>
      <c r="AB34" s="2">
        <v>42837.478182870371</v>
      </c>
      <c r="AD34">
        <v>8</v>
      </c>
      <c r="AE34" t="str">
        <f t="shared" ref="AE34:AE65" ca="1" si="12">IFERROR(VLOOKUP($D34,INDIRECT("'" &amp; $K$103 &amp; "'!$C$2:$K$90"),4,FALSE),"NTR")</f>
        <v>Documentation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17</v>
      </c>
      <c r="B35">
        <f t="shared" si="9"/>
        <v>8</v>
      </c>
      <c r="C35" s="4">
        <f t="shared" ca="1" si="10"/>
        <v>97781</v>
      </c>
      <c r="D35">
        <v>97781</v>
      </c>
      <c r="E35" t="s">
        <v>69</v>
      </c>
      <c r="F35" t="s">
        <v>70</v>
      </c>
      <c r="G35" t="s">
        <v>71</v>
      </c>
      <c r="H35" t="s">
        <v>184</v>
      </c>
      <c r="I35" t="s">
        <v>81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960</v>
      </c>
      <c r="O35" t="s">
        <v>123</v>
      </c>
      <c r="P35" t="s">
        <v>123</v>
      </c>
      <c r="Q35" t="s">
        <v>82</v>
      </c>
      <c r="S35" t="s">
        <v>269</v>
      </c>
      <c r="T35" t="s">
        <v>23</v>
      </c>
      <c r="U35" t="s">
        <v>22</v>
      </c>
      <c r="V35" t="s">
        <v>82</v>
      </c>
      <c r="W35" t="s">
        <v>95</v>
      </c>
      <c r="X35" t="s">
        <v>311</v>
      </c>
      <c r="Y35" t="s">
        <v>484</v>
      </c>
      <c r="Z35" t="s">
        <v>484</v>
      </c>
      <c r="AA35" s="2">
        <v>42828.162638888891</v>
      </c>
      <c r="AB35" s="2">
        <v>42837.476458333331</v>
      </c>
      <c r="AD35">
        <v>4</v>
      </c>
      <c r="AE35" t="str">
        <f t="shared" ca="1" si="12"/>
        <v>Documentation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P0</v>
      </c>
    </row>
    <row r="36" spans="1:34" x14ac:dyDescent="0.3">
      <c r="A36">
        <f t="shared" si="8"/>
        <v>16</v>
      </c>
      <c r="B36">
        <f t="shared" si="9"/>
        <v>8</v>
      </c>
      <c r="C36" s="4">
        <f t="shared" ca="1" si="10"/>
        <v>97868</v>
      </c>
      <c r="D36">
        <v>97868</v>
      </c>
      <c r="E36" t="s">
        <v>229</v>
      </c>
      <c r="F36" t="s">
        <v>70</v>
      </c>
      <c r="G36" t="s">
        <v>71</v>
      </c>
      <c r="H36" t="s">
        <v>94</v>
      </c>
      <c r="I36" t="s">
        <v>24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983</v>
      </c>
      <c r="O36" t="s">
        <v>123</v>
      </c>
      <c r="P36" t="s">
        <v>123</v>
      </c>
      <c r="Q36" t="s">
        <v>82</v>
      </c>
      <c r="S36" t="s">
        <v>269</v>
      </c>
      <c r="T36" t="s">
        <v>23</v>
      </c>
      <c r="U36" t="s">
        <v>22</v>
      </c>
      <c r="V36" t="s">
        <v>29</v>
      </c>
      <c r="W36" t="s">
        <v>54</v>
      </c>
      <c r="X36" t="s">
        <v>405</v>
      </c>
      <c r="Y36" t="s">
        <v>484</v>
      </c>
      <c r="Z36" t="s">
        <v>484</v>
      </c>
      <c r="AA36" s="2">
        <v>42829.414212962962</v>
      </c>
      <c r="AB36" s="2">
        <v>42837.476736111108</v>
      </c>
      <c r="AD36">
        <v>3</v>
      </c>
      <c r="AE36" t="str">
        <f t="shared" ca="1" si="12"/>
        <v>Documentation</v>
      </c>
      <c r="AF36" t="str">
        <f t="shared" ca="1" si="13"/>
        <v xml:space="preserve"> ---</v>
      </c>
      <c r="AG36" t="str">
        <f t="shared" ca="1" si="14"/>
        <v xml:space="preserve"> ---</v>
      </c>
      <c r="AH36" t="str">
        <f t="shared" ca="1" si="15"/>
        <v>P2</v>
      </c>
    </row>
    <row r="37" spans="1:34" x14ac:dyDescent="0.3">
      <c r="A37">
        <f t="shared" si="8"/>
        <v>8</v>
      </c>
      <c r="B37">
        <f t="shared" si="9"/>
        <v>6</v>
      </c>
      <c r="C37" s="4">
        <f t="shared" ca="1" si="10"/>
        <v>98207</v>
      </c>
      <c r="D37">
        <v>98207</v>
      </c>
      <c r="E37" t="s">
        <v>69</v>
      </c>
      <c r="F37" t="s">
        <v>70</v>
      </c>
      <c r="G37" t="s">
        <v>71</v>
      </c>
      <c r="H37" t="s">
        <v>184</v>
      </c>
      <c r="I37" t="s">
        <v>68</v>
      </c>
      <c r="J37" t="s">
        <v>123</v>
      </c>
      <c r="K37" t="str">
        <f t="shared" ca="1" si="11"/>
        <v>.</v>
      </c>
      <c r="L37" t="s">
        <v>484</v>
      </c>
      <c r="M37" t="s">
        <v>484</v>
      </c>
      <c r="N37" t="s">
        <v>1030</v>
      </c>
      <c r="O37" t="s">
        <v>123</v>
      </c>
      <c r="P37" t="s">
        <v>123</v>
      </c>
      <c r="Q37" t="s">
        <v>82</v>
      </c>
      <c r="S37" t="s">
        <v>269</v>
      </c>
      <c r="T37" t="s">
        <v>23</v>
      </c>
      <c r="U37" t="s">
        <v>22</v>
      </c>
      <c r="V37" t="s">
        <v>82</v>
      </c>
      <c r="W37" t="s">
        <v>54</v>
      </c>
      <c r="X37" t="s">
        <v>456</v>
      </c>
      <c r="Y37" t="s">
        <v>484</v>
      </c>
      <c r="Z37" t="s">
        <v>484</v>
      </c>
      <c r="AA37" s="2">
        <v>42837.563020833331</v>
      </c>
      <c r="AB37" s="2">
        <v>42839.456435185188</v>
      </c>
      <c r="AD37">
        <v>11</v>
      </c>
      <c r="AE37" t="str">
        <f t="shared" ca="1" si="12"/>
        <v>Documentation</v>
      </c>
      <c r="AF37" t="str">
        <f t="shared" ca="1" si="13"/>
        <v xml:space="preserve"> ---</v>
      </c>
      <c r="AG37" t="str">
        <f t="shared" ca="1" si="14"/>
        <v xml:space="preserve"> ---</v>
      </c>
      <c r="AH37" t="str">
        <f t="shared" ca="1" si="15"/>
        <v>P0</v>
      </c>
    </row>
    <row r="38" spans="1:34" x14ac:dyDescent="0.3">
      <c r="A38">
        <f t="shared" si="8"/>
        <v>28</v>
      </c>
      <c r="B38">
        <f t="shared" si="9"/>
        <v>0</v>
      </c>
      <c r="C38" s="4">
        <f t="shared" ca="1" si="10"/>
        <v>97372</v>
      </c>
      <c r="D38">
        <v>97372</v>
      </c>
      <c r="E38" t="s">
        <v>413</v>
      </c>
      <c r="F38" t="s">
        <v>253</v>
      </c>
      <c r="G38" t="s">
        <v>254</v>
      </c>
      <c r="H38" t="s">
        <v>184</v>
      </c>
      <c r="I38" t="s">
        <v>68</v>
      </c>
      <c r="J38" t="s">
        <v>123</v>
      </c>
      <c r="K38" t="str">
        <f t="shared" ca="1" si="11"/>
        <v>.</v>
      </c>
      <c r="L38" t="s">
        <v>484</v>
      </c>
      <c r="M38" t="s">
        <v>1087</v>
      </c>
      <c r="N38" t="s">
        <v>860</v>
      </c>
      <c r="O38" t="s">
        <v>123</v>
      </c>
      <c r="P38" t="s">
        <v>1021</v>
      </c>
      <c r="Q38" t="s">
        <v>82</v>
      </c>
      <c r="S38" t="s">
        <v>269</v>
      </c>
      <c r="T38" t="s">
        <v>23</v>
      </c>
      <c r="U38" t="s">
        <v>22</v>
      </c>
      <c r="V38" t="s">
        <v>82</v>
      </c>
      <c r="W38" t="s">
        <v>54</v>
      </c>
      <c r="X38" t="s">
        <v>277</v>
      </c>
      <c r="Y38" t="s">
        <v>484</v>
      </c>
      <c r="Z38" t="s">
        <v>484</v>
      </c>
      <c r="AA38" s="2">
        <v>42816.401145833333</v>
      </c>
      <c r="AB38" s="2">
        <v>42845.194861111115</v>
      </c>
      <c r="AD38">
        <v>8</v>
      </c>
      <c r="AE38" t="str">
        <f t="shared" ca="1" si="12"/>
        <v>File Access Auditing</v>
      </c>
      <c r="AF38" t="str">
        <f t="shared" ca="1" si="13"/>
        <v>Avitus_1.4.0.65-20170426</v>
      </c>
      <c r="AG38" t="str">
        <f t="shared" ca="1" si="14"/>
        <v xml:space="preserve"> ---</v>
      </c>
      <c r="AH38" t="str">
        <f t="shared" ca="1" si="15"/>
        <v>P0</v>
      </c>
    </row>
    <row r="39" spans="1:34" x14ac:dyDescent="0.3">
      <c r="A39">
        <f t="shared" si="8"/>
        <v>13</v>
      </c>
      <c r="B39">
        <f t="shared" si="9"/>
        <v>0</v>
      </c>
      <c r="C39" s="4">
        <f t="shared" ca="1" si="10"/>
        <v>98057</v>
      </c>
      <c r="D39">
        <v>98057</v>
      </c>
      <c r="E39" t="s">
        <v>413</v>
      </c>
      <c r="F39" t="s">
        <v>253</v>
      </c>
      <c r="G39" t="s">
        <v>254</v>
      </c>
      <c r="H39" t="s">
        <v>184</v>
      </c>
      <c r="I39" t="s">
        <v>68</v>
      </c>
      <c r="J39" t="s">
        <v>123</v>
      </c>
      <c r="K39" t="str">
        <f t="shared" ca="1" si="11"/>
        <v>.</v>
      </c>
      <c r="L39" t="s">
        <v>484</v>
      </c>
      <c r="M39" t="s">
        <v>1087</v>
      </c>
      <c r="N39" t="s">
        <v>1003</v>
      </c>
      <c r="O39" t="s">
        <v>123</v>
      </c>
      <c r="P39" t="s">
        <v>1079</v>
      </c>
      <c r="Q39" t="s">
        <v>82</v>
      </c>
      <c r="S39" t="s">
        <v>269</v>
      </c>
      <c r="T39" t="s">
        <v>23</v>
      </c>
      <c r="U39" t="s">
        <v>22</v>
      </c>
      <c r="V39" t="s">
        <v>82</v>
      </c>
      <c r="W39" t="s">
        <v>54</v>
      </c>
      <c r="X39" t="s">
        <v>277</v>
      </c>
      <c r="Y39" t="s">
        <v>484</v>
      </c>
      <c r="Z39" t="s">
        <v>484</v>
      </c>
      <c r="AA39" s="2">
        <v>42832.589328703703</v>
      </c>
      <c r="AB39" s="2">
        <v>42845.112523148149</v>
      </c>
      <c r="AD39">
        <v>8</v>
      </c>
      <c r="AE39" t="str">
        <f t="shared" ca="1" si="12"/>
        <v>File Access Auditing</v>
      </c>
      <c r="AF39" t="str">
        <f t="shared" ca="1" si="13"/>
        <v>Avitus_1.4.0.65-20170426</v>
      </c>
      <c r="AG39" t="str">
        <f t="shared" ca="1" si="14"/>
        <v xml:space="preserve"> ---</v>
      </c>
      <c r="AH39" t="str">
        <f t="shared" ca="1" si="15"/>
        <v>P0</v>
      </c>
    </row>
    <row r="40" spans="1:34" x14ac:dyDescent="0.3">
      <c r="A40">
        <f t="shared" si="8"/>
        <v>9</v>
      </c>
      <c r="B40">
        <f t="shared" si="9"/>
        <v>0</v>
      </c>
      <c r="C40" s="4">
        <f t="shared" ca="1" si="10"/>
        <v>98160</v>
      </c>
      <c r="D40">
        <v>98160</v>
      </c>
      <c r="E40" t="s">
        <v>413</v>
      </c>
      <c r="F40" t="s">
        <v>253</v>
      </c>
      <c r="G40" t="s">
        <v>254</v>
      </c>
      <c r="H40" t="s">
        <v>184</v>
      </c>
      <c r="I40" t="s">
        <v>68</v>
      </c>
      <c r="J40" t="s">
        <v>123</v>
      </c>
      <c r="K40" t="str">
        <f t="shared" ca="1" si="11"/>
        <v>.</v>
      </c>
      <c r="L40" t="s">
        <v>484</v>
      </c>
      <c r="M40" t="s">
        <v>1087</v>
      </c>
      <c r="N40" t="s">
        <v>1022</v>
      </c>
      <c r="O40" t="s">
        <v>123</v>
      </c>
      <c r="P40" t="s">
        <v>1004</v>
      </c>
      <c r="Q40" t="s">
        <v>82</v>
      </c>
      <c r="S40" t="s">
        <v>269</v>
      </c>
      <c r="T40" t="s">
        <v>23</v>
      </c>
      <c r="U40" t="s">
        <v>22</v>
      </c>
      <c r="V40" t="s">
        <v>82</v>
      </c>
      <c r="W40" t="s">
        <v>54</v>
      </c>
      <c r="X40" t="s">
        <v>277</v>
      </c>
      <c r="Y40" t="s">
        <v>484</v>
      </c>
      <c r="Z40" t="s">
        <v>484</v>
      </c>
      <c r="AA40" s="2">
        <v>42836.582303240742</v>
      </c>
      <c r="AB40" s="2">
        <v>42845.112604166665</v>
      </c>
      <c r="AD40">
        <v>5</v>
      </c>
      <c r="AE40" t="str">
        <f t="shared" ca="1" si="12"/>
        <v>File Access Auditing</v>
      </c>
      <c r="AF40" t="str">
        <f t="shared" ca="1" si="13"/>
        <v>Avitus_1.4.0.65-20170426</v>
      </c>
      <c r="AG40" t="str">
        <f t="shared" ca="1" si="14"/>
        <v xml:space="preserve"> ---</v>
      </c>
      <c r="AH40" t="str">
        <f t="shared" ca="1" si="15"/>
        <v>P0</v>
      </c>
    </row>
    <row r="41" spans="1:34" x14ac:dyDescent="0.3">
      <c r="A41">
        <f t="shared" si="8"/>
        <v>8</v>
      </c>
      <c r="B41">
        <f t="shared" si="9"/>
        <v>0</v>
      </c>
      <c r="C41" s="4">
        <f t="shared" ca="1" si="10"/>
        <v>98208</v>
      </c>
      <c r="D41">
        <v>98208</v>
      </c>
      <c r="E41" t="s">
        <v>413</v>
      </c>
      <c r="F41" t="s">
        <v>253</v>
      </c>
      <c r="G41" t="s">
        <v>254</v>
      </c>
      <c r="H41" t="s">
        <v>184</v>
      </c>
      <c r="I41" t="s">
        <v>68</v>
      </c>
      <c r="J41" t="s">
        <v>123</v>
      </c>
      <c r="K41" t="str">
        <f t="shared" ca="1" si="11"/>
        <v>.</v>
      </c>
      <c r="L41" t="s">
        <v>484</v>
      </c>
      <c r="M41" t="s">
        <v>1087</v>
      </c>
      <c r="N41" t="s">
        <v>1031</v>
      </c>
      <c r="O41" t="s">
        <v>123</v>
      </c>
      <c r="P41" t="s">
        <v>1079</v>
      </c>
      <c r="Q41" t="s">
        <v>82</v>
      </c>
      <c r="S41" t="s">
        <v>269</v>
      </c>
      <c r="T41" t="s">
        <v>23</v>
      </c>
      <c r="U41" t="s">
        <v>22</v>
      </c>
      <c r="V41" t="s">
        <v>82</v>
      </c>
      <c r="W41" t="s">
        <v>54</v>
      </c>
      <c r="X41" t="s">
        <v>277</v>
      </c>
      <c r="Y41" t="s">
        <v>484</v>
      </c>
      <c r="Z41" t="s">
        <v>484</v>
      </c>
      <c r="AA41" s="2">
        <v>42837.615578703706</v>
      </c>
      <c r="AB41" s="2">
        <v>42845.112673611111</v>
      </c>
      <c r="AD41">
        <v>4</v>
      </c>
      <c r="AE41" t="str">
        <f t="shared" ca="1" si="12"/>
        <v>File Access Auditing</v>
      </c>
      <c r="AF41" t="str">
        <f t="shared" ca="1" si="13"/>
        <v>Avitus_1.4.0.65-20170426</v>
      </c>
      <c r="AG41" t="str">
        <f t="shared" ca="1" si="14"/>
        <v xml:space="preserve"> ---</v>
      </c>
      <c r="AH41" t="str">
        <f t="shared" ca="1" si="15"/>
        <v>P0</v>
      </c>
    </row>
    <row r="42" spans="1:34" x14ac:dyDescent="0.3">
      <c r="A42">
        <f t="shared" si="8"/>
        <v>6</v>
      </c>
      <c r="B42">
        <f t="shared" si="9"/>
        <v>2</v>
      </c>
      <c r="C42" s="4">
        <f t="shared" ca="1" si="10"/>
        <v>98268</v>
      </c>
      <c r="D42">
        <v>98268</v>
      </c>
      <c r="E42" t="s">
        <v>447</v>
      </c>
      <c r="F42" t="s">
        <v>253</v>
      </c>
      <c r="G42" t="s">
        <v>256</v>
      </c>
      <c r="H42" t="s">
        <v>156</v>
      </c>
      <c r="I42" t="s">
        <v>123</v>
      </c>
      <c r="J42" t="s">
        <v>123</v>
      </c>
      <c r="K42" t="str">
        <f t="shared" ca="1" si="11"/>
        <v>Need to Move to UDU. CLI change to '+-' to FAA-NFS options. Is this an enhancement?</v>
      </c>
      <c r="L42" t="s">
        <v>484</v>
      </c>
      <c r="M42" t="s">
        <v>484</v>
      </c>
      <c r="N42" t="s">
        <v>1042</v>
      </c>
      <c r="O42" t="s">
        <v>123</v>
      </c>
      <c r="P42" t="s">
        <v>123</v>
      </c>
      <c r="Q42" t="s">
        <v>21</v>
      </c>
      <c r="S42" t="s">
        <v>269</v>
      </c>
      <c r="T42" t="s">
        <v>36</v>
      </c>
      <c r="U42" t="s">
        <v>35</v>
      </c>
      <c r="V42" t="s">
        <v>82</v>
      </c>
      <c r="W42" t="s">
        <v>54</v>
      </c>
      <c r="X42" t="s">
        <v>881</v>
      </c>
      <c r="Y42" t="s">
        <v>484</v>
      </c>
      <c r="Z42" t="s">
        <v>484</v>
      </c>
      <c r="AA42" s="2">
        <v>42839.417199074072</v>
      </c>
      <c r="AB42" s="2">
        <v>42843.933009259257</v>
      </c>
      <c r="AD42">
        <v>11</v>
      </c>
      <c r="AE42" t="str">
        <f t="shared" ca="1" si="12"/>
        <v>File Access Auditing</v>
      </c>
      <c r="AF42" t="str">
        <f t="shared" ca="1" si="13"/>
        <v xml:space="preserve"> ---</v>
      </c>
      <c r="AG42" t="str">
        <f t="shared" ca="1" si="14"/>
        <v xml:space="preserve"> ---</v>
      </c>
      <c r="AH42" t="str">
        <f t="shared" ca="1" si="15"/>
        <v>unspecified</v>
      </c>
    </row>
    <row r="43" spans="1:34" x14ac:dyDescent="0.3">
      <c r="A43">
        <f t="shared" si="8"/>
        <v>245</v>
      </c>
      <c r="B43">
        <f t="shared" si="9"/>
        <v>2</v>
      </c>
      <c r="C43" s="4">
        <f t="shared" ca="1" si="10"/>
        <v>87634</v>
      </c>
      <c r="D43">
        <v>87634</v>
      </c>
      <c r="E43" t="s">
        <v>517</v>
      </c>
      <c r="F43" t="s">
        <v>28</v>
      </c>
      <c r="G43" t="s">
        <v>481</v>
      </c>
      <c r="H43" t="s">
        <v>94</v>
      </c>
      <c r="I43" t="s">
        <v>30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1077</v>
      </c>
      <c r="O43" t="s">
        <v>123</v>
      </c>
      <c r="P43" t="s">
        <v>123</v>
      </c>
      <c r="Q43" t="s">
        <v>82</v>
      </c>
      <c r="S43" t="s">
        <v>269</v>
      </c>
      <c r="T43" t="s">
        <v>23</v>
      </c>
      <c r="U43" t="s">
        <v>22</v>
      </c>
      <c r="V43" t="s">
        <v>156</v>
      </c>
      <c r="W43" t="s">
        <v>54</v>
      </c>
      <c r="X43" t="s">
        <v>108</v>
      </c>
      <c r="Y43" t="s">
        <v>484</v>
      </c>
      <c r="Z43" t="s">
        <v>484</v>
      </c>
      <c r="AA43" s="2">
        <v>42597.987395833334</v>
      </c>
      <c r="AB43" s="2">
        <v>42843.401018518518</v>
      </c>
      <c r="AC43" t="s">
        <v>1078</v>
      </c>
      <c r="AD43">
        <v>8</v>
      </c>
      <c r="AE43" t="str">
        <f t="shared" ca="1" si="12"/>
        <v>Platform Software</v>
      </c>
      <c r="AF43" t="str">
        <f t="shared" ca="1" si="13"/>
        <v xml:space="preserve"> ---</v>
      </c>
      <c r="AG43" t="str">
        <f t="shared" ca="1" si="14"/>
        <v xml:space="preserve"> ---</v>
      </c>
      <c r="AH43" t="str">
        <f t="shared" ca="1" si="15"/>
        <v>P2</v>
      </c>
    </row>
    <row r="44" spans="1:34" x14ac:dyDescent="0.3">
      <c r="A44">
        <f t="shared" si="8"/>
        <v>229</v>
      </c>
      <c r="B44">
        <f t="shared" si="9"/>
        <v>1</v>
      </c>
      <c r="C44" s="4">
        <f t="shared" ca="1" si="10"/>
        <v>88457</v>
      </c>
      <c r="D44">
        <v>88457</v>
      </c>
      <c r="E44" t="s">
        <v>408</v>
      </c>
      <c r="F44" t="s">
        <v>28</v>
      </c>
      <c r="G44" t="s">
        <v>407</v>
      </c>
      <c r="H44" t="s">
        <v>112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524</v>
      </c>
      <c r="O44">
        <v>11710</v>
      </c>
      <c r="P44" t="s">
        <v>992</v>
      </c>
      <c r="Q44" t="s">
        <v>287</v>
      </c>
      <c r="R44" t="s">
        <v>82</v>
      </c>
      <c r="S44" t="s">
        <v>269</v>
      </c>
      <c r="T44" t="s">
        <v>23</v>
      </c>
      <c r="U44" t="s">
        <v>22</v>
      </c>
      <c r="V44" t="s">
        <v>25</v>
      </c>
      <c r="W44" t="s">
        <v>26</v>
      </c>
      <c r="X44" t="s">
        <v>41</v>
      </c>
      <c r="Y44" t="s">
        <v>484</v>
      </c>
      <c r="Z44" t="s">
        <v>484</v>
      </c>
      <c r="AA44" s="2">
        <v>42614.314895833333</v>
      </c>
      <c r="AB44" s="2">
        <v>42844.433229166665</v>
      </c>
      <c r="AC44" t="s">
        <v>170</v>
      </c>
      <c r="AD44">
        <v>6</v>
      </c>
      <c r="AE44" t="str">
        <f t="shared" ca="1" si="12"/>
        <v>Platform Software</v>
      </c>
      <c r="AF44" t="str">
        <f t="shared" ca="1" si="13"/>
        <v xml:space="preserve"> ---</v>
      </c>
      <c r="AG44" t="str">
        <f t="shared" ca="1" si="14"/>
        <v xml:space="preserve"> ---</v>
      </c>
      <c r="AH44" t="str">
        <f t="shared" ca="1" si="15"/>
        <v>P1</v>
      </c>
    </row>
    <row r="45" spans="1:34" x14ac:dyDescent="0.3">
      <c r="A45">
        <f t="shared" si="8"/>
        <v>67</v>
      </c>
      <c r="B45">
        <f t="shared" si="9"/>
        <v>13</v>
      </c>
      <c r="C45" s="4">
        <f t="shared" ca="1" si="10"/>
        <v>95826</v>
      </c>
      <c r="D45">
        <v>95826</v>
      </c>
      <c r="E45" t="s">
        <v>246</v>
      </c>
      <c r="F45" t="s">
        <v>28</v>
      </c>
      <c r="G45" t="s">
        <v>481</v>
      </c>
      <c r="H45" t="s">
        <v>184</v>
      </c>
      <c r="I45" t="s">
        <v>81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379</v>
      </c>
      <c r="O45" t="s">
        <v>123</v>
      </c>
      <c r="P45" t="s">
        <v>38</v>
      </c>
      <c r="Q45" t="s">
        <v>287</v>
      </c>
      <c r="R45" t="s">
        <v>82</v>
      </c>
      <c r="S45" t="s">
        <v>269</v>
      </c>
      <c r="T45" t="s">
        <v>36</v>
      </c>
      <c r="U45" t="s">
        <v>22</v>
      </c>
      <c r="V45" t="s">
        <v>82</v>
      </c>
      <c r="W45" t="s">
        <v>54</v>
      </c>
      <c r="X45" t="s">
        <v>108</v>
      </c>
      <c r="Y45" t="s">
        <v>484</v>
      </c>
      <c r="Z45" t="s">
        <v>484</v>
      </c>
      <c r="AA45" s="2">
        <v>42779.683287037034</v>
      </c>
      <c r="AB45" s="2">
        <v>42832.715150462966</v>
      </c>
      <c r="AC45" t="s">
        <v>170</v>
      </c>
      <c r="AD45">
        <v>6</v>
      </c>
      <c r="AE45" t="str">
        <f t="shared" ca="1" si="12"/>
        <v>Platform Software</v>
      </c>
      <c r="AF45" t="str">
        <f t="shared" ca="1" si="13"/>
        <v xml:space="preserve"> ---</v>
      </c>
      <c r="AG45" t="str">
        <f t="shared" ca="1" si="14"/>
        <v xml:space="preserve"> ---</v>
      </c>
      <c r="AH45" t="str">
        <f t="shared" ca="1" si="15"/>
        <v>P0</v>
      </c>
    </row>
    <row r="46" spans="1:34" x14ac:dyDescent="0.3">
      <c r="A46">
        <f t="shared" si="8"/>
        <v>67</v>
      </c>
      <c r="B46">
        <f t="shared" si="9"/>
        <v>1</v>
      </c>
      <c r="C46" s="4">
        <f t="shared" ca="1" si="10"/>
        <v>95829</v>
      </c>
      <c r="D46">
        <v>95829</v>
      </c>
      <c r="E46" t="s">
        <v>760</v>
      </c>
      <c r="F46" t="s">
        <v>28</v>
      </c>
      <c r="G46" t="s">
        <v>376</v>
      </c>
      <c r="H46" t="s">
        <v>184</v>
      </c>
      <c r="I46" t="s">
        <v>245</v>
      </c>
      <c r="J46" t="s">
        <v>123</v>
      </c>
      <c r="K46" t="str">
        <f t="shared" ca="1" si="11"/>
        <v>.</v>
      </c>
      <c r="L46" t="s">
        <v>484</v>
      </c>
      <c r="M46" t="s">
        <v>1087</v>
      </c>
      <c r="N46" t="s">
        <v>385</v>
      </c>
      <c r="O46" t="s">
        <v>123</v>
      </c>
      <c r="P46" t="s">
        <v>196</v>
      </c>
      <c r="Q46" t="s">
        <v>287</v>
      </c>
      <c r="R46" t="s">
        <v>82</v>
      </c>
      <c r="S46" t="s">
        <v>269</v>
      </c>
      <c r="T46" t="s">
        <v>36</v>
      </c>
      <c r="U46" t="s">
        <v>35</v>
      </c>
      <c r="V46" t="s">
        <v>279</v>
      </c>
      <c r="W46" t="s">
        <v>32</v>
      </c>
      <c r="X46" t="s">
        <v>108</v>
      </c>
      <c r="Y46" t="s">
        <v>103</v>
      </c>
      <c r="Z46" t="s">
        <v>484</v>
      </c>
      <c r="AA46" s="2">
        <v>42779.684513888889</v>
      </c>
      <c r="AB46" s="2">
        <v>42844.052083333336</v>
      </c>
      <c r="AC46" t="s">
        <v>170</v>
      </c>
      <c r="AD46">
        <v>8</v>
      </c>
      <c r="AE46" t="str">
        <f t="shared" ca="1" si="12"/>
        <v>Platform Software</v>
      </c>
      <c r="AF46" t="str">
        <f t="shared" ca="1" si="13"/>
        <v>Avitus_1.4.0.64-20170419</v>
      </c>
      <c r="AG46" t="str">
        <f t="shared" ca="1" si="14"/>
        <v xml:space="preserve"> ---</v>
      </c>
      <c r="AH46" t="str">
        <f t="shared" ca="1" si="15"/>
        <v>P0</v>
      </c>
    </row>
    <row r="47" spans="1:34" x14ac:dyDescent="0.3">
      <c r="A47">
        <f t="shared" si="8"/>
        <v>30</v>
      </c>
      <c r="B47">
        <f t="shared" si="9"/>
        <v>0</v>
      </c>
      <c r="C47" s="4">
        <f t="shared" ca="1" si="10"/>
        <v>97279</v>
      </c>
      <c r="D47">
        <v>97279</v>
      </c>
      <c r="E47" t="s">
        <v>395</v>
      </c>
      <c r="F47" t="s">
        <v>28</v>
      </c>
      <c r="G47" t="s">
        <v>912</v>
      </c>
      <c r="H47" t="s">
        <v>112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1087</v>
      </c>
      <c r="N47" t="s">
        <v>810</v>
      </c>
      <c r="O47">
        <v>17090</v>
      </c>
      <c r="P47" t="s">
        <v>168</v>
      </c>
      <c r="Q47" t="s">
        <v>287</v>
      </c>
      <c r="R47" t="s">
        <v>82</v>
      </c>
      <c r="S47" t="s">
        <v>269</v>
      </c>
      <c r="T47" t="s">
        <v>36</v>
      </c>
      <c r="U47" t="s">
        <v>35</v>
      </c>
      <c r="V47" t="s">
        <v>190</v>
      </c>
      <c r="W47" t="s">
        <v>26</v>
      </c>
      <c r="X47" t="s">
        <v>108</v>
      </c>
      <c r="Y47" t="s">
        <v>103</v>
      </c>
      <c r="Z47" t="s">
        <v>484</v>
      </c>
      <c r="AA47" s="2">
        <v>42814.462037037039</v>
      </c>
      <c r="AB47" s="2">
        <v>42845.193807870368</v>
      </c>
      <c r="AD47">
        <v>7</v>
      </c>
      <c r="AE47" t="str">
        <f t="shared" ca="1" si="12"/>
        <v>Platform Software</v>
      </c>
      <c r="AF47" t="str">
        <f t="shared" ca="1" si="13"/>
        <v>Avitus_1.4.0.65-20170426</v>
      </c>
      <c r="AG47" t="str">
        <f t="shared" ca="1" si="14"/>
        <v xml:space="preserve"> ---</v>
      </c>
      <c r="AH47" t="str">
        <f t="shared" ca="1" si="15"/>
        <v>P1</v>
      </c>
    </row>
    <row r="48" spans="1:34" x14ac:dyDescent="0.3">
      <c r="A48">
        <f t="shared" si="8"/>
        <v>15</v>
      </c>
      <c r="B48">
        <f t="shared" si="9"/>
        <v>14</v>
      </c>
      <c r="C48" s="4">
        <f t="shared" ca="1" si="10"/>
        <v>97971</v>
      </c>
      <c r="D48">
        <v>97971</v>
      </c>
      <c r="E48" t="s">
        <v>513</v>
      </c>
      <c r="F48" t="s">
        <v>28</v>
      </c>
      <c r="G48" t="s">
        <v>866</v>
      </c>
      <c r="H48" t="s">
        <v>112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986</v>
      </c>
      <c r="O48" t="s">
        <v>123</v>
      </c>
      <c r="P48" t="s">
        <v>168</v>
      </c>
      <c r="Q48" t="s">
        <v>287</v>
      </c>
      <c r="R48" t="s">
        <v>82</v>
      </c>
      <c r="S48" t="s">
        <v>269</v>
      </c>
      <c r="T48" t="s">
        <v>36</v>
      </c>
      <c r="U48" t="s">
        <v>35</v>
      </c>
      <c r="V48" t="s">
        <v>287</v>
      </c>
      <c r="W48" t="s">
        <v>95</v>
      </c>
      <c r="X48" t="s">
        <v>108</v>
      </c>
      <c r="Y48" t="s">
        <v>103</v>
      </c>
      <c r="Z48" t="s">
        <v>484</v>
      </c>
      <c r="AA48" s="2">
        <v>42830.646192129629</v>
      </c>
      <c r="AB48" s="2">
        <v>42831.7422337963</v>
      </c>
      <c r="AD48">
        <v>3</v>
      </c>
      <c r="AE48" t="str">
        <f t="shared" ca="1" si="12"/>
        <v>Platform Software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P1</v>
      </c>
    </row>
    <row r="49" spans="1:34" x14ac:dyDescent="0.3">
      <c r="A49">
        <f t="shared" si="8"/>
        <v>3</v>
      </c>
      <c r="B49">
        <f t="shared" si="9"/>
        <v>1</v>
      </c>
      <c r="C49" s="4">
        <f t="shared" ca="1" si="10"/>
        <v>98363</v>
      </c>
      <c r="D49">
        <v>98363</v>
      </c>
      <c r="E49" t="s">
        <v>409</v>
      </c>
      <c r="F49" t="s">
        <v>28</v>
      </c>
      <c r="G49" t="s">
        <v>244</v>
      </c>
      <c r="H49" t="s">
        <v>184</v>
      </c>
      <c r="I49" t="s">
        <v>81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1062</v>
      </c>
      <c r="O49" t="s">
        <v>123</v>
      </c>
      <c r="P49" t="s">
        <v>123</v>
      </c>
      <c r="Q49" t="s">
        <v>287</v>
      </c>
      <c r="R49" t="s">
        <v>82</v>
      </c>
      <c r="S49" t="s">
        <v>269</v>
      </c>
      <c r="T49" t="s">
        <v>36</v>
      </c>
      <c r="U49" t="s">
        <v>35</v>
      </c>
      <c r="V49" t="s">
        <v>1063</v>
      </c>
      <c r="W49" t="s">
        <v>93</v>
      </c>
      <c r="X49" t="s">
        <v>108</v>
      </c>
      <c r="Y49" t="s">
        <v>484</v>
      </c>
      <c r="Z49" t="s">
        <v>484</v>
      </c>
      <c r="AA49" s="2">
        <v>42842.717986111114</v>
      </c>
      <c r="AB49" s="2">
        <v>42844.925856481481</v>
      </c>
      <c r="AC49" t="s">
        <v>1092</v>
      </c>
      <c r="AD49">
        <v>1</v>
      </c>
      <c r="AE49" t="str">
        <f t="shared" ca="1" si="12"/>
        <v>Platform Software</v>
      </c>
      <c r="AF49" t="str">
        <f t="shared" ca="1" si="13"/>
        <v xml:space="preserve"> ---</v>
      </c>
      <c r="AG49" t="str">
        <f t="shared" ca="1" si="14"/>
        <v xml:space="preserve"> ---</v>
      </c>
      <c r="AH49" t="str">
        <f t="shared" ca="1" si="15"/>
        <v>P0</v>
      </c>
    </row>
    <row r="50" spans="1:34" x14ac:dyDescent="0.3">
      <c r="A50">
        <f t="shared" si="8"/>
        <v>3</v>
      </c>
      <c r="B50">
        <f t="shared" si="9"/>
        <v>2</v>
      </c>
      <c r="C50" s="4">
        <f t="shared" ca="1" si="10"/>
        <v>98365</v>
      </c>
      <c r="D50">
        <v>98365</v>
      </c>
      <c r="E50" t="s">
        <v>408</v>
      </c>
      <c r="F50" t="s">
        <v>28</v>
      </c>
      <c r="G50" t="s">
        <v>407</v>
      </c>
      <c r="H50" t="s">
        <v>184</v>
      </c>
      <c r="I50" t="s">
        <v>81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1064</v>
      </c>
      <c r="O50" t="s">
        <v>123</v>
      </c>
      <c r="P50" t="s">
        <v>196</v>
      </c>
      <c r="Q50" t="s">
        <v>287</v>
      </c>
      <c r="R50" t="s">
        <v>82</v>
      </c>
      <c r="S50" t="s">
        <v>269</v>
      </c>
      <c r="T50" t="s">
        <v>23</v>
      </c>
      <c r="U50" t="s">
        <v>39</v>
      </c>
      <c r="V50" t="s">
        <v>82</v>
      </c>
      <c r="W50" t="s">
        <v>499</v>
      </c>
      <c r="X50" t="s">
        <v>108</v>
      </c>
      <c r="Y50" t="s">
        <v>484</v>
      </c>
      <c r="Z50" t="s">
        <v>484</v>
      </c>
      <c r="AA50" s="2">
        <v>42842.732210648152</v>
      </c>
      <c r="AB50" s="2">
        <v>42843.471215277779</v>
      </c>
      <c r="AD50">
        <v>3</v>
      </c>
      <c r="AE50" t="str">
        <f t="shared" ca="1" si="12"/>
        <v>Platform Software</v>
      </c>
      <c r="AF50" t="str">
        <f t="shared" ca="1" si="13"/>
        <v xml:space="preserve"> ---</v>
      </c>
      <c r="AG50" t="str">
        <f t="shared" ca="1" si="14"/>
        <v xml:space="preserve"> ---</v>
      </c>
      <c r="AH50" t="str">
        <f t="shared" ca="1" si="15"/>
        <v>P0</v>
      </c>
    </row>
    <row r="51" spans="1:34" x14ac:dyDescent="0.3">
      <c r="A51">
        <f t="shared" si="8"/>
        <v>2</v>
      </c>
      <c r="B51">
        <f t="shared" si="9"/>
        <v>2</v>
      </c>
      <c r="C51" s="4">
        <f t="shared" ca="1" si="10"/>
        <v>98383</v>
      </c>
      <c r="D51">
        <v>98383</v>
      </c>
      <c r="E51" t="s">
        <v>27</v>
      </c>
      <c r="F51" t="s">
        <v>28</v>
      </c>
      <c r="G51" t="s">
        <v>481</v>
      </c>
      <c r="H51" t="s">
        <v>94</v>
      </c>
      <c r="I51" t="s">
        <v>81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1067</v>
      </c>
      <c r="O51" t="s">
        <v>123</v>
      </c>
      <c r="P51" t="s">
        <v>123</v>
      </c>
      <c r="Q51" t="s">
        <v>21</v>
      </c>
      <c r="S51" t="s">
        <v>269</v>
      </c>
      <c r="T51" t="s">
        <v>36</v>
      </c>
      <c r="U51" t="s">
        <v>22</v>
      </c>
      <c r="V51" t="s">
        <v>82</v>
      </c>
      <c r="W51" t="s">
        <v>54</v>
      </c>
      <c r="X51" t="s">
        <v>433</v>
      </c>
      <c r="Y51" t="s">
        <v>484</v>
      </c>
      <c r="Z51" t="s">
        <v>484</v>
      </c>
      <c r="AA51" s="2">
        <v>42843.071851851855</v>
      </c>
      <c r="AB51" s="2">
        <v>42843.078425925924</v>
      </c>
      <c r="AD51">
        <v>3</v>
      </c>
      <c r="AE51" t="str">
        <f t="shared" ca="1" si="12"/>
        <v>Platform Software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P2</v>
      </c>
    </row>
    <row r="52" spans="1:34" x14ac:dyDescent="0.3">
      <c r="A52">
        <f t="shared" si="8"/>
        <v>0</v>
      </c>
      <c r="B52">
        <f t="shared" si="9"/>
        <v>0</v>
      </c>
      <c r="C52" s="4">
        <f t="shared" ca="1" si="10"/>
        <v>98523</v>
      </c>
      <c r="D52">
        <v>98523</v>
      </c>
      <c r="E52" t="s">
        <v>377</v>
      </c>
      <c r="F52" t="s">
        <v>28</v>
      </c>
      <c r="G52" t="s">
        <v>53</v>
      </c>
      <c r="H52" t="s">
        <v>94</v>
      </c>
      <c r="I52" t="s">
        <v>123</v>
      </c>
      <c r="J52" t="s">
        <v>123</v>
      </c>
      <c r="K52" t="str">
        <f t="shared" ca="1" si="11"/>
        <v>NTR</v>
      </c>
      <c r="L52" t="s">
        <v>484</v>
      </c>
      <c r="M52" t="s">
        <v>484</v>
      </c>
      <c r="N52" t="s">
        <v>1093</v>
      </c>
      <c r="O52" t="s">
        <v>123</v>
      </c>
      <c r="P52" t="s">
        <v>123</v>
      </c>
      <c r="Q52" t="s">
        <v>21</v>
      </c>
      <c r="S52" t="s">
        <v>269</v>
      </c>
      <c r="T52" t="s">
        <v>36</v>
      </c>
      <c r="U52" t="s">
        <v>22</v>
      </c>
      <c r="V52" t="s">
        <v>29</v>
      </c>
      <c r="W52" t="s">
        <v>54</v>
      </c>
      <c r="X52" t="s">
        <v>522</v>
      </c>
      <c r="Y52" t="s">
        <v>484</v>
      </c>
      <c r="Z52" t="s">
        <v>484</v>
      </c>
      <c r="AA52" s="2">
        <v>42845.075706018521</v>
      </c>
      <c r="AB52" s="2">
        <v>42845.121504629627</v>
      </c>
      <c r="AD52">
        <v>3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8"/>
        <v>106</v>
      </c>
      <c r="B53">
        <f t="shared" si="9"/>
        <v>1</v>
      </c>
      <c r="C53" s="4">
        <f t="shared" ca="1" si="10"/>
        <v>94191</v>
      </c>
      <c r="D53">
        <v>94191</v>
      </c>
      <c r="E53" t="s">
        <v>186</v>
      </c>
      <c r="F53" t="s">
        <v>75</v>
      </c>
      <c r="G53" t="s">
        <v>76</v>
      </c>
      <c r="H53" t="s">
        <v>112</v>
      </c>
      <c r="I53" t="s">
        <v>30</v>
      </c>
      <c r="J53" t="s">
        <v>123</v>
      </c>
      <c r="K53" t="str">
        <f t="shared" ca="1" si="11"/>
        <v>.</v>
      </c>
      <c r="L53" t="s">
        <v>796</v>
      </c>
      <c r="M53" t="s">
        <v>484</v>
      </c>
      <c r="N53" t="s">
        <v>344</v>
      </c>
      <c r="O53">
        <v>12886</v>
      </c>
      <c r="P53" t="s">
        <v>123</v>
      </c>
      <c r="Q53" t="s">
        <v>82</v>
      </c>
      <c r="S53" t="s">
        <v>269</v>
      </c>
      <c r="T53" t="s">
        <v>36</v>
      </c>
      <c r="U53" t="s">
        <v>35</v>
      </c>
      <c r="V53" t="s">
        <v>25</v>
      </c>
      <c r="W53" t="s">
        <v>26</v>
      </c>
      <c r="X53" t="s">
        <v>272</v>
      </c>
      <c r="Y53" t="s">
        <v>103</v>
      </c>
      <c r="Z53" t="s">
        <v>484</v>
      </c>
      <c r="AA53" s="2">
        <v>42739.997685185182</v>
      </c>
      <c r="AB53" s="2">
        <v>42844.433553240742</v>
      </c>
      <c r="AD53">
        <v>20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 xml:space="preserve"> ---</v>
      </c>
      <c r="AH53" t="str">
        <f t="shared" ca="1" si="15"/>
        <v>P1</v>
      </c>
    </row>
    <row r="54" spans="1:34" x14ac:dyDescent="0.3">
      <c r="A54">
        <f t="shared" si="8"/>
        <v>34</v>
      </c>
      <c r="B54">
        <f t="shared" si="9"/>
        <v>1</v>
      </c>
      <c r="C54" s="4">
        <f t="shared" ca="1" si="10"/>
        <v>97142</v>
      </c>
      <c r="D54">
        <v>97142</v>
      </c>
      <c r="E54" t="s">
        <v>147</v>
      </c>
      <c r="F54" t="s">
        <v>75</v>
      </c>
      <c r="G54" t="s">
        <v>76</v>
      </c>
      <c r="H54" t="s">
        <v>94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1087</v>
      </c>
      <c r="N54" t="s">
        <v>827</v>
      </c>
      <c r="O54" t="s">
        <v>123</v>
      </c>
      <c r="P54" t="s">
        <v>98</v>
      </c>
      <c r="Q54" t="s">
        <v>82</v>
      </c>
      <c r="S54" t="s">
        <v>269</v>
      </c>
      <c r="T54" t="s">
        <v>36</v>
      </c>
      <c r="U54" t="s">
        <v>35</v>
      </c>
      <c r="V54" t="s">
        <v>29</v>
      </c>
      <c r="W54" t="s">
        <v>65</v>
      </c>
      <c r="X54" t="s">
        <v>41</v>
      </c>
      <c r="Y54" t="s">
        <v>484</v>
      </c>
      <c r="Z54" t="s">
        <v>847</v>
      </c>
      <c r="AA54" s="2">
        <v>42810.325949074075</v>
      </c>
      <c r="AB54" s="2">
        <v>42844.765370370369</v>
      </c>
      <c r="AD54">
        <v>3</v>
      </c>
      <c r="AE54" t="str">
        <f t="shared" ca="1" si="12"/>
        <v>Protocols-AAUM</v>
      </c>
      <c r="AF54" t="str">
        <f t="shared" ca="1" si="13"/>
        <v>Avitus_1.4.0.65-20170426</v>
      </c>
      <c r="AG54" t="str">
        <f t="shared" ca="1" si="14"/>
        <v xml:space="preserve"> ---</v>
      </c>
      <c r="AH54" t="str">
        <f t="shared" ca="1" si="15"/>
        <v>P2</v>
      </c>
    </row>
    <row r="55" spans="1:34" x14ac:dyDescent="0.3">
      <c r="A55">
        <f t="shared" si="8"/>
        <v>406</v>
      </c>
      <c r="B55">
        <f t="shared" si="9"/>
        <v>9</v>
      </c>
      <c r="C55" s="4">
        <f t="shared" ca="1" si="10"/>
        <v>78244</v>
      </c>
      <c r="D55">
        <v>78244</v>
      </c>
      <c r="E55" t="s">
        <v>895</v>
      </c>
      <c r="F55" t="s">
        <v>19</v>
      </c>
      <c r="G55" t="s">
        <v>83</v>
      </c>
      <c r="H55" t="s">
        <v>184</v>
      </c>
      <c r="I55" t="s">
        <v>30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353</v>
      </c>
      <c r="O55" t="s">
        <v>123</v>
      </c>
      <c r="P55" t="s">
        <v>123</v>
      </c>
      <c r="Q55" t="s">
        <v>82</v>
      </c>
      <c r="S55" t="s">
        <v>269</v>
      </c>
      <c r="T55" t="s">
        <v>36</v>
      </c>
      <c r="U55" t="s">
        <v>35</v>
      </c>
      <c r="V55" t="s">
        <v>43</v>
      </c>
      <c r="W55" t="s">
        <v>65</v>
      </c>
      <c r="X55" t="s">
        <v>272</v>
      </c>
      <c r="Y55" t="s">
        <v>100</v>
      </c>
      <c r="Z55" t="s">
        <v>484</v>
      </c>
      <c r="AA55" s="2">
        <v>42433.348449074074</v>
      </c>
      <c r="AB55" s="2">
        <v>42836.139282407406</v>
      </c>
      <c r="AD55">
        <v>4</v>
      </c>
      <c r="AE55" t="str">
        <f t="shared" ca="1" si="12"/>
        <v>Protocols-NFS</v>
      </c>
      <c r="AF55" t="str">
        <f t="shared" ca="1" si="13"/>
        <v xml:space="preserve"> ---</v>
      </c>
      <c r="AG55" t="str">
        <f t="shared" ca="1" si="14"/>
        <v xml:space="preserve"> ---</v>
      </c>
      <c r="AH55" t="str">
        <f t="shared" ca="1" si="15"/>
        <v>P0</v>
      </c>
    </row>
    <row r="56" spans="1:34" x14ac:dyDescent="0.3">
      <c r="A56">
        <f t="shared" si="8"/>
        <v>10</v>
      </c>
      <c r="B56">
        <f t="shared" si="9"/>
        <v>0</v>
      </c>
      <c r="C56" s="4">
        <f t="shared" ca="1" si="10"/>
        <v>98118</v>
      </c>
      <c r="D56">
        <v>98118</v>
      </c>
      <c r="E56" t="s">
        <v>447</v>
      </c>
      <c r="F56" t="s">
        <v>19</v>
      </c>
      <c r="G56" t="s">
        <v>442</v>
      </c>
      <c r="H56" t="s">
        <v>184</v>
      </c>
      <c r="I56" t="s">
        <v>81</v>
      </c>
      <c r="J56" t="s">
        <v>123</v>
      </c>
      <c r="K56" t="str">
        <f t="shared" ca="1" si="11"/>
        <v>NTR</v>
      </c>
      <c r="L56" t="s">
        <v>484</v>
      </c>
      <c r="M56" t="s">
        <v>1086</v>
      </c>
      <c r="N56" t="s">
        <v>1091</v>
      </c>
      <c r="O56" t="s">
        <v>123</v>
      </c>
      <c r="P56" t="s">
        <v>123</v>
      </c>
      <c r="Q56" t="s">
        <v>82</v>
      </c>
      <c r="S56" t="s">
        <v>269</v>
      </c>
      <c r="T56" t="s">
        <v>51</v>
      </c>
      <c r="U56" t="s">
        <v>35</v>
      </c>
      <c r="V56" t="s">
        <v>82</v>
      </c>
      <c r="W56" t="s">
        <v>54</v>
      </c>
      <c r="X56" t="s">
        <v>47</v>
      </c>
      <c r="Y56" t="s">
        <v>103</v>
      </c>
      <c r="Z56" t="s">
        <v>484</v>
      </c>
      <c r="AA56" s="2">
        <v>42835.585648148146</v>
      </c>
      <c r="AB56" s="2">
        <v>42845.190150462964</v>
      </c>
      <c r="AD56">
        <v>8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x14ac:dyDescent="0.3">
      <c r="A57">
        <f t="shared" si="8"/>
        <v>173</v>
      </c>
      <c r="B57">
        <f t="shared" si="9"/>
        <v>1</v>
      </c>
      <c r="C57" s="4">
        <f t="shared" ca="1" si="10"/>
        <v>91457</v>
      </c>
      <c r="D57">
        <v>91457</v>
      </c>
      <c r="E57" t="s">
        <v>205</v>
      </c>
      <c r="F57" t="s">
        <v>86</v>
      </c>
      <c r="G57" t="s">
        <v>87</v>
      </c>
      <c r="H57" t="s">
        <v>184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1087</v>
      </c>
      <c r="N57" t="s">
        <v>358</v>
      </c>
      <c r="O57" t="s">
        <v>123</v>
      </c>
      <c r="P57" t="s">
        <v>123</v>
      </c>
      <c r="Q57" t="s">
        <v>82</v>
      </c>
      <c r="S57" t="s">
        <v>269</v>
      </c>
      <c r="T57" t="s">
        <v>36</v>
      </c>
      <c r="U57" t="s">
        <v>35</v>
      </c>
      <c r="V57" t="s">
        <v>29</v>
      </c>
      <c r="W57" t="s">
        <v>54</v>
      </c>
      <c r="X57" t="s">
        <v>272</v>
      </c>
      <c r="Y57" t="s">
        <v>100</v>
      </c>
      <c r="Z57" t="s">
        <v>484</v>
      </c>
      <c r="AA57" s="2">
        <v>42670.388807870368</v>
      </c>
      <c r="AB57" s="2">
        <v>42844.585289351853</v>
      </c>
      <c r="AC57" t="s">
        <v>402</v>
      </c>
      <c r="AD57">
        <v>6</v>
      </c>
      <c r="AE57" t="str">
        <f t="shared" ca="1" si="12"/>
        <v>Protocols-SMB</v>
      </c>
      <c r="AF57" t="str">
        <f t="shared" ca="1" si="13"/>
        <v>Avitus_1.4.0.65-20170426</v>
      </c>
      <c r="AG57" t="str">
        <f t="shared" ca="1" si="14"/>
        <v xml:space="preserve"> ---</v>
      </c>
      <c r="AH57" t="str">
        <f t="shared" ca="1" si="15"/>
        <v>P0</v>
      </c>
    </row>
    <row r="58" spans="1:34" x14ac:dyDescent="0.3">
      <c r="A58">
        <f t="shared" si="8"/>
        <v>169</v>
      </c>
      <c r="B58">
        <f t="shared" si="9"/>
        <v>1</v>
      </c>
      <c r="C58" s="4">
        <f t="shared" ca="1" si="10"/>
        <v>91629</v>
      </c>
      <c r="D58">
        <v>91629</v>
      </c>
      <c r="E58" t="s">
        <v>18</v>
      </c>
      <c r="F58" t="s">
        <v>86</v>
      </c>
      <c r="G58" t="s">
        <v>92</v>
      </c>
      <c r="H58" t="s">
        <v>112</v>
      </c>
      <c r="I58" t="s">
        <v>913</v>
      </c>
      <c r="J58" t="s">
        <v>123</v>
      </c>
      <c r="K58" t="str">
        <f t="shared" ca="1" si="11"/>
        <v>.</v>
      </c>
      <c r="L58" t="s">
        <v>484</v>
      </c>
      <c r="M58" t="s">
        <v>1087</v>
      </c>
      <c r="N58" t="s">
        <v>360</v>
      </c>
      <c r="O58">
        <v>12271</v>
      </c>
      <c r="P58" t="s">
        <v>123</v>
      </c>
      <c r="Q58" t="s">
        <v>82</v>
      </c>
      <c r="S58" t="s">
        <v>269</v>
      </c>
      <c r="T58" t="s">
        <v>23</v>
      </c>
      <c r="U58" t="s">
        <v>22</v>
      </c>
      <c r="V58" t="s">
        <v>25</v>
      </c>
      <c r="W58" t="s">
        <v>26</v>
      </c>
      <c r="X58" t="s">
        <v>272</v>
      </c>
      <c r="Y58" t="s">
        <v>484</v>
      </c>
      <c r="Z58" t="s">
        <v>484</v>
      </c>
      <c r="AA58" s="2">
        <v>42675.623761574076</v>
      </c>
      <c r="AB58" s="2">
        <v>42844.585150462961</v>
      </c>
      <c r="AD58">
        <v>2</v>
      </c>
      <c r="AE58" t="str">
        <f t="shared" ca="1" si="12"/>
        <v>Protocols-SMB</v>
      </c>
      <c r="AF58" t="str">
        <f t="shared" ca="1" si="13"/>
        <v>Avitus_1.4.0.65-20170426</v>
      </c>
      <c r="AG58" t="str">
        <f t="shared" ca="1" si="14"/>
        <v xml:space="preserve"> ---</v>
      </c>
      <c r="AH58" t="str">
        <f t="shared" ca="1" si="15"/>
        <v>P1</v>
      </c>
    </row>
    <row r="59" spans="1:34" x14ac:dyDescent="0.3">
      <c r="A59">
        <f t="shared" si="8"/>
        <v>90</v>
      </c>
      <c r="B59">
        <f t="shared" si="9"/>
        <v>3</v>
      </c>
      <c r="C59" s="4">
        <f t="shared" ca="1" si="10"/>
        <v>94832</v>
      </c>
      <c r="D59">
        <v>94832</v>
      </c>
      <c r="E59" t="s">
        <v>242</v>
      </c>
      <c r="F59" t="s">
        <v>86</v>
      </c>
      <c r="G59" t="s">
        <v>92</v>
      </c>
      <c r="H59" t="s">
        <v>184</v>
      </c>
      <c r="I59" t="s">
        <v>81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270</v>
      </c>
      <c r="O59" t="s">
        <v>123</v>
      </c>
      <c r="P59" t="s">
        <v>1036</v>
      </c>
      <c r="Q59" t="s">
        <v>82</v>
      </c>
      <c r="S59" t="s">
        <v>269</v>
      </c>
      <c r="T59" t="s">
        <v>36</v>
      </c>
      <c r="U59" t="s">
        <v>22</v>
      </c>
      <c r="V59" t="s">
        <v>82</v>
      </c>
      <c r="W59" t="s">
        <v>54</v>
      </c>
      <c r="X59" t="s">
        <v>272</v>
      </c>
      <c r="Y59" t="s">
        <v>484</v>
      </c>
      <c r="Z59" t="s">
        <v>484</v>
      </c>
      <c r="AA59" s="2">
        <v>42755.471365740741</v>
      </c>
      <c r="AB59" s="2">
        <v>42842.537662037037</v>
      </c>
      <c r="AC59" t="s">
        <v>170</v>
      </c>
      <c r="AD59">
        <v>4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 xml:space="preserve"> ---</v>
      </c>
      <c r="AH59" t="str">
        <f t="shared" ca="1" si="15"/>
        <v>P0</v>
      </c>
    </row>
    <row r="60" spans="1:34" x14ac:dyDescent="0.3">
      <c r="A60">
        <f t="shared" si="8"/>
        <v>90</v>
      </c>
      <c r="B60">
        <f t="shared" si="9"/>
        <v>2</v>
      </c>
      <c r="C60" s="4">
        <f t="shared" ca="1" si="10"/>
        <v>94835</v>
      </c>
      <c r="D60">
        <v>94835</v>
      </c>
      <c r="E60" t="s">
        <v>561</v>
      </c>
      <c r="F60" t="s">
        <v>86</v>
      </c>
      <c r="G60" t="s">
        <v>87</v>
      </c>
      <c r="H60" t="s">
        <v>112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363</v>
      </c>
      <c r="O60">
        <v>13183</v>
      </c>
      <c r="P60" t="s">
        <v>1075</v>
      </c>
      <c r="Q60" t="s">
        <v>82</v>
      </c>
      <c r="S60" t="s">
        <v>269</v>
      </c>
      <c r="T60" t="s">
        <v>36</v>
      </c>
      <c r="U60" t="s">
        <v>35</v>
      </c>
      <c r="V60" t="s">
        <v>190</v>
      </c>
      <c r="W60" t="s">
        <v>26</v>
      </c>
      <c r="X60" t="s">
        <v>272</v>
      </c>
      <c r="Y60" t="s">
        <v>103</v>
      </c>
      <c r="Z60" t="s">
        <v>484</v>
      </c>
      <c r="AA60" s="2">
        <v>42755.484872685185</v>
      </c>
      <c r="AB60" s="2">
        <v>42843.194166666668</v>
      </c>
      <c r="AD60">
        <v>1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 xml:space="preserve"> ---</v>
      </c>
      <c r="AH60" t="str">
        <f t="shared" ca="1" si="15"/>
        <v>P1</v>
      </c>
    </row>
    <row r="61" spans="1:34" x14ac:dyDescent="0.3">
      <c r="A61">
        <f t="shared" si="8"/>
        <v>57</v>
      </c>
      <c r="B61">
        <f t="shared" si="9"/>
        <v>13</v>
      </c>
      <c r="C61" s="4">
        <f t="shared" ca="1" si="10"/>
        <v>96345</v>
      </c>
      <c r="D61">
        <v>96345</v>
      </c>
      <c r="E61" t="s">
        <v>91</v>
      </c>
      <c r="F61" t="s">
        <v>86</v>
      </c>
      <c r="G61" t="s">
        <v>92</v>
      </c>
      <c r="H61" t="s">
        <v>184</v>
      </c>
      <c r="I61" t="s">
        <v>560</v>
      </c>
      <c r="J61" t="s">
        <v>1101</v>
      </c>
      <c r="K61" t="str">
        <f t="shared" ca="1" si="11"/>
        <v>.</v>
      </c>
      <c r="L61" t="s">
        <v>484</v>
      </c>
      <c r="M61" t="s">
        <v>484</v>
      </c>
      <c r="N61" t="s">
        <v>582</v>
      </c>
      <c r="O61" t="s">
        <v>123</v>
      </c>
      <c r="P61" t="s">
        <v>123</v>
      </c>
      <c r="Q61" t="s">
        <v>82</v>
      </c>
      <c r="S61" t="s">
        <v>269</v>
      </c>
      <c r="T61" t="s">
        <v>23</v>
      </c>
      <c r="U61" t="s">
        <v>22</v>
      </c>
      <c r="V61" t="s">
        <v>82</v>
      </c>
      <c r="W61" t="s">
        <v>40</v>
      </c>
      <c r="X61" t="s">
        <v>559</v>
      </c>
      <c r="Y61" t="s">
        <v>484</v>
      </c>
      <c r="Z61" t="s">
        <v>484</v>
      </c>
      <c r="AA61" s="2">
        <v>42789.95722222222</v>
      </c>
      <c r="AB61" s="2">
        <v>42832.714872685188</v>
      </c>
      <c r="AC61" t="s">
        <v>789</v>
      </c>
      <c r="AD61">
        <v>68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 xml:space="preserve"> ---</v>
      </c>
      <c r="AH61" t="str">
        <f t="shared" ca="1" si="15"/>
        <v>P0</v>
      </c>
    </row>
    <row r="62" spans="1:34" x14ac:dyDescent="0.3">
      <c r="A62">
        <f t="shared" si="8"/>
        <v>37</v>
      </c>
      <c r="B62">
        <f t="shared" si="9"/>
        <v>16</v>
      </c>
      <c r="C62" s="4">
        <f t="shared" ca="1" si="10"/>
        <v>97010</v>
      </c>
      <c r="D62">
        <v>97010</v>
      </c>
      <c r="E62" t="s">
        <v>18</v>
      </c>
      <c r="F62" t="s">
        <v>86</v>
      </c>
      <c r="G62" t="s">
        <v>92</v>
      </c>
      <c r="H62" t="s">
        <v>94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776</v>
      </c>
      <c r="O62" t="s">
        <v>123</v>
      </c>
      <c r="P62" t="s">
        <v>626</v>
      </c>
      <c r="Q62" t="s">
        <v>82</v>
      </c>
      <c r="S62" t="s">
        <v>269</v>
      </c>
      <c r="T62" t="s">
        <v>36</v>
      </c>
      <c r="U62" t="s">
        <v>35</v>
      </c>
      <c r="V62" t="s">
        <v>29</v>
      </c>
      <c r="W62" t="s">
        <v>54</v>
      </c>
      <c r="X62" t="s">
        <v>405</v>
      </c>
      <c r="Y62" t="s">
        <v>484</v>
      </c>
      <c r="Z62" t="s">
        <v>484</v>
      </c>
      <c r="AA62" s="2">
        <v>42807.641898148147</v>
      </c>
      <c r="AB62" s="2">
        <v>42829.62767361111</v>
      </c>
      <c r="AD62">
        <v>3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 xml:space="preserve"> ---</v>
      </c>
      <c r="AH62" t="str">
        <f t="shared" ca="1" si="15"/>
        <v>P2</v>
      </c>
    </row>
    <row r="63" spans="1:34" x14ac:dyDescent="0.3">
      <c r="A63">
        <f t="shared" si="8"/>
        <v>23</v>
      </c>
      <c r="B63">
        <f t="shared" si="9"/>
        <v>3</v>
      </c>
      <c r="C63" s="4">
        <f t="shared" ca="1" si="10"/>
        <v>97543</v>
      </c>
      <c r="D63">
        <v>97543</v>
      </c>
      <c r="E63" t="s">
        <v>91</v>
      </c>
      <c r="F63" t="s">
        <v>86</v>
      </c>
      <c r="G63" t="s">
        <v>92</v>
      </c>
      <c r="H63" t="s">
        <v>94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1037</v>
      </c>
      <c r="O63">
        <v>17360</v>
      </c>
      <c r="P63" t="s">
        <v>123</v>
      </c>
      <c r="Q63" t="s">
        <v>82</v>
      </c>
      <c r="S63" t="s">
        <v>269</v>
      </c>
      <c r="T63" t="s">
        <v>36</v>
      </c>
      <c r="U63" t="s">
        <v>35</v>
      </c>
      <c r="V63" t="s">
        <v>29</v>
      </c>
      <c r="W63" t="s">
        <v>44</v>
      </c>
      <c r="X63" t="s">
        <v>118</v>
      </c>
      <c r="Y63" t="s">
        <v>484</v>
      </c>
      <c r="Z63" t="s">
        <v>484</v>
      </c>
      <c r="AA63" s="2">
        <v>42821.996874999997</v>
      </c>
      <c r="AB63" s="2">
        <v>42842.541400462964</v>
      </c>
      <c r="AC63" t="s">
        <v>402</v>
      </c>
      <c r="AD63">
        <v>1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 xml:space="preserve"> ---</v>
      </c>
      <c r="AH63" t="str">
        <f t="shared" ca="1" si="15"/>
        <v>P2</v>
      </c>
    </row>
    <row r="64" spans="1:34" x14ac:dyDescent="0.3">
      <c r="A64">
        <f t="shared" si="8"/>
        <v>20</v>
      </c>
      <c r="B64">
        <f t="shared" si="9"/>
        <v>2</v>
      </c>
      <c r="C64" s="4">
        <f t="shared" ca="1" si="10"/>
        <v>97762</v>
      </c>
      <c r="D64">
        <v>97762</v>
      </c>
      <c r="E64" t="s">
        <v>85</v>
      </c>
      <c r="F64" t="s">
        <v>86</v>
      </c>
      <c r="G64" t="s">
        <v>87</v>
      </c>
      <c r="H64" t="s">
        <v>112</v>
      </c>
      <c r="I64" t="s">
        <v>24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950</v>
      </c>
      <c r="O64">
        <v>17259</v>
      </c>
      <c r="P64" t="s">
        <v>1076</v>
      </c>
      <c r="Q64" t="s">
        <v>82</v>
      </c>
      <c r="S64" t="s">
        <v>269</v>
      </c>
      <c r="T64" t="s">
        <v>23</v>
      </c>
      <c r="U64" t="s">
        <v>39</v>
      </c>
      <c r="V64" t="s">
        <v>190</v>
      </c>
      <c r="W64" t="s">
        <v>26</v>
      </c>
      <c r="X64" t="s">
        <v>405</v>
      </c>
      <c r="Y64" t="s">
        <v>484</v>
      </c>
      <c r="Z64" t="s">
        <v>484</v>
      </c>
      <c r="AA64" s="2">
        <v>42825.480578703704</v>
      </c>
      <c r="AB64" s="2">
        <v>42843.200196759259</v>
      </c>
      <c r="AD64">
        <v>1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 xml:space="preserve"> ---</v>
      </c>
      <c r="AH64" t="str">
        <f t="shared" ca="1" si="15"/>
        <v>P1</v>
      </c>
    </row>
    <row r="65" spans="1:34" x14ac:dyDescent="0.3">
      <c r="A65">
        <f t="shared" si="8"/>
        <v>3</v>
      </c>
      <c r="B65">
        <f t="shared" si="9"/>
        <v>1</v>
      </c>
      <c r="C65" s="4">
        <f t="shared" ca="1" si="10"/>
        <v>98321</v>
      </c>
      <c r="D65">
        <v>98321</v>
      </c>
      <c r="E65" t="s">
        <v>1035</v>
      </c>
      <c r="F65" t="s">
        <v>86</v>
      </c>
      <c r="G65" t="s">
        <v>87</v>
      </c>
      <c r="H65" t="s">
        <v>184</v>
      </c>
      <c r="I65" t="s">
        <v>81</v>
      </c>
      <c r="J65" t="s">
        <v>123</v>
      </c>
      <c r="K65" t="str">
        <f t="shared" ca="1" si="11"/>
        <v>.</v>
      </c>
      <c r="L65" t="s">
        <v>484</v>
      </c>
      <c r="M65" t="s">
        <v>1087</v>
      </c>
      <c r="N65" t="s">
        <v>1051</v>
      </c>
      <c r="O65" t="s">
        <v>123</v>
      </c>
      <c r="P65" t="s">
        <v>1071</v>
      </c>
      <c r="Q65" t="s">
        <v>82</v>
      </c>
      <c r="S65" t="s">
        <v>269</v>
      </c>
      <c r="T65" t="s">
        <v>23</v>
      </c>
      <c r="U65" t="s">
        <v>22</v>
      </c>
      <c r="V65" t="s">
        <v>29</v>
      </c>
      <c r="W65" t="s">
        <v>32</v>
      </c>
      <c r="X65" t="s">
        <v>405</v>
      </c>
      <c r="Y65" t="s">
        <v>484</v>
      </c>
      <c r="Z65" t="s">
        <v>484</v>
      </c>
      <c r="AA65" s="2">
        <v>42842.461909722224</v>
      </c>
      <c r="AB65" s="2">
        <v>42844.497789351852</v>
      </c>
      <c r="AD65">
        <v>1</v>
      </c>
      <c r="AE65" t="str">
        <f t="shared" ca="1" si="12"/>
        <v>Protocols-SMB</v>
      </c>
      <c r="AF65" t="str">
        <f t="shared" ca="1" si="13"/>
        <v>Avitus_1.4.0.64-20170419</v>
      </c>
      <c r="AG65" t="str">
        <f t="shared" ca="1" si="14"/>
        <v xml:space="preserve"> ---</v>
      </c>
      <c r="AH65" t="str">
        <f t="shared" ca="1" si="15"/>
        <v>P0</v>
      </c>
    </row>
    <row r="66" spans="1:34" x14ac:dyDescent="0.3">
      <c r="A66">
        <f t="shared" ref="A66:A100" si="16">DAYS360(AA66,$K$104)</f>
        <v>3</v>
      </c>
      <c r="B66">
        <f t="shared" ref="B66:B100" si="17">DAYS360(AB66,$K$104)</f>
        <v>1</v>
      </c>
      <c r="C66" s="4">
        <f t="shared" ref="C66:C100" ca="1" si="18">HYPERLINK($N$174 &amp; INDIRECT("d" &amp; ROW()),INDIRECT("d" &amp; ROW()))</f>
        <v>98322</v>
      </c>
      <c r="D66">
        <v>98322</v>
      </c>
      <c r="E66" t="s">
        <v>267</v>
      </c>
      <c r="F66" t="s">
        <v>86</v>
      </c>
      <c r="G66" t="s">
        <v>266</v>
      </c>
      <c r="H66" t="s">
        <v>184</v>
      </c>
      <c r="I66" t="s">
        <v>68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1087</v>
      </c>
      <c r="N66" t="s">
        <v>1052</v>
      </c>
      <c r="O66" t="s">
        <v>123</v>
      </c>
      <c r="P66" t="s">
        <v>123</v>
      </c>
      <c r="Q66" t="s">
        <v>82</v>
      </c>
      <c r="S66" t="s">
        <v>269</v>
      </c>
      <c r="T66" t="s">
        <v>23</v>
      </c>
      <c r="U66" t="s">
        <v>22</v>
      </c>
      <c r="V66" t="s">
        <v>82</v>
      </c>
      <c r="W66" t="s">
        <v>54</v>
      </c>
      <c r="X66" t="s">
        <v>405</v>
      </c>
      <c r="Y66" t="s">
        <v>484</v>
      </c>
      <c r="Z66" t="s">
        <v>484</v>
      </c>
      <c r="AA66" s="2">
        <v>42842.466099537036</v>
      </c>
      <c r="AB66" s="2">
        <v>42844.583449074074</v>
      </c>
      <c r="AD66">
        <v>1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"'!$C$2:$L$90"),10,FALSE),"NoWaive")</f>
        <v xml:space="preserve"> ---</v>
      </c>
      <c r="AH66" t="str">
        <f t="shared" ref="AH66:AH100" ca="1" si="23">IFERROR(VLOOKUP($D66,INDIRECT("'" &amp; $K$103 &amp; "'!$C$2:$T$90"),6,FALSE),"NTR")</f>
        <v>P0</v>
      </c>
    </row>
    <row r="67" spans="1:34" x14ac:dyDescent="0.3">
      <c r="A67">
        <f t="shared" si="16"/>
        <v>3</v>
      </c>
      <c r="B67">
        <f t="shared" si="17"/>
        <v>3</v>
      </c>
      <c r="C67" s="4">
        <f t="shared" ca="1" si="18"/>
        <v>98327</v>
      </c>
      <c r="D67">
        <v>98327</v>
      </c>
      <c r="E67" t="s">
        <v>265</v>
      </c>
      <c r="F67" t="s">
        <v>86</v>
      </c>
      <c r="G67" t="s">
        <v>87</v>
      </c>
      <c r="H67" t="s">
        <v>156</v>
      </c>
      <c r="I67" t="s">
        <v>123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1053</v>
      </c>
      <c r="O67" t="s">
        <v>123</v>
      </c>
      <c r="P67" t="s">
        <v>123</v>
      </c>
      <c r="Q67" t="s">
        <v>82</v>
      </c>
      <c r="S67" t="s">
        <v>269</v>
      </c>
      <c r="T67" t="s">
        <v>36</v>
      </c>
      <c r="U67" t="s">
        <v>22</v>
      </c>
      <c r="V67" t="s">
        <v>82</v>
      </c>
      <c r="W67" t="s">
        <v>54</v>
      </c>
      <c r="X67" t="s">
        <v>405</v>
      </c>
      <c r="Y67" t="s">
        <v>484</v>
      </c>
      <c r="Z67" t="s">
        <v>484</v>
      </c>
      <c r="AA67" s="2">
        <v>42842.525949074072</v>
      </c>
      <c r="AB67" s="2">
        <v>42842.525949074072</v>
      </c>
      <c r="AD67">
        <v>1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 xml:space="preserve"> ---</v>
      </c>
      <c r="AH67" t="str">
        <f t="shared" ca="1" si="23"/>
        <v>unspecified</v>
      </c>
    </row>
    <row r="68" spans="1:34" x14ac:dyDescent="0.3">
      <c r="A68">
        <f t="shared" si="16"/>
        <v>3</v>
      </c>
      <c r="B68">
        <f t="shared" si="17"/>
        <v>3</v>
      </c>
      <c r="C68" s="4">
        <f t="shared" ca="1" si="18"/>
        <v>98329</v>
      </c>
      <c r="D68">
        <v>98329</v>
      </c>
      <c r="E68" t="s">
        <v>89</v>
      </c>
      <c r="F68" t="s">
        <v>86</v>
      </c>
      <c r="G68" t="s">
        <v>92</v>
      </c>
      <c r="H68" t="s">
        <v>94</v>
      </c>
      <c r="I68" t="s">
        <v>24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1054</v>
      </c>
      <c r="O68" t="s">
        <v>123</v>
      </c>
      <c r="P68" t="s">
        <v>123</v>
      </c>
      <c r="Q68" t="s">
        <v>82</v>
      </c>
      <c r="S68" t="s">
        <v>269</v>
      </c>
      <c r="T68" t="s">
        <v>23</v>
      </c>
      <c r="U68" t="s">
        <v>39</v>
      </c>
      <c r="V68" t="s">
        <v>29</v>
      </c>
      <c r="W68" t="s">
        <v>54</v>
      </c>
      <c r="X68" t="s">
        <v>405</v>
      </c>
      <c r="Y68" t="s">
        <v>484</v>
      </c>
      <c r="Z68" t="s">
        <v>484</v>
      </c>
      <c r="AA68" s="2">
        <v>42842.530752314815</v>
      </c>
      <c r="AB68" s="2">
        <v>42842.530752314815</v>
      </c>
      <c r="AD68">
        <v>1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 xml:space="preserve"> ---</v>
      </c>
      <c r="AH68" t="str">
        <f t="shared" ca="1" si="23"/>
        <v>P2</v>
      </c>
    </row>
    <row r="69" spans="1:34" x14ac:dyDescent="0.3">
      <c r="A69">
        <f t="shared" si="16"/>
        <v>104</v>
      </c>
      <c r="B69">
        <f t="shared" si="17"/>
        <v>0</v>
      </c>
      <c r="C69" s="4">
        <f t="shared" ca="1" si="18"/>
        <v>94268</v>
      </c>
      <c r="D69">
        <v>94268</v>
      </c>
      <c r="E69" t="s">
        <v>181</v>
      </c>
      <c r="F69" t="s">
        <v>55</v>
      </c>
      <c r="G69" t="s">
        <v>182</v>
      </c>
      <c r="H69" t="s">
        <v>112</v>
      </c>
      <c r="I69" t="s">
        <v>30</v>
      </c>
      <c r="J69" t="s">
        <v>123</v>
      </c>
      <c r="K69" t="str">
        <f t="shared" ca="1" si="19"/>
        <v>.</v>
      </c>
      <c r="L69" t="s">
        <v>484</v>
      </c>
      <c r="M69" t="s">
        <v>1088</v>
      </c>
      <c r="N69" t="s">
        <v>368</v>
      </c>
      <c r="O69">
        <v>12452</v>
      </c>
      <c r="P69" t="s">
        <v>645</v>
      </c>
      <c r="Q69" t="s">
        <v>82</v>
      </c>
      <c r="S69" t="s">
        <v>269</v>
      </c>
      <c r="T69" t="s">
        <v>36</v>
      </c>
      <c r="U69" t="s">
        <v>35</v>
      </c>
      <c r="V69" t="s">
        <v>25</v>
      </c>
      <c r="W69" t="s">
        <v>26</v>
      </c>
      <c r="X69" t="s">
        <v>218</v>
      </c>
      <c r="Y69" t="s">
        <v>484</v>
      </c>
      <c r="Z69" t="s">
        <v>484</v>
      </c>
      <c r="AA69" s="2">
        <v>42741.246898148151</v>
      </c>
      <c r="AB69" s="2">
        <v>42845.144699074073</v>
      </c>
      <c r="AD69">
        <v>6</v>
      </c>
      <c r="AE69" t="str">
        <f t="shared" ca="1" si="20"/>
        <v>Snapshots</v>
      </c>
      <c r="AF69" t="str">
        <f t="shared" ca="1" si="21"/>
        <v>Avitus_1.4.0.66-20170503</v>
      </c>
      <c r="AG69" t="str">
        <f t="shared" ca="1" si="22"/>
        <v xml:space="preserve"> ---</v>
      </c>
      <c r="AH69" t="str">
        <f t="shared" ca="1" si="23"/>
        <v>P1</v>
      </c>
    </row>
    <row r="70" spans="1:34" x14ac:dyDescent="0.3">
      <c r="A70">
        <f t="shared" si="16"/>
        <v>42</v>
      </c>
      <c r="B70">
        <f t="shared" si="17"/>
        <v>0</v>
      </c>
      <c r="C70" s="4">
        <f t="shared" ca="1" si="18"/>
        <v>96848</v>
      </c>
      <c r="D70">
        <v>96848</v>
      </c>
      <c r="E70" t="s">
        <v>218</v>
      </c>
      <c r="F70" t="s">
        <v>55</v>
      </c>
      <c r="G70" t="s">
        <v>182</v>
      </c>
      <c r="H70" t="s">
        <v>94</v>
      </c>
      <c r="I70" t="s">
        <v>30</v>
      </c>
      <c r="J70" t="s">
        <v>123</v>
      </c>
      <c r="K70" t="str">
        <f t="shared" ca="1" si="19"/>
        <v>.</v>
      </c>
      <c r="L70" t="s">
        <v>484</v>
      </c>
      <c r="M70" t="s">
        <v>1087</v>
      </c>
      <c r="N70" t="s">
        <v>918</v>
      </c>
      <c r="O70" t="s">
        <v>123</v>
      </c>
      <c r="P70" t="s">
        <v>123</v>
      </c>
      <c r="Q70" t="s">
        <v>82</v>
      </c>
      <c r="S70" t="s">
        <v>269</v>
      </c>
      <c r="T70" t="s">
        <v>23</v>
      </c>
      <c r="U70" t="s">
        <v>22</v>
      </c>
      <c r="V70" t="s">
        <v>29</v>
      </c>
      <c r="W70" t="s">
        <v>54</v>
      </c>
      <c r="X70" t="s">
        <v>218</v>
      </c>
      <c r="Y70" t="s">
        <v>484</v>
      </c>
      <c r="Z70" t="s">
        <v>484</v>
      </c>
      <c r="AA70" s="2">
        <v>42802.22383101852</v>
      </c>
      <c r="AB70" s="2">
        <v>42845.140497685185</v>
      </c>
      <c r="AD70">
        <v>6</v>
      </c>
      <c r="AE70" t="str">
        <f t="shared" ca="1" si="20"/>
        <v>Snapshots</v>
      </c>
      <c r="AF70" t="str">
        <f t="shared" ca="1" si="21"/>
        <v>Avitus_1.4.0.65-20170426</v>
      </c>
      <c r="AG70" t="str">
        <f t="shared" ca="1" si="22"/>
        <v xml:space="preserve"> ---</v>
      </c>
      <c r="AH70" t="str">
        <f t="shared" ca="1" si="23"/>
        <v>P2</v>
      </c>
    </row>
    <row r="71" spans="1:34" x14ac:dyDescent="0.3">
      <c r="A71">
        <f t="shared" si="16"/>
        <v>42230</v>
      </c>
      <c r="B71">
        <f t="shared" si="17"/>
        <v>42230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42230</v>
      </c>
      <c r="B72">
        <f t="shared" si="17"/>
        <v>42230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42230</v>
      </c>
      <c r="B73">
        <f t="shared" si="17"/>
        <v>42230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42230</v>
      </c>
      <c r="B74">
        <f t="shared" si="17"/>
        <v>42230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42230</v>
      </c>
      <c r="B75">
        <f t="shared" si="17"/>
        <v>42230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42230</v>
      </c>
      <c r="B76">
        <f t="shared" si="17"/>
        <v>42230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42230</v>
      </c>
      <c r="B77">
        <f t="shared" si="17"/>
        <v>42230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42230</v>
      </c>
      <c r="B78">
        <f t="shared" si="17"/>
        <v>42230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42230</v>
      </c>
      <c r="B79">
        <f t="shared" si="17"/>
        <v>42230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42230</v>
      </c>
      <c r="B80">
        <f t="shared" si="17"/>
        <v>42230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42230</v>
      </c>
      <c r="B81">
        <f t="shared" si="17"/>
        <v>42230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42230</v>
      </c>
      <c r="B82">
        <f t="shared" si="17"/>
        <v>42230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42230</v>
      </c>
      <c r="B83">
        <f t="shared" si="17"/>
        <v>42230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42230</v>
      </c>
      <c r="B84">
        <f t="shared" si="17"/>
        <v>42230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42230</v>
      </c>
      <c r="B85">
        <f t="shared" si="17"/>
        <v>42230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42230</v>
      </c>
      <c r="B86">
        <f t="shared" si="17"/>
        <v>42230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42230</v>
      </c>
      <c r="B87">
        <f t="shared" si="17"/>
        <v>42230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42230</v>
      </c>
      <c r="B88">
        <f t="shared" si="17"/>
        <v>42230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42230</v>
      </c>
      <c r="B89">
        <f t="shared" si="17"/>
        <v>42230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42230</v>
      </c>
      <c r="B90">
        <f t="shared" si="17"/>
        <v>42230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42230</v>
      </c>
      <c r="B91">
        <f t="shared" si="17"/>
        <v>42230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42230</v>
      </c>
      <c r="B92">
        <f t="shared" si="17"/>
        <v>42230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42230</v>
      </c>
      <c r="B93">
        <f t="shared" si="17"/>
        <v>42230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42230</v>
      </c>
      <c r="B94">
        <f t="shared" si="17"/>
        <v>42230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42230</v>
      </c>
      <c r="B95">
        <f t="shared" si="17"/>
        <v>42230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42230</v>
      </c>
      <c r="B96">
        <f t="shared" si="17"/>
        <v>42230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42230</v>
      </c>
      <c r="B97">
        <f t="shared" si="17"/>
        <v>42230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42230</v>
      </c>
      <c r="B98">
        <f t="shared" si="17"/>
        <v>42230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42230</v>
      </c>
      <c r="B99">
        <f t="shared" si="17"/>
        <v>42230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42230</v>
      </c>
      <c r="B100">
        <f t="shared" si="17"/>
        <v>42230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69</v>
      </c>
      <c r="K103" t="s">
        <v>1094</v>
      </c>
    </row>
    <row r="104" spans="1:34" x14ac:dyDescent="0.3">
      <c r="G104" t="s">
        <v>153</v>
      </c>
      <c r="I104" t="str">
        <f>CONCATENATE(MID($K$103,11,5), " Report")</f>
        <v>04-18 Report</v>
      </c>
      <c r="K104" s="6">
        <v>42845</v>
      </c>
    </row>
    <row r="105" spans="1:34" x14ac:dyDescent="0.3">
      <c r="F105" t="s">
        <v>150</v>
      </c>
      <c r="G105">
        <f ca="1">COUNTIFS(K2:K100,"=NTR")</f>
        <v>2</v>
      </c>
      <c r="I105">
        <f ca="1">INDIRECT("'" &amp; $K$103 &amp; "'!$g" &amp; ROW())</f>
        <v>23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3</v>
      </c>
      <c r="I106">
        <f t="shared" ref="I106:I111" ca="1" si="24">INDIRECT("'" &amp; $K$103 &amp; "'!$g" &amp; ROW())</f>
        <v>19</v>
      </c>
      <c r="K106" s="7"/>
    </row>
    <row r="107" spans="1:34" x14ac:dyDescent="0.3">
      <c r="F107" t="s">
        <v>157</v>
      </c>
      <c r="G107">
        <f>COUNTIFS(B2:B81,"&gt;7",B2:B81,"&lt;400")-11</f>
        <v>8</v>
      </c>
      <c r="I107">
        <f t="shared" ca="1" si="24"/>
        <v>-2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0</v>
      </c>
    </row>
    <row r="109" spans="1:34" x14ac:dyDescent="0.3">
      <c r="F109" t="s">
        <v>158</v>
      </c>
      <c r="G109">
        <f>COUNTA(D2:D104)</f>
        <v>69</v>
      </c>
      <c r="I109">
        <f t="shared" ca="1" si="24"/>
        <v>77</v>
      </c>
    </row>
    <row r="110" spans="1:34" x14ac:dyDescent="0.3">
      <c r="F110" t="s">
        <v>159</v>
      </c>
      <c r="G110">
        <v>7</v>
      </c>
      <c r="I110">
        <f t="shared" ca="1" si="24"/>
        <v>7</v>
      </c>
    </row>
    <row r="111" spans="1:34" s="1" customFormat="1" x14ac:dyDescent="0.3">
      <c r="F111" s="1" t="s">
        <v>21</v>
      </c>
      <c r="G111" s="1">
        <f>COUNTIFS(Q2:Q95,$F111)</f>
        <v>9</v>
      </c>
      <c r="I111">
        <f t="shared" ca="1" si="24"/>
        <v>11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17</v>
      </c>
      <c r="H115" s="1">
        <f>COUNTIFS($F$2:$F$95,F115 &amp; "*",$H$2:$H$95,"P0")</f>
        <v>11</v>
      </c>
      <c r="I115" s="1">
        <f ca="1">INDIRECT("'" &amp; $K$103 &amp; "'!$g" &amp; ROW())</f>
        <v>17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9</v>
      </c>
      <c r="H117" s="1">
        <f t="shared" si="26"/>
        <v>4</v>
      </c>
      <c r="I117" s="1">
        <f t="shared" ca="1" si="27"/>
        <v>10</v>
      </c>
    </row>
    <row r="118" spans="5:13" x14ac:dyDescent="0.3">
      <c r="F118" t="s">
        <v>70</v>
      </c>
      <c r="G118" s="1">
        <f t="shared" si="25"/>
        <v>10</v>
      </c>
      <c r="H118" s="1">
        <f t="shared" si="26"/>
        <v>9</v>
      </c>
      <c r="I118" s="1">
        <f t="shared" ca="1" si="27"/>
        <v>10</v>
      </c>
    </row>
    <row r="119" spans="5:13" x14ac:dyDescent="0.3">
      <c r="F119" t="s">
        <v>253</v>
      </c>
      <c r="G119" s="1">
        <f t="shared" si="25"/>
        <v>5</v>
      </c>
      <c r="H119" s="1">
        <f t="shared" si="26"/>
        <v>4</v>
      </c>
      <c r="I119" s="1">
        <f t="shared" ca="1" si="27"/>
        <v>5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1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10</v>
      </c>
      <c r="H122" s="1">
        <f t="shared" si="26"/>
        <v>4</v>
      </c>
      <c r="I122" s="1">
        <f t="shared" ca="1" si="27"/>
        <v>11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2</v>
      </c>
      <c r="H125" s="1">
        <f t="shared" si="26"/>
        <v>0</v>
      </c>
      <c r="I125" s="1">
        <f t="shared" ca="1" si="27"/>
        <v>2</v>
      </c>
      <c r="M125" t="str">
        <f>CONCATENATE("Prev Rpt= ",$K$103)</f>
        <v>Prev Rpt= bugs-2017-04-18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39</v>
      </c>
      <c r="M126">
        <f ca="1">INDIRECT("'" &amp; $K$103 &amp; "'!$l" &amp; ROW())</f>
        <v>44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10</v>
      </c>
      <c r="M127">
        <f ca="1">INDIRECT("'" &amp; $K$103 &amp; "'!$l" &amp; ROW())</f>
        <v>10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16</v>
      </c>
      <c r="M128">
        <f ca="1">INDIRECT("'" &amp; $K$103 &amp; "'!$l" &amp; ROW())</f>
        <v>19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2</v>
      </c>
      <c r="I129" s="1">
        <f t="shared" ca="1" si="27"/>
        <v>1</v>
      </c>
      <c r="K129" t="s">
        <v>203</v>
      </c>
      <c r="L129">
        <f>COUNTIFS(H2:H95, "unspecified")</f>
        <v>4</v>
      </c>
      <c r="M129">
        <f ca="1">INDIRECT("'" &amp; $K$103 &amp; "'!$l" &amp; ROW())</f>
        <v>4</v>
      </c>
    </row>
    <row r="130" spans="5:13" x14ac:dyDescent="0.3">
      <c r="F130" t="s">
        <v>86</v>
      </c>
      <c r="G130" s="1">
        <f t="shared" si="25"/>
        <v>12</v>
      </c>
      <c r="H130" s="1">
        <f t="shared" si="26"/>
        <v>5</v>
      </c>
      <c r="I130" s="1">
        <f t="shared" ca="1" si="27"/>
        <v>15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1</v>
      </c>
      <c r="L131" s="1">
        <f>SUM(L126:L129)</f>
        <v>69</v>
      </c>
      <c r="M131" s="1">
        <f ca="1">SUM(M126:M129)</f>
        <v>77</v>
      </c>
    </row>
    <row r="132" spans="5:13" s="1" customFormat="1" x14ac:dyDescent="0.3">
      <c r="F132" s="1" t="s">
        <v>55</v>
      </c>
      <c r="G132" s="1">
        <f>COUNTIFS($F$2:$F$95,F132 &amp; "*")</f>
        <v>2</v>
      </c>
      <c r="H132" s="1">
        <f>COUNTIFS($F$2:$F$95,F132 &amp; "*",$H$2:$H$95,"P0")</f>
        <v>0</v>
      </c>
      <c r="I132" s="1">
        <f t="shared" ca="1" si="27"/>
        <v>3</v>
      </c>
    </row>
    <row r="133" spans="5:13" s="1" customFormat="1" x14ac:dyDescent="0.3">
      <c r="G133" s="1">
        <f>SUM(G115:G132)</f>
        <v>69</v>
      </c>
      <c r="H133" s="1">
        <f>SUM(H115:H132)</f>
        <v>39</v>
      </c>
      <c r="I133" s="1">
        <f ca="1">SUM(I115:I132)</f>
        <v>77</v>
      </c>
      <c r="K133" s="13" t="str">
        <f>CONCATENATE("212 to be verified/closed, ",SUM(57,27)," non-QA submitter.")</f>
        <v>212 to be verified/closed, 84 non-QA submitter.</v>
      </c>
      <c r="L133" s="1" t="str">
        <f>CONCATENATE("Older than 14 days ", SUM(25,45))</f>
        <v>Older than 14 days 70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1</v>
      </c>
      <c r="I136" s="1">
        <f ca="1">INDIRECT("'" &amp; $K$103 &amp; "'!$g" &amp; ROW())</f>
        <v>0</v>
      </c>
    </row>
    <row r="137" spans="5:13" x14ac:dyDescent="0.3">
      <c r="E137" s="1"/>
      <c r="F137" s="1" t="s">
        <v>194</v>
      </c>
      <c r="G137" s="1">
        <f>COUNTIFS($T$2:$T$95,$F137)</f>
        <v>41</v>
      </c>
      <c r="I137" s="1">
        <f ca="1">INDIRECT("'" &amp; $K$103 &amp; "'!$g" &amp; ROW())</f>
        <v>45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27</v>
      </c>
      <c r="I138" s="1">
        <f ca="1">INDIRECT("'" &amp; $K$103 &amp; "'!$g" &amp; ROW())</f>
        <v>32</v>
      </c>
      <c r="K138" s="4" t="s">
        <v>968</v>
      </c>
    </row>
    <row r="139" spans="5:13" x14ac:dyDescent="0.3">
      <c r="G139">
        <f>SUM(G136:G138)</f>
        <v>69</v>
      </c>
      <c r="I139">
        <f ca="1">INDIRECT("'" &amp; $K$103 &amp; "'!$g" &amp; ROW())</f>
        <v>77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42</v>
      </c>
      <c r="I141">
        <f ca="1">INDIRECT("'" &amp; $K$103 &amp; "'!$g" &amp;ROW())</f>
        <v>50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8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12</v>
      </c>
      <c r="I143">
        <f t="shared" ca="1" si="29"/>
        <v>13</v>
      </c>
    </row>
    <row r="144" spans="5:13" s="1" customFormat="1" x14ac:dyDescent="0.3">
      <c r="E144"/>
      <c r="F144" t="s">
        <v>29</v>
      </c>
      <c r="G144">
        <f t="shared" si="28"/>
        <v>11</v>
      </c>
      <c r="I144">
        <f t="shared" ca="1" si="29"/>
        <v>10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t="s">
        <v>1063</v>
      </c>
      <c r="G148">
        <f>COUNTIFS($V$2:$V$81,$F148)</f>
        <v>1</v>
      </c>
      <c r="I148">
        <f t="shared" ca="1" si="29"/>
        <v>0</v>
      </c>
    </row>
    <row r="149" spans="5:9" s="1" customFormat="1" x14ac:dyDescent="0.3">
      <c r="E149"/>
      <c r="G149" s="1">
        <f>SUM(G141:G148)</f>
        <v>69</v>
      </c>
      <c r="I149" s="1">
        <f ca="1">SUM(I141:I148)</f>
        <v>76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1090</v>
      </c>
      <c r="G152">
        <f>COUNTIFS($M$2:$M$95,$F152)</f>
        <v>0</v>
      </c>
      <c r="I152" t="str">
        <f ca="1">IFERROR(VLOOKUP($F152,INDIRECT("'"&amp;$K$103&amp;"'!$f$152:$i$164"),2,FALSE)," None Targeted")</f>
        <v xml:space="preserve"> None Targeted</v>
      </c>
    </row>
    <row r="153" spans="5:9" x14ac:dyDescent="0.3">
      <c r="F153" t="s">
        <v>1086</v>
      </c>
      <c r="G153">
        <f>COUNTIFS($M$2:$M$95,$F153)</f>
        <v>2</v>
      </c>
      <c r="I153" t="str">
        <f t="shared" ref="I153:I165" ca="1" si="30">IFERROR(VLOOKUP($F153,INDIRECT("'"&amp;$K$103&amp;"'!$f$152:$i$164"),2,FALSE)," None Targeted")</f>
        <v xml:space="preserve"> None Targeted</v>
      </c>
    </row>
    <row r="154" spans="5:9" x14ac:dyDescent="0.3">
      <c r="F154" t="s">
        <v>1087</v>
      </c>
      <c r="G154">
        <f t="shared" ref="G154:G165" si="31">COUNTIFS($M$2:$M$81,$F154)</f>
        <v>19</v>
      </c>
      <c r="I154" t="str">
        <f t="shared" ca="1" si="30"/>
        <v xml:space="preserve"> None Targeted</v>
      </c>
    </row>
    <row r="155" spans="5:9" x14ac:dyDescent="0.3">
      <c r="F155" t="s">
        <v>1088</v>
      </c>
      <c r="G155">
        <f t="shared" si="31"/>
        <v>1</v>
      </c>
      <c r="I155" t="str">
        <f t="shared" ca="1" si="30"/>
        <v xml:space="preserve"> None Targeted</v>
      </c>
    </row>
    <row r="156" spans="5:9" x14ac:dyDescent="0.3">
      <c r="F156" t="s">
        <v>1100</v>
      </c>
      <c r="G156">
        <f t="shared" si="31"/>
        <v>0</v>
      </c>
      <c r="I156" t="str">
        <f t="shared" ca="1" si="30"/>
        <v xml:space="preserve"> None Targeted</v>
      </c>
    </row>
    <row r="157" spans="5:9" x14ac:dyDescent="0.3">
      <c r="F157" t="s">
        <v>1089</v>
      </c>
      <c r="G157">
        <f t="shared" si="31"/>
        <v>1</v>
      </c>
      <c r="I157" t="str">
        <f t="shared" ca="1" si="30"/>
        <v xml:space="preserve"> None Targeted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68" spans="7:14" x14ac:dyDescent="0.3">
      <c r="G168">
        <f>SUM(G152:G165)</f>
        <v>23</v>
      </c>
    </row>
    <row r="174" spans="7:14" x14ac:dyDescent="0.3">
      <c r="N174" t="s">
        <v>478</v>
      </c>
    </row>
  </sheetData>
  <autoFilter ref="A1:AH101"/>
  <conditionalFormatting sqref="F2:F100">
    <cfRule type="expression" dxfId="187" priority="4">
      <formula>IF(AND(F2 &lt;&gt; AE2, AE2 &lt;&gt; "NTR"), 1,0)</formula>
    </cfRule>
  </conditionalFormatting>
  <conditionalFormatting sqref="M2:M100">
    <cfRule type="expression" dxfId="186" priority="3">
      <formula>IF(AND(M2&lt;&gt;AF2,AF2 &lt;&gt; "---"),IF(AF2 &lt;&gt; "NoTarg",1,0),0)</formula>
    </cfRule>
  </conditionalFormatting>
  <conditionalFormatting sqref="L2:L100">
    <cfRule type="expression" dxfId="185" priority="2">
      <formula>IF(AND(L2 &lt;&gt; AG2, AG2 &lt;&gt; "NoWaive"), 1,0)</formula>
    </cfRule>
  </conditionalFormatting>
  <conditionalFormatting sqref="H2:H100">
    <cfRule type="expression" dxfId="184" priority="1">
      <formula>IF(AND(H2 &lt;&gt; AH2, AH2 &lt;&gt; "NTR"), 1,0)</formula>
    </cfRule>
  </conditionalFormatting>
  <conditionalFormatting sqref="A131:E133 G131:H131 F133:I133 A116:H130 F132:H132 I116:I132 J116:BA133 A2:BA115 A134:BA500">
    <cfRule type="expression" dxfId="183" priority="5">
      <formula>MOD(ROW(),2)=0</formula>
    </cfRule>
  </conditionalFormatting>
  <hyperlinks>
    <hyperlink ref="K115" r:id="rId1"/>
    <hyperlink ref="K1" location="'bugs-2017-04-20'!K118" display="Prev Notes"/>
    <hyperlink ref="N111" location="'bugs-2017-04-20'!A2" display="Top"/>
    <hyperlink ref="E22" r:id="rId2" display="moorthy.mm@hpe.com"/>
    <hyperlink ref="E72" r:id="rId3" display="gabriel.vicoveanu@hpe.com"/>
    <hyperlink ref="E84" r:id="rId4" display="akshay.ballal@hpe.com"/>
    <hyperlink ref="K137" r:id="rId5"/>
    <hyperlink ref="K134" r:id="rId6"/>
    <hyperlink ref="E38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7345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46" r:id="rId13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47" r:id="rId14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48" r:id="rId15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49" r:id="rId16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50" r:id="rId17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51" r:id="rId18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52" r:id="rId19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53" r:id="rId20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54" r:id="rId21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55" r:id="rId22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56" r:id="rId23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57" r:id="rId24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 filterMode="1"/>
  <dimension ref="A1:AH174"/>
  <sheetViews>
    <sheetView zoomScale="62" zoomScaleNormal="62" workbookViewId="0">
      <pane ySplit="1" topLeftCell="A123" activePane="bottomLeft" state="frozen"/>
      <selection pane="bottomLeft" activeCell="G171" sqref="G171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10.6640625" customWidth="1"/>
    <col min="10" max="10" width="75.33203125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26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18-Apr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hidden="1" x14ac:dyDescent="0.3">
      <c r="A2">
        <f t="shared" ref="A2:A33" si="0">DAYS360(AA2,$K$104)</f>
        <v>290</v>
      </c>
      <c r="B2">
        <f t="shared" ref="B2:B33" si="1">DAYS360(AB2,$K$104)</f>
        <v>4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1008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42839.405138888891</v>
      </c>
      <c r="AD2">
        <v>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181</v>
      </c>
      <c r="B3">
        <f t="shared" si="1"/>
        <v>6</v>
      </c>
      <c r="C3" s="4">
        <f t="shared" ca="1" si="2"/>
        <v>90773</v>
      </c>
      <c r="D3">
        <v>90773</v>
      </c>
      <c r="E3" t="s">
        <v>1016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980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42837.175717592596</v>
      </c>
      <c r="AD3">
        <v>5</v>
      </c>
      <c r="AE3" t="str">
        <f t="shared" ca="1" si="4"/>
        <v>ADE</v>
      </c>
      <c r="AF3" t="str">
        <f t="shared" ca="1" si="5"/>
        <v>Avitus_1.4.0.65-20170426</v>
      </c>
      <c r="AG3" t="str">
        <f t="shared" ca="1" si="6"/>
        <v xml:space="preserve"> ---</v>
      </c>
      <c r="AH3" t="str">
        <f t="shared" ca="1" si="7"/>
        <v>P2</v>
      </c>
    </row>
    <row r="4" spans="1:34" hidden="1" x14ac:dyDescent="0.3">
      <c r="A4">
        <f t="shared" si="0"/>
        <v>138</v>
      </c>
      <c r="B4">
        <f t="shared" si="1"/>
        <v>6</v>
      </c>
      <c r="C4" s="4">
        <f t="shared" ca="1" si="2"/>
        <v>93106</v>
      </c>
      <c r="D4">
        <v>93106</v>
      </c>
      <c r="E4" t="s">
        <v>146</v>
      </c>
      <c r="F4" t="s">
        <v>45</v>
      </c>
      <c r="G4" t="s">
        <v>46</v>
      </c>
      <c r="H4" t="s">
        <v>184</v>
      </c>
      <c r="I4" t="s">
        <v>123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42837.903715277775</v>
      </c>
      <c r="AD4">
        <v>8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91</v>
      </c>
      <c r="B5">
        <f t="shared" si="1"/>
        <v>0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1057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42843.10800925926</v>
      </c>
      <c r="AD5">
        <v>10</v>
      </c>
      <c r="AE5" t="str">
        <f t="shared" ca="1" si="4"/>
        <v>ADE</v>
      </c>
      <c r="AF5" t="str">
        <f t="shared" ca="1" si="5"/>
        <v>Avitus_1.4.0.64-20170419</v>
      </c>
      <c r="AG5" t="str">
        <f t="shared" ca="1" si="6"/>
        <v xml:space="preserve"> ---</v>
      </c>
      <c r="AH5" t="str">
        <f t="shared" ca="1" si="7"/>
        <v>P0</v>
      </c>
    </row>
    <row r="6" spans="1:34" x14ac:dyDescent="0.3">
      <c r="A6">
        <f t="shared" si="0"/>
        <v>84</v>
      </c>
      <c r="B6">
        <f t="shared" si="1"/>
        <v>0</v>
      </c>
      <c r="C6" s="4">
        <f t="shared" ca="1" si="2"/>
        <v>94952</v>
      </c>
      <c r="D6">
        <v>94952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978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42843.108437499999</v>
      </c>
      <c r="AD6">
        <v>5</v>
      </c>
      <c r="AE6" t="str">
        <f t="shared" ca="1" si="4"/>
        <v>ADE</v>
      </c>
      <c r="AF6" t="str">
        <f t="shared" ca="1" si="5"/>
        <v>Avitus_1.4.0.64-20170419</v>
      </c>
      <c r="AG6" t="str">
        <f t="shared" ca="1" si="6"/>
        <v xml:space="preserve"> ---</v>
      </c>
      <c r="AH6" t="str">
        <f t="shared" ca="1" si="7"/>
        <v>P0</v>
      </c>
    </row>
    <row r="7" spans="1:34" hidden="1" x14ac:dyDescent="0.3">
      <c r="A7">
        <f t="shared" si="0"/>
        <v>54</v>
      </c>
      <c r="B7">
        <f t="shared" si="1"/>
        <v>11</v>
      </c>
      <c r="C7" s="4">
        <f t="shared" ca="1" si="2"/>
        <v>96366</v>
      </c>
      <c r="D7">
        <v>96366</v>
      </c>
      <c r="E7" t="s">
        <v>59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42832.715127314812</v>
      </c>
      <c r="AD7">
        <v>2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40</v>
      </c>
      <c r="B8">
        <f t="shared" si="1"/>
        <v>7</v>
      </c>
      <c r="C8" s="4">
        <f t="shared" ca="1" si="2"/>
        <v>96870</v>
      </c>
      <c r="D8">
        <v>96870</v>
      </c>
      <c r="E8" t="s">
        <v>785</v>
      </c>
      <c r="F8" t="s">
        <v>45</v>
      </c>
      <c r="G8" t="s">
        <v>786</v>
      </c>
      <c r="H8" t="s">
        <v>184</v>
      </c>
      <c r="I8" t="s">
        <v>81</v>
      </c>
      <c r="J8" t="s">
        <v>123</v>
      </c>
      <c r="K8" t="str">
        <f t="shared" ca="1" si="3"/>
        <v>.</v>
      </c>
      <c r="L8" t="s">
        <v>484</v>
      </c>
      <c r="M8" t="s">
        <v>980</v>
      </c>
      <c r="N8" t="s">
        <v>772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405</v>
      </c>
      <c r="Y8" t="s">
        <v>484</v>
      </c>
      <c r="Z8" t="s">
        <v>484</v>
      </c>
      <c r="AA8" s="2">
        <v>42802.551319444443</v>
      </c>
      <c r="AB8" s="2">
        <v>42836.415543981479</v>
      </c>
      <c r="AD8">
        <v>4</v>
      </c>
      <c r="AE8" t="str">
        <f t="shared" ca="1" si="4"/>
        <v>ADE</v>
      </c>
      <c r="AF8" t="str">
        <f t="shared" ca="1" si="5"/>
        <v>Avitus_1.4.0.65-20170426</v>
      </c>
      <c r="AG8" t="str">
        <f t="shared" ca="1" si="6"/>
        <v xml:space="preserve"> ---</v>
      </c>
      <c r="AH8" t="str">
        <f t="shared" ca="1" si="7"/>
        <v>P0</v>
      </c>
    </row>
    <row r="9" spans="1:34" hidden="1" x14ac:dyDescent="0.3">
      <c r="A9">
        <f t="shared" si="0"/>
        <v>32</v>
      </c>
      <c r="B9">
        <f t="shared" si="1"/>
        <v>6</v>
      </c>
      <c r="C9" s="4">
        <f t="shared" ca="1" si="2"/>
        <v>97125</v>
      </c>
      <c r="D9">
        <v>97125</v>
      </c>
      <c r="E9" t="s">
        <v>146</v>
      </c>
      <c r="F9" t="s">
        <v>45</v>
      </c>
      <c r="G9" t="s">
        <v>46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790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90</v>
      </c>
      <c r="X9" t="s">
        <v>536</v>
      </c>
      <c r="Y9" t="s">
        <v>484</v>
      </c>
      <c r="Z9" t="s">
        <v>484</v>
      </c>
      <c r="AA9" s="2">
        <v>42810.059907407405</v>
      </c>
      <c r="AB9" s="2">
        <v>42837.140208333331</v>
      </c>
      <c r="AD9">
        <v>11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hidden="1" x14ac:dyDescent="0.3">
      <c r="A10">
        <f t="shared" si="0"/>
        <v>21</v>
      </c>
      <c r="B10">
        <f t="shared" si="1"/>
        <v>0</v>
      </c>
      <c r="C10" s="4">
        <f t="shared" ca="1" si="2"/>
        <v>97540</v>
      </c>
      <c r="D10">
        <v>97540</v>
      </c>
      <c r="E10" t="s">
        <v>410</v>
      </c>
      <c r="F10" t="s">
        <v>45</v>
      </c>
      <c r="G10" t="s">
        <v>64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909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90</v>
      </c>
      <c r="X10" t="s">
        <v>430</v>
      </c>
      <c r="Y10" t="s">
        <v>484</v>
      </c>
      <c r="Z10" t="s">
        <v>484</v>
      </c>
      <c r="AA10" s="2">
        <v>42821.82739583333</v>
      </c>
      <c r="AB10" s="2">
        <v>42843.144062500003</v>
      </c>
      <c r="AD10">
        <v>9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P0</v>
      </c>
    </row>
    <row r="11" spans="1:34" hidden="1" x14ac:dyDescent="0.3">
      <c r="A11">
        <f t="shared" si="0"/>
        <v>18</v>
      </c>
      <c r="B11">
        <f t="shared" si="1"/>
        <v>0</v>
      </c>
      <c r="C11" s="4">
        <f t="shared" ca="1" si="2"/>
        <v>97664</v>
      </c>
      <c r="D11">
        <v>97664</v>
      </c>
      <c r="E11" t="s">
        <v>801</v>
      </c>
      <c r="F11" t="s">
        <v>45</v>
      </c>
      <c r="G11" t="s">
        <v>55</v>
      </c>
      <c r="H11" t="s">
        <v>94</v>
      </c>
      <c r="I11" t="s">
        <v>30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931</v>
      </c>
      <c r="O11" t="s">
        <v>123</v>
      </c>
      <c r="P11" t="s">
        <v>123</v>
      </c>
      <c r="Q11" t="s">
        <v>82</v>
      </c>
      <c r="S11" t="s">
        <v>269</v>
      </c>
      <c r="T11" t="s">
        <v>23</v>
      </c>
      <c r="U11" t="s">
        <v>22</v>
      </c>
      <c r="V11" t="s">
        <v>29</v>
      </c>
      <c r="W11" t="s">
        <v>54</v>
      </c>
      <c r="X11" t="s">
        <v>932</v>
      </c>
      <c r="Y11" t="s">
        <v>484</v>
      </c>
      <c r="Z11" t="s">
        <v>484</v>
      </c>
      <c r="AA11" s="2">
        <v>42824.096377314818</v>
      </c>
      <c r="AB11" s="2">
        <v>42843.162152777775</v>
      </c>
      <c r="AD11">
        <v>4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 xml:space="preserve"> ---</v>
      </c>
      <c r="AH11" t="str">
        <f t="shared" ca="1" si="7"/>
        <v>P2</v>
      </c>
    </row>
    <row r="12" spans="1:34" hidden="1" x14ac:dyDescent="0.3">
      <c r="A12">
        <f t="shared" si="0"/>
        <v>11</v>
      </c>
      <c r="B12">
        <f t="shared" si="1"/>
        <v>0</v>
      </c>
      <c r="C12" s="4">
        <f t="shared" ca="1" si="2"/>
        <v>98022</v>
      </c>
      <c r="D12">
        <v>98022</v>
      </c>
      <c r="E12" t="s">
        <v>248</v>
      </c>
      <c r="F12" t="s">
        <v>45</v>
      </c>
      <c r="G12" t="s">
        <v>55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1013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39</v>
      </c>
      <c r="V12" t="s">
        <v>82</v>
      </c>
      <c r="W12" t="s">
        <v>90</v>
      </c>
      <c r="X12" t="s">
        <v>747</v>
      </c>
      <c r="Y12" t="s">
        <v>484</v>
      </c>
      <c r="Z12" t="s">
        <v>484</v>
      </c>
      <c r="AA12" s="2">
        <v>42832.046574074076</v>
      </c>
      <c r="AB12" s="2">
        <v>42843.166481481479</v>
      </c>
      <c r="AD12">
        <v>4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P0</v>
      </c>
    </row>
    <row r="13" spans="1:34" hidden="1" x14ac:dyDescent="0.3">
      <c r="A13">
        <f t="shared" si="0"/>
        <v>8</v>
      </c>
      <c r="B13">
        <f t="shared" si="1"/>
        <v>6</v>
      </c>
      <c r="C13" s="4">
        <f t="shared" ca="1" si="2"/>
        <v>98076</v>
      </c>
      <c r="D13">
        <v>98076</v>
      </c>
      <c r="E13" t="s">
        <v>110</v>
      </c>
      <c r="F13" t="s">
        <v>45</v>
      </c>
      <c r="G13" t="s">
        <v>482</v>
      </c>
      <c r="H13" t="s">
        <v>184</v>
      </c>
      <c r="I13" t="s">
        <v>649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1006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39</v>
      </c>
      <c r="V13" t="s">
        <v>82</v>
      </c>
      <c r="W13" t="s">
        <v>95</v>
      </c>
      <c r="X13" t="s">
        <v>110</v>
      </c>
      <c r="Y13" t="s">
        <v>484</v>
      </c>
      <c r="Z13" t="s">
        <v>484</v>
      </c>
      <c r="AA13" s="2">
        <v>42835.16946759259</v>
      </c>
      <c r="AB13" s="2">
        <v>42837.910370370373</v>
      </c>
      <c r="AC13" t="s">
        <v>125</v>
      </c>
      <c r="AD13">
        <v>2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P0</v>
      </c>
    </row>
    <row r="14" spans="1:34" x14ac:dyDescent="0.3">
      <c r="A14">
        <f t="shared" si="0"/>
        <v>7</v>
      </c>
      <c r="B14">
        <f t="shared" si="1"/>
        <v>1</v>
      </c>
      <c r="C14" s="4">
        <f t="shared" ca="1" si="2"/>
        <v>98137</v>
      </c>
      <c r="D14">
        <v>98137</v>
      </c>
      <c r="E14" t="s">
        <v>805</v>
      </c>
      <c r="F14" t="s">
        <v>45</v>
      </c>
      <c r="G14" t="s">
        <v>131</v>
      </c>
      <c r="H14" t="s">
        <v>184</v>
      </c>
      <c r="I14" t="s">
        <v>123</v>
      </c>
      <c r="J14" t="s">
        <v>123</v>
      </c>
      <c r="K14" t="str">
        <f t="shared" ca="1" si="3"/>
        <v>.</v>
      </c>
      <c r="L14" t="s">
        <v>484</v>
      </c>
      <c r="M14" t="s">
        <v>980</v>
      </c>
      <c r="N14" t="s">
        <v>1011</v>
      </c>
      <c r="O14" t="s">
        <v>123</v>
      </c>
      <c r="P14" t="s">
        <v>1058</v>
      </c>
      <c r="Q14" t="s">
        <v>82</v>
      </c>
      <c r="S14" t="s">
        <v>269</v>
      </c>
      <c r="T14" t="s">
        <v>23</v>
      </c>
      <c r="U14" t="s">
        <v>22</v>
      </c>
      <c r="V14" t="s">
        <v>82</v>
      </c>
      <c r="W14" t="s">
        <v>90</v>
      </c>
      <c r="X14" t="s">
        <v>617</v>
      </c>
      <c r="Y14" t="s">
        <v>484</v>
      </c>
      <c r="Z14" t="s">
        <v>484</v>
      </c>
      <c r="AA14" s="2">
        <v>42836.185069444444</v>
      </c>
      <c r="AB14" s="2">
        <v>42842.984247685185</v>
      </c>
      <c r="AD14">
        <v>3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 xml:space="preserve"> ---</v>
      </c>
      <c r="AH14" t="str">
        <f t="shared" ca="1" si="7"/>
        <v>unspecified</v>
      </c>
    </row>
    <row r="15" spans="1:34" hidden="1" x14ac:dyDescent="0.3">
      <c r="A15">
        <f t="shared" si="0"/>
        <v>1</v>
      </c>
      <c r="B15">
        <f t="shared" si="1"/>
        <v>0</v>
      </c>
      <c r="C15" s="4">
        <f t="shared" ca="1" si="2"/>
        <v>98295</v>
      </c>
      <c r="D15">
        <v>98295</v>
      </c>
      <c r="E15" t="s">
        <v>510</v>
      </c>
      <c r="F15" t="s">
        <v>45</v>
      </c>
      <c r="G15" t="s">
        <v>786</v>
      </c>
      <c r="H15" t="s">
        <v>156</v>
      </c>
      <c r="I15" t="s">
        <v>81</v>
      </c>
      <c r="J15" t="s">
        <v>123</v>
      </c>
      <c r="K15" t="str">
        <f t="shared" ca="1" si="3"/>
        <v>NTR</v>
      </c>
      <c r="L15" t="s">
        <v>484</v>
      </c>
      <c r="M15" t="s">
        <v>484</v>
      </c>
      <c r="N15" t="s">
        <v>1046</v>
      </c>
      <c r="O15" t="s">
        <v>123</v>
      </c>
      <c r="P15" t="s">
        <v>123</v>
      </c>
      <c r="Q15" t="s">
        <v>21</v>
      </c>
      <c r="S15" t="s">
        <v>269</v>
      </c>
      <c r="T15" t="s">
        <v>36</v>
      </c>
      <c r="U15" t="s">
        <v>22</v>
      </c>
      <c r="V15" t="s">
        <v>82</v>
      </c>
      <c r="W15" t="s">
        <v>54</v>
      </c>
      <c r="X15" t="s">
        <v>433</v>
      </c>
      <c r="Y15" t="s">
        <v>484</v>
      </c>
      <c r="Z15" t="s">
        <v>484</v>
      </c>
      <c r="AA15" s="2">
        <v>42842.164803240739</v>
      </c>
      <c r="AB15" s="2">
        <v>42843.019363425927</v>
      </c>
      <c r="AD15">
        <v>6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hidden="1" x14ac:dyDescent="0.3">
      <c r="A16">
        <f t="shared" si="0"/>
        <v>1</v>
      </c>
      <c r="B16">
        <f t="shared" si="1"/>
        <v>1</v>
      </c>
      <c r="C16" s="4">
        <f t="shared" ca="1" si="2"/>
        <v>98370</v>
      </c>
      <c r="D16">
        <v>98370</v>
      </c>
      <c r="E16" t="s">
        <v>412</v>
      </c>
      <c r="F16" t="s">
        <v>45</v>
      </c>
      <c r="G16" t="s">
        <v>46</v>
      </c>
      <c r="H16" t="s">
        <v>94</v>
      </c>
      <c r="I16" t="s">
        <v>123</v>
      </c>
      <c r="J16" t="s">
        <v>123</v>
      </c>
      <c r="K16" t="str">
        <f t="shared" ca="1" si="3"/>
        <v>NTR</v>
      </c>
      <c r="L16" t="s">
        <v>484</v>
      </c>
      <c r="M16" t="s">
        <v>484</v>
      </c>
      <c r="N16" t="s">
        <v>1065</v>
      </c>
      <c r="O16" t="s">
        <v>123</v>
      </c>
      <c r="P16" t="s">
        <v>123</v>
      </c>
      <c r="Q16" t="s">
        <v>21</v>
      </c>
      <c r="S16" t="s">
        <v>269</v>
      </c>
      <c r="T16" t="s">
        <v>36</v>
      </c>
      <c r="U16" t="s">
        <v>35</v>
      </c>
      <c r="V16" t="s">
        <v>82</v>
      </c>
      <c r="W16" t="s">
        <v>90</v>
      </c>
      <c r="X16" t="s">
        <v>1048</v>
      </c>
      <c r="Y16" t="s">
        <v>484</v>
      </c>
      <c r="Z16" t="s">
        <v>484</v>
      </c>
      <c r="AA16" s="2">
        <v>42842.956759259258</v>
      </c>
      <c r="AB16" s="2">
        <v>42842.956759259258</v>
      </c>
      <c r="AD16">
        <v>1</v>
      </c>
      <c r="AE16" t="str">
        <f t="shared" ca="1" si="4"/>
        <v>NTR</v>
      </c>
      <c r="AF16" t="str">
        <f t="shared" ca="1" si="5"/>
        <v>NoTarg</v>
      </c>
      <c r="AG16" t="str">
        <f t="shared" ca="1" si="6"/>
        <v>NoWaive</v>
      </c>
      <c r="AH16" t="str">
        <f t="shared" ca="1" si="7"/>
        <v>NTR</v>
      </c>
    </row>
    <row r="17" spans="1:34" hidden="1" x14ac:dyDescent="0.3">
      <c r="A17">
        <f t="shared" si="0"/>
        <v>1</v>
      </c>
      <c r="B17">
        <f t="shared" si="1"/>
        <v>1</v>
      </c>
      <c r="C17" s="4">
        <f t="shared" ca="1" si="2"/>
        <v>98373</v>
      </c>
      <c r="D17">
        <v>98373</v>
      </c>
      <c r="E17" t="s">
        <v>412</v>
      </c>
      <c r="F17" t="s">
        <v>45</v>
      </c>
      <c r="G17" t="s">
        <v>46</v>
      </c>
      <c r="H17" t="s">
        <v>94</v>
      </c>
      <c r="I17" t="s">
        <v>123</v>
      </c>
      <c r="J17" t="s">
        <v>123</v>
      </c>
      <c r="K17" t="str">
        <f t="shared" ca="1" si="3"/>
        <v>NTR</v>
      </c>
      <c r="L17" t="s">
        <v>484</v>
      </c>
      <c r="M17" t="s">
        <v>484</v>
      </c>
      <c r="N17" t="s">
        <v>1066</v>
      </c>
      <c r="O17" t="s">
        <v>123</v>
      </c>
      <c r="P17" t="s">
        <v>123</v>
      </c>
      <c r="Q17" t="s">
        <v>21</v>
      </c>
      <c r="S17" t="s">
        <v>269</v>
      </c>
      <c r="T17" t="s">
        <v>36</v>
      </c>
      <c r="U17" t="s">
        <v>35</v>
      </c>
      <c r="V17" t="s">
        <v>82</v>
      </c>
      <c r="W17" t="s">
        <v>90</v>
      </c>
      <c r="X17" t="s">
        <v>1048</v>
      </c>
      <c r="Y17" t="s">
        <v>484</v>
      </c>
      <c r="Z17" t="s">
        <v>484</v>
      </c>
      <c r="AA17" s="2">
        <v>42842.987997685188</v>
      </c>
      <c r="AB17" s="2">
        <v>42842.987997685188</v>
      </c>
      <c r="AD17">
        <v>1</v>
      </c>
      <c r="AE17" t="str">
        <f t="shared" ca="1" si="4"/>
        <v>NTR</v>
      </c>
      <c r="AF17" t="str">
        <f t="shared" ca="1" si="5"/>
        <v>NoTarg</v>
      </c>
      <c r="AG17" t="str">
        <f t="shared" ca="1" si="6"/>
        <v>NoWaive</v>
      </c>
      <c r="AH17" t="str">
        <f t="shared" ca="1" si="7"/>
        <v>NTR</v>
      </c>
    </row>
    <row r="18" spans="1:34" hidden="1" x14ac:dyDescent="0.3">
      <c r="A18">
        <f t="shared" si="0"/>
        <v>0</v>
      </c>
      <c r="B18">
        <f t="shared" si="1"/>
        <v>0</v>
      </c>
      <c r="C18" s="4">
        <f t="shared" ca="1" si="2"/>
        <v>98464</v>
      </c>
      <c r="D18">
        <v>98464</v>
      </c>
      <c r="E18" t="s">
        <v>412</v>
      </c>
      <c r="F18" t="s">
        <v>45</v>
      </c>
      <c r="G18" t="s">
        <v>46</v>
      </c>
      <c r="H18" t="s">
        <v>94</v>
      </c>
      <c r="I18" t="s">
        <v>123</v>
      </c>
      <c r="J18" t="s">
        <v>123</v>
      </c>
      <c r="K18" t="str">
        <f t="shared" ca="1" si="3"/>
        <v>NTR</v>
      </c>
      <c r="L18" t="s">
        <v>484</v>
      </c>
      <c r="M18" t="s">
        <v>484</v>
      </c>
      <c r="N18" t="s">
        <v>1082</v>
      </c>
      <c r="O18" t="s">
        <v>123</v>
      </c>
      <c r="P18" t="s">
        <v>123</v>
      </c>
      <c r="Q18" t="s">
        <v>21</v>
      </c>
      <c r="S18" t="s">
        <v>269</v>
      </c>
      <c r="T18" t="s">
        <v>36</v>
      </c>
      <c r="U18" t="s">
        <v>35</v>
      </c>
      <c r="V18" t="s">
        <v>82</v>
      </c>
      <c r="W18" t="s">
        <v>90</v>
      </c>
      <c r="X18" t="s">
        <v>1048</v>
      </c>
      <c r="Y18" t="s">
        <v>484</v>
      </c>
      <c r="Z18" t="s">
        <v>484</v>
      </c>
      <c r="AA18" s="2">
        <v>42843.441828703704</v>
      </c>
      <c r="AB18" s="2">
        <v>42843.441840277781</v>
      </c>
      <c r="AD18">
        <v>1</v>
      </c>
      <c r="AE18" t="str">
        <f t="shared" ca="1" si="4"/>
        <v>NTR</v>
      </c>
      <c r="AF18" t="str">
        <f t="shared" ca="1" si="5"/>
        <v>NoTarg</v>
      </c>
      <c r="AG18" t="str">
        <f t="shared" ca="1" si="6"/>
        <v>NoWaive</v>
      </c>
      <c r="AH18" t="str">
        <f t="shared" ca="1" si="7"/>
        <v>NTR</v>
      </c>
    </row>
    <row r="19" spans="1:34" hidden="1" x14ac:dyDescent="0.3">
      <c r="A19">
        <f t="shared" si="0"/>
        <v>5</v>
      </c>
      <c r="B19">
        <f t="shared" si="1"/>
        <v>0</v>
      </c>
      <c r="C19" s="4">
        <f t="shared" ca="1" si="2"/>
        <v>98234</v>
      </c>
      <c r="D19">
        <v>98234</v>
      </c>
      <c r="E19" t="s">
        <v>522</v>
      </c>
      <c r="F19" t="s">
        <v>61</v>
      </c>
      <c r="G19" t="s">
        <v>516</v>
      </c>
      <c r="H19" t="s">
        <v>94</v>
      </c>
      <c r="I19" t="s">
        <v>24</v>
      </c>
      <c r="J19" t="s">
        <v>1095</v>
      </c>
      <c r="K19" t="str">
        <f t="shared" ca="1" si="3"/>
        <v>NTR</v>
      </c>
      <c r="L19" t="s">
        <v>484</v>
      </c>
      <c r="M19" t="s">
        <v>484</v>
      </c>
      <c r="N19" t="s">
        <v>1080</v>
      </c>
      <c r="O19" t="s">
        <v>123</v>
      </c>
      <c r="P19" t="s">
        <v>123</v>
      </c>
      <c r="Q19" t="s">
        <v>21</v>
      </c>
      <c r="S19" t="s">
        <v>269</v>
      </c>
      <c r="T19" t="s">
        <v>36</v>
      </c>
      <c r="U19" t="s">
        <v>35</v>
      </c>
      <c r="V19" t="s">
        <v>82</v>
      </c>
      <c r="W19" t="s">
        <v>54</v>
      </c>
      <c r="X19" t="s">
        <v>522</v>
      </c>
      <c r="Y19" t="s">
        <v>484</v>
      </c>
      <c r="Z19" t="s">
        <v>484</v>
      </c>
      <c r="AA19" s="2">
        <v>42838.272546296299</v>
      </c>
      <c r="AB19" s="2">
        <v>42843.421296296299</v>
      </c>
      <c r="AD19">
        <v>8</v>
      </c>
      <c r="AE19" t="str">
        <f t="shared" ca="1" si="4"/>
        <v>NTR</v>
      </c>
      <c r="AF19" t="str">
        <f t="shared" ca="1" si="5"/>
        <v>NoTarg</v>
      </c>
      <c r="AG19" t="str">
        <f t="shared" ca="1" si="6"/>
        <v>NoWaive</v>
      </c>
      <c r="AH19" t="str">
        <f t="shared" ca="1" si="7"/>
        <v>NTR</v>
      </c>
    </row>
    <row r="20" spans="1:34" hidden="1" x14ac:dyDescent="0.3">
      <c r="A20">
        <f t="shared" si="0"/>
        <v>56</v>
      </c>
      <c r="B20">
        <f t="shared" si="1"/>
        <v>0</v>
      </c>
      <c r="C20" s="4">
        <f t="shared" ca="1" si="2"/>
        <v>96279</v>
      </c>
      <c r="D20">
        <v>96279</v>
      </c>
      <c r="E20" t="s">
        <v>804</v>
      </c>
      <c r="F20" t="s">
        <v>63</v>
      </c>
      <c r="G20" t="s">
        <v>55</v>
      </c>
      <c r="H20" t="s">
        <v>184</v>
      </c>
      <c r="I20" t="s">
        <v>649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545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22</v>
      </c>
      <c r="V20" t="s">
        <v>82</v>
      </c>
      <c r="W20" t="s">
        <v>90</v>
      </c>
      <c r="X20" t="s">
        <v>405</v>
      </c>
      <c r="Y20" t="s">
        <v>100</v>
      </c>
      <c r="Z20" t="s">
        <v>484</v>
      </c>
      <c r="AA20" s="2">
        <v>42788.363287037035</v>
      </c>
      <c r="AB20" s="2">
        <v>42843.158645833333</v>
      </c>
      <c r="AD20">
        <v>4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 xml:space="preserve"> ---</v>
      </c>
      <c r="AH20" t="str">
        <f t="shared" ca="1" si="7"/>
        <v>P0</v>
      </c>
    </row>
    <row r="21" spans="1:34" x14ac:dyDescent="0.3">
      <c r="A21">
        <f t="shared" si="0"/>
        <v>31</v>
      </c>
      <c r="B21">
        <f t="shared" si="1"/>
        <v>0</v>
      </c>
      <c r="C21" s="4">
        <f t="shared" ca="1" si="2"/>
        <v>97187</v>
      </c>
      <c r="D21">
        <v>97187</v>
      </c>
      <c r="E21" t="s">
        <v>801</v>
      </c>
      <c r="F21" t="s">
        <v>63</v>
      </c>
      <c r="G21" t="s">
        <v>446</v>
      </c>
      <c r="H21" t="s">
        <v>112</v>
      </c>
      <c r="I21" t="s">
        <v>30</v>
      </c>
      <c r="J21" t="s">
        <v>123</v>
      </c>
      <c r="K21" t="str">
        <f t="shared" ca="1" si="3"/>
        <v>.</v>
      </c>
      <c r="L21" t="s">
        <v>484</v>
      </c>
      <c r="M21" t="s">
        <v>980</v>
      </c>
      <c r="N21" t="s">
        <v>818</v>
      </c>
      <c r="O21">
        <v>17100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190</v>
      </c>
      <c r="W21" t="s">
        <v>26</v>
      </c>
      <c r="X21" t="s">
        <v>108</v>
      </c>
      <c r="Y21" t="s">
        <v>103</v>
      </c>
      <c r="Z21" t="s">
        <v>484</v>
      </c>
      <c r="AA21" s="2">
        <v>42811.371180555558</v>
      </c>
      <c r="AB21" s="2">
        <v>42843.048217592594</v>
      </c>
      <c r="AD21">
        <v>2</v>
      </c>
      <c r="AE21" t="str">
        <f t="shared" ca="1" si="4"/>
        <v>AvatarFS</v>
      </c>
      <c r="AF21" t="str">
        <f t="shared" ca="1" si="5"/>
        <v>Avitus_1.4.0.64-20170419</v>
      </c>
      <c r="AG21" t="str">
        <f t="shared" ca="1" si="6"/>
        <v xml:space="preserve"> ---</v>
      </c>
      <c r="AH21" t="str">
        <f t="shared" ca="1" si="7"/>
        <v>P1</v>
      </c>
    </row>
    <row r="22" spans="1:34" x14ac:dyDescent="0.3">
      <c r="A22">
        <f t="shared" si="0"/>
        <v>26</v>
      </c>
      <c r="B22">
        <f t="shared" si="1"/>
        <v>0</v>
      </c>
      <c r="C22" s="4">
        <f t="shared" ca="1" si="2"/>
        <v>97354</v>
      </c>
      <c r="D22">
        <v>97354</v>
      </c>
      <c r="E22" t="s">
        <v>845</v>
      </c>
      <c r="F22" t="s">
        <v>63</v>
      </c>
      <c r="G22" t="s">
        <v>841</v>
      </c>
      <c r="H22" t="s">
        <v>184</v>
      </c>
      <c r="I22" t="s">
        <v>245</v>
      </c>
      <c r="J22" t="s">
        <v>123</v>
      </c>
      <c r="K22" t="str">
        <f t="shared" ca="1" si="3"/>
        <v>.</v>
      </c>
      <c r="L22" t="s">
        <v>484</v>
      </c>
      <c r="M22" t="s">
        <v>917</v>
      </c>
      <c r="N22" t="s">
        <v>898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82</v>
      </c>
      <c r="W22" t="s">
        <v>105</v>
      </c>
      <c r="X22" t="s">
        <v>845</v>
      </c>
      <c r="Y22" t="s">
        <v>484</v>
      </c>
      <c r="Z22" t="s">
        <v>847</v>
      </c>
      <c r="AA22" s="2">
        <v>42816.056284722225</v>
      </c>
      <c r="AB22" s="2">
        <v>42843.455706018518</v>
      </c>
      <c r="AD22">
        <v>6</v>
      </c>
      <c r="AE22" t="str">
        <f t="shared" ca="1" si="4"/>
        <v>AvatarFS</v>
      </c>
      <c r="AF22" t="str">
        <f t="shared" ca="1" si="5"/>
        <v>Avitus_1.4.0.64-20170419</v>
      </c>
      <c r="AG22" t="str">
        <f t="shared" ca="1" si="6"/>
        <v xml:space="preserve"> ---</v>
      </c>
      <c r="AH22" t="str">
        <f t="shared" ca="1" si="7"/>
        <v>P0</v>
      </c>
    </row>
    <row r="23" spans="1:34" x14ac:dyDescent="0.3">
      <c r="A23">
        <f t="shared" si="0"/>
        <v>20</v>
      </c>
      <c r="B23">
        <f t="shared" si="1"/>
        <v>6</v>
      </c>
      <c r="C23" s="4">
        <f t="shared" ca="1" si="2"/>
        <v>97544</v>
      </c>
      <c r="D23">
        <v>97544</v>
      </c>
      <c r="E23" t="s">
        <v>801</v>
      </c>
      <c r="F23" t="s">
        <v>63</v>
      </c>
      <c r="G23" t="s">
        <v>989</v>
      </c>
      <c r="H23" t="s">
        <v>94</v>
      </c>
      <c r="I23" t="s">
        <v>24</v>
      </c>
      <c r="J23" t="s">
        <v>123</v>
      </c>
      <c r="K23" t="str">
        <f t="shared" ca="1" si="3"/>
        <v>.</v>
      </c>
      <c r="L23" t="s">
        <v>484</v>
      </c>
      <c r="M23" t="s">
        <v>980</v>
      </c>
      <c r="N23" t="s">
        <v>1002</v>
      </c>
      <c r="O23" t="s">
        <v>123</v>
      </c>
      <c r="P23" t="s">
        <v>123</v>
      </c>
      <c r="Q23" t="s">
        <v>82</v>
      </c>
      <c r="S23" t="s">
        <v>269</v>
      </c>
      <c r="T23" t="s">
        <v>36</v>
      </c>
      <c r="U23" t="s">
        <v>35</v>
      </c>
      <c r="V23" t="s">
        <v>82</v>
      </c>
      <c r="W23" t="s">
        <v>90</v>
      </c>
      <c r="X23" t="s">
        <v>997</v>
      </c>
      <c r="Y23" t="s">
        <v>103</v>
      </c>
      <c r="Z23" t="s">
        <v>484</v>
      </c>
      <c r="AA23" s="2">
        <v>42822.082905092589</v>
      </c>
      <c r="AB23" s="2">
        <v>42837.906967592593</v>
      </c>
      <c r="AD23">
        <v>4</v>
      </c>
      <c r="AE23" t="str">
        <f t="shared" ca="1" si="4"/>
        <v>AvatarFS</v>
      </c>
      <c r="AF23" t="str">
        <f t="shared" ca="1" si="5"/>
        <v>Avitus_1.4.0.65-20170426</v>
      </c>
      <c r="AG23" t="str">
        <f t="shared" ca="1" si="6"/>
        <v xml:space="preserve"> ---</v>
      </c>
      <c r="AH23" t="str">
        <f t="shared" ca="1" si="7"/>
        <v>P2</v>
      </c>
    </row>
    <row r="24" spans="1:34" x14ac:dyDescent="0.3">
      <c r="A24">
        <f t="shared" si="0"/>
        <v>20</v>
      </c>
      <c r="B24">
        <f t="shared" si="1"/>
        <v>6</v>
      </c>
      <c r="C24" s="4">
        <f t="shared" ca="1" si="2"/>
        <v>97551</v>
      </c>
      <c r="D24">
        <v>97551</v>
      </c>
      <c r="E24" t="s">
        <v>1000</v>
      </c>
      <c r="F24" t="s">
        <v>63</v>
      </c>
      <c r="G24" t="s">
        <v>446</v>
      </c>
      <c r="H24" t="s">
        <v>184</v>
      </c>
      <c r="I24" t="s">
        <v>30</v>
      </c>
      <c r="J24" t="s">
        <v>123</v>
      </c>
      <c r="K24" t="str">
        <f t="shared" ca="1" si="3"/>
        <v>.</v>
      </c>
      <c r="L24" t="s">
        <v>484</v>
      </c>
      <c r="M24" t="s">
        <v>978</v>
      </c>
      <c r="N24" t="s">
        <v>921</v>
      </c>
      <c r="O24" t="s">
        <v>123</v>
      </c>
      <c r="P24" t="s">
        <v>123</v>
      </c>
      <c r="Q24" t="s">
        <v>82</v>
      </c>
      <c r="S24" t="s">
        <v>269</v>
      </c>
      <c r="T24" t="s">
        <v>36</v>
      </c>
      <c r="U24" t="s">
        <v>35</v>
      </c>
      <c r="V24" t="s">
        <v>190</v>
      </c>
      <c r="W24" t="s">
        <v>26</v>
      </c>
      <c r="X24" t="s">
        <v>412</v>
      </c>
      <c r="Y24" t="s">
        <v>100</v>
      </c>
      <c r="Z24" t="s">
        <v>484</v>
      </c>
      <c r="AA24" s="2">
        <v>42822.285578703704</v>
      </c>
      <c r="AB24" s="2">
        <v>42837.312037037038</v>
      </c>
      <c r="AD24">
        <v>3</v>
      </c>
      <c r="AE24" t="str">
        <f t="shared" ca="1" si="4"/>
        <v>AvatarFS</v>
      </c>
      <c r="AF24" t="str">
        <f t="shared" ca="1" si="5"/>
        <v>Avitus_1.4.0.66-20170503</v>
      </c>
      <c r="AG24" t="str">
        <f t="shared" ca="1" si="6"/>
        <v xml:space="preserve"> ---</v>
      </c>
      <c r="AH24" t="str">
        <f t="shared" ca="1" si="7"/>
        <v>P0</v>
      </c>
    </row>
    <row r="25" spans="1:34" hidden="1" x14ac:dyDescent="0.3">
      <c r="A25">
        <f t="shared" si="0"/>
        <v>18</v>
      </c>
      <c r="B25">
        <f t="shared" si="1"/>
        <v>6</v>
      </c>
      <c r="C25" s="4">
        <f t="shared" ca="1" si="2"/>
        <v>97673</v>
      </c>
      <c r="D25">
        <v>97673</v>
      </c>
      <c r="E25" t="s">
        <v>62</v>
      </c>
      <c r="F25" t="s">
        <v>63</v>
      </c>
      <c r="G25" t="s">
        <v>733</v>
      </c>
      <c r="H25" t="s">
        <v>184</v>
      </c>
      <c r="I25" t="s">
        <v>30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933</v>
      </c>
      <c r="O25">
        <v>17067</v>
      </c>
      <c r="P25" t="s">
        <v>123</v>
      </c>
      <c r="Q25" t="s">
        <v>82</v>
      </c>
      <c r="S25" t="s">
        <v>269</v>
      </c>
      <c r="T25" t="s">
        <v>36</v>
      </c>
      <c r="U25" t="s">
        <v>22</v>
      </c>
      <c r="V25" t="s">
        <v>190</v>
      </c>
      <c r="W25" t="s">
        <v>26</v>
      </c>
      <c r="X25" t="s">
        <v>934</v>
      </c>
      <c r="Y25" t="s">
        <v>100</v>
      </c>
      <c r="Z25" t="s">
        <v>484</v>
      </c>
      <c r="AA25" s="2">
        <v>42824.147233796299</v>
      </c>
      <c r="AB25" s="2">
        <v>42837.898761574077</v>
      </c>
      <c r="AD25">
        <v>3</v>
      </c>
      <c r="AE25" t="str">
        <f t="shared" ca="1" si="4"/>
        <v>AvatarFS</v>
      </c>
      <c r="AF25" t="str">
        <f t="shared" ca="1" si="5"/>
        <v xml:space="preserve"> ---</v>
      </c>
      <c r="AG25" t="str">
        <f t="shared" ca="1" si="6"/>
        <v xml:space="preserve"> ---</v>
      </c>
      <c r="AH25" t="str">
        <f t="shared" ca="1" si="7"/>
        <v>P0</v>
      </c>
    </row>
    <row r="26" spans="1:34" hidden="1" x14ac:dyDescent="0.3">
      <c r="A26">
        <f t="shared" si="0"/>
        <v>15</v>
      </c>
      <c r="B26">
        <f t="shared" si="1"/>
        <v>8</v>
      </c>
      <c r="C26" s="4">
        <f t="shared" ca="1" si="2"/>
        <v>97780</v>
      </c>
      <c r="D26">
        <v>97780</v>
      </c>
      <c r="E26" t="s">
        <v>410</v>
      </c>
      <c r="F26" t="s">
        <v>63</v>
      </c>
      <c r="G26" t="s">
        <v>555</v>
      </c>
      <c r="H26" t="s">
        <v>94</v>
      </c>
      <c r="I26" t="s">
        <v>24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981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90</v>
      </c>
      <c r="X26" t="s">
        <v>959</v>
      </c>
      <c r="Y26" t="s">
        <v>484</v>
      </c>
      <c r="Z26" t="s">
        <v>484</v>
      </c>
      <c r="AA26" s="2">
        <v>42828.155347222222</v>
      </c>
      <c r="AB26" s="2">
        <v>42835.284525462965</v>
      </c>
      <c r="AD26">
        <v>10</v>
      </c>
      <c r="AE26" t="str">
        <f t="shared" ca="1" si="4"/>
        <v>AvatarFS</v>
      </c>
      <c r="AF26" t="str">
        <f t="shared" ca="1" si="5"/>
        <v xml:space="preserve"> ---</v>
      </c>
      <c r="AG26" t="str">
        <f t="shared" ca="1" si="6"/>
        <v xml:space="preserve"> ---</v>
      </c>
      <c r="AH26" t="str">
        <f t="shared" ca="1" si="7"/>
        <v>P2</v>
      </c>
    </row>
    <row r="27" spans="1:34" x14ac:dyDescent="0.3">
      <c r="A27">
        <f t="shared" si="0"/>
        <v>11</v>
      </c>
      <c r="B27">
        <f t="shared" si="1"/>
        <v>1</v>
      </c>
      <c r="C27" s="4">
        <f t="shared" ca="1" si="2"/>
        <v>98026</v>
      </c>
      <c r="D27">
        <v>98026</v>
      </c>
      <c r="E27" t="s">
        <v>104</v>
      </c>
      <c r="F27" t="s">
        <v>63</v>
      </c>
      <c r="G27" t="s">
        <v>988</v>
      </c>
      <c r="H27" t="s">
        <v>184</v>
      </c>
      <c r="I27" t="s">
        <v>123</v>
      </c>
      <c r="J27" t="s">
        <v>123</v>
      </c>
      <c r="K27" t="str">
        <f t="shared" ca="1" si="3"/>
        <v>NTR</v>
      </c>
      <c r="L27" t="s">
        <v>484</v>
      </c>
      <c r="M27" t="s">
        <v>917</v>
      </c>
      <c r="N27" t="s">
        <v>1038</v>
      </c>
      <c r="O27" t="s">
        <v>123</v>
      </c>
      <c r="P27" t="s">
        <v>123</v>
      </c>
      <c r="Q27" t="s">
        <v>82</v>
      </c>
      <c r="S27" t="s">
        <v>269</v>
      </c>
      <c r="T27" t="s">
        <v>36</v>
      </c>
      <c r="U27" t="s">
        <v>35</v>
      </c>
      <c r="V27" t="s">
        <v>82</v>
      </c>
      <c r="W27" t="s">
        <v>95</v>
      </c>
      <c r="X27" t="s">
        <v>991</v>
      </c>
      <c r="Y27" t="s">
        <v>484</v>
      </c>
      <c r="Z27" t="s">
        <v>851</v>
      </c>
      <c r="AA27" s="2">
        <v>42832.127962962964</v>
      </c>
      <c r="AB27" s="2">
        <v>42842.319837962961</v>
      </c>
      <c r="AD27">
        <v>6</v>
      </c>
      <c r="AE27" t="str">
        <f t="shared" ca="1" si="4"/>
        <v>NTR</v>
      </c>
      <c r="AF27" t="str">
        <f t="shared" ca="1" si="5"/>
        <v>NoTarg</v>
      </c>
      <c r="AG27" t="str">
        <f t="shared" ca="1" si="6"/>
        <v>NoWaive</v>
      </c>
      <c r="AH27" t="str">
        <f t="shared" ca="1" si="7"/>
        <v>NTR</v>
      </c>
    </row>
    <row r="28" spans="1:34" hidden="1" x14ac:dyDescent="0.3">
      <c r="A28">
        <f t="shared" si="0"/>
        <v>1</v>
      </c>
      <c r="B28">
        <f t="shared" si="1"/>
        <v>0</v>
      </c>
      <c r="C28" s="4">
        <f t="shared" ca="1" si="2"/>
        <v>98296</v>
      </c>
      <c r="D28">
        <v>98296</v>
      </c>
      <c r="E28" t="s">
        <v>804</v>
      </c>
      <c r="F28" t="s">
        <v>63</v>
      </c>
      <c r="G28" t="s">
        <v>555</v>
      </c>
      <c r="H28" t="s">
        <v>156</v>
      </c>
      <c r="I28" t="s">
        <v>123</v>
      </c>
      <c r="J28" t="s">
        <v>123</v>
      </c>
      <c r="K28" t="str">
        <f t="shared" ca="1" si="3"/>
        <v>NTR</v>
      </c>
      <c r="L28" t="s">
        <v>484</v>
      </c>
      <c r="M28" t="s">
        <v>484</v>
      </c>
      <c r="N28" t="s">
        <v>1047</v>
      </c>
      <c r="O28" t="s">
        <v>123</v>
      </c>
      <c r="P28" t="s">
        <v>123</v>
      </c>
      <c r="Q28" t="s">
        <v>21</v>
      </c>
      <c r="S28" t="s">
        <v>269</v>
      </c>
      <c r="T28" t="s">
        <v>36</v>
      </c>
      <c r="U28" t="s">
        <v>35</v>
      </c>
      <c r="V28" t="s">
        <v>82</v>
      </c>
      <c r="W28" t="s">
        <v>90</v>
      </c>
      <c r="X28" t="s">
        <v>1048</v>
      </c>
      <c r="Y28" t="s">
        <v>484</v>
      </c>
      <c r="Z28" t="s">
        <v>484</v>
      </c>
      <c r="AA28" s="2">
        <v>42842.180590277778</v>
      </c>
      <c r="AB28" s="2">
        <v>42843.315682870372</v>
      </c>
      <c r="AD28">
        <v>3</v>
      </c>
      <c r="AE28" t="str">
        <f t="shared" ca="1" si="4"/>
        <v>NTR</v>
      </c>
      <c r="AF28" t="str">
        <f t="shared" ca="1" si="5"/>
        <v>NoTarg</v>
      </c>
      <c r="AG28" t="str">
        <f t="shared" ca="1" si="6"/>
        <v>NoWaive</v>
      </c>
      <c r="AH28" t="str">
        <f t="shared" ca="1" si="7"/>
        <v>NTR</v>
      </c>
    </row>
    <row r="29" spans="1:34" hidden="1" x14ac:dyDescent="0.3">
      <c r="A29">
        <f t="shared" si="0"/>
        <v>1</v>
      </c>
      <c r="B29">
        <f t="shared" si="1"/>
        <v>0</v>
      </c>
      <c r="C29" s="4">
        <f t="shared" ca="1" si="2"/>
        <v>98359</v>
      </c>
      <c r="D29">
        <v>98359</v>
      </c>
      <c r="E29" t="s">
        <v>1000</v>
      </c>
      <c r="F29" t="s">
        <v>63</v>
      </c>
      <c r="G29" t="s">
        <v>446</v>
      </c>
      <c r="H29" t="s">
        <v>112</v>
      </c>
      <c r="I29" t="s">
        <v>24</v>
      </c>
      <c r="J29" t="s">
        <v>123</v>
      </c>
      <c r="K29" t="str">
        <f t="shared" ca="1" si="3"/>
        <v>NTR</v>
      </c>
      <c r="L29" t="s">
        <v>484</v>
      </c>
      <c r="M29" t="s">
        <v>484</v>
      </c>
      <c r="N29" t="s">
        <v>1061</v>
      </c>
      <c r="O29">
        <v>17373</v>
      </c>
      <c r="P29" t="s">
        <v>123</v>
      </c>
      <c r="Q29" t="s">
        <v>21</v>
      </c>
      <c r="S29" t="s">
        <v>269</v>
      </c>
      <c r="T29" t="s">
        <v>36</v>
      </c>
      <c r="U29" t="s">
        <v>35</v>
      </c>
      <c r="V29" t="s">
        <v>190</v>
      </c>
      <c r="W29" t="s">
        <v>26</v>
      </c>
      <c r="X29" t="s">
        <v>742</v>
      </c>
      <c r="Y29" t="s">
        <v>103</v>
      </c>
      <c r="Z29" t="s">
        <v>484</v>
      </c>
      <c r="AA29" s="2">
        <v>42842.662604166668</v>
      </c>
      <c r="AB29" s="2">
        <v>42843.153171296297</v>
      </c>
      <c r="AD29">
        <v>3</v>
      </c>
      <c r="AE29" t="str">
        <f t="shared" ca="1" si="4"/>
        <v>NTR</v>
      </c>
      <c r="AF29" t="str">
        <f t="shared" ca="1" si="5"/>
        <v>NoTarg</v>
      </c>
      <c r="AG29" t="str">
        <f t="shared" ca="1" si="6"/>
        <v>NoWaive</v>
      </c>
      <c r="AH29" t="str">
        <f t="shared" ca="1" si="7"/>
        <v>NTR</v>
      </c>
    </row>
    <row r="30" spans="1:34" hidden="1" x14ac:dyDescent="0.3">
      <c r="A30">
        <f t="shared" si="0"/>
        <v>379</v>
      </c>
      <c r="B30">
        <f t="shared" si="1"/>
        <v>6</v>
      </c>
      <c r="C30" s="4">
        <f t="shared" ca="1" si="2"/>
        <v>79691</v>
      </c>
      <c r="D30">
        <v>79691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310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95</v>
      </c>
      <c r="X30" t="s">
        <v>311</v>
      </c>
      <c r="Y30" t="s">
        <v>484</v>
      </c>
      <c r="Z30" t="s">
        <v>484</v>
      </c>
      <c r="AA30" s="2">
        <v>42458.048437500001</v>
      </c>
      <c r="AB30" s="2">
        <v>42837.475462962961</v>
      </c>
      <c r="AD30">
        <v>6</v>
      </c>
      <c r="AE30" t="str">
        <f t="shared" ca="1" si="4"/>
        <v>Documentation</v>
      </c>
      <c r="AF30" t="str">
        <f t="shared" ca="1" si="5"/>
        <v xml:space="preserve"> ---</v>
      </c>
      <c r="AG30" t="str">
        <f t="shared" ca="1" si="6"/>
        <v xml:space="preserve"> ---</v>
      </c>
      <c r="AH30" t="str">
        <f t="shared" ca="1" si="7"/>
        <v>P0</v>
      </c>
    </row>
    <row r="31" spans="1:34" hidden="1" x14ac:dyDescent="0.3">
      <c r="A31">
        <f t="shared" si="0"/>
        <v>287</v>
      </c>
      <c r="B31">
        <f t="shared" si="1"/>
        <v>6</v>
      </c>
      <c r="C31" s="4">
        <f t="shared" ca="1" si="2"/>
        <v>85572</v>
      </c>
      <c r="D31">
        <v>85572</v>
      </c>
      <c r="E31" t="s">
        <v>69</v>
      </c>
      <c r="F31" t="s">
        <v>70</v>
      </c>
      <c r="G31" t="s">
        <v>71</v>
      </c>
      <c r="H31" t="s">
        <v>184</v>
      </c>
      <c r="I31" t="s">
        <v>81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313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95</v>
      </c>
      <c r="X31" t="s">
        <v>272</v>
      </c>
      <c r="Y31" t="s">
        <v>484</v>
      </c>
      <c r="Z31" t="s">
        <v>484</v>
      </c>
      <c r="AA31" s="2">
        <v>42552.705081018517</v>
      </c>
      <c r="AB31" s="2">
        <v>42837.479502314818</v>
      </c>
      <c r="AD31">
        <v>7</v>
      </c>
      <c r="AE31" t="str">
        <f t="shared" ca="1" si="4"/>
        <v>Documentation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P0</v>
      </c>
    </row>
    <row r="32" spans="1:34" hidden="1" x14ac:dyDescent="0.3">
      <c r="A32">
        <f t="shared" si="0"/>
        <v>229</v>
      </c>
      <c r="B32">
        <f t="shared" si="1"/>
        <v>6</v>
      </c>
      <c r="C32" s="4">
        <f t="shared" ca="1" si="2"/>
        <v>88250</v>
      </c>
      <c r="D32">
        <v>88250</v>
      </c>
      <c r="E32" t="s">
        <v>69</v>
      </c>
      <c r="F32" t="s">
        <v>70</v>
      </c>
      <c r="G32" t="s">
        <v>71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314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39</v>
      </c>
      <c r="V32" t="s">
        <v>82</v>
      </c>
      <c r="W32" t="s">
        <v>105</v>
      </c>
      <c r="X32" t="s">
        <v>315</v>
      </c>
      <c r="Y32" t="s">
        <v>484</v>
      </c>
      <c r="Z32" t="s">
        <v>484</v>
      </c>
      <c r="AA32" s="2">
        <v>42611.350347222222</v>
      </c>
      <c r="AB32" s="2">
        <v>42837.479155092595</v>
      </c>
      <c r="AD32">
        <v>7</v>
      </c>
      <c r="AE32" t="str">
        <f t="shared" ca="1" si="4"/>
        <v>Documentation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P0</v>
      </c>
    </row>
    <row r="33" spans="1:34" hidden="1" x14ac:dyDescent="0.3">
      <c r="A33">
        <f t="shared" si="0"/>
        <v>38</v>
      </c>
      <c r="B33">
        <f t="shared" si="1"/>
        <v>6</v>
      </c>
      <c r="C33" s="4">
        <f t="shared" ca="1" si="2"/>
        <v>96941</v>
      </c>
      <c r="D33">
        <v>96941</v>
      </c>
      <c r="E33" t="s">
        <v>69</v>
      </c>
      <c r="F33" t="s">
        <v>70</v>
      </c>
      <c r="G33" t="s">
        <v>71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749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22</v>
      </c>
      <c r="V33" t="s">
        <v>82</v>
      </c>
      <c r="W33" t="s">
        <v>54</v>
      </c>
      <c r="X33" t="s">
        <v>188</v>
      </c>
      <c r="Y33" t="s">
        <v>484</v>
      </c>
      <c r="Z33" t="s">
        <v>484</v>
      </c>
      <c r="AA33" s="2">
        <v>42804.150763888887</v>
      </c>
      <c r="AB33" s="2">
        <v>42837.475821759261</v>
      </c>
      <c r="AD33">
        <v>8</v>
      </c>
      <c r="AE33" t="str">
        <f t="shared" ca="1" si="4"/>
        <v>Documentation</v>
      </c>
      <c r="AF33" t="str">
        <f t="shared" ca="1" si="5"/>
        <v xml:space="preserve"> ---</v>
      </c>
      <c r="AG33" t="str">
        <f t="shared" ca="1" si="6"/>
        <v xml:space="preserve"> ---</v>
      </c>
      <c r="AH33" t="str">
        <f t="shared" ca="1" si="7"/>
        <v>P0</v>
      </c>
    </row>
    <row r="34" spans="1:34" hidden="1" x14ac:dyDescent="0.3">
      <c r="A34">
        <f t="shared" ref="A34:A65" si="8">DAYS360(AA34,$K$104)</f>
        <v>27</v>
      </c>
      <c r="B34">
        <f t="shared" ref="B34:B65" si="9">DAYS360(AB34,$K$104)</f>
        <v>4</v>
      </c>
      <c r="C34" s="4">
        <f t="shared" ref="C34:C65" ca="1" si="10">HYPERLINK($N$174 &amp; INDIRECT("d" &amp; ROW()),INDIRECT("d" &amp; ROW()))</f>
        <v>97325</v>
      </c>
      <c r="D34">
        <v>97325</v>
      </c>
      <c r="E34" t="s">
        <v>69</v>
      </c>
      <c r="F34" t="s">
        <v>70</v>
      </c>
      <c r="G34" t="s">
        <v>71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946</v>
      </c>
      <c r="O34" t="s">
        <v>123</v>
      </c>
      <c r="P34" t="s">
        <v>123</v>
      </c>
      <c r="Q34" t="s">
        <v>82</v>
      </c>
      <c r="S34" t="s">
        <v>269</v>
      </c>
      <c r="T34" t="s">
        <v>23</v>
      </c>
      <c r="U34" t="s">
        <v>39</v>
      </c>
      <c r="V34" t="s">
        <v>82</v>
      </c>
      <c r="W34" t="s">
        <v>54</v>
      </c>
      <c r="X34" t="s">
        <v>456</v>
      </c>
      <c r="Y34" t="s">
        <v>484</v>
      </c>
      <c r="Z34" t="s">
        <v>484</v>
      </c>
      <c r="AA34" s="2">
        <v>42815.376701388886</v>
      </c>
      <c r="AB34" s="2">
        <v>42839.444050925929</v>
      </c>
      <c r="AD34">
        <v>11</v>
      </c>
      <c r="AE34" t="str">
        <f t="shared" ref="AE34:AE65" ca="1" si="12">IFERROR(VLOOKUP($D34,INDIRECT("'" &amp; $K$103 &amp; "'!$C$2:$K$90"),4,FALSE),"NTR")</f>
        <v>Documentation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P0</v>
      </c>
    </row>
    <row r="35" spans="1:34" hidden="1" x14ac:dyDescent="0.3">
      <c r="A35">
        <f t="shared" si="8"/>
        <v>27</v>
      </c>
      <c r="B35">
        <f t="shared" si="9"/>
        <v>6</v>
      </c>
      <c r="C35" s="4">
        <f t="shared" ca="1" si="10"/>
        <v>97340</v>
      </c>
      <c r="D35">
        <v>97340</v>
      </c>
      <c r="E35" t="s">
        <v>69</v>
      </c>
      <c r="F35" t="s">
        <v>70</v>
      </c>
      <c r="G35" t="s">
        <v>71</v>
      </c>
      <c r="H35" t="s">
        <v>184</v>
      </c>
      <c r="I35" t="s">
        <v>68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852</v>
      </c>
      <c r="O35" t="s">
        <v>123</v>
      </c>
      <c r="P35" t="s">
        <v>123</v>
      </c>
      <c r="Q35" t="s">
        <v>82</v>
      </c>
      <c r="S35" t="s">
        <v>269</v>
      </c>
      <c r="T35" t="s">
        <v>23</v>
      </c>
      <c r="U35" t="s">
        <v>39</v>
      </c>
      <c r="V35" t="s">
        <v>82</v>
      </c>
      <c r="W35" t="s">
        <v>54</v>
      </c>
      <c r="X35" t="s">
        <v>389</v>
      </c>
      <c r="Y35" t="s">
        <v>484</v>
      </c>
      <c r="Z35" t="s">
        <v>484</v>
      </c>
      <c r="AA35" s="2">
        <v>42815.614641203705</v>
      </c>
      <c r="AB35" s="2">
        <v>42837.478564814817</v>
      </c>
      <c r="AD35">
        <v>5</v>
      </c>
      <c r="AE35" t="str">
        <f t="shared" ca="1" si="12"/>
        <v>Documentation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P0</v>
      </c>
    </row>
    <row r="36" spans="1:34" hidden="1" x14ac:dyDescent="0.3">
      <c r="A36">
        <f t="shared" si="8"/>
        <v>19</v>
      </c>
      <c r="B36">
        <f t="shared" si="9"/>
        <v>6</v>
      </c>
      <c r="C36" s="4">
        <f t="shared" ca="1" si="10"/>
        <v>97618</v>
      </c>
      <c r="D36">
        <v>97618</v>
      </c>
      <c r="E36" t="s">
        <v>69</v>
      </c>
      <c r="F36" t="s">
        <v>70</v>
      </c>
      <c r="G36" t="s">
        <v>71</v>
      </c>
      <c r="H36" t="s">
        <v>184</v>
      </c>
      <c r="I36" t="s">
        <v>68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947</v>
      </c>
      <c r="O36" t="s">
        <v>123</v>
      </c>
      <c r="P36" t="s">
        <v>123</v>
      </c>
      <c r="Q36" t="s">
        <v>82</v>
      </c>
      <c r="S36" t="s">
        <v>269</v>
      </c>
      <c r="T36" t="s">
        <v>23</v>
      </c>
      <c r="U36" t="s">
        <v>39</v>
      </c>
      <c r="V36" t="s">
        <v>82</v>
      </c>
      <c r="W36" t="s">
        <v>54</v>
      </c>
      <c r="X36" t="s">
        <v>456</v>
      </c>
      <c r="Y36" t="s">
        <v>484</v>
      </c>
      <c r="Z36" t="s">
        <v>484</v>
      </c>
      <c r="AA36" s="2">
        <v>42823.494652777779</v>
      </c>
      <c r="AB36" s="2">
        <v>42837.478182870371</v>
      </c>
      <c r="AD36">
        <v>8</v>
      </c>
      <c r="AE36" t="str">
        <f t="shared" ca="1" si="12"/>
        <v>Documentation</v>
      </c>
      <c r="AF36" t="str">
        <f t="shared" ca="1" si="13"/>
        <v xml:space="preserve"> ---</v>
      </c>
      <c r="AG36" t="str">
        <f t="shared" ca="1" si="14"/>
        <v xml:space="preserve"> ---</v>
      </c>
      <c r="AH36" t="str">
        <f t="shared" ca="1" si="15"/>
        <v>P0</v>
      </c>
    </row>
    <row r="37" spans="1:34" hidden="1" x14ac:dyDescent="0.3">
      <c r="A37">
        <f t="shared" si="8"/>
        <v>15</v>
      </c>
      <c r="B37">
        <f t="shared" si="9"/>
        <v>6</v>
      </c>
      <c r="C37" s="4">
        <f t="shared" ca="1" si="10"/>
        <v>97781</v>
      </c>
      <c r="D37">
        <v>97781</v>
      </c>
      <c r="E37" t="s">
        <v>69</v>
      </c>
      <c r="F37" t="s">
        <v>70</v>
      </c>
      <c r="G37" t="s">
        <v>71</v>
      </c>
      <c r="H37" t="s">
        <v>184</v>
      </c>
      <c r="I37" t="s">
        <v>81</v>
      </c>
      <c r="J37" t="s">
        <v>123</v>
      </c>
      <c r="K37" t="str">
        <f t="shared" ca="1" si="11"/>
        <v>.</v>
      </c>
      <c r="L37" t="s">
        <v>484</v>
      </c>
      <c r="M37" t="s">
        <v>484</v>
      </c>
      <c r="N37" t="s">
        <v>960</v>
      </c>
      <c r="O37" t="s">
        <v>123</v>
      </c>
      <c r="P37" t="s">
        <v>123</v>
      </c>
      <c r="Q37" t="s">
        <v>82</v>
      </c>
      <c r="S37" t="s">
        <v>269</v>
      </c>
      <c r="T37" t="s">
        <v>23</v>
      </c>
      <c r="U37" t="s">
        <v>22</v>
      </c>
      <c r="V37" t="s">
        <v>82</v>
      </c>
      <c r="W37" t="s">
        <v>95</v>
      </c>
      <c r="X37" t="s">
        <v>311</v>
      </c>
      <c r="Y37" t="s">
        <v>484</v>
      </c>
      <c r="Z37" t="s">
        <v>484</v>
      </c>
      <c r="AA37" s="2">
        <v>42828.162638888891</v>
      </c>
      <c r="AB37" s="2">
        <v>42837.476458333331</v>
      </c>
      <c r="AD37">
        <v>4</v>
      </c>
      <c r="AE37" t="str">
        <f t="shared" ca="1" si="12"/>
        <v>Documentation</v>
      </c>
      <c r="AF37" t="str">
        <f t="shared" ca="1" si="13"/>
        <v xml:space="preserve"> ---</v>
      </c>
      <c r="AG37" t="str">
        <f t="shared" ca="1" si="14"/>
        <v xml:space="preserve"> ---</v>
      </c>
      <c r="AH37" t="str">
        <f t="shared" ca="1" si="15"/>
        <v>P0</v>
      </c>
    </row>
    <row r="38" spans="1:34" hidden="1" x14ac:dyDescent="0.3">
      <c r="A38">
        <f t="shared" si="8"/>
        <v>14</v>
      </c>
      <c r="B38">
        <f t="shared" si="9"/>
        <v>6</v>
      </c>
      <c r="C38" s="4">
        <f t="shared" ca="1" si="10"/>
        <v>97868</v>
      </c>
      <c r="D38">
        <v>97868</v>
      </c>
      <c r="E38" t="s">
        <v>229</v>
      </c>
      <c r="F38" t="s">
        <v>70</v>
      </c>
      <c r="G38" t="s">
        <v>71</v>
      </c>
      <c r="H38" t="s">
        <v>94</v>
      </c>
      <c r="I38" t="s">
        <v>24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983</v>
      </c>
      <c r="O38" t="s">
        <v>123</v>
      </c>
      <c r="P38" t="s">
        <v>123</v>
      </c>
      <c r="Q38" t="s">
        <v>82</v>
      </c>
      <c r="S38" t="s">
        <v>269</v>
      </c>
      <c r="T38" t="s">
        <v>23</v>
      </c>
      <c r="U38" t="s">
        <v>22</v>
      </c>
      <c r="V38" t="s">
        <v>29</v>
      </c>
      <c r="W38" t="s">
        <v>54</v>
      </c>
      <c r="X38" t="s">
        <v>405</v>
      </c>
      <c r="Y38" t="s">
        <v>484</v>
      </c>
      <c r="Z38" t="s">
        <v>484</v>
      </c>
      <c r="AA38" s="2">
        <v>42829.414212962962</v>
      </c>
      <c r="AB38" s="2">
        <v>42837.476736111108</v>
      </c>
      <c r="AD38">
        <v>3</v>
      </c>
      <c r="AE38" t="str">
        <f t="shared" ca="1" si="12"/>
        <v>Documentation</v>
      </c>
      <c r="AF38" t="str">
        <f t="shared" ca="1" si="13"/>
        <v xml:space="preserve"> ---</v>
      </c>
      <c r="AG38" t="str">
        <f t="shared" ca="1" si="14"/>
        <v xml:space="preserve"> ---</v>
      </c>
      <c r="AH38" t="str">
        <f t="shared" ca="1" si="15"/>
        <v>P2</v>
      </c>
    </row>
    <row r="39" spans="1:34" hidden="1" x14ac:dyDescent="0.3">
      <c r="A39">
        <f t="shared" si="8"/>
        <v>6</v>
      </c>
      <c r="B39">
        <f t="shared" si="9"/>
        <v>4</v>
      </c>
      <c r="C39" s="4">
        <f t="shared" ca="1" si="10"/>
        <v>98207</v>
      </c>
      <c r="D39">
        <v>98207</v>
      </c>
      <c r="E39" t="s">
        <v>69</v>
      </c>
      <c r="F39" t="s">
        <v>70</v>
      </c>
      <c r="G39" t="s">
        <v>71</v>
      </c>
      <c r="H39" t="s">
        <v>184</v>
      </c>
      <c r="I39" t="s">
        <v>68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1030</v>
      </c>
      <c r="O39" t="s">
        <v>123</v>
      </c>
      <c r="P39" t="s">
        <v>123</v>
      </c>
      <c r="Q39" t="s">
        <v>82</v>
      </c>
      <c r="S39" t="s">
        <v>269</v>
      </c>
      <c r="T39" t="s">
        <v>23</v>
      </c>
      <c r="U39" t="s">
        <v>22</v>
      </c>
      <c r="V39" t="s">
        <v>82</v>
      </c>
      <c r="W39" t="s">
        <v>54</v>
      </c>
      <c r="X39" t="s">
        <v>456</v>
      </c>
      <c r="Y39" t="s">
        <v>484</v>
      </c>
      <c r="Z39" t="s">
        <v>484</v>
      </c>
      <c r="AA39" s="2">
        <v>42837.563020833331</v>
      </c>
      <c r="AB39" s="2">
        <v>42839.456435185188</v>
      </c>
      <c r="AD39">
        <v>11</v>
      </c>
      <c r="AE39" t="str">
        <f t="shared" ca="1" si="12"/>
        <v>File Access Auditing</v>
      </c>
      <c r="AF39" t="str">
        <f t="shared" ca="1" si="13"/>
        <v xml:space="preserve"> ---</v>
      </c>
      <c r="AG39" t="str">
        <f t="shared" ca="1" si="14"/>
        <v xml:space="preserve"> ---</v>
      </c>
      <c r="AH39" t="str">
        <f t="shared" ca="1" si="15"/>
        <v>P0</v>
      </c>
    </row>
    <row r="40" spans="1:34" x14ac:dyDescent="0.3">
      <c r="A40">
        <f t="shared" si="8"/>
        <v>26</v>
      </c>
      <c r="B40">
        <f t="shared" si="9"/>
        <v>0</v>
      </c>
      <c r="C40" s="4">
        <f t="shared" ca="1" si="10"/>
        <v>97372</v>
      </c>
      <c r="D40">
        <v>97372</v>
      </c>
      <c r="E40" t="s">
        <v>413</v>
      </c>
      <c r="F40" t="s">
        <v>253</v>
      </c>
      <c r="G40" t="s">
        <v>254</v>
      </c>
      <c r="H40" t="s">
        <v>184</v>
      </c>
      <c r="I40" t="s">
        <v>68</v>
      </c>
      <c r="J40" t="s">
        <v>123</v>
      </c>
      <c r="K40" t="str">
        <f t="shared" ca="1" si="11"/>
        <v>.</v>
      </c>
      <c r="L40" t="s">
        <v>484</v>
      </c>
      <c r="M40" t="s">
        <v>980</v>
      </c>
      <c r="N40" t="s">
        <v>860</v>
      </c>
      <c r="O40" t="s">
        <v>123</v>
      </c>
      <c r="P40" t="s">
        <v>1021</v>
      </c>
      <c r="Q40" t="s">
        <v>82</v>
      </c>
      <c r="S40" t="s">
        <v>269</v>
      </c>
      <c r="T40" t="s">
        <v>23</v>
      </c>
      <c r="U40" t="s">
        <v>22</v>
      </c>
      <c r="V40" t="s">
        <v>82</v>
      </c>
      <c r="W40" t="s">
        <v>54</v>
      </c>
      <c r="X40" t="s">
        <v>277</v>
      </c>
      <c r="Y40" t="s">
        <v>484</v>
      </c>
      <c r="Z40" t="s">
        <v>484</v>
      </c>
      <c r="AA40" s="2">
        <v>42816.401145833333</v>
      </c>
      <c r="AB40" s="2">
        <v>42843.246863425928</v>
      </c>
      <c r="AD40">
        <v>8</v>
      </c>
      <c r="AE40" t="str">
        <f t="shared" ca="1" si="12"/>
        <v>File Access Auditing</v>
      </c>
      <c r="AF40" t="str">
        <f t="shared" ca="1" si="13"/>
        <v>Avitus_1.4.0.65-20170426</v>
      </c>
      <c r="AG40" t="str">
        <f t="shared" ca="1" si="14"/>
        <v xml:space="preserve"> ---</v>
      </c>
      <c r="AH40" t="str">
        <f t="shared" ca="1" si="15"/>
        <v>P0</v>
      </c>
    </row>
    <row r="41" spans="1:34" x14ac:dyDescent="0.3">
      <c r="A41">
        <f t="shared" si="8"/>
        <v>11</v>
      </c>
      <c r="B41">
        <f t="shared" si="9"/>
        <v>0</v>
      </c>
      <c r="C41" s="4">
        <f t="shared" ca="1" si="10"/>
        <v>98057</v>
      </c>
      <c r="D41">
        <v>98057</v>
      </c>
      <c r="E41" t="s">
        <v>413</v>
      </c>
      <c r="F41" t="s">
        <v>253</v>
      </c>
      <c r="G41" t="s">
        <v>254</v>
      </c>
      <c r="H41" t="s">
        <v>184</v>
      </c>
      <c r="I41" t="s">
        <v>68</v>
      </c>
      <c r="J41" t="s">
        <v>123</v>
      </c>
      <c r="K41" t="str">
        <f t="shared" ca="1" si="11"/>
        <v>.</v>
      </c>
      <c r="L41" t="s">
        <v>484</v>
      </c>
      <c r="M41" t="s">
        <v>980</v>
      </c>
      <c r="N41" t="s">
        <v>1003</v>
      </c>
      <c r="O41" t="s">
        <v>123</v>
      </c>
      <c r="P41" t="s">
        <v>1079</v>
      </c>
      <c r="Q41" t="s">
        <v>82</v>
      </c>
      <c r="S41" t="s">
        <v>269</v>
      </c>
      <c r="T41" t="s">
        <v>23</v>
      </c>
      <c r="U41" t="s">
        <v>22</v>
      </c>
      <c r="V41" t="s">
        <v>82</v>
      </c>
      <c r="W41" t="s">
        <v>54</v>
      </c>
      <c r="X41" t="s">
        <v>277</v>
      </c>
      <c r="Y41" t="s">
        <v>484</v>
      </c>
      <c r="Z41" t="s">
        <v>484</v>
      </c>
      <c r="AA41" s="2">
        <v>42832.589328703703</v>
      </c>
      <c r="AB41" s="2">
        <v>42843.247025462966</v>
      </c>
      <c r="AD41">
        <v>8</v>
      </c>
      <c r="AE41" t="str">
        <f t="shared" ca="1" si="12"/>
        <v>File Access Auditing</v>
      </c>
      <c r="AF41" t="str">
        <f t="shared" ca="1" si="13"/>
        <v>Avitus_1.4.0.65-20170426</v>
      </c>
      <c r="AG41" t="str">
        <f t="shared" ca="1" si="14"/>
        <v xml:space="preserve"> ---</v>
      </c>
      <c r="AH41" t="str">
        <f t="shared" ca="1" si="15"/>
        <v>P0</v>
      </c>
    </row>
    <row r="42" spans="1:34" x14ac:dyDescent="0.3">
      <c r="A42">
        <f t="shared" si="8"/>
        <v>7</v>
      </c>
      <c r="B42">
        <f t="shared" si="9"/>
        <v>5</v>
      </c>
      <c r="C42" s="4">
        <f t="shared" ca="1" si="10"/>
        <v>98160</v>
      </c>
      <c r="D42">
        <v>98160</v>
      </c>
      <c r="E42" t="s">
        <v>413</v>
      </c>
      <c r="F42" t="s">
        <v>253</v>
      </c>
      <c r="G42" t="s">
        <v>254</v>
      </c>
      <c r="H42" t="s">
        <v>184</v>
      </c>
      <c r="I42" t="s">
        <v>68</v>
      </c>
      <c r="J42" t="s">
        <v>123</v>
      </c>
      <c r="K42" t="str">
        <f t="shared" ca="1" si="11"/>
        <v>.</v>
      </c>
      <c r="L42" t="s">
        <v>484</v>
      </c>
      <c r="M42" t="s">
        <v>980</v>
      </c>
      <c r="N42" t="s">
        <v>1022</v>
      </c>
      <c r="O42" t="s">
        <v>123</v>
      </c>
      <c r="P42" t="s">
        <v>1004</v>
      </c>
      <c r="Q42" t="s">
        <v>82</v>
      </c>
      <c r="S42" t="s">
        <v>269</v>
      </c>
      <c r="T42" t="s">
        <v>23</v>
      </c>
      <c r="U42" t="s">
        <v>22</v>
      </c>
      <c r="V42" t="s">
        <v>82</v>
      </c>
      <c r="W42" t="s">
        <v>54</v>
      </c>
      <c r="X42" t="s">
        <v>277</v>
      </c>
      <c r="Y42" t="s">
        <v>484</v>
      </c>
      <c r="Z42" t="s">
        <v>484</v>
      </c>
      <c r="AA42" s="2">
        <v>42836.582303240742</v>
      </c>
      <c r="AB42" s="2">
        <v>42838.235462962963</v>
      </c>
      <c r="AD42">
        <v>5</v>
      </c>
      <c r="AE42" t="str">
        <f t="shared" ca="1" si="12"/>
        <v>File Access Auditing</v>
      </c>
      <c r="AF42" t="str">
        <f t="shared" ca="1" si="13"/>
        <v>Avitus_1.4.0.65-20170426</v>
      </c>
      <c r="AG42" t="str">
        <f t="shared" ca="1" si="14"/>
        <v xml:space="preserve"> ---</v>
      </c>
      <c r="AH42" t="str">
        <f t="shared" ca="1" si="15"/>
        <v>P0</v>
      </c>
    </row>
    <row r="43" spans="1:34" x14ac:dyDescent="0.3">
      <c r="A43">
        <f t="shared" si="8"/>
        <v>6</v>
      </c>
      <c r="B43">
        <f t="shared" si="9"/>
        <v>0</v>
      </c>
      <c r="C43" s="4">
        <f t="shared" ca="1" si="10"/>
        <v>98208</v>
      </c>
      <c r="D43">
        <v>98208</v>
      </c>
      <c r="E43" t="s">
        <v>413</v>
      </c>
      <c r="F43" t="s">
        <v>253</v>
      </c>
      <c r="G43" t="s">
        <v>254</v>
      </c>
      <c r="H43" t="s">
        <v>184</v>
      </c>
      <c r="I43" t="s">
        <v>68</v>
      </c>
      <c r="J43" t="s">
        <v>123</v>
      </c>
      <c r="K43" t="str">
        <f t="shared" ca="1" si="11"/>
        <v>.</v>
      </c>
      <c r="L43" t="s">
        <v>484</v>
      </c>
      <c r="M43" t="s">
        <v>980</v>
      </c>
      <c r="N43" t="s">
        <v>1031</v>
      </c>
      <c r="O43" t="s">
        <v>123</v>
      </c>
      <c r="P43" t="s">
        <v>1079</v>
      </c>
      <c r="Q43" t="s">
        <v>82</v>
      </c>
      <c r="S43" t="s">
        <v>269</v>
      </c>
      <c r="T43" t="s">
        <v>23</v>
      </c>
      <c r="U43" t="s">
        <v>22</v>
      </c>
      <c r="V43" t="s">
        <v>82</v>
      </c>
      <c r="W43" t="s">
        <v>54</v>
      </c>
      <c r="X43" t="s">
        <v>277</v>
      </c>
      <c r="Y43" t="s">
        <v>484</v>
      </c>
      <c r="Z43" t="s">
        <v>484</v>
      </c>
      <c r="AA43" s="2">
        <v>42837.615578703706</v>
      </c>
      <c r="AB43" s="2">
        <v>42843.247557870367</v>
      </c>
      <c r="AD43">
        <v>4</v>
      </c>
      <c r="AE43" t="str">
        <f t="shared" ca="1" si="12"/>
        <v>File Access Auditing</v>
      </c>
      <c r="AF43" t="str">
        <f t="shared" ca="1" si="13"/>
        <v>Avitus_1.4.0.64-20170419</v>
      </c>
      <c r="AG43" t="str">
        <f t="shared" ca="1" si="14"/>
        <v xml:space="preserve"> ---</v>
      </c>
      <c r="AH43" t="str">
        <f t="shared" ca="1" si="15"/>
        <v>P0</v>
      </c>
    </row>
    <row r="44" spans="1:34" hidden="1" x14ac:dyDescent="0.3">
      <c r="A44">
        <f t="shared" si="8"/>
        <v>4</v>
      </c>
      <c r="B44">
        <f t="shared" si="9"/>
        <v>0</v>
      </c>
      <c r="C44" s="4">
        <f t="shared" ca="1" si="10"/>
        <v>98268</v>
      </c>
      <c r="D44">
        <v>98268</v>
      </c>
      <c r="E44" t="s">
        <v>447</v>
      </c>
      <c r="F44" t="s">
        <v>253</v>
      </c>
      <c r="G44" t="s">
        <v>256</v>
      </c>
      <c r="H44" t="s">
        <v>156</v>
      </c>
      <c r="I44" t="s">
        <v>123</v>
      </c>
      <c r="J44" t="s">
        <v>1096</v>
      </c>
      <c r="K44" t="str">
        <f t="shared" ca="1" si="11"/>
        <v>NTR</v>
      </c>
      <c r="L44" t="s">
        <v>484</v>
      </c>
      <c r="M44" t="s">
        <v>484</v>
      </c>
      <c r="N44" t="s">
        <v>1042</v>
      </c>
      <c r="O44" t="s">
        <v>123</v>
      </c>
      <c r="P44" t="s">
        <v>123</v>
      </c>
      <c r="Q44" t="s">
        <v>21</v>
      </c>
      <c r="S44" t="s">
        <v>269</v>
      </c>
      <c r="T44" t="s">
        <v>36</v>
      </c>
      <c r="U44" t="s">
        <v>35</v>
      </c>
      <c r="V44" t="s">
        <v>82</v>
      </c>
      <c r="W44" t="s">
        <v>54</v>
      </c>
      <c r="X44" t="s">
        <v>881</v>
      </c>
      <c r="Y44" t="s">
        <v>484</v>
      </c>
      <c r="Z44" t="s">
        <v>484</v>
      </c>
      <c r="AA44" s="2">
        <v>42839.417199074072</v>
      </c>
      <c r="AB44" s="2">
        <v>42843.29724537037</v>
      </c>
      <c r="AD44">
        <v>10</v>
      </c>
      <c r="AE44" t="str">
        <f t="shared" ca="1" si="12"/>
        <v>NTR</v>
      </c>
      <c r="AF44" t="str">
        <f t="shared" ca="1" si="13"/>
        <v>NoTarg</v>
      </c>
      <c r="AG44" t="str">
        <f t="shared" ca="1" si="14"/>
        <v>NoWaive</v>
      </c>
      <c r="AH44" t="str">
        <f t="shared" ca="1" si="15"/>
        <v>NTR</v>
      </c>
    </row>
    <row r="45" spans="1:34" hidden="1" x14ac:dyDescent="0.3">
      <c r="A45">
        <f t="shared" si="8"/>
        <v>6</v>
      </c>
      <c r="B45">
        <f t="shared" si="9"/>
        <v>1</v>
      </c>
      <c r="C45" s="4">
        <f t="shared" ca="1" si="10"/>
        <v>98205</v>
      </c>
      <c r="D45">
        <v>98205</v>
      </c>
      <c r="E45" t="s">
        <v>465</v>
      </c>
      <c r="F45" t="s">
        <v>48</v>
      </c>
      <c r="G45" t="s">
        <v>466</v>
      </c>
      <c r="H45" t="s">
        <v>94</v>
      </c>
      <c r="I45" t="s">
        <v>24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1059</v>
      </c>
      <c r="O45" t="s">
        <v>123</v>
      </c>
      <c r="P45" t="s">
        <v>123</v>
      </c>
      <c r="Q45" t="s">
        <v>82</v>
      </c>
      <c r="S45" t="s">
        <v>269</v>
      </c>
      <c r="T45" t="s">
        <v>23</v>
      </c>
      <c r="U45" t="s">
        <v>22</v>
      </c>
      <c r="V45" t="s">
        <v>82</v>
      </c>
      <c r="W45" t="s">
        <v>54</v>
      </c>
      <c r="X45" t="s">
        <v>456</v>
      </c>
      <c r="Y45" t="s">
        <v>484</v>
      </c>
      <c r="Z45" t="s">
        <v>484</v>
      </c>
      <c r="AA45" s="2">
        <v>42837.54178240741</v>
      </c>
      <c r="AB45" s="2">
        <v>42842.618078703701</v>
      </c>
      <c r="AC45" t="s">
        <v>1039</v>
      </c>
      <c r="AD45">
        <v>14</v>
      </c>
      <c r="AE45" t="str">
        <f t="shared" ca="1" si="12"/>
        <v>Platform Software</v>
      </c>
      <c r="AF45" t="str">
        <f t="shared" ca="1" si="13"/>
        <v xml:space="preserve"> ---</v>
      </c>
      <c r="AG45" t="str">
        <f t="shared" ca="1" si="14"/>
        <v xml:space="preserve"> ---</v>
      </c>
      <c r="AH45" t="str">
        <f t="shared" ca="1" si="15"/>
        <v>P2</v>
      </c>
    </row>
    <row r="46" spans="1:34" hidden="1" x14ac:dyDescent="0.3">
      <c r="A46">
        <f t="shared" si="8"/>
        <v>243</v>
      </c>
      <c r="B46">
        <f t="shared" si="9"/>
        <v>0</v>
      </c>
      <c r="C46" s="4">
        <f t="shared" ca="1" si="10"/>
        <v>87634</v>
      </c>
      <c r="D46">
        <v>87634</v>
      </c>
      <c r="E46" t="s">
        <v>517</v>
      </c>
      <c r="F46" t="s">
        <v>28</v>
      </c>
      <c r="G46" t="s">
        <v>481</v>
      </c>
      <c r="H46" t="s">
        <v>94</v>
      </c>
      <c r="I46" t="s">
        <v>30</v>
      </c>
      <c r="J46" t="s">
        <v>123</v>
      </c>
      <c r="K46" t="str">
        <f t="shared" ca="1" si="11"/>
        <v>NTR</v>
      </c>
      <c r="L46" t="s">
        <v>484</v>
      </c>
      <c r="M46" t="s">
        <v>484</v>
      </c>
      <c r="N46" t="s">
        <v>1077</v>
      </c>
      <c r="O46" t="s">
        <v>123</v>
      </c>
      <c r="P46" t="s">
        <v>123</v>
      </c>
      <c r="Q46" t="s">
        <v>82</v>
      </c>
      <c r="S46" t="s">
        <v>269</v>
      </c>
      <c r="T46" t="s">
        <v>23</v>
      </c>
      <c r="U46" t="s">
        <v>22</v>
      </c>
      <c r="V46" t="s">
        <v>156</v>
      </c>
      <c r="W46" t="s">
        <v>54</v>
      </c>
      <c r="X46" t="s">
        <v>108</v>
      </c>
      <c r="Y46" t="s">
        <v>484</v>
      </c>
      <c r="Z46" t="s">
        <v>484</v>
      </c>
      <c r="AA46" s="2">
        <v>42597.987395833334</v>
      </c>
      <c r="AB46" s="2">
        <v>42843.401018518518</v>
      </c>
      <c r="AC46" t="s">
        <v>1078</v>
      </c>
      <c r="AD46">
        <v>8</v>
      </c>
      <c r="AE46" t="str">
        <f t="shared" ca="1" si="12"/>
        <v>NTR</v>
      </c>
      <c r="AF46" t="str">
        <f t="shared" ca="1" si="13"/>
        <v>NoTarg</v>
      </c>
      <c r="AG46" t="str">
        <f t="shared" ca="1" si="14"/>
        <v>NoWaive</v>
      </c>
      <c r="AH46" t="str">
        <f t="shared" ca="1" si="15"/>
        <v>NTR</v>
      </c>
    </row>
    <row r="47" spans="1:34" hidden="1" x14ac:dyDescent="0.3">
      <c r="A47">
        <f t="shared" si="8"/>
        <v>227</v>
      </c>
      <c r="B47">
        <f t="shared" si="9"/>
        <v>12</v>
      </c>
      <c r="C47" s="4">
        <f t="shared" ca="1" si="10"/>
        <v>88457</v>
      </c>
      <c r="D47">
        <v>88457</v>
      </c>
      <c r="E47" t="s">
        <v>408</v>
      </c>
      <c r="F47" t="s">
        <v>28</v>
      </c>
      <c r="G47" t="s">
        <v>407</v>
      </c>
      <c r="H47" t="s">
        <v>112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524</v>
      </c>
      <c r="O47">
        <v>11710</v>
      </c>
      <c r="P47" t="s">
        <v>992</v>
      </c>
      <c r="Q47" t="s">
        <v>287</v>
      </c>
      <c r="R47" t="s">
        <v>82</v>
      </c>
      <c r="S47" t="s">
        <v>269</v>
      </c>
      <c r="T47" t="s">
        <v>23</v>
      </c>
      <c r="U47" t="s">
        <v>22</v>
      </c>
      <c r="V47" t="s">
        <v>25</v>
      </c>
      <c r="W47" t="s">
        <v>26</v>
      </c>
      <c r="X47" t="s">
        <v>41</v>
      </c>
      <c r="Y47" t="s">
        <v>484</v>
      </c>
      <c r="Z47" t="s">
        <v>484</v>
      </c>
      <c r="AA47" s="2">
        <v>42614.314895833333</v>
      </c>
      <c r="AB47" s="2">
        <v>42831.664618055554</v>
      </c>
      <c r="AC47" t="s">
        <v>170</v>
      </c>
      <c r="AD47">
        <v>6</v>
      </c>
      <c r="AE47" t="str">
        <f t="shared" ca="1" si="12"/>
        <v>Platform Software</v>
      </c>
      <c r="AF47" t="str">
        <f t="shared" ca="1" si="13"/>
        <v xml:space="preserve"> ---</v>
      </c>
      <c r="AG47" t="str">
        <f t="shared" ca="1" si="14"/>
        <v xml:space="preserve"> ---</v>
      </c>
      <c r="AH47" t="str">
        <f t="shared" ca="1" si="15"/>
        <v>P1</v>
      </c>
    </row>
    <row r="48" spans="1:34" hidden="1" x14ac:dyDescent="0.3">
      <c r="A48">
        <f t="shared" si="8"/>
        <v>65</v>
      </c>
      <c r="B48">
        <f t="shared" si="9"/>
        <v>11</v>
      </c>
      <c r="C48" s="4">
        <f t="shared" ca="1" si="10"/>
        <v>95826</v>
      </c>
      <c r="D48">
        <v>95826</v>
      </c>
      <c r="E48" t="s">
        <v>246</v>
      </c>
      <c r="F48" t="s">
        <v>28</v>
      </c>
      <c r="G48" t="s">
        <v>481</v>
      </c>
      <c r="H48" t="s">
        <v>184</v>
      </c>
      <c r="I48" t="s">
        <v>81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379</v>
      </c>
      <c r="O48" t="s">
        <v>123</v>
      </c>
      <c r="P48" t="s">
        <v>38</v>
      </c>
      <c r="Q48" t="s">
        <v>287</v>
      </c>
      <c r="R48" t="s">
        <v>82</v>
      </c>
      <c r="S48" t="s">
        <v>269</v>
      </c>
      <c r="T48" t="s">
        <v>36</v>
      </c>
      <c r="U48" t="s">
        <v>22</v>
      </c>
      <c r="V48" t="s">
        <v>82</v>
      </c>
      <c r="W48" t="s">
        <v>54</v>
      </c>
      <c r="X48" t="s">
        <v>108</v>
      </c>
      <c r="Y48" t="s">
        <v>484</v>
      </c>
      <c r="Z48" t="s">
        <v>484</v>
      </c>
      <c r="AA48" s="2">
        <v>42779.683287037034</v>
      </c>
      <c r="AB48" s="2">
        <v>42832.715150462966</v>
      </c>
      <c r="AC48" t="s">
        <v>170</v>
      </c>
      <c r="AD48">
        <v>6</v>
      </c>
      <c r="AE48" t="str">
        <f t="shared" ca="1" si="12"/>
        <v>Platform Software</v>
      </c>
      <c r="AF48" t="str">
        <f t="shared" ca="1" si="13"/>
        <v xml:space="preserve"> ---</v>
      </c>
      <c r="AG48" t="str">
        <f t="shared" ca="1" si="14"/>
        <v xml:space="preserve"> ---</v>
      </c>
      <c r="AH48" t="str">
        <f t="shared" ca="1" si="15"/>
        <v>P0</v>
      </c>
    </row>
    <row r="49" spans="1:34" x14ac:dyDescent="0.3">
      <c r="A49">
        <f t="shared" si="8"/>
        <v>65</v>
      </c>
      <c r="B49">
        <f t="shared" si="9"/>
        <v>1</v>
      </c>
      <c r="C49" s="4">
        <f t="shared" ca="1" si="10"/>
        <v>95829</v>
      </c>
      <c r="D49">
        <v>95829</v>
      </c>
      <c r="E49" t="s">
        <v>760</v>
      </c>
      <c r="F49" t="s">
        <v>28</v>
      </c>
      <c r="G49" t="s">
        <v>376</v>
      </c>
      <c r="H49" t="s">
        <v>184</v>
      </c>
      <c r="I49" t="s">
        <v>245</v>
      </c>
      <c r="J49" t="s">
        <v>123</v>
      </c>
      <c r="K49" t="str">
        <f t="shared" ca="1" si="11"/>
        <v>.</v>
      </c>
      <c r="L49" t="s">
        <v>484</v>
      </c>
      <c r="M49" t="s">
        <v>917</v>
      </c>
      <c r="N49" t="s">
        <v>385</v>
      </c>
      <c r="O49" t="s">
        <v>123</v>
      </c>
      <c r="P49" t="s">
        <v>196</v>
      </c>
      <c r="Q49" t="s">
        <v>287</v>
      </c>
      <c r="R49" t="s">
        <v>82</v>
      </c>
      <c r="S49" t="s">
        <v>269</v>
      </c>
      <c r="T49" t="s">
        <v>36</v>
      </c>
      <c r="U49" t="s">
        <v>35</v>
      </c>
      <c r="V49" t="s">
        <v>279</v>
      </c>
      <c r="W49" t="s">
        <v>32</v>
      </c>
      <c r="X49" t="s">
        <v>108</v>
      </c>
      <c r="Y49" t="s">
        <v>103</v>
      </c>
      <c r="Z49" t="s">
        <v>484</v>
      </c>
      <c r="AA49" s="2">
        <v>42779.684513888889</v>
      </c>
      <c r="AB49" s="2">
        <v>42842.380902777775</v>
      </c>
      <c r="AC49" t="s">
        <v>170</v>
      </c>
      <c r="AD49">
        <v>7</v>
      </c>
      <c r="AE49" t="str">
        <f t="shared" ca="1" si="12"/>
        <v>Platform Software</v>
      </c>
      <c r="AF49" t="str">
        <f t="shared" ca="1" si="13"/>
        <v>Avitus_1.4.0.64-20170419</v>
      </c>
      <c r="AG49" t="str">
        <f t="shared" ca="1" si="14"/>
        <v xml:space="preserve"> ---</v>
      </c>
      <c r="AH49" t="str">
        <f t="shared" ca="1" si="15"/>
        <v>P0</v>
      </c>
    </row>
    <row r="50" spans="1:34" x14ac:dyDescent="0.3">
      <c r="A50">
        <f t="shared" si="8"/>
        <v>28</v>
      </c>
      <c r="B50">
        <f t="shared" si="9"/>
        <v>5</v>
      </c>
      <c r="C50" s="4">
        <f t="shared" ca="1" si="10"/>
        <v>97279</v>
      </c>
      <c r="D50">
        <v>97279</v>
      </c>
      <c r="E50" t="s">
        <v>395</v>
      </c>
      <c r="F50" t="s">
        <v>28</v>
      </c>
      <c r="G50" t="s">
        <v>912</v>
      </c>
      <c r="H50" t="s">
        <v>112</v>
      </c>
      <c r="I50" t="s">
        <v>30</v>
      </c>
      <c r="J50" t="s">
        <v>123</v>
      </c>
      <c r="K50" t="str">
        <f t="shared" ca="1" si="11"/>
        <v>.</v>
      </c>
      <c r="L50" t="s">
        <v>484</v>
      </c>
      <c r="M50" t="s">
        <v>980</v>
      </c>
      <c r="N50" t="s">
        <v>810</v>
      </c>
      <c r="O50">
        <v>17090</v>
      </c>
      <c r="P50" t="s">
        <v>168</v>
      </c>
      <c r="Q50" t="s">
        <v>287</v>
      </c>
      <c r="R50" t="s">
        <v>82</v>
      </c>
      <c r="S50" t="s">
        <v>269</v>
      </c>
      <c r="T50" t="s">
        <v>36</v>
      </c>
      <c r="U50" t="s">
        <v>35</v>
      </c>
      <c r="V50" t="s">
        <v>190</v>
      </c>
      <c r="W50" t="s">
        <v>26</v>
      </c>
      <c r="X50" t="s">
        <v>108</v>
      </c>
      <c r="Y50" t="s">
        <v>103</v>
      </c>
      <c r="Z50" t="s">
        <v>484</v>
      </c>
      <c r="AA50" s="2">
        <v>42814.462037037039</v>
      </c>
      <c r="AB50" s="2">
        <v>42838.661296296297</v>
      </c>
      <c r="AD50">
        <v>7</v>
      </c>
      <c r="AE50" t="str">
        <f t="shared" ca="1" si="12"/>
        <v>Platform Software</v>
      </c>
      <c r="AF50" t="str">
        <f t="shared" ca="1" si="13"/>
        <v>Avitus_1.4.0.64-20170419</v>
      </c>
      <c r="AG50" t="str">
        <f t="shared" ca="1" si="14"/>
        <v xml:space="preserve"> ---</v>
      </c>
      <c r="AH50" t="str">
        <f t="shared" ca="1" si="15"/>
        <v>P1</v>
      </c>
    </row>
    <row r="51" spans="1:34" hidden="1" x14ac:dyDescent="0.3">
      <c r="A51">
        <f t="shared" si="8"/>
        <v>13</v>
      </c>
      <c r="B51">
        <f t="shared" si="9"/>
        <v>12</v>
      </c>
      <c r="C51" s="4">
        <f t="shared" ca="1" si="10"/>
        <v>97971</v>
      </c>
      <c r="D51">
        <v>97971</v>
      </c>
      <c r="E51" t="s">
        <v>513</v>
      </c>
      <c r="F51" t="s">
        <v>28</v>
      </c>
      <c r="G51" t="s">
        <v>866</v>
      </c>
      <c r="H51" t="s">
        <v>112</v>
      </c>
      <c r="I51" t="s">
        <v>30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986</v>
      </c>
      <c r="O51" t="s">
        <v>123</v>
      </c>
      <c r="P51" t="s">
        <v>168</v>
      </c>
      <c r="Q51" t="s">
        <v>287</v>
      </c>
      <c r="R51" t="s">
        <v>82</v>
      </c>
      <c r="S51" t="s">
        <v>269</v>
      </c>
      <c r="T51" t="s">
        <v>36</v>
      </c>
      <c r="U51" t="s">
        <v>35</v>
      </c>
      <c r="V51" t="s">
        <v>287</v>
      </c>
      <c r="W51" t="s">
        <v>95</v>
      </c>
      <c r="X51" t="s">
        <v>108</v>
      </c>
      <c r="Y51" t="s">
        <v>103</v>
      </c>
      <c r="Z51" t="s">
        <v>484</v>
      </c>
      <c r="AA51" s="2">
        <v>42830.646192129629</v>
      </c>
      <c r="AB51" s="2">
        <v>42831.7422337963</v>
      </c>
      <c r="AD51">
        <v>3</v>
      </c>
      <c r="AE51" t="str">
        <f t="shared" ca="1" si="12"/>
        <v>Platform Software</v>
      </c>
      <c r="AF51" t="str">
        <f t="shared" ca="1" si="13"/>
        <v xml:space="preserve"> ---</v>
      </c>
      <c r="AG51" t="str">
        <f t="shared" ca="1" si="14"/>
        <v xml:space="preserve"> ---</v>
      </c>
      <c r="AH51" t="str">
        <f t="shared" ca="1" si="15"/>
        <v>P1</v>
      </c>
    </row>
    <row r="52" spans="1:34" x14ac:dyDescent="0.3">
      <c r="A52">
        <f t="shared" si="8"/>
        <v>1</v>
      </c>
      <c r="B52">
        <f t="shared" si="9"/>
        <v>1</v>
      </c>
      <c r="C52" s="4">
        <f t="shared" ca="1" si="10"/>
        <v>98292</v>
      </c>
      <c r="D52">
        <v>98292</v>
      </c>
      <c r="E52" t="s">
        <v>139</v>
      </c>
      <c r="F52" t="s">
        <v>28</v>
      </c>
      <c r="G52" t="s">
        <v>53</v>
      </c>
      <c r="H52" t="s">
        <v>184</v>
      </c>
      <c r="I52" t="s">
        <v>24</v>
      </c>
      <c r="J52" t="s">
        <v>123</v>
      </c>
      <c r="K52" t="str">
        <f t="shared" ca="1" si="11"/>
        <v>NTR</v>
      </c>
      <c r="L52" t="s">
        <v>484</v>
      </c>
      <c r="M52" t="s">
        <v>917</v>
      </c>
      <c r="N52" t="s">
        <v>1045</v>
      </c>
      <c r="O52" t="s">
        <v>123</v>
      </c>
      <c r="P52" t="s">
        <v>123</v>
      </c>
      <c r="Q52" t="s">
        <v>287</v>
      </c>
      <c r="R52" t="s">
        <v>82</v>
      </c>
      <c r="S52" t="s">
        <v>269</v>
      </c>
      <c r="T52" t="s">
        <v>36</v>
      </c>
      <c r="U52" t="s">
        <v>50</v>
      </c>
      <c r="V52" t="s">
        <v>82</v>
      </c>
      <c r="W52" t="s">
        <v>95</v>
      </c>
      <c r="X52" t="s">
        <v>139</v>
      </c>
      <c r="Y52" t="s">
        <v>484</v>
      </c>
      <c r="Z52" t="s">
        <v>851</v>
      </c>
      <c r="AA52" s="2">
        <v>42842.155590277776</v>
      </c>
      <c r="AB52" s="2">
        <v>42842.899502314816</v>
      </c>
      <c r="AD52">
        <v>3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8"/>
        <v>1</v>
      </c>
      <c r="B53">
        <f t="shared" si="9"/>
        <v>1</v>
      </c>
      <c r="C53" s="4">
        <f t="shared" ca="1" si="10"/>
        <v>98317</v>
      </c>
      <c r="D53">
        <v>98317</v>
      </c>
      <c r="E53" t="s">
        <v>139</v>
      </c>
      <c r="F53" t="s">
        <v>28</v>
      </c>
      <c r="G53" t="s">
        <v>53</v>
      </c>
      <c r="H53" t="s">
        <v>184</v>
      </c>
      <c r="I53" t="s">
        <v>81</v>
      </c>
      <c r="J53" t="s">
        <v>123</v>
      </c>
      <c r="K53" t="str">
        <f t="shared" ca="1" si="11"/>
        <v>NTR</v>
      </c>
      <c r="L53" t="s">
        <v>484</v>
      </c>
      <c r="M53" t="s">
        <v>917</v>
      </c>
      <c r="N53" t="s">
        <v>1049</v>
      </c>
      <c r="O53" t="s">
        <v>123</v>
      </c>
      <c r="P53" t="s">
        <v>123</v>
      </c>
      <c r="Q53" t="s">
        <v>287</v>
      </c>
      <c r="R53" t="s">
        <v>82</v>
      </c>
      <c r="S53" t="s">
        <v>269</v>
      </c>
      <c r="T53" t="s">
        <v>36</v>
      </c>
      <c r="U53" t="s">
        <v>22</v>
      </c>
      <c r="V53" t="s">
        <v>82</v>
      </c>
      <c r="W53" t="s">
        <v>54</v>
      </c>
      <c r="X53" t="s">
        <v>139</v>
      </c>
      <c r="Y53" t="s">
        <v>484</v>
      </c>
      <c r="Z53" t="s">
        <v>851</v>
      </c>
      <c r="AA53" s="2">
        <v>42842.397256944445</v>
      </c>
      <c r="AB53" s="2">
        <v>42842.899224537039</v>
      </c>
      <c r="AD53">
        <v>3</v>
      </c>
      <c r="AE53" t="str">
        <f t="shared" ca="1" si="12"/>
        <v>NTR</v>
      </c>
      <c r="AF53" t="str">
        <f t="shared" ca="1" si="13"/>
        <v>NoTarg</v>
      </c>
      <c r="AG53" t="str">
        <f t="shared" ca="1" si="14"/>
        <v>NoWaive</v>
      </c>
      <c r="AH53" t="str">
        <f t="shared" ca="1" si="15"/>
        <v>NTR</v>
      </c>
    </row>
    <row r="54" spans="1:34" hidden="1" x14ac:dyDescent="0.3">
      <c r="A54">
        <f t="shared" si="8"/>
        <v>1</v>
      </c>
      <c r="B54">
        <f t="shared" si="9"/>
        <v>1</v>
      </c>
      <c r="C54" s="4">
        <f t="shared" ca="1" si="10"/>
        <v>98363</v>
      </c>
      <c r="D54">
        <v>98363</v>
      </c>
      <c r="E54" t="s">
        <v>409</v>
      </c>
      <c r="F54" t="s">
        <v>28</v>
      </c>
      <c r="G54" t="s">
        <v>244</v>
      </c>
      <c r="H54" t="s">
        <v>184</v>
      </c>
      <c r="I54" t="s">
        <v>81</v>
      </c>
      <c r="J54" t="s">
        <v>123</v>
      </c>
      <c r="K54" t="str">
        <f t="shared" ca="1" si="11"/>
        <v>NTR</v>
      </c>
      <c r="L54" t="s">
        <v>484</v>
      </c>
      <c r="M54" t="s">
        <v>484</v>
      </c>
      <c r="N54" t="s">
        <v>1062</v>
      </c>
      <c r="O54" t="s">
        <v>123</v>
      </c>
      <c r="P54" t="s">
        <v>123</v>
      </c>
      <c r="Q54" t="s">
        <v>287</v>
      </c>
      <c r="R54" t="s">
        <v>82</v>
      </c>
      <c r="S54" t="s">
        <v>269</v>
      </c>
      <c r="T54" t="s">
        <v>36</v>
      </c>
      <c r="U54" t="s">
        <v>35</v>
      </c>
      <c r="V54" t="s">
        <v>1063</v>
      </c>
      <c r="W54" t="s">
        <v>93</v>
      </c>
      <c r="X54" t="s">
        <v>108</v>
      </c>
      <c r="Y54" t="s">
        <v>484</v>
      </c>
      <c r="Z54" t="s">
        <v>484</v>
      </c>
      <c r="AA54" s="2">
        <v>42842.717986111114</v>
      </c>
      <c r="AB54" s="2">
        <v>42842.717986111114</v>
      </c>
      <c r="AD54">
        <v>1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hidden="1" x14ac:dyDescent="0.3">
      <c r="A55">
        <f t="shared" si="8"/>
        <v>1</v>
      </c>
      <c r="B55">
        <f t="shared" si="9"/>
        <v>0</v>
      </c>
      <c r="C55" s="4">
        <f t="shared" ca="1" si="10"/>
        <v>98365</v>
      </c>
      <c r="D55">
        <v>98365</v>
      </c>
      <c r="E55" t="s">
        <v>408</v>
      </c>
      <c r="F55" t="s">
        <v>28</v>
      </c>
      <c r="G55" t="s">
        <v>407</v>
      </c>
      <c r="H55" t="s">
        <v>184</v>
      </c>
      <c r="I55" t="s">
        <v>81</v>
      </c>
      <c r="J55" t="s">
        <v>123</v>
      </c>
      <c r="K55" t="str">
        <f t="shared" ca="1" si="11"/>
        <v>NTR</v>
      </c>
      <c r="L55" t="s">
        <v>484</v>
      </c>
      <c r="M55" t="s">
        <v>484</v>
      </c>
      <c r="N55" t="s">
        <v>1064</v>
      </c>
      <c r="O55" t="s">
        <v>123</v>
      </c>
      <c r="P55" t="s">
        <v>196</v>
      </c>
      <c r="Q55" t="s">
        <v>287</v>
      </c>
      <c r="R55" t="s">
        <v>82</v>
      </c>
      <c r="S55" t="s">
        <v>269</v>
      </c>
      <c r="T55" t="s">
        <v>23</v>
      </c>
      <c r="U55" t="s">
        <v>39</v>
      </c>
      <c r="V55" t="s">
        <v>82</v>
      </c>
      <c r="W55" t="s">
        <v>499</v>
      </c>
      <c r="X55" t="s">
        <v>108</v>
      </c>
      <c r="Y55" t="s">
        <v>484</v>
      </c>
      <c r="Z55" t="s">
        <v>484</v>
      </c>
      <c r="AA55" s="2">
        <v>42842.732210648152</v>
      </c>
      <c r="AB55" s="2">
        <v>42843.471215277779</v>
      </c>
      <c r="AD55">
        <v>3</v>
      </c>
      <c r="AE55" t="str">
        <f t="shared" ca="1" si="12"/>
        <v>NTR</v>
      </c>
      <c r="AF55" t="str">
        <f t="shared" ca="1" si="13"/>
        <v>NoTarg</v>
      </c>
      <c r="AG55" t="str">
        <f t="shared" ca="1" si="14"/>
        <v>NoWaive</v>
      </c>
      <c r="AH55" t="str">
        <f t="shared" ca="1" si="15"/>
        <v>NTR</v>
      </c>
    </row>
    <row r="56" spans="1:34" hidden="1" x14ac:dyDescent="0.3">
      <c r="A56">
        <f t="shared" si="8"/>
        <v>0</v>
      </c>
      <c r="B56">
        <f t="shared" si="9"/>
        <v>0</v>
      </c>
      <c r="C56" s="4">
        <f t="shared" ca="1" si="10"/>
        <v>98383</v>
      </c>
      <c r="D56">
        <v>98383</v>
      </c>
      <c r="E56" t="s">
        <v>27</v>
      </c>
      <c r="F56" t="s">
        <v>28</v>
      </c>
      <c r="G56" t="s">
        <v>481</v>
      </c>
      <c r="H56" t="s">
        <v>94</v>
      </c>
      <c r="I56" t="s">
        <v>81</v>
      </c>
      <c r="J56" t="s">
        <v>123</v>
      </c>
      <c r="K56" t="str">
        <f t="shared" ca="1" si="11"/>
        <v>NTR</v>
      </c>
      <c r="L56" t="s">
        <v>484</v>
      </c>
      <c r="M56" t="s">
        <v>484</v>
      </c>
      <c r="N56" t="s">
        <v>1067</v>
      </c>
      <c r="O56" t="s">
        <v>123</v>
      </c>
      <c r="P56" t="s">
        <v>123</v>
      </c>
      <c r="Q56" t="s">
        <v>21</v>
      </c>
      <c r="S56" t="s">
        <v>269</v>
      </c>
      <c r="T56" t="s">
        <v>36</v>
      </c>
      <c r="U56" t="s">
        <v>22</v>
      </c>
      <c r="V56" t="s">
        <v>82</v>
      </c>
      <c r="W56" t="s">
        <v>54</v>
      </c>
      <c r="X56" t="s">
        <v>433</v>
      </c>
      <c r="Y56" t="s">
        <v>484</v>
      </c>
      <c r="Z56" t="s">
        <v>484</v>
      </c>
      <c r="AA56" s="2">
        <v>42843.071851851855</v>
      </c>
      <c r="AB56" s="2">
        <v>42843.078425925924</v>
      </c>
      <c r="AD56">
        <v>3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hidden="1" x14ac:dyDescent="0.3">
      <c r="A57">
        <f t="shared" si="8"/>
        <v>104</v>
      </c>
      <c r="B57">
        <f t="shared" si="9"/>
        <v>0</v>
      </c>
      <c r="C57" s="4">
        <f t="shared" ca="1" si="10"/>
        <v>94191</v>
      </c>
      <c r="D57">
        <v>94191</v>
      </c>
      <c r="E57" t="s">
        <v>186</v>
      </c>
      <c r="F57" t="s">
        <v>75</v>
      </c>
      <c r="G57" t="s">
        <v>76</v>
      </c>
      <c r="H57" t="s">
        <v>112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344</v>
      </c>
      <c r="O57">
        <v>12886</v>
      </c>
      <c r="P57" t="s">
        <v>123</v>
      </c>
      <c r="Q57" t="s">
        <v>82</v>
      </c>
      <c r="S57" t="s">
        <v>269</v>
      </c>
      <c r="T57" t="s">
        <v>36</v>
      </c>
      <c r="U57" t="s">
        <v>35</v>
      </c>
      <c r="V57" t="s">
        <v>25</v>
      </c>
      <c r="W57" t="s">
        <v>26</v>
      </c>
      <c r="X57" t="s">
        <v>272</v>
      </c>
      <c r="Y57" t="s">
        <v>103</v>
      </c>
      <c r="Z57" t="s">
        <v>484</v>
      </c>
      <c r="AA57" s="2">
        <v>42739.997685185182</v>
      </c>
      <c r="AB57" s="2">
        <v>42843.361030092594</v>
      </c>
      <c r="AD57">
        <v>17</v>
      </c>
      <c r="AE57" t="str">
        <f t="shared" ca="1" si="12"/>
        <v>Protocols-AAUM</v>
      </c>
      <c r="AF57" t="str">
        <f t="shared" ca="1" si="13"/>
        <v xml:space="preserve"> ---</v>
      </c>
      <c r="AG57" t="str">
        <f t="shared" ca="1" si="14"/>
        <v>Waiver Requested</v>
      </c>
      <c r="AH57" t="str">
        <f t="shared" ca="1" si="15"/>
        <v>P1</v>
      </c>
    </row>
    <row r="58" spans="1:34" x14ac:dyDescent="0.3">
      <c r="A58">
        <f t="shared" si="8"/>
        <v>32</v>
      </c>
      <c r="B58">
        <f t="shared" si="9"/>
        <v>0</v>
      </c>
      <c r="C58" s="4">
        <f t="shared" ca="1" si="10"/>
        <v>97142</v>
      </c>
      <c r="D58">
        <v>97142</v>
      </c>
      <c r="E58" t="s">
        <v>147</v>
      </c>
      <c r="F58" t="s">
        <v>75</v>
      </c>
      <c r="G58" t="s">
        <v>76</v>
      </c>
      <c r="H58" t="s">
        <v>94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980</v>
      </c>
      <c r="N58" t="s">
        <v>827</v>
      </c>
      <c r="O58" t="s">
        <v>123</v>
      </c>
      <c r="P58" t="s">
        <v>98</v>
      </c>
      <c r="Q58" t="s">
        <v>82</v>
      </c>
      <c r="S58" t="s">
        <v>269</v>
      </c>
      <c r="T58" t="s">
        <v>36</v>
      </c>
      <c r="U58" t="s">
        <v>35</v>
      </c>
      <c r="V58" t="s">
        <v>29</v>
      </c>
      <c r="W58" t="s">
        <v>65</v>
      </c>
      <c r="X58" t="s">
        <v>41</v>
      </c>
      <c r="Y58" t="s">
        <v>484</v>
      </c>
      <c r="Z58" t="s">
        <v>484</v>
      </c>
      <c r="AA58" s="2">
        <v>42810.325949074075</v>
      </c>
      <c r="AB58" s="2">
        <v>42843.340844907405</v>
      </c>
      <c r="AD58">
        <v>2</v>
      </c>
      <c r="AE58" t="str">
        <f t="shared" ca="1" si="12"/>
        <v>Protocols-AAUM</v>
      </c>
      <c r="AF58" t="str">
        <f t="shared" ca="1" si="13"/>
        <v>Avitus_1.4.0.64-20170419</v>
      </c>
      <c r="AG58" t="str">
        <f t="shared" ca="1" si="14"/>
        <v xml:space="preserve"> ---</v>
      </c>
      <c r="AH58" t="str">
        <f t="shared" ca="1" si="15"/>
        <v>P2</v>
      </c>
    </row>
    <row r="59" spans="1:34" hidden="1" x14ac:dyDescent="0.3">
      <c r="A59">
        <f t="shared" si="8"/>
        <v>404</v>
      </c>
      <c r="B59">
        <f t="shared" si="9"/>
        <v>7</v>
      </c>
      <c r="C59" s="4">
        <f t="shared" ca="1" si="10"/>
        <v>78244</v>
      </c>
      <c r="D59">
        <v>78244</v>
      </c>
      <c r="E59" t="s">
        <v>895</v>
      </c>
      <c r="F59" t="s">
        <v>19</v>
      </c>
      <c r="G59" t="s">
        <v>83</v>
      </c>
      <c r="H59" t="s">
        <v>184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353</v>
      </c>
      <c r="O59" t="s">
        <v>123</v>
      </c>
      <c r="P59" t="s">
        <v>123</v>
      </c>
      <c r="Q59" t="s">
        <v>82</v>
      </c>
      <c r="S59" t="s">
        <v>269</v>
      </c>
      <c r="T59" t="s">
        <v>36</v>
      </c>
      <c r="U59" t="s">
        <v>35</v>
      </c>
      <c r="V59" t="s">
        <v>43</v>
      </c>
      <c r="W59" t="s">
        <v>65</v>
      </c>
      <c r="X59" t="s">
        <v>272</v>
      </c>
      <c r="Y59" t="s">
        <v>100</v>
      </c>
      <c r="Z59" t="s">
        <v>484</v>
      </c>
      <c r="AA59" s="2">
        <v>42433.348449074074</v>
      </c>
      <c r="AB59" s="2">
        <v>42836.139282407406</v>
      </c>
      <c r="AD59">
        <v>4</v>
      </c>
      <c r="AE59" t="str">
        <f t="shared" ca="1" si="12"/>
        <v>Protocols-NFS</v>
      </c>
      <c r="AF59" t="str">
        <f t="shared" ca="1" si="13"/>
        <v xml:space="preserve"> ---</v>
      </c>
      <c r="AG59" t="str">
        <f t="shared" ca="1" si="14"/>
        <v xml:space="preserve"> ---</v>
      </c>
      <c r="AH59" t="str">
        <f t="shared" ca="1" si="15"/>
        <v>P0</v>
      </c>
    </row>
    <row r="60" spans="1:34" x14ac:dyDescent="0.3">
      <c r="A60">
        <f t="shared" si="8"/>
        <v>171</v>
      </c>
      <c r="B60">
        <f t="shared" si="9"/>
        <v>1</v>
      </c>
      <c r="C60" s="4">
        <f t="shared" ca="1" si="10"/>
        <v>91457</v>
      </c>
      <c r="D60">
        <v>91457</v>
      </c>
      <c r="E60" t="s">
        <v>205</v>
      </c>
      <c r="F60" t="s">
        <v>86</v>
      </c>
      <c r="G60" t="s">
        <v>87</v>
      </c>
      <c r="H60" t="s">
        <v>184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980</v>
      </c>
      <c r="N60" t="s">
        <v>358</v>
      </c>
      <c r="O60" t="s">
        <v>123</v>
      </c>
      <c r="P60" t="s">
        <v>123</v>
      </c>
      <c r="Q60" t="s">
        <v>82</v>
      </c>
      <c r="S60" t="s">
        <v>269</v>
      </c>
      <c r="T60" t="s">
        <v>36</v>
      </c>
      <c r="U60" t="s">
        <v>35</v>
      </c>
      <c r="V60" t="s">
        <v>29</v>
      </c>
      <c r="W60" t="s">
        <v>54</v>
      </c>
      <c r="X60" t="s">
        <v>272</v>
      </c>
      <c r="Y60" t="s">
        <v>100</v>
      </c>
      <c r="Z60" t="s">
        <v>484</v>
      </c>
      <c r="AA60" s="2">
        <v>42670.388807870368</v>
      </c>
      <c r="AB60" s="2">
        <v>42842.989328703705</v>
      </c>
      <c r="AC60" t="s">
        <v>402</v>
      </c>
      <c r="AD60">
        <v>6</v>
      </c>
      <c r="AE60" t="str">
        <f t="shared" ca="1" si="12"/>
        <v>Protocols-SMB</v>
      </c>
      <c r="AF60" t="str">
        <f t="shared" ca="1" si="13"/>
        <v>Avitus_1.4.0.65-20170426</v>
      </c>
      <c r="AG60" t="str">
        <f t="shared" ca="1" si="14"/>
        <v xml:space="preserve"> ---</v>
      </c>
      <c r="AH60" t="str">
        <f t="shared" ca="1" si="15"/>
        <v>P0</v>
      </c>
    </row>
    <row r="61" spans="1:34" x14ac:dyDescent="0.3">
      <c r="A61">
        <f t="shared" si="8"/>
        <v>167</v>
      </c>
      <c r="B61">
        <f t="shared" si="9"/>
        <v>1</v>
      </c>
      <c r="C61" s="4">
        <f t="shared" ca="1" si="10"/>
        <v>91629</v>
      </c>
      <c r="D61">
        <v>91629</v>
      </c>
      <c r="E61" t="s">
        <v>18</v>
      </c>
      <c r="F61" t="s">
        <v>86</v>
      </c>
      <c r="G61" t="s">
        <v>92</v>
      </c>
      <c r="H61" t="s">
        <v>112</v>
      </c>
      <c r="I61" t="s">
        <v>913</v>
      </c>
      <c r="J61" t="s">
        <v>123</v>
      </c>
      <c r="K61" t="str">
        <f t="shared" ca="1" si="11"/>
        <v>.</v>
      </c>
      <c r="L61" t="s">
        <v>484</v>
      </c>
      <c r="M61" t="s">
        <v>980</v>
      </c>
      <c r="N61" t="s">
        <v>360</v>
      </c>
      <c r="O61">
        <v>12271</v>
      </c>
      <c r="P61" t="s">
        <v>123</v>
      </c>
      <c r="Q61" t="s">
        <v>82</v>
      </c>
      <c r="S61" t="s">
        <v>269</v>
      </c>
      <c r="T61" t="s">
        <v>23</v>
      </c>
      <c r="U61" t="s">
        <v>22</v>
      </c>
      <c r="V61" t="s">
        <v>25</v>
      </c>
      <c r="W61" t="s">
        <v>26</v>
      </c>
      <c r="X61" t="s">
        <v>272</v>
      </c>
      <c r="Y61" t="s">
        <v>484</v>
      </c>
      <c r="Z61" t="s">
        <v>484</v>
      </c>
      <c r="AA61" s="2">
        <v>42675.623761574076</v>
      </c>
      <c r="AB61" s="2">
        <v>42842.536307870374</v>
      </c>
      <c r="AD61">
        <v>2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 xml:space="preserve"> ---</v>
      </c>
      <c r="AH61" t="str">
        <f t="shared" ca="1" si="15"/>
        <v>P1</v>
      </c>
    </row>
    <row r="62" spans="1:34" hidden="1" x14ac:dyDescent="0.3">
      <c r="A62">
        <f t="shared" si="8"/>
        <v>88</v>
      </c>
      <c r="B62">
        <f t="shared" si="9"/>
        <v>1</v>
      </c>
      <c r="C62" s="4">
        <f t="shared" ca="1" si="10"/>
        <v>94832</v>
      </c>
      <c r="D62">
        <v>94832</v>
      </c>
      <c r="E62" t="s">
        <v>242</v>
      </c>
      <c r="F62" t="s">
        <v>86</v>
      </c>
      <c r="G62" t="s">
        <v>92</v>
      </c>
      <c r="H62" t="s">
        <v>184</v>
      </c>
      <c r="I62" t="s">
        <v>81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270</v>
      </c>
      <c r="O62" t="s">
        <v>123</v>
      </c>
      <c r="P62" t="s">
        <v>1036</v>
      </c>
      <c r="Q62" t="s">
        <v>82</v>
      </c>
      <c r="S62" t="s">
        <v>269</v>
      </c>
      <c r="T62" t="s">
        <v>36</v>
      </c>
      <c r="U62" t="s">
        <v>22</v>
      </c>
      <c r="V62" t="s">
        <v>82</v>
      </c>
      <c r="W62" t="s">
        <v>54</v>
      </c>
      <c r="X62" t="s">
        <v>272</v>
      </c>
      <c r="Y62" t="s">
        <v>484</v>
      </c>
      <c r="Z62" t="s">
        <v>484</v>
      </c>
      <c r="AA62" s="2">
        <v>42755.471365740741</v>
      </c>
      <c r="AB62" s="2">
        <v>42842.537662037037</v>
      </c>
      <c r="AC62" t="s">
        <v>170</v>
      </c>
      <c r="AD62">
        <v>4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 xml:space="preserve"> ---</v>
      </c>
      <c r="AH62" t="str">
        <f t="shared" ca="1" si="15"/>
        <v>P0</v>
      </c>
    </row>
    <row r="63" spans="1:34" hidden="1" x14ac:dyDescent="0.3">
      <c r="A63">
        <f t="shared" si="8"/>
        <v>88</v>
      </c>
      <c r="B63">
        <f t="shared" si="9"/>
        <v>0</v>
      </c>
      <c r="C63" s="4">
        <f t="shared" ca="1" si="10"/>
        <v>94835</v>
      </c>
      <c r="D63">
        <v>94835</v>
      </c>
      <c r="E63" t="s">
        <v>561</v>
      </c>
      <c r="F63" t="s">
        <v>86</v>
      </c>
      <c r="G63" t="s">
        <v>87</v>
      </c>
      <c r="H63" t="s">
        <v>112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363</v>
      </c>
      <c r="O63">
        <v>13183</v>
      </c>
      <c r="P63" t="s">
        <v>1075</v>
      </c>
      <c r="Q63" t="s">
        <v>82</v>
      </c>
      <c r="S63" t="s">
        <v>269</v>
      </c>
      <c r="T63" t="s">
        <v>36</v>
      </c>
      <c r="U63" t="s">
        <v>35</v>
      </c>
      <c r="V63" t="s">
        <v>190</v>
      </c>
      <c r="W63" t="s">
        <v>26</v>
      </c>
      <c r="X63" t="s">
        <v>272</v>
      </c>
      <c r="Y63" t="s">
        <v>103</v>
      </c>
      <c r="Z63" t="s">
        <v>484</v>
      </c>
      <c r="AA63" s="2">
        <v>42755.484872685185</v>
      </c>
      <c r="AB63" s="2">
        <v>42843.194166666668</v>
      </c>
      <c r="AD63">
        <v>1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 xml:space="preserve"> ---</v>
      </c>
      <c r="AH63" t="str">
        <f t="shared" ca="1" si="15"/>
        <v>P1</v>
      </c>
    </row>
    <row r="64" spans="1:34" hidden="1" x14ac:dyDescent="0.3">
      <c r="A64">
        <f t="shared" si="8"/>
        <v>55</v>
      </c>
      <c r="B64">
        <f t="shared" si="9"/>
        <v>11</v>
      </c>
      <c r="C64" s="4">
        <f t="shared" ca="1" si="10"/>
        <v>96345</v>
      </c>
      <c r="D64">
        <v>96345</v>
      </c>
      <c r="E64" t="s">
        <v>91</v>
      </c>
      <c r="F64" t="s">
        <v>86</v>
      </c>
      <c r="G64" t="s">
        <v>92</v>
      </c>
      <c r="H64" t="s">
        <v>184</v>
      </c>
      <c r="I64" t="s">
        <v>560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582</v>
      </c>
      <c r="O64" t="s">
        <v>123</v>
      </c>
      <c r="P64" t="s">
        <v>123</v>
      </c>
      <c r="Q64" t="s">
        <v>82</v>
      </c>
      <c r="S64" t="s">
        <v>269</v>
      </c>
      <c r="T64" t="s">
        <v>23</v>
      </c>
      <c r="U64" t="s">
        <v>22</v>
      </c>
      <c r="V64" t="s">
        <v>82</v>
      </c>
      <c r="W64" t="s">
        <v>40</v>
      </c>
      <c r="X64" t="s">
        <v>559</v>
      </c>
      <c r="Y64" t="s">
        <v>484</v>
      </c>
      <c r="Z64" t="s">
        <v>484</v>
      </c>
      <c r="AA64" s="2">
        <v>42789.95722222222</v>
      </c>
      <c r="AB64" s="2">
        <v>42832.714872685188</v>
      </c>
      <c r="AC64" t="s">
        <v>789</v>
      </c>
      <c r="AD64">
        <v>68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 xml:space="preserve"> ---</v>
      </c>
      <c r="AH64" t="str">
        <f t="shared" ca="1" si="15"/>
        <v>P0</v>
      </c>
    </row>
    <row r="65" spans="1:34" hidden="1" x14ac:dyDescent="0.3">
      <c r="A65">
        <f t="shared" si="8"/>
        <v>35</v>
      </c>
      <c r="B65">
        <f t="shared" si="9"/>
        <v>14</v>
      </c>
      <c r="C65" s="4">
        <f t="shared" ca="1" si="10"/>
        <v>97010</v>
      </c>
      <c r="D65">
        <v>97010</v>
      </c>
      <c r="E65" t="s">
        <v>18</v>
      </c>
      <c r="F65" t="s">
        <v>86</v>
      </c>
      <c r="G65" t="s">
        <v>92</v>
      </c>
      <c r="H65" t="s">
        <v>94</v>
      </c>
      <c r="I65" t="s">
        <v>30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776</v>
      </c>
      <c r="O65" t="s">
        <v>123</v>
      </c>
      <c r="P65" t="s">
        <v>626</v>
      </c>
      <c r="Q65" t="s">
        <v>82</v>
      </c>
      <c r="S65" t="s">
        <v>269</v>
      </c>
      <c r="T65" t="s">
        <v>36</v>
      </c>
      <c r="U65" t="s">
        <v>35</v>
      </c>
      <c r="V65" t="s">
        <v>29</v>
      </c>
      <c r="W65" t="s">
        <v>54</v>
      </c>
      <c r="X65" t="s">
        <v>405</v>
      </c>
      <c r="Y65" t="s">
        <v>484</v>
      </c>
      <c r="Z65" t="s">
        <v>484</v>
      </c>
      <c r="AA65" s="2">
        <v>42807.641898148147</v>
      </c>
      <c r="AB65" s="2">
        <v>42829.62767361111</v>
      </c>
      <c r="AD65">
        <v>3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 xml:space="preserve"> ---</v>
      </c>
      <c r="AH65" t="str">
        <f t="shared" ca="1" si="15"/>
        <v>P2</v>
      </c>
    </row>
    <row r="66" spans="1:34" hidden="1" x14ac:dyDescent="0.3">
      <c r="A66">
        <f t="shared" ref="A66:A100" si="16">DAYS360(AA66,$K$104)</f>
        <v>21</v>
      </c>
      <c r="B66">
        <f t="shared" ref="B66:B100" si="17">DAYS360(AB66,$K$104)</f>
        <v>1</v>
      </c>
      <c r="C66" s="4">
        <f t="shared" ref="C66:C100" ca="1" si="18">HYPERLINK($N$174 &amp; INDIRECT("d" &amp; ROW()),INDIRECT("d" &amp; ROW()))</f>
        <v>97543</v>
      </c>
      <c r="D66">
        <v>97543</v>
      </c>
      <c r="E66" t="s">
        <v>91</v>
      </c>
      <c r="F66" t="s">
        <v>86</v>
      </c>
      <c r="G66" t="s">
        <v>92</v>
      </c>
      <c r="H66" t="s">
        <v>94</v>
      </c>
      <c r="I66" t="s">
        <v>30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1037</v>
      </c>
      <c r="O66">
        <v>17360</v>
      </c>
      <c r="P66" t="s">
        <v>123</v>
      </c>
      <c r="Q66" t="s">
        <v>82</v>
      </c>
      <c r="S66" t="s">
        <v>269</v>
      </c>
      <c r="T66" t="s">
        <v>36</v>
      </c>
      <c r="U66" t="s">
        <v>35</v>
      </c>
      <c r="V66" t="s">
        <v>29</v>
      </c>
      <c r="W66" t="s">
        <v>44</v>
      </c>
      <c r="X66" t="s">
        <v>118</v>
      </c>
      <c r="Y66" t="s">
        <v>484</v>
      </c>
      <c r="Z66" t="s">
        <v>484</v>
      </c>
      <c r="AA66" s="2">
        <v>42821.996874999997</v>
      </c>
      <c r="AB66" s="2">
        <v>42842.541400462964</v>
      </c>
      <c r="AC66" t="s">
        <v>402</v>
      </c>
      <c r="AD66">
        <v>1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"'!$C$2:$L$90"),10,FALSE),"NoWaive")</f>
        <v xml:space="preserve"> ---</v>
      </c>
      <c r="AH66" t="str">
        <f t="shared" ref="AH66:AH100" ca="1" si="23">IFERROR(VLOOKUP($D66,INDIRECT("'" &amp; $K$103 &amp; "'!$C$2:$T$90"),6,FALSE),"NTR")</f>
        <v>P2</v>
      </c>
    </row>
    <row r="67" spans="1:34" hidden="1" x14ac:dyDescent="0.3">
      <c r="A67">
        <f t="shared" si="16"/>
        <v>18</v>
      </c>
      <c r="B67">
        <f t="shared" si="17"/>
        <v>0</v>
      </c>
      <c r="C67" s="4">
        <f t="shared" ca="1" si="18"/>
        <v>97762</v>
      </c>
      <c r="D67">
        <v>97762</v>
      </c>
      <c r="E67" t="s">
        <v>85</v>
      </c>
      <c r="F67" t="s">
        <v>86</v>
      </c>
      <c r="G67" t="s">
        <v>87</v>
      </c>
      <c r="H67" t="s">
        <v>112</v>
      </c>
      <c r="I67" t="s">
        <v>24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950</v>
      </c>
      <c r="O67">
        <v>17259</v>
      </c>
      <c r="P67" t="s">
        <v>1076</v>
      </c>
      <c r="Q67" t="s">
        <v>82</v>
      </c>
      <c r="S67" t="s">
        <v>269</v>
      </c>
      <c r="T67" t="s">
        <v>23</v>
      </c>
      <c r="U67" t="s">
        <v>39</v>
      </c>
      <c r="V67" t="s">
        <v>190</v>
      </c>
      <c r="W67" t="s">
        <v>26</v>
      </c>
      <c r="X67" t="s">
        <v>405</v>
      </c>
      <c r="Y67" t="s">
        <v>484</v>
      </c>
      <c r="Z67" t="s">
        <v>484</v>
      </c>
      <c r="AA67" s="2">
        <v>42825.480578703704</v>
      </c>
      <c r="AB67" s="2">
        <v>42843.200196759259</v>
      </c>
      <c r="AD67">
        <v>1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 xml:space="preserve"> ---</v>
      </c>
      <c r="AH67" t="str">
        <f t="shared" ca="1" si="23"/>
        <v>P1</v>
      </c>
    </row>
    <row r="68" spans="1:34" x14ac:dyDescent="0.3">
      <c r="A68">
        <f t="shared" si="16"/>
        <v>1</v>
      </c>
      <c r="B68">
        <f t="shared" si="17"/>
        <v>0</v>
      </c>
      <c r="C68" s="4">
        <f t="shared" ca="1" si="18"/>
        <v>98318</v>
      </c>
      <c r="D68">
        <v>98318</v>
      </c>
      <c r="E68" t="s">
        <v>91</v>
      </c>
      <c r="F68" t="s">
        <v>86</v>
      </c>
      <c r="G68" t="s">
        <v>266</v>
      </c>
      <c r="H68" t="s">
        <v>184</v>
      </c>
      <c r="I68" t="s">
        <v>68</v>
      </c>
      <c r="J68" t="s">
        <v>123</v>
      </c>
      <c r="K68" t="str">
        <f t="shared" ca="1" si="19"/>
        <v>NTR</v>
      </c>
      <c r="L68" t="s">
        <v>484</v>
      </c>
      <c r="M68" t="s">
        <v>917</v>
      </c>
      <c r="N68" t="s">
        <v>1050</v>
      </c>
      <c r="O68" t="s">
        <v>123</v>
      </c>
      <c r="P68" t="s">
        <v>123</v>
      </c>
      <c r="Q68" t="s">
        <v>82</v>
      </c>
      <c r="S68" t="s">
        <v>269</v>
      </c>
      <c r="T68" t="s">
        <v>23</v>
      </c>
      <c r="U68" t="s">
        <v>22</v>
      </c>
      <c r="V68" t="s">
        <v>82</v>
      </c>
      <c r="W68" t="s">
        <v>54</v>
      </c>
      <c r="X68" t="s">
        <v>405</v>
      </c>
      <c r="Y68" t="s">
        <v>484</v>
      </c>
      <c r="Z68" t="s">
        <v>847</v>
      </c>
      <c r="AA68" s="2">
        <v>42842.424108796295</v>
      </c>
      <c r="AB68" s="2">
        <v>42843.460370370369</v>
      </c>
      <c r="AD68">
        <v>3</v>
      </c>
      <c r="AE68" t="str">
        <f t="shared" ca="1" si="20"/>
        <v>NTR</v>
      </c>
      <c r="AF68" t="str">
        <f t="shared" ca="1" si="21"/>
        <v>NoTarg</v>
      </c>
      <c r="AG68" t="str">
        <f t="shared" ca="1" si="22"/>
        <v>NoWaive</v>
      </c>
      <c r="AH68" t="str">
        <f t="shared" ca="1" si="23"/>
        <v>NTR</v>
      </c>
    </row>
    <row r="69" spans="1:34" x14ac:dyDescent="0.3">
      <c r="A69">
        <f t="shared" si="16"/>
        <v>1</v>
      </c>
      <c r="B69">
        <f t="shared" si="17"/>
        <v>0</v>
      </c>
      <c r="C69" s="4">
        <f t="shared" ca="1" si="18"/>
        <v>98321</v>
      </c>
      <c r="D69">
        <v>98321</v>
      </c>
      <c r="E69" t="s">
        <v>1035</v>
      </c>
      <c r="F69" t="s">
        <v>86</v>
      </c>
      <c r="G69" t="s">
        <v>87</v>
      </c>
      <c r="H69" t="s">
        <v>184</v>
      </c>
      <c r="I69" t="s">
        <v>81</v>
      </c>
      <c r="J69" t="s">
        <v>123</v>
      </c>
      <c r="K69" t="str">
        <f t="shared" ca="1" si="19"/>
        <v>NTR</v>
      </c>
      <c r="L69" t="s">
        <v>484</v>
      </c>
      <c r="M69" t="s">
        <v>917</v>
      </c>
      <c r="N69" t="s">
        <v>1051</v>
      </c>
      <c r="O69" t="s">
        <v>123</v>
      </c>
      <c r="P69" t="s">
        <v>1071</v>
      </c>
      <c r="Q69" t="s">
        <v>82</v>
      </c>
      <c r="S69" t="s">
        <v>269</v>
      </c>
      <c r="T69" t="s">
        <v>23</v>
      </c>
      <c r="U69" t="s">
        <v>22</v>
      </c>
      <c r="V69" t="s">
        <v>29</v>
      </c>
      <c r="W69" t="s">
        <v>32</v>
      </c>
      <c r="X69" t="s">
        <v>405</v>
      </c>
      <c r="Y69" t="s">
        <v>484</v>
      </c>
      <c r="Z69" t="s">
        <v>484</v>
      </c>
      <c r="AA69" s="2">
        <v>42842.461909722224</v>
      </c>
      <c r="AB69" s="2">
        <v>42843.184942129628</v>
      </c>
      <c r="AD69">
        <v>1</v>
      </c>
      <c r="AE69" t="str">
        <f t="shared" ca="1" si="20"/>
        <v>NTR</v>
      </c>
      <c r="AF69" t="str">
        <f t="shared" ca="1" si="21"/>
        <v>NoTarg</v>
      </c>
      <c r="AG69" t="str">
        <f t="shared" ca="1" si="22"/>
        <v>NoWaive</v>
      </c>
      <c r="AH69" t="str">
        <f t="shared" ca="1" si="23"/>
        <v>NTR</v>
      </c>
    </row>
    <row r="70" spans="1:34" hidden="1" x14ac:dyDescent="0.3">
      <c r="A70">
        <f t="shared" si="16"/>
        <v>1</v>
      </c>
      <c r="B70">
        <f t="shared" si="17"/>
        <v>1</v>
      </c>
      <c r="C70" s="4">
        <f t="shared" ca="1" si="18"/>
        <v>98322</v>
      </c>
      <c r="D70">
        <v>98322</v>
      </c>
      <c r="E70" t="s">
        <v>267</v>
      </c>
      <c r="F70" t="s">
        <v>86</v>
      </c>
      <c r="G70" t="s">
        <v>266</v>
      </c>
      <c r="H70" t="s">
        <v>184</v>
      </c>
      <c r="I70" t="s">
        <v>68</v>
      </c>
      <c r="J70" t="s">
        <v>123</v>
      </c>
      <c r="K70" t="str">
        <f t="shared" ca="1" si="19"/>
        <v>NTR</v>
      </c>
      <c r="L70" t="s">
        <v>484</v>
      </c>
      <c r="M70" t="s">
        <v>484</v>
      </c>
      <c r="N70" t="s">
        <v>1052</v>
      </c>
      <c r="O70" t="s">
        <v>123</v>
      </c>
      <c r="P70" t="s">
        <v>123</v>
      </c>
      <c r="Q70" t="s">
        <v>82</v>
      </c>
      <c r="S70" t="s">
        <v>269</v>
      </c>
      <c r="T70" t="s">
        <v>23</v>
      </c>
      <c r="U70" t="s">
        <v>22</v>
      </c>
      <c r="V70" t="s">
        <v>82</v>
      </c>
      <c r="W70" t="s">
        <v>54</v>
      </c>
      <c r="X70" t="s">
        <v>405</v>
      </c>
      <c r="Y70" t="s">
        <v>484</v>
      </c>
      <c r="Z70" t="s">
        <v>484</v>
      </c>
      <c r="AA70" s="2">
        <v>42842.466099537036</v>
      </c>
      <c r="AB70" s="2">
        <v>42842.466099537036</v>
      </c>
      <c r="AD70">
        <v>1</v>
      </c>
      <c r="AE70" t="str">
        <f t="shared" ca="1" si="20"/>
        <v>NTR</v>
      </c>
      <c r="AF70" t="str">
        <f t="shared" ca="1" si="21"/>
        <v>NoTarg</v>
      </c>
      <c r="AG70" t="str">
        <f t="shared" ca="1" si="22"/>
        <v>NoWaive</v>
      </c>
      <c r="AH70" t="str">
        <f t="shared" ca="1" si="23"/>
        <v>NTR</v>
      </c>
    </row>
    <row r="71" spans="1:34" hidden="1" x14ac:dyDescent="0.3">
      <c r="A71">
        <f t="shared" si="16"/>
        <v>1</v>
      </c>
      <c r="B71">
        <f t="shared" si="17"/>
        <v>1</v>
      </c>
      <c r="C71" s="4">
        <f t="shared" ca="1" si="18"/>
        <v>98327</v>
      </c>
      <c r="D71">
        <v>98327</v>
      </c>
      <c r="E71" t="s">
        <v>265</v>
      </c>
      <c r="F71" t="s">
        <v>86</v>
      </c>
      <c r="G71" t="s">
        <v>87</v>
      </c>
      <c r="H71" t="s">
        <v>156</v>
      </c>
      <c r="I71" t="s">
        <v>123</v>
      </c>
      <c r="J71" t="s">
        <v>123</v>
      </c>
      <c r="K71" t="str">
        <f t="shared" ca="1" si="19"/>
        <v>NTR</v>
      </c>
      <c r="L71" t="s">
        <v>484</v>
      </c>
      <c r="M71" t="s">
        <v>484</v>
      </c>
      <c r="N71" t="s">
        <v>1053</v>
      </c>
      <c r="O71" t="s">
        <v>123</v>
      </c>
      <c r="P71" t="s">
        <v>123</v>
      </c>
      <c r="Q71" t="s">
        <v>82</v>
      </c>
      <c r="S71" t="s">
        <v>269</v>
      </c>
      <c r="T71" t="s">
        <v>36</v>
      </c>
      <c r="U71" t="s">
        <v>22</v>
      </c>
      <c r="V71" t="s">
        <v>82</v>
      </c>
      <c r="W71" t="s">
        <v>54</v>
      </c>
      <c r="X71" t="s">
        <v>405</v>
      </c>
      <c r="Y71" t="s">
        <v>484</v>
      </c>
      <c r="Z71" t="s">
        <v>484</v>
      </c>
      <c r="AA71" s="2">
        <v>42842.525949074072</v>
      </c>
      <c r="AB71" s="2">
        <v>42842.525949074072</v>
      </c>
      <c r="AD71">
        <v>1</v>
      </c>
      <c r="AE71" t="str">
        <f t="shared" ca="1" si="20"/>
        <v>NTR</v>
      </c>
      <c r="AF71" t="str">
        <f t="shared" ca="1" si="21"/>
        <v>NoTarg</v>
      </c>
      <c r="AG71" t="str">
        <f t="shared" ca="1" si="22"/>
        <v>NoWaive</v>
      </c>
      <c r="AH71" t="str">
        <f t="shared" ca="1" si="23"/>
        <v>NTR</v>
      </c>
    </row>
    <row r="72" spans="1:34" hidden="1" x14ac:dyDescent="0.3">
      <c r="A72">
        <f t="shared" si="16"/>
        <v>1</v>
      </c>
      <c r="B72">
        <f t="shared" si="17"/>
        <v>1</v>
      </c>
      <c r="C72" s="4">
        <f t="shared" ca="1" si="18"/>
        <v>98329</v>
      </c>
      <c r="D72">
        <v>98329</v>
      </c>
      <c r="E72" t="s">
        <v>89</v>
      </c>
      <c r="F72" t="s">
        <v>86</v>
      </c>
      <c r="G72" t="s">
        <v>92</v>
      </c>
      <c r="H72" t="s">
        <v>94</v>
      </c>
      <c r="I72" t="s">
        <v>24</v>
      </c>
      <c r="J72" t="s">
        <v>123</v>
      </c>
      <c r="K72" t="str">
        <f t="shared" ca="1" si="19"/>
        <v>NTR</v>
      </c>
      <c r="L72" t="s">
        <v>484</v>
      </c>
      <c r="M72" t="s">
        <v>484</v>
      </c>
      <c r="N72" t="s">
        <v>1054</v>
      </c>
      <c r="O72" t="s">
        <v>123</v>
      </c>
      <c r="P72" t="s">
        <v>123</v>
      </c>
      <c r="Q72" t="s">
        <v>82</v>
      </c>
      <c r="S72" t="s">
        <v>269</v>
      </c>
      <c r="T72" t="s">
        <v>23</v>
      </c>
      <c r="U72" t="s">
        <v>39</v>
      </c>
      <c r="V72" t="s">
        <v>29</v>
      </c>
      <c r="W72" t="s">
        <v>54</v>
      </c>
      <c r="X72" t="s">
        <v>405</v>
      </c>
      <c r="Y72" t="s">
        <v>484</v>
      </c>
      <c r="Z72" t="s">
        <v>484</v>
      </c>
      <c r="AA72" s="2">
        <v>42842.530752314815</v>
      </c>
      <c r="AB72" s="2">
        <v>42842.530752314815</v>
      </c>
      <c r="AD72">
        <v>1</v>
      </c>
      <c r="AE72" t="str">
        <f t="shared" ca="1" si="20"/>
        <v>NTR</v>
      </c>
      <c r="AF72" t="str">
        <f t="shared" ca="1" si="21"/>
        <v>NoTarg</v>
      </c>
      <c r="AG72" t="str">
        <f t="shared" ca="1" si="22"/>
        <v>NoWaive</v>
      </c>
      <c r="AH72" t="str">
        <f t="shared" ca="1" si="23"/>
        <v>NTR</v>
      </c>
    </row>
    <row r="73" spans="1:34" hidden="1" x14ac:dyDescent="0.3">
      <c r="A73">
        <f t="shared" si="16"/>
        <v>1</v>
      </c>
      <c r="B73">
        <f t="shared" si="17"/>
        <v>0</v>
      </c>
      <c r="C73" s="4">
        <f t="shared" ca="1" si="18"/>
        <v>98356</v>
      </c>
      <c r="D73">
        <v>98356</v>
      </c>
      <c r="E73" t="s">
        <v>1056</v>
      </c>
      <c r="F73" t="s">
        <v>86</v>
      </c>
      <c r="G73" t="s">
        <v>87</v>
      </c>
      <c r="H73" t="s">
        <v>94</v>
      </c>
      <c r="I73" t="s">
        <v>24</v>
      </c>
      <c r="J73" t="s">
        <v>123</v>
      </c>
      <c r="K73" t="str">
        <f t="shared" ca="1" si="19"/>
        <v>NTR</v>
      </c>
      <c r="L73" t="s">
        <v>484</v>
      </c>
      <c r="M73" t="s">
        <v>484</v>
      </c>
      <c r="N73" t="s">
        <v>1060</v>
      </c>
      <c r="O73" t="s">
        <v>123</v>
      </c>
      <c r="P73" t="s">
        <v>123</v>
      </c>
      <c r="Q73" t="s">
        <v>21</v>
      </c>
      <c r="S73" t="s">
        <v>269</v>
      </c>
      <c r="T73" t="s">
        <v>36</v>
      </c>
      <c r="U73" t="s">
        <v>35</v>
      </c>
      <c r="V73" t="s">
        <v>190</v>
      </c>
      <c r="W73" t="s">
        <v>54</v>
      </c>
      <c r="X73" t="s">
        <v>47</v>
      </c>
      <c r="Y73" t="s">
        <v>484</v>
      </c>
      <c r="Z73" t="s">
        <v>484</v>
      </c>
      <c r="AA73" s="2">
        <v>42842.647766203707</v>
      </c>
      <c r="AB73" s="2">
        <v>42843.021736111114</v>
      </c>
      <c r="AC73" t="s">
        <v>402</v>
      </c>
      <c r="AD73">
        <v>3</v>
      </c>
      <c r="AE73" t="str">
        <f t="shared" ca="1" si="20"/>
        <v>NTR</v>
      </c>
      <c r="AF73" t="str">
        <f t="shared" ca="1" si="21"/>
        <v>NoTarg</v>
      </c>
      <c r="AG73" t="str">
        <f t="shared" ca="1" si="22"/>
        <v>NoWaive</v>
      </c>
      <c r="AH73" t="str">
        <f t="shared" ca="1" si="23"/>
        <v>NTR</v>
      </c>
    </row>
    <row r="74" spans="1:34" hidden="1" x14ac:dyDescent="0.3">
      <c r="A74">
        <f t="shared" si="16"/>
        <v>0</v>
      </c>
      <c r="B74">
        <f t="shared" si="17"/>
        <v>0</v>
      </c>
      <c r="C74" s="4">
        <f t="shared" ca="1" si="18"/>
        <v>98437</v>
      </c>
      <c r="D74">
        <v>98437</v>
      </c>
      <c r="E74" t="s">
        <v>179</v>
      </c>
      <c r="F74" t="s">
        <v>86</v>
      </c>
      <c r="G74" t="s">
        <v>704</v>
      </c>
      <c r="H74" t="s">
        <v>94</v>
      </c>
      <c r="I74" t="s">
        <v>123</v>
      </c>
      <c r="J74" t="s">
        <v>123</v>
      </c>
      <c r="K74" t="str">
        <f t="shared" ca="1" si="19"/>
        <v>NTR</v>
      </c>
      <c r="L74" t="s">
        <v>484</v>
      </c>
      <c r="M74" t="s">
        <v>484</v>
      </c>
      <c r="N74" t="s">
        <v>1081</v>
      </c>
      <c r="O74" t="s">
        <v>123</v>
      </c>
      <c r="P74" t="s">
        <v>123</v>
      </c>
      <c r="Q74" t="s">
        <v>21</v>
      </c>
      <c r="S74" t="s">
        <v>269</v>
      </c>
      <c r="T74" t="s">
        <v>23</v>
      </c>
      <c r="U74" t="s">
        <v>22</v>
      </c>
      <c r="V74" t="s">
        <v>82</v>
      </c>
      <c r="W74" t="s">
        <v>54</v>
      </c>
      <c r="X74" t="s">
        <v>735</v>
      </c>
      <c r="Y74" t="s">
        <v>484</v>
      </c>
      <c r="Z74" t="s">
        <v>484</v>
      </c>
      <c r="AA74" s="2">
        <v>42843.283796296295</v>
      </c>
      <c r="AB74" s="2">
        <v>42843.335821759261</v>
      </c>
      <c r="AD74">
        <v>3</v>
      </c>
      <c r="AE74" t="str">
        <f t="shared" ca="1" si="20"/>
        <v>NTR</v>
      </c>
      <c r="AF74" t="str">
        <f t="shared" ca="1" si="21"/>
        <v>NoTarg</v>
      </c>
      <c r="AG74" t="str">
        <f t="shared" ca="1" si="22"/>
        <v>NoWaive</v>
      </c>
      <c r="AH74" t="str">
        <f t="shared" ca="1" si="23"/>
        <v>NTR</v>
      </c>
    </row>
    <row r="75" spans="1:34" x14ac:dyDescent="0.3">
      <c r="A75">
        <f t="shared" si="16"/>
        <v>1</v>
      </c>
      <c r="B75">
        <f t="shared" si="17"/>
        <v>0</v>
      </c>
      <c r="C75" s="4">
        <f t="shared" ca="1" si="18"/>
        <v>98280</v>
      </c>
      <c r="D75">
        <v>98280</v>
      </c>
      <c r="E75" t="s">
        <v>843</v>
      </c>
      <c r="F75" t="s">
        <v>482</v>
      </c>
      <c r="G75" t="s">
        <v>652</v>
      </c>
      <c r="H75" t="s">
        <v>184</v>
      </c>
      <c r="I75" t="s">
        <v>81</v>
      </c>
      <c r="J75" t="s">
        <v>123</v>
      </c>
      <c r="K75" t="str">
        <f t="shared" ca="1" si="19"/>
        <v>NTR</v>
      </c>
      <c r="L75" t="s">
        <v>484</v>
      </c>
      <c r="M75" t="s">
        <v>917</v>
      </c>
      <c r="N75" t="s">
        <v>1044</v>
      </c>
      <c r="O75" t="s">
        <v>123</v>
      </c>
      <c r="P75" t="s">
        <v>123</v>
      </c>
      <c r="Q75" t="s">
        <v>82</v>
      </c>
      <c r="S75" t="s">
        <v>269</v>
      </c>
      <c r="T75" t="s">
        <v>23</v>
      </c>
      <c r="U75" t="s">
        <v>22</v>
      </c>
      <c r="V75" t="s">
        <v>82</v>
      </c>
      <c r="W75" t="s">
        <v>54</v>
      </c>
      <c r="X75" t="s">
        <v>311</v>
      </c>
      <c r="Y75" t="s">
        <v>484</v>
      </c>
      <c r="Z75" t="s">
        <v>847</v>
      </c>
      <c r="AA75" s="2">
        <v>42842.027372685188</v>
      </c>
      <c r="AB75" s="2">
        <v>42843.44636574074</v>
      </c>
      <c r="AD75">
        <v>3</v>
      </c>
      <c r="AE75" t="str">
        <f t="shared" ca="1" si="20"/>
        <v>NTR</v>
      </c>
      <c r="AF75" t="str">
        <f t="shared" ca="1" si="21"/>
        <v>NoTarg</v>
      </c>
      <c r="AG75" t="str">
        <f t="shared" ca="1" si="22"/>
        <v>NoWaive</v>
      </c>
      <c r="AH75" t="str">
        <f t="shared" ca="1" si="23"/>
        <v>NTR</v>
      </c>
    </row>
    <row r="76" spans="1:34" x14ac:dyDescent="0.3">
      <c r="A76">
        <f t="shared" si="16"/>
        <v>102</v>
      </c>
      <c r="B76">
        <f t="shared" si="17"/>
        <v>14</v>
      </c>
      <c r="C76" s="4">
        <f t="shared" ca="1" si="18"/>
        <v>94268</v>
      </c>
      <c r="D76">
        <v>94268</v>
      </c>
      <c r="E76" t="s">
        <v>181</v>
      </c>
      <c r="F76" t="s">
        <v>55</v>
      </c>
      <c r="G76" t="s">
        <v>182</v>
      </c>
      <c r="H76" t="s">
        <v>112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978</v>
      </c>
      <c r="N76" t="s">
        <v>368</v>
      </c>
      <c r="O76">
        <v>12452</v>
      </c>
      <c r="P76" t="s">
        <v>645</v>
      </c>
      <c r="Q76" t="s">
        <v>82</v>
      </c>
      <c r="S76" t="s">
        <v>269</v>
      </c>
      <c r="T76" t="s">
        <v>36</v>
      </c>
      <c r="U76" t="s">
        <v>35</v>
      </c>
      <c r="V76" t="s">
        <v>25</v>
      </c>
      <c r="W76" t="s">
        <v>26</v>
      </c>
      <c r="X76" t="s">
        <v>218</v>
      </c>
      <c r="Y76" t="s">
        <v>484</v>
      </c>
      <c r="Z76" t="s">
        <v>484</v>
      </c>
      <c r="AA76" s="2">
        <v>42741.246898148151</v>
      </c>
      <c r="AB76" s="2">
        <v>42829.318043981482</v>
      </c>
      <c r="AD76">
        <v>5</v>
      </c>
      <c r="AE76" t="str">
        <f t="shared" ca="1" si="20"/>
        <v>Snapshots</v>
      </c>
      <c r="AF76" t="str">
        <f t="shared" ca="1" si="21"/>
        <v>Avitus_1.4.0.66-20170503</v>
      </c>
      <c r="AG76" t="str">
        <f t="shared" ca="1" si="22"/>
        <v xml:space="preserve"> ---</v>
      </c>
      <c r="AH76" t="str">
        <f t="shared" ca="1" si="23"/>
        <v>P1</v>
      </c>
    </row>
    <row r="77" spans="1:34" x14ac:dyDescent="0.3">
      <c r="A77">
        <f t="shared" si="16"/>
        <v>40</v>
      </c>
      <c r="B77">
        <f t="shared" si="17"/>
        <v>14</v>
      </c>
      <c r="C77" s="4">
        <f t="shared" ca="1" si="18"/>
        <v>96848</v>
      </c>
      <c r="D77">
        <v>96848</v>
      </c>
      <c r="E77" t="s">
        <v>218</v>
      </c>
      <c r="F77" t="s">
        <v>55</v>
      </c>
      <c r="G77" t="s">
        <v>182</v>
      </c>
      <c r="H77" t="s">
        <v>94</v>
      </c>
      <c r="I77" t="s">
        <v>30</v>
      </c>
      <c r="J77" t="s">
        <v>123</v>
      </c>
      <c r="K77" t="str">
        <f t="shared" ca="1" si="19"/>
        <v>.</v>
      </c>
      <c r="L77" t="s">
        <v>484</v>
      </c>
      <c r="M77" t="s">
        <v>980</v>
      </c>
      <c r="N77" t="s">
        <v>918</v>
      </c>
      <c r="O77" t="s">
        <v>123</v>
      </c>
      <c r="P77" t="s">
        <v>123</v>
      </c>
      <c r="Q77" t="s">
        <v>82</v>
      </c>
      <c r="S77" t="s">
        <v>269</v>
      </c>
      <c r="T77" t="s">
        <v>23</v>
      </c>
      <c r="U77" t="s">
        <v>22</v>
      </c>
      <c r="V77" t="s">
        <v>29</v>
      </c>
      <c r="W77" t="s">
        <v>54</v>
      </c>
      <c r="X77" t="s">
        <v>218</v>
      </c>
      <c r="Y77" t="s">
        <v>484</v>
      </c>
      <c r="Z77" t="s">
        <v>484</v>
      </c>
      <c r="AA77" s="2">
        <v>42802.22383101852</v>
      </c>
      <c r="AB77" s="2">
        <v>42829.628495370373</v>
      </c>
      <c r="AD77">
        <v>5</v>
      </c>
      <c r="AE77" t="str">
        <f t="shared" ca="1" si="20"/>
        <v>Snapshots</v>
      </c>
      <c r="AF77" t="str">
        <f t="shared" ca="1" si="21"/>
        <v>Avitus_1.4.0.65-20170426</v>
      </c>
      <c r="AG77" t="str">
        <f t="shared" ca="1" si="22"/>
        <v xml:space="preserve"> ---</v>
      </c>
      <c r="AH77" t="str">
        <f t="shared" ca="1" si="23"/>
        <v>P2</v>
      </c>
    </row>
    <row r="78" spans="1:34" hidden="1" x14ac:dyDescent="0.3">
      <c r="A78">
        <f t="shared" si="16"/>
        <v>12</v>
      </c>
      <c r="B78">
        <f t="shared" si="17"/>
        <v>7</v>
      </c>
      <c r="C78" s="4">
        <f t="shared" ca="1" si="18"/>
        <v>97994</v>
      </c>
      <c r="D78">
        <v>97994</v>
      </c>
      <c r="E78" t="s">
        <v>248</v>
      </c>
      <c r="F78" t="s">
        <v>55</v>
      </c>
      <c r="G78" t="s">
        <v>802</v>
      </c>
      <c r="H78" t="s">
        <v>184</v>
      </c>
      <c r="I78" t="s">
        <v>68</v>
      </c>
      <c r="J78" t="s">
        <v>123</v>
      </c>
      <c r="K78" t="str">
        <f t="shared" ca="1" si="19"/>
        <v>.</v>
      </c>
      <c r="L78" t="s">
        <v>484</v>
      </c>
      <c r="M78" t="s">
        <v>484</v>
      </c>
      <c r="N78" t="s">
        <v>995</v>
      </c>
      <c r="O78" t="s">
        <v>123</v>
      </c>
      <c r="P78" t="s">
        <v>123</v>
      </c>
      <c r="Q78" t="s">
        <v>82</v>
      </c>
      <c r="S78" t="s">
        <v>269</v>
      </c>
      <c r="T78" t="s">
        <v>23</v>
      </c>
      <c r="U78" t="s">
        <v>22</v>
      </c>
      <c r="V78" t="s">
        <v>82</v>
      </c>
      <c r="W78" t="s">
        <v>54</v>
      </c>
      <c r="X78" t="s">
        <v>188</v>
      </c>
      <c r="Y78" t="s">
        <v>484</v>
      </c>
      <c r="Z78" t="s">
        <v>484</v>
      </c>
      <c r="AA78" s="2">
        <v>42831.169050925928</v>
      </c>
      <c r="AB78" s="2">
        <v>42836.299664351849</v>
      </c>
      <c r="AD78">
        <v>6</v>
      </c>
      <c r="AE78" t="str">
        <f t="shared" ca="1" si="20"/>
        <v>Snapshots</v>
      </c>
      <c r="AF78" t="str">
        <f t="shared" ca="1" si="21"/>
        <v xml:space="preserve"> ---</v>
      </c>
      <c r="AG78" t="str">
        <f t="shared" ca="1" si="22"/>
        <v xml:space="preserve"> ---</v>
      </c>
      <c r="AH78" t="str">
        <f t="shared" ca="1" si="23"/>
        <v>P0</v>
      </c>
    </row>
    <row r="79" spans="1:34" x14ac:dyDescent="0.3">
      <c r="A79">
        <f t="shared" si="16"/>
        <v>42228</v>
      </c>
      <c r="B79">
        <f t="shared" si="17"/>
        <v>42228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42228</v>
      </c>
      <c r="B80">
        <f t="shared" si="17"/>
        <v>42228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42228</v>
      </c>
      <c r="B81">
        <f t="shared" si="17"/>
        <v>42228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42228</v>
      </c>
      <c r="B82">
        <f t="shared" si="17"/>
        <v>42228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42228</v>
      </c>
      <c r="B83">
        <f t="shared" si="17"/>
        <v>42228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42228</v>
      </c>
      <c r="B84">
        <f t="shared" si="17"/>
        <v>42228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42228</v>
      </c>
      <c r="B85">
        <f t="shared" si="17"/>
        <v>42228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42228</v>
      </c>
      <c r="B86">
        <f t="shared" si="17"/>
        <v>42228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42228</v>
      </c>
      <c r="B87">
        <f t="shared" si="17"/>
        <v>42228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42228</v>
      </c>
      <c r="B88">
        <f t="shared" si="17"/>
        <v>42228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42228</v>
      </c>
      <c r="B89">
        <f t="shared" si="17"/>
        <v>42228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42228</v>
      </c>
      <c r="B90">
        <f t="shared" si="17"/>
        <v>42228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42228</v>
      </c>
      <c r="B91">
        <f t="shared" si="17"/>
        <v>42228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42228</v>
      </c>
      <c r="B92">
        <f t="shared" si="17"/>
        <v>42228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42228</v>
      </c>
      <c r="B93">
        <f t="shared" si="17"/>
        <v>42228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42228</v>
      </c>
      <c r="B94">
        <f t="shared" si="17"/>
        <v>42228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42228</v>
      </c>
      <c r="B95">
        <f t="shared" si="17"/>
        <v>42228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42228</v>
      </c>
      <c r="B96">
        <f t="shared" si="17"/>
        <v>42228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42228</v>
      </c>
      <c r="B97">
        <f t="shared" si="17"/>
        <v>42228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42228</v>
      </c>
      <c r="B98">
        <f t="shared" si="17"/>
        <v>42228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42228</v>
      </c>
      <c r="B99">
        <f t="shared" si="17"/>
        <v>42228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42228</v>
      </c>
      <c r="B100">
        <f t="shared" si="17"/>
        <v>42228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26</v>
      </c>
      <c r="K103" t="s">
        <v>1055</v>
      </c>
    </row>
    <row r="104" spans="1:34" x14ac:dyDescent="0.3">
      <c r="G104" t="s">
        <v>153</v>
      </c>
      <c r="I104" t="str">
        <f>CONCATENATE(MID($K$103,11,5), " Report")</f>
        <v>04-13 Report</v>
      </c>
      <c r="K104" s="6">
        <v>42843</v>
      </c>
    </row>
    <row r="105" spans="1:34" x14ac:dyDescent="0.3">
      <c r="F105" t="s">
        <v>150</v>
      </c>
      <c r="G105">
        <f ca="1">COUNTIFS(K2:K100,"=NTR")</f>
        <v>23</v>
      </c>
      <c r="I105">
        <f ca="1">INDIRECT("'" &amp; $K$103 &amp; "'!$g" &amp; ROW())</f>
        <v>11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19</v>
      </c>
      <c r="I106">
        <f t="shared" ref="I106:I111" ca="1" si="24">INDIRECT("'" &amp; $K$103 &amp; "'!$g" &amp; ROW())</f>
        <v>11</v>
      </c>
      <c r="K106" s="7"/>
    </row>
    <row r="107" spans="1:34" x14ac:dyDescent="0.3">
      <c r="F107" t="s">
        <v>157</v>
      </c>
      <c r="G107">
        <f>COUNTIFS(B2:B81,"&gt;7",B2:B81,"&lt;400")-11</f>
        <v>-2</v>
      </c>
      <c r="I107">
        <f t="shared" ca="1" si="24"/>
        <v>-2</v>
      </c>
    </row>
    <row r="108" spans="1:34" x14ac:dyDescent="0.3">
      <c r="F108" t="s">
        <v>152</v>
      </c>
      <c r="G108">
        <f>COUNTIFS(L2:L81,"=Waiver*")</f>
        <v>0</v>
      </c>
      <c r="I108">
        <f t="shared" ca="1" si="24"/>
        <v>2</v>
      </c>
    </row>
    <row r="109" spans="1:34" x14ac:dyDescent="0.3">
      <c r="F109" t="s">
        <v>158</v>
      </c>
      <c r="G109">
        <f>COUNTA(D2:D104)</f>
        <v>77</v>
      </c>
      <c r="I109">
        <f t="shared" ca="1" si="24"/>
        <v>68</v>
      </c>
    </row>
    <row r="110" spans="1:34" x14ac:dyDescent="0.3">
      <c r="F110" t="s">
        <v>159</v>
      </c>
      <c r="G110">
        <v>7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11</v>
      </c>
      <c r="I111">
        <f t="shared" ca="1" si="24"/>
        <v>7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17</v>
      </c>
      <c r="H115" s="1">
        <f>COUNTIFS($F$2:$F$95,F115 &amp; "*",$H$2:$H$95,"P0")</f>
        <v>11</v>
      </c>
      <c r="I115" s="1">
        <f ca="1">INDIRECT("'" &amp; $K$103 &amp; "'!$g" &amp; ROW())</f>
        <v>14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0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10</v>
      </c>
      <c r="H117" s="1">
        <f t="shared" si="26"/>
        <v>5</v>
      </c>
      <c r="I117" s="1">
        <f t="shared" ca="1" si="27"/>
        <v>9</v>
      </c>
    </row>
    <row r="118" spans="5:13" x14ac:dyDescent="0.3">
      <c r="F118" t="s">
        <v>70</v>
      </c>
      <c r="G118" s="1">
        <f t="shared" si="25"/>
        <v>10</v>
      </c>
      <c r="H118" s="1">
        <f t="shared" si="26"/>
        <v>9</v>
      </c>
      <c r="I118" s="1">
        <f t="shared" ca="1" si="27"/>
        <v>9</v>
      </c>
    </row>
    <row r="119" spans="5:13" x14ac:dyDescent="0.3">
      <c r="F119" t="s">
        <v>253</v>
      </c>
      <c r="G119" s="1">
        <f t="shared" si="25"/>
        <v>5</v>
      </c>
      <c r="H119" s="1">
        <f t="shared" si="26"/>
        <v>4</v>
      </c>
      <c r="I119" s="1">
        <f t="shared" ca="1" si="27"/>
        <v>6</v>
      </c>
      <c r="K119" t="s">
        <v>161</v>
      </c>
    </row>
    <row r="120" spans="5:13" x14ac:dyDescent="0.3">
      <c r="F120" t="s">
        <v>48</v>
      </c>
      <c r="G120" s="1">
        <f t="shared" si="25"/>
        <v>1</v>
      </c>
      <c r="H120" s="1">
        <f t="shared" si="26"/>
        <v>0</v>
      </c>
      <c r="I120" s="1">
        <f t="shared" ca="1" si="27"/>
        <v>1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11</v>
      </c>
      <c r="H122" s="1">
        <f t="shared" si="26"/>
        <v>6</v>
      </c>
      <c r="I122" s="1">
        <f t="shared" ca="1" si="27"/>
        <v>9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2</v>
      </c>
      <c r="H125" s="1">
        <f t="shared" si="26"/>
        <v>0</v>
      </c>
      <c r="I125" s="1">
        <f t="shared" ca="1" si="27"/>
        <v>3</v>
      </c>
      <c r="M125" t="str">
        <f>CONCATENATE("Prev Rpt= ",$K$103)</f>
        <v>Prev Rpt= bugs-2017-04-13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44</v>
      </c>
      <c r="M126">
        <f ca="1">INDIRECT("'" &amp; $K$103 &amp; "'!$l" &amp; ROW())</f>
        <v>41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10</v>
      </c>
      <c r="M127">
        <f ca="1">INDIRECT("'" &amp; $K$103 &amp; "'!$l" &amp; ROW())</f>
        <v>9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19</v>
      </c>
      <c r="M128">
        <f ca="1">INDIRECT("'" &amp; $K$103 &amp; "'!$l" &amp; ROW())</f>
        <v>14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1</v>
      </c>
      <c r="I129" s="1">
        <f t="shared" ca="1" si="27"/>
        <v>1</v>
      </c>
      <c r="K129" t="s">
        <v>203</v>
      </c>
      <c r="L129">
        <f>COUNTIFS(H2:H95, "unspecified")</f>
        <v>4</v>
      </c>
      <c r="M129">
        <f ca="1">INDIRECT("'" &amp; $K$103 &amp; "'!$l" &amp; ROW())</f>
        <v>4</v>
      </c>
    </row>
    <row r="130" spans="5:13" x14ac:dyDescent="0.3">
      <c r="F130" t="s">
        <v>86</v>
      </c>
      <c r="G130" s="1">
        <f t="shared" si="25"/>
        <v>15</v>
      </c>
      <c r="H130" s="1">
        <f t="shared" si="26"/>
        <v>6</v>
      </c>
      <c r="I130" s="1">
        <f t="shared" ca="1" si="27"/>
        <v>11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77</v>
      </c>
      <c r="M131" s="1">
        <f ca="1">SUM(M126:M129)</f>
        <v>68</v>
      </c>
    </row>
    <row r="132" spans="5:13" s="1" customFormat="1" x14ac:dyDescent="0.3">
      <c r="F132" s="1" t="s">
        <v>55</v>
      </c>
      <c r="G132" s="1">
        <f>COUNTIFS($F$2:$F$95,F132 &amp; "*")</f>
        <v>3</v>
      </c>
      <c r="H132" s="1">
        <f>COUNTIFS($F$2:$F$95,F132 &amp; "*",$H$2:$H$95,"P0")</f>
        <v>1</v>
      </c>
      <c r="I132" s="1">
        <f t="shared" ca="1" si="27"/>
        <v>3</v>
      </c>
    </row>
    <row r="133" spans="5:13" s="1" customFormat="1" x14ac:dyDescent="0.3">
      <c r="G133" s="1">
        <f>SUM(G115:G132)</f>
        <v>77</v>
      </c>
      <c r="H133" s="1">
        <f>SUM(H115:H132)</f>
        <v>44</v>
      </c>
      <c r="I133" s="1">
        <f ca="1">SUM(I115:I132)</f>
        <v>68</v>
      </c>
      <c r="K133" s="13" t="str">
        <f>CONCATENATE("221 to be verified/closed, ",SUM(58,30)," non-QA submitter.")</f>
        <v>221 to be verified/closed, 88 non-QA submitter.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0</v>
      </c>
      <c r="I136" s="1">
        <f ca="1">INDIRECT("'" &amp; $K$103 &amp; "'!$g" &amp; ROW())</f>
        <v>0</v>
      </c>
    </row>
    <row r="137" spans="5:13" x14ac:dyDescent="0.3">
      <c r="E137" s="1"/>
      <c r="F137" s="1" t="s">
        <v>194</v>
      </c>
      <c r="G137" s="1">
        <f>COUNTIFS($T$2:$T$95,$F137)</f>
        <v>45</v>
      </c>
      <c r="I137" s="1">
        <f ca="1">INDIRECT("'" &amp; $K$103 &amp; "'!$g" &amp; ROW())</f>
        <v>39</v>
      </c>
      <c r="K137" s="4" t="s">
        <v>216</v>
      </c>
    </row>
    <row r="138" spans="5:13" x14ac:dyDescent="0.3">
      <c r="E138" s="1"/>
      <c r="F138" s="1" t="s">
        <v>195</v>
      </c>
      <c r="G138" s="1">
        <f>COUNTIFS($T$2:$T$95,$F138)</f>
        <v>32</v>
      </c>
      <c r="I138" s="1">
        <f ca="1">INDIRECT("'" &amp; $K$103 &amp; "'!$g" &amp; ROW())</f>
        <v>29</v>
      </c>
      <c r="K138" s="4" t="s">
        <v>968</v>
      </c>
    </row>
    <row r="139" spans="5:13" x14ac:dyDescent="0.3">
      <c r="G139">
        <f>SUM(G136:G138)</f>
        <v>77</v>
      </c>
      <c r="I139">
        <f ca="1">INDIRECT("'" &amp; $K$103 &amp; "'!$g" &amp; ROW())</f>
        <v>68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50</v>
      </c>
      <c r="I141">
        <f ca="1">INDIRECT("'" &amp; $K$103 &amp; "'!$g" &amp;ROW())</f>
        <v>43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7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13</v>
      </c>
      <c r="I143">
        <f t="shared" ca="1" si="29"/>
        <v>11</v>
      </c>
    </row>
    <row r="144" spans="5:13" s="1" customFormat="1" x14ac:dyDescent="0.3">
      <c r="E144"/>
      <c r="F144" t="s">
        <v>29</v>
      </c>
      <c r="G144">
        <f t="shared" si="28"/>
        <v>10</v>
      </c>
      <c r="I144">
        <f t="shared" ca="1" si="29"/>
        <v>11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76</v>
      </c>
      <c r="I149" s="1">
        <f ca="1">SUM(I141:I147)</f>
        <v>68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917</v>
      </c>
      <c r="G152">
        <f>COUNTIFS($M$2:$M$95,$F152)</f>
        <v>8</v>
      </c>
      <c r="I152" t="str">
        <f ca="1">IFERROR(VLOOKUP($F152,INDIRECT("'"&amp;$K$103&amp;"'!$f$152:$i$164"),2,FALSE)," None Targeted")</f>
        <v xml:space="preserve"> None Targeted</v>
      </c>
    </row>
    <row r="153" spans="5:9" x14ac:dyDescent="0.3">
      <c r="F153" t="s">
        <v>980</v>
      </c>
      <c r="G153">
        <f>COUNTIFS($M$2:$M$95,$F153)</f>
        <v>14</v>
      </c>
      <c r="I153" t="str">
        <f t="shared" ref="I153:I165" ca="1" si="30">IFERROR(VLOOKUP($F153,INDIRECT("'"&amp;$K$103&amp;"'!$f$152:$i$164"),2,FALSE)," None Targeted")</f>
        <v xml:space="preserve"> None Targeted</v>
      </c>
    </row>
    <row r="154" spans="5:9" x14ac:dyDescent="0.3">
      <c r="F154" t="s">
        <v>978</v>
      </c>
      <c r="G154">
        <f t="shared" ref="G154:G165" si="31">COUNTIFS($M$2:$M$81,$F154)</f>
        <v>3</v>
      </c>
      <c r="I154" t="str">
        <f t="shared" ca="1" si="30"/>
        <v xml:space="preserve"> None Targeted</v>
      </c>
    </row>
    <row r="155" spans="5:9" x14ac:dyDescent="0.3">
      <c r="F155" t="s">
        <v>1057</v>
      </c>
      <c r="G155">
        <f t="shared" si="31"/>
        <v>1</v>
      </c>
      <c r="I155" t="str">
        <f t="shared" ca="1" si="30"/>
        <v xml:space="preserve"> None Targeted</v>
      </c>
    </row>
    <row r="156" spans="5:9" x14ac:dyDescent="0.3">
      <c r="G156">
        <f t="shared" si="31"/>
        <v>0</v>
      </c>
      <c r="I156" t="str">
        <f t="shared" ca="1" si="30"/>
        <v xml:space="preserve"> None Targeted</v>
      </c>
    </row>
    <row r="157" spans="5:9" x14ac:dyDescent="0.3">
      <c r="G157">
        <f t="shared" si="31"/>
        <v>0</v>
      </c>
      <c r="I157" t="str">
        <f t="shared" ca="1" si="30"/>
        <v xml:space="preserve"> None Targeted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0" spans="7:14" x14ac:dyDescent="0.3">
      <c r="G170">
        <f>SUM(G152:G167)</f>
        <v>26</v>
      </c>
    </row>
    <row r="174" spans="7:14" x14ac:dyDescent="0.3">
      <c r="N174" t="s">
        <v>478</v>
      </c>
    </row>
  </sheetData>
  <autoFilter ref="A1:AH101">
    <filterColumn colId="12">
      <filters blank="1">
        <filter val="Avitus_1.4.0.64-20170419"/>
        <filter val="Avitus_1.4.0.65-20170426"/>
        <filter val="Avitus_1.4.0.66-20170503"/>
        <filter val="Avitus_1.4.0.69-20170524"/>
      </filters>
    </filterColumn>
    <sortState ref="A2:AH101">
      <sortCondition ref="F2:F100"/>
    </sortState>
  </autoFilter>
  <conditionalFormatting sqref="F2:F100">
    <cfRule type="expression" dxfId="182" priority="5">
      <formula>IF(AND(F2 &lt;&gt; AE2, AE2 &lt;&gt; "NTR"), 1,0)</formula>
    </cfRule>
  </conditionalFormatting>
  <conditionalFormatting sqref="M2:M100">
    <cfRule type="expression" dxfId="181" priority="4">
      <formula>IF(AND(M2&lt;&gt;AF2,AF2 &lt;&gt; "---"),IF(AF2 &lt;&gt; "NoTarg",1,0),0)</formula>
    </cfRule>
  </conditionalFormatting>
  <conditionalFormatting sqref="L2:L100">
    <cfRule type="expression" dxfId="180" priority="3">
      <formula>IF(AND(L2 &lt;&gt; AG2, AG2 &lt;&gt; "NoWaive"), 1,0)</formula>
    </cfRule>
  </conditionalFormatting>
  <conditionalFormatting sqref="H2:H100">
    <cfRule type="expression" dxfId="179" priority="2">
      <formula>IF(AND(H2 &lt;&gt; AH2, AH2 &lt;&gt; "NTR"), 1,0)</formula>
    </cfRule>
  </conditionalFormatting>
  <conditionalFormatting sqref="A131:E133 G131:H131 F133:I133 A116:H130 F132:H132 I116:I132 J116:BA133 A134:BA169 A2:BA115 A171:BA500 A170:F170 H170:BA170">
    <cfRule type="expression" dxfId="178" priority="6">
      <formula>MOD(ROW(),2)=0</formula>
    </cfRule>
  </conditionalFormatting>
  <conditionalFormatting sqref="G170">
    <cfRule type="expression" dxfId="177" priority="1">
      <formula>MOD(ROW(),2)=0</formula>
    </cfRule>
  </conditionalFormatting>
  <hyperlinks>
    <hyperlink ref="K115" r:id="rId1"/>
    <hyperlink ref="K1" location="'bugs-2017-04-18'!K118" display="Prev Notes"/>
    <hyperlink ref="N111" location="'bugs-2017-04-18'!A2" display="Top"/>
    <hyperlink ref="E38" r:id="rId2" display="moorthy.mm@hpe.com"/>
    <hyperlink ref="E72" r:id="rId3" display="gabriel.vicoveanu@hpe.com"/>
    <hyperlink ref="E84" r:id="rId4" display="akshay.ballal@hpe.com"/>
    <hyperlink ref="K137" r:id="rId5"/>
    <hyperlink ref="K134" r:id="rId6"/>
    <hyperlink ref="E35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7409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10" r:id="rId13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11" r:id="rId14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12" r:id="rId15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13" r:id="rId16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14" r:id="rId17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15" r:id="rId18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16" r:id="rId19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17" r:id="rId20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18" r:id="rId21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19" r:id="rId22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20" r:id="rId23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421" r:id="rId24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AH174"/>
  <sheetViews>
    <sheetView zoomScale="62" zoomScaleNormal="62" workbookViewId="0">
      <pane ySplit="1" topLeftCell="A147" activePane="bottomLeft" state="frozen"/>
      <selection pane="bottomLeft" activeCell="F152" sqref="F152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72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17-Apr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289</v>
      </c>
      <c r="B2">
        <f t="shared" ref="B2:B33" si="1">DAYS360(AB2,$K$104)</f>
        <v>3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1008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42839.405138888891</v>
      </c>
      <c r="AD2">
        <v>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180</v>
      </c>
      <c r="B3">
        <f t="shared" si="1"/>
        <v>5</v>
      </c>
      <c r="C3" s="4">
        <f t="shared" ca="1" si="2"/>
        <v>90773</v>
      </c>
      <c r="D3">
        <v>90773</v>
      </c>
      <c r="E3" t="s">
        <v>1016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980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42837.175717592596</v>
      </c>
      <c r="AD3">
        <v>5</v>
      </c>
      <c r="AE3" t="str">
        <f t="shared" ca="1" si="4"/>
        <v>ADE</v>
      </c>
      <c r="AF3" t="str">
        <f t="shared" ca="1" si="5"/>
        <v>Avitus_1.4.0.65-20170426</v>
      </c>
      <c r="AG3" t="str">
        <f t="shared" ca="1" si="6"/>
        <v xml:space="preserve"> ---</v>
      </c>
      <c r="AH3" t="str">
        <f t="shared" ca="1" si="7"/>
        <v>P2</v>
      </c>
    </row>
    <row r="4" spans="1:34" x14ac:dyDescent="0.3">
      <c r="A4">
        <f t="shared" si="0"/>
        <v>137</v>
      </c>
      <c r="B4">
        <f t="shared" si="1"/>
        <v>5</v>
      </c>
      <c r="C4" s="4">
        <f t="shared" ca="1" si="2"/>
        <v>93106</v>
      </c>
      <c r="D4">
        <v>93106</v>
      </c>
      <c r="E4" t="s">
        <v>146</v>
      </c>
      <c r="F4" t="s">
        <v>45</v>
      </c>
      <c r="G4" t="s">
        <v>46</v>
      </c>
      <c r="H4" t="s">
        <v>184</v>
      </c>
      <c r="I4" t="s">
        <v>123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42837.903715277775</v>
      </c>
      <c r="AD4">
        <v>8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90</v>
      </c>
      <c r="B5">
        <f t="shared" si="1"/>
        <v>13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917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42829.273414351854</v>
      </c>
      <c r="AD5">
        <v>10</v>
      </c>
      <c r="AE5" t="str">
        <f t="shared" ca="1" si="4"/>
        <v>ADE</v>
      </c>
      <c r="AF5" t="str">
        <f t="shared" ca="1" si="5"/>
        <v>Avitus_1.4.0.64-20170419</v>
      </c>
      <c r="AG5" t="str">
        <f t="shared" ca="1" si="6"/>
        <v xml:space="preserve"> ---</v>
      </c>
      <c r="AH5" t="str">
        <f t="shared" ca="1" si="7"/>
        <v>P0</v>
      </c>
    </row>
    <row r="6" spans="1:34" x14ac:dyDescent="0.3">
      <c r="A6">
        <f t="shared" si="0"/>
        <v>83</v>
      </c>
      <c r="B6">
        <f t="shared" si="1"/>
        <v>13</v>
      </c>
      <c r="C6" s="4">
        <f t="shared" ca="1" si="2"/>
        <v>94952</v>
      </c>
      <c r="D6">
        <v>94952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917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42829.274918981479</v>
      </c>
      <c r="AD6">
        <v>5</v>
      </c>
      <c r="AE6" t="str">
        <f t="shared" ca="1" si="4"/>
        <v>ADE</v>
      </c>
      <c r="AF6" t="str">
        <f t="shared" ca="1" si="5"/>
        <v>Avitus_1.4.0.64-20170419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53</v>
      </c>
      <c r="B7">
        <f t="shared" si="1"/>
        <v>10</v>
      </c>
      <c r="C7" s="4">
        <f t="shared" ca="1" si="2"/>
        <v>96366</v>
      </c>
      <c r="D7">
        <v>96366</v>
      </c>
      <c r="E7" t="s">
        <v>59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42832.715127314812</v>
      </c>
      <c r="AD7">
        <v>2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39</v>
      </c>
      <c r="B8">
        <f t="shared" si="1"/>
        <v>6</v>
      </c>
      <c r="C8" s="4">
        <f t="shared" ca="1" si="2"/>
        <v>96870</v>
      </c>
      <c r="D8">
        <v>96870</v>
      </c>
      <c r="E8" t="s">
        <v>785</v>
      </c>
      <c r="F8" t="s">
        <v>45</v>
      </c>
      <c r="G8" t="s">
        <v>786</v>
      </c>
      <c r="H8" t="s">
        <v>184</v>
      </c>
      <c r="I8" t="s">
        <v>81</v>
      </c>
      <c r="J8" t="s">
        <v>123</v>
      </c>
      <c r="K8" t="str">
        <f t="shared" ca="1" si="3"/>
        <v>.</v>
      </c>
      <c r="L8" t="s">
        <v>484</v>
      </c>
      <c r="M8" t="s">
        <v>980</v>
      </c>
      <c r="N8" t="s">
        <v>772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405</v>
      </c>
      <c r="Y8" t="s">
        <v>484</v>
      </c>
      <c r="Z8" t="s">
        <v>484</v>
      </c>
      <c r="AA8" s="2">
        <v>42802.551319444443</v>
      </c>
      <c r="AB8" s="2">
        <v>42836.415543981479</v>
      </c>
      <c r="AD8">
        <v>4</v>
      </c>
      <c r="AE8" t="str">
        <f t="shared" ca="1" si="4"/>
        <v>ADE</v>
      </c>
      <c r="AF8" t="str">
        <f t="shared" ca="1" si="5"/>
        <v>Avitus_1.4.0.65-20170426</v>
      </c>
      <c r="AG8" t="str">
        <f t="shared" ca="1" si="6"/>
        <v xml:space="preserve"> ---</v>
      </c>
      <c r="AH8" t="str">
        <f t="shared" ca="1" si="7"/>
        <v>P0</v>
      </c>
    </row>
    <row r="9" spans="1:34" x14ac:dyDescent="0.3">
      <c r="A9">
        <f t="shared" si="0"/>
        <v>31</v>
      </c>
      <c r="B9">
        <f t="shared" si="1"/>
        <v>5</v>
      </c>
      <c r="C9" s="4">
        <f t="shared" ca="1" si="2"/>
        <v>97125</v>
      </c>
      <c r="D9">
        <v>97125</v>
      </c>
      <c r="E9" t="s">
        <v>146</v>
      </c>
      <c r="F9" t="s">
        <v>45</v>
      </c>
      <c r="G9" t="s">
        <v>46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790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90</v>
      </c>
      <c r="X9" t="s">
        <v>536</v>
      </c>
      <c r="Y9" t="s">
        <v>484</v>
      </c>
      <c r="Z9" t="s">
        <v>484</v>
      </c>
      <c r="AA9" s="2">
        <v>42810.059907407405</v>
      </c>
      <c r="AB9" s="2">
        <v>42837.140208333331</v>
      </c>
      <c r="AD9">
        <v>11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20</v>
      </c>
      <c r="B10">
        <f t="shared" si="1"/>
        <v>6</v>
      </c>
      <c r="C10" s="4">
        <f t="shared" ca="1" si="2"/>
        <v>97540</v>
      </c>
      <c r="D10">
        <v>97540</v>
      </c>
      <c r="E10" t="s">
        <v>412</v>
      </c>
      <c r="F10" t="s">
        <v>45</v>
      </c>
      <c r="G10" t="s">
        <v>64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909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90</v>
      </c>
      <c r="X10" t="s">
        <v>430</v>
      </c>
      <c r="Y10" t="s">
        <v>484</v>
      </c>
      <c r="Z10" t="s">
        <v>484</v>
      </c>
      <c r="AA10" s="2">
        <v>42821.82739583333</v>
      </c>
      <c r="AB10" s="2">
        <v>42836.078969907408</v>
      </c>
      <c r="AD10">
        <v>9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20</v>
      </c>
      <c r="B11">
        <f t="shared" si="1"/>
        <v>5</v>
      </c>
      <c r="C11" s="4">
        <f t="shared" ca="1" si="2"/>
        <v>97541</v>
      </c>
      <c r="D11">
        <v>97541</v>
      </c>
      <c r="E11" t="s">
        <v>140</v>
      </c>
      <c r="F11" t="s">
        <v>45</v>
      </c>
      <c r="G11" t="s">
        <v>131</v>
      </c>
      <c r="H11" t="s">
        <v>184</v>
      </c>
      <c r="I11" t="s">
        <v>68</v>
      </c>
      <c r="J11" t="s">
        <v>123</v>
      </c>
      <c r="K11" t="str">
        <f t="shared" ca="1" si="3"/>
        <v>.</v>
      </c>
      <c r="L11" t="s">
        <v>484</v>
      </c>
      <c r="M11" t="s">
        <v>917</v>
      </c>
      <c r="N11" t="s">
        <v>910</v>
      </c>
      <c r="O11" t="s">
        <v>123</v>
      </c>
      <c r="P11" t="s">
        <v>1012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499</v>
      </c>
      <c r="X11" t="s">
        <v>140</v>
      </c>
      <c r="Y11" t="s">
        <v>484</v>
      </c>
      <c r="Z11" t="s">
        <v>847</v>
      </c>
      <c r="AA11" s="2">
        <v>42821.924618055556</v>
      </c>
      <c r="AB11" s="2">
        <v>42837.438333333332</v>
      </c>
      <c r="AD11">
        <v>4</v>
      </c>
      <c r="AE11" t="str">
        <f t="shared" ca="1" si="4"/>
        <v>ADE</v>
      </c>
      <c r="AF11" t="str">
        <f t="shared" ca="1" si="5"/>
        <v>Avitus_1.4.0.64-20170419</v>
      </c>
      <c r="AG11" t="str">
        <f t="shared" ca="1" si="6"/>
        <v xml:space="preserve"> ---</v>
      </c>
      <c r="AH11" t="str">
        <f t="shared" ca="1" si="7"/>
        <v>P0</v>
      </c>
    </row>
    <row r="12" spans="1:34" x14ac:dyDescent="0.3">
      <c r="A12">
        <f t="shared" si="0"/>
        <v>17</v>
      </c>
      <c r="B12">
        <f t="shared" si="1"/>
        <v>4</v>
      </c>
      <c r="C12" s="4">
        <f t="shared" ca="1" si="2"/>
        <v>97664</v>
      </c>
      <c r="D12">
        <v>97664</v>
      </c>
      <c r="E12" t="s">
        <v>801</v>
      </c>
      <c r="F12" t="s">
        <v>45</v>
      </c>
      <c r="G12" t="s">
        <v>55</v>
      </c>
      <c r="H12" t="s">
        <v>94</v>
      </c>
      <c r="I12" t="s">
        <v>30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931</v>
      </c>
      <c r="O12" t="s">
        <v>123</v>
      </c>
      <c r="P12" t="s">
        <v>123</v>
      </c>
      <c r="Q12" t="s">
        <v>82</v>
      </c>
      <c r="S12" t="s">
        <v>269</v>
      </c>
      <c r="T12" t="s">
        <v>23</v>
      </c>
      <c r="U12" t="s">
        <v>22</v>
      </c>
      <c r="V12" t="s">
        <v>29</v>
      </c>
      <c r="W12" t="s">
        <v>54</v>
      </c>
      <c r="X12" t="s">
        <v>932</v>
      </c>
      <c r="Y12" t="s">
        <v>484</v>
      </c>
      <c r="Z12" t="s">
        <v>484</v>
      </c>
      <c r="AA12" s="2">
        <v>42824.096377314818</v>
      </c>
      <c r="AB12" s="2">
        <v>42838.018495370372</v>
      </c>
      <c r="AD12">
        <v>3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P2</v>
      </c>
    </row>
    <row r="13" spans="1:34" x14ac:dyDescent="0.3">
      <c r="A13">
        <f t="shared" si="0"/>
        <v>10</v>
      </c>
      <c r="B13">
        <f t="shared" si="1"/>
        <v>6</v>
      </c>
      <c r="C13" s="4">
        <f t="shared" ca="1" si="2"/>
        <v>98022</v>
      </c>
      <c r="D13">
        <v>98022</v>
      </c>
      <c r="E13" t="s">
        <v>248</v>
      </c>
      <c r="F13" t="s">
        <v>45</v>
      </c>
      <c r="G13" t="s">
        <v>55</v>
      </c>
      <c r="H13" t="s">
        <v>184</v>
      </c>
      <c r="I13" t="s">
        <v>68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1013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39</v>
      </c>
      <c r="V13" t="s">
        <v>82</v>
      </c>
      <c r="W13" t="s">
        <v>90</v>
      </c>
      <c r="X13" t="s">
        <v>747</v>
      </c>
      <c r="Y13" t="s">
        <v>484</v>
      </c>
      <c r="Z13" t="s">
        <v>484</v>
      </c>
      <c r="AA13" s="2">
        <v>42832.046574074076</v>
      </c>
      <c r="AB13" s="2">
        <v>42836.163229166668</v>
      </c>
      <c r="AD13">
        <v>3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P0</v>
      </c>
    </row>
    <row r="14" spans="1:34" x14ac:dyDescent="0.3">
      <c r="A14">
        <f t="shared" si="0"/>
        <v>7</v>
      </c>
      <c r="B14">
        <f t="shared" si="1"/>
        <v>5</v>
      </c>
      <c r="C14" s="4">
        <f t="shared" ca="1" si="2"/>
        <v>98076</v>
      </c>
      <c r="D14">
        <v>98076</v>
      </c>
      <c r="E14" t="s">
        <v>110</v>
      </c>
      <c r="F14" t="s">
        <v>45</v>
      </c>
      <c r="G14" t="s">
        <v>482</v>
      </c>
      <c r="H14" t="s">
        <v>184</v>
      </c>
      <c r="I14" t="s">
        <v>649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1006</v>
      </c>
      <c r="O14" t="s">
        <v>123</v>
      </c>
      <c r="P14" t="s">
        <v>123</v>
      </c>
      <c r="Q14" t="s">
        <v>82</v>
      </c>
      <c r="S14" t="s">
        <v>269</v>
      </c>
      <c r="T14" t="s">
        <v>36</v>
      </c>
      <c r="U14" t="s">
        <v>39</v>
      </c>
      <c r="V14" t="s">
        <v>82</v>
      </c>
      <c r="W14" t="s">
        <v>95</v>
      </c>
      <c r="X14" t="s">
        <v>110</v>
      </c>
      <c r="Y14" t="s">
        <v>484</v>
      </c>
      <c r="Z14" t="s">
        <v>484</v>
      </c>
      <c r="AA14" s="2">
        <v>42835.16946759259</v>
      </c>
      <c r="AB14" s="2">
        <v>42837.910370370373</v>
      </c>
      <c r="AC14" t="s">
        <v>125</v>
      </c>
      <c r="AD14">
        <v>2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 xml:space="preserve"> ---</v>
      </c>
      <c r="AH14" t="str">
        <f t="shared" ca="1" si="7"/>
        <v>P0</v>
      </c>
    </row>
    <row r="15" spans="1:34" x14ac:dyDescent="0.3">
      <c r="A15">
        <f t="shared" si="0"/>
        <v>6</v>
      </c>
      <c r="B15">
        <f t="shared" si="1"/>
        <v>5</v>
      </c>
      <c r="C15" s="4">
        <f t="shared" ca="1" si="2"/>
        <v>98137</v>
      </c>
      <c r="D15">
        <v>98137</v>
      </c>
      <c r="E15" t="s">
        <v>805</v>
      </c>
      <c r="F15" t="s">
        <v>45</v>
      </c>
      <c r="G15" t="s">
        <v>131</v>
      </c>
      <c r="H15" t="s">
        <v>156</v>
      </c>
      <c r="I15" t="s">
        <v>123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1011</v>
      </c>
      <c r="O15" t="s">
        <v>123</v>
      </c>
      <c r="P15" t="s">
        <v>616</v>
      </c>
      <c r="Q15" t="s">
        <v>82</v>
      </c>
      <c r="S15" t="s">
        <v>269</v>
      </c>
      <c r="T15" t="s">
        <v>23</v>
      </c>
      <c r="U15" t="s">
        <v>22</v>
      </c>
      <c r="V15" t="s">
        <v>82</v>
      </c>
      <c r="W15" t="s">
        <v>90</v>
      </c>
      <c r="X15" t="s">
        <v>617</v>
      </c>
      <c r="Y15" t="s">
        <v>484</v>
      </c>
      <c r="Z15" t="s">
        <v>484</v>
      </c>
      <c r="AA15" s="2">
        <v>42836.185069444444</v>
      </c>
      <c r="AB15" s="2">
        <v>42837.912824074076</v>
      </c>
      <c r="AD15">
        <v>3</v>
      </c>
      <c r="AE15" t="str">
        <f t="shared" ca="1" si="4"/>
        <v>ADE</v>
      </c>
      <c r="AF15" t="str">
        <f t="shared" ca="1" si="5"/>
        <v xml:space="preserve"> ---</v>
      </c>
      <c r="AG15" t="str">
        <f t="shared" ca="1" si="6"/>
        <v xml:space="preserve"> ---</v>
      </c>
      <c r="AH15" t="str">
        <f t="shared" ca="1" si="7"/>
        <v>unspecified</v>
      </c>
    </row>
    <row r="16" spans="1:34" x14ac:dyDescent="0.3">
      <c r="A16">
        <f t="shared" si="0"/>
        <v>0</v>
      </c>
      <c r="B16">
        <f t="shared" si="1"/>
        <v>0</v>
      </c>
      <c r="C16" s="4">
        <f t="shared" ca="1" si="2"/>
        <v>98295</v>
      </c>
      <c r="D16">
        <v>98295</v>
      </c>
      <c r="E16" t="s">
        <v>510</v>
      </c>
      <c r="F16" t="s">
        <v>45</v>
      </c>
      <c r="G16" t="s">
        <v>786</v>
      </c>
      <c r="H16" t="s">
        <v>94</v>
      </c>
      <c r="I16" t="s">
        <v>123</v>
      </c>
      <c r="J16" t="s">
        <v>123</v>
      </c>
      <c r="K16" t="str">
        <f t="shared" ca="1" si="3"/>
        <v>NTR</v>
      </c>
      <c r="L16" t="s">
        <v>484</v>
      </c>
      <c r="M16" t="s">
        <v>484</v>
      </c>
      <c r="N16" t="s">
        <v>1046</v>
      </c>
      <c r="O16" t="s">
        <v>123</v>
      </c>
      <c r="P16" t="s">
        <v>123</v>
      </c>
      <c r="Q16" t="s">
        <v>21</v>
      </c>
      <c r="S16" t="s">
        <v>269</v>
      </c>
      <c r="T16" t="s">
        <v>36</v>
      </c>
      <c r="U16" t="s">
        <v>22</v>
      </c>
      <c r="V16" t="s">
        <v>82</v>
      </c>
      <c r="W16" t="s">
        <v>54</v>
      </c>
      <c r="X16" t="s">
        <v>433</v>
      </c>
      <c r="Y16" t="s">
        <v>484</v>
      </c>
      <c r="Z16" t="s">
        <v>484</v>
      </c>
      <c r="AA16" s="2">
        <v>42842.164803240739</v>
      </c>
      <c r="AB16" s="2">
        <v>42842.487060185187</v>
      </c>
      <c r="AD16">
        <v>4</v>
      </c>
      <c r="AE16" t="str">
        <f t="shared" ca="1" si="4"/>
        <v>NTR</v>
      </c>
      <c r="AF16" t="str">
        <f t="shared" ca="1" si="5"/>
        <v>NoTarg</v>
      </c>
      <c r="AG16" t="str">
        <f t="shared" ca="1" si="6"/>
        <v>NoWaive</v>
      </c>
      <c r="AH16" t="str">
        <f t="shared" ca="1" si="7"/>
        <v>NTR</v>
      </c>
    </row>
    <row r="17" spans="1:34" x14ac:dyDescent="0.3">
      <c r="A17">
        <f t="shared" si="0"/>
        <v>4</v>
      </c>
      <c r="B17">
        <f t="shared" si="1"/>
        <v>0</v>
      </c>
      <c r="C17" s="4">
        <f t="shared" ca="1" si="2"/>
        <v>98234</v>
      </c>
      <c r="D17">
        <v>98234</v>
      </c>
      <c r="E17" t="s">
        <v>522</v>
      </c>
      <c r="F17" t="s">
        <v>61</v>
      </c>
      <c r="G17" t="s">
        <v>516</v>
      </c>
      <c r="H17" t="s">
        <v>94</v>
      </c>
      <c r="I17" t="s">
        <v>123</v>
      </c>
      <c r="J17" t="s">
        <v>123</v>
      </c>
      <c r="K17" t="str">
        <f t="shared" ca="1" si="3"/>
        <v>NTR</v>
      </c>
      <c r="L17" t="s">
        <v>484</v>
      </c>
      <c r="M17" t="s">
        <v>484</v>
      </c>
      <c r="N17" t="s">
        <v>1040</v>
      </c>
      <c r="O17" t="s">
        <v>123</v>
      </c>
      <c r="P17" t="s">
        <v>123</v>
      </c>
      <c r="Q17" t="s">
        <v>21</v>
      </c>
      <c r="S17" t="s">
        <v>269</v>
      </c>
      <c r="T17" t="s">
        <v>36</v>
      </c>
      <c r="U17" t="s">
        <v>35</v>
      </c>
      <c r="V17" t="s">
        <v>82</v>
      </c>
      <c r="W17" t="s">
        <v>54</v>
      </c>
      <c r="X17" t="s">
        <v>522</v>
      </c>
      <c r="Y17" t="s">
        <v>484</v>
      </c>
      <c r="Z17" t="s">
        <v>484</v>
      </c>
      <c r="AA17" s="2">
        <v>42838.272546296299</v>
      </c>
      <c r="AB17" s="2">
        <v>42842.156574074077</v>
      </c>
      <c r="AD17">
        <v>5</v>
      </c>
      <c r="AE17" t="str">
        <f t="shared" ca="1" si="4"/>
        <v>NTR</v>
      </c>
      <c r="AF17" t="str">
        <f t="shared" ca="1" si="5"/>
        <v>NoTarg</v>
      </c>
      <c r="AG17" t="str">
        <f t="shared" ca="1" si="6"/>
        <v>NoWaive</v>
      </c>
      <c r="AH17" t="str">
        <f t="shared" ca="1" si="7"/>
        <v>NTR</v>
      </c>
    </row>
    <row r="18" spans="1:34" x14ac:dyDescent="0.3">
      <c r="A18">
        <f t="shared" si="0"/>
        <v>55</v>
      </c>
      <c r="B18">
        <f t="shared" si="1"/>
        <v>10</v>
      </c>
      <c r="C18" s="4">
        <f t="shared" ca="1" si="2"/>
        <v>96279</v>
      </c>
      <c r="D18">
        <v>96279</v>
      </c>
      <c r="E18" t="s">
        <v>804</v>
      </c>
      <c r="F18" t="s">
        <v>63</v>
      </c>
      <c r="G18" t="s">
        <v>55</v>
      </c>
      <c r="H18" t="s">
        <v>184</v>
      </c>
      <c r="I18" t="s">
        <v>649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545</v>
      </c>
      <c r="O18" t="s">
        <v>123</v>
      </c>
      <c r="P18" t="s">
        <v>123</v>
      </c>
      <c r="Q18" t="s">
        <v>82</v>
      </c>
      <c r="S18" t="s">
        <v>269</v>
      </c>
      <c r="T18" t="s">
        <v>36</v>
      </c>
      <c r="U18" t="s">
        <v>22</v>
      </c>
      <c r="V18" t="s">
        <v>82</v>
      </c>
      <c r="W18" t="s">
        <v>90</v>
      </c>
      <c r="X18" t="s">
        <v>405</v>
      </c>
      <c r="Y18" t="s">
        <v>100</v>
      </c>
      <c r="Z18" t="s">
        <v>484</v>
      </c>
      <c r="AA18" s="2">
        <v>42788.363287037035</v>
      </c>
      <c r="AB18" s="2">
        <v>42832.714849537035</v>
      </c>
      <c r="AD18">
        <v>3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 xml:space="preserve"> ---</v>
      </c>
      <c r="AH18" t="str">
        <f t="shared" ca="1" si="7"/>
        <v>P0</v>
      </c>
    </row>
    <row r="19" spans="1:34" x14ac:dyDescent="0.3">
      <c r="A19">
        <f t="shared" si="0"/>
        <v>30</v>
      </c>
      <c r="B19">
        <f t="shared" si="1"/>
        <v>5</v>
      </c>
      <c r="C19" s="4">
        <f t="shared" ca="1" si="2"/>
        <v>97187</v>
      </c>
      <c r="D19">
        <v>97187</v>
      </c>
      <c r="E19" t="s">
        <v>801</v>
      </c>
      <c r="F19" t="s">
        <v>63</v>
      </c>
      <c r="G19" t="s">
        <v>446</v>
      </c>
      <c r="H19" t="s">
        <v>112</v>
      </c>
      <c r="I19" t="s">
        <v>30</v>
      </c>
      <c r="J19" t="s">
        <v>123</v>
      </c>
      <c r="K19" t="str">
        <f t="shared" ca="1" si="3"/>
        <v>.</v>
      </c>
      <c r="L19" t="s">
        <v>484</v>
      </c>
      <c r="M19" t="s">
        <v>917</v>
      </c>
      <c r="N19" t="s">
        <v>818</v>
      </c>
      <c r="O19">
        <v>17100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190</v>
      </c>
      <c r="W19" t="s">
        <v>26</v>
      </c>
      <c r="X19" t="s">
        <v>108</v>
      </c>
      <c r="Y19" t="s">
        <v>103</v>
      </c>
      <c r="Z19" t="s">
        <v>484</v>
      </c>
      <c r="AA19" s="2">
        <v>42811.371180555558</v>
      </c>
      <c r="AB19" s="2">
        <v>42837.028402777774</v>
      </c>
      <c r="AD19">
        <v>2</v>
      </c>
      <c r="AE19" t="str">
        <f t="shared" ca="1" si="4"/>
        <v>AvatarFS</v>
      </c>
      <c r="AF19" t="str">
        <f t="shared" ca="1" si="5"/>
        <v>Avitus_1.4.0.64-20170419</v>
      </c>
      <c r="AG19" t="str">
        <f t="shared" ca="1" si="6"/>
        <v xml:space="preserve"> ---</v>
      </c>
      <c r="AH19" t="str">
        <f t="shared" ca="1" si="7"/>
        <v>P1</v>
      </c>
    </row>
    <row r="20" spans="1:34" x14ac:dyDescent="0.3">
      <c r="A20">
        <f t="shared" si="0"/>
        <v>27</v>
      </c>
      <c r="B20">
        <f t="shared" si="1"/>
        <v>6</v>
      </c>
      <c r="C20" s="4">
        <f t="shared" ca="1" si="2"/>
        <v>97251</v>
      </c>
      <c r="D20">
        <v>97251</v>
      </c>
      <c r="E20" t="s">
        <v>138</v>
      </c>
      <c r="F20" t="s">
        <v>63</v>
      </c>
      <c r="G20" t="s">
        <v>120</v>
      </c>
      <c r="H20" t="s">
        <v>94</v>
      </c>
      <c r="I20" t="s">
        <v>701</v>
      </c>
      <c r="J20" t="s">
        <v>123</v>
      </c>
      <c r="K20" t="str">
        <f t="shared" ca="1" si="3"/>
        <v>.</v>
      </c>
      <c r="L20" t="s">
        <v>484</v>
      </c>
      <c r="M20" t="s">
        <v>917</v>
      </c>
      <c r="N20" t="s">
        <v>819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29</v>
      </c>
      <c r="W20" t="s">
        <v>90</v>
      </c>
      <c r="X20" t="s">
        <v>412</v>
      </c>
      <c r="Y20" t="s">
        <v>484</v>
      </c>
      <c r="Z20" t="s">
        <v>847</v>
      </c>
      <c r="AA20" s="2">
        <v>42814.013414351852</v>
      </c>
      <c r="AB20" s="2">
        <v>42836.20789351852</v>
      </c>
      <c r="AD20">
        <v>6</v>
      </c>
      <c r="AE20" t="str">
        <f t="shared" ca="1" si="4"/>
        <v>AvatarFS</v>
      </c>
      <c r="AF20" t="str">
        <f t="shared" ca="1" si="5"/>
        <v>Avitus_1.4.0.64-20170419</v>
      </c>
      <c r="AG20" t="str">
        <f t="shared" ca="1" si="6"/>
        <v xml:space="preserve"> ---</v>
      </c>
      <c r="AH20" t="str">
        <f t="shared" ca="1" si="7"/>
        <v>P2</v>
      </c>
    </row>
    <row r="21" spans="1:34" x14ac:dyDescent="0.3">
      <c r="A21">
        <f t="shared" si="0"/>
        <v>26</v>
      </c>
      <c r="B21">
        <f t="shared" si="1"/>
        <v>1</v>
      </c>
      <c r="C21" s="4">
        <f t="shared" ca="1" si="2"/>
        <v>97328</v>
      </c>
      <c r="D21">
        <v>97328</v>
      </c>
      <c r="E21" t="s">
        <v>977</v>
      </c>
      <c r="F21" t="s">
        <v>63</v>
      </c>
      <c r="G21" t="s">
        <v>66</v>
      </c>
      <c r="H21" t="s">
        <v>184</v>
      </c>
      <c r="I21" t="s">
        <v>649</v>
      </c>
      <c r="J21" t="s">
        <v>123</v>
      </c>
      <c r="K21" t="str">
        <f t="shared" ca="1" si="3"/>
        <v>.</v>
      </c>
      <c r="L21" t="s">
        <v>484</v>
      </c>
      <c r="M21" t="s">
        <v>917</v>
      </c>
      <c r="N21" t="s">
        <v>1020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82</v>
      </c>
      <c r="W21" t="s">
        <v>95</v>
      </c>
      <c r="X21" t="s">
        <v>290</v>
      </c>
      <c r="Y21" t="s">
        <v>484</v>
      </c>
      <c r="Z21" t="s">
        <v>847</v>
      </c>
      <c r="AA21" s="2">
        <v>42815.407060185185</v>
      </c>
      <c r="AB21" s="2">
        <v>42841.960486111115</v>
      </c>
      <c r="AD21">
        <v>8</v>
      </c>
      <c r="AE21" t="str">
        <f t="shared" ca="1" si="4"/>
        <v>AvatarFS</v>
      </c>
      <c r="AF21" t="str">
        <f t="shared" ca="1" si="5"/>
        <v>Avitus_1.4.0.64-20170419</v>
      </c>
      <c r="AG21" t="str">
        <f t="shared" ca="1" si="6"/>
        <v xml:space="preserve"> ---</v>
      </c>
      <c r="AH21" t="str">
        <f t="shared" ca="1" si="7"/>
        <v>P0</v>
      </c>
    </row>
    <row r="22" spans="1:34" x14ac:dyDescent="0.3">
      <c r="A22">
        <f t="shared" si="0"/>
        <v>25</v>
      </c>
      <c r="B22">
        <f t="shared" si="1"/>
        <v>7</v>
      </c>
      <c r="C22" s="4">
        <f t="shared" ca="1" si="2"/>
        <v>97354</v>
      </c>
      <c r="D22">
        <v>97354</v>
      </c>
      <c r="E22" t="s">
        <v>845</v>
      </c>
      <c r="F22" t="s">
        <v>63</v>
      </c>
      <c r="G22" t="s">
        <v>841</v>
      </c>
      <c r="H22" t="s">
        <v>184</v>
      </c>
      <c r="I22" t="s">
        <v>245</v>
      </c>
      <c r="J22" t="s">
        <v>123</v>
      </c>
      <c r="K22" t="str">
        <f t="shared" ca="1" si="3"/>
        <v>.</v>
      </c>
      <c r="L22" t="s">
        <v>484</v>
      </c>
      <c r="M22" t="s">
        <v>917</v>
      </c>
      <c r="N22" t="s">
        <v>898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82</v>
      </c>
      <c r="W22" t="s">
        <v>105</v>
      </c>
      <c r="X22" t="s">
        <v>845</v>
      </c>
      <c r="Y22" t="s">
        <v>484</v>
      </c>
      <c r="Z22" t="s">
        <v>484</v>
      </c>
      <c r="AA22" s="2">
        <v>42816.056284722225</v>
      </c>
      <c r="AB22" s="2">
        <v>42835.079525462963</v>
      </c>
      <c r="AD22">
        <v>4</v>
      </c>
      <c r="AE22" t="str">
        <f t="shared" ca="1" si="4"/>
        <v>AvatarFS</v>
      </c>
      <c r="AF22" t="str">
        <f t="shared" ca="1" si="5"/>
        <v>Avitus_1.4.0.64-20170419</v>
      </c>
      <c r="AG22" t="str">
        <f t="shared" ca="1" si="6"/>
        <v xml:space="preserve"> ---</v>
      </c>
      <c r="AH22" t="str">
        <f t="shared" ca="1" si="7"/>
        <v>P0</v>
      </c>
    </row>
    <row r="23" spans="1:34" x14ac:dyDescent="0.3">
      <c r="A23">
        <f t="shared" si="0"/>
        <v>19</v>
      </c>
      <c r="B23">
        <f t="shared" si="1"/>
        <v>5</v>
      </c>
      <c r="C23" s="4">
        <f t="shared" ca="1" si="2"/>
        <v>97544</v>
      </c>
      <c r="D23">
        <v>97544</v>
      </c>
      <c r="E23" t="s">
        <v>801</v>
      </c>
      <c r="F23" t="s">
        <v>63</v>
      </c>
      <c r="G23" t="s">
        <v>989</v>
      </c>
      <c r="H23" t="s">
        <v>94</v>
      </c>
      <c r="I23" t="s">
        <v>24</v>
      </c>
      <c r="J23" t="s">
        <v>123</v>
      </c>
      <c r="K23" t="str">
        <f t="shared" ca="1" si="3"/>
        <v>.</v>
      </c>
      <c r="L23" t="s">
        <v>484</v>
      </c>
      <c r="M23" t="s">
        <v>980</v>
      </c>
      <c r="N23" t="s">
        <v>1002</v>
      </c>
      <c r="O23" t="s">
        <v>123</v>
      </c>
      <c r="P23" t="s">
        <v>123</v>
      </c>
      <c r="Q23" t="s">
        <v>82</v>
      </c>
      <c r="S23" t="s">
        <v>269</v>
      </c>
      <c r="T23" t="s">
        <v>36</v>
      </c>
      <c r="U23" t="s">
        <v>35</v>
      </c>
      <c r="V23" t="s">
        <v>82</v>
      </c>
      <c r="W23" t="s">
        <v>90</v>
      </c>
      <c r="X23" t="s">
        <v>997</v>
      </c>
      <c r="Y23" t="s">
        <v>103</v>
      </c>
      <c r="Z23" t="s">
        <v>484</v>
      </c>
      <c r="AA23" s="2">
        <v>42822.082905092589</v>
      </c>
      <c r="AB23" s="2">
        <v>42837.906967592593</v>
      </c>
      <c r="AD23">
        <v>4</v>
      </c>
      <c r="AE23" t="str">
        <f t="shared" ca="1" si="4"/>
        <v>AvatarFS</v>
      </c>
      <c r="AF23" t="str">
        <f t="shared" ca="1" si="5"/>
        <v>Avitus_1.4.0.65-20170426</v>
      </c>
      <c r="AG23" t="str">
        <f t="shared" ca="1" si="6"/>
        <v xml:space="preserve"> ---</v>
      </c>
      <c r="AH23" t="str">
        <f t="shared" ca="1" si="7"/>
        <v>P2</v>
      </c>
    </row>
    <row r="24" spans="1:34" x14ac:dyDescent="0.3">
      <c r="A24">
        <f t="shared" si="0"/>
        <v>19</v>
      </c>
      <c r="B24">
        <f t="shared" si="1"/>
        <v>5</v>
      </c>
      <c r="C24" s="4">
        <f t="shared" ca="1" si="2"/>
        <v>97551</v>
      </c>
      <c r="D24">
        <v>97551</v>
      </c>
      <c r="E24" t="s">
        <v>1000</v>
      </c>
      <c r="F24" t="s">
        <v>63</v>
      </c>
      <c r="G24" t="s">
        <v>446</v>
      </c>
      <c r="H24" t="s">
        <v>184</v>
      </c>
      <c r="I24" t="s">
        <v>30</v>
      </c>
      <c r="J24" t="s">
        <v>123</v>
      </c>
      <c r="K24" t="str">
        <f t="shared" ca="1" si="3"/>
        <v>.</v>
      </c>
      <c r="L24" t="s">
        <v>484</v>
      </c>
      <c r="M24" t="s">
        <v>978</v>
      </c>
      <c r="N24" t="s">
        <v>921</v>
      </c>
      <c r="O24" t="s">
        <v>123</v>
      </c>
      <c r="P24" t="s">
        <v>123</v>
      </c>
      <c r="Q24" t="s">
        <v>82</v>
      </c>
      <c r="S24" t="s">
        <v>269</v>
      </c>
      <c r="T24" t="s">
        <v>36</v>
      </c>
      <c r="U24" t="s">
        <v>35</v>
      </c>
      <c r="V24" t="s">
        <v>190</v>
      </c>
      <c r="W24" t="s">
        <v>26</v>
      </c>
      <c r="X24" t="s">
        <v>412</v>
      </c>
      <c r="Y24" t="s">
        <v>100</v>
      </c>
      <c r="Z24" t="s">
        <v>484</v>
      </c>
      <c r="AA24" s="2">
        <v>42822.285578703704</v>
      </c>
      <c r="AB24" s="2">
        <v>42837.312037037038</v>
      </c>
      <c r="AD24">
        <v>3</v>
      </c>
      <c r="AE24" t="str">
        <f t="shared" ca="1" si="4"/>
        <v>AvatarFS</v>
      </c>
      <c r="AF24" t="str">
        <f t="shared" ca="1" si="5"/>
        <v>Avitus_1.4.0.66-20170503</v>
      </c>
      <c r="AG24" t="str">
        <f t="shared" ca="1" si="6"/>
        <v xml:space="preserve"> ---</v>
      </c>
      <c r="AH24" t="str">
        <f t="shared" ca="1" si="7"/>
        <v>P0</v>
      </c>
    </row>
    <row r="25" spans="1:34" x14ac:dyDescent="0.3">
      <c r="A25">
        <f t="shared" si="0"/>
        <v>17</v>
      </c>
      <c r="B25">
        <f t="shared" si="1"/>
        <v>5</v>
      </c>
      <c r="C25" s="4">
        <f t="shared" ca="1" si="2"/>
        <v>97673</v>
      </c>
      <c r="D25">
        <v>97673</v>
      </c>
      <c r="E25" t="s">
        <v>62</v>
      </c>
      <c r="F25" t="s">
        <v>63</v>
      </c>
      <c r="G25" t="s">
        <v>733</v>
      </c>
      <c r="H25" t="s">
        <v>184</v>
      </c>
      <c r="I25" t="s">
        <v>30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933</v>
      </c>
      <c r="O25">
        <v>17067</v>
      </c>
      <c r="P25" t="s">
        <v>123</v>
      </c>
      <c r="Q25" t="s">
        <v>82</v>
      </c>
      <c r="S25" t="s">
        <v>269</v>
      </c>
      <c r="T25" t="s">
        <v>36</v>
      </c>
      <c r="U25" t="s">
        <v>22</v>
      </c>
      <c r="V25" t="s">
        <v>190</v>
      </c>
      <c r="W25" t="s">
        <v>26</v>
      </c>
      <c r="X25" t="s">
        <v>934</v>
      </c>
      <c r="Y25" t="s">
        <v>100</v>
      </c>
      <c r="Z25" t="s">
        <v>484</v>
      </c>
      <c r="AA25" s="2">
        <v>42824.147233796299</v>
      </c>
      <c r="AB25" s="2">
        <v>42837.898761574077</v>
      </c>
      <c r="AD25">
        <v>3</v>
      </c>
      <c r="AE25" t="str">
        <f t="shared" ca="1" si="4"/>
        <v>AvatarFS</v>
      </c>
      <c r="AF25" t="str">
        <f t="shared" ca="1" si="5"/>
        <v xml:space="preserve"> ---</v>
      </c>
      <c r="AG25" t="str">
        <f t="shared" ca="1" si="6"/>
        <v xml:space="preserve"> ---</v>
      </c>
      <c r="AH25" t="str">
        <f t="shared" ca="1" si="7"/>
        <v>P0</v>
      </c>
    </row>
    <row r="26" spans="1:34" x14ac:dyDescent="0.3">
      <c r="A26">
        <f t="shared" si="0"/>
        <v>14</v>
      </c>
      <c r="B26">
        <f t="shared" si="1"/>
        <v>7</v>
      </c>
      <c r="C26" s="4">
        <f t="shared" ca="1" si="2"/>
        <v>97780</v>
      </c>
      <c r="D26">
        <v>97780</v>
      </c>
      <c r="E26" t="s">
        <v>410</v>
      </c>
      <c r="F26" t="s">
        <v>63</v>
      </c>
      <c r="G26" t="s">
        <v>555</v>
      </c>
      <c r="H26" t="s">
        <v>94</v>
      </c>
      <c r="I26" t="s">
        <v>24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981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90</v>
      </c>
      <c r="X26" t="s">
        <v>959</v>
      </c>
      <c r="Y26" t="s">
        <v>484</v>
      </c>
      <c r="Z26" t="s">
        <v>484</v>
      </c>
      <c r="AA26" s="2">
        <v>42828.155347222222</v>
      </c>
      <c r="AB26" s="2">
        <v>42835.284525462965</v>
      </c>
      <c r="AD26">
        <v>10</v>
      </c>
      <c r="AE26" t="str">
        <f t="shared" ca="1" si="4"/>
        <v>AvatarFS</v>
      </c>
      <c r="AF26" t="str">
        <f t="shared" ca="1" si="5"/>
        <v xml:space="preserve"> ---</v>
      </c>
      <c r="AG26" t="str">
        <f t="shared" ca="1" si="6"/>
        <v xml:space="preserve"> ---</v>
      </c>
      <c r="AH26" t="str">
        <f t="shared" ca="1" si="7"/>
        <v>P2</v>
      </c>
    </row>
    <row r="27" spans="1:34" x14ac:dyDescent="0.3">
      <c r="A27">
        <f t="shared" si="0"/>
        <v>10</v>
      </c>
      <c r="B27">
        <f t="shared" si="1"/>
        <v>0</v>
      </c>
      <c r="C27" s="4">
        <f t="shared" ca="1" si="2"/>
        <v>98026</v>
      </c>
      <c r="D27">
        <v>98026</v>
      </c>
      <c r="E27" t="s">
        <v>104</v>
      </c>
      <c r="F27" t="s">
        <v>63</v>
      </c>
      <c r="G27" t="s">
        <v>988</v>
      </c>
      <c r="H27" t="s">
        <v>184</v>
      </c>
      <c r="I27" t="s">
        <v>123</v>
      </c>
      <c r="J27" t="s">
        <v>123</v>
      </c>
      <c r="K27" t="str">
        <f t="shared" ca="1" si="3"/>
        <v>NTR</v>
      </c>
      <c r="L27" t="s">
        <v>484</v>
      </c>
      <c r="M27" t="s">
        <v>917</v>
      </c>
      <c r="N27" t="s">
        <v>1038</v>
      </c>
      <c r="O27" t="s">
        <v>123</v>
      </c>
      <c r="P27" t="s">
        <v>123</v>
      </c>
      <c r="Q27" t="s">
        <v>82</v>
      </c>
      <c r="S27" t="s">
        <v>269</v>
      </c>
      <c r="T27" t="s">
        <v>36</v>
      </c>
      <c r="U27" t="s">
        <v>35</v>
      </c>
      <c r="V27" t="s">
        <v>82</v>
      </c>
      <c r="W27" t="s">
        <v>95</v>
      </c>
      <c r="X27" t="s">
        <v>991</v>
      </c>
      <c r="Y27" t="s">
        <v>484</v>
      </c>
      <c r="Z27" t="s">
        <v>851</v>
      </c>
      <c r="AA27" s="2">
        <v>42832.127962962964</v>
      </c>
      <c r="AB27" s="2">
        <v>42842.319837962961</v>
      </c>
      <c r="AD27">
        <v>6</v>
      </c>
      <c r="AE27" t="str">
        <f t="shared" ca="1" si="4"/>
        <v>NTR</v>
      </c>
      <c r="AF27" t="str">
        <f t="shared" ca="1" si="5"/>
        <v>NoTarg</v>
      </c>
      <c r="AG27" t="str">
        <f t="shared" ca="1" si="6"/>
        <v>NoWaive</v>
      </c>
      <c r="AH27" t="str">
        <f t="shared" ca="1" si="7"/>
        <v>NTR</v>
      </c>
    </row>
    <row r="28" spans="1:34" x14ac:dyDescent="0.3">
      <c r="A28">
        <f t="shared" si="0"/>
        <v>0</v>
      </c>
      <c r="B28">
        <f t="shared" si="1"/>
        <v>0</v>
      </c>
      <c r="C28" s="4">
        <f t="shared" ca="1" si="2"/>
        <v>98296</v>
      </c>
      <c r="D28">
        <v>98296</v>
      </c>
      <c r="E28" t="s">
        <v>62</v>
      </c>
      <c r="F28" t="s">
        <v>63</v>
      </c>
      <c r="G28" t="s">
        <v>555</v>
      </c>
      <c r="H28" t="s">
        <v>94</v>
      </c>
      <c r="I28" t="s">
        <v>123</v>
      </c>
      <c r="J28" t="s">
        <v>123</v>
      </c>
      <c r="K28" t="str">
        <f t="shared" ca="1" si="3"/>
        <v>NTR</v>
      </c>
      <c r="L28" t="s">
        <v>484</v>
      </c>
      <c r="M28" t="s">
        <v>484</v>
      </c>
      <c r="N28" t="s">
        <v>1047</v>
      </c>
      <c r="O28" t="s">
        <v>123</v>
      </c>
      <c r="P28" t="s">
        <v>123</v>
      </c>
      <c r="Q28" t="s">
        <v>21</v>
      </c>
      <c r="S28" t="s">
        <v>269</v>
      </c>
      <c r="T28" t="s">
        <v>36</v>
      </c>
      <c r="U28" t="s">
        <v>35</v>
      </c>
      <c r="V28" t="s">
        <v>82</v>
      </c>
      <c r="W28" t="s">
        <v>90</v>
      </c>
      <c r="X28" t="s">
        <v>1048</v>
      </c>
      <c r="Y28" t="s">
        <v>484</v>
      </c>
      <c r="Z28" t="s">
        <v>484</v>
      </c>
      <c r="AA28" s="2">
        <v>42842.180590277778</v>
      </c>
      <c r="AB28" s="2">
        <v>42842.180601851855</v>
      </c>
      <c r="AD28">
        <v>1</v>
      </c>
      <c r="AE28" t="str">
        <f t="shared" ca="1" si="4"/>
        <v>NTR</v>
      </c>
      <c r="AF28" t="str">
        <f t="shared" ca="1" si="5"/>
        <v>NoTarg</v>
      </c>
      <c r="AG28" t="str">
        <f t="shared" ca="1" si="6"/>
        <v>NoWaive</v>
      </c>
      <c r="AH28" t="str">
        <f t="shared" ca="1" si="7"/>
        <v>NTR</v>
      </c>
    </row>
    <row r="29" spans="1:34" x14ac:dyDescent="0.3">
      <c r="A29">
        <f t="shared" si="0"/>
        <v>378</v>
      </c>
      <c r="B29">
        <f t="shared" si="1"/>
        <v>5</v>
      </c>
      <c r="C29" s="4">
        <f t="shared" ca="1" si="2"/>
        <v>79691</v>
      </c>
      <c r="D29">
        <v>79691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310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22</v>
      </c>
      <c r="V29" t="s">
        <v>82</v>
      </c>
      <c r="W29" t="s">
        <v>95</v>
      </c>
      <c r="X29" t="s">
        <v>311</v>
      </c>
      <c r="Y29" t="s">
        <v>484</v>
      </c>
      <c r="Z29" t="s">
        <v>484</v>
      </c>
      <c r="AA29" s="2">
        <v>42458.048437500001</v>
      </c>
      <c r="AB29" s="2">
        <v>42837.475462962961</v>
      </c>
      <c r="AD29">
        <v>6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 xml:space="preserve"> ---</v>
      </c>
      <c r="AH29" t="str">
        <f t="shared" ca="1" si="7"/>
        <v>P0</v>
      </c>
    </row>
    <row r="30" spans="1:34" x14ac:dyDescent="0.3">
      <c r="A30">
        <f t="shared" si="0"/>
        <v>286</v>
      </c>
      <c r="B30">
        <f t="shared" si="1"/>
        <v>5</v>
      </c>
      <c r="C30" s="4">
        <f t="shared" ca="1" si="2"/>
        <v>85572</v>
      </c>
      <c r="D30">
        <v>85572</v>
      </c>
      <c r="E30" t="s">
        <v>69</v>
      </c>
      <c r="F30" t="s">
        <v>70</v>
      </c>
      <c r="G30" t="s">
        <v>71</v>
      </c>
      <c r="H30" t="s">
        <v>184</v>
      </c>
      <c r="I30" t="s">
        <v>81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313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39</v>
      </c>
      <c r="V30" t="s">
        <v>82</v>
      </c>
      <c r="W30" t="s">
        <v>95</v>
      </c>
      <c r="X30" t="s">
        <v>272</v>
      </c>
      <c r="Y30" t="s">
        <v>484</v>
      </c>
      <c r="Z30" t="s">
        <v>484</v>
      </c>
      <c r="AA30" s="2">
        <v>42552.705081018517</v>
      </c>
      <c r="AB30" s="2">
        <v>42837.479502314818</v>
      </c>
      <c r="AD30">
        <v>7</v>
      </c>
      <c r="AE30" t="str">
        <f t="shared" ca="1" si="4"/>
        <v>Documentation</v>
      </c>
      <c r="AF30" t="str">
        <f t="shared" ca="1" si="5"/>
        <v xml:space="preserve"> ---</v>
      </c>
      <c r="AG30" t="str">
        <f t="shared" ca="1" si="6"/>
        <v xml:space="preserve"> ---</v>
      </c>
      <c r="AH30" t="str">
        <f t="shared" ca="1" si="7"/>
        <v>P0</v>
      </c>
    </row>
    <row r="31" spans="1:34" x14ac:dyDescent="0.3">
      <c r="A31">
        <f t="shared" si="0"/>
        <v>228</v>
      </c>
      <c r="B31">
        <f t="shared" si="1"/>
        <v>5</v>
      </c>
      <c r="C31" s="4">
        <f t="shared" ca="1" si="2"/>
        <v>88250</v>
      </c>
      <c r="D31">
        <v>88250</v>
      </c>
      <c r="E31" t="s">
        <v>69</v>
      </c>
      <c r="F31" t="s">
        <v>70</v>
      </c>
      <c r="G31" t="s">
        <v>71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314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105</v>
      </c>
      <c r="X31" t="s">
        <v>315</v>
      </c>
      <c r="Y31" t="s">
        <v>484</v>
      </c>
      <c r="Z31" t="s">
        <v>484</v>
      </c>
      <c r="AA31" s="2">
        <v>42611.350347222222</v>
      </c>
      <c r="AB31" s="2">
        <v>42837.479155092595</v>
      </c>
      <c r="AD31">
        <v>7</v>
      </c>
      <c r="AE31" t="str">
        <f t="shared" ca="1" si="4"/>
        <v>Documentation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P0</v>
      </c>
    </row>
    <row r="32" spans="1:34" x14ac:dyDescent="0.3">
      <c r="A32">
        <f t="shared" si="0"/>
        <v>37</v>
      </c>
      <c r="B32">
        <f t="shared" si="1"/>
        <v>5</v>
      </c>
      <c r="C32" s="4">
        <f t="shared" ca="1" si="2"/>
        <v>96941</v>
      </c>
      <c r="D32">
        <v>96941</v>
      </c>
      <c r="E32" t="s">
        <v>69</v>
      </c>
      <c r="F32" t="s">
        <v>70</v>
      </c>
      <c r="G32" t="s">
        <v>71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749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54</v>
      </c>
      <c r="X32" t="s">
        <v>188</v>
      </c>
      <c r="Y32" t="s">
        <v>484</v>
      </c>
      <c r="Z32" t="s">
        <v>484</v>
      </c>
      <c r="AA32" s="2">
        <v>42804.150763888887</v>
      </c>
      <c r="AB32" s="2">
        <v>42837.475821759261</v>
      </c>
      <c r="AD32">
        <v>8</v>
      </c>
      <c r="AE32" t="str">
        <f t="shared" ca="1" si="4"/>
        <v>Documentation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P0</v>
      </c>
    </row>
    <row r="33" spans="1:34" x14ac:dyDescent="0.3">
      <c r="A33">
        <f t="shared" si="0"/>
        <v>26</v>
      </c>
      <c r="B33">
        <f t="shared" si="1"/>
        <v>3</v>
      </c>
      <c r="C33" s="4">
        <f t="shared" ca="1" si="2"/>
        <v>97325</v>
      </c>
      <c r="D33">
        <v>97325</v>
      </c>
      <c r="E33" t="s">
        <v>69</v>
      </c>
      <c r="F33" t="s">
        <v>70</v>
      </c>
      <c r="G33" t="s">
        <v>71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946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39</v>
      </c>
      <c r="V33" t="s">
        <v>82</v>
      </c>
      <c r="W33" t="s">
        <v>54</v>
      </c>
      <c r="X33" t="s">
        <v>456</v>
      </c>
      <c r="Y33" t="s">
        <v>484</v>
      </c>
      <c r="Z33" t="s">
        <v>484</v>
      </c>
      <c r="AA33" s="2">
        <v>42815.376701388886</v>
      </c>
      <c r="AB33" s="2">
        <v>42839.444050925929</v>
      </c>
      <c r="AD33">
        <v>11</v>
      </c>
      <c r="AE33" t="str">
        <f t="shared" ca="1" si="4"/>
        <v>Documentation</v>
      </c>
      <c r="AF33" t="str">
        <f t="shared" ca="1" si="5"/>
        <v xml:space="preserve"> ---</v>
      </c>
      <c r="AG33" t="str">
        <f t="shared" ca="1" si="6"/>
        <v xml:space="preserve"> ---</v>
      </c>
      <c r="AH33" t="str">
        <f t="shared" ca="1" si="7"/>
        <v>P0</v>
      </c>
    </row>
    <row r="34" spans="1:34" x14ac:dyDescent="0.3">
      <c r="A34">
        <f t="shared" ref="A34:A65" si="8">DAYS360(AA34,$K$104)</f>
        <v>26</v>
      </c>
      <c r="B34">
        <f t="shared" ref="B34:B65" si="9">DAYS360(AB34,$K$104)</f>
        <v>5</v>
      </c>
      <c r="C34" s="4">
        <f t="shared" ref="C34:C65" ca="1" si="10">HYPERLINK($N$174 &amp; INDIRECT("d" &amp; ROW()),INDIRECT("d" &amp; ROW()))</f>
        <v>97340</v>
      </c>
      <c r="D34">
        <v>97340</v>
      </c>
      <c r="E34" t="s">
        <v>69</v>
      </c>
      <c r="F34" t="s">
        <v>70</v>
      </c>
      <c r="G34" t="s">
        <v>71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852</v>
      </c>
      <c r="O34" t="s">
        <v>123</v>
      </c>
      <c r="P34" t="s">
        <v>123</v>
      </c>
      <c r="Q34" t="s">
        <v>82</v>
      </c>
      <c r="S34" t="s">
        <v>269</v>
      </c>
      <c r="T34" t="s">
        <v>23</v>
      </c>
      <c r="U34" t="s">
        <v>39</v>
      </c>
      <c r="V34" t="s">
        <v>82</v>
      </c>
      <c r="W34" t="s">
        <v>54</v>
      </c>
      <c r="X34" t="s">
        <v>389</v>
      </c>
      <c r="Y34" t="s">
        <v>484</v>
      </c>
      <c r="Z34" t="s">
        <v>484</v>
      </c>
      <c r="AA34" s="2">
        <v>42815.614641203705</v>
      </c>
      <c r="AB34" s="2">
        <v>42837.478564814817</v>
      </c>
      <c r="AD34">
        <v>5</v>
      </c>
      <c r="AE34" t="str">
        <f t="shared" ref="AE34:AE65" ca="1" si="12">IFERROR(VLOOKUP($D34,INDIRECT("'" &amp; $K$103 &amp; "'!$C$2:$K$90"),4,FALSE),"NTR")</f>
        <v>Documentation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18</v>
      </c>
      <c r="B35">
        <f t="shared" si="9"/>
        <v>5</v>
      </c>
      <c r="C35" s="4">
        <f t="shared" ca="1" si="10"/>
        <v>97618</v>
      </c>
      <c r="D35">
        <v>97618</v>
      </c>
      <c r="E35" t="s">
        <v>69</v>
      </c>
      <c r="F35" t="s">
        <v>70</v>
      </c>
      <c r="G35" t="s">
        <v>71</v>
      </c>
      <c r="H35" t="s">
        <v>184</v>
      </c>
      <c r="I35" t="s">
        <v>68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947</v>
      </c>
      <c r="O35" t="s">
        <v>123</v>
      </c>
      <c r="P35" t="s">
        <v>123</v>
      </c>
      <c r="Q35" t="s">
        <v>82</v>
      </c>
      <c r="S35" t="s">
        <v>269</v>
      </c>
      <c r="T35" t="s">
        <v>23</v>
      </c>
      <c r="U35" t="s">
        <v>39</v>
      </c>
      <c r="V35" t="s">
        <v>82</v>
      </c>
      <c r="W35" t="s">
        <v>54</v>
      </c>
      <c r="X35" t="s">
        <v>456</v>
      </c>
      <c r="Y35" t="s">
        <v>484</v>
      </c>
      <c r="Z35" t="s">
        <v>484</v>
      </c>
      <c r="AA35" s="2">
        <v>42823.494652777779</v>
      </c>
      <c r="AB35" s="2">
        <v>42837.478182870371</v>
      </c>
      <c r="AD35">
        <v>8</v>
      </c>
      <c r="AE35" t="str">
        <f t="shared" ca="1" si="12"/>
        <v>Documentation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P0</v>
      </c>
    </row>
    <row r="36" spans="1:34" x14ac:dyDescent="0.3">
      <c r="A36">
        <f t="shared" si="8"/>
        <v>14</v>
      </c>
      <c r="B36">
        <f t="shared" si="9"/>
        <v>5</v>
      </c>
      <c r="C36" s="4">
        <f t="shared" ca="1" si="10"/>
        <v>97781</v>
      </c>
      <c r="D36">
        <v>97781</v>
      </c>
      <c r="E36" t="s">
        <v>69</v>
      </c>
      <c r="F36" t="s">
        <v>70</v>
      </c>
      <c r="G36" t="s">
        <v>71</v>
      </c>
      <c r="H36" t="s">
        <v>184</v>
      </c>
      <c r="I36" t="s">
        <v>81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960</v>
      </c>
      <c r="O36" t="s">
        <v>123</v>
      </c>
      <c r="P36" t="s">
        <v>123</v>
      </c>
      <c r="Q36" t="s">
        <v>82</v>
      </c>
      <c r="S36" t="s">
        <v>269</v>
      </c>
      <c r="T36" t="s">
        <v>23</v>
      </c>
      <c r="U36" t="s">
        <v>22</v>
      </c>
      <c r="V36" t="s">
        <v>82</v>
      </c>
      <c r="W36" t="s">
        <v>95</v>
      </c>
      <c r="X36" t="s">
        <v>311</v>
      </c>
      <c r="Y36" t="s">
        <v>484</v>
      </c>
      <c r="Z36" t="s">
        <v>484</v>
      </c>
      <c r="AA36" s="2">
        <v>42828.162638888891</v>
      </c>
      <c r="AB36" s="2">
        <v>42837.476458333331</v>
      </c>
      <c r="AD36">
        <v>4</v>
      </c>
      <c r="AE36" t="str">
        <f t="shared" ca="1" si="12"/>
        <v>Documentation</v>
      </c>
      <c r="AF36" t="str">
        <f t="shared" ca="1" si="13"/>
        <v xml:space="preserve"> ---</v>
      </c>
      <c r="AG36" t="str">
        <f t="shared" ca="1" si="14"/>
        <v xml:space="preserve"> ---</v>
      </c>
      <c r="AH36" t="str">
        <f t="shared" ca="1" si="15"/>
        <v>P0</v>
      </c>
    </row>
    <row r="37" spans="1:34" x14ac:dyDescent="0.3">
      <c r="A37">
        <f t="shared" si="8"/>
        <v>13</v>
      </c>
      <c r="B37">
        <f t="shared" si="9"/>
        <v>5</v>
      </c>
      <c r="C37" s="4">
        <f t="shared" ca="1" si="10"/>
        <v>97868</v>
      </c>
      <c r="D37">
        <v>97868</v>
      </c>
      <c r="E37" t="s">
        <v>229</v>
      </c>
      <c r="F37" t="s">
        <v>70</v>
      </c>
      <c r="G37" t="s">
        <v>71</v>
      </c>
      <c r="H37" t="s">
        <v>94</v>
      </c>
      <c r="I37" t="s">
        <v>24</v>
      </c>
      <c r="J37" t="s">
        <v>123</v>
      </c>
      <c r="K37" t="str">
        <f t="shared" ca="1" si="11"/>
        <v>.</v>
      </c>
      <c r="L37" t="s">
        <v>484</v>
      </c>
      <c r="M37" t="s">
        <v>484</v>
      </c>
      <c r="N37" t="s">
        <v>983</v>
      </c>
      <c r="O37" t="s">
        <v>123</v>
      </c>
      <c r="P37" t="s">
        <v>123</v>
      </c>
      <c r="Q37" t="s">
        <v>82</v>
      </c>
      <c r="S37" t="s">
        <v>269</v>
      </c>
      <c r="T37" t="s">
        <v>23</v>
      </c>
      <c r="U37" t="s">
        <v>22</v>
      </c>
      <c r="V37" t="s">
        <v>29</v>
      </c>
      <c r="W37" t="s">
        <v>54</v>
      </c>
      <c r="X37" t="s">
        <v>405</v>
      </c>
      <c r="Y37" t="s">
        <v>484</v>
      </c>
      <c r="Z37" t="s">
        <v>484</v>
      </c>
      <c r="AA37" s="2">
        <v>42829.414212962962</v>
      </c>
      <c r="AB37" s="2">
        <v>42837.476736111108</v>
      </c>
      <c r="AD37">
        <v>3</v>
      </c>
      <c r="AE37" t="str">
        <f t="shared" ca="1" si="12"/>
        <v>Documentation</v>
      </c>
      <c r="AF37" t="str">
        <f t="shared" ca="1" si="13"/>
        <v xml:space="preserve"> ---</v>
      </c>
      <c r="AG37" t="str">
        <f t="shared" ca="1" si="14"/>
        <v xml:space="preserve"> ---</v>
      </c>
      <c r="AH37" t="str">
        <f t="shared" ca="1" si="15"/>
        <v>P2</v>
      </c>
    </row>
    <row r="38" spans="1:34" x14ac:dyDescent="0.3">
      <c r="A38">
        <f t="shared" si="8"/>
        <v>5</v>
      </c>
      <c r="B38">
        <f t="shared" si="9"/>
        <v>3</v>
      </c>
      <c r="C38" s="4">
        <f t="shared" ca="1" si="10"/>
        <v>98207</v>
      </c>
      <c r="D38">
        <v>98207</v>
      </c>
      <c r="E38" t="s">
        <v>69</v>
      </c>
      <c r="F38" t="s">
        <v>70</v>
      </c>
      <c r="G38" t="s">
        <v>71</v>
      </c>
      <c r="H38" t="s">
        <v>184</v>
      </c>
      <c r="I38" t="s">
        <v>68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1030</v>
      </c>
      <c r="O38" t="s">
        <v>123</v>
      </c>
      <c r="P38" t="s">
        <v>123</v>
      </c>
      <c r="Q38" t="s">
        <v>82</v>
      </c>
      <c r="S38" t="s">
        <v>269</v>
      </c>
      <c r="T38" t="s">
        <v>23</v>
      </c>
      <c r="U38" t="s">
        <v>22</v>
      </c>
      <c r="V38" t="s">
        <v>82</v>
      </c>
      <c r="W38" t="s">
        <v>54</v>
      </c>
      <c r="X38" t="s">
        <v>456</v>
      </c>
      <c r="Y38" t="s">
        <v>484</v>
      </c>
      <c r="Z38" t="s">
        <v>484</v>
      </c>
      <c r="AA38" s="2">
        <v>42837.563020833331</v>
      </c>
      <c r="AB38" s="2">
        <v>42839.456435185188</v>
      </c>
      <c r="AD38">
        <v>11</v>
      </c>
      <c r="AE38" t="str">
        <f t="shared" ca="1" si="12"/>
        <v>File Access Auditing</v>
      </c>
      <c r="AF38" t="str">
        <f t="shared" ca="1" si="13"/>
        <v xml:space="preserve"> ---</v>
      </c>
      <c r="AG38" t="str">
        <f t="shared" ca="1" si="14"/>
        <v xml:space="preserve"> ---</v>
      </c>
      <c r="AH38" t="str">
        <f t="shared" ca="1" si="15"/>
        <v>P0</v>
      </c>
    </row>
    <row r="39" spans="1:34" x14ac:dyDescent="0.3">
      <c r="A39">
        <f t="shared" si="8"/>
        <v>25</v>
      </c>
      <c r="B39">
        <f t="shared" si="9"/>
        <v>4</v>
      </c>
      <c r="C39" s="4">
        <f t="shared" ca="1" si="10"/>
        <v>97372</v>
      </c>
      <c r="D39">
        <v>97372</v>
      </c>
      <c r="E39" t="s">
        <v>413</v>
      </c>
      <c r="F39" t="s">
        <v>253</v>
      </c>
      <c r="G39" t="s">
        <v>254</v>
      </c>
      <c r="H39" t="s">
        <v>184</v>
      </c>
      <c r="I39" t="s">
        <v>68</v>
      </c>
      <c r="J39" t="s">
        <v>123</v>
      </c>
      <c r="K39" t="str">
        <f t="shared" ca="1" si="11"/>
        <v>.</v>
      </c>
      <c r="L39" t="s">
        <v>484</v>
      </c>
      <c r="M39" t="s">
        <v>980</v>
      </c>
      <c r="N39" t="s">
        <v>860</v>
      </c>
      <c r="O39" t="s">
        <v>123</v>
      </c>
      <c r="P39" t="s">
        <v>1004</v>
      </c>
      <c r="Q39" t="s">
        <v>82</v>
      </c>
      <c r="S39" t="s">
        <v>269</v>
      </c>
      <c r="T39" t="s">
        <v>23</v>
      </c>
      <c r="U39" t="s">
        <v>22</v>
      </c>
      <c r="V39" t="s">
        <v>82</v>
      </c>
      <c r="W39" t="s">
        <v>54</v>
      </c>
      <c r="X39" t="s">
        <v>277</v>
      </c>
      <c r="Y39" t="s">
        <v>484</v>
      </c>
      <c r="Z39" t="s">
        <v>484</v>
      </c>
      <c r="AA39" s="2">
        <v>42816.401145833333</v>
      </c>
      <c r="AB39" s="2">
        <v>42838.235092592593</v>
      </c>
      <c r="AD39">
        <v>8</v>
      </c>
      <c r="AE39" t="str">
        <f t="shared" ca="1" si="12"/>
        <v>File Access Auditing</v>
      </c>
      <c r="AF39" t="str">
        <f t="shared" ca="1" si="13"/>
        <v>Avitus_1.4.0.65-20170426</v>
      </c>
      <c r="AG39" t="str">
        <f t="shared" ca="1" si="14"/>
        <v xml:space="preserve"> ---</v>
      </c>
      <c r="AH39" t="str">
        <f t="shared" ca="1" si="15"/>
        <v>P0</v>
      </c>
    </row>
    <row r="40" spans="1:34" x14ac:dyDescent="0.3">
      <c r="A40">
        <f t="shared" si="8"/>
        <v>10</v>
      </c>
      <c r="B40">
        <f t="shared" si="9"/>
        <v>5</v>
      </c>
      <c r="C40" s="4">
        <f t="shared" ca="1" si="10"/>
        <v>98057</v>
      </c>
      <c r="D40">
        <v>98057</v>
      </c>
      <c r="E40" t="s">
        <v>413</v>
      </c>
      <c r="F40" t="s">
        <v>253</v>
      </c>
      <c r="G40" t="s">
        <v>254</v>
      </c>
      <c r="H40" t="s">
        <v>184</v>
      </c>
      <c r="I40" t="s">
        <v>68</v>
      </c>
      <c r="J40" t="s">
        <v>123</v>
      </c>
      <c r="K40" t="str">
        <f t="shared" ca="1" si="11"/>
        <v>.</v>
      </c>
      <c r="L40" t="s">
        <v>484</v>
      </c>
      <c r="M40" t="s">
        <v>980</v>
      </c>
      <c r="N40" t="s">
        <v>1003</v>
      </c>
      <c r="O40" t="s">
        <v>123</v>
      </c>
      <c r="P40" t="s">
        <v>1021</v>
      </c>
      <c r="Q40" t="s">
        <v>82</v>
      </c>
      <c r="S40" t="s">
        <v>269</v>
      </c>
      <c r="T40" t="s">
        <v>23</v>
      </c>
      <c r="U40" t="s">
        <v>22</v>
      </c>
      <c r="V40" t="s">
        <v>82</v>
      </c>
      <c r="W40" t="s">
        <v>54</v>
      </c>
      <c r="X40" t="s">
        <v>277</v>
      </c>
      <c r="Y40" t="s">
        <v>484</v>
      </c>
      <c r="Z40" t="s">
        <v>484</v>
      </c>
      <c r="AA40" s="2">
        <v>42832.589328703703</v>
      </c>
      <c r="AB40" s="2">
        <v>42837.107303240744</v>
      </c>
      <c r="AD40">
        <v>8</v>
      </c>
      <c r="AE40" t="str">
        <f t="shared" ca="1" si="12"/>
        <v>File Access Auditing</v>
      </c>
      <c r="AF40" t="str">
        <f t="shared" ca="1" si="13"/>
        <v>Avitus_1.4.0.65-20170426</v>
      </c>
      <c r="AG40" t="str">
        <f t="shared" ca="1" si="14"/>
        <v xml:space="preserve"> ---</v>
      </c>
      <c r="AH40" t="str">
        <f t="shared" ca="1" si="15"/>
        <v>P0</v>
      </c>
    </row>
    <row r="41" spans="1:34" x14ac:dyDescent="0.3">
      <c r="A41">
        <f t="shared" si="8"/>
        <v>6</v>
      </c>
      <c r="B41">
        <f t="shared" si="9"/>
        <v>4</v>
      </c>
      <c r="C41" s="4">
        <f t="shared" ca="1" si="10"/>
        <v>98160</v>
      </c>
      <c r="D41">
        <v>98160</v>
      </c>
      <c r="E41" t="s">
        <v>413</v>
      </c>
      <c r="F41" t="s">
        <v>253</v>
      </c>
      <c r="G41" t="s">
        <v>254</v>
      </c>
      <c r="H41" t="s">
        <v>184</v>
      </c>
      <c r="I41" t="s">
        <v>68</v>
      </c>
      <c r="J41" t="s">
        <v>123</v>
      </c>
      <c r="K41" t="str">
        <f t="shared" ca="1" si="11"/>
        <v>.</v>
      </c>
      <c r="L41" t="s">
        <v>484</v>
      </c>
      <c r="M41" t="s">
        <v>980</v>
      </c>
      <c r="N41" t="s">
        <v>1022</v>
      </c>
      <c r="O41" t="s">
        <v>123</v>
      </c>
      <c r="P41" t="s">
        <v>1004</v>
      </c>
      <c r="Q41" t="s">
        <v>82</v>
      </c>
      <c r="S41" t="s">
        <v>269</v>
      </c>
      <c r="T41" t="s">
        <v>23</v>
      </c>
      <c r="U41" t="s">
        <v>22</v>
      </c>
      <c r="V41" t="s">
        <v>82</v>
      </c>
      <c r="W41" t="s">
        <v>54</v>
      </c>
      <c r="X41" t="s">
        <v>277</v>
      </c>
      <c r="Y41" t="s">
        <v>484</v>
      </c>
      <c r="Z41" t="s">
        <v>484</v>
      </c>
      <c r="AA41" s="2">
        <v>42836.582303240742</v>
      </c>
      <c r="AB41" s="2">
        <v>42838.235462962963</v>
      </c>
      <c r="AD41">
        <v>5</v>
      </c>
      <c r="AE41" t="str">
        <f t="shared" ca="1" si="12"/>
        <v>File Access Auditing</v>
      </c>
      <c r="AF41" t="str">
        <f t="shared" ca="1" si="13"/>
        <v>Avitus_1.4.0.65-20170426</v>
      </c>
      <c r="AG41" t="str">
        <f t="shared" ca="1" si="14"/>
        <v xml:space="preserve"> ---</v>
      </c>
      <c r="AH41" t="str">
        <f t="shared" ca="1" si="15"/>
        <v>P0</v>
      </c>
    </row>
    <row r="42" spans="1:34" x14ac:dyDescent="0.3">
      <c r="A42">
        <f t="shared" si="8"/>
        <v>5</v>
      </c>
      <c r="B42">
        <f t="shared" si="9"/>
        <v>4</v>
      </c>
      <c r="C42" s="4">
        <f t="shared" ca="1" si="10"/>
        <v>98208</v>
      </c>
      <c r="D42">
        <v>98208</v>
      </c>
      <c r="E42" t="s">
        <v>413</v>
      </c>
      <c r="F42" t="s">
        <v>253</v>
      </c>
      <c r="G42" t="s">
        <v>254</v>
      </c>
      <c r="H42" t="s">
        <v>184</v>
      </c>
      <c r="I42" t="s">
        <v>68</v>
      </c>
      <c r="J42" t="s">
        <v>123</v>
      </c>
      <c r="K42" t="str">
        <f t="shared" ca="1" si="11"/>
        <v>.</v>
      </c>
      <c r="L42" t="s">
        <v>484</v>
      </c>
      <c r="M42" t="s">
        <v>917</v>
      </c>
      <c r="N42" t="s">
        <v>1031</v>
      </c>
      <c r="O42" t="s">
        <v>123</v>
      </c>
      <c r="P42" t="s">
        <v>1032</v>
      </c>
      <c r="Q42" t="s">
        <v>82</v>
      </c>
      <c r="S42" t="s">
        <v>269</v>
      </c>
      <c r="T42" t="s">
        <v>23</v>
      </c>
      <c r="U42" t="s">
        <v>22</v>
      </c>
      <c r="V42" t="s">
        <v>82</v>
      </c>
      <c r="W42" t="s">
        <v>54</v>
      </c>
      <c r="X42" t="s">
        <v>277</v>
      </c>
      <c r="Y42" t="s">
        <v>484</v>
      </c>
      <c r="Z42" t="s">
        <v>484</v>
      </c>
      <c r="AA42" s="2">
        <v>42837.615578703706</v>
      </c>
      <c r="AB42" s="2">
        <v>42838.227233796293</v>
      </c>
      <c r="AD42">
        <v>4</v>
      </c>
      <c r="AE42" t="str">
        <f t="shared" ca="1" si="12"/>
        <v>File Access Auditing</v>
      </c>
      <c r="AF42" t="str">
        <f t="shared" ca="1" si="13"/>
        <v>Avitus_1.4.0.64-20170419</v>
      </c>
      <c r="AG42" t="str">
        <f t="shared" ca="1" si="14"/>
        <v xml:space="preserve"> ---</v>
      </c>
      <c r="AH42" t="str">
        <f t="shared" ca="1" si="15"/>
        <v>P0</v>
      </c>
    </row>
    <row r="43" spans="1:34" x14ac:dyDescent="0.3">
      <c r="A43">
        <f t="shared" si="8"/>
        <v>3</v>
      </c>
      <c r="B43">
        <f t="shared" si="9"/>
        <v>0</v>
      </c>
      <c r="C43" s="4">
        <f t="shared" ca="1" si="10"/>
        <v>98268</v>
      </c>
      <c r="D43">
        <v>98268</v>
      </c>
      <c r="E43" t="s">
        <v>447</v>
      </c>
      <c r="F43" t="s">
        <v>253</v>
      </c>
      <c r="G43" t="s">
        <v>256</v>
      </c>
      <c r="H43" t="s">
        <v>94</v>
      </c>
      <c r="I43" t="s">
        <v>123</v>
      </c>
      <c r="J43" t="s">
        <v>123</v>
      </c>
      <c r="K43" t="str">
        <f t="shared" ca="1" si="11"/>
        <v>NTR</v>
      </c>
      <c r="L43" t="s">
        <v>484</v>
      </c>
      <c r="M43" t="s">
        <v>484</v>
      </c>
      <c r="N43" t="s">
        <v>1042</v>
      </c>
      <c r="O43" t="s">
        <v>123</v>
      </c>
      <c r="P43" t="s">
        <v>123</v>
      </c>
      <c r="Q43" t="s">
        <v>21</v>
      </c>
      <c r="S43" t="s">
        <v>269</v>
      </c>
      <c r="T43" t="s">
        <v>36</v>
      </c>
      <c r="U43" t="s">
        <v>35</v>
      </c>
      <c r="V43" t="s">
        <v>82</v>
      </c>
      <c r="W43" t="s">
        <v>54</v>
      </c>
      <c r="X43" t="s">
        <v>881</v>
      </c>
      <c r="Y43" t="s">
        <v>484</v>
      </c>
      <c r="Z43" t="s">
        <v>484</v>
      </c>
      <c r="AA43" s="2">
        <v>42839.417199074072</v>
      </c>
      <c r="AB43" s="2">
        <v>42842.300034722219</v>
      </c>
      <c r="AD43">
        <v>6</v>
      </c>
      <c r="AE43" t="str">
        <f t="shared" ca="1" si="12"/>
        <v>NTR</v>
      </c>
      <c r="AF43" t="str">
        <f t="shared" ca="1" si="13"/>
        <v>NoTarg</v>
      </c>
      <c r="AG43" t="str">
        <f t="shared" ca="1" si="14"/>
        <v>NoWaive</v>
      </c>
      <c r="AH43" t="str">
        <f t="shared" ca="1" si="15"/>
        <v>NTR</v>
      </c>
    </row>
    <row r="44" spans="1:34" x14ac:dyDescent="0.3">
      <c r="A44">
        <f t="shared" si="8"/>
        <v>5</v>
      </c>
      <c r="B44">
        <f t="shared" si="9"/>
        <v>0</v>
      </c>
      <c r="C44" s="4">
        <f t="shared" ca="1" si="10"/>
        <v>98205</v>
      </c>
      <c r="D44">
        <v>98205</v>
      </c>
      <c r="E44" t="s">
        <v>465</v>
      </c>
      <c r="F44" t="s">
        <v>48</v>
      </c>
      <c r="G44" t="s">
        <v>466</v>
      </c>
      <c r="H44" t="s">
        <v>94</v>
      </c>
      <c r="I44" t="s">
        <v>24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1029</v>
      </c>
      <c r="O44" t="s">
        <v>123</v>
      </c>
      <c r="P44" t="s">
        <v>123</v>
      </c>
      <c r="Q44" t="s">
        <v>82</v>
      </c>
      <c r="S44" t="s">
        <v>269</v>
      </c>
      <c r="T44" t="s">
        <v>23</v>
      </c>
      <c r="U44" t="s">
        <v>22</v>
      </c>
      <c r="V44" t="s">
        <v>82</v>
      </c>
      <c r="W44" t="s">
        <v>54</v>
      </c>
      <c r="X44" t="s">
        <v>456</v>
      </c>
      <c r="Y44" t="s">
        <v>484</v>
      </c>
      <c r="Z44" t="s">
        <v>484</v>
      </c>
      <c r="AA44" s="2">
        <v>42837.54178240741</v>
      </c>
      <c r="AB44" s="2">
        <v>42842.534814814811</v>
      </c>
      <c r="AC44" t="s">
        <v>1039</v>
      </c>
      <c r="AD44">
        <v>14</v>
      </c>
      <c r="AE44" t="str">
        <f t="shared" ca="1" si="12"/>
        <v>Platform Software</v>
      </c>
      <c r="AF44" t="str">
        <f t="shared" ca="1" si="13"/>
        <v xml:space="preserve"> ---</v>
      </c>
      <c r="AG44" t="str">
        <f t="shared" ca="1" si="14"/>
        <v xml:space="preserve"> ---</v>
      </c>
      <c r="AH44" t="str">
        <f t="shared" ca="1" si="15"/>
        <v>P2</v>
      </c>
    </row>
    <row r="45" spans="1:34" x14ac:dyDescent="0.3">
      <c r="A45">
        <f t="shared" si="8"/>
        <v>226</v>
      </c>
      <c r="B45">
        <f t="shared" si="9"/>
        <v>11</v>
      </c>
      <c r="C45" s="4">
        <f t="shared" ca="1" si="10"/>
        <v>88457</v>
      </c>
      <c r="D45">
        <v>88457</v>
      </c>
      <c r="E45" t="s">
        <v>408</v>
      </c>
      <c r="F45" t="s">
        <v>28</v>
      </c>
      <c r="G45" t="s">
        <v>407</v>
      </c>
      <c r="H45" t="s">
        <v>112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524</v>
      </c>
      <c r="O45">
        <v>11710</v>
      </c>
      <c r="P45" t="s">
        <v>992</v>
      </c>
      <c r="Q45" t="s">
        <v>287</v>
      </c>
      <c r="R45" t="s">
        <v>82</v>
      </c>
      <c r="S45" t="s">
        <v>269</v>
      </c>
      <c r="T45" t="s">
        <v>23</v>
      </c>
      <c r="U45" t="s">
        <v>22</v>
      </c>
      <c r="V45" t="s">
        <v>25</v>
      </c>
      <c r="W45" t="s">
        <v>26</v>
      </c>
      <c r="X45" t="s">
        <v>41</v>
      </c>
      <c r="Y45" t="s">
        <v>484</v>
      </c>
      <c r="Z45" t="s">
        <v>484</v>
      </c>
      <c r="AA45" s="2">
        <v>42614.314895833333</v>
      </c>
      <c r="AB45" s="2">
        <v>42831.664618055554</v>
      </c>
      <c r="AC45" t="s">
        <v>170</v>
      </c>
      <c r="AD45">
        <v>6</v>
      </c>
      <c r="AE45" t="str">
        <f t="shared" ca="1" si="12"/>
        <v>Platform Software</v>
      </c>
      <c r="AF45" t="str">
        <f t="shared" ca="1" si="13"/>
        <v xml:space="preserve"> ---</v>
      </c>
      <c r="AG45" t="str">
        <f t="shared" ca="1" si="14"/>
        <v xml:space="preserve"> ---</v>
      </c>
      <c r="AH45" t="str">
        <f t="shared" ca="1" si="15"/>
        <v>P1</v>
      </c>
    </row>
    <row r="46" spans="1:34" x14ac:dyDescent="0.3">
      <c r="A46">
        <f t="shared" si="8"/>
        <v>64</v>
      </c>
      <c r="B46">
        <f t="shared" si="9"/>
        <v>10</v>
      </c>
      <c r="C46" s="4">
        <f t="shared" ca="1" si="10"/>
        <v>95826</v>
      </c>
      <c r="D46">
        <v>95826</v>
      </c>
      <c r="E46" t="s">
        <v>246</v>
      </c>
      <c r="F46" t="s">
        <v>28</v>
      </c>
      <c r="G46" t="s">
        <v>481</v>
      </c>
      <c r="H46" t="s">
        <v>184</v>
      </c>
      <c r="I46" t="s">
        <v>81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379</v>
      </c>
      <c r="O46" t="s">
        <v>123</v>
      </c>
      <c r="P46" t="s">
        <v>38</v>
      </c>
      <c r="Q46" t="s">
        <v>287</v>
      </c>
      <c r="R46" t="s">
        <v>82</v>
      </c>
      <c r="S46" t="s">
        <v>269</v>
      </c>
      <c r="T46" t="s">
        <v>36</v>
      </c>
      <c r="U46" t="s">
        <v>22</v>
      </c>
      <c r="V46" t="s">
        <v>82</v>
      </c>
      <c r="W46" t="s">
        <v>54</v>
      </c>
      <c r="X46" t="s">
        <v>108</v>
      </c>
      <c r="Y46" t="s">
        <v>484</v>
      </c>
      <c r="Z46" t="s">
        <v>484</v>
      </c>
      <c r="AA46" s="2">
        <v>42779.683287037034</v>
      </c>
      <c r="AB46" s="2">
        <v>42832.715150462966</v>
      </c>
      <c r="AC46" t="s">
        <v>170</v>
      </c>
      <c r="AD46">
        <v>6</v>
      </c>
      <c r="AE46" t="str">
        <f t="shared" ca="1" si="12"/>
        <v>Platform Software</v>
      </c>
      <c r="AF46" t="str">
        <f t="shared" ca="1" si="13"/>
        <v xml:space="preserve"> ---</v>
      </c>
      <c r="AG46" t="str">
        <f t="shared" ca="1" si="14"/>
        <v xml:space="preserve"> ---</v>
      </c>
      <c r="AH46" t="str">
        <f t="shared" ca="1" si="15"/>
        <v>P0</v>
      </c>
    </row>
    <row r="47" spans="1:34" x14ac:dyDescent="0.3">
      <c r="A47">
        <f t="shared" si="8"/>
        <v>64</v>
      </c>
      <c r="B47">
        <f t="shared" si="9"/>
        <v>0</v>
      </c>
      <c r="C47" s="4">
        <f t="shared" ca="1" si="10"/>
        <v>95829</v>
      </c>
      <c r="D47">
        <v>95829</v>
      </c>
      <c r="E47" t="s">
        <v>760</v>
      </c>
      <c r="F47" t="s">
        <v>28</v>
      </c>
      <c r="G47" t="s">
        <v>376</v>
      </c>
      <c r="H47" t="s">
        <v>184</v>
      </c>
      <c r="I47" t="s">
        <v>245</v>
      </c>
      <c r="J47" t="s">
        <v>123</v>
      </c>
      <c r="K47" t="str">
        <f t="shared" ca="1" si="11"/>
        <v>.</v>
      </c>
      <c r="L47" t="s">
        <v>484</v>
      </c>
      <c r="M47" t="s">
        <v>917</v>
      </c>
      <c r="N47" t="s">
        <v>385</v>
      </c>
      <c r="O47" t="s">
        <v>123</v>
      </c>
      <c r="P47" t="s">
        <v>196</v>
      </c>
      <c r="Q47" t="s">
        <v>287</v>
      </c>
      <c r="R47" t="s">
        <v>82</v>
      </c>
      <c r="S47" t="s">
        <v>269</v>
      </c>
      <c r="T47" t="s">
        <v>36</v>
      </c>
      <c r="U47" t="s">
        <v>35</v>
      </c>
      <c r="V47" t="s">
        <v>279</v>
      </c>
      <c r="W47" t="s">
        <v>32</v>
      </c>
      <c r="X47" t="s">
        <v>108</v>
      </c>
      <c r="Y47" t="s">
        <v>103</v>
      </c>
      <c r="Z47" t="s">
        <v>484</v>
      </c>
      <c r="AA47" s="2">
        <v>42779.684513888889</v>
      </c>
      <c r="AB47" s="2">
        <v>42842.380902777775</v>
      </c>
      <c r="AC47" t="s">
        <v>170</v>
      </c>
      <c r="AD47">
        <v>7</v>
      </c>
      <c r="AE47" t="str">
        <f t="shared" ca="1" si="12"/>
        <v>Platform Software</v>
      </c>
      <c r="AF47" t="str">
        <f t="shared" ca="1" si="13"/>
        <v>Avitus_1.4.0.64-20170419</v>
      </c>
      <c r="AG47" t="str">
        <f t="shared" ca="1" si="14"/>
        <v xml:space="preserve"> ---</v>
      </c>
      <c r="AH47" t="str">
        <f t="shared" ca="1" si="15"/>
        <v>P0</v>
      </c>
    </row>
    <row r="48" spans="1:34" x14ac:dyDescent="0.3">
      <c r="A48">
        <f t="shared" si="8"/>
        <v>27</v>
      </c>
      <c r="B48">
        <f t="shared" si="9"/>
        <v>4</v>
      </c>
      <c r="C48" s="4">
        <f t="shared" ca="1" si="10"/>
        <v>97279</v>
      </c>
      <c r="D48">
        <v>97279</v>
      </c>
      <c r="E48" t="s">
        <v>395</v>
      </c>
      <c r="F48" t="s">
        <v>28</v>
      </c>
      <c r="G48" t="s">
        <v>912</v>
      </c>
      <c r="H48" t="s">
        <v>112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980</v>
      </c>
      <c r="N48" t="s">
        <v>810</v>
      </c>
      <c r="O48">
        <v>17090</v>
      </c>
      <c r="P48" t="s">
        <v>168</v>
      </c>
      <c r="Q48" t="s">
        <v>287</v>
      </c>
      <c r="R48" t="s">
        <v>82</v>
      </c>
      <c r="S48" t="s">
        <v>269</v>
      </c>
      <c r="T48" t="s">
        <v>36</v>
      </c>
      <c r="U48" t="s">
        <v>35</v>
      </c>
      <c r="V48" t="s">
        <v>190</v>
      </c>
      <c r="W48" t="s">
        <v>26</v>
      </c>
      <c r="X48" t="s">
        <v>108</v>
      </c>
      <c r="Y48" t="s">
        <v>103</v>
      </c>
      <c r="Z48" t="s">
        <v>484</v>
      </c>
      <c r="AA48" s="2">
        <v>42814.462037037039</v>
      </c>
      <c r="AB48" s="2">
        <v>42838.661296296297</v>
      </c>
      <c r="AD48">
        <v>7</v>
      </c>
      <c r="AE48" t="str">
        <f t="shared" ca="1" si="12"/>
        <v>Platform Software</v>
      </c>
      <c r="AF48" t="str">
        <f t="shared" ca="1" si="13"/>
        <v>Avitus_1.4.0.64-20170419</v>
      </c>
      <c r="AG48" t="str">
        <f t="shared" ca="1" si="14"/>
        <v xml:space="preserve"> ---</v>
      </c>
      <c r="AH48" t="str">
        <f t="shared" ca="1" si="15"/>
        <v>P1</v>
      </c>
    </row>
    <row r="49" spans="1:34" x14ac:dyDescent="0.3">
      <c r="A49">
        <f t="shared" si="8"/>
        <v>12</v>
      </c>
      <c r="B49">
        <f t="shared" si="9"/>
        <v>11</v>
      </c>
      <c r="C49" s="4">
        <f t="shared" ca="1" si="10"/>
        <v>97971</v>
      </c>
      <c r="D49">
        <v>97971</v>
      </c>
      <c r="E49" t="s">
        <v>513</v>
      </c>
      <c r="F49" t="s">
        <v>28</v>
      </c>
      <c r="G49" t="s">
        <v>866</v>
      </c>
      <c r="H49" t="s">
        <v>112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986</v>
      </c>
      <c r="O49" t="s">
        <v>123</v>
      </c>
      <c r="P49" t="s">
        <v>168</v>
      </c>
      <c r="Q49" t="s">
        <v>287</v>
      </c>
      <c r="R49" t="s">
        <v>82</v>
      </c>
      <c r="S49" t="s">
        <v>269</v>
      </c>
      <c r="T49" t="s">
        <v>36</v>
      </c>
      <c r="U49" t="s">
        <v>35</v>
      </c>
      <c r="V49" t="s">
        <v>287</v>
      </c>
      <c r="W49" t="s">
        <v>95</v>
      </c>
      <c r="X49" t="s">
        <v>108</v>
      </c>
      <c r="Y49" t="s">
        <v>103</v>
      </c>
      <c r="Z49" t="s">
        <v>484</v>
      </c>
      <c r="AA49" s="2">
        <v>42830.646192129629</v>
      </c>
      <c r="AB49" s="2">
        <v>42831.7422337963</v>
      </c>
      <c r="AD49">
        <v>3</v>
      </c>
      <c r="AE49" t="str">
        <f t="shared" ca="1" si="12"/>
        <v>Platform Software</v>
      </c>
      <c r="AF49" t="str">
        <f t="shared" ca="1" si="13"/>
        <v xml:space="preserve"> ---</v>
      </c>
      <c r="AG49" t="str">
        <f t="shared" ca="1" si="14"/>
        <v xml:space="preserve"> ---</v>
      </c>
      <c r="AH49" t="str">
        <f t="shared" ca="1" si="15"/>
        <v>P1</v>
      </c>
    </row>
    <row r="50" spans="1:34" x14ac:dyDescent="0.3">
      <c r="A50">
        <f t="shared" si="8"/>
        <v>4</v>
      </c>
      <c r="B50">
        <f t="shared" si="9"/>
        <v>0</v>
      </c>
      <c r="C50" s="4">
        <f t="shared" ca="1" si="10"/>
        <v>98238</v>
      </c>
      <c r="D50">
        <v>98238</v>
      </c>
      <c r="E50" t="s">
        <v>408</v>
      </c>
      <c r="F50" t="s">
        <v>28</v>
      </c>
      <c r="G50" t="s">
        <v>407</v>
      </c>
      <c r="H50" t="s">
        <v>94</v>
      </c>
      <c r="I50" t="s">
        <v>123</v>
      </c>
      <c r="J50" t="s">
        <v>123</v>
      </c>
      <c r="K50" t="str">
        <f t="shared" ca="1" si="11"/>
        <v>NTR</v>
      </c>
      <c r="L50" t="s">
        <v>484</v>
      </c>
      <c r="M50" t="s">
        <v>484</v>
      </c>
      <c r="N50" t="s">
        <v>1041</v>
      </c>
      <c r="O50" t="s">
        <v>123</v>
      </c>
      <c r="P50" t="s">
        <v>123</v>
      </c>
      <c r="Q50" t="s">
        <v>21</v>
      </c>
      <c r="R50" t="s">
        <v>82</v>
      </c>
      <c r="S50" t="s">
        <v>269</v>
      </c>
      <c r="T50" t="s">
        <v>23</v>
      </c>
      <c r="U50" t="s">
        <v>39</v>
      </c>
      <c r="V50" t="s">
        <v>82</v>
      </c>
      <c r="W50" t="s">
        <v>499</v>
      </c>
      <c r="X50" t="s">
        <v>413</v>
      </c>
      <c r="Y50" t="s">
        <v>484</v>
      </c>
      <c r="Z50" t="s">
        <v>484</v>
      </c>
      <c r="AA50" s="2">
        <v>42838.364178240743</v>
      </c>
      <c r="AB50" s="2">
        <v>42842.57608796296</v>
      </c>
      <c r="AD50">
        <v>5</v>
      </c>
      <c r="AE50" t="str">
        <f t="shared" ca="1" si="12"/>
        <v>NTR</v>
      </c>
      <c r="AF50" t="str">
        <f t="shared" ca="1" si="13"/>
        <v>NoTarg</v>
      </c>
      <c r="AG50" t="str">
        <f t="shared" ca="1" si="14"/>
        <v>NoWaive</v>
      </c>
      <c r="AH50" t="str">
        <f t="shared" ca="1" si="15"/>
        <v>NTR</v>
      </c>
    </row>
    <row r="51" spans="1:34" x14ac:dyDescent="0.3">
      <c r="A51">
        <f t="shared" si="8"/>
        <v>0</v>
      </c>
      <c r="B51">
        <f t="shared" si="9"/>
        <v>0</v>
      </c>
      <c r="C51" s="4">
        <f t="shared" ca="1" si="10"/>
        <v>98292</v>
      </c>
      <c r="D51">
        <v>98292</v>
      </c>
      <c r="E51" t="s">
        <v>139</v>
      </c>
      <c r="F51" t="s">
        <v>28</v>
      </c>
      <c r="G51" t="s">
        <v>53</v>
      </c>
      <c r="H51" t="s">
        <v>184</v>
      </c>
      <c r="I51" t="s">
        <v>123</v>
      </c>
      <c r="J51" t="s">
        <v>123</v>
      </c>
      <c r="K51" t="str">
        <f t="shared" ca="1" si="11"/>
        <v>NTR</v>
      </c>
      <c r="L51" t="s">
        <v>484</v>
      </c>
      <c r="M51" t="s">
        <v>917</v>
      </c>
      <c r="N51" t="s">
        <v>1045</v>
      </c>
      <c r="O51" t="s">
        <v>123</v>
      </c>
      <c r="P51" t="s">
        <v>123</v>
      </c>
      <c r="Q51" t="s">
        <v>287</v>
      </c>
      <c r="R51" t="s">
        <v>82</v>
      </c>
      <c r="S51" t="s">
        <v>269</v>
      </c>
      <c r="T51" t="s">
        <v>36</v>
      </c>
      <c r="U51" t="s">
        <v>50</v>
      </c>
      <c r="V51" t="s">
        <v>82</v>
      </c>
      <c r="W51" t="s">
        <v>95</v>
      </c>
      <c r="X51" t="s">
        <v>139</v>
      </c>
      <c r="Y51" t="s">
        <v>484</v>
      </c>
      <c r="Z51" t="s">
        <v>851</v>
      </c>
      <c r="AA51" s="2">
        <v>42842.155590277776</v>
      </c>
      <c r="AB51" s="2">
        <v>42842.485405092593</v>
      </c>
      <c r="AD51">
        <v>3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x14ac:dyDescent="0.3">
      <c r="A52">
        <f t="shared" si="8"/>
        <v>0</v>
      </c>
      <c r="B52">
        <f t="shared" si="9"/>
        <v>0</v>
      </c>
      <c r="C52" s="4">
        <f t="shared" ca="1" si="10"/>
        <v>98317</v>
      </c>
      <c r="D52">
        <v>98317</v>
      </c>
      <c r="E52" t="s">
        <v>139</v>
      </c>
      <c r="F52" t="s">
        <v>28</v>
      </c>
      <c r="G52" t="s">
        <v>53</v>
      </c>
      <c r="H52" t="s">
        <v>184</v>
      </c>
      <c r="I52" t="s">
        <v>123</v>
      </c>
      <c r="J52" t="s">
        <v>123</v>
      </c>
      <c r="K52" t="str">
        <f t="shared" ca="1" si="11"/>
        <v>NTR</v>
      </c>
      <c r="L52" t="s">
        <v>484</v>
      </c>
      <c r="M52" t="s">
        <v>917</v>
      </c>
      <c r="N52" t="s">
        <v>1049</v>
      </c>
      <c r="O52" t="s">
        <v>123</v>
      </c>
      <c r="P52" t="s">
        <v>123</v>
      </c>
      <c r="Q52" t="s">
        <v>287</v>
      </c>
      <c r="R52" t="s">
        <v>82</v>
      </c>
      <c r="S52" t="s">
        <v>269</v>
      </c>
      <c r="T52" t="s">
        <v>36</v>
      </c>
      <c r="U52" t="s">
        <v>22</v>
      </c>
      <c r="V52" t="s">
        <v>82</v>
      </c>
      <c r="W52" t="s">
        <v>54</v>
      </c>
      <c r="X52" t="s">
        <v>139</v>
      </c>
      <c r="Y52" t="s">
        <v>484</v>
      </c>
      <c r="Z52" t="s">
        <v>851</v>
      </c>
      <c r="AA52" s="2">
        <v>42842.397256944445</v>
      </c>
      <c r="AB52" s="2">
        <v>42842.489606481482</v>
      </c>
      <c r="AD52">
        <v>3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8"/>
        <v>103</v>
      </c>
      <c r="B53">
        <f t="shared" si="9"/>
        <v>3</v>
      </c>
      <c r="C53" s="4">
        <f t="shared" ca="1" si="10"/>
        <v>94191</v>
      </c>
      <c r="D53">
        <v>94191</v>
      </c>
      <c r="E53" t="s">
        <v>186</v>
      </c>
      <c r="F53" t="s">
        <v>75</v>
      </c>
      <c r="G53" t="s">
        <v>76</v>
      </c>
      <c r="H53" t="s">
        <v>112</v>
      </c>
      <c r="I53" t="s">
        <v>30</v>
      </c>
      <c r="J53" t="s">
        <v>123</v>
      </c>
      <c r="K53" t="str">
        <f t="shared" ca="1" si="11"/>
        <v>.</v>
      </c>
      <c r="L53" t="s">
        <v>796</v>
      </c>
      <c r="M53" t="s">
        <v>484</v>
      </c>
      <c r="N53" t="s">
        <v>344</v>
      </c>
      <c r="O53">
        <v>12886</v>
      </c>
      <c r="P53" t="s">
        <v>123</v>
      </c>
      <c r="Q53" t="s">
        <v>82</v>
      </c>
      <c r="S53" t="s">
        <v>269</v>
      </c>
      <c r="T53" t="s">
        <v>36</v>
      </c>
      <c r="U53" t="s">
        <v>35</v>
      </c>
      <c r="V53" t="s">
        <v>25</v>
      </c>
      <c r="W53" t="s">
        <v>26</v>
      </c>
      <c r="X53" t="s">
        <v>272</v>
      </c>
      <c r="Y53" t="s">
        <v>103</v>
      </c>
      <c r="Z53" t="s">
        <v>484</v>
      </c>
      <c r="AA53" s="2">
        <v>42739.997685185182</v>
      </c>
      <c r="AB53" s="2">
        <v>42839.726805555554</v>
      </c>
      <c r="AD53">
        <v>15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>Waiver Requested</v>
      </c>
      <c r="AH53" t="str">
        <f t="shared" ca="1" si="15"/>
        <v>P1</v>
      </c>
    </row>
    <row r="54" spans="1:34" x14ac:dyDescent="0.3">
      <c r="A54">
        <f t="shared" si="8"/>
        <v>31</v>
      </c>
      <c r="B54">
        <f t="shared" si="9"/>
        <v>5</v>
      </c>
      <c r="C54" s="4">
        <f t="shared" ca="1" si="10"/>
        <v>97142</v>
      </c>
      <c r="D54">
        <v>97142</v>
      </c>
      <c r="E54" t="s">
        <v>147</v>
      </c>
      <c r="F54" t="s">
        <v>75</v>
      </c>
      <c r="G54" t="s">
        <v>76</v>
      </c>
      <c r="H54" t="s">
        <v>94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917</v>
      </c>
      <c r="N54" t="s">
        <v>827</v>
      </c>
      <c r="O54" t="s">
        <v>123</v>
      </c>
      <c r="P54" t="s">
        <v>98</v>
      </c>
      <c r="Q54" t="s">
        <v>82</v>
      </c>
      <c r="S54" t="s">
        <v>269</v>
      </c>
      <c r="T54" t="s">
        <v>36</v>
      </c>
      <c r="U54" t="s">
        <v>35</v>
      </c>
      <c r="V54" t="s">
        <v>29</v>
      </c>
      <c r="W54" t="s">
        <v>65</v>
      </c>
      <c r="X54" t="s">
        <v>41</v>
      </c>
      <c r="Y54" t="s">
        <v>484</v>
      </c>
      <c r="Z54" t="s">
        <v>484</v>
      </c>
      <c r="AA54" s="2">
        <v>42810.325949074075</v>
      </c>
      <c r="AB54" s="2">
        <v>42837.599942129629</v>
      </c>
      <c r="AD54">
        <v>2</v>
      </c>
      <c r="AE54" t="str">
        <f t="shared" ca="1" si="12"/>
        <v>Protocols-AAUM</v>
      </c>
      <c r="AF54" t="str">
        <f t="shared" ca="1" si="13"/>
        <v>Avitus_1.4.0.64-20170419</v>
      </c>
      <c r="AG54" t="str">
        <f t="shared" ca="1" si="14"/>
        <v xml:space="preserve"> ---</v>
      </c>
      <c r="AH54" t="str">
        <f t="shared" ca="1" si="15"/>
        <v>P2</v>
      </c>
    </row>
    <row r="55" spans="1:34" x14ac:dyDescent="0.3">
      <c r="A55">
        <f t="shared" si="8"/>
        <v>3</v>
      </c>
      <c r="B55">
        <f t="shared" si="9"/>
        <v>0</v>
      </c>
      <c r="C55" s="4">
        <f t="shared" ca="1" si="10"/>
        <v>98270</v>
      </c>
      <c r="D55">
        <v>98270</v>
      </c>
      <c r="E55" t="s">
        <v>651</v>
      </c>
      <c r="F55" t="s">
        <v>75</v>
      </c>
      <c r="G55" t="s">
        <v>76</v>
      </c>
      <c r="H55" t="s">
        <v>94</v>
      </c>
      <c r="I55" t="s">
        <v>123</v>
      </c>
      <c r="J55" t="s">
        <v>123</v>
      </c>
      <c r="K55" t="str">
        <f t="shared" ca="1" si="11"/>
        <v>NTR</v>
      </c>
      <c r="L55" t="s">
        <v>484</v>
      </c>
      <c r="M55" t="s">
        <v>484</v>
      </c>
      <c r="N55" t="s">
        <v>1043</v>
      </c>
      <c r="O55" t="s">
        <v>123</v>
      </c>
      <c r="P55" t="s">
        <v>123</v>
      </c>
      <c r="Q55" t="s">
        <v>21</v>
      </c>
      <c r="S55" t="s">
        <v>269</v>
      </c>
      <c r="T55" t="s">
        <v>36</v>
      </c>
      <c r="U55" t="s">
        <v>35</v>
      </c>
      <c r="V55" t="s">
        <v>82</v>
      </c>
      <c r="W55" t="s">
        <v>54</v>
      </c>
      <c r="X55" t="s">
        <v>47</v>
      </c>
      <c r="Y55" t="s">
        <v>484</v>
      </c>
      <c r="Z55" t="s">
        <v>484</v>
      </c>
      <c r="AA55" s="2">
        <v>42839.444664351853</v>
      </c>
      <c r="AB55" s="2">
        <v>42842.599768518521</v>
      </c>
      <c r="AD55">
        <v>10</v>
      </c>
      <c r="AE55" t="str">
        <f t="shared" ca="1" si="12"/>
        <v>NTR</v>
      </c>
      <c r="AF55" t="str">
        <f t="shared" ca="1" si="13"/>
        <v>NoTarg</v>
      </c>
      <c r="AG55" t="str">
        <f t="shared" ca="1" si="14"/>
        <v>NoWaive</v>
      </c>
      <c r="AH55" t="str">
        <f t="shared" ca="1" si="15"/>
        <v>NTR</v>
      </c>
    </row>
    <row r="56" spans="1:34" x14ac:dyDescent="0.3">
      <c r="A56">
        <f t="shared" si="8"/>
        <v>403</v>
      </c>
      <c r="B56">
        <f t="shared" si="9"/>
        <v>6</v>
      </c>
      <c r="C56" s="4">
        <f t="shared" ca="1" si="10"/>
        <v>78244</v>
      </c>
      <c r="D56">
        <v>78244</v>
      </c>
      <c r="E56" t="s">
        <v>895</v>
      </c>
      <c r="F56" t="s">
        <v>19</v>
      </c>
      <c r="G56" t="s">
        <v>83</v>
      </c>
      <c r="H56" t="s">
        <v>184</v>
      </c>
      <c r="I56" t="s">
        <v>30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353</v>
      </c>
      <c r="O56" t="s">
        <v>123</v>
      </c>
      <c r="P56" t="s">
        <v>123</v>
      </c>
      <c r="Q56" t="s">
        <v>82</v>
      </c>
      <c r="S56" t="s">
        <v>269</v>
      </c>
      <c r="T56" t="s">
        <v>36</v>
      </c>
      <c r="U56" t="s">
        <v>35</v>
      </c>
      <c r="V56" t="s">
        <v>43</v>
      </c>
      <c r="W56" t="s">
        <v>65</v>
      </c>
      <c r="X56" t="s">
        <v>272</v>
      </c>
      <c r="Y56" t="s">
        <v>100</v>
      </c>
      <c r="Z56" t="s">
        <v>484</v>
      </c>
      <c r="AA56" s="2">
        <v>42433.348449074074</v>
      </c>
      <c r="AB56" s="2">
        <v>42836.139282407406</v>
      </c>
      <c r="AD56">
        <v>4</v>
      </c>
      <c r="AE56" t="str">
        <f t="shared" ca="1" si="12"/>
        <v>Protocols-NFS</v>
      </c>
      <c r="AF56" t="str">
        <f t="shared" ca="1" si="13"/>
        <v xml:space="preserve"> ---</v>
      </c>
      <c r="AG56" t="str">
        <f t="shared" ca="1" si="14"/>
        <v xml:space="preserve"> ---</v>
      </c>
      <c r="AH56" t="str">
        <f t="shared" ca="1" si="15"/>
        <v>P0</v>
      </c>
    </row>
    <row r="57" spans="1:34" x14ac:dyDescent="0.3">
      <c r="A57">
        <f t="shared" si="8"/>
        <v>170</v>
      </c>
      <c r="B57">
        <f t="shared" si="9"/>
        <v>7</v>
      </c>
      <c r="C57" s="4">
        <f t="shared" ca="1" si="10"/>
        <v>91457</v>
      </c>
      <c r="D57">
        <v>91457</v>
      </c>
      <c r="E57" t="s">
        <v>74</v>
      </c>
      <c r="F57" t="s">
        <v>86</v>
      </c>
      <c r="G57" t="s">
        <v>87</v>
      </c>
      <c r="H57" t="s">
        <v>184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980</v>
      </c>
      <c r="N57" t="s">
        <v>358</v>
      </c>
      <c r="O57" t="s">
        <v>123</v>
      </c>
      <c r="P57" t="s">
        <v>123</v>
      </c>
      <c r="Q57" t="s">
        <v>82</v>
      </c>
      <c r="S57" t="s">
        <v>269</v>
      </c>
      <c r="T57" t="s">
        <v>36</v>
      </c>
      <c r="U57" t="s">
        <v>35</v>
      </c>
      <c r="V57" t="s">
        <v>29</v>
      </c>
      <c r="W57" t="s">
        <v>54</v>
      </c>
      <c r="X57" t="s">
        <v>272</v>
      </c>
      <c r="Y57" t="s">
        <v>100</v>
      </c>
      <c r="Z57" t="s">
        <v>484</v>
      </c>
      <c r="AA57" s="2">
        <v>42670.388807870368</v>
      </c>
      <c r="AB57" s="2">
        <v>42835.15724537037</v>
      </c>
      <c r="AD57">
        <v>6</v>
      </c>
      <c r="AE57" t="str">
        <f t="shared" ca="1" si="12"/>
        <v>Protocols-SMB</v>
      </c>
      <c r="AF57" t="str">
        <f t="shared" ca="1" si="13"/>
        <v>Avitus_1.4.0.65-20170426</v>
      </c>
      <c r="AG57" t="str">
        <f t="shared" ca="1" si="14"/>
        <v xml:space="preserve"> ---</v>
      </c>
      <c r="AH57" t="str">
        <f t="shared" ca="1" si="15"/>
        <v>P0</v>
      </c>
    </row>
    <row r="58" spans="1:34" x14ac:dyDescent="0.3">
      <c r="A58">
        <f t="shared" si="8"/>
        <v>166</v>
      </c>
      <c r="B58">
        <f t="shared" si="9"/>
        <v>0</v>
      </c>
      <c r="C58" s="4">
        <f t="shared" ca="1" si="10"/>
        <v>91629</v>
      </c>
      <c r="D58">
        <v>91629</v>
      </c>
      <c r="E58" t="s">
        <v>18</v>
      </c>
      <c r="F58" t="s">
        <v>86</v>
      </c>
      <c r="G58" t="s">
        <v>92</v>
      </c>
      <c r="H58" t="s">
        <v>112</v>
      </c>
      <c r="I58" t="s">
        <v>913</v>
      </c>
      <c r="J58" t="s">
        <v>123</v>
      </c>
      <c r="K58" t="str">
        <f t="shared" ca="1" si="11"/>
        <v>.</v>
      </c>
      <c r="L58" t="s">
        <v>484</v>
      </c>
      <c r="M58" t="s">
        <v>980</v>
      </c>
      <c r="N58" t="s">
        <v>360</v>
      </c>
      <c r="O58">
        <v>12271</v>
      </c>
      <c r="P58" t="s">
        <v>123</v>
      </c>
      <c r="Q58" t="s">
        <v>82</v>
      </c>
      <c r="S58" t="s">
        <v>269</v>
      </c>
      <c r="T58" t="s">
        <v>23</v>
      </c>
      <c r="U58" t="s">
        <v>22</v>
      </c>
      <c r="V58" t="s">
        <v>25</v>
      </c>
      <c r="W58" t="s">
        <v>26</v>
      </c>
      <c r="X58" t="s">
        <v>272</v>
      </c>
      <c r="Y58" t="s">
        <v>484</v>
      </c>
      <c r="Z58" t="s">
        <v>484</v>
      </c>
      <c r="AA58" s="2">
        <v>42675.623761574076</v>
      </c>
      <c r="AB58" s="2">
        <v>42842.536307870374</v>
      </c>
      <c r="AD58">
        <v>2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14"/>
        <v xml:space="preserve"> ---</v>
      </c>
      <c r="AH58" t="str">
        <f t="shared" ca="1" si="15"/>
        <v>P1</v>
      </c>
    </row>
    <row r="59" spans="1:34" x14ac:dyDescent="0.3">
      <c r="A59">
        <f t="shared" si="8"/>
        <v>87</v>
      </c>
      <c r="B59">
        <f t="shared" si="9"/>
        <v>0</v>
      </c>
      <c r="C59" s="4">
        <f t="shared" ca="1" si="10"/>
        <v>94832</v>
      </c>
      <c r="D59">
        <v>94832</v>
      </c>
      <c r="E59" t="s">
        <v>242</v>
      </c>
      <c r="F59" t="s">
        <v>86</v>
      </c>
      <c r="G59" t="s">
        <v>92</v>
      </c>
      <c r="H59" t="s">
        <v>184</v>
      </c>
      <c r="I59" t="s">
        <v>81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270</v>
      </c>
      <c r="O59" t="s">
        <v>123</v>
      </c>
      <c r="P59" t="s">
        <v>1036</v>
      </c>
      <c r="Q59" t="s">
        <v>82</v>
      </c>
      <c r="S59" t="s">
        <v>269</v>
      </c>
      <c r="T59" t="s">
        <v>36</v>
      </c>
      <c r="U59" t="s">
        <v>22</v>
      </c>
      <c r="V59" t="s">
        <v>82</v>
      </c>
      <c r="W59" t="s">
        <v>54</v>
      </c>
      <c r="X59" t="s">
        <v>272</v>
      </c>
      <c r="Y59" t="s">
        <v>484</v>
      </c>
      <c r="Z59" t="s">
        <v>484</v>
      </c>
      <c r="AA59" s="2">
        <v>42755.471365740741</v>
      </c>
      <c r="AB59" s="2">
        <v>42842.537662037037</v>
      </c>
      <c r="AC59" t="s">
        <v>170</v>
      </c>
      <c r="AD59">
        <v>4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 xml:space="preserve"> ---</v>
      </c>
      <c r="AH59" t="str">
        <f t="shared" ca="1" si="15"/>
        <v>P0</v>
      </c>
    </row>
    <row r="60" spans="1:34" x14ac:dyDescent="0.3">
      <c r="A60">
        <f t="shared" si="8"/>
        <v>87</v>
      </c>
      <c r="B60">
        <f t="shared" si="9"/>
        <v>54</v>
      </c>
      <c r="C60" s="4">
        <f t="shared" ca="1" si="10"/>
        <v>94835</v>
      </c>
      <c r="D60">
        <v>94835</v>
      </c>
      <c r="E60" t="s">
        <v>561</v>
      </c>
      <c r="F60" t="s">
        <v>86</v>
      </c>
      <c r="G60" t="s">
        <v>87</v>
      </c>
      <c r="H60" t="s">
        <v>112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363</v>
      </c>
      <c r="O60">
        <v>13183</v>
      </c>
      <c r="P60" t="s">
        <v>213</v>
      </c>
      <c r="Q60" t="s">
        <v>82</v>
      </c>
      <c r="S60" t="s">
        <v>269</v>
      </c>
      <c r="T60" t="s">
        <v>36</v>
      </c>
      <c r="U60" t="s">
        <v>35</v>
      </c>
      <c r="V60" t="s">
        <v>190</v>
      </c>
      <c r="W60" t="s">
        <v>26</v>
      </c>
      <c r="X60" t="s">
        <v>272</v>
      </c>
      <c r="Y60" t="s">
        <v>103</v>
      </c>
      <c r="Z60" t="s">
        <v>484</v>
      </c>
      <c r="AA60" s="2">
        <v>42755.484872685185</v>
      </c>
      <c r="AB60" s="2">
        <v>42789.603206018517</v>
      </c>
      <c r="AD60">
        <v>1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 xml:space="preserve"> ---</v>
      </c>
      <c r="AH60" t="str">
        <f t="shared" ca="1" si="15"/>
        <v>P1</v>
      </c>
    </row>
    <row r="61" spans="1:34" x14ac:dyDescent="0.3">
      <c r="A61">
        <f t="shared" si="8"/>
        <v>54</v>
      </c>
      <c r="B61">
        <f t="shared" si="9"/>
        <v>10</v>
      </c>
      <c r="C61" s="4">
        <f t="shared" ca="1" si="10"/>
        <v>96345</v>
      </c>
      <c r="D61">
        <v>96345</v>
      </c>
      <c r="E61" t="s">
        <v>91</v>
      </c>
      <c r="F61" t="s">
        <v>86</v>
      </c>
      <c r="G61" t="s">
        <v>92</v>
      </c>
      <c r="H61" t="s">
        <v>184</v>
      </c>
      <c r="I61" t="s">
        <v>560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582</v>
      </c>
      <c r="O61" t="s">
        <v>123</v>
      </c>
      <c r="P61" t="s">
        <v>123</v>
      </c>
      <c r="Q61" t="s">
        <v>82</v>
      </c>
      <c r="S61" t="s">
        <v>269</v>
      </c>
      <c r="T61" t="s">
        <v>23</v>
      </c>
      <c r="U61" t="s">
        <v>22</v>
      </c>
      <c r="V61" t="s">
        <v>82</v>
      </c>
      <c r="W61" t="s">
        <v>40</v>
      </c>
      <c r="X61" t="s">
        <v>559</v>
      </c>
      <c r="Y61" t="s">
        <v>484</v>
      </c>
      <c r="Z61" t="s">
        <v>484</v>
      </c>
      <c r="AA61" s="2">
        <v>42789.95722222222</v>
      </c>
      <c r="AB61" s="2">
        <v>42832.714872685188</v>
      </c>
      <c r="AC61" t="s">
        <v>789</v>
      </c>
      <c r="AD61">
        <v>68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 xml:space="preserve"> ---</v>
      </c>
      <c r="AH61" t="str">
        <f t="shared" ca="1" si="15"/>
        <v>P0</v>
      </c>
    </row>
    <row r="62" spans="1:34" x14ac:dyDescent="0.3">
      <c r="A62">
        <f t="shared" si="8"/>
        <v>34</v>
      </c>
      <c r="B62">
        <f t="shared" si="9"/>
        <v>13</v>
      </c>
      <c r="C62" s="4">
        <f t="shared" ca="1" si="10"/>
        <v>97010</v>
      </c>
      <c r="D62">
        <v>97010</v>
      </c>
      <c r="E62" t="s">
        <v>18</v>
      </c>
      <c r="F62" t="s">
        <v>86</v>
      </c>
      <c r="G62" t="s">
        <v>92</v>
      </c>
      <c r="H62" t="s">
        <v>94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776</v>
      </c>
      <c r="O62" t="s">
        <v>123</v>
      </c>
      <c r="P62" t="s">
        <v>626</v>
      </c>
      <c r="Q62" t="s">
        <v>82</v>
      </c>
      <c r="S62" t="s">
        <v>269</v>
      </c>
      <c r="T62" t="s">
        <v>36</v>
      </c>
      <c r="U62" t="s">
        <v>35</v>
      </c>
      <c r="V62" t="s">
        <v>29</v>
      </c>
      <c r="W62" t="s">
        <v>54</v>
      </c>
      <c r="X62" t="s">
        <v>405</v>
      </c>
      <c r="Y62" t="s">
        <v>484</v>
      </c>
      <c r="Z62" t="s">
        <v>484</v>
      </c>
      <c r="AA62" s="2">
        <v>42807.641898148147</v>
      </c>
      <c r="AB62" s="2">
        <v>42829.62767361111</v>
      </c>
      <c r="AD62">
        <v>3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 xml:space="preserve"> ---</v>
      </c>
      <c r="AH62" t="str">
        <f t="shared" ca="1" si="15"/>
        <v>P2</v>
      </c>
    </row>
    <row r="63" spans="1:34" x14ac:dyDescent="0.3">
      <c r="A63">
        <f t="shared" si="8"/>
        <v>20</v>
      </c>
      <c r="B63">
        <f t="shared" si="9"/>
        <v>0</v>
      </c>
      <c r="C63" s="4">
        <f t="shared" ca="1" si="10"/>
        <v>97543</v>
      </c>
      <c r="D63">
        <v>97543</v>
      </c>
      <c r="E63" t="s">
        <v>91</v>
      </c>
      <c r="F63" t="s">
        <v>86</v>
      </c>
      <c r="G63" t="s">
        <v>92</v>
      </c>
      <c r="H63" t="s">
        <v>94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1037</v>
      </c>
      <c r="O63">
        <v>17360</v>
      </c>
      <c r="P63" t="s">
        <v>123</v>
      </c>
      <c r="Q63" t="s">
        <v>82</v>
      </c>
      <c r="S63" t="s">
        <v>269</v>
      </c>
      <c r="T63" t="s">
        <v>36</v>
      </c>
      <c r="U63" t="s">
        <v>35</v>
      </c>
      <c r="V63" t="s">
        <v>29</v>
      </c>
      <c r="W63" t="s">
        <v>44</v>
      </c>
      <c r="X63" t="s">
        <v>118</v>
      </c>
      <c r="Y63" t="s">
        <v>484</v>
      </c>
      <c r="Z63" t="s">
        <v>484</v>
      </c>
      <c r="AA63" s="2">
        <v>42821.996874999997</v>
      </c>
      <c r="AB63" s="2">
        <v>42842.541400462964</v>
      </c>
      <c r="AC63" t="s">
        <v>402</v>
      </c>
      <c r="AD63">
        <v>1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 xml:space="preserve"> ---</v>
      </c>
      <c r="AH63" t="str">
        <f t="shared" ca="1" si="15"/>
        <v>P2</v>
      </c>
    </row>
    <row r="64" spans="1:34" x14ac:dyDescent="0.3">
      <c r="A64">
        <f t="shared" si="8"/>
        <v>17</v>
      </c>
      <c r="B64">
        <f t="shared" si="9"/>
        <v>14</v>
      </c>
      <c r="C64" s="4">
        <f t="shared" ca="1" si="10"/>
        <v>97762</v>
      </c>
      <c r="D64">
        <v>97762</v>
      </c>
      <c r="E64" t="s">
        <v>85</v>
      </c>
      <c r="F64" t="s">
        <v>86</v>
      </c>
      <c r="G64" t="s">
        <v>87</v>
      </c>
      <c r="H64" t="s">
        <v>112</v>
      </c>
      <c r="I64" t="s">
        <v>24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950</v>
      </c>
      <c r="O64">
        <v>17259</v>
      </c>
      <c r="P64" t="s">
        <v>123</v>
      </c>
      <c r="Q64" t="s">
        <v>82</v>
      </c>
      <c r="S64" t="s">
        <v>269</v>
      </c>
      <c r="T64" t="s">
        <v>23</v>
      </c>
      <c r="U64" t="s">
        <v>39</v>
      </c>
      <c r="V64" t="s">
        <v>190</v>
      </c>
      <c r="W64" t="s">
        <v>26</v>
      </c>
      <c r="X64" t="s">
        <v>405</v>
      </c>
      <c r="Y64" t="s">
        <v>484</v>
      </c>
      <c r="Z64" t="s">
        <v>484</v>
      </c>
      <c r="AA64" s="2">
        <v>42825.480578703704</v>
      </c>
      <c r="AB64" s="2">
        <v>42828.057962962965</v>
      </c>
      <c r="AD64">
        <v>1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 xml:space="preserve"> ---</v>
      </c>
      <c r="AH64" t="str">
        <f t="shared" ca="1" si="15"/>
        <v>P1</v>
      </c>
    </row>
    <row r="65" spans="1:34" x14ac:dyDescent="0.3">
      <c r="A65">
        <f t="shared" si="8"/>
        <v>0</v>
      </c>
      <c r="B65">
        <f t="shared" si="9"/>
        <v>0</v>
      </c>
      <c r="C65" s="4">
        <f t="shared" ca="1" si="10"/>
        <v>98318</v>
      </c>
      <c r="D65">
        <v>98318</v>
      </c>
      <c r="E65" t="s">
        <v>91</v>
      </c>
      <c r="F65" t="s">
        <v>86</v>
      </c>
      <c r="G65" t="s">
        <v>266</v>
      </c>
      <c r="H65" t="s">
        <v>184</v>
      </c>
      <c r="I65" t="s">
        <v>68</v>
      </c>
      <c r="J65" t="s">
        <v>123</v>
      </c>
      <c r="K65" t="str">
        <f t="shared" ca="1" si="11"/>
        <v>NTR</v>
      </c>
      <c r="L65" t="s">
        <v>484</v>
      </c>
      <c r="M65" t="s">
        <v>917</v>
      </c>
      <c r="N65" t="s">
        <v>1050</v>
      </c>
      <c r="O65" t="s">
        <v>123</v>
      </c>
      <c r="P65" t="s">
        <v>123</v>
      </c>
      <c r="Q65" t="s">
        <v>82</v>
      </c>
      <c r="S65" t="s">
        <v>269</v>
      </c>
      <c r="T65" t="s">
        <v>23</v>
      </c>
      <c r="U65" t="s">
        <v>22</v>
      </c>
      <c r="V65" t="s">
        <v>82</v>
      </c>
      <c r="W65" t="s">
        <v>54</v>
      </c>
      <c r="X65" t="s">
        <v>405</v>
      </c>
      <c r="Y65" t="s">
        <v>484</v>
      </c>
      <c r="Z65" t="s">
        <v>851</v>
      </c>
      <c r="AA65" s="2">
        <v>42842.424108796295</v>
      </c>
      <c r="AB65" s="2">
        <v>42842.572245370371</v>
      </c>
      <c r="AD65">
        <v>3</v>
      </c>
      <c r="AE65" t="str">
        <f t="shared" ca="1" si="12"/>
        <v>NTR</v>
      </c>
      <c r="AF65" t="str">
        <f t="shared" ca="1" si="13"/>
        <v>NoTarg</v>
      </c>
      <c r="AG65" t="str">
        <f t="shared" ca="1" si="14"/>
        <v>NoWaive</v>
      </c>
      <c r="AH65" t="str">
        <f t="shared" ca="1" si="15"/>
        <v>NTR</v>
      </c>
    </row>
    <row r="66" spans="1:34" x14ac:dyDescent="0.3">
      <c r="A66">
        <f t="shared" ref="A66:A100" si="16">DAYS360(AA66,$K$104)</f>
        <v>0</v>
      </c>
      <c r="B66">
        <f t="shared" ref="B66:B100" si="17">DAYS360(AB66,$K$104)</f>
        <v>0</v>
      </c>
      <c r="C66" s="4">
        <f t="shared" ref="C66:C100" ca="1" si="18">HYPERLINK($N$174 &amp; INDIRECT("d" &amp; ROW()),INDIRECT("d" &amp; ROW()))</f>
        <v>98321</v>
      </c>
      <c r="D66">
        <v>98321</v>
      </c>
      <c r="E66" t="s">
        <v>1035</v>
      </c>
      <c r="F66" t="s">
        <v>86</v>
      </c>
      <c r="G66" t="s">
        <v>87</v>
      </c>
      <c r="H66" t="s">
        <v>184</v>
      </c>
      <c r="I66" t="s">
        <v>81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NTR</v>
      </c>
      <c r="L66" t="s">
        <v>484</v>
      </c>
      <c r="M66" t="s">
        <v>917</v>
      </c>
      <c r="N66" t="s">
        <v>1051</v>
      </c>
      <c r="O66" t="s">
        <v>123</v>
      </c>
      <c r="P66" t="s">
        <v>123</v>
      </c>
      <c r="Q66" t="s">
        <v>82</v>
      </c>
      <c r="S66" t="s">
        <v>269</v>
      </c>
      <c r="T66" t="s">
        <v>23</v>
      </c>
      <c r="U66" t="s">
        <v>22</v>
      </c>
      <c r="V66" t="s">
        <v>29</v>
      </c>
      <c r="W66" t="s">
        <v>32</v>
      </c>
      <c r="X66" t="s">
        <v>405</v>
      </c>
      <c r="Y66" t="s">
        <v>484</v>
      </c>
      <c r="Z66" t="s">
        <v>484</v>
      </c>
      <c r="AA66" s="2">
        <v>42842.461909722224</v>
      </c>
      <c r="AB66" s="2">
        <v>42842.543819444443</v>
      </c>
      <c r="AD66">
        <v>1</v>
      </c>
      <c r="AE66" t="str">
        <f t="shared" ref="AE66:AE100" ca="1" si="20">IFERROR(VLOOKUP($D66,INDIRECT("'" &amp; $K$103 &amp; "'!$C$2:$K$90"),4,FALSE),"NTR")</f>
        <v>NTR</v>
      </c>
      <c r="AF66" t="str">
        <f t="shared" ref="AF66:AF100" ca="1" si="21">IFERROR(VLOOKUP($D66,INDIRECT("'" &amp; $K$103 &amp; "'!$C$2:$T$90"),11,FALSE),"NoTarg")</f>
        <v>NoTarg</v>
      </c>
      <c r="AG66" t="str">
        <f t="shared" ref="AG66:AG100" ca="1" si="22">IFERROR(VLOOKUP($D66,INDIRECT("'" &amp; $K$103 &amp; "'!$C$2:$L$90"),10,FALSE),"NoWaive")</f>
        <v>NoWaive</v>
      </c>
      <c r="AH66" t="str">
        <f t="shared" ref="AH66:AH100" ca="1" si="23">IFERROR(VLOOKUP($D66,INDIRECT("'" &amp; $K$103 &amp; "'!$C$2:$T$90"),6,FALSE),"NTR")</f>
        <v>NTR</v>
      </c>
    </row>
    <row r="67" spans="1:34" x14ac:dyDescent="0.3">
      <c r="A67">
        <f t="shared" si="16"/>
        <v>0</v>
      </c>
      <c r="B67">
        <f t="shared" si="17"/>
        <v>0</v>
      </c>
      <c r="C67" s="4">
        <f t="shared" ca="1" si="18"/>
        <v>98322</v>
      </c>
      <c r="D67">
        <v>98322</v>
      </c>
      <c r="E67" t="s">
        <v>267</v>
      </c>
      <c r="F67" t="s">
        <v>86</v>
      </c>
      <c r="G67" t="s">
        <v>266</v>
      </c>
      <c r="H67" t="s">
        <v>184</v>
      </c>
      <c r="I67" t="s">
        <v>68</v>
      </c>
      <c r="J67" t="s">
        <v>123</v>
      </c>
      <c r="K67" t="str">
        <f t="shared" ca="1" si="19"/>
        <v>NTR</v>
      </c>
      <c r="L67" t="s">
        <v>484</v>
      </c>
      <c r="M67" t="s">
        <v>484</v>
      </c>
      <c r="N67" t="s">
        <v>1052</v>
      </c>
      <c r="O67" t="s">
        <v>123</v>
      </c>
      <c r="P67" t="s">
        <v>123</v>
      </c>
      <c r="Q67" t="s">
        <v>82</v>
      </c>
      <c r="S67" t="s">
        <v>269</v>
      </c>
      <c r="T67" t="s">
        <v>23</v>
      </c>
      <c r="U67" t="s">
        <v>22</v>
      </c>
      <c r="V67" t="s">
        <v>82</v>
      </c>
      <c r="W67" t="s">
        <v>54</v>
      </c>
      <c r="X67" t="s">
        <v>405</v>
      </c>
      <c r="Y67" t="s">
        <v>484</v>
      </c>
      <c r="Z67" t="s">
        <v>484</v>
      </c>
      <c r="AA67" s="2">
        <v>42842.466099537036</v>
      </c>
      <c r="AB67" s="2">
        <v>42842.466099537036</v>
      </c>
      <c r="AD67">
        <v>1</v>
      </c>
      <c r="AE67" t="str">
        <f t="shared" ca="1" si="20"/>
        <v>NTR</v>
      </c>
      <c r="AF67" t="str">
        <f t="shared" ca="1" si="21"/>
        <v>NoTarg</v>
      </c>
      <c r="AG67" t="str">
        <f t="shared" ca="1" si="22"/>
        <v>NoWaive</v>
      </c>
      <c r="AH67" t="str">
        <f t="shared" ca="1" si="23"/>
        <v>NTR</v>
      </c>
    </row>
    <row r="68" spans="1:34" x14ac:dyDescent="0.3">
      <c r="A68">
        <f t="shared" si="16"/>
        <v>0</v>
      </c>
      <c r="B68">
        <f t="shared" si="17"/>
        <v>0</v>
      </c>
      <c r="C68" s="4">
        <f t="shared" ca="1" si="18"/>
        <v>98327</v>
      </c>
      <c r="D68">
        <v>98327</v>
      </c>
      <c r="E68" t="s">
        <v>265</v>
      </c>
      <c r="F68" t="s">
        <v>86</v>
      </c>
      <c r="G68" t="s">
        <v>87</v>
      </c>
      <c r="H68" t="s">
        <v>156</v>
      </c>
      <c r="I68" t="s">
        <v>123</v>
      </c>
      <c r="J68" t="s">
        <v>123</v>
      </c>
      <c r="K68" t="str">
        <f t="shared" ca="1" si="19"/>
        <v>NTR</v>
      </c>
      <c r="L68" t="s">
        <v>484</v>
      </c>
      <c r="M68" t="s">
        <v>484</v>
      </c>
      <c r="N68" t="s">
        <v>1053</v>
      </c>
      <c r="O68" t="s">
        <v>123</v>
      </c>
      <c r="P68" t="s">
        <v>123</v>
      </c>
      <c r="Q68" t="s">
        <v>82</v>
      </c>
      <c r="S68" t="s">
        <v>269</v>
      </c>
      <c r="T68" t="s">
        <v>36</v>
      </c>
      <c r="U68" t="s">
        <v>22</v>
      </c>
      <c r="V68" t="s">
        <v>82</v>
      </c>
      <c r="W68" t="s">
        <v>54</v>
      </c>
      <c r="X68" t="s">
        <v>405</v>
      </c>
      <c r="Y68" t="s">
        <v>484</v>
      </c>
      <c r="Z68" t="s">
        <v>484</v>
      </c>
      <c r="AA68" s="2">
        <v>42842.525949074072</v>
      </c>
      <c r="AB68" s="2">
        <v>42842.525949074072</v>
      </c>
      <c r="AD68">
        <v>1</v>
      </c>
      <c r="AE68" t="str">
        <f t="shared" ca="1" si="20"/>
        <v>NTR</v>
      </c>
      <c r="AF68" t="str">
        <f t="shared" ca="1" si="21"/>
        <v>NoTarg</v>
      </c>
      <c r="AG68" t="str">
        <f t="shared" ca="1" si="22"/>
        <v>NoWaive</v>
      </c>
      <c r="AH68" t="str">
        <f t="shared" ca="1" si="23"/>
        <v>NTR</v>
      </c>
    </row>
    <row r="69" spans="1:34" x14ac:dyDescent="0.3">
      <c r="A69">
        <f t="shared" si="16"/>
        <v>0</v>
      </c>
      <c r="B69">
        <f t="shared" si="17"/>
        <v>0</v>
      </c>
      <c r="C69" s="4">
        <f t="shared" ca="1" si="18"/>
        <v>98329</v>
      </c>
      <c r="D69">
        <v>98329</v>
      </c>
      <c r="E69" t="s">
        <v>89</v>
      </c>
      <c r="F69" t="s">
        <v>86</v>
      </c>
      <c r="G69" t="s">
        <v>92</v>
      </c>
      <c r="H69" t="s">
        <v>94</v>
      </c>
      <c r="I69" t="s">
        <v>24</v>
      </c>
      <c r="J69" t="s">
        <v>123</v>
      </c>
      <c r="K69" t="str">
        <f t="shared" ca="1" si="19"/>
        <v>NTR</v>
      </c>
      <c r="L69" t="s">
        <v>484</v>
      </c>
      <c r="M69" t="s">
        <v>484</v>
      </c>
      <c r="N69" t="s">
        <v>1054</v>
      </c>
      <c r="O69" t="s">
        <v>123</v>
      </c>
      <c r="P69" t="s">
        <v>123</v>
      </c>
      <c r="Q69" t="s">
        <v>82</v>
      </c>
      <c r="S69" t="s">
        <v>269</v>
      </c>
      <c r="T69" t="s">
        <v>23</v>
      </c>
      <c r="U69" t="s">
        <v>39</v>
      </c>
      <c r="V69" t="s">
        <v>29</v>
      </c>
      <c r="W69" t="s">
        <v>54</v>
      </c>
      <c r="X69" t="s">
        <v>405</v>
      </c>
      <c r="Y69" t="s">
        <v>484</v>
      </c>
      <c r="Z69" t="s">
        <v>484</v>
      </c>
      <c r="AA69" s="2">
        <v>42842.530752314815</v>
      </c>
      <c r="AB69" s="2">
        <v>42842.530752314815</v>
      </c>
      <c r="AD69">
        <v>1</v>
      </c>
      <c r="AE69" t="str">
        <f t="shared" ca="1" si="20"/>
        <v>NTR</v>
      </c>
      <c r="AF69" t="str">
        <f t="shared" ca="1" si="21"/>
        <v>NoTarg</v>
      </c>
      <c r="AG69" t="str">
        <f t="shared" ca="1" si="22"/>
        <v>NoWaive</v>
      </c>
      <c r="AH69" t="str">
        <f t="shared" ca="1" si="23"/>
        <v>NTR</v>
      </c>
    </row>
    <row r="70" spans="1:34" x14ac:dyDescent="0.3">
      <c r="A70">
        <f t="shared" si="16"/>
        <v>0</v>
      </c>
      <c r="B70">
        <f t="shared" si="17"/>
        <v>0</v>
      </c>
      <c r="C70" s="4">
        <f t="shared" ca="1" si="18"/>
        <v>98280</v>
      </c>
      <c r="D70">
        <v>98280</v>
      </c>
      <c r="E70" t="s">
        <v>605</v>
      </c>
      <c r="F70" t="s">
        <v>482</v>
      </c>
      <c r="G70" t="s">
        <v>652</v>
      </c>
      <c r="H70" t="s">
        <v>184</v>
      </c>
      <c r="I70" t="s">
        <v>81</v>
      </c>
      <c r="J70" t="s">
        <v>123</v>
      </c>
      <c r="K70" t="str">
        <f t="shared" ca="1" si="19"/>
        <v>NTR</v>
      </c>
      <c r="L70" t="s">
        <v>484</v>
      </c>
      <c r="M70" t="s">
        <v>917</v>
      </c>
      <c r="N70" t="s">
        <v>1044</v>
      </c>
      <c r="O70" t="s">
        <v>123</v>
      </c>
      <c r="P70" t="s">
        <v>123</v>
      </c>
      <c r="Q70" t="s">
        <v>82</v>
      </c>
      <c r="S70" t="s">
        <v>269</v>
      </c>
      <c r="T70" t="s">
        <v>23</v>
      </c>
      <c r="U70" t="s">
        <v>22</v>
      </c>
      <c r="V70" t="s">
        <v>82</v>
      </c>
      <c r="W70" t="s">
        <v>54</v>
      </c>
      <c r="X70" t="s">
        <v>311</v>
      </c>
      <c r="Y70" t="s">
        <v>484</v>
      </c>
      <c r="Z70" t="s">
        <v>484</v>
      </c>
      <c r="AA70" s="2">
        <v>42842.027372685188</v>
      </c>
      <c r="AB70" s="2">
        <v>42842.029166666667</v>
      </c>
      <c r="AD70">
        <v>1</v>
      </c>
      <c r="AE70" t="str">
        <f t="shared" ca="1" si="20"/>
        <v>NTR</v>
      </c>
      <c r="AF70" t="str">
        <f t="shared" ca="1" si="21"/>
        <v>NoTarg</v>
      </c>
      <c r="AG70" t="str">
        <f t="shared" ca="1" si="22"/>
        <v>NoWaive</v>
      </c>
      <c r="AH70" t="str">
        <f t="shared" ca="1" si="23"/>
        <v>NTR</v>
      </c>
    </row>
    <row r="71" spans="1:34" x14ac:dyDescent="0.3">
      <c r="A71">
        <f t="shared" si="16"/>
        <v>101</v>
      </c>
      <c r="B71">
        <f t="shared" si="17"/>
        <v>13</v>
      </c>
      <c r="C71" s="4">
        <f t="shared" ca="1" si="18"/>
        <v>94268</v>
      </c>
      <c r="D71">
        <v>94268</v>
      </c>
      <c r="E71" t="s">
        <v>181</v>
      </c>
      <c r="F71" t="s">
        <v>55</v>
      </c>
      <c r="G71" t="s">
        <v>182</v>
      </c>
      <c r="H71" t="s">
        <v>112</v>
      </c>
      <c r="I71" t="s">
        <v>30</v>
      </c>
      <c r="J71" t="s">
        <v>123</v>
      </c>
      <c r="K71" t="str">
        <f t="shared" ca="1" si="19"/>
        <v>.</v>
      </c>
      <c r="L71" t="s">
        <v>484</v>
      </c>
      <c r="M71" t="s">
        <v>978</v>
      </c>
      <c r="N71" t="s">
        <v>368</v>
      </c>
      <c r="O71">
        <v>12452</v>
      </c>
      <c r="P71" t="s">
        <v>645</v>
      </c>
      <c r="Q71" t="s">
        <v>82</v>
      </c>
      <c r="S71" t="s">
        <v>269</v>
      </c>
      <c r="T71" t="s">
        <v>36</v>
      </c>
      <c r="U71" t="s">
        <v>35</v>
      </c>
      <c r="V71" t="s">
        <v>25</v>
      </c>
      <c r="W71" t="s">
        <v>26</v>
      </c>
      <c r="X71" t="s">
        <v>218</v>
      </c>
      <c r="Y71" t="s">
        <v>484</v>
      </c>
      <c r="Z71" t="s">
        <v>484</v>
      </c>
      <c r="AA71" s="2">
        <v>42741.246898148151</v>
      </c>
      <c r="AB71" s="2">
        <v>42829.318043981482</v>
      </c>
      <c r="AD71">
        <v>5</v>
      </c>
      <c r="AE71" t="str">
        <f t="shared" ca="1" si="20"/>
        <v>Snapshots</v>
      </c>
      <c r="AF71" t="str">
        <f t="shared" ca="1" si="21"/>
        <v>Avitus_1.4.0.66-20170503</v>
      </c>
      <c r="AG71" t="str">
        <f t="shared" ca="1" si="22"/>
        <v xml:space="preserve"> ---</v>
      </c>
      <c r="AH71" t="str">
        <f t="shared" ca="1" si="23"/>
        <v>P1</v>
      </c>
    </row>
    <row r="72" spans="1:34" x14ac:dyDescent="0.3">
      <c r="A72">
        <f t="shared" si="16"/>
        <v>39</v>
      </c>
      <c r="B72">
        <f t="shared" si="17"/>
        <v>13</v>
      </c>
      <c r="C72" s="4">
        <f t="shared" ca="1" si="18"/>
        <v>96848</v>
      </c>
      <c r="D72">
        <v>96848</v>
      </c>
      <c r="E72" t="s">
        <v>218</v>
      </c>
      <c r="F72" t="s">
        <v>55</v>
      </c>
      <c r="G72" t="s">
        <v>182</v>
      </c>
      <c r="H72" t="s">
        <v>94</v>
      </c>
      <c r="I72" t="s">
        <v>30</v>
      </c>
      <c r="J72" t="s">
        <v>123</v>
      </c>
      <c r="K72" t="str">
        <f t="shared" ca="1" si="19"/>
        <v>.</v>
      </c>
      <c r="L72" t="s">
        <v>484</v>
      </c>
      <c r="M72" t="s">
        <v>980</v>
      </c>
      <c r="N72" t="s">
        <v>918</v>
      </c>
      <c r="O72" t="s">
        <v>123</v>
      </c>
      <c r="P72" t="s">
        <v>123</v>
      </c>
      <c r="Q72" t="s">
        <v>82</v>
      </c>
      <c r="S72" t="s">
        <v>269</v>
      </c>
      <c r="T72" t="s">
        <v>23</v>
      </c>
      <c r="U72" t="s">
        <v>22</v>
      </c>
      <c r="V72" t="s">
        <v>29</v>
      </c>
      <c r="W72" t="s">
        <v>54</v>
      </c>
      <c r="X72" t="s">
        <v>218</v>
      </c>
      <c r="Y72" t="s">
        <v>484</v>
      </c>
      <c r="Z72" t="s">
        <v>484</v>
      </c>
      <c r="AA72" s="2">
        <v>42802.22383101852</v>
      </c>
      <c r="AB72" s="2">
        <v>42829.628495370373</v>
      </c>
      <c r="AD72">
        <v>5</v>
      </c>
      <c r="AE72" t="str">
        <f t="shared" ca="1" si="20"/>
        <v>Snapshots</v>
      </c>
      <c r="AF72" t="str">
        <f t="shared" ca="1" si="21"/>
        <v>Avitus_1.4.0.65-20170426</v>
      </c>
      <c r="AG72" t="str">
        <f t="shared" ca="1" si="22"/>
        <v xml:space="preserve"> ---</v>
      </c>
      <c r="AH72" t="str">
        <f t="shared" ca="1" si="23"/>
        <v>P2</v>
      </c>
    </row>
    <row r="73" spans="1:34" x14ac:dyDescent="0.3">
      <c r="A73">
        <f t="shared" si="16"/>
        <v>11</v>
      </c>
      <c r="B73">
        <f t="shared" si="17"/>
        <v>6</v>
      </c>
      <c r="C73" s="4">
        <f t="shared" ca="1" si="18"/>
        <v>97994</v>
      </c>
      <c r="D73">
        <v>97994</v>
      </c>
      <c r="E73" t="s">
        <v>248</v>
      </c>
      <c r="F73" t="s">
        <v>55</v>
      </c>
      <c r="G73" t="s">
        <v>802</v>
      </c>
      <c r="H73" t="s">
        <v>184</v>
      </c>
      <c r="I73" t="s">
        <v>68</v>
      </c>
      <c r="J73" t="s">
        <v>123</v>
      </c>
      <c r="K73" t="str">
        <f t="shared" ca="1" si="19"/>
        <v>.</v>
      </c>
      <c r="L73" t="s">
        <v>484</v>
      </c>
      <c r="M73" t="s">
        <v>484</v>
      </c>
      <c r="N73" t="s">
        <v>995</v>
      </c>
      <c r="O73" t="s">
        <v>123</v>
      </c>
      <c r="P73" t="s">
        <v>123</v>
      </c>
      <c r="Q73" t="s">
        <v>82</v>
      </c>
      <c r="S73" t="s">
        <v>269</v>
      </c>
      <c r="T73" t="s">
        <v>23</v>
      </c>
      <c r="U73" t="s">
        <v>22</v>
      </c>
      <c r="V73" t="s">
        <v>82</v>
      </c>
      <c r="W73" t="s">
        <v>54</v>
      </c>
      <c r="X73" t="s">
        <v>188</v>
      </c>
      <c r="Y73" t="s">
        <v>484</v>
      </c>
      <c r="Z73" t="s">
        <v>484</v>
      </c>
      <c r="AA73" s="2">
        <v>42831.169050925928</v>
      </c>
      <c r="AB73" s="2">
        <v>42836.299664351849</v>
      </c>
      <c r="AD73">
        <v>6</v>
      </c>
      <c r="AE73" t="str">
        <f t="shared" ca="1" si="20"/>
        <v>Snapshots</v>
      </c>
      <c r="AF73" t="str">
        <f t="shared" ca="1" si="21"/>
        <v xml:space="preserve"> ---</v>
      </c>
      <c r="AG73" t="str">
        <f t="shared" ca="1" si="22"/>
        <v xml:space="preserve"> ---</v>
      </c>
      <c r="AH73" t="str">
        <f t="shared" ca="1" si="23"/>
        <v>P0</v>
      </c>
    </row>
    <row r="74" spans="1:34" x14ac:dyDescent="0.3">
      <c r="A74">
        <f t="shared" si="16"/>
        <v>42227</v>
      </c>
      <c r="B74">
        <f t="shared" si="17"/>
        <v>42227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42227</v>
      </c>
      <c r="B75">
        <f t="shared" si="17"/>
        <v>42227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42227</v>
      </c>
      <c r="B76">
        <f t="shared" si="17"/>
        <v>42227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42227</v>
      </c>
      <c r="B77">
        <f t="shared" si="17"/>
        <v>42227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42227</v>
      </c>
      <c r="B78">
        <f t="shared" si="17"/>
        <v>42227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42227</v>
      </c>
      <c r="B79">
        <f t="shared" si="17"/>
        <v>42227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42227</v>
      </c>
      <c r="B80">
        <f t="shared" si="17"/>
        <v>42227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42227</v>
      </c>
      <c r="B81">
        <f t="shared" si="17"/>
        <v>42227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42227</v>
      </c>
      <c r="B82">
        <f t="shared" si="17"/>
        <v>42227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42227</v>
      </c>
      <c r="B83">
        <f t="shared" si="17"/>
        <v>42227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42227</v>
      </c>
      <c r="B84">
        <f t="shared" si="17"/>
        <v>42227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42227</v>
      </c>
      <c r="B85">
        <f t="shared" si="17"/>
        <v>42227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42227</v>
      </c>
      <c r="B86">
        <f t="shared" si="17"/>
        <v>42227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42227</v>
      </c>
      <c r="B87">
        <f t="shared" si="17"/>
        <v>42227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42227</v>
      </c>
      <c r="B88">
        <f t="shared" si="17"/>
        <v>42227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42227</v>
      </c>
      <c r="B89">
        <f t="shared" si="17"/>
        <v>42227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42227</v>
      </c>
      <c r="B90">
        <f t="shared" si="17"/>
        <v>42227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42227</v>
      </c>
      <c r="B91">
        <f t="shared" si="17"/>
        <v>42227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42227</v>
      </c>
      <c r="B92">
        <f t="shared" si="17"/>
        <v>42227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42227</v>
      </c>
      <c r="B93">
        <f t="shared" si="17"/>
        <v>42227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42227</v>
      </c>
      <c r="B94">
        <f t="shared" si="17"/>
        <v>42227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42227</v>
      </c>
      <c r="B95">
        <f t="shared" si="17"/>
        <v>42227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42227</v>
      </c>
      <c r="B96">
        <f t="shared" si="17"/>
        <v>42227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42227</v>
      </c>
      <c r="B97">
        <f t="shared" si="17"/>
        <v>42227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42227</v>
      </c>
      <c r="B98">
        <f t="shared" si="17"/>
        <v>42227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42227</v>
      </c>
      <c r="B99">
        <f t="shared" si="17"/>
        <v>42227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42227</v>
      </c>
      <c r="B100">
        <f t="shared" si="17"/>
        <v>42227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72</v>
      </c>
      <c r="K103" t="s">
        <v>1055</v>
      </c>
    </row>
    <row r="104" spans="1:34" x14ac:dyDescent="0.3">
      <c r="G104" t="s">
        <v>153</v>
      </c>
      <c r="I104" t="str">
        <f>CONCATENATE(MID($K$103,11,5), " Report")</f>
        <v>04-13 Report</v>
      </c>
      <c r="K104" s="6">
        <v>42842</v>
      </c>
    </row>
    <row r="105" spans="1:34" x14ac:dyDescent="0.3">
      <c r="F105" t="s">
        <v>150</v>
      </c>
      <c r="G105">
        <f ca="1">COUNTIFS(K2:K100,"=NTR")</f>
        <v>15</v>
      </c>
      <c r="I105">
        <f ca="1">INDIRECT("'" &amp; $K$103 &amp; "'!$g" &amp; ROW())</f>
        <v>11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10</v>
      </c>
      <c r="I106">
        <f t="shared" ref="I106:I111" ca="1" si="24">INDIRECT("'" &amp; $K$103 &amp; "'!$g" &amp; ROW())</f>
        <v>11</v>
      </c>
      <c r="K106" s="7"/>
    </row>
    <row r="107" spans="1:34" x14ac:dyDescent="0.3">
      <c r="F107" t="s">
        <v>157</v>
      </c>
      <c r="G107">
        <f>COUNTIFS(B2:B81,"&gt;7",B2:B81,"&lt;400")-11</f>
        <v>2</v>
      </c>
      <c r="I107">
        <f t="shared" ca="1" si="24"/>
        <v>-2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2</v>
      </c>
    </row>
    <row r="109" spans="1:34" x14ac:dyDescent="0.3">
      <c r="F109" t="s">
        <v>158</v>
      </c>
      <c r="G109">
        <f>COUNTA(D2:D104)</f>
        <v>72</v>
      </c>
      <c r="I109">
        <f t="shared" ca="1" si="24"/>
        <v>68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6</v>
      </c>
      <c r="I111">
        <f t="shared" ca="1" si="24"/>
        <v>7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15</v>
      </c>
      <c r="H115" s="1">
        <f>COUNTIFS($F$2:$F$95,F115 &amp; "*",$H$2:$H$95,"P0")</f>
        <v>11</v>
      </c>
      <c r="I115" s="1">
        <f ca="1">INDIRECT("'" &amp; $K$103 &amp; "'!$g" &amp; ROW())</f>
        <v>14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0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11</v>
      </c>
      <c r="H117" s="1">
        <f t="shared" si="26"/>
        <v>6</v>
      </c>
      <c r="I117" s="1">
        <f t="shared" ca="1" si="27"/>
        <v>9</v>
      </c>
    </row>
    <row r="118" spans="5:13" x14ac:dyDescent="0.3">
      <c r="F118" t="s">
        <v>70</v>
      </c>
      <c r="G118" s="1">
        <f t="shared" si="25"/>
        <v>10</v>
      </c>
      <c r="H118" s="1">
        <f t="shared" si="26"/>
        <v>9</v>
      </c>
      <c r="I118" s="1">
        <f t="shared" ca="1" si="27"/>
        <v>9</v>
      </c>
    </row>
    <row r="119" spans="5:13" x14ac:dyDescent="0.3">
      <c r="F119" t="s">
        <v>253</v>
      </c>
      <c r="G119" s="1">
        <f t="shared" si="25"/>
        <v>5</v>
      </c>
      <c r="H119" s="1">
        <f t="shared" si="26"/>
        <v>4</v>
      </c>
      <c r="I119" s="1">
        <f t="shared" ca="1" si="27"/>
        <v>6</v>
      </c>
      <c r="K119" t="s">
        <v>161</v>
      </c>
    </row>
    <row r="120" spans="5:13" x14ac:dyDescent="0.3">
      <c r="F120" t="s">
        <v>48</v>
      </c>
      <c r="G120" s="1">
        <f t="shared" si="25"/>
        <v>1</v>
      </c>
      <c r="H120" s="1">
        <f t="shared" si="26"/>
        <v>0</v>
      </c>
      <c r="I120" s="1">
        <f t="shared" ca="1" si="27"/>
        <v>1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8</v>
      </c>
      <c r="H122" s="1">
        <f t="shared" si="26"/>
        <v>4</v>
      </c>
      <c r="I122" s="1">
        <f t="shared" ca="1" si="27"/>
        <v>9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3</v>
      </c>
      <c r="H125" s="1">
        <f t="shared" si="26"/>
        <v>0</v>
      </c>
      <c r="I125" s="1">
        <f t="shared" ca="1" si="27"/>
        <v>3</v>
      </c>
      <c r="M125" t="str">
        <f>CONCATENATE("Prev Rpt= ",$K$103)</f>
        <v>Prev Rpt= bugs-2017-04-13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43</v>
      </c>
      <c r="M126">
        <f ca="1">INDIRECT("'" &amp; $K$103 &amp; "'!$l" &amp; ROW())</f>
        <v>41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9</v>
      </c>
      <c r="M127">
        <f ca="1">INDIRECT("'" &amp; $K$103 &amp; "'!$l" &amp; ROW())</f>
        <v>9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18</v>
      </c>
      <c r="M128">
        <f ca="1">INDIRECT("'" &amp; $K$103 &amp; "'!$l" &amp; ROW())</f>
        <v>14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1</v>
      </c>
      <c r="I129" s="1">
        <f t="shared" ca="1" si="27"/>
        <v>1</v>
      </c>
      <c r="K129" t="s">
        <v>203</v>
      </c>
      <c r="L129">
        <f>COUNTIFS(H2:H95, "unspecified")</f>
        <v>2</v>
      </c>
      <c r="M129">
        <f ca="1">INDIRECT("'" &amp; $K$103 &amp; "'!$l" &amp; ROW())</f>
        <v>4</v>
      </c>
    </row>
    <row r="130" spans="5:13" x14ac:dyDescent="0.3">
      <c r="F130" t="s">
        <v>86</v>
      </c>
      <c r="G130" s="1">
        <f t="shared" si="25"/>
        <v>13</v>
      </c>
      <c r="H130" s="1">
        <f t="shared" si="26"/>
        <v>6</v>
      </c>
      <c r="I130" s="1">
        <f t="shared" ca="1" si="27"/>
        <v>11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72</v>
      </c>
      <c r="M131" s="1">
        <f ca="1">SUM(M126:M129)</f>
        <v>68</v>
      </c>
    </row>
    <row r="132" spans="5:13" s="1" customFormat="1" x14ac:dyDescent="0.3">
      <c r="F132" s="1" t="s">
        <v>55</v>
      </c>
      <c r="G132" s="1">
        <f>COUNTIFS($F$2:$F$95,F132 &amp; "*")</f>
        <v>3</v>
      </c>
      <c r="H132" s="1">
        <f>COUNTIFS($F$2:$F$95,F132 &amp; "*",$H$2:$H$95,"P0")</f>
        <v>1</v>
      </c>
      <c r="I132" s="1">
        <f t="shared" ca="1" si="27"/>
        <v>3</v>
      </c>
    </row>
    <row r="133" spans="5:13" s="1" customFormat="1" x14ac:dyDescent="0.3">
      <c r="G133" s="1">
        <f>SUM(G115:G132)</f>
        <v>72</v>
      </c>
      <c r="H133" s="1">
        <f>SUM(H115:H132)</f>
        <v>43</v>
      </c>
      <c r="I133" s="1">
        <f ca="1">SUM(I115:I132)</f>
        <v>68</v>
      </c>
      <c r="K133" s="13" t="str">
        <f>CONCATENATE("226 to be verified/closed, ",SUM(55,30)," non-QA submitter.")</f>
        <v>226 to be verified/closed, 85 non-QA submitter.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0</v>
      </c>
      <c r="I136" s="1">
        <f ca="1">INDIRECT("'" &amp; $K$103 &amp; "'!$g" &amp; ROW())</f>
        <v>0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42</v>
      </c>
      <c r="I137" s="1">
        <f ca="1">INDIRECT("'" &amp; $K$103 &amp; "'!$g" &amp; ROW())</f>
        <v>39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30</v>
      </c>
      <c r="I138" s="1">
        <f ca="1">INDIRECT("'" &amp; $K$103 &amp; "'!$g" &amp; ROW())</f>
        <v>29</v>
      </c>
      <c r="K138" s="4" t="s">
        <v>968</v>
      </c>
    </row>
    <row r="139" spans="5:13" x14ac:dyDescent="0.3">
      <c r="G139">
        <f>SUM(G136:G138)</f>
        <v>72</v>
      </c>
      <c r="I139">
        <f ca="1">INDIRECT("'" &amp; $K$103 &amp; "'!$g" &amp; ROW())</f>
        <v>68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48</v>
      </c>
      <c r="I141">
        <f ca="1">INDIRECT("'" &amp; $K$103 &amp; "'!$g" &amp;ROW())</f>
        <v>43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7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11</v>
      </c>
      <c r="I143">
        <f t="shared" ca="1" si="29"/>
        <v>11</v>
      </c>
    </row>
    <row r="144" spans="5:13" s="1" customFormat="1" x14ac:dyDescent="0.3">
      <c r="E144"/>
      <c r="F144" t="s">
        <v>29</v>
      </c>
      <c r="G144">
        <f t="shared" si="28"/>
        <v>11</v>
      </c>
      <c r="I144">
        <f t="shared" ca="1" si="29"/>
        <v>11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1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72</v>
      </c>
      <c r="I149" s="1">
        <f ca="1">SUM(I141:I147)</f>
        <v>68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0</v>
      </c>
      <c r="I158">
        <f t="shared" ca="1" si="30"/>
        <v>0</v>
      </c>
    </row>
    <row r="159" spans="5:9" x14ac:dyDescent="0.3">
      <c r="F159" t="s">
        <v>768</v>
      </c>
      <c r="G159">
        <f t="shared" si="31"/>
        <v>0</v>
      </c>
      <c r="I159">
        <f t="shared" ca="1" si="30"/>
        <v>0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176" priority="4">
      <formula>IF(AND(F2 &lt;&gt; AE2, AE2 &lt;&gt; "NTR"), 1,0)</formula>
    </cfRule>
  </conditionalFormatting>
  <conditionalFormatting sqref="M2:M100">
    <cfRule type="expression" dxfId="175" priority="3">
      <formula>IF(AND(M2&lt;&gt;AF2,AF2 &lt;&gt; "---"),IF(AF2 &lt;&gt; "NoTarg",1,0),0)</formula>
    </cfRule>
  </conditionalFormatting>
  <conditionalFormatting sqref="L2:L100">
    <cfRule type="expression" dxfId="174" priority="2">
      <formula>IF(AND(L2 &lt;&gt; AG2, AG2 &lt;&gt; "NoWaive"), 1,0)</formula>
    </cfRule>
  </conditionalFormatting>
  <conditionalFormatting sqref="H2:H100">
    <cfRule type="expression" dxfId="173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72" priority="5">
      <formula>MOD(ROW(),2)=0</formula>
    </cfRule>
  </conditionalFormatting>
  <hyperlinks>
    <hyperlink ref="K115" r:id="rId1"/>
    <hyperlink ref="K1" location="'bugs-2017-04-17'!K118" display="Prev Notes"/>
    <hyperlink ref="N111" location="'bugs-2017-04-17'!A2" display="Top"/>
    <hyperlink ref="E17" r:id="rId2" display="moorthy.mm@hpe.com"/>
    <hyperlink ref="E42" r:id="rId3" display="gabriel.vicoveanu@hpe.com"/>
    <hyperlink ref="E84" r:id="rId4" display="akshay.ballal@hpe.com"/>
    <hyperlink ref="K137" r:id="rId5"/>
    <hyperlink ref="K134" r:id="rId6"/>
    <hyperlink ref="E49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4641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42" r:id="rId13" name="Button 2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43" r:id="rId14" name="Button 3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44" r:id="rId15" name="Button 4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45" r:id="rId16" name="Button 5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46" r:id="rId17" name="Button 6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47" r:id="rId18" name="Button 7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48" r:id="rId19" name="Button 8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49" r:id="rId20" name="Button 9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50" r:id="rId21" name="Button 10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51" r:id="rId22" name="Button 11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52" r:id="rId23" name="Button 12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653" r:id="rId24" name="Button 13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AH174"/>
  <sheetViews>
    <sheetView zoomScale="62" zoomScaleNormal="62" workbookViewId="0">
      <pane ySplit="1" topLeftCell="A97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68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13-Apr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285</v>
      </c>
      <c r="B2">
        <f t="shared" ref="B2:B33" si="1">DAYS360(AB2,$K$104)</f>
        <v>2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1008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42836.151631944442</v>
      </c>
      <c r="AD2">
        <v>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"'!$C$2:$L$90"),10,FALSE),"NoWaive")</f>
        <v xml:space="preserve"> ---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176</v>
      </c>
      <c r="B3">
        <f t="shared" si="1"/>
        <v>1</v>
      </c>
      <c r="C3" s="4">
        <f t="shared" ca="1" si="2"/>
        <v>90773</v>
      </c>
      <c r="D3">
        <v>90773</v>
      </c>
      <c r="E3" t="s">
        <v>1016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980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42837.175717592596</v>
      </c>
      <c r="AD3">
        <v>5</v>
      </c>
      <c r="AE3" t="str">
        <f t="shared" ca="1" si="4"/>
        <v>ADE</v>
      </c>
      <c r="AF3" t="str">
        <f t="shared" ca="1" si="5"/>
        <v>Avitus_1.4.0.64-20170419</v>
      </c>
      <c r="AG3" t="str">
        <f t="shared" ca="1" si="6"/>
        <v xml:space="preserve"> ---</v>
      </c>
      <c r="AH3" t="str">
        <f t="shared" ca="1" si="7"/>
        <v>P2</v>
      </c>
    </row>
    <row r="4" spans="1:34" x14ac:dyDescent="0.3">
      <c r="A4">
        <f t="shared" si="0"/>
        <v>133</v>
      </c>
      <c r="B4">
        <f t="shared" si="1"/>
        <v>1</v>
      </c>
      <c r="C4" s="4">
        <f t="shared" ca="1" si="2"/>
        <v>93106</v>
      </c>
      <c r="D4">
        <v>93106</v>
      </c>
      <c r="E4" t="s">
        <v>146</v>
      </c>
      <c r="F4" t="s">
        <v>45</v>
      </c>
      <c r="G4" t="s">
        <v>46</v>
      </c>
      <c r="H4" t="s">
        <v>184</v>
      </c>
      <c r="I4" t="s">
        <v>123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42837.903715277775</v>
      </c>
      <c r="AD4">
        <v>8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 xml:space="preserve"> ---</v>
      </c>
      <c r="AH4" t="str">
        <f t="shared" ca="1" si="7"/>
        <v>P0</v>
      </c>
    </row>
    <row r="5" spans="1:34" x14ac:dyDescent="0.3">
      <c r="A5">
        <f t="shared" si="0"/>
        <v>86</v>
      </c>
      <c r="B5">
        <f t="shared" si="1"/>
        <v>9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917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42829.273414351854</v>
      </c>
      <c r="AD5">
        <v>10</v>
      </c>
      <c r="AE5" t="str">
        <f t="shared" ca="1" si="4"/>
        <v>ADE</v>
      </c>
      <c r="AF5" t="str">
        <f t="shared" ca="1" si="5"/>
        <v>Avitus_1.4.0.64-20170419</v>
      </c>
      <c r="AG5" t="str">
        <f t="shared" ca="1" si="6"/>
        <v xml:space="preserve"> ---</v>
      </c>
      <c r="AH5" t="str">
        <f t="shared" ca="1" si="7"/>
        <v>P0</v>
      </c>
    </row>
    <row r="6" spans="1:34" x14ac:dyDescent="0.3">
      <c r="A6">
        <f t="shared" si="0"/>
        <v>79</v>
      </c>
      <c r="B6">
        <f t="shared" si="1"/>
        <v>9</v>
      </c>
      <c r="C6" s="4">
        <f t="shared" ca="1" si="2"/>
        <v>94952</v>
      </c>
      <c r="D6">
        <v>94952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917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42829.274918981479</v>
      </c>
      <c r="AD6">
        <v>5</v>
      </c>
      <c r="AE6" t="str">
        <f t="shared" ca="1" si="4"/>
        <v>ADE</v>
      </c>
      <c r="AF6" t="str">
        <f t="shared" ca="1" si="5"/>
        <v>Avitus_1.4.0.64-20170419</v>
      </c>
      <c r="AG6" t="str">
        <f t="shared" ca="1" si="6"/>
        <v xml:space="preserve"> ---</v>
      </c>
      <c r="AH6" t="str">
        <f t="shared" ca="1" si="7"/>
        <v>P0</v>
      </c>
    </row>
    <row r="7" spans="1:34" x14ac:dyDescent="0.3">
      <c r="A7">
        <f t="shared" si="0"/>
        <v>49</v>
      </c>
      <c r="B7">
        <f t="shared" si="1"/>
        <v>6</v>
      </c>
      <c r="C7" s="4">
        <f t="shared" ca="1" si="2"/>
        <v>96366</v>
      </c>
      <c r="D7">
        <v>96366</v>
      </c>
      <c r="E7" t="s">
        <v>59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42832.715127314812</v>
      </c>
      <c r="AD7">
        <v>2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 xml:space="preserve"> ---</v>
      </c>
      <c r="AH7" t="str">
        <f t="shared" ca="1" si="7"/>
        <v>P0</v>
      </c>
    </row>
    <row r="8" spans="1:34" x14ac:dyDescent="0.3">
      <c r="A8">
        <f t="shared" si="0"/>
        <v>35</v>
      </c>
      <c r="B8">
        <f t="shared" si="1"/>
        <v>2</v>
      </c>
      <c r="C8" s="4">
        <f t="shared" ca="1" si="2"/>
        <v>96870</v>
      </c>
      <c r="D8">
        <v>96870</v>
      </c>
      <c r="E8" t="s">
        <v>785</v>
      </c>
      <c r="F8" t="s">
        <v>45</v>
      </c>
      <c r="G8" t="s">
        <v>786</v>
      </c>
      <c r="H8" t="s">
        <v>184</v>
      </c>
      <c r="I8" t="s">
        <v>81</v>
      </c>
      <c r="J8" t="s">
        <v>123</v>
      </c>
      <c r="K8" t="str">
        <f t="shared" ca="1" si="3"/>
        <v>.</v>
      </c>
      <c r="L8" t="s">
        <v>484</v>
      </c>
      <c r="M8" t="s">
        <v>980</v>
      </c>
      <c r="N8" t="s">
        <v>772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405</v>
      </c>
      <c r="Y8" t="s">
        <v>484</v>
      </c>
      <c r="Z8" t="s">
        <v>484</v>
      </c>
      <c r="AA8" s="2">
        <v>42802.551319444443</v>
      </c>
      <c r="AB8" s="2">
        <v>42836.415543981479</v>
      </c>
      <c r="AD8">
        <v>4</v>
      </c>
      <c r="AE8" t="str">
        <f t="shared" ca="1" si="4"/>
        <v>Protocols-SMB</v>
      </c>
      <c r="AF8" t="str">
        <f t="shared" ca="1" si="5"/>
        <v>Avitus_1.4.0.65-20170426</v>
      </c>
      <c r="AG8" t="str">
        <f t="shared" ca="1" si="6"/>
        <v xml:space="preserve"> ---</v>
      </c>
      <c r="AH8" t="str">
        <f t="shared" ca="1" si="7"/>
        <v>P0</v>
      </c>
    </row>
    <row r="9" spans="1:34" x14ac:dyDescent="0.3">
      <c r="A9">
        <f t="shared" si="0"/>
        <v>27</v>
      </c>
      <c r="B9">
        <f t="shared" si="1"/>
        <v>1</v>
      </c>
      <c r="C9" s="4">
        <f t="shared" ca="1" si="2"/>
        <v>97125</v>
      </c>
      <c r="D9">
        <v>97125</v>
      </c>
      <c r="E9" t="s">
        <v>146</v>
      </c>
      <c r="F9" t="s">
        <v>45</v>
      </c>
      <c r="G9" t="s">
        <v>46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790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90</v>
      </c>
      <c r="X9" t="s">
        <v>536</v>
      </c>
      <c r="Y9" t="s">
        <v>484</v>
      </c>
      <c r="Z9" t="s">
        <v>484</v>
      </c>
      <c r="AA9" s="2">
        <v>42810.059907407405</v>
      </c>
      <c r="AB9" s="2">
        <v>42837.140208333331</v>
      </c>
      <c r="AD9">
        <v>11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 xml:space="preserve"> ---</v>
      </c>
      <c r="AH9" t="str">
        <f t="shared" ca="1" si="7"/>
        <v>P0</v>
      </c>
    </row>
    <row r="10" spans="1:34" x14ac:dyDescent="0.3">
      <c r="A10">
        <f t="shared" si="0"/>
        <v>16</v>
      </c>
      <c r="B10">
        <f t="shared" si="1"/>
        <v>2</v>
      </c>
      <c r="C10" s="4">
        <f t="shared" ca="1" si="2"/>
        <v>97540</v>
      </c>
      <c r="D10">
        <v>97540</v>
      </c>
      <c r="E10" t="s">
        <v>412</v>
      </c>
      <c r="F10" t="s">
        <v>45</v>
      </c>
      <c r="G10" t="s">
        <v>64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909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90</v>
      </c>
      <c r="X10" t="s">
        <v>430</v>
      </c>
      <c r="Y10" t="s">
        <v>484</v>
      </c>
      <c r="Z10" t="s">
        <v>484</v>
      </c>
      <c r="AA10" s="2">
        <v>42821.82739583333</v>
      </c>
      <c r="AB10" s="2">
        <v>42836.078969907408</v>
      </c>
      <c r="AD10">
        <v>9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 xml:space="preserve"> ---</v>
      </c>
      <c r="AH10" t="str">
        <f t="shared" ca="1" si="7"/>
        <v>P0</v>
      </c>
    </row>
    <row r="11" spans="1:34" x14ac:dyDescent="0.3">
      <c r="A11">
        <f t="shared" si="0"/>
        <v>16</v>
      </c>
      <c r="B11">
        <f t="shared" si="1"/>
        <v>1</v>
      </c>
      <c r="C11" s="4">
        <f t="shared" ca="1" si="2"/>
        <v>97541</v>
      </c>
      <c r="D11">
        <v>97541</v>
      </c>
      <c r="E11" t="s">
        <v>140</v>
      </c>
      <c r="F11" t="s">
        <v>45</v>
      </c>
      <c r="G11" t="s">
        <v>131</v>
      </c>
      <c r="H11" t="s">
        <v>184</v>
      </c>
      <c r="I11" t="s">
        <v>68</v>
      </c>
      <c r="J11" t="s">
        <v>123</v>
      </c>
      <c r="K11" t="str">
        <f t="shared" ca="1" si="3"/>
        <v>.</v>
      </c>
      <c r="L11" t="s">
        <v>484</v>
      </c>
      <c r="M11" t="s">
        <v>917</v>
      </c>
      <c r="N11" t="s">
        <v>910</v>
      </c>
      <c r="O11" t="s">
        <v>123</v>
      </c>
      <c r="P11" t="s">
        <v>1012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499</v>
      </c>
      <c r="X11" t="s">
        <v>140</v>
      </c>
      <c r="Y11" t="s">
        <v>484</v>
      </c>
      <c r="Z11" t="s">
        <v>847</v>
      </c>
      <c r="AA11" s="2">
        <v>42821.924618055556</v>
      </c>
      <c r="AB11" s="2">
        <v>42837.438333333332</v>
      </c>
      <c r="AD11">
        <v>4</v>
      </c>
      <c r="AE11" t="str">
        <f t="shared" ca="1" si="4"/>
        <v>ADE</v>
      </c>
      <c r="AF11" t="str">
        <f t="shared" ca="1" si="5"/>
        <v>Avitus_1.4.0.63-20170412</v>
      </c>
      <c r="AG11" t="str">
        <f t="shared" ca="1" si="6"/>
        <v xml:space="preserve"> ---</v>
      </c>
      <c r="AH11" t="str">
        <f t="shared" ca="1" si="7"/>
        <v>P0</v>
      </c>
    </row>
    <row r="12" spans="1:34" x14ac:dyDescent="0.3">
      <c r="A12">
        <f t="shared" si="0"/>
        <v>13</v>
      </c>
      <c r="B12">
        <f t="shared" si="1"/>
        <v>0</v>
      </c>
      <c r="C12" s="4">
        <f t="shared" ca="1" si="2"/>
        <v>97664</v>
      </c>
      <c r="D12">
        <v>97664</v>
      </c>
      <c r="E12" t="s">
        <v>801</v>
      </c>
      <c r="F12" t="s">
        <v>45</v>
      </c>
      <c r="G12" t="s">
        <v>55</v>
      </c>
      <c r="H12" t="s">
        <v>94</v>
      </c>
      <c r="I12" t="s">
        <v>30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931</v>
      </c>
      <c r="O12" t="s">
        <v>123</v>
      </c>
      <c r="P12" t="s">
        <v>123</v>
      </c>
      <c r="Q12" t="s">
        <v>82</v>
      </c>
      <c r="S12" t="s">
        <v>269</v>
      </c>
      <c r="T12" t="s">
        <v>23</v>
      </c>
      <c r="U12" t="s">
        <v>22</v>
      </c>
      <c r="V12" t="s">
        <v>29</v>
      </c>
      <c r="W12" t="s">
        <v>54</v>
      </c>
      <c r="X12" t="s">
        <v>932</v>
      </c>
      <c r="Y12" t="s">
        <v>484</v>
      </c>
      <c r="Z12" t="s">
        <v>484</v>
      </c>
      <c r="AA12" s="2">
        <v>42824.096377314818</v>
      </c>
      <c r="AB12" s="2">
        <v>42838.018495370372</v>
      </c>
      <c r="AD12">
        <v>3</v>
      </c>
      <c r="AE12" t="str">
        <f t="shared" ca="1" si="4"/>
        <v>Snapshots</v>
      </c>
      <c r="AF12" t="str">
        <f t="shared" ca="1" si="5"/>
        <v xml:space="preserve"> ---</v>
      </c>
      <c r="AG12" t="str">
        <f t="shared" ca="1" si="6"/>
        <v xml:space="preserve"> ---</v>
      </c>
      <c r="AH12" t="str">
        <f t="shared" ca="1" si="7"/>
        <v>P2</v>
      </c>
    </row>
    <row r="13" spans="1:34" x14ac:dyDescent="0.3">
      <c r="A13">
        <f t="shared" si="0"/>
        <v>6</v>
      </c>
      <c r="B13">
        <f t="shared" si="1"/>
        <v>2</v>
      </c>
      <c r="C13" s="4">
        <f t="shared" ca="1" si="2"/>
        <v>98022</v>
      </c>
      <c r="D13">
        <v>98022</v>
      </c>
      <c r="E13" t="s">
        <v>248</v>
      </c>
      <c r="F13" t="s">
        <v>45</v>
      </c>
      <c r="G13" t="s">
        <v>55</v>
      </c>
      <c r="H13" t="s">
        <v>184</v>
      </c>
      <c r="I13" t="s">
        <v>68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1013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39</v>
      </c>
      <c r="V13" t="s">
        <v>82</v>
      </c>
      <c r="W13" t="s">
        <v>90</v>
      </c>
      <c r="X13" t="s">
        <v>747</v>
      </c>
      <c r="Y13" t="s">
        <v>484</v>
      </c>
      <c r="Z13" t="s">
        <v>484</v>
      </c>
      <c r="AA13" s="2">
        <v>42832.046574074076</v>
      </c>
      <c r="AB13" s="2">
        <v>42836.163229166668</v>
      </c>
      <c r="AD13">
        <v>3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 xml:space="preserve"> ---</v>
      </c>
      <c r="AH13" t="str">
        <f t="shared" ca="1" si="7"/>
        <v>P0</v>
      </c>
    </row>
    <row r="14" spans="1:34" x14ac:dyDescent="0.3">
      <c r="A14">
        <f t="shared" si="0"/>
        <v>3</v>
      </c>
      <c r="B14">
        <f t="shared" si="1"/>
        <v>1</v>
      </c>
      <c r="C14" s="4">
        <f t="shared" ca="1" si="2"/>
        <v>98076</v>
      </c>
      <c r="D14">
        <v>98076</v>
      </c>
      <c r="E14" t="s">
        <v>110</v>
      </c>
      <c r="F14" t="s">
        <v>45</v>
      </c>
      <c r="G14" t="s">
        <v>482</v>
      </c>
      <c r="H14" t="s">
        <v>184</v>
      </c>
      <c r="I14" t="s">
        <v>649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1006</v>
      </c>
      <c r="O14" t="s">
        <v>123</v>
      </c>
      <c r="P14" t="s">
        <v>123</v>
      </c>
      <c r="Q14" t="s">
        <v>82</v>
      </c>
      <c r="S14" t="s">
        <v>269</v>
      </c>
      <c r="T14" t="s">
        <v>36</v>
      </c>
      <c r="U14" t="s">
        <v>39</v>
      </c>
      <c r="V14" t="s">
        <v>82</v>
      </c>
      <c r="W14" t="s">
        <v>95</v>
      </c>
      <c r="X14" t="s">
        <v>110</v>
      </c>
      <c r="Y14" t="s">
        <v>484</v>
      </c>
      <c r="Z14" t="s">
        <v>484</v>
      </c>
      <c r="AA14" s="2">
        <v>42835.16946759259</v>
      </c>
      <c r="AB14" s="2">
        <v>42837.910370370373</v>
      </c>
      <c r="AC14" t="s">
        <v>125</v>
      </c>
      <c r="AD14">
        <v>2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 xml:space="preserve"> ---</v>
      </c>
      <c r="AH14" t="str">
        <f t="shared" ca="1" si="7"/>
        <v>P2</v>
      </c>
    </row>
    <row r="15" spans="1:34" x14ac:dyDescent="0.3">
      <c r="A15">
        <f t="shared" si="0"/>
        <v>2</v>
      </c>
      <c r="B15">
        <f t="shared" si="1"/>
        <v>1</v>
      </c>
      <c r="C15" s="4">
        <f t="shared" ca="1" si="2"/>
        <v>98137</v>
      </c>
      <c r="D15">
        <v>98137</v>
      </c>
      <c r="E15" t="s">
        <v>805</v>
      </c>
      <c r="F15" t="s">
        <v>45</v>
      </c>
      <c r="G15" t="s">
        <v>131</v>
      </c>
      <c r="H15" t="s">
        <v>156</v>
      </c>
      <c r="I15" t="s">
        <v>123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1011</v>
      </c>
      <c r="O15" t="s">
        <v>123</v>
      </c>
      <c r="P15" t="s">
        <v>616</v>
      </c>
      <c r="Q15" t="s">
        <v>82</v>
      </c>
      <c r="S15" t="s">
        <v>269</v>
      </c>
      <c r="T15" t="s">
        <v>23</v>
      </c>
      <c r="U15" t="s">
        <v>22</v>
      </c>
      <c r="V15" t="s">
        <v>82</v>
      </c>
      <c r="W15" t="s">
        <v>90</v>
      </c>
      <c r="X15" t="s">
        <v>617</v>
      </c>
      <c r="Y15" t="s">
        <v>484</v>
      </c>
      <c r="Z15" t="s">
        <v>484</v>
      </c>
      <c r="AA15" s="2">
        <v>42836.185069444444</v>
      </c>
      <c r="AB15" s="2">
        <v>42837.912824074076</v>
      </c>
      <c r="AD15">
        <v>3</v>
      </c>
      <c r="AE15" t="str">
        <f t="shared" ca="1" si="4"/>
        <v>ADE</v>
      </c>
      <c r="AF15" t="str">
        <f t="shared" ca="1" si="5"/>
        <v xml:space="preserve"> ---</v>
      </c>
      <c r="AG15" t="str">
        <f t="shared" ca="1" si="6"/>
        <v xml:space="preserve"> ---</v>
      </c>
      <c r="AH15" t="str">
        <f t="shared" ca="1" si="7"/>
        <v>P2</v>
      </c>
    </row>
    <row r="16" spans="1:34" x14ac:dyDescent="0.3">
      <c r="A16">
        <f t="shared" si="0"/>
        <v>27</v>
      </c>
      <c r="B16">
        <f t="shared" si="1"/>
        <v>2</v>
      </c>
      <c r="C16" s="4">
        <f t="shared" ca="1" si="2"/>
        <v>97130</v>
      </c>
      <c r="D16">
        <v>97130</v>
      </c>
      <c r="E16" t="s">
        <v>522</v>
      </c>
      <c r="F16" t="s">
        <v>61</v>
      </c>
      <c r="G16" t="s">
        <v>783</v>
      </c>
      <c r="H16" t="s">
        <v>184</v>
      </c>
      <c r="I16" t="s">
        <v>68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817</v>
      </c>
      <c r="O16" t="s">
        <v>123</v>
      </c>
      <c r="P16" t="s">
        <v>123</v>
      </c>
      <c r="Q16" t="s">
        <v>82</v>
      </c>
      <c r="S16" t="s">
        <v>269</v>
      </c>
      <c r="T16" t="s">
        <v>36</v>
      </c>
      <c r="U16" t="s">
        <v>35</v>
      </c>
      <c r="V16" t="s">
        <v>82</v>
      </c>
      <c r="W16" t="s">
        <v>54</v>
      </c>
      <c r="X16" t="s">
        <v>522</v>
      </c>
      <c r="Y16" t="s">
        <v>484</v>
      </c>
      <c r="Z16" t="s">
        <v>484</v>
      </c>
      <c r="AA16" s="2">
        <v>42810.142129629632</v>
      </c>
      <c r="AB16" s="2">
        <v>42836.226377314815</v>
      </c>
      <c r="AD16">
        <v>26</v>
      </c>
      <c r="AE16" t="str">
        <f t="shared" ca="1" si="4"/>
        <v>AntiVirus</v>
      </c>
      <c r="AF16" t="str">
        <f t="shared" ca="1" si="5"/>
        <v xml:space="preserve"> ---</v>
      </c>
      <c r="AG16" t="str">
        <f t="shared" ca="1" si="6"/>
        <v xml:space="preserve"> ---</v>
      </c>
      <c r="AH16" t="str">
        <f t="shared" ca="1" si="7"/>
        <v>P0</v>
      </c>
    </row>
    <row r="17" spans="1:34" x14ac:dyDescent="0.3">
      <c r="A17">
        <f t="shared" si="0"/>
        <v>51</v>
      </c>
      <c r="B17">
        <f t="shared" si="1"/>
        <v>6</v>
      </c>
      <c r="C17" s="4">
        <f t="shared" ca="1" si="2"/>
        <v>96279</v>
      </c>
      <c r="D17">
        <v>96279</v>
      </c>
      <c r="E17" t="s">
        <v>804</v>
      </c>
      <c r="F17" t="s">
        <v>63</v>
      </c>
      <c r="G17" t="s">
        <v>55</v>
      </c>
      <c r="H17" t="s">
        <v>184</v>
      </c>
      <c r="I17" t="s">
        <v>649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545</v>
      </c>
      <c r="O17" t="s">
        <v>123</v>
      </c>
      <c r="P17" t="s">
        <v>123</v>
      </c>
      <c r="Q17" t="s">
        <v>82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405</v>
      </c>
      <c r="Y17" t="s">
        <v>100</v>
      </c>
      <c r="Z17" t="s">
        <v>484</v>
      </c>
      <c r="AA17" s="2">
        <v>42788.363287037035</v>
      </c>
      <c r="AB17" s="2">
        <v>42832.714849537035</v>
      </c>
      <c r="AD17">
        <v>3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 xml:space="preserve"> ---</v>
      </c>
      <c r="AH17" t="str">
        <f t="shared" ca="1" si="7"/>
        <v>P0</v>
      </c>
    </row>
    <row r="18" spans="1:34" x14ac:dyDescent="0.3">
      <c r="A18">
        <f t="shared" si="0"/>
        <v>26</v>
      </c>
      <c r="B18">
        <f t="shared" si="1"/>
        <v>1</v>
      </c>
      <c r="C18" s="4">
        <f t="shared" ca="1" si="2"/>
        <v>97187</v>
      </c>
      <c r="D18">
        <v>97187</v>
      </c>
      <c r="E18" t="s">
        <v>801</v>
      </c>
      <c r="F18" t="s">
        <v>63</v>
      </c>
      <c r="G18" t="s">
        <v>446</v>
      </c>
      <c r="H18" t="s">
        <v>112</v>
      </c>
      <c r="I18" t="s">
        <v>30</v>
      </c>
      <c r="J18" t="s">
        <v>123</v>
      </c>
      <c r="K18" t="str">
        <f t="shared" ca="1" si="3"/>
        <v>.</v>
      </c>
      <c r="L18" t="s">
        <v>484</v>
      </c>
      <c r="M18" t="s">
        <v>917</v>
      </c>
      <c r="N18" t="s">
        <v>818</v>
      </c>
      <c r="O18">
        <v>17100</v>
      </c>
      <c r="P18" t="s">
        <v>123</v>
      </c>
      <c r="Q18" t="s">
        <v>82</v>
      </c>
      <c r="S18" t="s">
        <v>269</v>
      </c>
      <c r="T18" t="s">
        <v>36</v>
      </c>
      <c r="U18" t="s">
        <v>35</v>
      </c>
      <c r="V18" t="s">
        <v>190</v>
      </c>
      <c r="W18" t="s">
        <v>26</v>
      </c>
      <c r="X18" t="s">
        <v>108</v>
      </c>
      <c r="Y18" t="s">
        <v>103</v>
      </c>
      <c r="Z18" t="s">
        <v>484</v>
      </c>
      <c r="AA18" s="2">
        <v>42811.371180555558</v>
      </c>
      <c r="AB18" s="2">
        <v>42837.028402777774</v>
      </c>
      <c r="AD18">
        <v>2</v>
      </c>
      <c r="AE18" t="str">
        <f t="shared" ca="1" si="4"/>
        <v>AvatarFS</v>
      </c>
      <c r="AF18" t="str">
        <f t="shared" ca="1" si="5"/>
        <v>Avitus_1.4.0.64-20170419</v>
      </c>
      <c r="AG18" t="str">
        <f t="shared" ca="1" si="6"/>
        <v xml:space="preserve"> ---</v>
      </c>
      <c r="AH18" t="str">
        <f t="shared" ca="1" si="7"/>
        <v>P1</v>
      </c>
    </row>
    <row r="19" spans="1:34" x14ac:dyDescent="0.3">
      <c r="A19">
        <f t="shared" si="0"/>
        <v>23</v>
      </c>
      <c r="B19">
        <f t="shared" si="1"/>
        <v>2</v>
      </c>
      <c r="C19" s="4">
        <f t="shared" ca="1" si="2"/>
        <v>97251</v>
      </c>
      <c r="D19">
        <v>97251</v>
      </c>
      <c r="E19" t="s">
        <v>138</v>
      </c>
      <c r="F19" t="s">
        <v>63</v>
      </c>
      <c r="G19" t="s">
        <v>120</v>
      </c>
      <c r="H19" t="s">
        <v>94</v>
      </c>
      <c r="I19" t="s">
        <v>701</v>
      </c>
      <c r="J19" t="s">
        <v>123</v>
      </c>
      <c r="K19" t="str">
        <f t="shared" ca="1" si="3"/>
        <v>.</v>
      </c>
      <c r="L19" t="s">
        <v>484</v>
      </c>
      <c r="M19" t="s">
        <v>917</v>
      </c>
      <c r="N19" t="s">
        <v>819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29</v>
      </c>
      <c r="W19" t="s">
        <v>90</v>
      </c>
      <c r="X19" t="s">
        <v>412</v>
      </c>
      <c r="Y19" t="s">
        <v>484</v>
      </c>
      <c r="Z19" t="s">
        <v>847</v>
      </c>
      <c r="AA19" s="2">
        <v>42814.013414351852</v>
      </c>
      <c r="AB19" s="2">
        <v>42836.20789351852</v>
      </c>
      <c r="AD19">
        <v>6</v>
      </c>
      <c r="AE19" t="str">
        <f t="shared" ca="1" si="4"/>
        <v>AvatarFS</v>
      </c>
      <c r="AF19" t="str">
        <f t="shared" ca="1" si="5"/>
        <v>Avitus_1.4.0.64-20170419</v>
      </c>
      <c r="AG19" t="str">
        <f t="shared" ca="1" si="6"/>
        <v xml:space="preserve"> ---</v>
      </c>
      <c r="AH19" t="str">
        <f t="shared" ca="1" si="7"/>
        <v>P2</v>
      </c>
    </row>
    <row r="20" spans="1:34" x14ac:dyDescent="0.3">
      <c r="A20">
        <f t="shared" si="0"/>
        <v>22</v>
      </c>
      <c r="B20">
        <f t="shared" si="1"/>
        <v>0</v>
      </c>
      <c r="C20" s="4">
        <f t="shared" ca="1" si="2"/>
        <v>97328</v>
      </c>
      <c r="D20">
        <v>97328</v>
      </c>
      <c r="E20" t="s">
        <v>977</v>
      </c>
      <c r="F20" t="s">
        <v>63</v>
      </c>
      <c r="G20" t="s">
        <v>66</v>
      </c>
      <c r="H20" t="s">
        <v>184</v>
      </c>
      <c r="I20" t="s">
        <v>649</v>
      </c>
      <c r="J20" t="s">
        <v>123</v>
      </c>
      <c r="K20" t="str">
        <f t="shared" ca="1" si="3"/>
        <v>NTR</v>
      </c>
      <c r="L20" t="s">
        <v>484</v>
      </c>
      <c r="M20" t="s">
        <v>917</v>
      </c>
      <c r="N20" t="s">
        <v>1020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82</v>
      </c>
      <c r="W20" t="s">
        <v>95</v>
      </c>
      <c r="X20" t="s">
        <v>290</v>
      </c>
      <c r="Y20" t="s">
        <v>484</v>
      </c>
      <c r="Z20" t="s">
        <v>847</v>
      </c>
      <c r="AA20" s="2">
        <v>42815.407060185185</v>
      </c>
      <c r="AB20" s="2">
        <v>42838.222708333335</v>
      </c>
      <c r="AD20">
        <v>7</v>
      </c>
      <c r="AE20" t="str">
        <f t="shared" ca="1" si="4"/>
        <v>NTR</v>
      </c>
      <c r="AF20" t="str">
        <f t="shared" ca="1" si="5"/>
        <v>NoTarg</v>
      </c>
      <c r="AG20" t="str">
        <f t="shared" ca="1" si="6"/>
        <v>NoWaive</v>
      </c>
      <c r="AH20" t="str">
        <f t="shared" ca="1" si="7"/>
        <v>NTR</v>
      </c>
    </row>
    <row r="21" spans="1:34" x14ac:dyDescent="0.3">
      <c r="A21">
        <f t="shared" si="0"/>
        <v>21</v>
      </c>
      <c r="B21">
        <f t="shared" si="1"/>
        <v>3</v>
      </c>
      <c r="C21" s="4">
        <f t="shared" ca="1" si="2"/>
        <v>97354</v>
      </c>
      <c r="D21">
        <v>97354</v>
      </c>
      <c r="E21" t="s">
        <v>845</v>
      </c>
      <c r="F21" t="s">
        <v>63</v>
      </c>
      <c r="G21" t="s">
        <v>841</v>
      </c>
      <c r="H21" t="s">
        <v>184</v>
      </c>
      <c r="I21" t="s">
        <v>245</v>
      </c>
      <c r="J21" t="s">
        <v>123</v>
      </c>
      <c r="K21" t="str">
        <f t="shared" ca="1" si="3"/>
        <v>.</v>
      </c>
      <c r="L21" t="s">
        <v>484</v>
      </c>
      <c r="M21" t="s">
        <v>917</v>
      </c>
      <c r="N21" t="s">
        <v>898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82</v>
      </c>
      <c r="W21" t="s">
        <v>105</v>
      </c>
      <c r="X21" t="s">
        <v>845</v>
      </c>
      <c r="Y21" t="s">
        <v>484</v>
      </c>
      <c r="Z21" t="s">
        <v>484</v>
      </c>
      <c r="AA21" s="2">
        <v>42816.056284722225</v>
      </c>
      <c r="AB21" s="2">
        <v>42835.079525462963</v>
      </c>
      <c r="AD21">
        <v>4</v>
      </c>
      <c r="AE21" t="str">
        <f t="shared" ca="1" si="4"/>
        <v>AvatarFS</v>
      </c>
      <c r="AF21" t="str">
        <f t="shared" ca="1" si="5"/>
        <v>Avitus_1.4.0.64-20170419</v>
      </c>
      <c r="AG21" t="str">
        <f t="shared" ca="1" si="6"/>
        <v xml:space="preserve"> ---</v>
      </c>
      <c r="AH21" t="str">
        <f t="shared" ca="1" si="7"/>
        <v>P0</v>
      </c>
    </row>
    <row r="22" spans="1:34" x14ac:dyDescent="0.3">
      <c r="A22">
        <f t="shared" si="0"/>
        <v>15</v>
      </c>
      <c r="B22">
        <f t="shared" si="1"/>
        <v>1</v>
      </c>
      <c r="C22" s="4">
        <f t="shared" ca="1" si="2"/>
        <v>97544</v>
      </c>
      <c r="D22">
        <v>97544</v>
      </c>
      <c r="E22" t="s">
        <v>801</v>
      </c>
      <c r="F22" t="s">
        <v>63</v>
      </c>
      <c r="G22" t="s">
        <v>989</v>
      </c>
      <c r="H22" t="s">
        <v>94</v>
      </c>
      <c r="I22" t="s">
        <v>24</v>
      </c>
      <c r="J22" t="s">
        <v>123</v>
      </c>
      <c r="K22" t="str">
        <f t="shared" ca="1" si="3"/>
        <v>.</v>
      </c>
      <c r="L22" t="s">
        <v>484</v>
      </c>
      <c r="M22" t="s">
        <v>980</v>
      </c>
      <c r="N22" t="s">
        <v>1002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82</v>
      </c>
      <c r="W22" t="s">
        <v>90</v>
      </c>
      <c r="X22" t="s">
        <v>997</v>
      </c>
      <c r="Y22" t="s">
        <v>103</v>
      </c>
      <c r="Z22" t="s">
        <v>484</v>
      </c>
      <c r="AA22" s="2">
        <v>42822.082905092589</v>
      </c>
      <c r="AB22" s="2">
        <v>42837.906967592593</v>
      </c>
      <c r="AD22">
        <v>4</v>
      </c>
      <c r="AE22" t="str">
        <f t="shared" ca="1" si="4"/>
        <v>AvatarFS</v>
      </c>
      <c r="AF22" t="str">
        <f t="shared" ca="1" si="5"/>
        <v>Avitus_1.4.0.65-20170426</v>
      </c>
      <c r="AG22" t="str">
        <f t="shared" ca="1" si="6"/>
        <v xml:space="preserve"> ---</v>
      </c>
      <c r="AH22" t="str">
        <f t="shared" ca="1" si="7"/>
        <v>P0</v>
      </c>
    </row>
    <row r="23" spans="1:34" x14ac:dyDescent="0.3">
      <c r="A23">
        <f t="shared" si="0"/>
        <v>15</v>
      </c>
      <c r="B23">
        <f t="shared" si="1"/>
        <v>1</v>
      </c>
      <c r="C23" s="4">
        <f t="shared" ca="1" si="2"/>
        <v>97551</v>
      </c>
      <c r="D23">
        <v>97551</v>
      </c>
      <c r="E23" t="s">
        <v>1000</v>
      </c>
      <c r="F23" t="s">
        <v>63</v>
      </c>
      <c r="G23" t="s">
        <v>446</v>
      </c>
      <c r="H23" t="s">
        <v>184</v>
      </c>
      <c r="I23" t="s">
        <v>30</v>
      </c>
      <c r="J23" t="s">
        <v>123</v>
      </c>
      <c r="K23" t="str">
        <f t="shared" ca="1" si="3"/>
        <v>.</v>
      </c>
      <c r="L23" t="s">
        <v>484</v>
      </c>
      <c r="M23" t="s">
        <v>978</v>
      </c>
      <c r="N23" t="s">
        <v>921</v>
      </c>
      <c r="O23" t="s">
        <v>123</v>
      </c>
      <c r="P23" t="s">
        <v>123</v>
      </c>
      <c r="Q23" t="s">
        <v>82</v>
      </c>
      <c r="S23" t="s">
        <v>269</v>
      </c>
      <c r="T23" t="s">
        <v>36</v>
      </c>
      <c r="U23" t="s">
        <v>35</v>
      </c>
      <c r="V23" t="s">
        <v>190</v>
      </c>
      <c r="W23" t="s">
        <v>26</v>
      </c>
      <c r="X23" t="s">
        <v>412</v>
      </c>
      <c r="Y23" t="s">
        <v>100</v>
      </c>
      <c r="Z23" t="s">
        <v>484</v>
      </c>
      <c r="AA23" s="2">
        <v>42822.285578703704</v>
      </c>
      <c r="AB23" s="2">
        <v>42837.312037037038</v>
      </c>
      <c r="AD23">
        <v>3</v>
      </c>
      <c r="AE23" t="str">
        <f t="shared" ca="1" si="4"/>
        <v>AvatarFS</v>
      </c>
      <c r="AF23" t="str">
        <f t="shared" ca="1" si="5"/>
        <v xml:space="preserve"> ---</v>
      </c>
      <c r="AG23" t="str">
        <f t="shared" ca="1" si="6"/>
        <v xml:space="preserve"> ---</v>
      </c>
      <c r="AH23" t="str">
        <f t="shared" ca="1" si="7"/>
        <v>P0</v>
      </c>
    </row>
    <row r="24" spans="1:34" x14ac:dyDescent="0.3">
      <c r="A24">
        <f t="shared" si="0"/>
        <v>13</v>
      </c>
      <c r="B24">
        <f t="shared" si="1"/>
        <v>1</v>
      </c>
      <c r="C24" s="4">
        <f t="shared" ca="1" si="2"/>
        <v>97673</v>
      </c>
      <c r="D24">
        <v>97673</v>
      </c>
      <c r="E24" t="s">
        <v>62</v>
      </c>
      <c r="F24" t="s">
        <v>63</v>
      </c>
      <c r="G24" t="s">
        <v>733</v>
      </c>
      <c r="H24" t="s">
        <v>184</v>
      </c>
      <c r="I24" t="s">
        <v>30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933</v>
      </c>
      <c r="O24">
        <v>17067</v>
      </c>
      <c r="P24" t="s">
        <v>123</v>
      </c>
      <c r="Q24" t="s">
        <v>82</v>
      </c>
      <c r="S24" t="s">
        <v>269</v>
      </c>
      <c r="T24" t="s">
        <v>36</v>
      </c>
      <c r="U24" t="s">
        <v>22</v>
      </c>
      <c r="V24" t="s">
        <v>190</v>
      </c>
      <c r="W24" t="s">
        <v>26</v>
      </c>
      <c r="X24" t="s">
        <v>934</v>
      </c>
      <c r="Y24" t="s">
        <v>100</v>
      </c>
      <c r="Z24" t="s">
        <v>484</v>
      </c>
      <c r="AA24" s="2">
        <v>42824.147233796299</v>
      </c>
      <c r="AB24" s="2">
        <v>42837.898761574077</v>
      </c>
      <c r="AD24">
        <v>3</v>
      </c>
      <c r="AE24" t="str">
        <f t="shared" ca="1" si="4"/>
        <v>AvatarFS</v>
      </c>
      <c r="AF24" t="str">
        <f t="shared" ca="1" si="5"/>
        <v xml:space="preserve"> ---</v>
      </c>
      <c r="AG24" t="str">
        <f t="shared" ca="1" si="6"/>
        <v xml:space="preserve"> ---</v>
      </c>
      <c r="AH24" t="str">
        <f t="shared" ca="1" si="7"/>
        <v>P0</v>
      </c>
    </row>
    <row r="25" spans="1:34" x14ac:dyDescent="0.3">
      <c r="A25">
        <f t="shared" si="0"/>
        <v>10</v>
      </c>
      <c r="B25">
        <f t="shared" si="1"/>
        <v>3</v>
      </c>
      <c r="C25" s="4">
        <f t="shared" ca="1" si="2"/>
        <v>97780</v>
      </c>
      <c r="D25">
        <v>97780</v>
      </c>
      <c r="E25" t="s">
        <v>410</v>
      </c>
      <c r="F25" t="s">
        <v>63</v>
      </c>
      <c r="G25" t="s">
        <v>555</v>
      </c>
      <c r="H25" t="s">
        <v>94</v>
      </c>
      <c r="I25" t="s">
        <v>24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981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90</v>
      </c>
      <c r="X25" t="s">
        <v>959</v>
      </c>
      <c r="Y25" t="s">
        <v>484</v>
      </c>
      <c r="Z25" t="s">
        <v>484</v>
      </c>
      <c r="AA25" s="2">
        <v>42828.155347222222</v>
      </c>
      <c r="AB25" s="2">
        <v>42835.284525462965</v>
      </c>
      <c r="AD25">
        <v>10</v>
      </c>
      <c r="AE25" t="str">
        <f t="shared" ca="1" si="4"/>
        <v>AvatarFS</v>
      </c>
      <c r="AF25" t="str">
        <f t="shared" ca="1" si="5"/>
        <v xml:space="preserve"> ---</v>
      </c>
      <c r="AG25" t="str">
        <f t="shared" ca="1" si="6"/>
        <v xml:space="preserve"> ---</v>
      </c>
      <c r="AH25" t="str">
        <f t="shared" ca="1" si="7"/>
        <v>P2</v>
      </c>
    </row>
    <row r="26" spans="1:34" x14ac:dyDescent="0.3">
      <c r="A26">
        <f t="shared" si="0"/>
        <v>374</v>
      </c>
      <c r="B26">
        <f t="shared" si="1"/>
        <v>1</v>
      </c>
      <c r="C26" s="4">
        <f t="shared" ca="1" si="2"/>
        <v>79691</v>
      </c>
      <c r="D26">
        <v>79691</v>
      </c>
      <c r="E26" t="s">
        <v>69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310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95</v>
      </c>
      <c r="X26" t="s">
        <v>311</v>
      </c>
      <c r="Y26" t="s">
        <v>484</v>
      </c>
      <c r="Z26" t="s">
        <v>484</v>
      </c>
      <c r="AA26" s="2">
        <v>42458.048437500001</v>
      </c>
      <c r="AB26" s="2">
        <v>42837.475462962961</v>
      </c>
      <c r="AD26">
        <v>6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 xml:space="preserve"> ---</v>
      </c>
      <c r="AH26" t="str">
        <f t="shared" ca="1" si="7"/>
        <v>P0</v>
      </c>
    </row>
    <row r="27" spans="1:34" x14ac:dyDescent="0.3">
      <c r="A27">
        <f t="shared" si="0"/>
        <v>282</v>
      </c>
      <c r="B27">
        <f t="shared" si="1"/>
        <v>1</v>
      </c>
      <c r="C27" s="4">
        <f t="shared" ca="1" si="2"/>
        <v>85572</v>
      </c>
      <c r="D27">
        <v>85572</v>
      </c>
      <c r="E27" t="s">
        <v>69</v>
      </c>
      <c r="F27" t="s">
        <v>70</v>
      </c>
      <c r="G27" t="s">
        <v>71</v>
      </c>
      <c r="H27" t="s">
        <v>184</v>
      </c>
      <c r="I27" t="s">
        <v>81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313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95</v>
      </c>
      <c r="X27" t="s">
        <v>272</v>
      </c>
      <c r="Y27" t="s">
        <v>484</v>
      </c>
      <c r="Z27" t="s">
        <v>484</v>
      </c>
      <c r="AA27" s="2">
        <v>42552.705081018517</v>
      </c>
      <c r="AB27" s="2">
        <v>42837.479502314818</v>
      </c>
      <c r="AD27">
        <v>7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 xml:space="preserve"> ---</v>
      </c>
      <c r="AH27" t="str">
        <f t="shared" ca="1" si="7"/>
        <v>P0</v>
      </c>
    </row>
    <row r="28" spans="1:34" x14ac:dyDescent="0.3">
      <c r="A28">
        <f t="shared" si="0"/>
        <v>224</v>
      </c>
      <c r="B28">
        <f t="shared" si="1"/>
        <v>1</v>
      </c>
      <c r="C28" s="4">
        <f t="shared" ca="1" si="2"/>
        <v>88250</v>
      </c>
      <c r="D28">
        <v>88250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314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39</v>
      </c>
      <c r="V28" t="s">
        <v>82</v>
      </c>
      <c r="W28" t="s">
        <v>105</v>
      </c>
      <c r="X28" t="s">
        <v>315</v>
      </c>
      <c r="Y28" t="s">
        <v>484</v>
      </c>
      <c r="Z28" t="s">
        <v>484</v>
      </c>
      <c r="AA28" s="2">
        <v>42611.350347222222</v>
      </c>
      <c r="AB28" s="2">
        <v>42837.479155092595</v>
      </c>
      <c r="AD28">
        <v>7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 xml:space="preserve"> ---</v>
      </c>
      <c r="AH28" t="str">
        <f t="shared" ca="1" si="7"/>
        <v>P0</v>
      </c>
    </row>
    <row r="29" spans="1:34" x14ac:dyDescent="0.3">
      <c r="A29">
        <f t="shared" si="0"/>
        <v>33</v>
      </c>
      <c r="B29">
        <f t="shared" si="1"/>
        <v>1</v>
      </c>
      <c r="C29" s="4">
        <f t="shared" ca="1" si="2"/>
        <v>96941</v>
      </c>
      <c r="D29">
        <v>96941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749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22</v>
      </c>
      <c r="V29" t="s">
        <v>82</v>
      </c>
      <c r="W29" t="s">
        <v>54</v>
      </c>
      <c r="X29" t="s">
        <v>188</v>
      </c>
      <c r="Y29" t="s">
        <v>484</v>
      </c>
      <c r="Z29" t="s">
        <v>484</v>
      </c>
      <c r="AA29" s="2">
        <v>42804.150763888887</v>
      </c>
      <c r="AB29" s="2">
        <v>42837.475821759261</v>
      </c>
      <c r="AD29">
        <v>8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 xml:space="preserve"> ---</v>
      </c>
      <c r="AH29" t="str">
        <f t="shared" ca="1" si="7"/>
        <v>P0</v>
      </c>
    </row>
    <row r="30" spans="1:34" x14ac:dyDescent="0.3">
      <c r="A30">
        <f t="shared" si="0"/>
        <v>22</v>
      </c>
      <c r="B30">
        <f t="shared" si="1"/>
        <v>3</v>
      </c>
      <c r="C30" s="4">
        <f t="shared" ca="1" si="2"/>
        <v>97325</v>
      </c>
      <c r="D30">
        <v>97325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946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39</v>
      </c>
      <c r="V30" t="s">
        <v>82</v>
      </c>
      <c r="W30" t="s">
        <v>54</v>
      </c>
      <c r="X30" t="s">
        <v>456</v>
      </c>
      <c r="Y30" t="s">
        <v>484</v>
      </c>
      <c r="Z30" t="s">
        <v>484</v>
      </c>
      <c r="AA30" s="2">
        <v>42815.376701388886</v>
      </c>
      <c r="AB30" s="2">
        <v>42835.33797453704</v>
      </c>
      <c r="AD30">
        <v>9</v>
      </c>
      <c r="AE30" t="str">
        <f t="shared" ca="1" si="4"/>
        <v>Documentation</v>
      </c>
      <c r="AF30" t="str">
        <f t="shared" ca="1" si="5"/>
        <v xml:space="preserve"> ---</v>
      </c>
      <c r="AG30" t="str">
        <f t="shared" ca="1" si="6"/>
        <v xml:space="preserve"> ---</v>
      </c>
      <c r="AH30" t="str">
        <f t="shared" ca="1" si="7"/>
        <v>P0</v>
      </c>
    </row>
    <row r="31" spans="1:34" x14ac:dyDescent="0.3">
      <c r="A31">
        <f t="shared" si="0"/>
        <v>22</v>
      </c>
      <c r="B31">
        <f t="shared" si="1"/>
        <v>1</v>
      </c>
      <c r="C31" s="4">
        <f t="shared" ca="1" si="2"/>
        <v>97340</v>
      </c>
      <c r="D31">
        <v>97340</v>
      </c>
      <c r="E31" t="s">
        <v>69</v>
      </c>
      <c r="F31" t="s">
        <v>70</v>
      </c>
      <c r="G31" t="s">
        <v>71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852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54</v>
      </c>
      <c r="X31" t="s">
        <v>389</v>
      </c>
      <c r="Y31" t="s">
        <v>484</v>
      </c>
      <c r="Z31" t="s">
        <v>484</v>
      </c>
      <c r="AA31" s="2">
        <v>42815.614641203705</v>
      </c>
      <c r="AB31" s="2">
        <v>42837.478564814817</v>
      </c>
      <c r="AD31">
        <v>5</v>
      </c>
      <c r="AE31" t="str">
        <f t="shared" ca="1" si="4"/>
        <v>Documentation</v>
      </c>
      <c r="AF31" t="str">
        <f t="shared" ca="1" si="5"/>
        <v xml:space="preserve"> ---</v>
      </c>
      <c r="AG31" t="str">
        <f t="shared" ca="1" si="6"/>
        <v xml:space="preserve"> ---</v>
      </c>
      <c r="AH31" t="str">
        <f t="shared" ca="1" si="7"/>
        <v>P0</v>
      </c>
    </row>
    <row r="32" spans="1:34" x14ac:dyDescent="0.3">
      <c r="A32">
        <f t="shared" si="0"/>
        <v>14</v>
      </c>
      <c r="B32">
        <f t="shared" si="1"/>
        <v>1</v>
      </c>
      <c r="C32" s="4">
        <f t="shared" ca="1" si="2"/>
        <v>97618</v>
      </c>
      <c r="D32">
        <v>97618</v>
      </c>
      <c r="E32" t="s">
        <v>69</v>
      </c>
      <c r="F32" t="s">
        <v>70</v>
      </c>
      <c r="G32" t="s">
        <v>71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947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39</v>
      </c>
      <c r="V32" t="s">
        <v>82</v>
      </c>
      <c r="W32" t="s">
        <v>54</v>
      </c>
      <c r="X32" t="s">
        <v>456</v>
      </c>
      <c r="Y32" t="s">
        <v>484</v>
      </c>
      <c r="Z32" t="s">
        <v>484</v>
      </c>
      <c r="AA32" s="2">
        <v>42823.494652777779</v>
      </c>
      <c r="AB32" s="2">
        <v>42837.478182870371</v>
      </c>
      <c r="AD32">
        <v>8</v>
      </c>
      <c r="AE32" t="str">
        <f t="shared" ca="1" si="4"/>
        <v>Documentation</v>
      </c>
      <c r="AF32" t="str">
        <f t="shared" ca="1" si="5"/>
        <v xml:space="preserve"> ---</v>
      </c>
      <c r="AG32" t="str">
        <f t="shared" ca="1" si="6"/>
        <v xml:space="preserve"> ---</v>
      </c>
      <c r="AH32" t="str">
        <f t="shared" ca="1" si="7"/>
        <v>P0</v>
      </c>
    </row>
    <row r="33" spans="1:34" x14ac:dyDescent="0.3">
      <c r="A33">
        <f t="shared" si="0"/>
        <v>10</v>
      </c>
      <c r="B33">
        <f t="shared" si="1"/>
        <v>1</v>
      </c>
      <c r="C33" s="4">
        <f t="shared" ca="1" si="2"/>
        <v>97781</v>
      </c>
      <c r="D33">
        <v>97781</v>
      </c>
      <c r="E33" t="s">
        <v>69</v>
      </c>
      <c r="F33" t="s">
        <v>70</v>
      </c>
      <c r="G33" t="s">
        <v>71</v>
      </c>
      <c r="H33" t="s">
        <v>184</v>
      </c>
      <c r="I33" t="s">
        <v>81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960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22</v>
      </c>
      <c r="V33" t="s">
        <v>82</v>
      </c>
      <c r="W33" t="s">
        <v>95</v>
      </c>
      <c r="X33" t="s">
        <v>311</v>
      </c>
      <c r="Y33" t="s">
        <v>484</v>
      </c>
      <c r="Z33" t="s">
        <v>484</v>
      </c>
      <c r="AA33" s="2">
        <v>42828.162638888891</v>
      </c>
      <c r="AB33" s="2">
        <v>42837.476458333331</v>
      </c>
      <c r="AD33">
        <v>4</v>
      </c>
      <c r="AE33" t="str">
        <f t="shared" ca="1" si="4"/>
        <v>Documentation</v>
      </c>
      <c r="AF33" t="str">
        <f t="shared" ca="1" si="5"/>
        <v xml:space="preserve"> ---</v>
      </c>
      <c r="AG33" t="str">
        <f t="shared" ca="1" si="6"/>
        <v xml:space="preserve"> ---</v>
      </c>
      <c r="AH33" t="str">
        <f t="shared" ca="1" si="7"/>
        <v>P0</v>
      </c>
    </row>
    <row r="34" spans="1:34" x14ac:dyDescent="0.3">
      <c r="A34">
        <f t="shared" ref="A34:A65" si="8">DAYS360(AA34,$K$104)</f>
        <v>9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97868</v>
      </c>
      <c r="D34">
        <v>97868</v>
      </c>
      <c r="E34" t="s">
        <v>229</v>
      </c>
      <c r="F34" t="s">
        <v>70</v>
      </c>
      <c r="G34" t="s">
        <v>71</v>
      </c>
      <c r="H34" t="s">
        <v>94</v>
      </c>
      <c r="I34" t="s">
        <v>24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983</v>
      </c>
      <c r="O34" t="s">
        <v>123</v>
      </c>
      <c r="P34" t="s">
        <v>123</v>
      </c>
      <c r="Q34" t="s">
        <v>82</v>
      </c>
      <c r="S34" t="s">
        <v>269</v>
      </c>
      <c r="T34" t="s">
        <v>23</v>
      </c>
      <c r="U34" t="s">
        <v>22</v>
      </c>
      <c r="V34" t="s">
        <v>29</v>
      </c>
      <c r="W34" t="s">
        <v>54</v>
      </c>
      <c r="X34" t="s">
        <v>405</v>
      </c>
      <c r="Y34" t="s">
        <v>484</v>
      </c>
      <c r="Z34" t="s">
        <v>484</v>
      </c>
      <c r="AA34" s="2">
        <v>42829.414212962962</v>
      </c>
      <c r="AB34" s="2">
        <v>42837.476736111108</v>
      </c>
      <c r="AD34">
        <v>3</v>
      </c>
      <c r="AE34" t="str">
        <f t="shared" ref="AE34:AE65" ca="1" si="12">IFERROR(VLOOKUP($D34,INDIRECT("'" &amp; $K$103 &amp; "'!$C$2:$K$90"),4,FALSE),"NTR")</f>
        <v>Documentation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"'!$C$2:$L$90"),10,FALSE),"NoWaive")</f>
        <v xml:space="preserve"> ---</v>
      </c>
      <c r="AH34" t="str">
        <f t="shared" ref="AH34:AH65" ca="1" si="15">IFERROR(VLOOKUP($D34,INDIRECT("'" &amp; $K$103 &amp; "'!$C$2:$T$90"),6,FALSE),"NTR")</f>
        <v>P2</v>
      </c>
    </row>
    <row r="35" spans="1:34" x14ac:dyDescent="0.3">
      <c r="A35">
        <f t="shared" si="8"/>
        <v>21</v>
      </c>
      <c r="B35">
        <f t="shared" si="9"/>
        <v>0</v>
      </c>
      <c r="C35" s="4">
        <f t="shared" ca="1" si="10"/>
        <v>97372</v>
      </c>
      <c r="D35">
        <v>97372</v>
      </c>
      <c r="E35" t="s">
        <v>413</v>
      </c>
      <c r="F35" t="s">
        <v>253</v>
      </c>
      <c r="G35" t="s">
        <v>254</v>
      </c>
      <c r="H35" t="s">
        <v>184</v>
      </c>
      <c r="I35" t="s">
        <v>68</v>
      </c>
      <c r="J35" t="s">
        <v>123</v>
      </c>
      <c r="K35" t="str">
        <f t="shared" ca="1" si="11"/>
        <v>.</v>
      </c>
      <c r="L35" t="s">
        <v>484</v>
      </c>
      <c r="M35" t="s">
        <v>980</v>
      </c>
      <c r="N35" t="s">
        <v>860</v>
      </c>
      <c r="O35" t="s">
        <v>123</v>
      </c>
      <c r="P35" t="s">
        <v>1004</v>
      </c>
      <c r="Q35" t="s">
        <v>82</v>
      </c>
      <c r="S35" t="s">
        <v>269</v>
      </c>
      <c r="T35" t="s">
        <v>23</v>
      </c>
      <c r="U35" t="s">
        <v>22</v>
      </c>
      <c r="V35" t="s">
        <v>82</v>
      </c>
      <c r="W35" t="s">
        <v>54</v>
      </c>
      <c r="X35" t="s">
        <v>277</v>
      </c>
      <c r="Y35" t="s">
        <v>484</v>
      </c>
      <c r="Z35" t="s">
        <v>484</v>
      </c>
      <c r="AA35" s="2">
        <v>42816.401145833333</v>
      </c>
      <c r="AB35" s="2">
        <v>42838.235092592593</v>
      </c>
      <c r="AD35">
        <v>8</v>
      </c>
      <c r="AE35" t="str">
        <f t="shared" ca="1" si="12"/>
        <v>File Access Auditing</v>
      </c>
      <c r="AF35" t="str">
        <f t="shared" ca="1" si="13"/>
        <v xml:space="preserve"> ---</v>
      </c>
      <c r="AG35" t="str">
        <f t="shared" ca="1" si="14"/>
        <v xml:space="preserve"> ---</v>
      </c>
      <c r="AH35" t="str">
        <f t="shared" ca="1" si="15"/>
        <v>P0</v>
      </c>
    </row>
    <row r="36" spans="1:34" x14ac:dyDescent="0.3">
      <c r="A36">
        <f t="shared" si="8"/>
        <v>9</v>
      </c>
      <c r="B36">
        <f t="shared" si="9"/>
        <v>3</v>
      </c>
      <c r="C36" s="4">
        <f t="shared" ca="1" si="10"/>
        <v>97879</v>
      </c>
      <c r="D36">
        <v>97879</v>
      </c>
      <c r="E36" t="s">
        <v>113</v>
      </c>
      <c r="F36" t="s">
        <v>253</v>
      </c>
      <c r="G36" t="s">
        <v>256</v>
      </c>
      <c r="H36" t="s">
        <v>184</v>
      </c>
      <c r="I36" t="s">
        <v>68</v>
      </c>
      <c r="J36" t="s">
        <v>123</v>
      </c>
      <c r="K36" t="str">
        <f t="shared" ca="1" si="11"/>
        <v>.</v>
      </c>
      <c r="L36" t="s">
        <v>484</v>
      </c>
      <c r="M36" t="s">
        <v>917</v>
      </c>
      <c r="N36" t="s">
        <v>984</v>
      </c>
      <c r="O36" t="s">
        <v>123</v>
      </c>
      <c r="P36" t="s">
        <v>123</v>
      </c>
      <c r="Q36" t="s">
        <v>82</v>
      </c>
      <c r="S36" t="s">
        <v>269</v>
      </c>
      <c r="T36" t="s">
        <v>23</v>
      </c>
      <c r="U36" t="s">
        <v>22</v>
      </c>
      <c r="V36" t="s">
        <v>82</v>
      </c>
      <c r="W36" t="s">
        <v>54</v>
      </c>
      <c r="X36" t="s">
        <v>277</v>
      </c>
      <c r="Y36" t="s">
        <v>484</v>
      </c>
      <c r="Z36" t="s">
        <v>873</v>
      </c>
      <c r="AA36" s="2">
        <v>42829.472199074073</v>
      </c>
      <c r="AB36" s="2">
        <v>42835.898819444446</v>
      </c>
      <c r="AD36">
        <v>6</v>
      </c>
      <c r="AE36" t="str">
        <f t="shared" ca="1" si="12"/>
        <v>File Access Auditing</v>
      </c>
      <c r="AF36" t="str">
        <f t="shared" ca="1" si="13"/>
        <v>Avitus_1.4.0.64-20170419</v>
      </c>
      <c r="AG36" t="str">
        <f t="shared" ca="1" si="14"/>
        <v xml:space="preserve"> ---</v>
      </c>
      <c r="AH36" t="str">
        <f t="shared" ca="1" si="15"/>
        <v>P0</v>
      </c>
    </row>
    <row r="37" spans="1:34" x14ac:dyDescent="0.3">
      <c r="A37">
        <f t="shared" si="8"/>
        <v>6</v>
      </c>
      <c r="B37">
        <f t="shared" si="9"/>
        <v>1</v>
      </c>
      <c r="C37" s="4">
        <f t="shared" ca="1" si="10"/>
        <v>98057</v>
      </c>
      <c r="D37">
        <v>98057</v>
      </c>
      <c r="E37" t="s">
        <v>413</v>
      </c>
      <c r="F37" t="s">
        <v>253</v>
      </c>
      <c r="G37" t="s">
        <v>254</v>
      </c>
      <c r="H37" t="s">
        <v>184</v>
      </c>
      <c r="I37" t="s">
        <v>68</v>
      </c>
      <c r="J37" t="s">
        <v>123</v>
      </c>
      <c r="K37" t="str">
        <f t="shared" ca="1" si="11"/>
        <v>.</v>
      </c>
      <c r="L37" t="s">
        <v>484</v>
      </c>
      <c r="M37" t="s">
        <v>980</v>
      </c>
      <c r="N37" t="s">
        <v>1003</v>
      </c>
      <c r="O37" t="s">
        <v>123</v>
      </c>
      <c r="P37" t="s">
        <v>1021</v>
      </c>
      <c r="Q37" t="s">
        <v>82</v>
      </c>
      <c r="S37" t="s">
        <v>269</v>
      </c>
      <c r="T37" t="s">
        <v>23</v>
      </c>
      <c r="U37" t="s">
        <v>22</v>
      </c>
      <c r="V37" t="s">
        <v>82</v>
      </c>
      <c r="W37" t="s">
        <v>54</v>
      </c>
      <c r="X37" t="s">
        <v>277</v>
      </c>
      <c r="Y37" t="s">
        <v>484</v>
      </c>
      <c r="Z37" t="s">
        <v>484</v>
      </c>
      <c r="AA37" s="2">
        <v>42832.589328703703</v>
      </c>
      <c r="AB37" s="2">
        <v>42837.107303240744</v>
      </c>
      <c r="AD37">
        <v>8</v>
      </c>
      <c r="AE37" t="str">
        <f t="shared" ca="1" si="12"/>
        <v>File Access Auditing</v>
      </c>
      <c r="AF37" t="str">
        <f t="shared" ca="1" si="13"/>
        <v>Avitus_1.4.0.65-20170426</v>
      </c>
      <c r="AG37" t="str">
        <f t="shared" ca="1" si="14"/>
        <v xml:space="preserve"> ---</v>
      </c>
      <c r="AH37" t="str">
        <f t="shared" ca="1" si="15"/>
        <v>P0</v>
      </c>
    </row>
    <row r="38" spans="1:34" x14ac:dyDescent="0.3">
      <c r="A38">
        <f t="shared" si="8"/>
        <v>2</v>
      </c>
      <c r="B38">
        <f t="shared" si="9"/>
        <v>0</v>
      </c>
      <c r="C38" s="4">
        <f t="shared" ca="1" si="10"/>
        <v>98160</v>
      </c>
      <c r="D38">
        <v>98160</v>
      </c>
      <c r="E38" t="s">
        <v>413</v>
      </c>
      <c r="F38" t="s">
        <v>253</v>
      </c>
      <c r="G38" t="s">
        <v>254</v>
      </c>
      <c r="H38" t="s">
        <v>184</v>
      </c>
      <c r="I38" t="s">
        <v>68</v>
      </c>
      <c r="J38" t="s">
        <v>123</v>
      </c>
      <c r="K38" t="str">
        <f t="shared" ca="1" si="11"/>
        <v>NTR</v>
      </c>
      <c r="L38" t="s">
        <v>484</v>
      </c>
      <c r="M38" t="s">
        <v>980</v>
      </c>
      <c r="N38" t="s">
        <v>1022</v>
      </c>
      <c r="O38" t="s">
        <v>123</v>
      </c>
      <c r="P38" t="s">
        <v>1004</v>
      </c>
      <c r="Q38" t="s">
        <v>82</v>
      </c>
      <c r="S38" t="s">
        <v>269</v>
      </c>
      <c r="T38" t="s">
        <v>23</v>
      </c>
      <c r="U38" t="s">
        <v>22</v>
      </c>
      <c r="V38" t="s">
        <v>82</v>
      </c>
      <c r="W38" t="s">
        <v>54</v>
      </c>
      <c r="X38" t="s">
        <v>277</v>
      </c>
      <c r="Y38" t="s">
        <v>484</v>
      </c>
      <c r="Z38" t="s">
        <v>484</v>
      </c>
      <c r="AA38" s="2">
        <v>42836.582303240742</v>
      </c>
      <c r="AB38" s="2">
        <v>42838.235462962963</v>
      </c>
      <c r="AD38">
        <v>5</v>
      </c>
      <c r="AE38" t="str">
        <f t="shared" ca="1" si="12"/>
        <v>NTR</v>
      </c>
      <c r="AF38" t="str">
        <f t="shared" ca="1" si="13"/>
        <v>NoTarg</v>
      </c>
      <c r="AG38" t="str">
        <f t="shared" ca="1" si="14"/>
        <v>NoWaive</v>
      </c>
      <c r="AH38" t="str">
        <f t="shared" ca="1" si="15"/>
        <v>NTR</v>
      </c>
    </row>
    <row r="39" spans="1:34" x14ac:dyDescent="0.3">
      <c r="A39">
        <f t="shared" si="8"/>
        <v>1</v>
      </c>
      <c r="B39">
        <f t="shared" si="9"/>
        <v>0</v>
      </c>
      <c r="C39" s="4">
        <f t="shared" ca="1" si="10"/>
        <v>98207</v>
      </c>
      <c r="D39">
        <v>98207</v>
      </c>
      <c r="E39" t="s">
        <v>259</v>
      </c>
      <c r="F39" t="s">
        <v>253</v>
      </c>
      <c r="G39" t="s">
        <v>258</v>
      </c>
      <c r="H39" t="s">
        <v>184</v>
      </c>
      <c r="I39" t="s">
        <v>68</v>
      </c>
      <c r="J39" t="s">
        <v>123</v>
      </c>
      <c r="K39" t="str">
        <f t="shared" ca="1" si="11"/>
        <v>NTR</v>
      </c>
      <c r="L39" t="s">
        <v>484</v>
      </c>
      <c r="M39" t="s">
        <v>484</v>
      </c>
      <c r="N39" t="s">
        <v>1030</v>
      </c>
      <c r="O39" t="s">
        <v>123</v>
      </c>
      <c r="P39" t="s">
        <v>123</v>
      </c>
      <c r="Q39" t="s">
        <v>82</v>
      </c>
      <c r="S39" t="s">
        <v>269</v>
      </c>
      <c r="T39" t="s">
        <v>36</v>
      </c>
      <c r="U39" t="s">
        <v>50</v>
      </c>
      <c r="V39" t="s">
        <v>82</v>
      </c>
      <c r="W39" t="s">
        <v>54</v>
      </c>
      <c r="X39" t="s">
        <v>456</v>
      </c>
      <c r="Y39" t="s">
        <v>484</v>
      </c>
      <c r="Z39" t="s">
        <v>484</v>
      </c>
      <c r="AA39" s="2">
        <v>42837.563020833331</v>
      </c>
      <c r="AB39" s="2">
        <v>42838.127175925925</v>
      </c>
      <c r="AD39">
        <v>6</v>
      </c>
      <c r="AE39" t="str">
        <f t="shared" ca="1" si="12"/>
        <v>NTR</v>
      </c>
      <c r="AF39" t="str">
        <f t="shared" ca="1" si="13"/>
        <v>NoTarg</v>
      </c>
      <c r="AG39" t="str">
        <f t="shared" ca="1" si="14"/>
        <v>NoWaive</v>
      </c>
      <c r="AH39" t="str">
        <f t="shared" ca="1" si="15"/>
        <v>NTR</v>
      </c>
    </row>
    <row r="40" spans="1:34" x14ac:dyDescent="0.3">
      <c r="A40">
        <f t="shared" si="8"/>
        <v>1</v>
      </c>
      <c r="B40">
        <f t="shared" si="9"/>
        <v>0</v>
      </c>
      <c r="C40" s="4">
        <f t="shared" ca="1" si="10"/>
        <v>98208</v>
      </c>
      <c r="D40">
        <v>98208</v>
      </c>
      <c r="E40" t="s">
        <v>413</v>
      </c>
      <c r="F40" t="s">
        <v>253</v>
      </c>
      <c r="G40" t="s">
        <v>254</v>
      </c>
      <c r="H40" t="s">
        <v>184</v>
      </c>
      <c r="I40" t="s">
        <v>68</v>
      </c>
      <c r="J40" t="s">
        <v>123</v>
      </c>
      <c r="K40" t="str">
        <f t="shared" ca="1" si="11"/>
        <v>NTR</v>
      </c>
      <c r="L40" t="s">
        <v>484</v>
      </c>
      <c r="M40" t="s">
        <v>917</v>
      </c>
      <c r="N40" t="s">
        <v>1031</v>
      </c>
      <c r="O40" t="s">
        <v>123</v>
      </c>
      <c r="P40" t="s">
        <v>1032</v>
      </c>
      <c r="Q40" t="s">
        <v>82</v>
      </c>
      <c r="S40" t="s">
        <v>269</v>
      </c>
      <c r="T40" t="s">
        <v>23</v>
      </c>
      <c r="U40" t="s">
        <v>22</v>
      </c>
      <c r="V40" t="s">
        <v>82</v>
      </c>
      <c r="W40" t="s">
        <v>54</v>
      </c>
      <c r="X40" t="s">
        <v>277</v>
      </c>
      <c r="Y40" t="s">
        <v>484</v>
      </c>
      <c r="Z40" t="s">
        <v>484</v>
      </c>
      <c r="AA40" s="2">
        <v>42837.615578703706</v>
      </c>
      <c r="AB40" s="2">
        <v>42838.227233796293</v>
      </c>
      <c r="AD40">
        <v>4</v>
      </c>
      <c r="AE40" t="str">
        <f t="shared" ca="1" si="12"/>
        <v>NTR</v>
      </c>
      <c r="AF40" t="str">
        <f t="shared" ca="1" si="13"/>
        <v>NoTarg</v>
      </c>
      <c r="AG40" t="str">
        <f t="shared" ca="1" si="14"/>
        <v>NoWaive</v>
      </c>
      <c r="AH40" t="str">
        <f t="shared" ca="1" si="15"/>
        <v>NTR</v>
      </c>
    </row>
    <row r="41" spans="1:34" x14ac:dyDescent="0.3">
      <c r="A41">
        <f t="shared" si="8"/>
        <v>1</v>
      </c>
      <c r="B41">
        <f t="shared" si="9"/>
        <v>0</v>
      </c>
      <c r="C41" s="4">
        <f t="shared" ca="1" si="10"/>
        <v>98203</v>
      </c>
      <c r="D41">
        <v>98203</v>
      </c>
      <c r="E41" t="s">
        <v>179</v>
      </c>
      <c r="F41" t="s">
        <v>48</v>
      </c>
      <c r="G41" t="s">
        <v>180</v>
      </c>
      <c r="H41" t="s">
        <v>156</v>
      </c>
      <c r="I41" t="s">
        <v>123</v>
      </c>
      <c r="J41" t="s">
        <v>123</v>
      </c>
      <c r="K41" t="str">
        <f t="shared" ca="1" si="11"/>
        <v>NTR</v>
      </c>
      <c r="L41" t="s">
        <v>484</v>
      </c>
      <c r="M41" t="s">
        <v>484</v>
      </c>
      <c r="N41" t="s">
        <v>1028</v>
      </c>
      <c r="O41" t="s">
        <v>123</v>
      </c>
      <c r="P41" t="s">
        <v>123</v>
      </c>
      <c r="Q41" t="s">
        <v>21</v>
      </c>
      <c r="S41" t="s">
        <v>269</v>
      </c>
      <c r="T41" t="s">
        <v>36</v>
      </c>
      <c r="U41" t="s">
        <v>22</v>
      </c>
      <c r="V41" t="s">
        <v>82</v>
      </c>
      <c r="W41" t="s">
        <v>54</v>
      </c>
      <c r="X41" t="s">
        <v>47</v>
      </c>
      <c r="Y41" t="s">
        <v>484</v>
      </c>
      <c r="Z41" t="s">
        <v>484</v>
      </c>
      <c r="AA41" s="2">
        <v>42837.471250000002</v>
      </c>
      <c r="AB41" s="2">
        <v>42838.272546296299</v>
      </c>
      <c r="AD41">
        <v>7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x14ac:dyDescent="0.3">
      <c r="A42">
        <f t="shared" si="8"/>
        <v>222</v>
      </c>
      <c r="B42">
        <f t="shared" si="9"/>
        <v>7</v>
      </c>
      <c r="C42" s="4">
        <f t="shared" ca="1" si="10"/>
        <v>88457</v>
      </c>
      <c r="D42">
        <v>88457</v>
      </c>
      <c r="E42" t="s">
        <v>408</v>
      </c>
      <c r="F42" t="s">
        <v>28</v>
      </c>
      <c r="G42" t="s">
        <v>407</v>
      </c>
      <c r="H42" t="s">
        <v>112</v>
      </c>
      <c r="I42" t="s">
        <v>30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524</v>
      </c>
      <c r="O42">
        <v>11710</v>
      </c>
      <c r="P42" t="s">
        <v>992</v>
      </c>
      <c r="Q42" t="s">
        <v>287</v>
      </c>
      <c r="R42" t="s">
        <v>82</v>
      </c>
      <c r="S42" t="s">
        <v>269</v>
      </c>
      <c r="T42" t="s">
        <v>23</v>
      </c>
      <c r="U42" t="s">
        <v>22</v>
      </c>
      <c r="V42" t="s">
        <v>25</v>
      </c>
      <c r="W42" t="s">
        <v>26</v>
      </c>
      <c r="X42" t="s">
        <v>41</v>
      </c>
      <c r="Y42" t="s">
        <v>484</v>
      </c>
      <c r="Z42" t="s">
        <v>484</v>
      </c>
      <c r="AA42" s="2">
        <v>42614.314895833333</v>
      </c>
      <c r="AB42" s="2">
        <v>42831.664618055554</v>
      </c>
      <c r="AC42" t="s">
        <v>170</v>
      </c>
      <c r="AD42">
        <v>6</v>
      </c>
      <c r="AE42" t="str">
        <f t="shared" ca="1" si="12"/>
        <v>Platform Software</v>
      </c>
      <c r="AF42" t="str">
        <f t="shared" ca="1" si="13"/>
        <v xml:space="preserve"> ---</v>
      </c>
      <c r="AG42" t="str">
        <f t="shared" ca="1" si="14"/>
        <v xml:space="preserve"> ---</v>
      </c>
      <c r="AH42" t="str">
        <f t="shared" ca="1" si="15"/>
        <v>P1</v>
      </c>
    </row>
    <row r="43" spans="1:34" x14ac:dyDescent="0.3">
      <c r="A43">
        <f t="shared" si="8"/>
        <v>60</v>
      </c>
      <c r="B43">
        <f t="shared" si="9"/>
        <v>6</v>
      </c>
      <c r="C43" s="4">
        <f t="shared" ca="1" si="10"/>
        <v>95826</v>
      </c>
      <c r="D43">
        <v>95826</v>
      </c>
      <c r="E43" t="s">
        <v>246</v>
      </c>
      <c r="F43" t="s">
        <v>28</v>
      </c>
      <c r="G43" t="s">
        <v>481</v>
      </c>
      <c r="H43" t="s">
        <v>184</v>
      </c>
      <c r="I43" t="s">
        <v>81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379</v>
      </c>
      <c r="O43" t="s">
        <v>123</v>
      </c>
      <c r="P43" t="s">
        <v>38</v>
      </c>
      <c r="Q43" t="s">
        <v>287</v>
      </c>
      <c r="R43" t="s">
        <v>82</v>
      </c>
      <c r="S43" t="s">
        <v>269</v>
      </c>
      <c r="T43" t="s">
        <v>36</v>
      </c>
      <c r="U43" t="s">
        <v>22</v>
      </c>
      <c r="V43" t="s">
        <v>82</v>
      </c>
      <c r="W43" t="s">
        <v>54</v>
      </c>
      <c r="X43" t="s">
        <v>108</v>
      </c>
      <c r="Y43" t="s">
        <v>484</v>
      </c>
      <c r="Z43" t="s">
        <v>484</v>
      </c>
      <c r="AA43" s="2">
        <v>42779.683287037034</v>
      </c>
      <c r="AB43" s="2">
        <v>42832.715150462966</v>
      </c>
      <c r="AC43" t="s">
        <v>170</v>
      </c>
      <c r="AD43">
        <v>6</v>
      </c>
      <c r="AE43" t="str">
        <f t="shared" ca="1" si="12"/>
        <v>Platform Software</v>
      </c>
      <c r="AF43" t="str">
        <f t="shared" ca="1" si="13"/>
        <v xml:space="preserve"> ---</v>
      </c>
      <c r="AG43" t="str">
        <f t="shared" ca="1" si="14"/>
        <v xml:space="preserve"> ---</v>
      </c>
      <c r="AH43" t="str">
        <f t="shared" ca="1" si="15"/>
        <v>P0</v>
      </c>
    </row>
    <row r="44" spans="1:34" x14ac:dyDescent="0.3">
      <c r="A44">
        <f t="shared" si="8"/>
        <v>60</v>
      </c>
      <c r="B44">
        <f t="shared" si="9"/>
        <v>7</v>
      </c>
      <c r="C44" s="4">
        <f t="shared" ca="1" si="10"/>
        <v>95829</v>
      </c>
      <c r="D44">
        <v>95829</v>
      </c>
      <c r="E44" t="s">
        <v>760</v>
      </c>
      <c r="F44" t="s">
        <v>28</v>
      </c>
      <c r="G44" t="s">
        <v>376</v>
      </c>
      <c r="H44" t="s">
        <v>184</v>
      </c>
      <c r="I44" t="s">
        <v>245</v>
      </c>
      <c r="J44" t="s">
        <v>123</v>
      </c>
      <c r="K44" t="str">
        <f t="shared" ca="1" si="11"/>
        <v>.</v>
      </c>
      <c r="L44" t="s">
        <v>484</v>
      </c>
      <c r="M44" t="s">
        <v>917</v>
      </c>
      <c r="N44" t="s">
        <v>385</v>
      </c>
      <c r="O44" t="s">
        <v>123</v>
      </c>
      <c r="P44" t="s">
        <v>196</v>
      </c>
      <c r="Q44" t="s">
        <v>287</v>
      </c>
      <c r="R44" t="s">
        <v>82</v>
      </c>
      <c r="S44" t="s">
        <v>269</v>
      </c>
      <c r="T44" t="s">
        <v>36</v>
      </c>
      <c r="U44" t="s">
        <v>35</v>
      </c>
      <c r="V44" t="s">
        <v>279</v>
      </c>
      <c r="W44" t="s">
        <v>32</v>
      </c>
      <c r="X44" t="s">
        <v>108</v>
      </c>
      <c r="Y44" t="s">
        <v>103</v>
      </c>
      <c r="Z44" t="s">
        <v>484</v>
      </c>
      <c r="AA44" s="2">
        <v>42779.684513888889</v>
      </c>
      <c r="AB44" s="2">
        <v>42831.350300925929</v>
      </c>
      <c r="AC44" t="s">
        <v>170</v>
      </c>
      <c r="AD44">
        <v>6</v>
      </c>
      <c r="AE44" t="str">
        <f t="shared" ca="1" si="12"/>
        <v>Platform Software</v>
      </c>
      <c r="AF44" t="str">
        <f t="shared" ca="1" si="13"/>
        <v>Avitus_1.4.0.64-20170419</v>
      </c>
      <c r="AG44" t="str">
        <f t="shared" ca="1" si="14"/>
        <v xml:space="preserve"> ---</v>
      </c>
      <c r="AH44" t="str">
        <f t="shared" ca="1" si="15"/>
        <v>P0</v>
      </c>
    </row>
    <row r="45" spans="1:34" x14ac:dyDescent="0.3">
      <c r="A45">
        <f t="shared" si="8"/>
        <v>23</v>
      </c>
      <c r="B45">
        <f t="shared" si="9"/>
        <v>2</v>
      </c>
      <c r="C45" s="4">
        <f t="shared" ca="1" si="10"/>
        <v>97279</v>
      </c>
      <c r="D45">
        <v>97279</v>
      </c>
      <c r="E45" t="s">
        <v>395</v>
      </c>
      <c r="F45" t="s">
        <v>28</v>
      </c>
      <c r="G45" t="s">
        <v>912</v>
      </c>
      <c r="H45" t="s">
        <v>112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917</v>
      </c>
      <c r="N45" t="s">
        <v>810</v>
      </c>
      <c r="O45">
        <v>17090</v>
      </c>
      <c r="P45" t="s">
        <v>168</v>
      </c>
      <c r="Q45" t="s">
        <v>287</v>
      </c>
      <c r="R45" t="s">
        <v>82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108</v>
      </c>
      <c r="Y45" t="s">
        <v>103</v>
      </c>
      <c r="Z45" t="s">
        <v>484</v>
      </c>
      <c r="AA45" s="2">
        <v>42814.462037037039</v>
      </c>
      <c r="AB45" s="2">
        <v>42836.298090277778</v>
      </c>
      <c r="AD45">
        <v>6</v>
      </c>
      <c r="AE45" t="str">
        <f t="shared" ca="1" si="12"/>
        <v>Platform Software</v>
      </c>
      <c r="AF45" t="str">
        <f t="shared" ca="1" si="13"/>
        <v>Avitus_1.4.0.63-20170412</v>
      </c>
      <c r="AG45" t="str">
        <f t="shared" ca="1" si="14"/>
        <v xml:space="preserve"> ---</v>
      </c>
      <c r="AH45" t="str">
        <f t="shared" ca="1" si="15"/>
        <v>P1</v>
      </c>
    </row>
    <row r="46" spans="1:34" x14ac:dyDescent="0.3">
      <c r="A46">
        <f t="shared" si="8"/>
        <v>9</v>
      </c>
      <c r="B46">
        <f t="shared" si="9"/>
        <v>7</v>
      </c>
      <c r="C46" s="4">
        <f t="shared" ca="1" si="10"/>
        <v>97902</v>
      </c>
      <c r="D46">
        <v>97902</v>
      </c>
      <c r="E46" t="s">
        <v>480</v>
      </c>
      <c r="F46" t="s">
        <v>28</v>
      </c>
      <c r="G46" t="s">
        <v>481</v>
      </c>
      <c r="H46" t="s">
        <v>94</v>
      </c>
      <c r="I46" t="s">
        <v>24</v>
      </c>
      <c r="J46" t="s">
        <v>123</v>
      </c>
      <c r="K46" t="str">
        <f t="shared" ca="1" si="11"/>
        <v>.</v>
      </c>
      <c r="L46" t="s">
        <v>484</v>
      </c>
      <c r="M46" t="s">
        <v>980</v>
      </c>
      <c r="N46" t="s">
        <v>985</v>
      </c>
      <c r="O46" t="s">
        <v>123</v>
      </c>
      <c r="P46" t="s">
        <v>196</v>
      </c>
      <c r="Q46" t="s">
        <v>287</v>
      </c>
      <c r="R46" t="s">
        <v>419</v>
      </c>
      <c r="S46" t="s">
        <v>269</v>
      </c>
      <c r="T46" t="s">
        <v>23</v>
      </c>
      <c r="U46" t="s">
        <v>22</v>
      </c>
      <c r="V46" t="s">
        <v>156</v>
      </c>
      <c r="W46" t="s">
        <v>489</v>
      </c>
      <c r="X46" t="s">
        <v>480</v>
      </c>
      <c r="Y46" t="s">
        <v>484</v>
      </c>
      <c r="Z46" t="s">
        <v>484</v>
      </c>
      <c r="AA46" s="2">
        <v>42829.617002314815</v>
      </c>
      <c r="AB46" s="2">
        <v>42831.662222222221</v>
      </c>
      <c r="AD46">
        <v>4</v>
      </c>
      <c r="AE46" t="str">
        <f t="shared" ca="1" si="12"/>
        <v>Platform Software</v>
      </c>
      <c r="AF46" t="str">
        <f t="shared" ca="1" si="13"/>
        <v>Avitus_1.4.0.65-20170426</v>
      </c>
      <c r="AG46" t="str">
        <f t="shared" ca="1" si="14"/>
        <v xml:space="preserve"> ---</v>
      </c>
      <c r="AH46" t="str">
        <f t="shared" ca="1" si="15"/>
        <v>P2</v>
      </c>
    </row>
    <row r="47" spans="1:34" x14ac:dyDescent="0.3">
      <c r="A47">
        <f t="shared" si="8"/>
        <v>8</v>
      </c>
      <c r="B47">
        <f t="shared" si="9"/>
        <v>7</v>
      </c>
      <c r="C47" s="4">
        <f t="shared" ca="1" si="10"/>
        <v>97971</v>
      </c>
      <c r="D47">
        <v>97971</v>
      </c>
      <c r="E47" t="s">
        <v>513</v>
      </c>
      <c r="F47" t="s">
        <v>28</v>
      </c>
      <c r="G47" t="s">
        <v>866</v>
      </c>
      <c r="H47" t="s">
        <v>112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986</v>
      </c>
      <c r="O47" t="s">
        <v>123</v>
      </c>
      <c r="P47" t="s">
        <v>168</v>
      </c>
      <c r="Q47" t="s">
        <v>287</v>
      </c>
      <c r="R47" t="s">
        <v>82</v>
      </c>
      <c r="S47" t="s">
        <v>269</v>
      </c>
      <c r="T47" t="s">
        <v>36</v>
      </c>
      <c r="U47" t="s">
        <v>35</v>
      </c>
      <c r="V47" t="s">
        <v>287</v>
      </c>
      <c r="W47" t="s">
        <v>95</v>
      </c>
      <c r="X47" t="s">
        <v>108</v>
      </c>
      <c r="Y47" t="s">
        <v>103</v>
      </c>
      <c r="Z47" t="s">
        <v>484</v>
      </c>
      <c r="AA47" s="2">
        <v>42830.646192129629</v>
      </c>
      <c r="AB47" s="2">
        <v>42831.7422337963</v>
      </c>
      <c r="AD47">
        <v>3</v>
      </c>
      <c r="AE47" t="str">
        <f t="shared" ca="1" si="12"/>
        <v>Platform Software</v>
      </c>
      <c r="AF47" t="str">
        <f t="shared" ca="1" si="13"/>
        <v xml:space="preserve"> ---</v>
      </c>
      <c r="AG47" t="str">
        <f t="shared" ca="1" si="14"/>
        <v xml:space="preserve"> ---</v>
      </c>
      <c r="AH47" t="str">
        <f t="shared" ca="1" si="15"/>
        <v>P1</v>
      </c>
    </row>
    <row r="48" spans="1:34" x14ac:dyDescent="0.3">
      <c r="A48">
        <f t="shared" si="8"/>
        <v>2</v>
      </c>
      <c r="B48">
        <f t="shared" si="9"/>
        <v>1</v>
      </c>
      <c r="C48" s="4">
        <f t="shared" ca="1" si="10"/>
        <v>98165</v>
      </c>
      <c r="D48">
        <v>98165</v>
      </c>
      <c r="E48" t="s">
        <v>139</v>
      </c>
      <c r="F48" t="s">
        <v>28</v>
      </c>
      <c r="G48" t="s">
        <v>53</v>
      </c>
      <c r="H48" t="s">
        <v>156</v>
      </c>
      <c r="I48" t="s">
        <v>123</v>
      </c>
      <c r="J48" t="s">
        <v>123</v>
      </c>
      <c r="K48" t="str">
        <f t="shared" ca="1" si="11"/>
        <v>NTR</v>
      </c>
      <c r="L48" t="s">
        <v>484</v>
      </c>
      <c r="M48" t="s">
        <v>484</v>
      </c>
      <c r="N48" t="s">
        <v>1019</v>
      </c>
      <c r="O48" t="s">
        <v>123</v>
      </c>
      <c r="P48" t="s">
        <v>123</v>
      </c>
      <c r="Q48" t="s">
        <v>21</v>
      </c>
      <c r="S48" t="s">
        <v>269</v>
      </c>
      <c r="T48" t="s">
        <v>36</v>
      </c>
      <c r="U48" t="s">
        <v>50</v>
      </c>
      <c r="V48" t="s">
        <v>82</v>
      </c>
      <c r="W48" t="s">
        <v>95</v>
      </c>
      <c r="X48" t="s">
        <v>334</v>
      </c>
      <c r="Y48" t="s">
        <v>484</v>
      </c>
      <c r="Z48" t="s">
        <v>484</v>
      </c>
      <c r="AA48" s="2">
        <v>42836.64916666667</v>
      </c>
      <c r="AB48" s="2">
        <v>42837.819305555553</v>
      </c>
      <c r="AD48">
        <v>2</v>
      </c>
      <c r="AE48" t="str">
        <f t="shared" ca="1" si="12"/>
        <v>NTR</v>
      </c>
      <c r="AF48" t="str">
        <f t="shared" ca="1" si="13"/>
        <v>NoTarg</v>
      </c>
      <c r="AG48" t="str">
        <f t="shared" ca="1" si="14"/>
        <v>NoWaive</v>
      </c>
      <c r="AH48" t="str">
        <f t="shared" ca="1" si="15"/>
        <v>NTR</v>
      </c>
    </row>
    <row r="49" spans="1:34" x14ac:dyDescent="0.3">
      <c r="A49">
        <f t="shared" si="8"/>
        <v>1</v>
      </c>
      <c r="B49">
        <f t="shared" si="9"/>
        <v>0</v>
      </c>
      <c r="C49" s="4">
        <f t="shared" ca="1" si="10"/>
        <v>98200</v>
      </c>
      <c r="D49">
        <v>98200</v>
      </c>
      <c r="E49" t="s">
        <v>139</v>
      </c>
      <c r="F49" t="s">
        <v>28</v>
      </c>
      <c r="G49" t="s">
        <v>53</v>
      </c>
      <c r="H49" t="s">
        <v>156</v>
      </c>
      <c r="I49" t="s">
        <v>123</v>
      </c>
      <c r="J49" t="s">
        <v>123</v>
      </c>
      <c r="K49" t="str">
        <f t="shared" ca="1" si="11"/>
        <v>NTR</v>
      </c>
      <c r="L49" t="s">
        <v>484</v>
      </c>
      <c r="M49" t="s">
        <v>484</v>
      </c>
      <c r="N49" t="s">
        <v>1027</v>
      </c>
      <c r="O49" t="s">
        <v>123</v>
      </c>
      <c r="P49" t="s">
        <v>123</v>
      </c>
      <c r="Q49" t="s">
        <v>21</v>
      </c>
      <c r="S49" t="s">
        <v>269</v>
      </c>
      <c r="T49" t="s">
        <v>36</v>
      </c>
      <c r="U49" t="s">
        <v>22</v>
      </c>
      <c r="V49" t="s">
        <v>82</v>
      </c>
      <c r="W49" t="s">
        <v>54</v>
      </c>
      <c r="X49" t="s">
        <v>870</v>
      </c>
      <c r="Y49" t="s">
        <v>484</v>
      </c>
      <c r="Z49" t="s">
        <v>484</v>
      </c>
      <c r="AA49" s="2">
        <v>42837.402604166666</v>
      </c>
      <c r="AB49" s="2">
        <v>42838.11210648148</v>
      </c>
      <c r="AD49">
        <v>5</v>
      </c>
      <c r="AE49" t="str">
        <f t="shared" ca="1" si="12"/>
        <v>NTR</v>
      </c>
      <c r="AF49" t="str">
        <f t="shared" ca="1" si="13"/>
        <v>NoTarg</v>
      </c>
      <c r="AG49" t="str">
        <f t="shared" ca="1" si="14"/>
        <v>NoWaive</v>
      </c>
      <c r="AH49" t="str">
        <f t="shared" ca="1" si="15"/>
        <v>NTR</v>
      </c>
    </row>
    <row r="50" spans="1:34" x14ac:dyDescent="0.3">
      <c r="A50">
        <f t="shared" si="8"/>
        <v>1</v>
      </c>
      <c r="B50">
        <f t="shared" si="9"/>
        <v>1</v>
      </c>
      <c r="C50" s="4">
        <f t="shared" ca="1" si="10"/>
        <v>98205</v>
      </c>
      <c r="D50">
        <v>98205</v>
      </c>
      <c r="E50" t="s">
        <v>222</v>
      </c>
      <c r="F50" t="s">
        <v>28</v>
      </c>
      <c r="G50" t="s">
        <v>144</v>
      </c>
      <c r="H50" t="s">
        <v>94</v>
      </c>
      <c r="I50" t="s">
        <v>24</v>
      </c>
      <c r="J50" t="s">
        <v>123</v>
      </c>
      <c r="K50" t="str">
        <f t="shared" ca="1" si="11"/>
        <v>NTR</v>
      </c>
      <c r="L50" t="s">
        <v>484</v>
      </c>
      <c r="M50" t="s">
        <v>484</v>
      </c>
      <c r="N50" t="s">
        <v>1029</v>
      </c>
      <c r="O50" t="s">
        <v>123</v>
      </c>
      <c r="P50" t="s">
        <v>123</v>
      </c>
      <c r="Q50" t="s">
        <v>21</v>
      </c>
      <c r="S50" t="s">
        <v>269</v>
      </c>
      <c r="T50" t="s">
        <v>23</v>
      </c>
      <c r="U50" t="s">
        <v>22</v>
      </c>
      <c r="V50" t="s">
        <v>82</v>
      </c>
      <c r="W50" t="s">
        <v>54</v>
      </c>
      <c r="X50" t="s">
        <v>456</v>
      </c>
      <c r="Y50" t="s">
        <v>484</v>
      </c>
      <c r="Z50" t="s">
        <v>484</v>
      </c>
      <c r="AA50" s="2">
        <v>42837.54178240741</v>
      </c>
      <c r="AB50" s="2">
        <v>42837.891458333332</v>
      </c>
      <c r="AD50">
        <v>3</v>
      </c>
      <c r="AE50" t="str">
        <f t="shared" ca="1" si="12"/>
        <v>NTR</v>
      </c>
      <c r="AF50" t="str">
        <f t="shared" ca="1" si="13"/>
        <v>NoTarg</v>
      </c>
      <c r="AG50" t="str">
        <f t="shared" ca="1" si="14"/>
        <v>NoWaive</v>
      </c>
      <c r="AH50" t="str">
        <f t="shared" ca="1" si="15"/>
        <v>NTR</v>
      </c>
    </row>
    <row r="51" spans="1:34" x14ac:dyDescent="0.3">
      <c r="A51">
        <f t="shared" si="8"/>
        <v>99</v>
      </c>
      <c r="B51">
        <f t="shared" si="9"/>
        <v>1</v>
      </c>
      <c r="C51" s="4">
        <f t="shared" ca="1" si="10"/>
        <v>94191</v>
      </c>
      <c r="D51">
        <v>94191</v>
      </c>
      <c r="E51" t="s">
        <v>186</v>
      </c>
      <c r="F51" t="s">
        <v>75</v>
      </c>
      <c r="G51" t="s">
        <v>76</v>
      </c>
      <c r="H51" t="s">
        <v>112</v>
      </c>
      <c r="I51" t="s">
        <v>30</v>
      </c>
      <c r="J51" t="s">
        <v>123</v>
      </c>
      <c r="K51" t="str">
        <f t="shared" ca="1" si="11"/>
        <v>.</v>
      </c>
      <c r="L51" t="s">
        <v>796</v>
      </c>
      <c r="M51" t="s">
        <v>484</v>
      </c>
      <c r="N51" t="s">
        <v>344</v>
      </c>
      <c r="O51">
        <v>12886</v>
      </c>
      <c r="P51" t="s">
        <v>123</v>
      </c>
      <c r="Q51" t="s">
        <v>82</v>
      </c>
      <c r="S51" t="s">
        <v>269</v>
      </c>
      <c r="T51" t="s">
        <v>36</v>
      </c>
      <c r="U51" t="s">
        <v>35</v>
      </c>
      <c r="V51" t="s">
        <v>25</v>
      </c>
      <c r="W51" t="s">
        <v>26</v>
      </c>
      <c r="X51" t="s">
        <v>272</v>
      </c>
      <c r="Y51" t="s">
        <v>103</v>
      </c>
      <c r="Z51" t="s">
        <v>484</v>
      </c>
      <c r="AA51" s="2">
        <v>42739.997685185182</v>
      </c>
      <c r="AB51" s="2">
        <v>42837.361516203702</v>
      </c>
      <c r="AD51">
        <v>14</v>
      </c>
      <c r="AE51" t="str">
        <f t="shared" ca="1" si="12"/>
        <v>Protocols-AAUM</v>
      </c>
      <c r="AF51" t="str">
        <f t="shared" ca="1" si="13"/>
        <v xml:space="preserve"> ---</v>
      </c>
      <c r="AG51" t="str">
        <f t="shared" ca="1" si="14"/>
        <v>Waiver Requested</v>
      </c>
      <c r="AH51" t="str">
        <f t="shared" ca="1" si="15"/>
        <v>P1</v>
      </c>
    </row>
    <row r="52" spans="1:34" x14ac:dyDescent="0.3">
      <c r="A52">
        <f t="shared" si="8"/>
        <v>27</v>
      </c>
      <c r="B52">
        <f t="shared" si="9"/>
        <v>1</v>
      </c>
      <c r="C52" s="4">
        <f t="shared" ca="1" si="10"/>
        <v>97142</v>
      </c>
      <c r="D52">
        <v>97142</v>
      </c>
      <c r="E52" t="s">
        <v>147</v>
      </c>
      <c r="F52" t="s">
        <v>75</v>
      </c>
      <c r="G52" t="s">
        <v>76</v>
      </c>
      <c r="H52" t="s">
        <v>94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917</v>
      </c>
      <c r="N52" t="s">
        <v>827</v>
      </c>
      <c r="O52" t="s">
        <v>123</v>
      </c>
      <c r="P52" t="s">
        <v>98</v>
      </c>
      <c r="Q52" t="s">
        <v>82</v>
      </c>
      <c r="S52" t="s">
        <v>269</v>
      </c>
      <c r="T52" t="s">
        <v>36</v>
      </c>
      <c r="U52" t="s">
        <v>35</v>
      </c>
      <c r="V52" t="s">
        <v>29</v>
      </c>
      <c r="W52" t="s">
        <v>65</v>
      </c>
      <c r="X52" t="s">
        <v>41</v>
      </c>
      <c r="Y52" t="s">
        <v>484</v>
      </c>
      <c r="Z52" t="s">
        <v>484</v>
      </c>
      <c r="AA52" s="2">
        <v>42810.325949074075</v>
      </c>
      <c r="AB52" s="2">
        <v>42837.599942129629</v>
      </c>
      <c r="AD52">
        <v>2</v>
      </c>
      <c r="AE52" t="str">
        <f t="shared" ca="1" si="12"/>
        <v>Protocols-AAUM</v>
      </c>
      <c r="AF52" t="str">
        <f t="shared" ca="1" si="13"/>
        <v xml:space="preserve"> ---</v>
      </c>
      <c r="AG52" t="str">
        <f t="shared" ca="1" si="14"/>
        <v xml:space="preserve"> ---</v>
      </c>
      <c r="AH52" t="str">
        <f t="shared" ca="1" si="15"/>
        <v>P2</v>
      </c>
    </row>
    <row r="53" spans="1:34" x14ac:dyDescent="0.3">
      <c r="A53">
        <f t="shared" si="8"/>
        <v>14</v>
      </c>
      <c r="B53">
        <f t="shared" si="9"/>
        <v>3</v>
      </c>
      <c r="C53" s="4">
        <f t="shared" ca="1" si="10"/>
        <v>97620</v>
      </c>
      <c r="D53">
        <v>97620</v>
      </c>
      <c r="E53" t="s">
        <v>41</v>
      </c>
      <c r="F53" t="s">
        <v>75</v>
      </c>
      <c r="G53" t="s">
        <v>129</v>
      </c>
      <c r="H53" t="s">
        <v>94</v>
      </c>
      <c r="I53" t="s">
        <v>30</v>
      </c>
      <c r="J53" t="s">
        <v>123</v>
      </c>
      <c r="K53" t="str">
        <f t="shared" ca="1" si="11"/>
        <v>.</v>
      </c>
      <c r="L53" t="s">
        <v>796</v>
      </c>
      <c r="M53" t="s">
        <v>484</v>
      </c>
      <c r="N53" t="s">
        <v>929</v>
      </c>
      <c r="O53" t="s">
        <v>123</v>
      </c>
      <c r="P53" t="s">
        <v>123</v>
      </c>
      <c r="Q53" t="s">
        <v>82</v>
      </c>
      <c r="S53" t="s">
        <v>269</v>
      </c>
      <c r="T53" t="s">
        <v>36</v>
      </c>
      <c r="U53" t="s">
        <v>35</v>
      </c>
      <c r="V53" t="s">
        <v>29</v>
      </c>
      <c r="W53" t="s">
        <v>44</v>
      </c>
      <c r="X53" t="s">
        <v>405</v>
      </c>
      <c r="Y53" t="s">
        <v>484</v>
      </c>
      <c r="Z53" t="s">
        <v>484</v>
      </c>
      <c r="AA53" s="2">
        <v>42823.498773148145</v>
      </c>
      <c r="AB53" s="2">
        <v>42835.408854166664</v>
      </c>
      <c r="AD53">
        <v>6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>Waiver Requested</v>
      </c>
      <c r="AH53" t="str">
        <f t="shared" ca="1" si="15"/>
        <v>P2</v>
      </c>
    </row>
    <row r="54" spans="1:34" x14ac:dyDescent="0.3">
      <c r="A54">
        <f t="shared" si="8"/>
        <v>399</v>
      </c>
      <c r="B54">
        <f t="shared" si="9"/>
        <v>2</v>
      </c>
      <c r="C54" s="4">
        <f t="shared" ca="1" si="10"/>
        <v>78244</v>
      </c>
      <c r="D54">
        <v>78244</v>
      </c>
      <c r="E54" t="s">
        <v>895</v>
      </c>
      <c r="F54" t="s">
        <v>19</v>
      </c>
      <c r="G54" t="s">
        <v>83</v>
      </c>
      <c r="H54" t="s">
        <v>184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353</v>
      </c>
      <c r="O54" t="s">
        <v>123</v>
      </c>
      <c r="P54" t="s">
        <v>123</v>
      </c>
      <c r="Q54" t="s">
        <v>82</v>
      </c>
      <c r="S54" t="s">
        <v>269</v>
      </c>
      <c r="T54" t="s">
        <v>36</v>
      </c>
      <c r="U54" t="s">
        <v>35</v>
      </c>
      <c r="V54" t="s">
        <v>43</v>
      </c>
      <c r="W54" t="s">
        <v>65</v>
      </c>
      <c r="X54" t="s">
        <v>272</v>
      </c>
      <c r="Y54" t="s">
        <v>100</v>
      </c>
      <c r="Z54" t="s">
        <v>484</v>
      </c>
      <c r="AA54" s="2">
        <v>42433.348449074074</v>
      </c>
      <c r="AB54" s="2">
        <v>42836.139282407406</v>
      </c>
      <c r="AD54">
        <v>4</v>
      </c>
      <c r="AE54" t="str">
        <f t="shared" ca="1" si="12"/>
        <v>Protocols-NFS</v>
      </c>
      <c r="AF54" t="str">
        <f t="shared" ca="1" si="13"/>
        <v xml:space="preserve"> ---</v>
      </c>
      <c r="AG54" t="str">
        <f t="shared" ca="1" si="14"/>
        <v xml:space="preserve"> ---</v>
      </c>
      <c r="AH54" t="str">
        <f t="shared" ca="1" si="15"/>
        <v>P0</v>
      </c>
    </row>
    <row r="55" spans="1:34" x14ac:dyDescent="0.3">
      <c r="A55">
        <f t="shared" si="8"/>
        <v>166</v>
      </c>
      <c r="B55">
        <f t="shared" si="9"/>
        <v>3</v>
      </c>
      <c r="C55" s="4">
        <f t="shared" ca="1" si="10"/>
        <v>91457</v>
      </c>
      <c r="D55">
        <v>91457</v>
      </c>
      <c r="E55" t="s">
        <v>74</v>
      </c>
      <c r="F55" t="s">
        <v>86</v>
      </c>
      <c r="G55" t="s">
        <v>87</v>
      </c>
      <c r="H55" t="s">
        <v>184</v>
      </c>
      <c r="I55" t="s">
        <v>30</v>
      </c>
      <c r="J55" t="s">
        <v>123</v>
      </c>
      <c r="K55" t="str">
        <f t="shared" ca="1" si="11"/>
        <v>.</v>
      </c>
      <c r="L55" t="s">
        <v>484</v>
      </c>
      <c r="M55" t="s">
        <v>980</v>
      </c>
      <c r="N55" t="s">
        <v>358</v>
      </c>
      <c r="O55" t="s">
        <v>123</v>
      </c>
      <c r="P55" t="s">
        <v>123</v>
      </c>
      <c r="Q55" t="s">
        <v>82</v>
      </c>
      <c r="S55" t="s">
        <v>269</v>
      </c>
      <c r="T55" t="s">
        <v>36</v>
      </c>
      <c r="U55" t="s">
        <v>35</v>
      </c>
      <c r="V55" t="s">
        <v>29</v>
      </c>
      <c r="W55" t="s">
        <v>54</v>
      </c>
      <c r="X55" t="s">
        <v>272</v>
      </c>
      <c r="Y55" t="s">
        <v>100</v>
      </c>
      <c r="Z55" t="s">
        <v>484</v>
      </c>
      <c r="AA55" s="2">
        <v>42670.388807870368</v>
      </c>
      <c r="AB55" s="2">
        <v>42835.15724537037</v>
      </c>
      <c r="AD55">
        <v>6</v>
      </c>
      <c r="AE55" t="str">
        <f t="shared" ca="1" si="12"/>
        <v>Protocols-SMB</v>
      </c>
      <c r="AF55" t="str">
        <f t="shared" ca="1" si="13"/>
        <v>Avitus_1.4.0.65-20170426</v>
      </c>
      <c r="AG55" t="str">
        <f t="shared" ca="1" si="14"/>
        <v xml:space="preserve"> ---</v>
      </c>
      <c r="AH55" t="str">
        <f t="shared" ca="1" si="15"/>
        <v>P0</v>
      </c>
    </row>
    <row r="56" spans="1:34" x14ac:dyDescent="0.3">
      <c r="A56">
        <f t="shared" si="8"/>
        <v>162</v>
      </c>
      <c r="B56">
        <f t="shared" si="9"/>
        <v>83</v>
      </c>
      <c r="C56" s="4">
        <f t="shared" ca="1" si="10"/>
        <v>91629</v>
      </c>
      <c r="D56">
        <v>91629</v>
      </c>
      <c r="E56" t="s">
        <v>18</v>
      </c>
      <c r="F56" t="s">
        <v>86</v>
      </c>
      <c r="G56" t="s">
        <v>92</v>
      </c>
      <c r="H56" t="s">
        <v>112</v>
      </c>
      <c r="I56" t="s">
        <v>30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360</v>
      </c>
      <c r="O56">
        <v>12271</v>
      </c>
      <c r="P56" t="s">
        <v>123</v>
      </c>
      <c r="Q56" t="s">
        <v>82</v>
      </c>
      <c r="S56" t="s">
        <v>269</v>
      </c>
      <c r="T56" t="s">
        <v>23</v>
      </c>
      <c r="U56" t="s">
        <v>22</v>
      </c>
      <c r="V56" t="s">
        <v>25</v>
      </c>
      <c r="W56" t="s">
        <v>26</v>
      </c>
      <c r="X56" t="s">
        <v>272</v>
      </c>
      <c r="Y56" t="s">
        <v>484</v>
      </c>
      <c r="Z56" t="s">
        <v>484</v>
      </c>
      <c r="AA56" s="2">
        <v>42675.623761574076</v>
      </c>
      <c r="AB56" s="2">
        <v>42755.023877314816</v>
      </c>
      <c r="AD56">
        <v>2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 xml:space="preserve"> ---</v>
      </c>
      <c r="AH56" t="str">
        <f t="shared" ca="1" si="15"/>
        <v>P1</v>
      </c>
    </row>
    <row r="57" spans="1:34" x14ac:dyDescent="0.3">
      <c r="A57">
        <f t="shared" si="8"/>
        <v>83</v>
      </c>
      <c r="B57">
        <f t="shared" si="9"/>
        <v>3</v>
      </c>
      <c r="C57" s="4">
        <f t="shared" ca="1" si="10"/>
        <v>94832</v>
      </c>
      <c r="D57">
        <v>94832</v>
      </c>
      <c r="E57" t="s">
        <v>242</v>
      </c>
      <c r="F57" t="s">
        <v>86</v>
      </c>
      <c r="G57" t="s">
        <v>92</v>
      </c>
      <c r="H57" t="s">
        <v>184</v>
      </c>
      <c r="I57" t="s">
        <v>81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270</v>
      </c>
      <c r="O57" t="s">
        <v>123</v>
      </c>
      <c r="P57" t="s">
        <v>271</v>
      </c>
      <c r="Q57" t="s">
        <v>82</v>
      </c>
      <c r="S57" t="s">
        <v>269</v>
      </c>
      <c r="T57" t="s">
        <v>36</v>
      </c>
      <c r="U57" t="s">
        <v>22</v>
      </c>
      <c r="V57" t="s">
        <v>82</v>
      </c>
      <c r="W57" t="s">
        <v>54</v>
      </c>
      <c r="X57" t="s">
        <v>272</v>
      </c>
      <c r="Y57" t="s">
        <v>484</v>
      </c>
      <c r="Z57" t="s">
        <v>484</v>
      </c>
      <c r="AA57" s="2">
        <v>42755.471365740741</v>
      </c>
      <c r="AB57" s="2">
        <v>42835.311099537037</v>
      </c>
      <c r="AC57" t="s">
        <v>170</v>
      </c>
      <c r="AD57">
        <v>4</v>
      </c>
      <c r="AE57" t="str">
        <f t="shared" ca="1" si="12"/>
        <v>Protocols-SMB</v>
      </c>
      <c r="AF57" t="str">
        <f t="shared" ca="1" si="13"/>
        <v xml:space="preserve"> ---</v>
      </c>
      <c r="AG57" t="str">
        <f t="shared" ca="1" si="14"/>
        <v xml:space="preserve"> ---</v>
      </c>
      <c r="AH57" t="str">
        <f t="shared" ca="1" si="15"/>
        <v>P0</v>
      </c>
    </row>
    <row r="58" spans="1:34" x14ac:dyDescent="0.3">
      <c r="A58">
        <f t="shared" si="8"/>
        <v>83</v>
      </c>
      <c r="B58">
        <f t="shared" si="9"/>
        <v>50</v>
      </c>
      <c r="C58" s="4">
        <f t="shared" ca="1" si="10"/>
        <v>94835</v>
      </c>
      <c r="D58">
        <v>94835</v>
      </c>
      <c r="E58" t="s">
        <v>561</v>
      </c>
      <c r="F58" t="s">
        <v>86</v>
      </c>
      <c r="G58" t="s">
        <v>87</v>
      </c>
      <c r="H58" t="s">
        <v>112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363</v>
      </c>
      <c r="O58">
        <v>13183</v>
      </c>
      <c r="P58" t="s">
        <v>213</v>
      </c>
      <c r="Q58" t="s">
        <v>82</v>
      </c>
      <c r="S58" t="s">
        <v>269</v>
      </c>
      <c r="T58" t="s">
        <v>36</v>
      </c>
      <c r="U58" t="s">
        <v>35</v>
      </c>
      <c r="V58" t="s">
        <v>190</v>
      </c>
      <c r="W58" t="s">
        <v>26</v>
      </c>
      <c r="X58" t="s">
        <v>272</v>
      </c>
      <c r="Y58" t="s">
        <v>103</v>
      </c>
      <c r="Z58" t="s">
        <v>484</v>
      </c>
      <c r="AA58" s="2">
        <v>42755.484872685185</v>
      </c>
      <c r="AB58" s="2">
        <v>42789.603206018517</v>
      </c>
      <c r="AD58">
        <v>1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14"/>
        <v xml:space="preserve"> ---</v>
      </c>
      <c r="AH58" t="str">
        <f t="shared" ca="1" si="15"/>
        <v>P1</v>
      </c>
    </row>
    <row r="59" spans="1:34" x14ac:dyDescent="0.3">
      <c r="A59">
        <f t="shared" si="8"/>
        <v>50</v>
      </c>
      <c r="B59">
        <f t="shared" si="9"/>
        <v>6</v>
      </c>
      <c r="C59" s="4">
        <f t="shared" ca="1" si="10"/>
        <v>96345</v>
      </c>
      <c r="D59">
        <v>96345</v>
      </c>
      <c r="E59" t="s">
        <v>91</v>
      </c>
      <c r="F59" t="s">
        <v>86</v>
      </c>
      <c r="G59" t="s">
        <v>92</v>
      </c>
      <c r="H59" t="s">
        <v>184</v>
      </c>
      <c r="I59" t="s">
        <v>560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582</v>
      </c>
      <c r="O59" t="s">
        <v>123</v>
      </c>
      <c r="P59" t="s">
        <v>123</v>
      </c>
      <c r="Q59" t="s">
        <v>82</v>
      </c>
      <c r="S59" t="s">
        <v>269</v>
      </c>
      <c r="T59" t="s">
        <v>23</v>
      </c>
      <c r="U59" t="s">
        <v>22</v>
      </c>
      <c r="V59" t="s">
        <v>82</v>
      </c>
      <c r="W59" t="s">
        <v>40</v>
      </c>
      <c r="X59" t="s">
        <v>559</v>
      </c>
      <c r="Y59" t="s">
        <v>484</v>
      </c>
      <c r="Z59" t="s">
        <v>484</v>
      </c>
      <c r="AA59" s="2">
        <v>42789.95722222222</v>
      </c>
      <c r="AB59" s="2">
        <v>42832.714872685188</v>
      </c>
      <c r="AC59" t="s">
        <v>789</v>
      </c>
      <c r="AD59">
        <v>68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 xml:space="preserve"> ---</v>
      </c>
      <c r="AH59" t="str">
        <f t="shared" ca="1" si="15"/>
        <v>P0</v>
      </c>
    </row>
    <row r="60" spans="1:34" x14ac:dyDescent="0.3">
      <c r="A60">
        <f t="shared" si="8"/>
        <v>30</v>
      </c>
      <c r="B60">
        <f t="shared" si="9"/>
        <v>9</v>
      </c>
      <c r="C60" s="4">
        <f t="shared" ca="1" si="10"/>
        <v>97010</v>
      </c>
      <c r="D60">
        <v>97010</v>
      </c>
      <c r="E60" t="s">
        <v>18</v>
      </c>
      <c r="F60" t="s">
        <v>86</v>
      </c>
      <c r="G60" t="s">
        <v>92</v>
      </c>
      <c r="H60" t="s">
        <v>94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776</v>
      </c>
      <c r="O60" t="s">
        <v>123</v>
      </c>
      <c r="P60" t="s">
        <v>626</v>
      </c>
      <c r="Q60" t="s">
        <v>82</v>
      </c>
      <c r="S60" t="s">
        <v>269</v>
      </c>
      <c r="T60" t="s">
        <v>36</v>
      </c>
      <c r="U60" t="s">
        <v>35</v>
      </c>
      <c r="V60" t="s">
        <v>29</v>
      </c>
      <c r="W60" t="s">
        <v>54</v>
      </c>
      <c r="X60" t="s">
        <v>405</v>
      </c>
      <c r="Y60" t="s">
        <v>484</v>
      </c>
      <c r="Z60" t="s">
        <v>484</v>
      </c>
      <c r="AA60" s="2">
        <v>42807.641898148147</v>
      </c>
      <c r="AB60" s="2">
        <v>42829.62767361111</v>
      </c>
      <c r="AD60">
        <v>3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 xml:space="preserve"> ---</v>
      </c>
      <c r="AH60" t="str">
        <f t="shared" ca="1" si="15"/>
        <v>P2</v>
      </c>
    </row>
    <row r="61" spans="1:34" x14ac:dyDescent="0.3">
      <c r="A61">
        <f t="shared" si="8"/>
        <v>16</v>
      </c>
      <c r="B61">
        <f t="shared" si="9"/>
        <v>13</v>
      </c>
      <c r="C61" s="4">
        <f t="shared" ca="1" si="10"/>
        <v>97543</v>
      </c>
      <c r="D61">
        <v>97543</v>
      </c>
      <c r="E61" t="s">
        <v>91</v>
      </c>
      <c r="F61" t="s">
        <v>86</v>
      </c>
      <c r="G61" t="s">
        <v>92</v>
      </c>
      <c r="H61" t="s">
        <v>94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911</v>
      </c>
      <c r="O61" t="s">
        <v>123</v>
      </c>
      <c r="P61" t="s">
        <v>123</v>
      </c>
      <c r="Q61" t="s">
        <v>82</v>
      </c>
      <c r="S61" t="s">
        <v>269</v>
      </c>
      <c r="T61" t="s">
        <v>36</v>
      </c>
      <c r="U61" t="s">
        <v>35</v>
      </c>
      <c r="V61" t="s">
        <v>29</v>
      </c>
      <c r="W61" t="s">
        <v>44</v>
      </c>
      <c r="X61" t="s">
        <v>118</v>
      </c>
      <c r="Y61" t="s">
        <v>484</v>
      </c>
      <c r="Z61" t="s">
        <v>484</v>
      </c>
      <c r="AA61" s="2">
        <v>42821.996874999997</v>
      </c>
      <c r="AB61" s="2">
        <v>42824.072337962964</v>
      </c>
      <c r="AC61" t="s">
        <v>402</v>
      </c>
      <c r="AD61">
        <v>1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 xml:space="preserve"> ---</v>
      </c>
      <c r="AH61" t="str">
        <f t="shared" ca="1" si="15"/>
        <v>P2</v>
      </c>
    </row>
    <row r="62" spans="1:34" x14ac:dyDescent="0.3">
      <c r="A62">
        <f t="shared" si="8"/>
        <v>13</v>
      </c>
      <c r="B62">
        <f t="shared" si="9"/>
        <v>10</v>
      </c>
      <c r="C62" s="4">
        <f t="shared" ca="1" si="10"/>
        <v>97762</v>
      </c>
      <c r="D62">
        <v>97762</v>
      </c>
      <c r="E62" t="s">
        <v>85</v>
      </c>
      <c r="F62" t="s">
        <v>86</v>
      </c>
      <c r="G62" t="s">
        <v>87</v>
      </c>
      <c r="H62" t="s">
        <v>112</v>
      </c>
      <c r="I62" t="s">
        <v>24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950</v>
      </c>
      <c r="O62">
        <v>17259</v>
      </c>
      <c r="P62" t="s">
        <v>123</v>
      </c>
      <c r="Q62" t="s">
        <v>82</v>
      </c>
      <c r="S62" t="s">
        <v>269</v>
      </c>
      <c r="T62" t="s">
        <v>23</v>
      </c>
      <c r="U62" t="s">
        <v>39</v>
      </c>
      <c r="V62" t="s">
        <v>190</v>
      </c>
      <c r="W62" t="s">
        <v>26</v>
      </c>
      <c r="X62" t="s">
        <v>405</v>
      </c>
      <c r="Y62" t="s">
        <v>484</v>
      </c>
      <c r="Z62" t="s">
        <v>484</v>
      </c>
      <c r="AA62" s="2">
        <v>42825.480578703704</v>
      </c>
      <c r="AB62" s="2">
        <v>42828.057962962965</v>
      </c>
      <c r="AD62">
        <v>1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 xml:space="preserve"> ---</v>
      </c>
      <c r="AH62" t="str">
        <f t="shared" ca="1" si="15"/>
        <v>P1</v>
      </c>
    </row>
    <row r="63" spans="1:34" x14ac:dyDescent="0.3">
      <c r="A63">
        <f t="shared" si="8"/>
        <v>2</v>
      </c>
      <c r="B63">
        <f t="shared" si="9"/>
        <v>1</v>
      </c>
      <c r="C63" s="4">
        <f t="shared" ca="1" si="10"/>
        <v>98150</v>
      </c>
      <c r="D63">
        <v>98150</v>
      </c>
      <c r="E63" t="s">
        <v>91</v>
      </c>
      <c r="F63" t="s">
        <v>86</v>
      </c>
      <c r="G63" t="s">
        <v>266</v>
      </c>
      <c r="H63" t="s">
        <v>184</v>
      </c>
      <c r="I63" t="s">
        <v>68</v>
      </c>
      <c r="J63" t="s">
        <v>123</v>
      </c>
      <c r="K63" t="str">
        <f t="shared" ca="1" si="11"/>
        <v>NTR</v>
      </c>
      <c r="L63" t="s">
        <v>484</v>
      </c>
      <c r="M63" t="s">
        <v>484</v>
      </c>
      <c r="N63" t="s">
        <v>1017</v>
      </c>
      <c r="O63" t="s">
        <v>123</v>
      </c>
      <c r="P63" t="s">
        <v>123</v>
      </c>
      <c r="Q63" t="s">
        <v>21</v>
      </c>
      <c r="S63" t="s">
        <v>269</v>
      </c>
      <c r="T63" t="s">
        <v>23</v>
      </c>
      <c r="U63" t="s">
        <v>22</v>
      </c>
      <c r="V63" t="s">
        <v>82</v>
      </c>
      <c r="W63" t="s">
        <v>54</v>
      </c>
      <c r="X63" t="s">
        <v>267</v>
      </c>
      <c r="Y63" t="s">
        <v>484</v>
      </c>
      <c r="Z63" t="s">
        <v>484</v>
      </c>
      <c r="AA63" s="2">
        <v>42836.394953703704</v>
      </c>
      <c r="AB63" s="2">
        <v>42837.880682870367</v>
      </c>
      <c r="AD63">
        <v>6</v>
      </c>
      <c r="AE63" t="str">
        <f t="shared" ca="1" si="12"/>
        <v>NTR</v>
      </c>
      <c r="AF63" t="str">
        <f t="shared" ca="1" si="13"/>
        <v>NoTarg</v>
      </c>
      <c r="AG63" t="str">
        <f t="shared" ca="1" si="14"/>
        <v>NoWaive</v>
      </c>
      <c r="AH63" t="str">
        <f t="shared" ca="1" si="15"/>
        <v>NTR</v>
      </c>
    </row>
    <row r="64" spans="1:34" x14ac:dyDescent="0.3">
      <c r="A64">
        <f t="shared" si="8"/>
        <v>2</v>
      </c>
      <c r="B64">
        <f t="shared" si="9"/>
        <v>1</v>
      </c>
      <c r="C64" s="4">
        <f t="shared" ca="1" si="10"/>
        <v>98152</v>
      </c>
      <c r="D64">
        <v>98152</v>
      </c>
      <c r="E64" t="s">
        <v>267</v>
      </c>
      <c r="F64" t="s">
        <v>86</v>
      </c>
      <c r="G64" t="s">
        <v>266</v>
      </c>
      <c r="H64" t="s">
        <v>184</v>
      </c>
      <c r="I64" t="s">
        <v>68</v>
      </c>
      <c r="J64" t="s">
        <v>123</v>
      </c>
      <c r="K64" t="str">
        <f t="shared" ca="1" si="11"/>
        <v>NTR</v>
      </c>
      <c r="L64" t="s">
        <v>484</v>
      </c>
      <c r="M64" t="s">
        <v>484</v>
      </c>
      <c r="N64" t="s">
        <v>1018</v>
      </c>
      <c r="O64" t="s">
        <v>123</v>
      </c>
      <c r="P64" t="s">
        <v>123</v>
      </c>
      <c r="Q64" t="s">
        <v>21</v>
      </c>
      <c r="S64" t="s">
        <v>269</v>
      </c>
      <c r="T64" t="s">
        <v>23</v>
      </c>
      <c r="U64" t="s">
        <v>50</v>
      </c>
      <c r="V64" t="s">
        <v>82</v>
      </c>
      <c r="W64" t="s">
        <v>54</v>
      </c>
      <c r="X64" t="s">
        <v>267</v>
      </c>
      <c r="Y64" t="s">
        <v>484</v>
      </c>
      <c r="Z64" t="s">
        <v>484</v>
      </c>
      <c r="AA64" s="2">
        <v>42836.405057870368</v>
      </c>
      <c r="AB64" s="2">
        <v>42837.881226851852</v>
      </c>
      <c r="AD64">
        <v>4</v>
      </c>
      <c r="AE64" t="str">
        <f t="shared" ca="1" si="12"/>
        <v>NTR</v>
      </c>
      <c r="AF64" t="str">
        <f t="shared" ca="1" si="13"/>
        <v>NoTarg</v>
      </c>
      <c r="AG64" t="str">
        <f t="shared" ca="1" si="14"/>
        <v>NoWaive</v>
      </c>
      <c r="AH64" t="str">
        <f t="shared" ca="1" si="15"/>
        <v>NTR</v>
      </c>
    </row>
    <row r="65" spans="1:34" x14ac:dyDescent="0.3">
      <c r="A65">
        <f t="shared" si="8"/>
        <v>0</v>
      </c>
      <c r="B65">
        <f t="shared" si="9"/>
        <v>0</v>
      </c>
      <c r="C65" s="4">
        <f t="shared" ca="1" si="10"/>
        <v>98232</v>
      </c>
      <c r="D65">
        <v>98232</v>
      </c>
      <c r="E65" t="s">
        <v>405</v>
      </c>
      <c r="F65" t="s">
        <v>86</v>
      </c>
      <c r="G65" t="s">
        <v>92</v>
      </c>
      <c r="H65" t="s">
        <v>94</v>
      </c>
      <c r="I65" t="s">
        <v>123</v>
      </c>
      <c r="J65" t="s">
        <v>123</v>
      </c>
      <c r="K65" t="str">
        <f t="shared" ca="1" si="11"/>
        <v>NTR</v>
      </c>
      <c r="L65" t="s">
        <v>484</v>
      </c>
      <c r="M65" t="s">
        <v>484</v>
      </c>
      <c r="N65" t="s">
        <v>1033</v>
      </c>
      <c r="O65" t="s">
        <v>123</v>
      </c>
      <c r="P65" t="s">
        <v>123</v>
      </c>
      <c r="Q65" t="s">
        <v>21</v>
      </c>
      <c r="S65" t="s">
        <v>269</v>
      </c>
      <c r="T65" t="s">
        <v>23</v>
      </c>
      <c r="U65" t="s">
        <v>39</v>
      </c>
      <c r="V65" t="s">
        <v>29</v>
      </c>
      <c r="W65" t="s">
        <v>54</v>
      </c>
      <c r="X65" t="s">
        <v>1034</v>
      </c>
      <c r="Y65" t="s">
        <v>484</v>
      </c>
      <c r="Z65" t="s">
        <v>484</v>
      </c>
      <c r="AA65" s="2">
        <v>42838.23846064815</v>
      </c>
      <c r="AB65" s="2">
        <v>42838.240960648145</v>
      </c>
      <c r="AD65">
        <v>3</v>
      </c>
      <c r="AE65" t="str">
        <f t="shared" ca="1" si="12"/>
        <v>NTR</v>
      </c>
      <c r="AF65" t="str">
        <f t="shared" ca="1" si="13"/>
        <v>NoTarg</v>
      </c>
      <c r="AG65" t="str">
        <f t="shared" ca="1" si="14"/>
        <v>NoWaive</v>
      </c>
      <c r="AH65" t="str">
        <f t="shared" ca="1" si="15"/>
        <v>NTR</v>
      </c>
    </row>
    <row r="66" spans="1:34" x14ac:dyDescent="0.3">
      <c r="A66">
        <f t="shared" ref="A66:A100" si="16">DAYS360(AA66,$K$104)</f>
        <v>16</v>
      </c>
      <c r="B66">
        <f t="shared" ref="B66:B100" si="17">DAYS360(AB66,$K$104)</f>
        <v>1</v>
      </c>
      <c r="C66" s="4">
        <f t="shared" ref="C66:C100" ca="1" si="18">HYPERLINK($N$174 &amp; INDIRECT("d" &amp; ROW()),INDIRECT("d" &amp; ROW()))</f>
        <v>97526</v>
      </c>
      <c r="D66">
        <v>97526</v>
      </c>
      <c r="E66" t="s">
        <v>843</v>
      </c>
      <c r="F66" t="s">
        <v>482</v>
      </c>
      <c r="G66" t="s">
        <v>652</v>
      </c>
      <c r="H66" t="s">
        <v>184</v>
      </c>
      <c r="I66" t="s">
        <v>81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917</v>
      </c>
      <c r="N66" t="s">
        <v>920</v>
      </c>
      <c r="O66" t="s">
        <v>123</v>
      </c>
      <c r="P66" t="s">
        <v>123</v>
      </c>
      <c r="Q66" t="s">
        <v>82</v>
      </c>
      <c r="S66" t="s">
        <v>269</v>
      </c>
      <c r="T66" t="s">
        <v>23</v>
      </c>
      <c r="U66" t="s">
        <v>22</v>
      </c>
      <c r="V66" t="s">
        <v>82</v>
      </c>
      <c r="W66" t="s">
        <v>54</v>
      </c>
      <c r="X66" t="s">
        <v>870</v>
      </c>
      <c r="Y66" t="s">
        <v>484</v>
      </c>
      <c r="Z66" t="s">
        <v>484</v>
      </c>
      <c r="AA66" s="2">
        <v>42821.299687500003</v>
      </c>
      <c r="AB66" s="2">
        <v>42837.974675925929</v>
      </c>
      <c r="AD66">
        <v>24</v>
      </c>
      <c r="AE66" t="str">
        <f t="shared" ref="AE66:AE100" ca="1" si="20">IFERROR(VLOOKUP($D66,INDIRECT("'" &amp; $K$103 &amp; "'!$C$2:$K$90"),4,FALSE),"NTR")</f>
        <v>Quotas</v>
      </c>
      <c r="AF66" t="str">
        <f t="shared" ref="AF66:AF100" ca="1" si="21">IFERROR(VLOOKUP($D66,INDIRECT("'" &amp; $K$103 &amp; "'!$C$2:$T$90"),11,FALSE),"NoTarg")</f>
        <v>Avitus_1.4.0.64-20170419</v>
      </c>
      <c r="AG66" t="str">
        <f t="shared" ref="AG66:AG100" ca="1" si="22">IFERROR(VLOOKUP($D66,INDIRECT("'" &amp; $K$103 &amp; "'!$C$2:$L$90"),10,FALSE),"NoWaive")</f>
        <v xml:space="preserve"> ---</v>
      </c>
      <c r="AH66" t="str">
        <f t="shared" ref="AH66:AH100" ca="1" si="23">IFERROR(VLOOKUP($D66,INDIRECT("'" &amp; $K$103 &amp; "'!$C$2:$T$90"),6,FALSE),"NTR")</f>
        <v>P0</v>
      </c>
    </row>
    <row r="67" spans="1:34" x14ac:dyDescent="0.3">
      <c r="A67">
        <f t="shared" si="16"/>
        <v>97</v>
      </c>
      <c r="B67">
        <f t="shared" si="17"/>
        <v>9</v>
      </c>
      <c r="C67" s="4">
        <f t="shared" ca="1" si="18"/>
        <v>94268</v>
      </c>
      <c r="D67">
        <v>94268</v>
      </c>
      <c r="E67" t="s">
        <v>181</v>
      </c>
      <c r="F67" t="s">
        <v>55</v>
      </c>
      <c r="G67" t="s">
        <v>182</v>
      </c>
      <c r="H67" t="s">
        <v>112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978</v>
      </c>
      <c r="N67" t="s">
        <v>368</v>
      </c>
      <c r="O67">
        <v>12452</v>
      </c>
      <c r="P67" t="s">
        <v>645</v>
      </c>
      <c r="Q67" t="s">
        <v>82</v>
      </c>
      <c r="S67" t="s">
        <v>269</v>
      </c>
      <c r="T67" t="s">
        <v>36</v>
      </c>
      <c r="U67" t="s">
        <v>35</v>
      </c>
      <c r="V67" t="s">
        <v>25</v>
      </c>
      <c r="W67" t="s">
        <v>26</v>
      </c>
      <c r="X67" t="s">
        <v>218</v>
      </c>
      <c r="Y67" t="s">
        <v>484</v>
      </c>
      <c r="Z67" t="s">
        <v>484</v>
      </c>
      <c r="AA67" s="2">
        <v>42741.246898148151</v>
      </c>
      <c r="AB67" s="2">
        <v>42829.318043981482</v>
      </c>
      <c r="AD67">
        <v>5</v>
      </c>
      <c r="AE67" t="str">
        <f t="shared" ca="1" si="20"/>
        <v>Snapshots</v>
      </c>
      <c r="AF67" t="str">
        <f t="shared" ca="1" si="21"/>
        <v>Avitus_1.4.0.66-20170503</v>
      </c>
      <c r="AG67" t="str">
        <f t="shared" ca="1" si="22"/>
        <v xml:space="preserve"> ---</v>
      </c>
      <c r="AH67" t="str">
        <f t="shared" ca="1" si="23"/>
        <v>P1</v>
      </c>
    </row>
    <row r="68" spans="1:34" x14ac:dyDescent="0.3">
      <c r="A68">
        <f t="shared" si="16"/>
        <v>35</v>
      </c>
      <c r="B68">
        <f t="shared" si="17"/>
        <v>9</v>
      </c>
      <c r="C68" s="4">
        <f t="shared" ca="1" si="18"/>
        <v>96848</v>
      </c>
      <c r="D68">
        <v>96848</v>
      </c>
      <c r="E68" t="s">
        <v>218</v>
      </c>
      <c r="F68" t="s">
        <v>55</v>
      </c>
      <c r="G68" t="s">
        <v>182</v>
      </c>
      <c r="H68" t="s">
        <v>94</v>
      </c>
      <c r="I68" t="s">
        <v>30</v>
      </c>
      <c r="J68" t="s">
        <v>123</v>
      </c>
      <c r="K68" t="str">
        <f t="shared" ca="1" si="19"/>
        <v>.</v>
      </c>
      <c r="L68" t="s">
        <v>484</v>
      </c>
      <c r="M68" t="s">
        <v>980</v>
      </c>
      <c r="N68" t="s">
        <v>918</v>
      </c>
      <c r="O68" t="s">
        <v>123</v>
      </c>
      <c r="P68" t="s">
        <v>123</v>
      </c>
      <c r="Q68" t="s">
        <v>82</v>
      </c>
      <c r="S68" t="s">
        <v>269</v>
      </c>
      <c r="T68" t="s">
        <v>23</v>
      </c>
      <c r="U68" t="s">
        <v>22</v>
      </c>
      <c r="V68" t="s">
        <v>29</v>
      </c>
      <c r="W68" t="s">
        <v>54</v>
      </c>
      <c r="X68" t="s">
        <v>218</v>
      </c>
      <c r="Y68" t="s">
        <v>484</v>
      </c>
      <c r="Z68" t="s">
        <v>484</v>
      </c>
      <c r="AA68" s="2">
        <v>42802.22383101852</v>
      </c>
      <c r="AB68" s="2">
        <v>42829.628495370373</v>
      </c>
      <c r="AD68">
        <v>5</v>
      </c>
      <c r="AE68" t="str">
        <f t="shared" ca="1" si="20"/>
        <v>Snapshots</v>
      </c>
      <c r="AF68" t="str">
        <f t="shared" ca="1" si="21"/>
        <v>Avitus_1.4.0.65-20170426</v>
      </c>
      <c r="AG68" t="str">
        <f t="shared" ca="1" si="22"/>
        <v xml:space="preserve"> ---</v>
      </c>
      <c r="AH68" t="str">
        <f t="shared" ca="1" si="23"/>
        <v>P2</v>
      </c>
    </row>
    <row r="69" spans="1:34" x14ac:dyDescent="0.3">
      <c r="A69">
        <f t="shared" si="16"/>
        <v>7</v>
      </c>
      <c r="B69">
        <f t="shared" si="17"/>
        <v>2</v>
      </c>
      <c r="C69" s="4">
        <f t="shared" ca="1" si="18"/>
        <v>97994</v>
      </c>
      <c r="D69">
        <v>97994</v>
      </c>
      <c r="E69" t="s">
        <v>248</v>
      </c>
      <c r="F69" t="s">
        <v>55</v>
      </c>
      <c r="G69" t="s">
        <v>802</v>
      </c>
      <c r="H69" t="s">
        <v>184</v>
      </c>
      <c r="I69" t="s">
        <v>68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995</v>
      </c>
      <c r="O69" t="s">
        <v>123</v>
      </c>
      <c r="P69" t="s">
        <v>123</v>
      </c>
      <c r="Q69" t="s">
        <v>82</v>
      </c>
      <c r="S69" t="s">
        <v>269</v>
      </c>
      <c r="T69" t="s">
        <v>23</v>
      </c>
      <c r="U69" t="s">
        <v>22</v>
      </c>
      <c r="V69" t="s">
        <v>82</v>
      </c>
      <c r="W69" t="s">
        <v>54</v>
      </c>
      <c r="X69" t="s">
        <v>188</v>
      </c>
      <c r="Y69" t="s">
        <v>484</v>
      </c>
      <c r="Z69" t="s">
        <v>484</v>
      </c>
      <c r="AA69" s="2">
        <v>42831.169050925928</v>
      </c>
      <c r="AB69" s="2">
        <v>42836.299664351849</v>
      </c>
      <c r="AD69">
        <v>6</v>
      </c>
      <c r="AE69" t="str">
        <f t="shared" ca="1" si="20"/>
        <v>Snapshots</v>
      </c>
      <c r="AF69" t="str">
        <f t="shared" ca="1" si="21"/>
        <v xml:space="preserve"> ---</v>
      </c>
      <c r="AG69" t="str">
        <f t="shared" ca="1" si="22"/>
        <v xml:space="preserve"> ---</v>
      </c>
      <c r="AH69" t="str">
        <f t="shared" ca="1" si="23"/>
        <v>P0</v>
      </c>
    </row>
    <row r="70" spans="1:34" x14ac:dyDescent="0.3">
      <c r="A70">
        <f t="shared" si="16"/>
        <v>42223</v>
      </c>
      <c r="B70">
        <f t="shared" si="17"/>
        <v>42223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>
        <f t="shared" ca="1" si="22"/>
        <v>0</v>
      </c>
      <c r="AH70">
        <f t="shared" ca="1" si="23"/>
        <v>0</v>
      </c>
    </row>
    <row r="71" spans="1:34" x14ac:dyDescent="0.3">
      <c r="A71">
        <f t="shared" si="16"/>
        <v>42223</v>
      </c>
      <c r="B71">
        <f t="shared" si="17"/>
        <v>42223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>
        <f t="shared" ca="1" si="22"/>
        <v>0</v>
      </c>
      <c r="AH71">
        <f t="shared" ca="1" si="23"/>
        <v>0</v>
      </c>
    </row>
    <row r="72" spans="1:34" x14ac:dyDescent="0.3">
      <c r="A72">
        <f t="shared" si="16"/>
        <v>42223</v>
      </c>
      <c r="B72">
        <f t="shared" si="17"/>
        <v>42223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>
        <f t="shared" ca="1" si="22"/>
        <v>0</v>
      </c>
      <c r="AH72">
        <f t="shared" ca="1" si="23"/>
        <v>0</v>
      </c>
    </row>
    <row r="73" spans="1:34" x14ac:dyDescent="0.3">
      <c r="A73">
        <f t="shared" si="16"/>
        <v>42223</v>
      </c>
      <c r="B73">
        <f t="shared" si="17"/>
        <v>42223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>
        <f t="shared" ca="1" si="22"/>
        <v>0</v>
      </c>
      <c r="AH73">
        <f t="shared" ca="1" si="23"/>
        <v>0</v>
      </c>
    </row>
    <row r="74" spans="1:34" x14ac:dyDescent="0.3">
      <c r="A74">
        <f t="shared" si="16"/>
        <v>42223</v>
      </c>
      <c r="B74">
        <f t="shared" si="17"/>
        <v>42223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>
        <f t="shared" ca="1" si="22"/>
        <v>0</v>
      </c>
      <c r="AH74">
        <f t="shared" ca="1" si="23"/>
        <v>0</v>
      </c>
    </row>
    <row r="75" spans="1:34" x14ac:dyDescent="0.3">
      <c r="A75">
        <f t="shared" si="16"/>
        <v>42223</v>
      </c>
      <c r="B75">
        <f t="shared" si="17"/>
        <v>42223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>
        <f t="shared" ca="1" si="22"/>
        <v>0</v>
      </c>
      <c r="AH75">
        <f t="shared" ca="1" si="23"/>
        <v>0</v>
      </c>
    </row>
    <row r="76" spans="1:34" x14ac:dyDescent="0.3">
      <c r="A76">
        <f t="shared" si="16"/>
        <v>42223</v>
      </c>
      <c r="B76">
        <f t="shared" si="17"/>
        <v>42223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>
        <f t="shared" ca="1" si="22"/>
        <v>0</v>
      </c>
      <c r="AH76">
        <f t="shared" ca="1" si="23"/>
        <v>0</v>
      </c>
    </row>
    <row r="77" spans="1:34" x14ac:dyDescent="0.3">
      <c r="A77">
        <f t="shared" si="16"/>
        <v>42223</v>
      </c>
      <c r="B77">
        <f t="shared" si="17"/>
        <v>42223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>
        <f t="shared" ca="1" si="22"/>
        <v>0</v>
      </c>
      <c r="AH77">
        <f t="shared" ca="1" si="23"/>
        <v>0</v>
      </c>
    </row>
    <row r="78" spans="1:34" x14ac:dyDescent="0.3">
      <c r="A78">
        <f t="shared" si="16"/>
        <v>42223</v>
      </c>
      <c r="B78">
        <f t="shared" si="17"/>
        <v>42223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>
        <f t="shared" ca="1" si="22"/>
        <v>0</v>
      </c>
      <c r="AH78">
        <f t="shared" ca="1" si="23"/>
        <v>0</v>
      </c>
    </row>
    <row r="79" spans="1:34" x14ac:dyDescent="0.3">
      <c r="A79">
        <f t="shared" si="16"/>
        <v>42223</v>
      </c>
      <c r="B79">
        <f t="shared" si="17"/>
        <v>42223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>
        <f t="shared" ca="1" si="22"/>
        <v>0</v>
      </c>
      <c r="AH79">
        <f t="shared" ca="1" si="23"/>
        <v>0</v>
      </c>
    </row>
    <row r="80" spans="1:34" x14ac:dyDescent="0.3">
      <c r="A80">
        <f t="shared" si="16"/>
        <v>42223</v>
      </c>
      <c r="B80">
        <f t="shared" si="17"/>
        <v>42223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>
        <f t="shared" ca="1" si="22"/>
        <v>0</v>
      </c>
      <c r="AH80">
        <f t="shared" ca="1" si="23"/>
        <v>0</v>
      </c>
    </row>
    <row r="81" spans="1:34" x14ac:dyDescent="0.3">
      <c r="A81">
        <f t="shared" si="16"/>
        <v>42223</v>
      </c>
      <c r="B81">
        <f t="shared" si="17"/>
        <v>42223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>
        <f t="shared" ca="1" si="22"/>
        <v>0</v>
      </c>
      <c r="AH81">
        <f t="shared" ca="1" si="23"/>
        <v>0</v>
      </c>
    </row>
    <row r="82" spans="1:34" x14ac:dyDescent="0.3">
      <c r="A82">
        <f t="shared" si="16"/>
        <v>42223</v>
      </c>
      <c r="B82">
        <f t="shared" si="17"/>
        <v>42223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>
        <f t="shared" ca="1" si="22"/>
        <v>0</v>
      </c>
      <c r="AH82">
        <f t="shared" ca="1" si="23"/>
        <v>0</v>
      </c>
    </row>
    <row r="83" spans="1:34" x14ac:dyDescent="0.3">
      <c r="A83">
        <f t="shared" si="16"/>
        <v>42223</v>
      </c>
      <c r="B83">
        <f t="shared" si="17"/>
        <v>42223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>
        <f t="shared" ca="1" si="22"/>
        <v>0</v>
      </c>
      <c r="AH83">
        <f t="shared" ca="1" si="23"/>
        <v>0</v>
      </c>
    </row>
    <row r="84" spans="1:34" x14ac:dyDescent="0.3">
      <c r="A84">
        <f t="shared" si="16"/>
        <v>42223</v>
      </c>
      <c r="B84">
        <f t="shared" si="17"/>
        <v>42223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>
        <f t="shared" ca="1" si="22"/>
        <v>0</v>
      </c>
      <c r="AH84">
        <f t="shared" ca="1" si="23"/>
        <v>0</v>
      </c>
    </row>
    <row r="85" spans="1:34" x14ac:dyDescent="0.3">
      <c r="A85">
        <f t="shared" si="16"/>
        <v>42223</v>
      </c>
      <c r="B85">
        <f t="shared" si="17"/>
        <v>42223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>
        <f t="shared" ca="1" si="22"/>
        <v>0</v>
      </c>
      <c r="AH85">
        <f t="shared" ca="1" si="23"/>
        <v>0</v>
      </c>
    </row>
    <row r="86" spans="1:34" x14ac:dyDescent="0.3">
      <c r="A86">
        <f t="shared" si="16"/>
        <v>42223</v>
      </c>
      <c r="B86">
        <f t="shared" si="17"/>
        <v>42223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>
        <f t="shared" ca="1" si="22"/>
        <v>0</v>
      </c>
      <c r="AH86">
        <f t="shared" ca="1" si="23"/>
        <v>0</v>
      </c>
    </row>
    <row r="87" spans="1:34" x14ac:dyDescent="0.3">
      <c r="A87">
        <f t="shared" si="16"/>
        <v>42223</v>
      </c>
      <c r="B87">
        <f t="shared" si="17"/>
        <v>42223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>
        <f t="shared" ca="1" si="22"/>
        <v>0</v>
      </c>
      <c r="AH87">
        <f t="shared" ca="1" si="23"/>
        <v>0</v>
      </c>
    </row>
    <row r="88" spans="1:34" x14ac:dyDescent="0.3">
      <c r="A88">
        <f t="shared" si="16"/>
        <v>42223</v>
      </c>
      <c r="B88">
        <f t="shared" si="17"/>
        <v>42223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>
        <f t="shared" ca="1" si="22"/>
        <v>0</v>
      </c>
      <c r="AH88">
        <f t="shared" ca="1" si="23"/>
        <v>0</v>
      </c>
    </row>
    <row r="89" spans="1:34" x14ac:dyDescent="0.3">
      <c r="A89">
        <f t="shared" si="16"/>
        <v>42223</v>
      </c>
      <c r="B89">
        <f t="shared" si="17"/>
        <v>42223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>
        <f t="shared" ca="1" si="22"/>
        <v>0</v>
      </c>
      <c r="AH89">
        <f t="shared" ca="1" si="23"/>
        <v>0</v>
      </c>
    </row>
    <row r="90" spans="1:34" x14ac:dyDescent="0.3">
      <c r="A90">
        <f t="shared" si="16"/>
        <v>42223</v>
      </c>
      <c r="B90">
        <f t="shared" si="17"/>
        <v>42223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>
        <f t="shared" ca="1" si="22"/>
        <v>0</v>
      </c>
      <c r="AH90">
        <f t="shared" ca="1" si="23"/>
        <v>0</v>
      </c>
    </row>
    <row r="91" spans="1:34" x14ac:dyDescent="0.3">
      <c r="A91">
        <f t="shared" si="16"/>
        <v>42223</v>
      </c>
      <c r="B91">
        <f t="shared" si="17"/>
        <v>42223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>
        <f t="shared" ca="1" si="22"/>
        <v>0</v>
      </c>
      <c r="AH91">
        <f t="shared" ca="1" si="23"/>
        <v>0</v>
      </c>
    </row>
    <row r="92" spans="1:34" x14ac:dyDescent="0.3">
      <c r="A92">
        <f t="shared" si="16"/>
        <v>42223</v>
      </c>
      <c r="B92">
        <f t="shared" si="17"/>
        <v>42223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>
        <f t="shared" ca="1" si="22"/>
        <v>0</v>
      </c>
      <c r="AH92">
        <f t="shared" ca="1" si="23"/>
        <v>0</v>
      </c>
    </row>
    <row r="93" spans="1:34" x14ac:dyDescent="0.3">
      <c r="A93">
        <f t="shared" si="16"/>
        <v>42223</v>
      </c>
      <c r="B93">
        <f t="shared" si="17"/>
        <v>42223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>
        <f t="shared" ca="1" si="22"/>
        <v>0</v>
      </c>
      <c r="AH93">
        <f t="shared" ca="1" si="23"/>
        <v>0</v>
      </c>
    </row>
    <row r="94" spans="1:34" x14ac:dyDescent="0.3">
      <c r="A94">
        <f t="shared" si="16"/>
        <v>42223</v>
      </c>
      <c r="B94">
        <f t="shared" si="17"/>
        <v>42223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>
        <f t="shared" ca="1" si="22"/>
        <v>0</v>
      </c>
      <c r="AH94">
        <f t="shared" ca="1" si="23"/>
        <v>0</v>
      </c>
    </row>
    <row r="95" spans="1:34" x14ac:dyDescent="0.3">
      <c r="A95">
        <f t="shared" si="16"/>
        <v>42223</v>
      </c>
      <c r="B95">
        <f t="shared" si="17"/>
        <v>42223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>
        <f t="shared" ca="1" si="22"/>
        <v>0</v>
      </c>
      <c r="AH95">
        <f t="shared" ca="1" si="23"/>
        <v>0</v>
      </c>
    </row>
    <row r="96" spans="1:34" x14ac:dyDescent="0.3">
      <c r="A96">
        <f t="shared" si="16"/>
        <v>42223</v>
      </c>
      <c r="B96">
        <f t="shared" si="17"/>
        <v>42223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>
        <f t="shared" ca="1" si="22"/>
        <v>0</v>
      </c>
      <c r="AH96">
        <f t="shared" ca="1" si="23"/>
        <v>0</v>
      </c>
    </row>
    <row r="97" spans="1:34" x14ac:dyDescent="0.3">
      <c r="A97">
        <f t="shared" si="16"/>
        <v>42223</v>
      </c>
      <c r="B97">
        <f t="shared" si="17"/>
        <v>42223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>
        <f t="shared" ca="1" si="22"/>
        <v>0</v>
      </c>
      <c r="AH97">
        <f t="shared" ca="1" si="23"/>
        <v>0</v>
      </c>
    </row>
    <row r="98" spans="1:34" x14ac:dyDescent="0.3">
      <c r="A98">
        <f t="shared" si="16"/>
        <v>42223</v>
      </c>
      <c r="B98">
        <f t="shared" si="17"/>
        <v>42223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>
        <f t="shared" ca="1" si="22"/>
        <v>0</v>
      </c>
      <c r="AH98">
        <f t="shared" ca="1" si="23"/>
        <v>0</v>
      </c>
    </row>
    <row r="99" spans="1:34" x14ac:dyDescent="0.3">
      <c r="A99">
        <f t="shared" si="16"/>
        <v>42223</v>
      </c>
      <c r="B99">
        <f t="shared" si="17"/>
        <v>42223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>
        <f t="shared" ca="1" si="22"/>
        <v>0</v>
      </c>
      <c r="AH99">
        <f t="shared" ca="1" si="23"/>
        <v>0</v>
      </c>
    </row>
    <row r="100" spans="1:34" x14ac:dyDescent="0.3">
      <c r="A100">
        <f t="shared" si="16"/>
        <v>42223</v>
      </c>
      <c r="B100">
        <f t="shared" si="17"/>
        <v>42223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>
        <f t="shared" ca="1" si="22"/>
        <v>0</v>
      </c>
      <c r="AH100">
        <f t="shared" ca="1" si="23"/>
        <v>0</v>
      </c>
    </row>
    <row r="103" spans="1:34" x14ac:dyDescent="0.3">
      <c r="B103">
        <f>SUBTOTAL(3,D2:D101)</f>
        <v>68</v>
      </c>
      <c r="K103" t="s">
        <v>1025</v>
      </c>
    </row>
    <row r="104" spans="1:34" x14ac:dyDescent="0.3">
      <c r="G104" t="s">
        <v>153</v>
      </c>
      <c r="I104" t="str">
        <f>CONCATENATE(MID($K$103,11,5), " Report")</f>
        <v>04-11 Report</v>
      </c>
      <c r="K104" s="6">
        <v>42838</v>
      </c>
    </row>
    <row r="105" spans="1:34" x14ac:dyDescent="0.3">
      <c r="F105" t="s">
        <v>150</v>
      </c>
      <c r="G105">
        <f ca="1">COUNTIFS(K2:K100,"=NTR")</f>
        <v>11</v>
      </c>
      <c r="I105">
        <f ca="1">INDIRECT("'" &amp; $K$103 &amp; "'!$g" &amp; ROW())</f>
        <v>3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11</v>
      </c>
      <c r="I106">
        <f t="shared" ref="I106:I111" ca="1" si="24">INDIRECT("'" &amp; $K$103 &amp; "'!$g" &amp; ROW())</f>
        <v>4</v>
      </c>
      <c r="K106" s="7"/>
    </row>
    <row r="107" spans="1:34" x14ac:dyDescent="0.3">
      <c r="F107" t="s">
        <v>157</v>
      </c>
      <c r="G107">
        <f>COUNTIFS(B2:B81,"&gt;7",B2:B81,"&lt;400")-11</f>
        <v>-2</v>
      </c>
      <c r="I107">
        <f t="shared" ca="1" si="24"/>
        <v>0</v>
      </c>
    </row>
    <row r="108" spans="1:34" x14ac:dyDescent="0.3">
      <c r="F108" t="s">
        <v>152</v>
      </c>
      <c r="G108">
        <f>COUNTIFS(L2:L81,"=Waiver*")</f>
        <v>2</v>
      </c>
      <c r="I108">
        <f t="shared" ca="1" si="24"/>
        <v>2</v>
      </c>
    </row>
    <row r="109" spans="1:34" x14ac:dyDescent="0.3">
      <c r="F109" t="s">
        <v>158</v>
      </c>
      <c r="G109">
        <f>COUNTA(D2:D104)</f>
        <v>68</v>
      </c>
      <c r="I109">
        <f t="shared" ca="1" si="24"/>
        <v>69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7</v>
      </c>
      <c r="I111">
        <f t="shared" ca="1" si="24"/>
        <v>3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14</v>
      </c>
      <c r="H115" s="1">
        <f>COUNTIFS($F$2:$F$95,F115 &amp; "*",$H$2:$H$95,"P0")</f>
        <v>11</v>
      </c>
      <c r="I115" s="1">
        <f ca="1">INDIRECT("'" &amp; $K$103 &amp; "'!$g" &amp; ROW())</f>
        <v>13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1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9</v>
      </c>
      <c r="H117" s="1">
        <f t="shared" si="26"/>
        <v>5</v>
      </c>
      <c r="I117" s="1">
        <f t="shared" ca="1" si="27"/>
        <v>9</v>
      </c>
    </row>
    <row r="118" spans="5:13" x14ac:dyDescent="0.3">
      <c r="F118" t="s">
        <v>70</v>
      </c>
      <c r="G118" s="1">
        <f t="shared" si="25"/>
        <v>9</v>
      </c>
      <c r="H118" s="1">
        <f t="shared" si="26"/>
        <v>8</v>
      </c>
      <c r="I118" s="1">
        <f t="shared" ca="1" si="27"/>
        <v>9</v>
      </c>
    </row>
    <row r="119" spans="5:13" x14ac:dyDescent="0.3">
      <c r="F119" t="s">
        <v>253</v>
      </c>
      <c r="G119" s="1">
        <f t="shared" si="25"/>
        <v>6</v>
      </c>
      <c r="H119" s="1">
        <f t="shared" si="26"/>
        <v>6</v>
      </c>
      <c r="I119" s="1">
        <f t="shared" ca="1" si="27"/>
        <v>4</v>
      </c>
      <c r="K119" t="s">
        <v>161</v>
      </c>
    </row>
    <row r="120" spans="5:13" x14ac:dyDescent="0.3">
      <c r="F120" t="s">
        <v>48</v>
      </c>
      <c r="G120" s="1">
        <f t="shared" si="25"/>
        <v>1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9</v>
      </c>
      <c r="H122" s="1">
        <f t="shared" si="26"/>
        <v>2</v>
      </c>
      <c r="I122" s="1">
        <f t="shared" ca="1" si="27"/>
        <v>8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3</v>
      </c>
      <c r="H125" s="1">
        <f t="shared" si="26"/>
        <v>0</v>
      </c>
      <c r="I125" s="1">
        <f t="shared" ca="1" si="27"/>
        <v>5</v>
      </c>
      <c r="M125" t="str">
        <f>CONCATENATE("Prev Rpt= ",$K$103)</f>
        <v>Prev Rpt= bugs-2017-04-11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41</v>
      </c>
      <c r="M126">
        <f ca="1">INDIRECT("'" &amp; $K$103 &amp; "'!$l" &amp; ROW())</f>
        <v>41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9</v>
      </c>
      <c r="M127">
        <f ca="1">INDIRECT("'" &amp; $K$103 &amp; "'!$l" &amp; ROW())</f>
        <v>11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14</v>
      </c>
      <c r="M128">
        <f ca="1">INDIRECT("'" &amp; $K$103 &amp; "'!$l" &amp; ROW())</f>
        <v>17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1</v>
      </c>
      <c r="I129" s="1">
        <f t="shared" ca="1" si="27"/>
        <v>2</v>
      </c>
      <c r="K129" t="s">
        <v>203</v>
      </c>
      <c r="L129">
        <f>COUNTIFS(H2:H95, "unspecified")</f>
        <v>4</v>
      </c>
      <c r="M129">
        <f ca="1">INDIRECT("'" &amp; $K$103 &amp; "'!$l" &amp; ROW())</f>
        <v>0</v>
      </c>
    </row>
    <row r="130" spans="5:13" x14ac:dyDescent="0.3">
      <c r="F130" t="s">
        <v>86</v>
      </c>
      <c r="G130" s="1">
        <f t="shared" si="25"/>
        <v>11</v>
      </c>
      <c r="H130" s="1">
        <f t="shared" si="26"/>
        <v>5</v>
      </c>
      <c r="I130" s="1">
        <f t="shared" ca="1" si="27"/>
        <v>12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68</v>
      </c>
      <c r="M131" s="1">
        <f ca="1">SUM(M126:M129)</f>
        <v>69</v>
      </c>
    </row>
    <row r="132" spans="5:13" s="1" customFormat="1" x14ac:dyDescent="0.3">
      <c r="F132" s="1" t="s">
        <v>55</v>
      </c>
      <c r="G132" s="1">
        <f>COUNTIFS($F$2:$F$95,F132 &amp; "*")</f>
        <v>3</v>
      </c>
      <c r="H132" s="1">
        <f>COUNTIFS($F$2:$F$95,F132 &amp; "*",$H$2:$H$95,"P0")</f>
        <v>1</v>
      </c>
      <c r="I132" s="1">
        <f t="shared" ca="1" si="27"/>
        <v>5</v>
      </c>
    </row>
    <row r="133" spans="5:13" s="1" customFormat="1" x14ac:dyDescent="0.3">
      <c r="G133" s="1">
        <f>SUM(G115:G132)</f>
        <v>68</v>
      </c>
      <c r="H133" s="1">
        <f>SUM(H115:H132)</f>
        <v>41</v>
      </c>
      <c r="I133" s="1">
        <f ca="1">SUM(I115:I132)</f>
        <v>69</v>
      </c>
      <c r="K133" s="13" t="str">
        <f>CONCATENATE("241 to be verified/closed, ",SUM(68,32)," non-QA submitter.")</f>
        <v>241 to be verified/closed, 100 non-QA submitter.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0</v>
      </c>
      <c r="I136" s="1">
        <f ca="1">INDIRECT("'" &amp; $K$103 &amp; "'!$g" &amp; ROW())</f>
        <v>1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39</v>
      </c>
      <c r="I137" s="1">
        <f ca="1">INDIRECT("'" &amp; $K$103 &amp; "'!$g" &amp; ROW())</f>
        <v>41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29</v>
      </c>
      <c r="I138" s="1">
        <f ca="1">INDIRECT("'" &amp; $K$103 &amp; "'!$g" &amp; ROW())</f>
        <v>27</v>
      </c>
      <c r="K138" s="4" t="s">
        <v>968</v>
      </c>
    </row>
    <row r="139" spans="5:13" x14ac:dyDescent="0.3">
      <c r="G139">
        <f>SUM(G136:G138)</f>
        <v>68</v>
      </c>
      <c r="I139">
        <f ca="1">INDIRECT("'" &amp; $K$103 &amp; "'!$g" &amp; ROW())</f>
        <v>69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43</v>
      </c>
      <c r="I141">
        <f ca="1">INDIRECT("'" &amp; $K$103 &amp; "'!$g" &amp;ROW())</f>
        <v>42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7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11</v>
      </c>
      <c r="I143">
        <f t="shared" ca="1" si="29"/>
        <v>13</v>
      </c>
    </row>
    <row r="144" spans="5:13" s="1" customFormat="1" x14ac:dyDescent="0.3">
      <c r="E144"/>
      <c r="F144" t="s">
        <v>29</v>
      </c>
      <c r="G144">
        <f t="shared" si="28"/>
        <v>11</v>
      </c>
      <c r="I144">
        <f t="shared" ca="1" si="29"/>
        <v>11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68</v>
      </c>
      <c r="I149" s="1">
        <f ca="1">SUM(I141:I147)</f>
        <v>69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0</v>
      </c>
      <c r="I158">
        <f t="shared" ca="1" si="30"/>
        <v>0</v>
      </c>
    </row>
    <row r="159" spans="5:9" x14ac:dyDescent="0.3">
      <c r="F159" t="s">
        <v>768</v>
      </c>
      <c r="G159">
        <f t="shared" si="31"/>
        <v>0</v>
      </c>
      <c r="I159">
        <f t="shared" ca="1" si="30"/>
        <v>0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171" priority="4">
      <formula>IF(AND(F2 &lt;&gt; AE2, AE2 &lt;&gt; "NTR"), 1,0)</formula>
    </cfRule>
  </conditionalFormatting>
  <conditionalFormatting sqref="M2:M100">
    <cfRule type="expression" dxfId="170" priority="3">
      <formula>IF(AND(M2&lt;&gt;AF2,AF2 &lt;&gt; "---"),IF(AF2 &lt;&gt; "NoTarg",1,0),0)</formula>
    </cfRule>
  </conditionalFormatting>
  <conditionalFormatting sqref="L2:L100">
    <cfRule type="expression" dxfId="169" priority="2">
      <formula>IF(AND(L2 &lt;&gt; AG2, AG2 &lt;&gt; "NoWaive"), 1,0)</formula>
    </cfRule>
  </conditionalFormatting>
  <conditionalFormatting sqref="H2:H100">
    <cfRule type="expression" dxfId="168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67" priority="5">
      <formula>MOD(ROW(),2)=0</formula>
    </cfRule>
  </conditionalFormatting>
  <hyperlinks>
    <hyperlink ref="K115" r:id="rId1"/>
    <hyperlink ref="K1" location="'bugs-2017-04-13'!K118" display="Prev Notes"/>
    <hyperlink ref="N111" location="'bugs-2017-04-13'!A2" display="Top"/>
    <hyperlink ref="E60" r:id="rId2" display="moorthy.mm@hpe.com"/>
    <hyperlink ref="E59" r:id="rId3" display="gabriel.vicoveanu@hpe.com"/>
    <hyperlink ref="E84" r:id="rId4" display="akshay.ballal@hpe.com"/>
    <hyperlink ref="K137" r:id="rId5"/>
    <hyperlink ref="K134" r:id="rId6"/>
    <hyperlink ref="E49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633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35" r:id="rId13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36" r:id="rId14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37" r:id="rId15" name="Button 5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38" r:id="rId16" name="Button 6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39" r:id="rId17" name="Button 7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40" r:id="rId18" name="Button 8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41" r:id="rId19" name="Button 9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42" r:id="rId20" name="Button 10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43" r:id="rId21" name="Button 11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44" r:id="rId22" name="Button 12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45" r:id="rId23" name="Button 13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646" r:id="rId24" name="Button 14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A1:AH174"/>
  <sheetViews>
    <sheetView zoomScale="62" zoomScaleNormal="62" workbookViewId="0">
      <pane ySplit="1" topLeftCell="A104" activePane="bottomLeft" state="frozen"/>
      <selection pane="bottomLeft" activeCell="K103" sqref="K103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67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12-Apr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284</v>
      </c>
      <c r="B2">
        <f t="shared" ref="B2:B33" si="1">DAYS360(AB2,$K$104)</f>
        <v>1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1008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42836.151631944442</v>
      </c>
      <c r="AD2">
        <v>8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ca="1">IFERROR(VLOOKUP($D2,INDIRECT("'" &amp; $K$103 &amp; "'!$C$2:$L$90"),10,FALSE),"NoWaive")</f>
        <v xml:space="preserve"> ---</v>
      </c>
      <c r="AH2" t="str">
        <f t="shared" ref="AH2:AH33" ca="1" si="6">IFERROR(VLOOKUP($D2,INDIRECT("'" &amp; $K$103 &amp; "'!$C$2:$T$90"),6,FALSE),"NTR")</f>
        <v>P0</v>
      </c>
    </row>
    <row r="3" spans="1:34" x14ac:dyDescent="0.3">
      <c r="A3">
        <f t="shared" si="0"/>
        <v>175</v>
      </c>
      <c r="B3">
        <f t="shared" si="1"/>
        <v>0</v>
      </c>
      <c r="C3" s="4">
        <f t="shared" ca="1" si="2"/>
        <v>90773</v>
      </c>
      <c r="D3">
        <v>90773</v>
      </c>
      <c r="E3" t="s">
        <v>1016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980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42837.175717592596</v>
      </c>
      <c r="AD3">
        <v>5</v>
      </c>
      <c r="AE3" t="str">
        <f t="shared" ca="1" si="4"/>
        <v>ADE</v>
      </c>
      <c r="AF3" t="str">
        <f t="shared" ca="1" si="5"/>
        <v>Avitus_1.4.0.64-20170419</v>
      </c>
      <c r="AG3" t="str">
        <f t="shared" ref="AG3:AG66" ca="1" si="7">IFERROR(VLOOKUP($D3,INDIRECT("'" &amp; $K$103 &amp; "'!$C$2:$L$90"),10,FALSE),"NoWaive")</f>
        <v xml:space="preserve"> ---</v>
      </c>
      <c r="AH3" t="str">
        <f t="shared" ca="1" si="6"/>
        <v>P2</v>
      </c>
    </row>
    <row r="4" spans="1:34" x14ac:dyDescent="0.3">
      <c r="A4">
        <f t="shared" si="0"/>
        <v>132</v>
      </c>
      <c r="B4">
        <f t="shared" si="1"/>
        <v>2</v>
      </c>
      <c r="C4" s="4">
        <f t="shared" ca="1" si="2"/>
        <v>93106</v>
      </c>
      <c r="D4">
        <v>93106</v>
      </c>
      <c r="E4" t="s">
        <v>146</v>
      </c>
      <c r="F4" t="s">
        <v>45</v>
      </c>
      <c r="G4" t="s">
        <v>46</v>
      </c>
      <c r="H4" t="s">
        <v>184</v>
      </c>
      <c r="I4" t="s">
        <v>24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42835.132708333331</v>
      </c>
      <c r="AD4">
        <v>7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7"/>
        <v xml:space="preserve"> ---</v>
      </c>
      <c r="AH4" t="str">
        <f t="shared" ca="1" si="6"/>
        <v>P0</v>
      </c>
    </row>
    <row r="5" spans="1:34" x14ac:dyDescent="0.3">
      <c r="A5">
        <f t="shared" si="0"/>
        <v>85</v>
      </c>
      <c r="B5">
        <f t="shared" si="1"/>
        <v>8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917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42829.273414351854</v>
      </c>
      <c r="AD5">
        <v>10</v>
      </c>
      <c r="AE5" t="str">
        <f t="shared" ca="1" si="4"/>
        <v>ADE</v>
      </c>
      <c r="AF5" t="str">
        <f t="shared" ca="1" si="5"/>
        <v>Avitus_1.4.0.64-20170419</v>
      </c>
      <c r="AG5" t="str">
        <f t="shared" ca="1" si="7"/>
        <v xml:space="preserve"> ---</v>
      </c>
      <c r="AH5" t="str">
        <f t="shared" ca="1" si="6"/>
        <v>P0</v>
      </c>
    </row>
    <row r="6" spans="1:34" x14ac:dyDescent="0.3">
      <c r="A6">
        <f t="shared" si="0"/>
        <v>78</v>
      </c>
      <c r="B6">
        <f t="shared" si="1"/>
        <v>8</v>
      </c>
      <c r="C6" s="4">
        <f t="shared" ca="1" si="2"/>
        <v>94952</v>
      </c>
      <c r="D6">
        <v>94952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917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42829.274918981479</v>
      </c>
      <c r="AD6">
        <v>5</v>
      </c>
      <c r="AE6" t="str">
        <f t="shared" ca="1" si="4"/>
        <v>ADE</v>
      </c>
      <c r="AF6" t="str">
        <f t="shared" ca="1" si="5"/>
        <v>Avitus_1.4.0.64-20170419</v>
      </c>
      <c r="AG6" t="str">
        <f t="shared" ca="1" si="7"/>
        <v xml:space="preserve"> ---</v>
      </c>
      <c r="AH6" t="str">
        <f t="shared" ca="1" si="6"/>
        <v>P0</v>
      </c>
    </row>
    <row r="7" spans="1:34" x14ac:dyDescent="0.3">
      <c r="A7">
        <f t="shared" si="0"/>
        <v>48</v>
      </c>
      <c r="B7">
        <f t="shared" si="1"/>
        <v>5</v>
      </c>
      <c r="C7" s="4">
        <f t="shared" ca="1" si="2"/>
        <v>96366</v>
      </c>
      <c r="D7">
        <v>96366</v>
      </c>
      <c r="E7" t="s">
        <v>59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42832.715127314812</v>
      </c>
      <c r="AD7">
        <v>2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7"/>
        <v xml:space="preserve"> ---</v>
      </c>
      <c r="AH7" t="str">
        <f t="shared" ca="1" si="6"/>
        <v>P0</v>
      </c>
    </row>
    <row r="8" spans="1:34" x14ac:dyDescent="0.3">
      <c r="A8">
        <f t="shared" si="0"/>
        <v>34</v>
      </c>
      <c r="B8">
        <f t="shared" si="1"/>
        <v>1</v>
      </c>
      <c r="C8" s="4">
        <f t="shared" ca="1" si="2"/>
        <v>96870</v>
      </c>
      <c r="D8">
        <v>96870</v>
      </c>
      <c r="E8" t="s">
        <v>785</v>
      </c>
      <c r="F8" t="s">
        <v>45</v>
      </c>
      <c r="G8" t="s">
        <v>786</v>
      </c>
      <c r="H8" t="s">
        <v>184</v>
      </c>
      <c r="I8" t="s">
        <v>81</v>
      </c>
      <c r="J8" t="s">
        <v>123</v>
      </c>
      <c r="K8" t="str">
        <f t="shared" ca="1" si="3"/>
        <v>.</v>
      </c>
      <c r="L8" t="s">
        <v>484</v>
      </c>
      <c r="M8" t="s">
        <v>980</v>
      </c>
      <c r="N8" t="s">
        <v>772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22</v>
      </c>
      <c r="V8" t="s">
        <v>82</v>
      </c>
      <c r="W8" t="s">
        <v>54</v>
      </c>
      <c r="X8" t="s">
        <v>405</v>
      </c>
      <c r="Y8" t="s">
        <v>484</v>
      </c>
      <c r="Z8" t="s">
        <v>484</v>
      </c>
      <c r="AA8" s="2">
        <v>42802.551319444443</v>
      </c>
      <c r="AB8" s="2">
        <v>42836.415543981479</v>
      </c>
      <c r="AD8">
        <v>4</v>
      </c>
      <c r="AE8" t="str">
        <f t="shared" ca="1" si="4"/>
        <v>Protocols-SMB</v>
      </c>
      <c r="AF8" t="str">
        <f t="shared" ca="1" si="5"/>
        <v>Avitus_1.4.0.65-20170426</v>
      </c>
      <c r="AG8" t="str">
        <f t="shared" ca="1" si="7"/>
        <v xml:space="preserve"> ---</v>
      </c>
      <c r="AH8" t="str">
        <f t="shared" ca="1" si="6"/>
        <v>P0</v>
      </c>
    </row>
    <row r="9" spans="1:34" x14ac:dyDescent="0.3">
      <c r="A9">
        <f t="shared" si="0"/>
        <v>26</v>
      </c>
      <c r="B9">
        <f t="shared" si="1"/>
        <v>0</v>
      </c>
      <c r="C9" s="4">
        <f t="shared" ca="1" si="2"/>
        <v>97125</v>
      </c>
      <c r="D9">
        <v>97125</v>
      </c>
      <c r="E9" t="s">
        <v>146</v>
      </c>
      <c r="F9" t="s">
        <v>45</v>
      </c>
      <c r="G9" t="s">
        <v>46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790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90</v>
      </c>
      <c r="X9" t="s">
        <v>536</v>
      </c>
      <c r="Y9" t="s">
        <v>484</v>
      </c>
      <c r="Z9" t="s">
        <v>484</v>
      </c>
      <c r="AA9" s="2">
        <v>42810.059907407405</v>
      </c>
      <c r="AB9" s="2">
        <v>42837.140208333331</v>
      </c>
      <c r="AD9">
        <v>11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7"/>
        <v xml:space="preserve"> ---</v>
      </c>
      <c r="AH9" t="str">
        <f t="shared" ca="1" si="6"/>
        <v>P0</v>
      </c>
    </row>
    <row r="10" spans="1:34" x14ac:dyDescent="0.3">
      <c r="A10">
        <f t="shared" si="0"/>
        <v>15</v>
      </c>
      <c r="B10">
        <f t="shared" si="1"/>
        <v>1</v>
      </c>
      <c r="C10" s="4">
        <f t="shared" ca="1" si="2"/>
        <v>97540</v>
      </c>
      <c r="D10">
        <v>97540</v>
      </c>
      <c r="E10" t="s">
        <v>412</v>
      </c>
      <c r="F10" t="s">
        <v>45</v>
      </c>
      <c r="G10" t="s">
        <v>64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909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90</v>
      </c>
      <c r="X10" t="s">
        <v>430</v>
      </c>
      <c r="Y10" t="s">
        <v>484</v>
      </c>
      <c r="Z10" t="s">
        <v>484</v>
      </c>
      <c r="AA10" s="2">
        <v>42821.82739583333</v>
      </c>
      <c r="AB10" s="2">
        <v>42836.078969907408</v>
      </c>
      <c r="AD10">
        <v>9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7"/>
        <v xml:space="preserve"> ---</v>
      </c>
      <c r="AH10" t="str">
        <f t="shared" ca="1" si="6"/>
        <v>P0</v>
      </c>
    </row>
    <row r="11" spans="1:34" x14ac:dyDescent="0.3">
      <c r="A11">
        <f t="shared" si="0"/>
        <v>15</v>
      </c>
      <c r="B11">
        <f t="shared" si="1"/>
        <v>0</v>
      </c>
      <c r="C11" s="4">
        <f t="shared" ca="1" si="2"/>
        <v>97541</v>
      </c>
      <c r="D11">
        <v>97541</v>
      </c>
      <c r="E11" t="s">
        <v>140</v>
      </c>
      <c r="F11" t="s">
        <v>45</v>
      </c>
      <c r="G11" t="s">
        <v>131</v>
      </c>
      <c r="H11" t="s">
        <v>184</v>
      </c>
      <c r="I11" t="s">
        <v>68</v>
      </c>
      <c r="J11" t="s">
        <v>123</v>
      </c>
      <c r="K11" t="str">
        <f t="shared" ca="1" si="3"/>
        <v>.</v>
      </c>
      <c r="L11" t="s">
        <v>484</v>
      </c>
      <c r="M11" t="s">
        <v>917</v>
      </c>
      <c r="N11" t="s">
        <v>910</v>
      </c>
      <c r="O11" t="s">
        <v>123</v>
      </c>
      <c r="P11" t="s">
        <v>1012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499</v>
      </c>
      <c r="X11" t="s">
        <v>140</v>
      </c>
      <c r="Y11" t="s">
        <v>484</v>
      </c>
      <c r="Z11" t="s">
        <v>847</v>
      </c>
      <c r="AA11" s="2">
        <v>42821.924618055556</v>
      </c>
      <c r="AB11" s="2">
        <v>42837.438333333332</v>
      </c>
      <c r="AD11">
        <v>4</v>
      </c>
      <c r="AE11" t="str">
        <f t="shared" ca="1" si="4"/>
        <v>ADE</v>
      </c>
      <c r="AF11" t="str">
        <f t="shared" ca="1" si="5"/>
        <v>Avitus_1.4.0.63-20170412</v>
      </c>
      <c r="AG11" t="str">
        <f t="shared" ca="1" si="7"/>
        <v xml:space="preserve"> ---</v>
      </c>
      <c r="AH11" t="str">
        <f t="shared" ca="1" si="6"/>
        <v>P0</v>
      </c>
    </row>
    <row r="12" spans="1:34" x14ac:dyDescent="0.3">
      <c r="A12">
        <f t="shared" si="0"/>
        <v>5</v>
      </c>
      <c r="B12">
        <f t="shared" si="1"/>
        <v>1</v>
      </c>
      <c r="C12" s="4">
        <f t="shared" ca="1" si="2"/>
        <v>98022</v>
      </c>
      <c r="D12">
        <v>98022</v>
      </c>
      <c r="E12" t="s">
        <v>248</v>
      </c>
      <c r="F12" t="s">
        <v>45</v>
      </c>
      <c r="G12" t="s">
        <v>55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1013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39</v>
      </c>
      <c r="V12" t="s">
        <v>82</v>
      </c>
      <c r="W12" t="s">
        <v>90</v>
      </c>
      <c r="X12" t="s">
        <v>747</v>
      </c>
      <c r="Y12" t="s">
        <v>484</v>
      </c>
      <c r="Z12" t="s">
        <v>484</v>
      </c>
      <c r="AA12" s="2">
        <v>42832.046574074076</v>
      </c>
      <c r="AB12" s="2">
        <v>42836.163229166668</v>
      </c>
      <c r="AD12">
        <v>3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7"/>
        <v xml:space="preserve"> ---</v>
      </c>
      <c r="AH12" t="str">
        <f t="shared" ca="1" si="6"/>
        <v>P0</v>
      </c>
    </row>
    <row r="13" spans="1:34" x14ac:dyDescent="0.3">
      <c r="A13">
        <f t="shared" si="0"/>
        <v>2</v>
      </c>
      <c r="B13">
        <f t="shared" si="1"/>
        <v>1</v>
      </c>
      <c r="C13" s="4">
        <f t="shared" ca="1" si="2"/>
        <v>98076</v>
      </c>
      <c r="D13">
        <v>98076</v>
      </c>
      <c r="E13" t="s">
        <v>110</v>
      </c>
      <c r="F13" t="s">
        <v>45</v>
      </c>
      <c r="G13" t="s">
        <v>482</v>
      </c>
      <c r="H13" t="s">
        <v>94</v>
      </c>
      <c r="I13" t="s">
        <v>249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1006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39</v>
      </c>
      <c r="V13" t="s">
        <v>82</v>
      </c>
      <c r="W13" t="s">
        <v>95</v>
      </c>
      <c r="X13" t="s">
        <v>110</v>
      </c>
      <c r="Y13" t="s">
        <v>484</v>
      </c>
      <c r="Z13" t="s">
        <v>484</v>
      </c>
      <c r="AA13" s="2">
        <v>42835.16946759259</v>
      </c>
      <c r="AB13" s="2">
        <v>42836.977939814817</v>
      </c>
      <c r="AC13" t="s">
        <v>125</v>
      </c>
      <c r="AD13">
        <v>1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7"/>
        <v xml:space="preserve"> ---</v>
      </c>
      <c r="AH13" t="str">
        <f t="shared" ca="1" si="6"/>
        <v>P2</v>
      </c>
    </row>
    <row r="14" spans="1:34" x14ac:dyDescent="0.3">
      <c r="A14">
        <f t="shared" si="0"/>
        <v>1</v>
      </c>
      <c r="B14">
        <f t="shared" si="1"/>
        <v>0</v>
      </c>
      <c r="C14" s="4">
        <f t="shared" ca="1" si="2"/>
        <v>98137</v>
      </c>
      <c r="D14">
        <v>98137</v>
      </c>
      <c r="E14" t="s">
        <v>140</v>
      </c>
      <c r="F14" t="s">
        <v>45</v>
      </c>
      <c r="G14" t="s">
        <v>131</v>
      </c>
      <c r="H14" t="s">
        <v>184</v>
      </c>
      <c r="I14" t="s">
        <v>123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1011</v>
      </c>
      <c r="O14" t="s">
        <v>123</v>
      </c>
      <c r="P14" t="s">
        <v>616</v>
      </c>
      <c r="Q14" t="s">
        <v>82</v>
      </c>
      <c r="S14" t="s">
        <v>269</v>
      </c>
      <c r="T14" t="s">
        <v>23</v>
      </c>
      <c r="U14" t="s">
        <v>22</v>
      </c>
      <c r="V14" t="s">
        <v>82</v>
      </c>
      <c r="W14" t="s">
        <v>90</v>
      </c>
      <c r="X14" t="s">
        <v>617</v>
      </c>
      <c r="Y14" t="s">
        <v>484</v>
      </c>
      <c r="Z14" t="s">
        <v>484</v>
      </c>
      <c r="AA14" s="2">
        <v>42836.185069444444</v>
      </c>
      <c r="AB14" s="2">
        <v>42837.131678240738</v>
      </c>
      <c r="AD14">
        <v>2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7"/>
        <v xml:space="preserve"> ---</v>
      </c>
      <c r="AH14" t="str">
        <f t="shared" ca="1" si="6"/>
        <v>P2</v>
      </c>
    </row>
    <row r="15" spans="1:34" x14ac:dyDescent="0.3">
      <c r="A15">
        <f t="shared" si="0"/>
        <v>26</v>
      </c>
      <c r="B15">
        <f t="shared" si="1"/>
        <v>1</v>
      </c>
      <c r="C15" s="4">
        <f t="shared" ca="1" si="2"/>
        <v>97130</v>
      </c>
      <c r="D15">
        <v>97130</v>
      </c>
      <c r="E15" t="s">
        <v>522</v>
      </c>
      <c r="F15" t="s">
        <v>61</v>
      </c>
      <c r="G15" t="s">
        <v>783</v>
      </c>
      <c r="H15" t="s">
        <v>184</v>
      </c>
      <c r="I15" t="s">
        <v>68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817</v>
      </c>
      <c r="O15" t="s">
        <v>123</v>
      </c>
      <c r="P15" t="s">
        <v>123</v>
      </c>
      <c r="Q15" t="s">
        <v>82</v>
      </c>
      <c r="S15" t="s">
        <v>269</v>
      </c>
      <c r="T15" t="s">
        <v>36</v>
      </c>
      <c r="U15" t="s">
        <v>35</v>
      </c>
      <c r="V15" t="s">
        <v>82</v>
      </c>
      <c r="W15" t="s">
        <v>54</v>
      </c>
      <c r="X15" t="s">
        <v>522</v>
      </c>
      <c r="Y15" t="s">
        <v>484</v>
      </c>
      <c r="Z15" t="s">
        <v>484</v>
      </c>
      <c r="AA15" s="2">
        <v>42810.142129629632</v>
      </c>
      <c r="AB15" s="2">
        <v>42836.226377314815</v>
      </c>
      <c r="AD15">
        <v>26</v>
      </c>
      <c r="AE15" t="str">
        <f t="shared" ca="1" si="4"/>
        <v>AntiVirus</v>
      </c>
      <c r="AF15" t="str">
        <f t="shared" ca="1" si="5"/>
        <v xml:space="preserve"> ---</v>
      </c>
      <c r="AG15" t="str">
        <f t="shared" ca="1" si="7"/>
        <v xml:space="preserve"> ---</v>
      </c>
      <c r="AH15" t="str">
        <f t="shared" ca="1" si="6"/>
        <v>P0</v>
      </c>
    </row>
    <row r="16" spans="1:34" x14ac:dyDescent="0.3">
      <c r="A16">
        <f t="shared" si="0"/>
        <v>50</v>
      </c>
      <c r="B16">
        <f t="shared" si="1"/>
        <v>5</v>
      </c>
      <c r="C16" s="4">
        <f t="shared" ca="1" si="2"/>
        <v>96279</v>
      </c>
      <c r="D16">
        <v>96279</v>
      </c>
      <c r="E16" t="s">
        <v>804</v>
      </c>
      <c r="F16" t="s">
        <v>63</v>
      </c>
      <c r="G16" t="s">
        <v>55</v>
      </c>
      <c r="H16" t="s">
        <v>184</v>
      </c>
      <c r="I16" t="s">
        <v>649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545</v>
      </c>
      <c r="O16" t="s">
        <v>123</v>
      </c>
      <c r="P16" t="s">
        <v>123</v>
      </c>
      <c r="Q16" t="s">
        <v>82</v>
      </c>
      <c r="S16" t="s">
        <v>269</v>
      </c>
      <c r="T16" t="s">
        <v>36</v>
      </c>
      <c r="U16" t="s">
        <v>22</v>
      </c>
      <c r="V16" t="s">
        <v>82</v>
      </c>
      <c r="W16" t="s">
        <v>90</v>
      </c>
      <c r="X16" t="s">
        <v>405</v>
      </c>
      <c r="Y16" t="s">
        <v>100</v>
      </c>
      <c r="Z16" t="s">
        <v>484</v>
      </c>
      <c r="AA16" s="2">
        <v>42788.363287037035</v>
      </c>
      <c r="AB16" s="2">
        <v>42832.714849537035</v>
      </c>
      <c r="AD16">
        <v>3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7"/>
        <v xml:space="preserve"> ---</v>
      </c>
      <c r="AH16" t="str">
        <f t="shared" ca="1" si="6"/>
        <v>P0</v>
      </c>
    </row>
    <row r="17" spans="1:34" x14ac:dyDescent="0.3">
      <c r="A17">
        <f t="shared" si="0"/>
        <v>25</v>
      </c>
      <c r="B17">
        <f t="shared" si="1"/>
        <v>0</v>
      </c>
      <c r="C17" s="4">
        <f t="shared" ca="1" si="2"/>
        <v>97187</v>
      </c>
      <c r="D17">
        <v>97187</v>
      </c>
      <c r="E17" t="s">
        <v>801</v>
      </c>
      <c r="F17" t="s">
        <v>63</v>
      </c>
      <c r="G17" t="s">
        <v>446</v>
      </c>
      <c r="H17" t="s">
        <v>112</v>
      </c>
      <c r="I17" t="s">
        <v>30</v>
      </c>
      <c r="J17" t="s">
        <v>123</v>
      </c>
      <c r="K17" t="str">
        <f t="shared" ca="1" si="3"/>
        <v>.</v>
      </c>
      <c r="L17" t="s">
        <v>484</v>
      </c>
      <c r="M17" t="s">
        <v>917</v>
      </c>
      <c r="N17" t="s">
        <v>818</v>
      </c>
      <c r="O17">
        <v>17100</v>
      </c>
      <c r="P17" t="s">
        <v>123</v>
      </c>
      <c r="Q17" t="s">
        <v>82</v>
      </c>
      <c r="S17" t="s">
        <v>269</v>
      </c>
      <c r="T17" t="s">
        <v>36</v>
      </c>
      <c r="U17" t="s">
        <v>35</v>
      </c>
      <c r="V17" t="s">
        <v>190</v>
      </c>
      <c r="W17" t="s">
        <v>26</v>
      </c>
      <c r="X17" t="s">
        <v>108</v>
      </c>
      <c r="Y17" t="s">
        <v>103</v>
      </c>
      <c r="Z17" t="s">
        <v>484</v>
      </c>
      <c r="AA17" s="2">
        <v>42811.371180555558</v>
      </c>
      <c r="AB17" s="2">
        <v>42837.028402777774</v>
      </c>
      <c r="AD17">
        <v>2</v>
      </c>
      <c r="AE17" t="str">
        <f t="shared" ca="1" si="4"/>
        <v>AvatarFS</v>
      </c>
      <c r="AF17" t="str">
        <f t="shared" ca="1" si="5"/>
        <v>Avitus_1.4.0.64-20170419</v>
      </c>
      <c r="AG17" t="str">
        <f t="shared" ca="1" si="7"/>
        <v xml:space="preserve"> ---</v>
      </c>
      <c r="AH17" t="str">
        <f t="shared" ca="1" si="6"/>
        <v>P1</v>
      </c>
    </row>
    <row r="18" spans="1:34" x14ac:dyDescent="0.3">
      <c r="A18">
        <f t="shared" si="0"/>
        <v>22</v>
      </c>
      <c r="B18">
        <f t="shared" si="1"/>
        <v>1</v>
      </c>
      <c r="C18" s="4">
        <f t="shared" ca="1" si="2"/>
        <v>97251</v>
      </c>
      <c r="D18">
        <v>97251</v>
      </c>
      <c r="E18" t="s">
        <v>138</v>
      </c>
      <c r="F18" t="s">
        <v>63</v>
      </c>
      <c r="G18" t="s">
        <v>120</v>
      </c>
      <c r="H18" t="s">
        <v>94</v>
      </c>
      <c r="I18" t="s">
        <v>701</v>
      </c>
      <c r="J18" t="s">
        <v>123</v>
      </c>
      <c r="K18" t="str">
        <f t="shared" ca="1" si="3"/>
        <v>.</v>
      </c>
      <c r="L18" t="s">
        <v>484</v>
      </c>
      <c r="M18" t="s">
        <v>917</v>
      </c>
      <c r="N18" t="s">
        <v>819</v>
      </c>
      <c r="O18" t="s">
        <v>123</v>
      </c>
      <c r="P18" t="s">
        <v>123</v>
      </c>
      <c r="Q18" t="s">
        <v>82</v>
      </c>
      <c r="S18" t="s">
        <v>269</v>
      </c>
      <c r="T18" t="s">
        <v>36</v>
      </c>
      <c r="U18" t="s">
        <v>35</v>
      </c>
      <c r="V18" t="s">
        <v>29</v>
      </c>
      <c r="W18" t="s">
        <v>90</v>
      </c>
      <c r="X18" t="s">
        <v>412</v>
      </c>
      <c r="Y18" t="s">
        <v>484</v>
      </c>
      <c r="Z18" t="s">
        <v>847</v>
      </c>
      <c r="AA18" s="2">
        <v>42814.013414351852</v>
      </c>
      <c r="AB18" s="2">
        <v>42836.20789351852</v>
      </c>
      <c r="AD18">
        <v>6</v>
      </c>
      <c r="AE18" t="str">
        <f t="shared" ca="1" si="4"/>
        <v>AvatarFS</v>
      </c>
      <c r="AF18" t="str">
        <f t="shared" ca="1" si="5"/>
        <v>Avitus_1.4.0.64-20170419</v>
      </c>
      <c r="AG18" t="str">
        <f t="shared" ca="1" si="7"/>
        <v xml:space="preserve"> ---</v>
      </c>
      <c r="AH18" t="str">
        <f t="shared" ca="1" si="6"/>
        <v>P2</v>
      </c>
    </row>
    <row r="19" spans="1:34" x14ac:dyDescent="0.3">
      <c r="A19">
        <f t="shared" si="0"/>
        <v>21</v>
      </c>
      <c r="B19">
        <f t="shared" si="1"/>
        <v>0</v>
      </c>
      <c r="C19" s="4">
        <f t="shared" ca="1" si="2"/>
        <v>97328</v>
      </c>
      <c r="D19">
        <v>97328</v>
      </c>
      <c r="E19" t="s">
        <v>977</v>
      </c>
      <c r="F19" t="s">
        <v>63</v>
      </c>
      <c r="G19" t="s">
        <v>66</v>
      </c>
      <c r="H19" t="s">
        <v>184</v>
      </c>
      <c r="I19" t="s">
        <v>649</v>
      </c>
      <c r="J19" t="s">
        <v>123</v>
      </c>
      <c r="K19" t="str">
        <f t="shared" ca="1" si="3"/>
        <v>NTR</v>
      </c>
      <c r="L19" t="s">
        <v>484</v>
      </c>
      <c r="M19" t="s">
        <v>917</v>
      </c>
      <c r="N19" t="s">
        <v>1020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82</v>
      </c>
      <c r="W19" t="s">
        <v>95</v>
      </c>
      <c r="X19" t="s">
        <v>290</v>
      </c>
      <c r="Y19" t="s">
        <v>484</v>
      </c>
      <c r="Z19" t="s">
        <v>851</v>
      </c>
      <c r="AA19" s="2">
        <v>42815.407060185185</v>
      </c>
      <c r="AB19" s="2">
        <v>42837.15625</v>
      </c>
      <c r="AD19">
        <v>6</v>
      </c>
      <c r="AE19" t="str">
        <f t="shared" ca="1" si="4"/>
        <v>NTR</v>
      </c>
      <c r="AF19" t="str">
        <f t="shared" ca="1" si="5"/>
        <v>NoTarg</v>
      </c>
      <c r="AG19" t="str">
        <f t="shared" ca="1" si="7"/>
        <v>NoWaive</v>
      </c>
      <c r="AH19" t="str">
        <f t="shared" ca="1" si="6"/>
        <v>NTR</v>
      </c>
    </row>
    <row r="20" spans="1:34" x14ac:dyDescent="0.3">
      <c r="A20">
        <f t="shared" si="0"/>
        <v>20</v>
      </c>
      <c r="B20">
        <f t="shared" si="1"/>
        <v>2</v>
      </c>
      <c r="C20" s="4">
        <f t="shared" ca="1" si="2"/>
        <v>97354</v>
      </c>
      <c r="D20">
        <v>97354</v>
      </c>
      <c r="E20" t="s">
        <v>845</v>
      </c>
      <c r="F20" t="s">
        <v>63</v>
      </c>
      <c r="G20" t="s">
        <v>841</v>
      </c>
      <c r="H20" t="s">
        <v>184</v>
      </c>
      <c r="I20" t="s">
        <v>245</v>
      </c>
      <c r="J20" t="s">
        <v>123</v>
      </c>
      <c r="K20" t="str">
        <f t="shared" ca="1" si="3"/>
        <v>.</v>
      </c>
      <c r="L20" t="s">
        <v>484</v>
      </c>
      <c r="M20" t="s">
        <v>917</v>
      </c>
      <c r="N20" t="s">
        <v>898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82</v>
      </c>
      <c r="W20" t="s">
        <v>105</v>
      </c>
      <c r="X20" t="s">
        <v>845</v>
      </c>
      <c r="Y20" t="s">
        <v>484</v>
      </c>
      <c r="Z20" t="s">
        <v>484</v>
      </c>
      <c r="AA20" s="2">
        <v>42816.056284722225</v>
      </c>
      <c r="AB20" s="2">
        <v>42835.079525462963</v>
      </c>
      <c r="AD20">
        <v>4</v>
      </c>
      <c r="AE20" t="str">
        <f t="shared" ca="1" si="4"/>
        <v>AvatarFS</v>
      </c>
      <c r="AF20" t="str">
        <f t="shared" ca="1" si="5"/>
        <v>Avitus_1.4.0.64-20170419</v>
      </c>
      <c r="AG20" t="str">
        <f t="shared" ca="1" si="7"/>
        <v xml:space="preserve"> ---</v>
      </c>
      <c r="AH20" t="str">
        <f t="shared" ca="1" si="6"/>
        <v>P0</v>
      </c>
    </row>
    <row r="21" spans="1:34" x14ac:dyDescent="0.3">
      <c r="A21">
        <f t="shared" si="0"/>
        <v>14</v>
      </c>
      <c r="B21">
        <f t="shared" si="1"/>
        <v>2</v>
      </c>
      <c r="C21" s="4">
        <f t="shared" ca="1" si="2"/>
        <v>97544</v>
      </c>
      <c r="D21">
        <v>97544</v>
      </c>
      <c r="E21" t="s">
        <v>801</v>
      </c>
      <c r="F21" t="s">
        <v>63</v>
      </c>
      <c r="G21" t="s">
        <v>989</v>
      </c>
      <c r="H21" t="s">
        <v>184</v>
      </c>
      <c r="I21" t="s">
        <v>24</v>
      </c>
      <c r="J21" t="s">
        <v>123</v>
      </c>
      <c r="K21" t="str">
        <f t="shared" ca="1" si="3"/>
        <v>.</v>
      </c>
      <c r="L21" t="s">
        <v>484</v>
      </c>
      <c r="M21" t="s">
        <v>980</v>
      </c>
      <c r="N21" t="s">
        <v>1002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82</v>
      </c>
      <c r="W21" t="s">
        <v>90</v>
      </c>
      <c r="X21" t="s">
        <v>997</v>
      </c>
      <c r="Y21" t="s">
        <v>484</v>
      </c>
      <c r="Z21" t="s">
        <v>484</v>
      </c>
      <c r="AA21" s="2">
        <v>42822.082905092589</v>
      </c>
      <c r="AB21" s="2">
        <v>42835.076145833336</v>
      </c>
      <c r="AD21">
        <v>3</v>
      </c>
      <c r="AE21" t="str">
        <f t="shared" ca="1" si="4"/>
        <v>AvatarFS</v>
      </c>
      <c r="AF21" t="str">
        <f t="shared" ca="1" si="5"/>
        <v>Avitus_1.4.0.65-20170426</v>
      </c>
      <c r="AG21" t="str">
        <f t="shared" ca="1" si="7"/>
        <v xml:space="preserve"> ---</v>
      </c>
      <c r="AH21" t="str">
        <f t="shared" ca="1" si="6"/>
        <v>P0</v>
      </c>
    </row>
    <row r="22" spans="1:34" x14ac:dyDescent="0.3">
      <c r="A22">
        <f t="shared" si="0"/>
        <v>14</v>
      </c>
      <c r="B22">
        <f t="shared" si="1"/>
        <v>0</v>
      </c>
      <c r="C22" s="4">
        <f t="shared" ca="1" si="2"/>
        <v>97551</v>
      </c>
      <c r="D22">
        <v>97551</v>
      </c>
      <c r="E22" t="s">
        <v>1000</v>
      </c>
      <c r="F22" t="s">
        <v>63</v>
      </c>
      <c r="G22" t="s">
        <v>446</v>
      </c>
      <c r="H22" t="s">
        <v>184</v>
      </c>
      <c r="I22" t="s">
        <v>30</v>
      </c>
      <c r="J22" t="s">
        <v>123</v>
      </c>
      <c r="K22" t="str">
        <f t="shared" ca="1" si="3"/>
        <v>.</v>
      </c>
      <c r="L22" t="s">
        <v>484</v>
      </c>
      <c r="M22" t="s">
        <v>978</v>
      </c>
      <c r="N22" t="s">
        <v>921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190</v>
      </c>
      <c r="W22" t="s">
        <v>26</v>
      </c>
      <c r="X22" t="s">
        <v>412</v>
      </c>
      <c r="Y22" t="s">
        <v>100</v>
      </c>
      <c r="Z22" t="s">
        <v>484</v>
      </c>
      <c r="AA22" s="2">
        <v>42822.285578703704</v>
      </c>
      <c r="AB22" s="2">
        <v>42837.312037037038</v>
      </c>
      <c r="AD22">
        <v>3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7"/>
        <v xml:space="preserve"> ---</v>
      </c>
      <c r="AH22" t="str">
        <f t="shared" ca="1" si="6"/>
        <v>P0</v>
      </c>
    </row>
    <row r="23" spans="1:34" x14ac:dyDescent="0.3">
      <c r="A23">
        <f t="shared" si="0"/>
        <v>12</v>
      </c>
      <c r="B23">
        <f t="shared" si="1"/>
        <v>0</v>
      </c>
      <c r="C23" s="4">
        <f t="shared" ca="1" si="2"/>
        <v>97673</v>
      </c>
      <c r="D23">
        <v>97673</v>
      </c>
      <c r="E23" t="s">
        <v>62</v>
      </c>
      <c r="F23" t="s">
        <v>63</v>
      </c>
      <c r="G23" t="s">
        <v>733</v>
      </c>
      <c r="H23" t="s">
        <v>184</v>
      </c>
      <c r="I23" t="s">
        <v>24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933</v>
      </c>
      <c r="O23">
        <v>17067</v>
      </c>
      <c r="P23" t="s">
        <v>123</v>
      </c>
      <c r="Q23" t="s">
        <v>82</v>
      </c>
      <c r="S23" t="s">
        <v>269</v>
      </c>
      <c r="T23" t="s">
        <v>36</v>
      </c>
      <c r="U23" t="s">
        <v>22</v>
      </c>
      <c r="V23" t="s">
        <v>190</v>
      </c>
      <c r="W23" t="s">
        <v>26</v>
      </c>
      <c r="X23" t="s">
        <v>934</v>
      </c>
      <c r="Y23" t="s">
        <v>100</v>
      </c>
      <c r="Z23" t="s">
        <v>484</v>
      </c>
      <c r="AA23" s="2">
        <v>42824.147233796299</v>
      </c>
      <c r="AB23" s="2">
        <v>42837.381180555552</v>
      </c>
      <c r="AD23">
        <v>3</v>
      </c>
      <c r="AE23" t="str">
        <f t="shared" ca="1" si="4"/>
        <v>AvatarFS</v>
      </c>
      <c r="AF23" t="str">
        <f t="shared" ca="1" si="5"/>
        <v xml:space="preserve"> ---</v>
      </c>
      <c r="AG23" t="str">
        <f t="shared" ca="1" si="7"/>
        <v xml:space="preserve"> ---</v>
      </c>
      <c r="AH23" t="str">
        <f t="shared" ca="1" si="6"/>
        <v>P0</v>
      </c>
    </row>
    <row r="24" spans="1:34" x14ac:dyDescent="0.3">
      <c r="A24">
        <f t="shared" si="0"/>
        <v>9</v>
      </c>
      <c r="B24">
        <f t="shared" si="1"/>
        <v>2</v>
      </c>
      <c r="C24" s="4">
        <f t="shared" ca="1" si="2"/>
        <v>97780</v>
      </c>
      <c r="D24">
        <v>97780</v>
      </c>
      <c r="E24" t="s">
        <v>410</v>
      </c>
      <c r="F24" t="s">
        <v>63</v>
      </c>
      <c r="G24" t="s">
        <v>555</v>
      </c>
      <c r="H24" t="s">
        <v>94</v>
      </c>
      <c r="I24" t="s">
        <v>24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981</v>
      </c>
      <c r="O24" t="s">
        <v>123</v>
      </c>
      <c r="P24" t="s">
        <v>123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90</v>
      </c>
      <c r="X24" t="s">
        <v>959</v>
      </c>
      <c r="Y24" t="s">
        <v>484</v>
      </c>
      <c r="Z24" t="s">
        <v>484</v>
      </c>
      <c r="AA24" s="2">
        <v>42828.155347222222</v>
      </c>
      <c r="AB24" s="2">
        <v>42835.284525462965</v>
      </c>
      <c r="AD24">
        <v>10</v>
      </c>
      <c r="AE24" t="str">
        <f t="shared" ca="1" si="4"/>
        <v>AvatarFS</v>
      </c>
      <c r="AF24" t="str">
        <f t="shared" ca="1" si="5"/>
        <v xml:space="preserve"> ---</v>
      </c>
      <c r="AG24" t="str">
        <f t="shared" ca="1" si="7"/>
        <v xml:space="preserve"> ---</v>
      </c>
      <c r="AH24" t="str">
        <f t="shared" ca="1" si="6"/>
        <v>P2</v>
      </c>
    </row>
    <row r="25" spans="1:34" x14ac:dyDescent="0.3">
      <c r="A25">
        <f t="shared" si="0"/>
        <v>373</v>
      </c>
      <c r="B25">
        <f t="shared" si="1"/>
        <v>0</v>
      </c>
      <c r="C25" s="4">
        <f t="shared" ca="1" si="2"/>
        <v>79691</v>
      </c>
      <c r="D25">
        <v>79691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310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95</v>
      </c>
      <c r="X25" t="s">
        <v>311</v>
      </c>
      <c r="Y25" t="s">
        <v>484</v>
      </c>
      <c r="Z25" t="s">
        <v>484</v>
      </c>
      <c r="AA25" s="2">
        <v>42458.048437500001</v>
      </c>
      <c r="AB25" s="2">
        <v>42837.475462962961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7"/>
        <v xml:space="preserve"> ---</v>
      </c>
      <c r="AH25" t="str">
        <f t="shared" ca="1" si="6"/>
        <v>P0</v>
      </c>
    </row>
    <row r="26" spans="1:34" x14ac:dyDescent="0.3">
      <c r="A26">
        <f t="shared" si="0"/>
        <v>281</v>
      </c>
      <c r="B26">
        <f t="shared" si="1"/>
        <v>0</v>
      </c>
      <c r="C26" s="4">
        <f t="shared" ca="1" si="2"/>
        <v>85572</v>
      </c>
      <c r="D26">
        <v>85572</v>
      </c>
      <c r="E26" t="s">
        <v>69</v>
      </c>
      <c r="F26" t="s">
        <v>70</v>
      </c>
      <c r="G26" t="s">
        <v>71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313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95</v>
      </c>
      <c r="X26" t="s">
        <v>272</v>
      </c>
      <c r="Y26" t="s">
        <v>484</v>
      </c>
      <c r="Z26" t="s">
        <v>484</v>
      </c>
      <c r="AA26" s="2">
        <v>42552.705081018517</v>
      </c>
      <c r="AB26" s="2">
        <v>42837.479502314818</v>
      </c>
      <c r="AD26">
        <v>7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7"/>
        <v xml:space="preserve"> ---</v>
      </c>
      <c r="AH26" t="str">
        <f t="shared" ca="1" si="6"/>
        <v>P0</v>
      </c>
    </row>
    <row r="27" spans="1:34" x14ac:dyDescent="0.3">
      <c r="A27">
        <f t="shared" si="0"/>
        <v>223</v>
      </c>
      <c r="B27">
        <f t="shared" si="1"/>
        <v>0</v>
      </c>
      <c r="C27" s="4">
        <f t="shared" ca="1" si="2"/>
        <v>88250</v>
      </c>
      <c r="D27">
        <v>88250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314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105</v>
      </c>
      <c r="X27" t="s">
        <v>315</v>
      </c>
      <c r="Y27" t="s">
        <v>484</v>
      </c>
      <c r="Z27" t="s">
        <v>484</v>
      </c>
      <c r="AA27" s="2">
        <v>42611.350347222222</v>
      </c>
      <c r="AB27" s="2">
        <v>42837.479155092595</v>
      </c>
      <c r="AD27">
        <v>7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7"/>
        <v xml:space="preserve"> ---</v>
      </c>
      <c r="AH27" t="str">
        <f t="shared" ca="1" si="6"/>
        <v>P0</v>
      </c>
    </row>
    <row r="28" spans="1:34" x14ac:dyDescent="0.3">
      <c r="A28">
        <f t="shared" si="0"/>
        <v>32</v>
      </c>
      <c r="B28">
        <f t="shared" si="1"/>
        <v>0</v>
      </c>
      <c r="C28" s="4">
        <f t="shared" ca="1" si="2"/>
        <v>96941</v>
      </c>
      <c r="D28">
        <v>96941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749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188</v>
      </c>
      <c r="Y28" t="s">
        <v>484</v>
      </c>
      <c r="Z28" t="s">
        <v>484</v>
      </c>
      <c r="AA28" s="2">
        <v>42804.150763888887</v>
      </c>
      <c r="AB28" s="2">
        <v>42837.475821759261</v>
      </c>
      <c r="AD28">
        <v>8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7"/>
        <v xml:space="preserve"> ---</v>
      </c>
      <c r="AH28" t="str">
        <f t="shared" ca="1" si="6"/>
        <v>P0</v>
      </c>
    </row>
    <row r="29" spans="1:34" x14ac:dyDescent="0.3">
      <c r="A29">
        <f t="shared" si="0"/>
        <v>21</v>
      </c>
      <c r="B29">
        <f t="shared" si="1"/>
        <v>2</v>
      </c>
      <c r="C29" s="4">
        <f t="shared" ca="1" si="2"/>
        <v>97325</v>
      </c>
      <c r="D29">
        <v>97325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946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54</v>
      </c>
      <c r="X29" t="s">
        <v>456</v>
      </c>
      <c r="Y29" t="s">
        <v>484</v>
      </c>
      <c r="Z29" t="s">
        <v>484</v>
      </c>
      <c r="AA29" s="2">
        <v>42815.376701388886</v>
      </c>
      <c r="AB29" s="2">
        <v>42835.33797453704</v>
      </c>
      <c r="AD29">
        <v>9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7"/>
        <v xml:space="preserve"> ---</v>
      </c>
      <c r="AH29" t="str">
        <f t="shared" ca="1" si="6"/>
        <v>P0</v>
      </c>
    </row>
    <row r="30" spans="1:34" x14ac:dyDescent="0.3">
      <c r="A30">
        <f t="shared" si="0"/>
        <v>21</v>
      </c>
      <c r="B30">
        <f t="shared" si="1"/>
        <v>0</v>
      </c>
      <c r="C30" s="4">
        <f t="shared" ca="1" si="2"/>
        <v>97340</v>
      </c>
      <c r="D30">
        <v>97340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852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39</v>
      </c>
      <c r="V30" t="s">
        <v>82</v>
      </c>
      <c r="W30" t="s">
        <v>54</v>
      </c>
      <c r="X30" t="s">
        <v>389</v>
      </c>
      <c r="Y30" t="s">
        <v>484</v>
      </c>
      <c r="Z30" t="s">
        <v>484</v>
      </c>
      <c r="AA30" s="2">
        <v>42815.614641203705</v>
      </c>
      <c r="AB30" s="2">
        <v>42837.478564814817</v>
      </c>
      <c r="AD30">
        <v>5</v>
      </c>
      <c r="AE30" t="str">
        <f t="shared" ca="1" si="4"/>
        <v>Documentation</v>
      </c>
      <c r="AF30" t="str">
        <f t="shared" ca="1" si="5"/>
        <v xml:space="preserve"> ---</v>
      </c>
      <c r="AG30" t="str">
        <f t="shared" ca="1" si="7"/>
        <v xml:space="preserve"> ---</v>
      </c>
      <c r="AH30" t="str">
        <f t="shared" ca="1" si="6"/>
        <v>P0</v>
      </c>
    </row>
    <row r="31" spans="1:34" x14ac:dyDescent="0.3">
      <c r="A31">
        <f t="shared" si="0"/>
        <v>13</v>
      </c>
      <c r="B31">
        <f t="shared" si="1"/>
        <v>0</v>
      </c>
      <c r="C31" s="4">
        <f t="shared" ca="1" si="2"/>
        <v>97618</v>
      </c>
      <c r="D31">
        <v>97618</v>
      </c>
      <c r="E31" t="s">
        <v>69</v>
      </c>
      <c r="F31" t="s">
        <v>70</v>
      </c>
      <c r="G31" t="s">
        <v>71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947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54</v>
      </c>
      <c r="X31" t="s">
        <v>456</v>
      </c>
      <c r="Y31" t="s">
        <v>484</v>
      </c>
      <c r="Z31" t="s">
        <v>484</v>
      </c>
      <c r="AA31" s="2">
        <v>42823.494652777779</v>
      </c>
      <c r="AB31" s="2">
        <v>42837.478182870371</v>
      </c>
      <c r="AD31">
        <v>8</v>
      </c>
      <c r="AE31" t="str">
        <f t="shared" ca="1" si="4"/>
        <v>Documentation</v>
      </c>
      <c r="AF31" t="str">
        <f t="shared" ca="1" si="5"/>
        <v xml:space="preserve"> ---</v>
      </c>
      <c r="AG31" t="str">
        <f t="shared" ca="1" si="7"/>
        <v xml:space="preserve"> ---</v>
      </c>
      <c r="AH31" t="str">
        <f t="shared" ca="1" si="6"/>
        <v>P0</v>
      </c>
    </row>
    <row r="32" spans="1:34" x14ac:dyDescent="0.3">
      <c r="A32">
        <f t="shared" si="0"/>
        <v>9</v>
      </c>
      <c r="B32">
        <f t="shared" si="1"/>
        <v>0</v>
      </c>
      <c r="C32" s="4">
        <f t="shared" ca="1" si="2"/>
        <v>97781</v>
      </c>
      <c r="D32">
        <v>97781</v>
      </c>
      <c r="E32" t="s">
        <v>69</v>
      </c>
      <c r="F32" t="s">
        <v>70</v>
      </c>
      <c r="G32" t="s">
        <v>71</v>
      </c>
      <c r="H32" t="s">
        <v>184</v>
      </c>
      <c r="I32" t="s">
        <v>81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960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95</v>
      </c>
      <c r="X32" t="s">
        <v>311</v>
      </c>
      <c r="Y32" t="s">
        <v>484</v>
      </c>
      <c r="Z32" t="s">
        <v>484</v>
      </c>
      <c r="AA32" s="2">
        <v>42828.162638888891</v>
      </c>
      <c r="AB32" s="2">
        <v>42837.476458333331</v>
      </c>
      <c r="AD32">
        <v>4</v>
      </c>
      <c r="AE32" t="str">
        <f t="shared" ca="1" si="4"/>
        <v>Documentation</v>
      </c>
      <c r="AF32" t="str">
        <f t="shared" ca="1" si="5"/>
        <v xml:space="preserve"> ---</v>
      </c>
      <c r="AG32" t="str">
        <f t="shared" ca="1" si="7"/>
        <v xml:space="preserve"> ---</v>
      </c>
      <c r="AH32" t="str">
        <f t="shared" ca="1" si="6"/>
        <v>P0</v>
      </c>
    </row>
    <row r="33" spans="1:34" x14ac:dyDescent="0.3">
      <c r="A33">
        <f t="shared" si="0"/>
        <v>8</v>
      </c>
      <c r="B33">
        <f t="shared" si="1"/>
        <v>0</v>
      </c>
      <c r="C33" s="4">
        <f t="shared" ca="1" si="2"/>
        <v>97868</v>
      </c>
      <c r="D33">
        <v>97868</v>
      </c>
      <c r="E33" t="s">
        <v>229</v>
      </c>
      <c r="F33" t="s">
        <v>70</v>
      </c>
      <c r="G33" t="s">
        <v>71</v>
      </c>
      <c r="H33" t="s">
        <v>94</v>
      </c>
      <c r="I33" t="s">
        <v>24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983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22</v>
      </c>
      <c r="V33" t="s">
        <v>29</v>
      </c>
      <c r="W33" t="s">
        <v>54</v>
      </c>
      <c r="X33" t="s">
        <v>405</v>
      </c>
      <c r="Y33" t="s">
        <v>484</v>
      </c>
      <c r="Z33" t="s">
        <v>484</v>
      </c>
      <c r="AA33" s="2">
        <v>42829.414212962962</v>
      </c>
      <c r="AB33" s="2">
        <v>42837.476736111108</v>
      </c>
      <c r="AD33">
        <v>3</v>
      </c>
      <c r="AE33" t="str">
        <f t="shared" ca="1" si="4"/>
        <v>Documentation</v>
      </c>
      <c r="AF33" t="str">
        <f t="shared" ca="1" si="5"/>
        <v xml:space="preserve"> ---</v>
      </c>
      <c r="AG33" t="str">
        <f t="shared" ca="1" si="7"/>
        <v xml:space="preserve"> ---</v>
      </c>
      <c r="AH33" t="str">
        <f t="shared" ca="1" si="6"/>
        <v>P2</v>
      </c>
    </row>
    <row r="34" spans="1:34" x14ac:dyDescent="0.3">
      <c r="A34">
        <f t="shared" ref="A34:A65" si="8">DAYS360(AA34,$K$104)</f>
        <v>20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97372</v>
      </c>
      <c r="D34">
        <v>97372</v>
      </c>
      <c r="E34" t="s">
        <v>413</v>
      </c>
      <c r="F34" t="s">
        <v>253</v>
      </c>
      <c r="G34" t="s">
        <v>254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860</v>
      </c>
      <c r="O34" t="s">
        <v>123</v>
      </c>
      <c r="P34" t="s">
        <v>1004</v>
      </c>
      <c r="Q34" t="s">
        <v>82</v>
      </c>
      <c r="S34" t="s">
        <v>269</v>
      </c>
      <c r="T34" t="s">
        <v>23</v>
      </c>
      <c r="U34" t="s">
        <v>22</v>
      </c>
      <c r="V34" t="s">
        <v>82</v>
      </c>
      <c r="W34" t="s">
        <v>54</v>
      </c>
      <c r="X34" t="s">
        <v>277</v>
      </c>
      <c r="Y34" t="s">
        <v>484</v>
      </c>
      <c r="Z34" t="s">
        <v>484</v>
      </c>
      <c r="AA34" s="2">
        <v>42816.401145833333</v>
      </c>
      <c r="AB34" s="2">
        <v>42836.217372685183</v>
      </c>
      <c r="AD34">
        <v>8</v>
      </c>
      <c r="AE34" t="str">
        <f t="shared" ref="AE34:AE65" ca="1" si="12">IFERROR(VLOOKUP($D34,INDIRECT("'" &amp; $K$103 &amp; "'!$C$2:$K$90"),4,FALSE),"NTR")</f>
        <v>File Access Auditing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ca="1" si="7"/>
        <v xml:space="preserve"> ---</v>
      </c>
      <c r="AH34" t="str">
        <f t="shared" ref="AH34:AH65" ca="1" si="14">IFERROR(VLOOKUP($D34,INDIRECT("'" &amp; $K$103 &amp; "'!$C$2:$T$90"),6,FALSE),"NTR")</f>
        <v>P0</v>
      </c>
    </row>
    <row r="35" spans="1:34" x14ac:dyDescent="0.3">
      <c r="A35">
        <f t="shared" si="8"/>
        <v>8</v>
      </c>
      <c r="B35">
        <f t="shared" si="9"/>
        <v>2</v>
      </c>
      <c r="C35" s="4">
        <f t="shared" ca="1" si="10"/>
        <v>97879</v>
      </c>
      <c r="D35">
        <v>97879</v>
      </c>
      <c r="E35" t="s">
        <v>113</v>
      </c>
      <c r="F35" t="s">
        <v>253</v>
      </c>
      <c r="G35" t="s">
        <v>256</v>
      </c>
      <c r="H35" t="s">
        <v>184</v>
      </c>
      <c r="I35" t="s">
        <v>68</v>
      </c>
      <c r="J35" t="s">
        <v>123</v>
      </c>
      <c r="K35" t="str">
        <f t="shared" ca="1" si="11"/>
        <v>.</v>
      </c>
      <c r="L35" t="s">
        <v>484</v>
      </c>
      <c r="M35" t="s">
        <v>917</v>
      </c>
      <c r="N35" t="s">
        <v>984</v>
      </c>
      <c r="O35" t="s">
        <v>123</v>
      </c>
      <c r="P35" t="s">
        <v>123</v>
      </c>
      <c r="Q35" t="s">
        <v>82</v>
      </c>
      <c r="S35" t="s">
        <v>269</v>
      </c>
      <c r="T35" t="s">
        <v>23</v>
      </c>
      <c r="U35" t="s">
        <v>22</v>
      </c>
      <c r="V35" t="s">
        <v>82</v>
      </c>
      <c r="W35" t="s">
        <v>54</v>
      </c>
      <c r="X35" t="s">
        <v>277</v>
      </c>
      <c r="Y35" t="s">
        <v>484</v>
      </c>
      <c r="Z35" t="s">
        <v>873</v>
      </c>
      <c r="AA35" s="2">
        <v>42829.472199074073</v>
      </c>
      <c r="AB35" s="2">
        <v>42835.898819444446</v>
      </c>
      <c r="AD35">
        <v>6</v>
      </c>
      <c r="AE35" t="str">
        <f t="shared" ca="1" si="12"/>
        <v>File Access Auditing</v>
      </c>
      <c r="AF35" t="str">
        <f t="shared" ca="1" si="13"/>
        <v>Avitus_1.4.0.64-20170419</v>
      </c>
      <c r="AG35" t="str">
        <f t="shared" ca="1" si="7"/>
        <v xml:space="preserve"> ---</v>
      </c>
      <c r="AH35" t="str">
        <f t="shared" ca="1" si="14"/>
        <v>P0</v>
      </c>
    </row>
    <row r="36" spans="1:34" x14ac:dyDescent="0.3">
      <c r="A36">
        <f t="shared" si="8"/>
        <v>5</v>
      </c>
      <c r="B36">
        <f t="shared" si="9"/>
        <v>0</v>
      </c>
      <c r="C36" s="4">
        <f t="shared" ca="1" si="10"/>
        <v>98057</v>
      </c>
      <c r="D36">
        <v>98057</v>
      </c>
      <c r="E36" t="s">
        <v>413</v>
      </c>
      <c r="F36" t="s">
        <v>253</v>
      </c>
      <c r="G36" t="s">
        <v>254</v>
      </c>
      <c r="H36" t="s">
        <v>184</v>
      </c>
      <c r="I36" t="s">
        <v>68</v>
      </c>
      <c r="J36" t="s">
        <v>123</v>
      </c>
      <c r="K36" t="str">
        <f t="shared" ca="1" si="11"/>
        <v>.</v>
      </c>
      <c r="L36" t="s">
        <v>484</v>
      </c>
      <c r="M36" t="s">
        <v>980</v>
      </c>
      <c r="N36" t="s">
        <v>1003</v>
      </c>
      <c r="O36" t="s">
        <v>123</v>
      </c>
      <c r="P36" t="s">
        <v>1021</v>
      </c>
      <c r="Q36" t="s">
        <v>82</v>
      </c>
      <c r="S36" t="s">
        <v>269</v>
      </c>
      <c r="T36" t="s">
        <v>23</v>
      </c>
      <c r="U36" t="s">
        <v>22</v>
      </c>
      <c r="V36" t="s">
        <v>82</v>
      </c>
      <c r="W36" t="s">
        <v>54</v>
      </c>
      <c r="X36" t="s">
        <v>277</v>
      </c>
      <c r="Y36" t="s">
        <v>484</v>
      </c>
      <c r="Z36" t="s">
        <v>484</v>
      </c>
      <c r="AA36" s="2">
        <v>42832.589328703703</v>
      </c>
      <c r="AB36" s="2">
        <v>42837.107303240744</v>
      </c>
      <c r="AD36">
        <v>8</v>
      </c>
      <c r="AE36" t="str">
        <f t="shared" ca="1" si="12"/>
        <v>File Access Auditing</v>
      </c>
      <c r="AF36" t="str">
        <f t="shared" ca="1" si="13"/>
        <v>Avitus_1.4.0.65-20170426</v>
      </c>
      <c r="AG36" t="str">
        <f t="shared" ca="1" si="7"/>
        <v xml:space="preserve"> ---</v>
      </c>
      <c r="AH36" t="str">
        <f t="shared" ca="1" si="14"/>
        <v>P0</v>
      </c>
    </row>
    <row r="37" spans="1:34" x14ac:dyDescent="0.3">
      <c r="A37">
        <f t="shared" si="8"/>
        <v>1</v>
      </c>
      <c r="B37">
        <f t="shared" si="9"/>
        <v>0</v>
      </c>
      <c r="C37" s="4">
        <f t="shared" ca="1" si="10"/>
        <v>98160</v>
      </c>
      <c r="D37">
        <v>98160</v>
      </c>
      <c r="E37" t="s">
        <v>413</v>
      </c>
      <c r="F37" t="s">
        <v>253</v>
      </c>
      <c r="G37" t="s">
        <v>254</v>
      </c>
      <c r="H37" t="s">
        <v>184</v>
      </c>
      <c r="I37" t="s">
        <v>68</v>
      </c>
      <c r="J37" t="s">
        <v>123</v>
      </c>
      <c r="K37" t="str">
        <f t="shared" ca="1" si="11"/>
        <v>NTR</v>
      </c>
      <c r="L37" t="s">
        <v>484</v>
      </c>
      <c r="M37" t="s">
        <v>484</v>
      </c>
      <c r="N37" t="s">
        <v>1022</v>
      </c>
      <c r="O37" t="s">
        <v>123</v>
      </c>
      <c r="P37" t="s">
        <v>1004</v>
      </c>
      <c r="Q37" t="s">
        <v>82</v>
      </c>
      <c r="S37" t="s">
        <v>269</v>
      </c>
      <c r="T37" t="s">
        <v>23</v>
      </c>
      <c r="U37" t="s">
        <v>22</v>
      </c>
      <c r="V37" t="s">
        <v>82</v>
      </c>
      <c r="W37" t="s">
        <v>54</v>
      </c>
      <c r="X37" t="s">
        <v>277</v>
      </c>
      <c r="Y37" t="s">
        <v>484</v>
      </c>
      <c r="Z37" t="s">
        <v>484</v>
      </c>
      <c r="AA37" s="2">
        <v>42836.582303240742</v>
      </c>
      <c r="AB37" s="2">
        <v>42837.18922453704</v>
      </c>
      <c r="AD37">
        <v>4</v>
      </c>
      <c r="AE37" t="str">
        <f t="shared" ca="1" si="12"/>
        <v>NTR</v>
      </c>
      <c r="AF37" t="str">
        <f t="shared" ca="1" si="13"/>
        <v>NoTarg</v>
      </c>
      <c r="AG37" t="str">
        <f t="shared" ca="1" si="7"/>
        <v>NoWaive</v>
      </c>
      <c r="AH37" t="str">
        <f t="shared" ca="1" si="14"/>
        <v>NTR</v>
      </c>
    </row>
    <row r="38" spans="1:34" x14ac:dyDescent="0.3">
      <c r="A38">
        <f t="shared" si="8"/>
        <v>221</v>
      </c>
      <c r="B38">
        <f t="shared" si="9"/>
        <v>6</v>
      </c>
      <c r="C38" s="4">
        <f t="shared" ca="1" si="10"/>
        <v>88457</v>
      </c>
      <c r="D38">
        <v>88457</v>
      </c>
      <c r="E38" t="s">
        <v>408</v>
      </c>
      <c r="F38" t="s">
        <v>28</v>
      </c>
      <c r="G38" t="s">
        <v>407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524</v>
      </c>
      <c r="O38">
        <v>11710</v>
      </c>
      <c r="P38" t="s">
        <v>992</v>
      </c>
      <c r="Q38" t="s">
        <v>287</v>
      </c>
      <c r="R38" t="s">
        <v>82</v>
      </c>
      <c r="S38" t="s">
        <v>269</v>
      </c>
      <c r="T38" t="s">
        <v>23</v>
      </c>
      <c r="U38" t="s">
        <v>22</v>
      </c>
      <c r="V38" t="s">
        <v>25</v>
      </c>
      <c r="W38" t="s">
        <v>26</v>
      </c>
      <c r="X38" t="s">
        <v>41</v>
      </c>
      <c r="Y38" t="s">
        <v>484</v>
      </c>
      <c r="Z38" t="s">
        <v>484</v>
      </c>
      <c r="AA38" s="2">
        <v>42614.314895833333</v>
      </c>
      <c r="AB38" s="2">
        <v>42831.664618055554</v>
      </c>
      <c r="AC38" t="s">
        <v>170</v>
      </c>
      <c r="AD38">
        <v>6</v>
      </c>
      <c r="AE38" t="str">
        <f t="shared" ca="1" si="12"/>
        <v>Platform Software</v>
      </c>
      <c r="AF38" t="str">
        <f t="shared" ca="1" si="13"/>
        <v xml:space="preserve"> ---</v>
      </c>
      <c r="AG38" t="str">
        <f t="shared" ca="1" si="7"/>
        <v xml:space="preserve"> ---</v>
      </c>
      <c r="AH38" t="str">
        <f t="shared" ca="1" si="14"/>
        <v>P1</v>
      </c>
    </row>
    <row r="39" spans="1:34" x14ac:dyDescent="0.3">
      <c r="A39">
        <f t="shared" si="8"/>
        <v>59</v>
      </c>
      <c r="B39">
        <f t="shared" si="9"/>
        <v>5</v>
      </c>
      <c r="C39" s="4">
        <f t="shared" ca="1" si="10"/>
        <v>95826</v>
      </c>
      <c r="D39">
        <v>95826</v>
      </c>
      <c r="E39" t="s">
        <v>246</v>
      </c>
      <c r="F39" t="s">
        <v>28</v>
      </c>
      <c r="G39" t="s">
        <v>481</v>
      </c>
      <c r="H39" t="s">
        <v>184</v>
      </c>
      <c r="I39" t="s">
        <v>81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379</v>
      </c>
      <c r="O39" t="s">
        <v>123</v>
      </c>
      <c r="P39" t="s">
        <v>38</v>
      </c>
      <c r="Q39" t="s">
        <v>287</v>
      </c>
      <c r="R39" t="s">
        <v>82</v>
      </c>
      <c r="S39" t="s">
        <v>269</v>
      </c>
      <c r="T39" t="s">
        <v>36</v>
      </c>
      <c r="U39" t="s">
        <v>22</v>
      </c>
      <c r="V39" t="s">
        <v>82</v>
      </c>
      <c r="W39" t="s">
        <v>54</v>
      </c>
      <c r="X39" t="s">
        <v>108</v>
      </c>
      <c r="Y39" t="s">
        <v>484</v>
      </c>
      <c r="Z39" t="s">
        <v>484</v>
      </c>
      <c r="AA39" s="2">
        <v>42779.683287037034</v>
      </c>
      <c r="AB39" s="2">
        <v>42832.715150462966</v>
      </c>
      <c r="AC39" t="s">
        <v>170</v>
      </c>
      <c r="AD39">
        <v>6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7"/>
        <v xml:space="preserve"> ---</v>
      </c>
      <c r="AH39" t="str">
        <f t="shared" ca="1" si="14"/>
        <v>P0</v>
      </c>
    </row>
    <row r="40" spans="1:34" x14ac:dyDescent="0.3">
      <c r="A40">
        <f t="shared" si="8"/>
        <v>59</v>
      </c>
      <c r="B40">
        <f t="shared" si="9"/>
        <v>6</v>
      </c>
      <c r="C40" s="4">
        <f t="shared" ca="1" si="10"/>
        <v>95829</v>
      </c>
      <c r="D40">
        <v>95829</v>
      </c>
      <c r="E40" t="s">
        <v>760</v>
      </c>
      <c r="F40" t="s">
        <v>28</v>
      </c>
      <c r="G40" t="s">
        <v>376</v>
      </c>
      <c r="H40" t="s">
        <v>184</v>
      </c>
      <c r="I40" t="s">
        <v>245</v>
      </c>
      <c r="J40" t="s">
        <v>123</v>
      </c>
      <c r="K40" t="str">
        <f t="shared" ca="1" si="11"/>
        <v>.</v>
      </c>
      <c r="L40" t="s">
        <v>484</v>
      </c>
      <c r="M40" t="s">
        <v>917</v>
      </c>
      <c r="N40" t="s">
        <v>385</v>
      </c>
      <c r="O40" t="s">
        <v>123</v>
      </c>
      <c r="P40" t="s">
        <v>196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279</v>
      </c>
      <c r="W40" t="s">
        <v>32</v>
      </c>
      <c r="X40" t="s">
        <v>108</v>
      </c>
      <c r="Y40" t="s">
        <v>103</v>
      </c>
      <c r="Z40" t="s">
        <v>484</v>
      </c>
      <c r="AA40" s="2">
        <v>42779.684513888889</v>
      </c>
      <c r="AB40" s="2">
        <v>42831.350300925929</v>
      </c>
      <c r="AC40" t="s">
        <v>170</v>
      </c>
      <c r="AD40">
        <v>6</v>
      </c>
      <c r="AE40" t="str">
        <f t="shared" ca="1" si="12"/>
        <v>Platform Software</v>
      </c>
      <c r="AF40" t="str">
        <f t="shared" ca="1" si="13"/>
        <v>Avitus_1.4.0.64-20170419</v>
      </c>
      <c r="AG40" t="str">
        <f t="shared" ca="1" si="7"/>
        <v xml:space="preserve"> ---</v>
      </c>
      <c r="AH40" t="str">
        <f t="shared" ca="1" si="14"/>
        <v>P0</v>
      </c>
    </row>
    <row r="41" spans="1:34" x14ac:dyDescent="0.3">
      <c r="A41">
        <f t="shared" si="8"/>
        <v>22</v>
      </c>
      <c r="B41">
        <f t="shared" si="9"/>
        <v>1</v>
      </c>
      <c r="C41" s="4">
        <f t="shared" ca="1" si="10"/>
        <v>97279</v>
      </c>
      <c r="D41">
        <v>97279</v>
      </c>
      <c r="E41" t="s">
        <v>395</v>
      </c>
      <c r="F41" t="s">
        <v>28</v>
      </c>
      <c r="G41" t="s">
        <v>912</v>
      </c>
      <c r="H41" t="s">
        <v>112</v>
      </c>
      <c r="I41" t="s">
        <v>30</v>
      </c>
      <c r="J41" t="s">
        <v>123</v>
      </c>
      <c r="K41" t="str">
        <f t="shared" ca="1" si="11"/>
        <v>.</v>
      </c>
      <c r="L41" t="s">
        <v>484</v>
      </c>
      <c r="M41" t="s">
        <v>917</v>
      </c>
      <c r="N41" t="s">
        <v>810</v>
      </c>
      <c r="O41">
        <v>17090</v>
      </c>
      <c r="P41" t="s">
        <v>168</v>
      </c>
      <c r="Q41" t="s">
        <v>287</v>
      </c>
      <c r="R41" t="s">
        <v>82</v>
      </c>
      <c r="S41" t="s">
        <v>269</v>
      </c>
      <c r="T41" t="s">
        <v>36</v>
      </c>
      <c r="U41" t="s">
        <v>35</v>
      </c>
      <c r="V41" t="s">
        <v>190</v>
      </c>
      <c r="W41" t="s">
        <v>26</v>
      </c>
      <c r="X41" t="s">
        <v>108</v>
      </c>
      <c r="Y41" t="s">
        <v>103</v>
      </c>
      <c r="Z41" t="s">
        <v>484</v>
      </c>
      <c r="AA41" s="2">
        <v>42814.462037037039</v>
      </c>
      <c r="AB41" s="2">
        <v>42836.298090277778</v>
      </c>
      <c r="AD41">
        <v>6</v>
      </c>
      <c r="AE41" t="str">
        <f t="shared" ca="1" si="12"/>
        <v>Platform Software</v>
      </c>
      <c r="AF41" t="str">
        <f t="shared" ca="1" si="13"/>
        <v>Avitus_1.4.0.63-20170412</v>
      </c>
      <c r="AG41" t="str">
        <f t="shared" ca="1" si="7"/>
        <v xml:space="preserve"> ---</v>
      </c>
      <c r="AH41" t="str">
        <f t="shared" ca="1" si="14"/>
        <v>P1</v>
      </c>
    </row>
    <row r="42" spans="1:34" x14ac:dyDescent="0.3">
      <c r="A42">
        <f t="shared" si="8"/>
        <v>8</v>
      </c>
      <c r="B42">
        <f t="shared" si="9"/>
        <v>6</v>
      </c>
      <c r="C42" s="4">
        <f t="shared" ca="1" si="10"/>
        <v>97902</v>
      </c>
      <c r="D42">
        <v>97902</v>
      </c>
      <c r="E42" t="s">
        <v>480</v>
      </c>
      <c r="F42" t="s">
        <v>28</v>
      </c>
      <c r="G42" t="s">
        <v>481</v>
      </c>
      <c r="H42" t="s">
        <v>94</v>
      </c>
      <c r="I42" t="s">
        <v>24</v>
      </c>
      <c r="J42" t="s">
        <v>123</v>
      </c>
      <c r="K42" t="str">
        <f t="shared" ca="1" si="11"/>
        <v>.</v>
      </c>
      <c r="L42" t="s">
        <v>484</v>
      </c>
      <c r="M42" t="s">
        <v>980</v>
      </c>
      <c r="N42" t="s">
        <v>985</v>
      </c>
      <c r="O42" t="s">
        <v>123</v>
      </c>
      <c r="P42" t="s">
        <v>196</v>
      </c>
      <c r="Q42" t="s">
        <v>287</v>
      </c>
      <c r="R42" t="s">
        <v>419</v>
      </c>
      <c r="S42" t="s">
        <v>269</v>
      </c>
      <c r="T42" t="s">
        <v>23</v>
      </c>
      <c r="U42" t="s">
        <v>22</v>
      </c>
      <c r="V42" t="s">
        <v>156</v>
      </c>
      <c r="W42" t="s">
        <v>489</v>
      </c>
      <c r="X42" t="s">
        <v>480</v>
      </c>
      <c r="Y42" t="s">
        <v>484</v>
      </c>
      <c r="Z42" t="s">
        <v>484</v>
      </c>
      <c r="AA42" s="2">
        <v>42829.617002314815</v>
      </c>
      <c r="AB42" s="2">
        <v>42831.662222222221</v>
      </c>
      <c r="AD42">
        <v>4</v>
      </c>
      <c r="AE42" t="str">
        <f t="shared" ca="1" si="12"/>
        <v>Platform Software</v>
      </c>
      <c r="AF42" t="str">
        <f t="shared" ca="1" si="13"/>
        <v>Avitus_1.4.0.65-20170426</v>
      </c>
      <c r="AG42" t="str">
        <f t="shared" ca="1" si="7"/>
        <v xml:space="preserve"> ---</v>
      </c>
      <c r="AH42" t="str">
        <f t="shared" ca="1" si="14"/>
        <v>P2</v>
      </c>
    </row>
    <row r="43" spans="1:34" x14ac:dyDescent="0.3">
      <c r="A43">
        <f t="shared" si="8"/>
        <v>7</v>
      </c>
      <c r="B43">
        <f t="shared" si="9"/>
        <v>6</v>
      </c>
      <c r="C43" s="4">
        <f t="shared" ca="1" si="10"/>
        <v>97971</v>
      </c>
      <c r="D43">
        <v>97971</v>
      </c>
      <c r="E43" t="s">
        <v>513</v>
      </c>
      <c r="F43" t="s">
        <v>28</v>
      </c>
      <c r="G43" t="s">
        <v>866</v>
      </c>
      <c r="H43" t="s">
        <v>112</v>
      </c>
      <c r="I43" t="s">
        <v>30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986</v>
      </c>
      <c r="O43" t="s">
        <v>123</v>
      </c>
      <c r="P43" t="s">
        <v>168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287</v>
      </c>
      <c r="W43" t="s">
        <v>95</v>
      </c>
      <c r="X43" t="s">
        <v>108</v>
      </c>
      <c r="Y43" t="s">
        <v>103</v>
      </c>
      <c r="Z43" t="s">
        <v>484</v>
      </c>
      <c r="AA43" s="2">
        <v>42830.646192129629</v>
      </c>
      <c r="AB43" s="2">
        <v>42831.7422337963</v>
      </c>
      <c r="AD43">
        <v>3</v>
      </c>
      <c r="AE43" t="str">
        <f t="shared" ca="1" si="12"/>
        <v>Platform Software</v>
      </c>
      <c r="AF43" t="str">
        <f t="shared" ca="1" si="13"/>
        <v xml:space="preserve"> ---</v>
      </c>
      <c r="AG43" t="str">
        <f t="shared" ca="1" si="7"/>
        <v xml:space="preserve"> ---</v>
      </c>
      <c r="AH43" t="str">
        <f t="shared" ca="1" si="14"/>
        <v>P1</v>
      </c>
    </row>
    <row r="44" spans="1:34" x14ac:dyDescent="0.3">
      <c r="A44">
        <f t="shared" si="8"/>
        <v>1</v>
      </c>
      <c r="B44">
        <f t="shared" si="9"/>
        <v>0</v>
      </c>
      <c r="C44" s="4">
        <f t="shared" ca="1" si="10"/>
        <v>98165</v>
      </c>
      <c r="D44">
        <v>98165</v>
      </c>
      <c r="E44" t="s">
        <v>139</v>
      </c>
      <c r="F44" t="s">
        <v>28</v>
      </c>
      <c r="G44" t="s">
        <v>53</v>
      </c>
      <c r="H44" t="s">
        <v>94</v>
      </c>
      <c r="I44" t="s">
        <v>123</v>
      </c>
      <c r="J44" t="s">
        <v>123</v>
      </c>
      <c r="K44" t="str">
        <f t="shared" ca="1" si="11"/>
        <v>NTR</v>
      </c>
      <c r="L44" t="s">
        <v>484</v>
      </c>
      <c r="M44" t="s">
        <v>484</v>
      </c>
      <c r="N44" t="s">
        <v>1019</v>
      </c>
      <c r="O44" t="s">
        <v>123</v>
      </c>
      <c r="P44" t="s">
        <v>123</v>
      </c>
      <c r="Q44" t="s">
        <v>21</v>
      </c>
      <c r="S44" t="s">
        <v>269</v>
      </c>
      <c r="T44" t="s">
        <v>36</v>
      </c>
      <c r="U44" t="s">
        <v>50</v>
      </c>
      <c r="V44" t="s">
        <v>82</v>
      </c>
      <c r="W44" t="s">
        <v>95</v>
      </c>
      <c r="X44" t="s">
        <v>334</v>
      </c>
      <c r="Y44" t="s">
        <v>484</v>
      </c>
      <c r="Z44" t="s">
        <v>484</v>
      </c>
      <c r="AA44" s="2">
        <v>42836.64916666667</v>
      </c>
      <c r="AB44" s="2">
        <v>42837.005671296298</v>
      </c>
      <c r="AD44">
        <v>1</v>
      </c>
      <c r="AE44" t="str">
        <f t="shared" ca="1" si="12"/>
        <v>NTR</v>
      </c>
      <c r="AF44" t="str">
        <f t="shared" ca="1" si="13"/>
        <v>NoTarg</v>
      </c>
      <c r="AG44" t="str">
        <f t="shared" ca="1" si="7"/>
        <v>NoWaive</v>
      </c>
      <c r="AH44" t="str">
        <f t="shared" ca="1" si="14"/>
        <v>NTR</v>
      </c>
    </row>
    <row r="45" spans="1:34" x14ac:dyDescent="0.3">
      <c r="A45">
        <f t="shared" si="8"/>
        <v>0</v>
      </c>
      <c r="B45">
        <f t="shared" si="9"/>
        <v>0</v>
      </c>
      <c r="C45" s="4">
        <f t="shared" ca="1" si="10"/>
        <v>98200</v>
      </c>
      <c r="D45">
        <v>98200</v>
      </c>
      <c r="E45" t="s">
        <v>377</v>
      </c>
      <c r="F45" t="s">
        <v>28</v>
      </c>
      <c r="G45" t="s">
        <v>53</v>
      </c>
      <c r="H45" t="s">
        <v>94</v>
      </c>
      <c r="I45" t="s">
        <v>123</v>
      </c>
      <c r="J45" t="s">
        <v>123</v>
      </c>
      <c r="K45" t="str">
        <f t="shared" ca="1" si="11"/>
        <v>NTR</v>
      </c>
      <c r="L45" t="s">
        <v>484</v>
      </c>
      <c r="M45" t="s">
        <v>484</v>
      </c>
      <c r="N45" t="s">
        <v>1027</v>
      </c>
      <c r="O45" t="s">
        <v>123</v>
      </c>
      <c r="P45" t="s">
        <v>123</v>
      </c>
      <c r="Q45" t="s">
        <v>21</v>
      </c>
      <c r="S45" t="s">
        <v>269</v>
      </c>
      <c r="T45" t="s">
        <v>36</v>
      </c>
      <c r="U45" t="s">
        <v>22</v>
      </c>
      <c r="V45" t="s">
        <v>82</v>
      </c>
      <c r="W45" t="s">
        <v>54</v>
      </c>
      <c r="X45" t="s">
        <v>870</v>
      </c>
      <c r="Y45" t="s">
        <v>484</v>
      </c>
      <c r="Z45" t="s">
        <v>484</v>
      </c>
      <c r="AA45" s="2">
        <v>42837.402604166666</v>
      </c>
      <c r="AB45" s="2">
        <v>42837.440011574072</v>
      </c>
      <c r="AD45">
        <v>2</v>
      </c>
      <c r="AE45" t="str">
        <f t="shared" ca="1" si="12"/>
        <v>NTR</v>
      </c>
      <c r="AF45" t="str">
        <f t="shared" ca="1" si="13"/>
        <v>NoTarg</v>
      </c>
      <c r="AG45" t="str">
        <f t="shared" ca="1" si="7"/>
        <v>NoWaive</v>
      </c>
      <c r="AH45" t="str">
        <f t="shared" ca="1" si="14"/>
        <v>NTR</v>
      </c>
    </row>
    <row r="46" spans="1:34" x14ac:dyDescent="0.3">
      <c r="A46">
        <f t="shared" si="8"/>
        <v>0</v>
      </c>
      <c r="B46">
        <f t="shared" si="9"/>
        <v>0</v>
      </c>
      <c r="C46" s="4">
        <f t="shared" ca="1" si="10"/>
        <v>98203</v>
      </c>
      <c r="D46">
        <v>98203</v>
      </c>
      <c r="E46" t="s">
        <v>108</v>
      </c>
      <c r="F46" t="s">
        <v>28</v>
      </c>
      <c r="G46" t="s">
        <v>49</v>
      </c>
      <c r="H46" t="s">
        <v>94</v>
      </c>
      <c r="I46" t="s">
        <v>123</v>
      </c>
      <c r="J46" t="s">
        <v>123</v>
      </c>
      <c r="K46" t="str">
        <f t="shared" ca="1" si="11"/>
        <v>NTR</v>
      </c>
      <c r="L46" t="s">
        <v>484</v>
      </c>
      <c r="M46" t="s">
        <v>484</v>
      </c>
      <c r="N46" t="s">
        <v>1028</v>
      </c>
      <c r="O46" t="s">
        <v>123</v>
      </c>
      <c r="P46" t="s">
        <v>123</v>
      </c>
      <c r="Q46" t="s">
        <v>21</v>
      </c>
      <c r="S46" t="s">
        <v>269</v>
      </c>
      <c r="T46" t="s">
        <v>36</v>
      </c>
      <c r="U46" t="s">
        <v>22</v>
      </c>
      <c r="V46" t="s">
        <v>82</v>
      </c>
      <c r="W46" t="s">
        <v>54</v>
      </c>
      <c r="X46" t="s">
        <v>47</v>
      </c>
      <c r="Y46" t="s">
        <v>484</v>
      </c>
      <c r="Z46" t="s">
        <v>484</v>
      </c>
      <c r="AA46" s="2">
        <v>42837.471250000002</v>
      </c>
      <c r="AB46" s="2">
        <v>42837.48033564815</v>
      </c>
      <c r="AD46">
        <v>2</v>
      </c>
      <c r="AE46" t="str">
        <f t="shared" ca="1" si="12"/>
        <v>NTR</v>
      </c>
      <c r="AF46" t="str">
        <f t="shared" ca="1" si="13"/>
        <v>NoTarg</v>
      </c>
      <c r="AG46" t="str">
        <f t="shared" ca="1" si="7"/>
        <v>NoWaive</v>
      </c>
      <c r="AH46" t="str">
        <f t="shared" ca="1" si="14"/>
        <v>NTR</v>
      </c>
    </row>
    <row r="47" spans="1:34" x14ac:dyDescent="0.3">
      <c r="A47">
        <f t="shared" si="8"/>
        <v>98</v>
      </c>
      <c r="B47">
        <f t="shared" si="9"/>
        <v>0</v>
      </c>
      <c r="C47" s="4">
        <f t="shared" ca="1" si="10"/>
        <v>94191</v>
      </c>
      <c r="D47">
        <v>94191</v>
      </c>
      <c r="E47" t="s">
        <v>186</v>
      </c>
      <c r="F47" t="s">
        <v>75</v>
      </c>
      <c r="G47" t="s">
        <v>76</v>
      </c>
      <c r="H47" t="s">
        <v>112</v>
      </c>
      <c r="I47" t="s">
        <v>30</v>
      </c>
      <c r="J47" t="s">
        <v>123</v>
      </c>
      <c r="K47" t="str">
        <f t="shared" ca="1" si="11"/>
        <v>.</v>
      </c>
      <c r="L47" t="s">
        <v>796</v>
      </c>
      <c r="M47" t="s">
        <v>484</v>
      </c>
      <c r="N47" t="s">
        <v>344</v>
      </c>
      <c r="O47">
        <v>12886</v>
      </c>
      <c r="P47" t="s">
        <v>123</v>
      </c>
      <c r="Q47" t="s">
        <v>82</v>
      </c>
      <c r="S47" t="s">
        <v>269</v>
      </c>
      <c r="T47" t="s">
        <v>36</v>
      </c>
      <c r="U47" t="s">
        <v>35</v>
      </c>
      <c r="V47" t="s">
        <v>25</v>
      </c>
      <c r="W47" t="s">
        <v>26</v>
      </c>
      <c r="X47" t="s">
        <v>272</v>
      </c>
      <c r="Y47" t="s">
        <v>103</v>
      </c>
      <c r="Z47" t="s">
        <v>484</v>
      </c>
      <c r="AA47" s="2">
        <v>42739.997685185182</v>
      </c>
      <c r="AB47" s="2">
        <v>42837.361516203702</v>
      </c>
      <c r="AD47">
        <v>14</v>
      </c>
      <c r="AE47" t="str">
        <f t="shared" ca="1" si="12"/>
        <v>Protocols-AAUM</v>
      </c>
      <c r="AF47" t="str">
        <f t="shared" ca="1" si="13"/>
        <v xml:space="preserve"> ---</v>
      </c>
      <c r="AG47" t="str">
        <f t="shared" ca="1" si="7"/>
        <v>Waiver Requested</v>
      </c>
      <c r="AH47" t="str">
        <f t="shared" ca="1" si="14"/>
        <v>P1</v>
      </c>
    </row>
    <row r="48" spans="1:34" x14ac:dyDescent="0.3">
      <c r="A48">
        <f t="shared" si="8"/>
        <v>26</v>
      </c>
      <c r="B48">
        <f t="shared" si="9"/>
        <v>0</v>
      </c>
      <c r="C48" s="4">
        <f t="shared" ca="1" si="10"/>
        <v>97142</v>
      </c>
      <c r="D48">
        <v>97142</v>
      </c>
      <c r="E48" t="s">
        <v>147</v>
      </c>
      <c r="F48" t="s">
        <v>75</v>
      </c>
      <c r="G48" t="s">
        <v>76</v>
      </c>
      <c r="H48" t="s">
        <v>94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917</v>
      </c>
      <c r="N48" t="s">
        <v>827</v>
      </c>
      <c r="O48" t="s">
        <v>123</v>
      </c>
      <c r="P48" t="s">
        <v>98</v>
      </c>
      <c r="Q48" t="s">
        <v>82</v>
      </c>
      <c r="S48" t="s">
        <v>269</v>
      </c>
      <c r="T48" t="s">
        <v>36</v>
      </c>
      <c r="U48" t="s">
        <v>35</v>
      </c>
      <c r="V48" t="s">
        <v>29</v>
      </c>
      <c r="W48" t="s">
        <v>65</v>
      </c>
      <c r="X48" t="s">
        <v>41</v>
      </c>
      <c r="Y48" t="s">
        <v>484</v>
      </c>
      <c r="Z48" t="s">
        <v>484</v>
      </c>
      <c r="AA48" s="2">
        <v>42810.325949074075</v>
      </c>
      <c r="AB48" s="2">
        <v>42837.305104166669</v>
      </c>
      <c r="AD48">
        <v>2</v>
      </c>
      <c r="AE48" t="str">
        <f t="shared" ca="1" si="12"/>
        <v>Protocols-AAUM</v>
      </c>
      <c r="AF48" t="str">
        <f t="shared" ca="1" si="13"/>
        <v xml:space="preserve"> ---</v>
      </c>
      <c r="AG48" t="str">
        <f t="shared" ca="1" si="7"/>
        <v xml:space="preserve"> ---</v>
      </c>
      <c r="AH48" t="str">
        <f t="shared" ca="1" si="14"/>
        <v>P2</v>
      </c>
    </row>
    <row r="49" spans="1:34" x14ac:dyDescent="0.3">
      <c r="A49">
        <f t="shared" si="8"/>
        <v>13</v>
      </c>
      <c r="B49">
        <f t="shared" si="9"/>
        <v>2</v>
      </c>
      <c r="C49" s="4">
        <f t="shared" ca="1" si="10"/>
        <v>97620</v>
      </c>
      <c r="D49">
        <v>97620</v>
      </c>
      <c r="E49" t="s">
        <v>41</v>
      </c>
      <c r="F49" t="s">
        <v>75</v>
      </c>
      <c r="G49" t="s">
        <v>129</v>
      </c>
      <c r="H49" t="s">
        <v>94</v>
      </c>
      <c r="I49" t="s">
        <v>30</v>
      </c>
      <c r="J49" t="s">
        <v>123</v>
      </c>
      <c r="K49" t="str">
        <f t="shared" ca="1" si="11"/>
        <v>.</v>
      </c>
      <c r="L49" t="s">
        <v>796</v>
      </c>
      <c r="M49" t="s">
        <v>484</v>
      </c>
      <c r="N49" t="s">
        <v>929</v>
      </c>
      <c r="O49" t="s">
        <v>123</v>
      </c>
      <c r="P49" t="s">
        <v>123</v>
      </c>
      <c r="Q49" t="s">
        <v>82</v>
      </c>
      <c r="S49" t="s">
        <v>269</v>
      </c>
      <c r="T49" t="s">
        <v>36</v>
      </c>
      <c r="U49" t="s">
        <v>35</v>
      </c>
      <c r="V49" t="s">
        <v>29</v>
      </c>
      <c r="W49" t="s">
        <v>44</v>
      </c>
      <c r="X49" t="s">
        <v>405</v>
      </c>
      <c r="Y49" t="s">
        <v>484</v>
      </c>
      <c r="Z49" t="s">
        <v>484</v>
      </c>
      <c r="AA49" s="2">
        <v>42823.498773148145</v>
      </c>
      <c r="AB49" s="2">
        <v>42835.408854166664</v>
      </c>
      <c r="AD49">
        <v>6</v>
      </c>
      <c r="AE49" t="str">
        <f t="shared" ca="1" si="12"/>
        <v>Protocols-AAUM</v>
      </c>
      <c r="AF49" t="str">
        <f t="shared" ca="1" si="13"/>
        <v xml:space="preserve"> ---</v>
      </c>
      <c r="AG49" t="str">
        <f t="shared" ca="1" si="7"/>
        <v>Waiver Requested</v>
      </c>
      <c r="AH49" t="str">
        <f t="shared" ca="1" si="14"/>
        <v>P2</v>
      </c>
    </row>
    <row r="50" spans="1:34" x14ac:dyDescent="0.3">
      <c r="A50">
        <f t="shared" si="8"/>
        <v>398</v>
      </c>
      <c r="B50">
        <f t="shared" si="9"/>
        <v>1</v>
      </c>
      <c r="C50" s="4">
        <f t="shared" ca="1" si="10"/>
        <v>78244</v>
      </c>
      <c r="D50">
        <v>78244</v>
      </c>
      <c r="E50" t="s">
        <v>895</v>
      </c>
      <c r="F50" t="s">
        <v>19</v>
      </c>
      <c r="G50" t="s">
        <v>83</v>
      </c>
      <c r="H50" t="s">
        <v>184</v>
      </c>
      <c r="I50" t="s">
        <v>30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353</v>
      </c>
      <c r="O50" t="s">
        <v>123</v>
      </c>
      <c r="P50" t="s">
        <v>123</v>
      </c>
      <c r="Q50" t="s">
        <v>82</v>
      </c>
      <c r="S50" t="s">
        <v>269</v>
      </c>
      <c r="T50" t="s">
        <v>36</v>
      </c>
      <c r="U50" t="s">
        <v>35</v>
      </c>
      <c r="V50" t="s">
        <v>43</v>
      </c>
      <c r="W50" t="s">
        <v>65</v>
      </c>
      <c r="X50" t="s">
        <v>272</v>
      </c>
      <c r="Y50" t="s">
        <v>100</v>
      </c>
      <c r="Z50" t="s">
        <v>484</v>
      </c>
      <c r="AA50" s="2">
        <v>42433.348449074074</v>
      </c>
      <c r="AB50" s="2">
        <v>42836.139282407406</v>
      </c>
      <c r="AD50">
        <v>4</v>
      </c>
      <c r="AE50" t="str">
        <f t="shared" ca="1" si="12"/>
        <v>Protocols-NFS</v>
      </c>
      <c r="AF50" t="str">
        <f t="shared" ca="1" si="13"/>
        <v xml:space="preserve"> ---</v>
      </c>
      <c r="AG50" t="str">
        <f t="shared" ca="1" si="7"/>
        <v xml:space="preserve"> ---</v>
      </c>
      <c r="AH50" t="str">
        <f t="shared" ca="1" si="14"/>
        <v>P0</v>
      </c>
    </row>
    <row r="51" spans="1:34" x14ac:dyDescent="0.3">
      <c r="A51">
        <f t="shared" si="8"/>
        <v>0</v>
      </c>
      <c r="B51">
        <f t="shared" si="9"/>
        <v>0</v>
      </c>
      <c r="C51" s="4">
        <f t="shared" ca="1" si="10"/>
        <v>98195</v>
      </c>
      <c r="D51">
        <v>98195</v>
      </c>
      <c r="E51" t="s">
        <v>881</v>
      </c>
      <c r="F51" t="s">
        <v>19</v>
      </c>
      <c r="G51" t="s">
        <v>83</v>
      </c>
      <c r="H51" t="s">
        <v>94</v>
      </c>
      <c r="I51" t="s">
        <v>123</v>
      </c>
      <c r="J51" t="s">
        <v>123</v>
      </c>
      <c r="K51" t="str">
        <f t="shared" ca="1" si="11"/>
        <v>NTR</v>
      </c>
      <c r="L51" t="s">
        <v>484</v>
      </c>
      <c r="M51" t="s">
        <v>484</v>
      </c>
      <c r="N51" t="s">
        <v>1026</v>
      </c>
      <c r="O51" t="s">
        <v>123</v>
      </c>
      <c r="P51" t="s">
        <v>123</v>
      </c>
      <c r="Q51" t="s">
        <v>82</v>
      </c>
      <c r="S51" t="s">
        <v>269</v>
      </c>
      <c r="T51" t="s">
        <v>36</v>
      </c>
      <c r="U51" t="s">
        <v>39</v>
      </c>
      <c r="V51" t="s">
        <v>82</v>
      </c>
      <c r="W51" t="s">
        <v>54</v>
      </c>
      <c r="X51" t="s">
        <v>881</v>
      </c>
      <c r="Y51" t="s">
        <v>484</v>
      </c>
      <c r="Z51" t="s">
        <v>484</v>
      </c>
      <c r="AA51" s="2">
        <v>42837.330509259256</v>
      </c>
      <c r="AB51" s="2">
        <v>42837.401620370372</v>
      </c>
      <c r="AD51">
        <v>6</v>
      </c>
      <c r="AE51" t="str">
        <f t="shared" ca="1" si="12"/>
        <v>NTR</v>
      </c>
      <c r="AF51" t="str">
        <f t="shared" ca="1" si="13"/>
        <v>NoTarg</v>
      </c>
      <c r="AG51" t="str">
        <f t="shared" ca="1" si="7"/>
        <v>NoWaive</v>
      </c>
      <c r="AH51" t="str">
        <f t="shared" ca="1" si="14"/>
        <v>NTR</v>
      </c>
    </row>
    <row r="52" spans="1:34" x14ac:dyDescent="0.3">
      <c r="A52">
        <f t="shared" si="8"/>
        <v>165</v>
      </c>
      <c r="B52">
        <f t="shared" si="9"/>
        <v>2</v>
      </c>
      <c r="C52" s="4">
        <f t="shared" ca="1" si="10"/>
        <v>91457</v>
      </c>
      <c r="D52">
        <v>91457</v>
      </c>
      <c r="E52" t="s">
        <v>74</v>
      </c>
      <c r="F52" t="s">
        <v>86</v>
      </c>
      <c r="G52" t="s">
        <v>87</v>
      </c>
      <c r="H52" t="s">
        <v>184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980</v>
      </c>
      <c r="N52" t="s">
        <v>358</v>
      </c>
      <c r="O52" t="s">
        <v>123</v>
      </c>
      <c r="P52" t="s">
        <v>123</v>
      </c>
      <c r="Q52" t="s">
        <v>82</v>
      </c>
      <c r="S52" t="s">
        <v>269</v>
      </c>
      <c r="T52" t="s">
        <v>36</v>
      </c>
      <c r="U52" t="s">
        <v>35</v>
      </c>
      <c r="V52" t="s">
        <v>29</v>
      </c>
      <c r="W52" t="s">
        <v>54</v>
      </c>
      <c r="X52" t="s">
        <v>272</v>
      </c>
      <c r="Y52" t="s">
        <v>100</v>
      </c>
      <c r="Z52" t="s">
        <v>484</v>
      </c>
      <c r="AA52" s="2">
        <v>42670.388807870368</v>
      </c>
      <c r="AB52" s="2">
        <v>42835.15724537037</v>
      </c>
      <c r="AD52">
        <v>6</v>
      </c>
      <c r="AE52" t="str">
        <f t="shared" ca="1" si="12"/>
        <v>Protocols-SMB</v>
      </c>
      <c r="AF52" t="str">
        <f t="shared" ca="1" si="13"/>
        <v>Avitus_1.4.0.65-20170426</v>
      </c>
      <c r="AG52" t="str">
        <f t="shared" ca="1" si="7"/>
        <v xml:space="preserve"> ---</v>
      </c>
      <c r="AH52" t="str">
        <f t="shared" ca="1" si="14"/>
        <v>P0</v>
      </c>
    </row>
    <row r="53" spans="1:34" x14ac:dyDescent="0.3">
      <c r="A53">
        <f t="shared" si="8"/>
        <v>161</v>
      </c>
      <c r="B53">
        <f t="shared" si="9"/>
        <v>82</v>
      </c>
      <c r="C53" s="4">
        <f t="shared" ca="1" si="10"/>
        <v>91629</v>
      </c>
      <c r="D53">
        <v>91629</v>
      </c>
      <c r="E53" t="s">
        <v>18</v>
      </c>
      <c r="F53" t="s">
        <v>86</v>
      </c>
      <c r="G53" t="s">
        <v>92</v>
      </c>
      <c r="H53" t="s">
        <v>112</v>
      </c>
      <c r="I53" t="s">
        <v>30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360</v>
      </c>
      <c r="O53">
        <v>12271</v>
      </c>
      <c r="P53" t="s">
        <v>123</v>
      </c>
      <c r="Q53" t="s">
        <v>82</v>
      </c>
      <c r="S53" t="s">
        <v>269</v>
      </c>
      <c r="T53" t="s">
        <v>23</v>
      </c>
      <c r="U53" t="s">
        <v>22</v>
      </c>
      <c r="V53" t="s">
        <v>25</v>
      </c>
      <c r="W53" t="s">
        <v>26</v>
      </c>
      <c r="X53" t="s">
        <v>272</v>
      </c>
      <c r="Y53" t="s">
        <v>484</v>
      </c>
      <c r="Z53" t="s">
        <v>484</v>
      </c>
      <c r="AA53" s="2">
        <v>42675.623761574076</v>
      </c>
      <c r="AB53" s="2">
        <v>42755.023877314816</v>
      </c>
      <c r="AD53">
        <v>2</v>
      </c>
      <c r="AE53" t="str">
        <f t="shared" ca="1" si="12"/>
        <v>Protocols-SMB</v>
      </c>
      <c r="AF53" t="str">
        <f t="shared" ca="1" si="13"/>
        <v xml:space="preserve"> ---</v>
      </c>
      <c r="AG53" t="str">
        <f t="shared" ca="1" si="7"/>
        <v xml:space="preserve"> ---</v>
      </c>
      <c r="AH53" t="str">
        <f t="shared" ca="1" si="14"/>
        <v>P1</v>
      </c>
    </row>
    <row r="54" spans="1:34" x14ac:dyDescent="0.3">
      <c r="A54">
        <f t="shared" si="8"/>
        <v>82</v>
      </c>
      <c r="B54">
        <f t="shared" si="9"/>
        <v>2</v>
      </c>
      <c r="C54" s="4">
        <f t="shared" ca="1" si="10"/>
        <v>94832</v>
      </c>
      <c r="D54">
        <v>94832</v>
      </c>
      <c r="E54" t="s">
        <v>242</v>
      </c>
      <c r="F54" t="s">
        <v>86</v>
      </c>
      <c r="G54" t="s">
        <v>92</v>
      </c>
      <c r="H54" t="s">
        <v>184</v>
      </c>
      <c r="I54" t="s">
        <v>81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270</v>
      </c>
      <c r="O54" t="s">
        <v>123</v>
      </c>
      <c r="P54" t="s">
        <v>271</v>
      </c>
      <c r="Q54" t="s">
        <v>82</v>
      </c>
      <c r="S54" t="s">
        <v>269</v>
      </c>
      <c r="T54" t="s">
        <v>36</v>
      </c>
      <c r="U54" t="s">
        <v>22</v>
      </c>
      <c r="V54" t="s">
        <v>82</v>
      </c>
      <c r="W54" t="s">
        <v>54</v>
      </c>
      <c r="X54" t="s">
        <v>272</v>
      </c>
      <c r="Y54" t="s">
        <v>484</v>
      </c>
      <c r="Z54" t="s">
        <v>484</v>
      </c>
      <c r="AA54" s="2">
        <v>42755.471365740741</v>
      </c>
      <c r="AB54" s="2">
        <v>42835.311099537037</v>
      </c>
      <c r="AC54" t="s">
        <v>170</v>
      </c>
      <c r="AD54">
        <v>4</v>
      </c>
      <c r="AE54" t="str">
        <f t="shared" ca="1" si="12"/>
        <v>Protocols-SMB</v>
      </c>
      <c r="AF54" t="str">
        <f t="shared" ca="1" si="13"/>
        <v xml:space="preserve"> ---</v>
      </c>
      <c r="AG54" t="str">
        <f t="shared" ca="1" si="7"/>
        <v xml:space="preserve"> ---</v>
      </c>
      <c r="AH54" t="str">
        <f t="shared" ca="1" si="14"/>
        <v>P0</v>
      </c>
    </row>
    <row r="55" spans="1:34" x14ac:dyDescent="0.3">
      <c r="A55">
        <f t="shared" si="8"/>
        <v>82</v>
      </c>
      <c r="B55">
        <f t="shared" si="9"/>
        <v>49</v>
      </c>
      <c r="C55" s="4">
        <f t="shared" ca="1" si="10"/>
        <v>94835</v>
      </c>
      <c r="D55">
        <v>94835</v>
      </c>
      <c r="E55" t="s">
        <v>561</v>
      </c>
      <c r="F55" t="s">
        <v>86</v>
      </c>
      <c r="G55" t="s">
        <v>87</v>
      </c>
      <c r="H55" t="s">
        <v>112</v>
      </c>
      <c r="I55" t="s">
        <v>30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363</v>
      </c>
      <c r="O55">
        <v>13183</v>
      </c>
      <c r="P55" t="s">
        <v>213</v>
      </c>
      <c r="Q55" t="s">
        <v>82</v>
      </c>
      <c r="S55" t="s">
        <v>269</v>
      </c>
      <c r="T55" t="s">
        <v>36</v>
      </c>
      <c r="U55" t="s">
        <v>35</v>
      </c>
      <c r="V55" t="s">
        <v>190</v>
      </c>
      <c r="W55" t="s">
        <v>26</v>
      </c>
      <c r="X55" t="s">
        <v>272</v>
      </c>
      <c r="Y55" t="s">
        <v>103</v>
      </c>
      <c r="Z55" t="s">
        <v>484</v>
      </c>
      <c r="AA55" s="2">
        <v>42755.484872685185</v>
      </c>
      <c r="AB55" s="2">
        <v>42789.603206018517</v>
      </c>
      <c r="AD55">
        <v>1</v>
      </c>
      <c r="AE55" t="str">
        <f t="shared" ca="1" si="12"/>
        <v>Protocols-SMB</v>
      </c>
      <c r="AF55" t="str">
        <f t="shared" ca="1" si="13"/>
        <v xml:space="preserve"> ---</v>
      </c>
      <c r="AG55" t="str">
        <f t="shared" ca="1" si="7"/>
        <v xml:space="preserve"> ---</v>
      </c>
      <c r="AH55" t="str">
        <f t="shared" ca="1" si="14"/>
        <v>P1</v>
      </c>
    </row>
    <row r="56" spans="1:34" x14ac:dyDescent="0.3">
      <c r="A56">
        <f t="shared" si="8"/>
        <v>49</v>
      </c>
      <c r="B56">
        <f t="shared" si="9"/>
        <v>5</v>
      </c>
      <c r="C56" s="4">
        <f t="shared" ca="1" si="10"/>
        <v>96345</v>
      </c>
      <c r="D56">
        <v>96345</v>
      </c>
      <c r="E56" t="s">
        <v>91</v>
      </c>
      <c r="F56" t="s">
        <v>86</v>
      </c>
      <c r="G56" t="s">
        <v>92</v>
      </c>
      <c r="H56" t="s">
        <v>184</v>
      </c>
      <c r="I56" t="s">
        <v>560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582</v>
      </c>
      <c r="O56" t="s">
        <v>123</v>
      </c>
      <c r="P56" t="s">
        <v>123</v>
      </c>
      <c r="Q56" t="s">
        <v>82</v>
      </c>
      <c r="S56" t="s">
        <v>269</v>
      </c>
      <c r="T56" t="s">
        <v>23</v>
      </c>
      <c r="U56" t="s">
        <v>22</v>
      </c>
      <c r="V56" t="s">
        <v>82</v>
      </c>
      <c r="W56" t="s">
        <v>40</v>
      </c>
      <c r="X56" t="s">
        <v>559</v>
      </c>
      <c r="Y56" t="s">
        <v>484</v>
      </c>
      <c r="Z56" t="s">
        <v>484</v>
      </c>
      <c r="AA56" s="2">
        <v>42789.95722222222</v>
      </c>
      <c r="AB56" s="2">
        <v>42832.714872685188</v>
      </c>
      <c r="AC56" t="s">
        <v>789</v>
      </c>
      <c r="AD56">
        <v>68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7"/>
        <v xml:space="preserve"> ---</v>
      </c>
      <c r="AH56" t="str">
        <f t="shared" ca="1" si="14"/>
        <v>P0</v>
      </c>
    </row>
    <row r="57" spans="1:34" x14ac:dyDescent="0.3">
      <c r="A57">
        <f t="shared" si="8"/>
        <v>29</v>
      </c>
      <c r="B57">
        <f t="shared" si="9"/>
        <v>8</v>
      </c>
      <c r="C57" s="4">
        <f t="shared" ca="1" si="10"/>
        <v>97010</v>
      </c>
      <c r="D57">
        <v>97010</v>
      </c>
      <c r="E57" t="s">
        <v>18</v>
      </c>
      <c r="F57" t="s">
        <v>86</v>
      </c>
      <c r="G57" t="s">
        <v>92</v>
      </c>
      <c r="H57" t="s">
        <v>94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776</v>
      </c>
      <c r="O57" t="s">
        <v>123</v>
      </c>
      <c r="P57" t="s">
        <v>626</v>
      </c>
      <c r="Q57" t="s">
        <v>82</v>
      </c>
      <c r="S57" t="s">
        <v>269</v>
      </c>
      <c r="T57" t="s">
        <v>36</v>
      </c>
      <c r="U57" t="s">
        <v>35</v>
      </c>
      <c r="V57" t="s">
        <v>29</v>
      </c>
      <c r="W57" t="s">
        <v>54</v>
      </c>
      <c r="X57" t="s">
        <v>405</v>
      </c>
      <c r="Y57" t="s">
        <v>484</v>
      </c>
      <c r="Z57" t="s">
        <v>484</v>
      </c>
      <c r="AA57" s="2">
        <v>42807.641898148147</v>
      </c>
      <c r="AB57" s="2">
        <v>42829.62767361111</v>
      </c>
      <c r="AD57">
        <v>3</v>
      </c>
      <c r="AE57" t="str">
        <f t="shared" ca="1" si="12"/>
        <v>Protocols-SMB</v>
      </c>
      <c r="AF57" t="str">
        <f t="shared" ca="1" si="13"/>
        <v xml:space="preserve"> ---</v>
      </c>
      <c r="AG57" t="str">
        <f t="shared" ca="1" si="7"/>
        <v xml:space="preserve"> ---</v>
      </c>
      <c r="AH57" t="str">
        <f t="shared" ca="1" si="14"/>
        <v>P2</v>
      </c>
    </row>
    <row r="58" spans="1:34" x14ac:dyDescent="0.3">
      <c r="A58">
        <f t="shared" si="8"/>
        <v>15</v>
      </c>
      <c r="B58">
        <f t="shared" si="9"/>
        <v>12</v>
      </c>
      <c r="C58" s="4">
        <f t="shared" ca="1" si="10"/>
        <v>97543</v>
      </c>
      <c r="D58">
        <v>97543</v>
      </c>
      <c r="E58" t="s">
        <v>91</v>
      </c>
      <c r="F58" t="s">
        <v>86</v>
      </c>
      <c r="G58" t="s">
        <v>92</v>
      </c>
      <c r="H58" t="s">
        <v>94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911</v>
      </c>
      <c r="O58" t="s">
        <v>123</v>
      </c>
      <c r="P58" t="s">
        <v>123</v>
      </c>
      <c r="Q58" t="s">
        <v>82</v>
      </c>
      <c r="S58" t="s">
        <v>269</v>
      </c>
      <c r="T58" t="s">
        <v>36</v>
      </c>
      <c r="U58" t="s">
        <v>35</v>
      </c>
      <c r="V58" t="s">
        <v>29</v>
      </c>
      <c r="W58" t="s">
        <v>44</v>
      </c>
      <c r="X58" t="s">
        <v>118</v>
      </c>
      <c r="Y58" t="s">
        <v>484</v>
      </c>
      <c r="Z58" t="s">
        <v>484</v>
      </c>
      <c r="AA58" s="2">
        <v>42821.996874999997</v>
      </c>
      <c r="AB58" s="2">
        <v>42824.072337962964</v>
      </c>
      <c r="AC58" t="s">
        <v>402</v>
      </c>
      <c r="AD58">
        <v>1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7"/>
        <v xml:space="preserve"> ---</v>
      </c>
      <c r="AH58" t="str">
        <f t="shared" ca="1" si="14"/>
        <v>P2</v>
      </c>
    </row>
    <row r="59" spans="1:34" x14ac:dyDescent="0.3">
      <c r="A59">
        <f t="shared" si="8"/>
        <v>12</v>
      </c>
      <c r="B59">
        <f t="shared" si="9"/>
        <v>9</v>
      </c>
      <c r="C59" s="4">
        <f t="shared" ca="1" si="10"/>
        <v>97762</v>
      </c>
      <c r="D59">
        <v>97762</v>
      </c>
      <c r="E59" t="s">
        <v>85</v>
      </c>
      <c r="F59" t="s">
        <v>86</v>
      </c>
      <c r="G59" t="s">
        <v>87</v>
      </c>
      <c r="H59" t="s">
        <v>112</v>
      </c>
      <c r="I59" t="s">
        <v>24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950</v>
      </c>
      <c r="O59">
        <v>17259</v>
      </c>
      <c r="P59" t="s">
        <v>123</v>
      </c>
      <c r="Q59" t="s">
        <v>82</v>
      </c>
      <c r="S59" t="s">
        <v>269</v>
      </c>
      <c r="T59" t="s">
        <v>23</v>
      </c>
      <c r="U59" t="s">
        <v>39</v>
      </c>
      <c r="V59" t="s">
        <v>190</v>
      </c>
      <c r="W59" t="s">
        <v>26</v>
      </c>
      <c r="X59" t="s">
        <v>405</v>
      </c>
      <c r="Y59" t="s">
        <v>484</v>
      </c>
      <c r="Z59" t="s">
        <v>484</v>
      </c>
      <c r="AA59" s="2">
        <v>42825.480578703704</v>
      </c>
      <c r="AB59" s="2">
        <v>42828.057962962965</v>
      </c>
      <c r="AD59">
        <v>1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7"/>
        <v xml:space="preserve"> ---</v>
      </c>
      <c r="AH59" t="str">
        <f t="shared" ca="1" si="14"/>
        <v>P1</v>
      </c>
    </row>
    <row r="60" spans="1:34" x14ac:dyDescent="0.3">
      <c r="A60">
        <f t="shared" si="8"/>
        <v>1</v>
      </c>
      <c r="B60">
        <f t="shared" si="9"/>
        <v>0</v>
      </c>
      <c r="C60" s="4">
        <f t="shared" ca="1" si="10"/>
        <v>98150</v>
      </c>
      <c r="D60">
        <v>98150</v>
      </c>
      <c r="E60" t="s">
        <v>91</v>
      </c>
      <c r="F60" t="s">
        <v>86</v>
      </c>
      <c r="G60" t="s">
        <v>266</v>
      </c>
      <c r="H60" t="s">
        <v>184</v>
      </c>
      <c r="I60" t="s">
        <v>68</v>
      </c>
      <c r="J60" t="s">
        <v>123</v>
      </c>
      <c r="K60" t="str">
        <f t="shared" ca="1" si="11"/>
        <v>NTR</v>
      </c>
      <c r="L60" t="s">
        <v>484</v>
      </c>
      <c r="M60" t="s">
        <v>484</v>
      </c>
      <c r="N60" t="s">
        <v>1017</v>
      </c>
      <c r="O60" t="s">
        <v>123</v>
      </c>
      <c r="P60" t="s">
        <v>123</v>
      </c>
      <c r="Q60" t="s">
        <v>21</v>
      </c>
      <c r="S60" t="s">
        <v>269</v>
      </c>
      <c r="T60" t="s">
        <v>23</v>
      </c>
      <c r="U60" t="s">
        <v>22</v>
      </c>
      <c r="V60" t="s">
        <v>82</v>
      </c>
      <c r="W60" t="s">
        <v>54</v>
      </c>
      <c r="X60" t="s">
        <v>267</v>
      </c>
      <c r="Y60" t="s">
        <v>484</v>
      </c>
      <c r="Z60" t="s">
        <v>484</v>
      </c>
      <c r="AA60" s="2">
        <v>42836.394953703704</v>
      </c>
      <c r="AB60" s="2">
        <v>42837.374143518522</v>
      </c>
      <c r="AD60">
        <v>5</v>
      </c>
      <c r="AE60" t="str">
        <f t="shared" ca="1" si="12"/>
        <v>NTR</v>
      </c>
      <c r="AF60" t="str">
        <f t="shared" ca="1" si="13"/>
        <v>NoTarg</v>
      </c>
      <c r="AG60" t="str">
        <f t="shared" ca="1" si="7"/>
        <v>NoWaive</v>
      </c>
      <c r="AH60" t="str">
        <f t="shared" ca="1" si="14"/>
        <v>NTR</v>
      </c>
    </row>
    <row r="61" spans="1:34" x14ac:dyDescent="0.3">
      <c r="A61">
        <f t="shared" si="8"/>
        <v>1</v>
      </c>
      <c r="B61">
        <f t="shared" si="9"/>
        <v>1</v>
      </c>
      <c r="C61" s="4">
        <f t="shared" ca="1" si="10"/>
        <v>98152</v>
      </c>
      <c r="D61">
        <v>98152</v>
      </c>
      <c r="E61" t="s">
        <v>267</v>
      </c>
      <c r="F61" t="s">
        <v>86</v>
      </c>
      <c r="G61" t="s">
        <v>266</v>
      </c>
      <c r="H61" t="s">
        <v>156</v>
      </c>
      <c r="I61" t="s">
        <v>123</v>
      </c>
      <c r="J61" t="s">
        <v>123</v>
      </c>
      <c r="K61" t="str">
        <f t="shared" ca="1" si="11"/>
        <v>NTR</v>
      </c>
      <c r="L61" t="s">
        <v>484</v>
      </c>
      <c r="M61" t="s">
        <v>484</v>
      </c>
      <c r="N61" t="s">
        <v>1018</v>
      </c>
      <c r="O61" t="s">
        <v>123</v>
      </c>
      <c r="P61" t="s">
        <v>123</v>
      </c>
      <c r="Q61" t="s">
        <v>21</v>
      </c>
      <c r="S61" t="s">
        <v>269</v>
      </c>
      <c r="T61" t="s">
        <v>23</v>
      </c>
      <c r="U61" t="s">
        <v>50</v>
      </c>
      <c r="V61" t="s">
        <v>82</v>
      </c>
      <c r="W61" t="s">
        <v>54</v>
      </c>
      <c r="X61" t="s">
        <v>267</v>
      </c>
      <c r="Y61" t="s">
        <v>484</v>
      </c>
      <c r="Z61" t="s">
        <v>484</v>
      </c>
      <c r="AA61" s="2">
        <v>42836.405057870368</v>
      </c>
      <c r="AB61" s="2">
        <v>42836.546956018516</v>
      </c>
      <c r="AD61">
        <v>3</v>
      </c>
      <c r="AE61" t="str">
        <f t="shared" ca="1" si="12"/>
        <v>NTR</v>
      </c>
      <c r="AF61" t="str">
        <f t="shared" ca="1" si="13"/>
        <v>NoTarg</v>
      </c>
      <c r="AG61" t="str">
        <f t="shared" ca="1" si="7"/>
        <v>NoWaive</v>
      </c>
      <c r="AH61" t="str">
        <f t="shared" ca="1" si="14"/>
        <v>NTR</v>
      </c>
    </row>
    <row r="62" spans="1:34" x14ac:dyDescent="0.3">
      <c r="A62">
        <f t="shared" si="8"/>
        <v>0</v>
      </c>
      <c r="B62">
        <f t="shared" si="9"/>
        <v>0</v>
      </c>
      <c r="C62" s="4">
        <f t="shared" ca="1" si="10"/>
        <v>98183</v>
      </c>
      <c r="D62">
        <v>98183</v>
      </c>
      <c r="E62" t="s">
        <v>141</v>
      </c>
      <c r="F62" t="s">
        <v>86</v>
      </c>
      <c r="G62" t="s">
        <v>87</v>
      </c>
      <c r="H62" t="s">
        <v>184</v>
      </c>
      <c r="I62" t="s">
        <v>81</v>
      </c>
      <c r="J62" t="s">
        <v>123</v>
      </c>
      <c r="K62" t="str">
        <f t="shared" ca="1" si="11"/>
        <v>NTR</v>
      </c>
      <c r="L62" t="s">
        <v>484</v>
      </c>
      <c r="M62" t="s">
        <v>945</v>
      </c>
      <c r="N62" t="s">
        <v>1023</v>
      </c>
      <c r="O62" t="s">
        <v>123</v>
      </c>
      <c r="P62" t="s">
        <v>123</v>
      </c>
      <c r="Q62" t="s">
        <v>82</v>
      </c>
      <c r="S62" t="s">
        <v>269</v>
      </c>
      <c r="T62" t="s">
        <v>36</v>
      </c>
      <c r="U62" t="s">
        <v>35</v>
      </c>
      <c r="V62" t="s">
        <v>82</v>
      </c>
      <c r="W62" t="s">
        <v>90</v>
      </c>
      <c r="X62" t="s">
        <v>134</v>
      </c>
      <c r="Y62" t="s">
        <v>484</v>
      </c>
      <c r="Z62" t="s">
        <v>851</v>
      </c>
      <c r="AA62" s="2">
        <v>42837.17328703704</v>
      </c>
      <c r="AB62" s="2">
        <v>42837.310219907406</v>
      </c>
      <c r="AC62" t="s">
        <v>1024</v>
      </c>
      <c r="AD62">
        <v>4</v>
      </c>
      <c r="AE62" t="str">
        <f t="shared" ca="1" si="12"/>
        <v>NTR</v>
      </c>
      <c r="AF62" t="str">
        <f t="shared" ca="1" si="13"/>
        <v>NoTarg</v>
      </c>
      <c r="AG62" t="str">
        <f t="shared" ca="1" si="7"/>
        <v>NoWaive</v>
      </c>
      <c r="AH62" t="str">
        <f t="shared" ca="1" si="14"/>
        <v>NTR</v>
      </c>
    </row>
    <row r="63" spans="1:34" x14ac:dyDescent="0.3">
      <c r="A63">
        <f t="shared" si="8"/>
        <v>15</v>
      </c>
      <c r="B63">
        <f t="shared" si="9"/>
        <v>0</v>
      </c>
      <c r="C63" s="4">
        <f t="shared" ca="1" si="10"/>
        <v>97526</v>
      </c>
      <c r="D63">
        <v>97526</v>
      </c>
      <c r="E63" t="s">
        <v>843</v>
      </c>
      <c r="F63" t="s">
        <v>482</v>
      </c>
      <c r="G63" t="s">
        <v>652</v>
      </c>
      <c r="H63" t="s">
        <v>184</v>
      </c>
      <c r="I63" t="s">
        <v>81</v>
      </c>
      <c r="J63" t="s">
        <v>123</v>
      </c>
      <c r="K63" t="str">
        <f t="shared" ca="1" si="11"/>
        <v>.</v>
      </c>
      <c r="L63" t="s">
        <v>484</v>
      </c>
      <c r="M63" t="s">
        <v>917</v>
      </c>
      <c r="N63" t="s">
        <v>920</v>
      </c>
      <c r="O63" t="s">
        <v>123</v>
      </c>
      <c r="P63" t="s">
        <v>123</v>
      </c>
      <c r="Q63" t="s">
        <v>82</v>
      </c>
      <c r="S63" t="s">
        <v>269</v>
      </c>
      <c r="T63" t="s">
        <v>23</v>
      </c>
      <c r="U63" t="s">
        <v>22</v>
      </c>
      <c r="V63" t="s">
        <v>82</v>
      </c>
      <c r="W63" t="s">
        <v>54</v>
      </c>
      <c r="X63" t="s">
        <v>870</v>
      </c>
      <c r="Y63" t="s">
        <v>484</v>
      </c>
      <c r="Z63" t="s">
        <v>484</v>
      </c>
      <c r="AA63" s="2">
        <v>42821.299687500003</v>
      </c>
      <c r="AB63" s="2">
        <v>42837.378981481481</v>
      </c>
      <c r="AD63">
        <v>22</v>
      </c>
      <c r="AE63" t="str">
        <f t="shared" ca="1" si="12"/>
        <v>Quotas</v>
      </c>
      <c r="AF63" t="str">
        <f t="shared" ca="1" si="13"/>
        <v>Avitus_1.4.0.64-20170419</v>
      </c>
      <c r="AG63" t="str">
        <f t="shared" ca="1" si="7"/>
        <v xml:space="preserve"> ---</v>
      </c>
      <c r="AH63" t="str">
        <f t="shared" ca="1" si="14"/>
        <v>P0</v>
      </c>
    </row>
    <row r="64" spans="1:34" x14ac:dyDescent="0.3">
      <c r="A64">
        <f t="shared" si="8"/>
        <v>96</v>
      </c>
      <c r="B64">
        <f t="shared" si="9"/>
        <v>8</v>
      </c>
      <c r="C64" s="4">
        <f t="shared" ca="1" si="10"/>
        <v>94268</v>
      </c>
      <c r="D64">
        <v>94268</v>
      </c>
      <c r="E64" t="s">
        <v>181</v>
      </c>
      <c r="F64" t="s">
        <v>55</v>
      </c>
      <c r="G64" t="s">
        <v>182</v>
      </c>
      <c r="H64" t="s">
        <v>112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978</v>
      </c>
      <c r="N64" t="s">
        <v>368</v>
      </c>
      <c r="O64">
        <v>12452</v>
      </c>
      <c r="P64" t="s">
        <v>645</v>
      </c>
      <c r="Q64" t="s">
        <v>82</v>
      </c>
      <c r="S64" t="s">
        <v>269</v>
      </c>
      <c r="T64" t="s">
        <v>36</v>
      </c>
      <c r="U64" t="s">
        <v>35</v>
      </c>
      <c r="V64" t="s">
        <v>25</v>
      </c>
      <c r="W64" t="s">
        <v>26</v>
      </c>
      <c r="X64" t="s">
        <v>218</v>
      </c>
      <c r="Y64" t="s">
        <v>484</v>
      </c>
      <c r="Z64" t="s">
        <v>484</v>
      </c>
      <c r="AA64" s="2">
        <v>42741.246898148151</v>
      </c>
      <c r="AB64" s="2">
        <v>42829.318043981482</v>
      </c>
      <c r="AD64">
        <v>5</v>
      </c>
      <c r="AE64" t="str">
        <f t="shared" ca="1" si="12"/>
        <v>Snapshots</v>
      </c>
      <c r="AF64" t="str">
        <f t="shared" ca="1" si="13"/>
        <v>Avitus_1.4.0.66-20170503</v>
      </c>
      <c r="AG64" t="str">
        <f t="shared" ca="1" si="7"/>
        <v xml:space="preserve"> ---</v>
      </c>
      <c r="AH64" t="str">
        <f t="shared" ca="1" si="14"/>
        <v>P1</v>
      </c>
    </row>
    <row r="65" spans="1:34" x14ac:dyDescent="0.3">
      <c r="A65">
        <f t="shared" si="8"/>
        <v>34</v>
      </c>
      <c r="B65">
        <f t="shared" si="9"/>
        <v>8</v>
      </c>
      <c r="C65" s="4">
        <f t="shared" ca="1" si="10"/>
        <v>96848</v>
      </c>
      <c r="D65">
        <v>96848</v>
      </c>
      <c r="E65" t="s">
        <v>218</v>
      </c>
      <c r="F65" t="s">
        <v>55</v>
      </c>
      <c r="G65" t="s">
        <v>182</v>
      </c>
      <c r="H65" t="s">
        <v>94</v>
      </c>
      <c r="I65" t="s">
        <v>30</v>
      </c>
      <c r="J65" t="s">
        <v>123</v>
      </c>
      <c r="K65" t="str">
        <f t="shared" ca="1" si="11"/>
        <v>.</v>
      </c>
      <c r="L65" t="s">
        <v>484</v>
      </c>
      <c r="M65" t="s">
        <v>980</v>
      </c>
      <c r="N65" t="s">
        <v>918</v>
      </c>
      <c r="O65" t="s">
        <v>123</v>
      </c>
      <c r="P65" t="s">
        <v>123</v>
      </c>
      <c r="Q65" t="s">
        <v>82</v>
      </c>
      <c r="S65" t="s">
        <v>269</v>
      </c>
      <c r="T65" t="s">
        <v>23</v>
      </c>
      <c r="U65" t="s">
        <v>22</v>
      </c>
      <c r="V65" t="s">
        <v>29</v>
      </c>
      <c r="W65" t="s">
        <v>54</v>
      </c>
      <c r="X65" t="s">
        <v>218</v>
      </c>
      <c r="Y65" t="s">
        <v>484</v>
      </c>
      <c r="Z65" t="s">
        <v>484</v>
      </c>
      <c r="AA65" s="2">
        <v>42802.22383101852</v>
      </c>
      <c r="AB65" s="2">
        <v>42829.628495370373</v>
      </c>
      <c r="AD65">
        <v>5</v>
      </c>
      <c r="AE65" t="str">
        <f t="shared" ca="1" si="12"/>
        <v>Snapshots</v>
      </c>
      <c r="AF65" t="str">
        <f t="shared" ca="1" si="13"/>
        <v>Avitus_1.4.0.65-20170426</v>
      </c>
      <c r="AG65" t="str">
        <f t="shared" ca="1" si="7"/>
        <v xml:space="preserve"> ---</v>
      </c>
      <c r="AH65" t="str">
        <f t="shared" ca="1" si="14"/>
        <v>P2</v>
      </c>
    </row>
    <row r="66" spans="1:34" x14ac:dyDescent="0.3">
      <c r="A66">
        <f t="shared" ref="A66:A100" si="15">DAYS360(AA66,$K$104)</f>
        <v>12</v>
      </c>
      <c r="B66">
        <f t="shared" ref="B66:B100" si="16">DAYS360(AB66,$K$104)</f>
        <v>8</v>
      </c>
      <c r="C66" s="4">
        <f t="shared" ref="C66:C100" ca="1" si="17">HYPERLINK($N$174 &amp; INDIRECT("d" &amp; ROW()),INDIRECT("d" &amp; ROW()))</f>
        <v>97664</v>
      </c>
      <c r="D66">
        <v>97664</v>
      </c>
      <c r="E66" t="s">
        <v>801</v>
      </c>
      <c r="F66" t="s">
        <v>55</v>
      </c>
      <c r="G66" t="s">
        <v>802</v>
      </c>
      <c r="H66" t="s">
        <v>94</v>
      </c>
      <c r="I66" t="s">
        <v>30</v>
      </c>
      <c r="J66" t="s">
        <v>123</v>
      </c>
      <c r="K66" t="str">
        <f t="shared" ref="K66:K100" ca="1" si="18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931</v>
      </c>
      <c r="O66" t="s">
        <v>123</v>
      </c>
      <c r="P66" t="s">
        <v>123</v>
      </c>
      <c r="Q66" t="s">
        <v>82</v>
      </c>
      <c r="S66" t="s">
        <v>269</v>
      </c>
      <c r="T66" t="s">
        <v>23</v>
      </c>
      <c r="U66" t="s">
        <v>22</v>
      </c>
      <c r="V66" t="s">
        <v>29</v>
      </c>
      <c r="W66" t="s">
        <v>54</v>
      </c>
      <c r="X66" t="s">
        <v>932</v>
      </c>
      <c r="Y66" t="s">
        <v>484</v>
      </c>
      <c r="Z66" t="s">
        <v>484</v>
      </c>
      <c r="AA66" s="2">
        <v>42824.096377314818</v>
      </c>
      <c r="AB66" s="2">
        <v>42829.628171296295</v>
      </c>
      <c r="AD66">
        <v>3</v>
      </c>
      <c r="AE66" t="str">
        <f t="shared" ref="AE66:AE100" ca="1" si="19">IFERROR(VLOOKUP($D66,INDIRECT("'" &amp; $K$103 &amp; "'!$C$2:$K$90"),4,FALSE),"NTR")</f>
        <v>Snapshots</v>
      </c>
      <c r="AF66" t="str">
        <f t="shared" ref="AF66:AF100" ca="1" si="20">IFERROR(VLOOKUP($D66,INDIRECT("'" &amp; $K$103 &amp; "'!$C$2:$T$90"),11,FALSE),"NoTarg")</f>
        <v xml:space="preserve"> ---</v>
      </c>
      <c r="AG66" t="str">
        <f t="shared" ca="1" si="7"/>
        <v xml:space="preserve"> ---</v>
      </c>
      <c r="AH66" t="str">
        <f t="shared" ref="AH66:AH100" ca="1" si="21">IFERROR(VLOOKUP($D66,INDIRECT("'" &amp; $K$103 &amp; "'!$C$2:$T$90"),6,FALSE),"NTR")</f>
        <v>P2</v>
      </c>
    </row>
    <row r="67" spans="1:34" x14ac:dyDescent="0.3">
      <c r="A67">
        <f t="shared" si="15"/>
        <v>8</v>
      </c>
      <c r="B67">
        <f t="shared" si="16"/>
        <v>0</v>
      </c>
      <c r="C67" s="4">
        <f t="shared" ca="1" si="17"/>
        <v>97833</v>
      </c>
      <c r="D67">
        <v>97833</v>
      </c>
      <c r="E67" t="s">
        <v>867</v>
      </c>
      <c r="F67" t="s">
        <v>55</v>
      </c>
      <c r="G67" t="s">
        <v>802</v>
      </c>
      <c r="H67" t="s">
        <v>184</v>
      </c>
      <c r="I67" t="s">
        <v>81</v>
      </c>
      <c r="J67" t="s">
        <v>123</v>
      </c>
      <c r="K67" t="str">
        <f t="shared" ca="1" si="18"/>
        <v>.</v>
      </c>
      <c r="L67" t="s">
        <v>484</v>
      </c>
      <c r="M67" t="s">
        <v>982</v>
      </c>
      <c r="N67" t="s">
        <v>969</v>
      </c>
      <c r="O67" t="s">
        <v>123</v>
      </c>
      <c r="P67" t="s">
        <v>123</v>
      </c>
      <c r="Q67" t="s">
        <v>82</v>
      </c>
      <c r="S67" t="s">
        <v>269</v>
      </c>
      <c r="T67" t="s">
        <v>51</v>
      </c>
      <c r="U67" t="s">
        <v>22</v>
      </c>
      <c r="V67" t="s">
        <v>82</v>
      </c>
      <c r="W67" t="s">
        <v>107</v>
      </c>
      <c r="X67" t="s">
        <v>970</v>
      </c>
      <c r="Y67" t="s">
        <v>484</v>
      </c>
      <c r="Z67" t="s">
        <v>484</v>
      </c>
      <c r="AA67" s="2">
        <v>42829.212523148148</v>
      </c>
      <c r="AB67" s="2">
        <v>42837.481527777774</v>
      </c>
      <c r="AD67">
        <v>11</v>
      </c>
      <c r="AE67" t="str">
        <f t="shared" ca="1" si="19"/>
        <v>Snapshots</v>
      </c>
      <c r="AF67" t="str">
        <f t="shared" ca="1" si="20"/>
        <v>Avitus_1.4.0.70-20170531</v>
      </c>
      <c r="AG67" t="str">
        <f t="shared" ref="AG67:AG100" ca="1" si="22">IFERROR(VLOOKUP($D67,INDIRECT("'" &amp; $K$103 &amp; "'!$C$2:$L$90"),10,FALSE),"NoWaive")</f>
        <v xml:space="preserve"> ---</v>
      </c>
      <c r="AH67" t="str">
        <f t="shared" ca="1" si="21"/>
        <v>P0</v>
      </c>
    </row>
    <row r="68" spans="1:34" x14ac:dyDescent="0.3">
      <c r="A68">
        <f t="shared" si="15"/>
        <v>6</v>
      </c>
      <c r="B68">
        <f t="shared" si="16"/>
        <v>1</v>
      </c>
      <c r="C68" s="4">
        <f t="shared" ca="1" si="17"/>
        <v>97994</v>
      </c>
      <c r="D68">
        <v>97994</v>
      </c>
      <c r="E68" t="s">
        <v>248</v>
      </c>
      <c r="F68" t="s">
        <v>55</v>
      </c>
      <c r="G68" t="s">
        <v>802</v>
      </c>
      <c r="H68" t="s">
        <v>184</v>
      </c>
      <c r="I68" t="s">
        <v>68</v>
      </c>
      <c r="J68" t="s">
        <v>123</v>
      </c>
      <c r="K68" t="str">
        <f t="shared" ca="1" si="18"/>
        <v>.</v>
      </c>
      <c r="L68" t="s">
        <v>484</v>
      </c>
      <c r="M68" t="s">
        <v>484</v>
      </c>
      <c r="N68" t="s">
        <v>995</v>
      </c>
      <c r="O68" t="s">
        <v>123</v>
      </c>
      <c r="P68" t="s">
        <v>123</v>
      </c>
      <c r="Q68" t="s">
        <v>82</v>
      </c>
      <c r="S68" t="s">
        <v>269</v>
      </c>
      <c r="T68" t="s">
        <v>23</v>
      </c>
      <c r="U68" t="s">
        <v>22</v>
      </c>
      <c r="V68" t="s">
        <v>82</v>
      </c>
      <c r="W68" t="s">
        <v>54</v>
      </c>
      <c r="X68" t="s">
        <v>188</v>
      </c>
      <c r="Y68" t="s">
        <v>484</v>
      </c>
      <c r="Z68" t="s">
        <v>484</v>
      </c>
      <c r="AA68" s="2">
        <v>42831.169050925928</v>
      </c>
      <c r="AB68" s="2">
        <v>42836.299664351849</v>
      </c>
      <c r="AD68">
        <v>6</v>
      </c>
      <c r="AE68" t="str">
        <f t="shared" ca="1" si="19"/>
        <v>Snapshots</v>
      </c>
      <c r="AF68" t="str">
        <f t="shared" ca="1" si="20"/>
        <v xml:space="preserve"> ---</v>
      </c>
      <c r="AG68" t="str">
        <f t="shared" ca="1" si="22"/>
        <v xml:space="preserve"> ---</v>
      </c>
      <c r="AH68" t="str">
        <f t="shared" ca="1" si="21"/>
        <v>P0</v>
      </c>
    </row>
    <row r="69" spans="1:34" x14ac:dyDescent="0.3">
      <c r="A69">
        <f t="shared" si="15"/>
        <v>42222</v>
      </c>
      <c r="B69">
        <f t="shared" si="16"/>
        <v>42222</v>
      </c>
      <c r="C69" s="4">
        <f t="shared" ca="1" si="17"/>
        <v>0</v>
      </c>
      <c r="I69" t="s">
        <v>123</v>
      </c>
      <c r="J69" t="s">
        <v>123</v>
      </c>
      <c r="K69" t="str">
        <f t="shared" ca="1" si="18"/>
        <v>.</v>
      </c>
      <c r="O69" t="s">
        <v>123</v>
      </c>
      <c r="P69" t="s">
        <v>123</v>
      </c>
      <c r="AE69">
        <f t="shared" ca="1" si="19"/>
        <v>0</v>
      </c>
      <c r="AF69">
        <f t="shared" ca="1" si="20"/>
        <v>0</v>
      </c>
      <c r="AG69">
        <f t="shared" ca="1" si="22"/>
        <v>0</v>
      </c>
      <c r="AH69">
        <f t="shared" ca="1" si="21"/>
        <v>0</v>
      </c>
    </row>
    <row r="70" spans="1:34" x14ac:dyDescent="0.3">
      <c r="A70">
        <f t="shared" si="15"/>
        <v>42222</v>
      </c>
      <c r="B70">
        <f t="shared" si="16"/>
        <v>42222</v>
      </c>
      <c r="C70" s="4">
        <f t="shared" ca="1" si="17"/>
        <v>0</v>
      </c>
      <c r="I70" t="s">
        <v>123</v>
      </c>
      <c r="J70" t="s">
        <v>123</v>
      </c>
      <c r="K70" t="str">
        <f t="shared" ca="1" si="18"/>
        <v>.</v>
      </c>
      <c r="O70" t="s">
        <v>123</v>
      </c>
      <c r="P70" t="s">
        <v>123</v>
      </c>
      <c r="AE70">
        <f t="shared" ca="1" si="19"/>
        <v>0</v>
      </c>
      <c r="AF70">
        <f t="shared" ca="1" si="20"/>
        <v>0</v>
      </c>
      <c r="AG70">
        <f t="shared" ca="1" si="22"/>
        <v>0</v>
      </c>
      <c r="AH70">
        <f t="shared" ca="1" si="21"/>
        <v>0</v>
      </c>
    </row>
    <row r="71" spans="1:34" x14ac:dyDescent="0.3">
      <c r="A71">
        <f t="shared" si="15"/>
        <v>42222</v>
      </c>
      <c r="B71">
        <f t="shared" si="16"/>
        <v>42222</v>
      </c>
      <c r="C71" s="4">
        <f t="shared" ca="1" si="17"/>
        <v>0</v>
      </c>
      <c r="I71" t="s">
        <v>123</v>
      </c>
      <c r="J71" t="s">
        <v>123</v>
      </c>
      <c r="K71" t="str">
        <f t="shared" ca="1" si="18"/>
        <v>.</v>
      </c>
      <c r="O71" t="s">
        <v>123</v>
      </c>
      <c r="P71" t="s">
        <v>123</v>
      </c>
      <c r="AE71">
        <f t="shared" ca="1" si="19"/>
        <v>0</v>
      </c>
      <c r="AF71">
        <f t="shared" ca="1" si="20"/>
        <v>0</v>
      </c>
      <c r="AG71">
        <f t="shared" ca="1" si="22"/>
        <v>0</v>
      </c>
      <c r="AH71">
        <f t="shared" ca="1" si="21"/>
        <v>0</v>
      </c>
    </row>
    <row r="72" spans="1:34" x14ac:dyDescent="0.3">
      <c r="A72">
        <f t="shared" si="15"/>
        <v>42222</v>
      </c>
      <c r="B72">
        <f t="shared" si="16"/>
        <v>42222</v>
      </c>
      <c r="C72" s="4">
        <f t="shared" ca="1" si="17"/>
        <v>0</v>
      </c>
      <c r="I72" t="s">
        <v>123</v>
      </c>
      <c r="J72" t="s">
        <v>123</v>
      </c>
      <c r="K72" t="str">
        <f t="shared" ca="1" si="18"/>
        <v>.</v>
      </c>
      <c r="O72" t="s">
        <v>123</v>
      </c>
      <c r="P72" t="s">
        <v>123</v>
      </c>
      <c r="AE72">
        <f t="shared" ca="1" si="19"/>
        <v>0</v>
      </c>
      <c r="AF72">
        <f t="shared" ca="1" si="20"/>
        <v>0</v>
      </c>
      <c r="AG72">
        <f t="shared" ca="1" si="22"/>
        <v>0</v>
      </c>
      <c r="AH72">
        <f t="shared" ca="1" si="21"/>
        <v>0</v>
      </c>
    </row>
    <row r="73" spans="1:34" x14ac:dyDescent="0.3">
      <c r="A73">
        <f t="shared" si="15"/>
        <v>42222</v>
      </c>
      <c r="B73">
        <f t="shared" si="16"/>
        <v>42222</v>
      </c>
      <c r="C73" s="4">
        <f t="shared" ca="1" si="17"/>
        <v>0</v>
      </c>
      <c r="I73" t="s">
        <v>123</v>
      </c>
      <c r="J73" t="s">
        <v>123</v>
      </c>
      <c r="K73" t="str">
        <f t="shared" ca="1" si="18"/>
        <v>.</v>
      </c>
      <c r="O73" t="s">
        <v>123</v>
      </c>
      <c r="P73" t="s">
        <v>123</v>
      </c>
      <c r="AE73">
        <f t="shared" ca="1" si="19"/>
        <v>0</v>
      </c>
      <c r="AF73">
        <f t="shared" ca="1" si="20"/>
        <v>0</v>
      </c>
      <c r="AG73">
        <f t="shared" ca="1" si="22"/>
        <v>0</v>
      </c>
      <c r="AH73">
        <f t="shared" ca="1" si="21"/>
        <v>0</v>
      </c>
    </row>
    <row r="74" spans="1:34" x14ac:dyDescent="0.3">
      <c r="A74">
        <f t="shared" si="15"/>
        <v>42222</v>
      </c>
      <c r="B74">
        <f t="shared" si="16"/>
        <v>42222</v>
      </c>
      <c r="C74" s="4">
        <f t="shared" ca="1" si="17"/>
        <v>0</v>
      </c>
      <c r="I74" t="s">
        <v>123</v>
      </c>
      <c r="J74" t="s">
        <v>123</v>
      </c>
      <c r="K74" t="str">
        <f t="shared" ca="1" si="18"/>
        <v>.</v>
      </c>
      <c r="O74" t="s">
        <v>123</v>
      </c>
      <c r="P74" t="s">
        <v>123</v>
      </c>
      <c r="AE74">
        <f t="shared" ca="1" si="19"/>
        <v>0</v>
      </c>
      <c r="AF74">
        <f t="shared" ca="1" si="20"/>
        <v>0</v>
      </c>
      <c r="AG74">
        <f t="shared" ca="1" si="22"/>
        <v>0</v>
      </c>
      <c r="AH74">
        <f t="shared" ca="1" si="21"/>
        <v>0</v>
      </c>
    </row>
    <row r="75" spans="1:34" x14ac:dyDescent="0.3">
      <c r="A75">
        <f t="shared" si="15"/>
        <v>42222</v>
      </c>
      <c r="B75">
        <f t="shared" si="16"/>
        <v>42222</v>
      </c>
      <c r="C75" s="4">
        <f t="shared" ca="1" si="17"/>
        <v>0</v>
      </c>
      <c r="I75" t="s">
        <v>123</v>
      </c>
      <c r="J75" t="s">
        <v>123</v>
      </c>
      <c r="K75" t="str">
        <f t="shared" ca="1" si="18"/>
        <v>.</v>
      </c>
      <c r="O75" t="s">
        <v>123</v>
      </c>
      <c r="P75" t="s">
        <v>123</v>
      </c>
      <c r="AE75">
        <f t="shared" ca="1" si="19"/>
        <v>0</v>
      </c>
      <c r="AF75">
        <f t="shared" ca="1" si="20"/>
        <v>0</v>
      </c>
      <c r="AG75">
        <f t="shared" ca="1" si="22"/>
        <v>0</v>
      </c>
      <c r="AH75">
        <f t="shared" ca="1" si="21"/>
        <v>0</v>
      </c>
    </row>
    <row r="76" spans="1:34" x14ac:dyDescent="0.3">
      <c r="A76">
        <f t="shared" si="15"/>
        <v>42222</v>
      </c>
      <c r="B76">
        <f t="shared" si="16"/>
        <v>42222</v>
      </c>
      <c r="C76" s="4">
        <f t="shared" ca="1" si="17"/>
        <v>0</v>
      </c>
      <c r="I76" t="s">
        <v>123</v>
      </c>
      <c r="J76" t="s">
        <v>123</v>
      </c>
      <c r="K76" t="str">
        <f t="shared" ca="1" si="18"/>
        <v>.</v>
      </c>
      <c r="O76" t="s">
        <v>123</v>
      </c>
      <c r="P76" t="s">
        <v>123</v>
      </c>
      <c r="AE76">
        <f t="shared" ca="1" si="19"/>
        <v>0</v>
      </c>
      <c r="AF76">
        <f t="shared" ca="1" si="20"/>
        <v>0</v>
      </c>
      <c r="AG76">
        <f t="shared" ca="1" si="22"/>
        <v>0</v>
      </c>
      <c r="AH76">
        <f t="shared" ca="1" si="21"/>
        <v>0</v>
      </c>
    </row>
    <row r="77" spans="1:34" x14ac:dyDescent="0.3">
      <c r="A77">
        <f t="shared" si="15"/>
        <v>42222</v>
      </c>
      <c r="B77">
        <f t="shared" si="16"/>
        <v>42222</v>
      </c>
      <c r="C77" s="4">
        <f t="shared" ca="1" si="17"/>
        <v>0</v>
      </c>
      <c r="I77" t="s">
        <v>123</v>
      </c>
      <c r="J77" t="s">
        <v>123</v>
      </c>
      <c r="K77" t="str">
        <f t="shared" ca="1" si="18"/>
        <v>.</v>
      </c>
      <c r="O77" t="s">
        <v>123</v>
      </c>
      <c r="P77" t="s">
        <v>123</v>
      </c>
      <c r="AE77">
        <f t="shared" ca="1" si="19"/>
        <v>0</v>
      </c>
      <c r="AF77">
        <f t="shared" ca="1" si="20"/>
        <v>0</v>
      </c>
      <c r="AG77">
        <f t="shared" ca="1" si="22"/>
        <v>0</v>
      </c>
      <c r="AH77">
        <f t="shared" ca="1" si="21"/>
        <v>0</v>
      </c>
    </row>
    <row r="78" spans="1:34" x14ac:dyDescent="0.3">
      <c r="A78">
        <f t="shared" si="15"/>
        <v>42222</v>
      </c>
      <c r="B78">
        <f t="shared" si="16"/>
        <v>42222</v>
      </c>
      <c r="C78" s="4">
        <f t="shared" ca="1" si="17"/>
        <v>0</v>
      </c>
      <c r="I78" t="s">
        <v>123</v>
      </c>
      <c r="J78" t="s">
        <v>123</v>
      </c>
      <c r="K78" t="str">
        <f t="shared" ca="1" si="18"/>
        <v>.</v>
      </c>
      <c r="O78" t="s">
        <v>123</v>
      </c>
      <c r="P78" t="s">
        <v>123</v>
      </c>
      <c r="AE78">
        <f t="shared" ca="1" si="19"/>
        <v>0</v>
      </c>
      <c r="AF78">
        <f t="shared" ca="1" si="20"/>
        <v>0</v>
      </c>
      <c r="AG78">
        <f t="shared" ca="1" si="22"/>
        <v>0</v>
      </c>
      <c r="AH78">
        <f t="shared" ca="1" si="21"/>
        <v>0</v>
      </c>
    </row>
    <row r="79" spans="1:34" x14ac:dyDescent="0.3">
      <c r="A79">
        <f t="shared" si="15"/>
        <v>42222</v>
      </c>
      <c r="B79">
        <f t="shared" si="16"/>
        <v>42222</v>
      </c>
      <c r="C79" s="4">
        <f t="shared" ca="1" si="17"/>
        <v>0</v>
      </c>
      <c r="I79" t="s">
        <v>123</v>
      </c>
      <c r="J79" t="s">
        <v>123</v>
      </c>
      <c r="K79" t="str">
        <f t="shared" ca="1" si="18"/>
        <v>.</v>
      </c>
      <c r="O79" t="s">
        <v>123</v>
      </c>
      <c r="P79" t="s">
        <v>123</v>
      </c>
      <c r="AE79">
        <f t="shared" ca="1" si="19"/>
        <v>0</v>
      </c>
      <c r="AF79">
        <f t="shared" ca="1" si="20"/>
        <v>0</v>
      </c>
      <c r="AG79">
        <f t="shared" ca="1" si="22"/>
        <v>0</v>
      </c>
      <c r="AH79">
        <f t="shared" ca="1" si="21"/>
        <v>0</v>
      </c>
    </row>
    <row r="80" spans="1:34" x14ac:dyDescent="0.3">
      <c r="A80">
        <f t="shared" si="15"/>
        <v>42222</v>
      </c>
      <c r="B80">
        <f t="shared" si="16"/>
        <v>42222</v>
      </c>
      <c r="C80" s="4">
        <f t="shared" ca="1" si="17"/>
        <v>0</v>
      </c>
      <c r="I80" t="s">
        <v>123</v>
      </c>
      <c r="J80" t="s">
        <v>123</v>
      </c>
      <c r="K80" t="str">
        <f t="shared" ca="1" si="18"/>
        <v>.</v>
      </c>
      <c r="O80" t="s">
        <v>123</v>
      </c>
      <c r="P80" t="s">
        <v>123</v>
      </c>
      <c r="AE80">
        <f t="shared" ca="1" si="19"/>
        <v>0</v>
      </c>
      <c r="AF80">
        <f t="shared" ca="1" si="20"/>
        <v>0</v>
      </c>
      <c r="AG80">
        <f t="shared" ca="1" si="22"/>
        <v>0</v>
      </c>
      <c r="AH80">
        <f t="shared" ca="1" si="21"/>
        <v>0</v>
      </c>
    </row>
    <row r="81" spans="1:34" x14ac:dyDescent="0.3">
      <c r="A81">
        <f t="shared" si="15"/>
        <v>42222</v>
      </c>
      <c r="B81">
        <f t="shared" si="16"/>
        <v>42222</v>
      </c>
      <c r="C81" s="4">
        <f t="shared" ca="1" si="17"/>
        <v>0</v>
      </c>
      <c r="I81" t="s">
        <v>123</v>
      </c>
      <c r="J81" t="s">
        <v>123</v>
      </c>
      <c r="K81" t="str">
        <f t="shared" ca="1" si="18"/>
        <v>.</v>
      </c>
      <c r="O81" t="s">
        <v>123</v>
      </c>
      <c r="P81" t="s">
        <v>123</v>
      </c>
      <c r="AE81">
        <f t="shared" ca="1" si="19"/>
        <v>0</v>
      </c>
      <c r="AF81">
        <f t="shared" ca="1" si="20"/>
        <v>0</v>
      </c>
      <c r="AG81">
        <f t="shared" ca="1" si="22"/>
        <v>0</v>
      </c>
      <c r="AH81">
        <f t="shared" ca="1" si="21"/>
        <v>0</v>
      </c>
    </row>
    <row r="82" spans="1:34" x14ac:dyDescent="0.3">
      <c r="A82">
        <f t="shared" si="15"/>
        <v>42222</v>
      </c>
      <c r="B82">
        <f t="shared" si="16"/>
        <v>42222</v>
      </c>
      <c r="C82" s="4">
        <f t="shared" ca="1" si="17"/>
        <v>0</v>
      </c>
      <c r="I82" t="s">
        <v>123</v>
      </c>
      <c r="J82" t="s">
        <v>123</v>
      </c>
      <c r="K82" t="str">
        <f t="shared" ca="1" si="18"/>
        <v>.</v>
      </c>
      <c r="O82" t="s">
        <v>123</v>
      </c>
      <c r="P82" t="s">
        <v>123</v>
      </c>
      <c r="AE82">
        <f t="shared" ca="1" si="19"/>
        <v>0</v>
      </c>
      <c r="AF82">
        <f t="shared" ca="1" si="20"/>
        <v>0</v>
      </c>
      <c r="AG82">
        <f t="shared" ca="1" si="22"/>
        <v>0</v>
      </c>
      <c r="AH82">
        <f t="shared" ca="1" si="21"/>
        <v>0</v>
      </c>
    </row>
    <row r="83" spans="1:34" x14ac:dyDescent="0.3">
      <c r="A83">
        <f t="shared" si="15"/>
        <v>42222</v>
      </c>
      <c r="B83">
        <f t="shared" si="16"/>
        <v>42222</v>
      </c>
      <c r="C83" s="4">
        <f t="shared" ca="1" si="17"/>
        <v>0</v>
      </c>
      <c r="I83" t="s">
        <v>123</v>
      </c>
      <c r="J83" t="s">
        <v>123</v>
      </c>
      <c r="K83" t="str">
        <f t="shared" ca="1" si="18"/>
        <v>.</v>
      </c>
      <c r="O83" t="s">
        <v>123</v>
      </c>
      <c r="P83" t="s">
        <v>123</v>
      </c>
      <c r="AE83">
        <f t="shared" ca="1" si="19"/>
        <v>0</v>
      </c>
      <c r="AF83">
        <f t="shared" ca="1" si="20"/>
        <v>0</v>
      </c>
      <c r="AG83">
        <f t="shared" ca="1" si="22"/>
        <v>0</v>
      </c>
      <c r="AH83">
        <f t="shared" ca="1" si="21"/>
        <v>0</v>
      </c>
    </row>
    <row r="84" spans="1:34" x14ac:dyDescent="0.3">
      <c r="A84">
        <f t="shared" si="15"/>
        <v>42222</v>
      </c>
      <c r="B84">
        <f t="shared" si="16"/>
        <v>42222</v>
      </c>
      <c r="C84" s="4">
        <f t="shared" ca="1" si="17"/>
        <v>0</v>
      </c>
      <c r="I84" t="s">
        <v>123</v>
      </c>
      <c r="J84" t="s">
        <v>123</v>
      </c>
      <c r="K84" t="str">
        <f t="shared" ca="1" si="18"/>
        <v>.</v>
      </c>
      <c r="O84" t="s">
        <v>123</v>
      </c>
      <c r="P84" t="s">
        <v>123</v>
      </c>
      <c r="AE84">
        <f t="shared" ca="1" si="19"/>
        <v>0</v>
      </c>
      <c r="AF84">
        <f t="shared" ca="1" si="20"/>
        <v>0</v>
      </c>
      <c r="AG84">
        <f t="shared" ca="1" si="22"/>
        <v>0</v>
      </c>
      <c r="AH84">
        <f t="shared" ca="1" si="21"/>
        <v>0</v>
      </c>
    </row>
    <row r="85" spans="1:34" x14ac:dyDescent="0.3">
      <c r="A85">
        <f t="shared" si="15"/>
        <v>42222</v>
      </c>
      <c r="B85">
        <f t="shared" si="16"/>
        <v>42222</v>
      </c>
      <c r="C85" s="4">
        <f t="shared" ca="1" si="17"/>
        <v>0</v>
      </c>
      <c r="I85" t="s">
        <v>123</v>
      </c>
      <c r="J85" t="s">
        <v>123</v>
      </c>
      <c r="K85" t="str">
        <f t="shared" ca="1" si="18"/>
        <v>.</v>
      </c>
      <c r="O85" t="s">
        <v>123</v>
      </c>
      <c r="P85" t="s">
        <v>123</v>
      </c>
      <c r="AE85">
        <f t="shared" ca="1" si="19"/>
        <v>0</v>
      </c>
      <c r="AF85">
        <f t="shared" ca="1" si="20"/>
        <v>0</v>
      </c>
      <c r="AG85">
        <f t="shared" ca="1" si="22"/>
        <v>0</v>
      </c>
      <c r="AH85">
        <f t="shared" ca="1" si="21"/>
        <v>0</v>
      </c>
    </row>
    <row r="86" spans="1:34" x14ac:dyDescent="0.3">
      <c r="A86">
        <f t="shared" si="15"/>
        <v>42222</v>
      </c>
      <c r="B86">
        <f t="shared" si="16"/>
        <v>42222</v>
      </c>
      <c r="C86" s="4">
        <f t="shared" ca="1" si="17"/>
        <v>0</v>
      </c>
      <c r="I86" t="s">
        <v>123</v>
      </c>
      <c r="J86" t="s">
        <v>123</v>
      </c>
      <c r="K86" t="str">
        <f t="shared" ca="1" si="18"/>
        <v>.</v>
      </c>
      <c r="O86" t="s">
        <v>123</v>
      </c>
      <c r="P86" t="s">
        <v>123</v>
      </c>
      <c r="AE86">
        <f t="shared" ca="1" si="19"/>
        <v>0</v>
      </c>
      <c r="AF86">
        <f t="shared" ca="1" si="20"/>
        <v>0</v>
      </c>
      <c r="AG86">
        <f t="shared" ca="1" si="22"/>
        <v>0</v>
      </c>
      <c r="AH86">
        <f t="shared" ca="1" si="21"/>
        <v>0</v>
      </c>
    </row>
    <row r="87" spans="1:34" x14ac:dyDescent="0.3">
      <c r="A87">
        <f t="shared" si="15"/>
        <v>42222</v>
      </c>
      <c r="B87">
        <f t="shared" si="16"/>
        <v>42222</v>
      </c>
      <c r="C87" s="4">
        <f t="shared" ca="1" si="17"/>
        <v>0</v>
      </c>
      <c r="I87" t="s">
        <v>123</v>
      </c>
      <c r="J87" t="s">
        <v>123</v>
      </c>
      <c r="K87" t="str">
        <f t="shared" ca="1" si="18"/>
        <v>.</v>
      </c>
      <c r="O87" t="s">
        <v>123</v>
      </c>
      <c r="P87" t="s">
        <v>123</v>
      </c>
      <c r="AE87">
        <f t="shared" ca="1" si="19"/>
        <v>0</v>
      </c>
      <c r="AF87">
        <f t="shared" ca="1" si="20"/>
        <v>0</v>
      </c>
      <c r="AG87">
        <f t="shared" ca="1" si="22"/>
        <v>0</v>
      </c>
      <c r="AH87">
        <f t="shared" ca="1" si="21"/>
        <v>0</v>
      </c>
    </row>
    <row r="88" spans="1:34" x14ac:dyDescent="0.3">
      <c r="A88">
        <f t="shared" si="15"/>
        <v>42222</v>
      </c>
      <c r="B88">
        <f t="shared" si="16"/>
        <v>42222</v>
      </c>
      <c r="C88" s="4">
        <f t="shared" ca="1" si="17"/>
        <v>0</v>
      </c>
      <c r="I88" t="s">
        <v>123</v>
      </c>
      <c r="J88" t="s">
        <v>123</v>
      </c>
      <c r="K88" t="str">
        <f t="shared" ca="1" si="18"/>
        <v>.</v>
      </c>
      <c r="O88" t="s">
        <v>123</v>
      </c>
      <c r="P88" t="s">
        <v>123</v>
      </c>
      <c r="AE88">
        <f t="shared" ca="1" si="19"/>
        <v>0</v>
      </c>
      <c r="AF88">
        <f t="shared" ca="1" si="20"/>
        <v>0</v>
      </c>
      <c r="AG88">
        <f t="shared" ca="1" si="22"/>
        <v>0</v>
      </c>
      <c r="AH88">
        <f t="shared" ca="1" si="21"/>
        <v>0</v>
      </c>
    </row>
    <row r="89" spans="1:34" x14ac:dyDescent="0.3">
      <c r="A89">
        <f t="shared" si="15"/>
        <v>42222</v>
      </c>
      <c r="B89">
        <f t="shared" si="16"/>
        <v>42222</v>
      </c>
      <c r="C89" s="4">
        <f t="shared" ca="1" si="17"/>
        <v>0</v>
      </c>
      <c r="I89" t="s">
        <v>123</v>
      </c>
      <c r="J89" t="s">
        <v>123</v>
      </c>
      <c r="K89" t="str">
        <f t="shared" ca="1" si="18"/>
        <v>.</v>
      </c>
      <c r="O89" t="s">
        <v>123</v>
      </c>
      <c r="P89" t="s">
        <v>123</v>
      </c>
      <c r="AE89">
        <f t="shared" ca="1" si="19"/>
        <v>0</v>
      </c>
      <c r="AF89">
        <f t="shared" ca="1" si="20"/>
        <v>0</v>
      </c>
      <c r="AG89">
        <f t="shared" ca="1" si="22"/>
        <v>0</v>
      </c>
      <c r="AH89">
        <f t="shared" ca="1" si="21"/>
        <v>0</v>
      </c>
    </row>
    <row r="90" spans="1:34" x14ac:dyDescent="0.3">
      <c r="A90">
        <f t="shared" si="15"/>
        <v>42222</v>
      </c>
      <c r="B90">
        <f t="shared" si="16"/>
        <v>42222</v>
      </c>
      <c r="C90" s="4">
        <f t="shared" ca="1" si="17"/>
        <v>0</v>
      </c>
      <c r="I90" t="s">
        <v>123</v>
      </c>
      <c r="J90" t="s">
        <v>123</v>
      </c>
      <c r="K90" t="str">
        <f t="shared" ca="1" si="18"/>
        <v>.</v>
      </c>
      <c r="O90" t="s">
        <v>123</v>
      </c>
      <c r="P90" t="s">
        <v>123</v>
      </c>
      <c r="AE90">
        <f t="shared" ca="1" si="19"/>
        <v>0</v>
      </c>
      <c r="AF90">
        <f t="shared" ca="1" si="20"/>
        <v>0</v>
      </c>
      <c r="AG90">
        <f t="shared" ca="1" si="22"/>
        <v>0</v>
      </c>
      <c r="AH90">
        <f t="shared" ca="1" si="21"/>
        <v>0</v>
      </c>
    </row>
    <row r="91" spans="1:34" x14ac:dyDescent="0.3">
      <c r="A91">
        <f t="shared" si="15"/>
        <v>42222</v>
      </c>
      <c r="B91">
        <f t="shared" si="16"/>
        <v>42222</v>
      </c>
      <c r="C91" s="4">
        <f t="shared" ca="1" si="17"/>
        <v>0</v>
      </c>
      <c r="I91" t="s">
        <v>123</v>
      </c>
      <c r="J91" t="s">
        <v>123</v>
      </c>
      <c r="K91" t="str">
        <f t="shared" ca="1" si="18"/>
        <v>.</v>
      </c>
      <c r="O91" t="s">
        <v>123</v>
      </c>
      <c r="P91" t="s">
        <v>123</v>
      </c>
      <c r="AE91">
        <f t="shared" ca="1" si="19"/>
        <v>0</v>
      </c>
      <c r="AF91">
        <f t="shared" ca="1" si="20"/>
        <v>0</v>
      </c>
      <c r="AG91">
        <f t="shared" ca="1" si="22"/>
        <v>0</v>
      </c>
      <c r="AH91">
        <f t="shared" ca="1" si="21"/>
        <v>0</v>
      </c>
    </row>
    <row r="92" spans="1:34" x14ac:dyDescent="0.3">
      <c r="A92">
        <f t="shared" si="15"/>
        <v>42222</v>
      </c>
      <c r="B92">
        <f t="shared" si="16"/>
        <v>42222</v>
      </c>
      <c r="C92" s="4">
        <f t="shared" ca="1" si="17"/>
        <v>0</v>
      </c>
      <c r="I92" t="s">
        <v>123</v>
      </c>
      <c r="J92" t="s">
        <v>123</v>
      </c>
      <c r="K92" t="str">
        <f t="shared" ca="1" si="18"/>
        <v>.</v>
      </c>
      <c r="O92" t="s">
        <v>123</v>
      </c>
      <c r="P92" t="s">
        <v>123</v>
      </c>
      <c r="AE92">
        <f t="shared" ca="1" si="19"/>
        <v>0</v>
      </c>
      <c r="AF92">
        <f t="shared" ca="1" si="20"/>
        <v>0</v>
      </c>
      <c r="AG92">
        <f t="shared" ca="1" si="22"/>
        <v>0</v>
      </c>
      <c r="AH92">
        <f t="shared" ca="1" si="21"/>
        <v>0</v>
      </c>
    </row>
    <row r="93" spans="1:34" x14ac:dyDescent="0.3">
      <c r="A93">
        <f t="shared" si="15"/>
        <v>42222</v>
      </c>
      <c r="B93">
        <f t="shared" si="16"/>
        <v>42222</v>
      </c>
      <c r="C93" s="4">
        <f t="shared" ca="1" si="17"/>
        <v>0</v>
      </c>
      <c r="I93" t="s">
        <v>123</v>
      </c>
      <c r="J93" t="s">
        <v>123</v>
      </c>
      <c r="K93" t="str">
        <f t="shared" ca="1" si="18"/>
        <v>.</v>
      </c>
      <c r="O93" t="s">
        <v>123</v>
      </c>
      <c r="P93" t="s">
        <v>123</v>
      </c>
      <c r="AE93">
        <f t="shared" ca="1" si="19"/>
        <v>0</v>
      </c>
      <c r="AF93">
        <f t="shared" ca="1" si="20"/>
        <v>0</v>
      </c>
      <c r="AG93">
        <f t="shared" ca="1" si="22"/>
        <v>0</v>
      </c>
      <c r="AH93">
        <f t="shared" ca="1" si="21"/>
        <v>0</v>
      </c>
    </row>
    <row r="94" spans="1:34" x14ac:dyDescent="0.3">
      <c r="A94">
        <f t="shared" si="15"/>
        <v>42222</v>
      </c>
      <c r="B94">
        <f t="shared" si="16"/>
        <v>42222</v>
      </c>
      <c r="C94" s="4">
        <f t="shared" ca="1" si="17"/>
        <v>0</v>
      </c>
      <c r="I94" t="s">
        <v>123</v>
      </c>
      <c r="J94" t="s">
        <v>123</v>
      </c>
      <c r="K94" t="str">
        <f t="shared" ca="1" si="18"/>
        <v>.</v>
      </c>
      <c r="O94" t="s">
        <v>123</v>
      </c>
      <c r="P94" t="s">
        <v>123</v>
      </c>
      <c r="AE94">
        <f t="shared" ca="1" si="19"/>
        <v>0</v>
      </c>
      <c r="AF94">
        <f t="shared" ca="1" si="20"/>
        <v>0</v>
      </c>
      <c r="AG94">
        <f t="shared" ca="1" si="22"/>
        <v>0</v>
      </c>
      <c r="AH94">
        <f t="shared" ca="1" si="21"/>
        <v>0</v>
      </c>
    </row>
    <row r="95" spans="1:34" x14ac:dyDescent="0.3">
      <c r="A95">
        <f t="shared" si="15"/>
        <v>42222</v>
      </c>
      <c r="B95">
        <f t="shared" si="16"/>
        <v>42222</v>
      </c>
      <c r="C95" s="4">
        <f t="shared" ca="1" si="17"/>
        <v>0</v>
      </c>
      <c r="I95" t="s">
        <v>123</v>
      </c>
      <c r="J95" t="s">
        <v>123</v>
      </c>
      <c r="K95" t="str">
        <f t="shared" ca="1" si="18"/>
        <v>.</v>
      </c>
      <c r="O95" t="s">
        <v>123</v>
      </c>
      <c r="P95" t="s">
        <v>123</v>
      </c>
      <c r="AE95">
        <f t="shared" ca="1" si="19"/>
        <v>0</v>
      </c>
      <c r="AF95">
        <f t="shared" ca="1" si="20"/>
        <v>0</v>
      </c>
      <c r="AG95">
        <f t="shared" ca="1" si="22"/>
        <v>0</v>
      </c>
      <c r="AH95">
        <f t="shared" ca="1" si="21"/>
        <v>0</v>
      </c>
    </row>
    <row r="96" spans="1:34" x14ac:dyDescent="0.3">
      <c r="A96">
        <f t="shared" si="15"/>
        <v>42222</v>
      </c>
      <c r="B96">
        <f t="shared" si="16"/>
        <v>42222</v>
      </c>
      <c r="C96" s="4">
        <f t="shared" ca="1" si="17"/>
        <v>0</v>
      </c>
      <c r="I96" t="s">
        <v>123</v>
      </c>
      <c r="J96" t="s">
        <v>123</v>
      </c>
      <c r="K96" t="str">
        <f t="shared" ca="1" si="18"/>
        <v>.</v>
      </c>
      <c r="O96" t="s">
        <v>123</v>
      </c>
      <c r="P96" t="s">
        <v>123</v>
      </c>
      <c r="AE96">
        <f t="shared" ca="1" si="19"/>
        <v>0</v>
      </c>
      <c r="AF96">
        <f t="shared" ca="1" si="20"/>
        <v>0</v>
      </c>
      <c r="AG96">
        <f t="shared" ca="1" si="22"/>
        <v>0</v>
      </c>
      <c r="AH96">
        <f t="shared" ca="1" si="21"/>
        <v>0</v>
      </c>
    </row>
    <row r="97" spans="1:34" x14ac:dyDescent="0.3">
      <c r="A97">
        <f t="shared" si="15"/>
        <v>42222</v>
      </c>
      <c r="B97">
        <f t="shared" si="16"/>
        <v>42222</v>
      </c>
      <c r="C97" s="4">
        <f t="shared" ca="1" si="17"/>
        <v>0</v>
      </c>
      <c r="I97" t="s">
        <v>123</v>
      </c>
      <c r="J97" t="s">
        <v>123</v>
      </c>
      <c r="K97" t="str">
        <f t="shared" ca="1" si="18"/>
        <v>.</v>
      </c>
      <c r="O97" t="s">
        <v>123</v>
      </c>
      <c r="P97" t="s">
        <v>123</v>
      </c>
      <c r="AE97">
        <f t="shared" ca="1" si="19"/>
        <v>0</v>
      </c>
      <c r="AF97">
        <f t="shared" ca="1" si="20"/>
        <v>0</v>
      </c>
      <c r="AG97">
        <f t="shared" ca="1" si="22"/>
        <v>0</v>
      </c>
      <c r="AH97">
        <f t="shared" ca="1" si="21"/>
        <v>0</v>
      </c>
    </row>
    <row r="98" spans="1:34" x14ac:dyDescent="0.3">
      <c r="A98">
        <f t="shared" si="15"/>
        <v>42222</v>
      </c>
      <c r="B98">
        <f t="shared" si="16"/>
        <v>42222</v>
      </c>
      <c r="C98" s="4">
        <f t="shared" ca="1" si="17"/>
        <v>0</v>
      </c>
      <c r="I98" t="s">
        <v>123</v>
      </c>
      <c r="J98" t="s">
        <v>123</v>
      </c>
      <c r="K98" t="str">
        <f t="shared" ca="1" si="18"/>
        <v>.</v>
      </c>
      <c r="O98" t="s">
        <v>123</v>
      </c>
      <c r="P98" t="s">
        <v>123</v>
      </c>
      <c r="AE98">
        <f t="shared" ca="1" si="19"/>
        <v>0</v>
      </c>
      <c r="AF98">
        <f t="shared" ca="1" si="20"/>
        <v>0</v>
      </c>
      <c r="AG98">
        <f t="shared" ca="1" si="22"/>
        <v>0</v>
      </c>
      <c r="AH98">
        <f t="shared" ca="1" si="21"/>
        <v>0</v>
      </c>
    </row>
    <row r="99" spans="1:34" x14ac:dyDescent="0.3">
      <c r="A99">
        <f t="shared" si="15"/>
        <v>42222</v>
      </c>
      <c r="B99">
        <f t="shared" si="16"/>
        <v>42222</v>
      </c>
      <c r="C99" s="4">
        <f t="shared" ca="1" si="17"/>
        <v>0</v>
      </c>
      <c r="I99" t="s">
        <v>123</v>
      </c>
      <c r="J99" t="s">
        <v>123</v>
      </c>
      <c r="K99" t="str">
        <f t="shared" ca="1" si="18"/>
        <v>.</v>
      </c>
      <c r="O99" t="s">
        <v>123</v>
      </c>
      <c r="P99" t="s">
        <v>123</v>
      </c>
      <c r="AE99">
        <f t="shared" ca="1" si="19"/>
        <v>0</v>
      </c>
      <c r="AF99">
        <f t="shared" ca="1" si="20"/>
        <v>0</v>
      </c>
      <c r="AG99">
        <f t="shared" ca="1" si="22"/>
        <v>0</v>
      </c>
      <c r="AH99">
        <f t="shared" ca="1" si="21"/>
        <v>0</v>
      </c>
    </row>
    <row r="100" spans="1:34" x14ac:dyDescent="0.3">
      <c r="A100">
        <f t="shared" si="15"/>
        <v>42222</v>
      </c>
      <c r="B100">
        <f t="shared" si="16"/>
        <v>42222</v>
      </c>
      <c r="C100" s="4">
        <f t="shared" ca="1" si="17"/>
        <v>0</v>
      </c>
      <c r="I100" t="s">
        <v>123</v>
      </c>
      <c r="J100" t="s">
        <v>123</v>
      </c>
      <c r="K100" t="str">
        <f t="shared" ca="1" si="18"/>
        <v>.</v>
      </c>
      <c r="O100" t="s">
        <v>123</v>
      </c>
      <c r="P100" t="s">
        <v>123</v>
      </c>
      <c r="AE100">
        <f t="shared" ca="1" si="19"/>
        <v>0</v>
      </c>
      <c r="AF100">
        <f t="shared" ca="1" si="20"/>
        <v>0</v>
      </c>
      <c r="AG100">
        <f t="shared" ca="1" si="22"/>
        <v>0</v>
      </c>
      <c r="AH100">
        <f t="shared" ca="1" si="21"/>
        <v>0</v>
      </c>
    </row>
    <row r="103" spans="1:34" x14ac:dyDescent="0.3">
      <c r="B103">
        <f>SUBTOTAL(3,D2:D101)</f>
        <v>67</v>
      </c>
      <c r="K103" t="s">
        <v>1025</v>
      </c>
    </row>
    <row r="104" spans="1:34" x14ac:dyDescent="0.3">
      <c r="G104" t="s">
        <v>153</v>
      </c>
      <c r="I104" t="str">
        <f>CONCATENATE(MID($K$103,11,5), " Report")</f>
        <v>04-11 Report</v>
      </c>
      <c r="K104" s="6">
        <v>42837</v>
      </c>
    </row>
    <row r="105" spans="1:34" x14ac:dyDescent="0.3">
      <c r="F105" t="s">
        <v>150</v>
      </c>
      <c r="G105">
        <f ca="1">COUNTIFS(K2:K100,"=NTR")</f>
        <v>9</v>
      </c>
      <c r="I105">
        <f ca="1">INDIRECT("'" &amp; $K$103 &amp; "'!$g" &amp; ROW())</f>
        <v>3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10</v>
      </c>
      <c r="I106">
        <f t="shared" ref="I106:I111" ca="1" si="23">INDIRECT("'" &amp; $K$103 &amp; "'!$g" &amp; ROW())</f>
        <v>4</v>
      </c>
      <c r="K106" s="7"/>
    </row>
    <row r="107" spans="1:34" x14ac:dyDescent="0.3">
      <c r="F107" t="s">
        <v>157</v>
      </c>
      <c r="G107">
        <f>COUNTIFS(B2:B81,"&gt;7",B2:B81,"&lt;400")-11</f>
        <v>-1</v>
      </c>
      <c r="I107">
        <f t="shared" ca="1" si="23"/>
        <v>0</v>
      </c>
    </row>
    <row r="108" spans="1:34" x14ac:dyDescent="0.3">
      <c r="F108" t="s">
        <v>152</v>
      </c>
      <c r="G108">
        <f>COUNTIFS(L2:L81,"=Waiver*")</f>
        <v>2</v>
      </c>
      <c r="I108">
        <f t="shared" ca="1" si="23"/>
        <v>2</v>
      </c>
    </row>
    <row r="109" spans="1:34" x14ac:dyDescent="0.3">
      <c r="F109" t="s">
        <v>158</v>
      </c>
      <c r="G109">
        <f>COUNTA(D2:D104)</f>
        <v>67</v>
      </c>
      <c r="I109">
        <f t="shared" ca="1" si="23"/>
        <v>69</v>
      </c>
    </row>
    <row r="110" spans="1:34" x14ac:dyDescent="0.3">
      <c r="F110" t="s">
        <v>159</v>
      </c>
      <c r="G110">
        <v>25</v>
      </c>
      <c r="I110">
        <f t="shared" ca="1" si="23"/>
        <v>25</v>
      </c>
    </row>
    <row r="111" spans="1:34" s="1" customFormat="1" x14ac:dyDescent="0.3">
      <c r="F111" s="1" t="s">
        <v>21</v>
      </c>
      <c r="G111" s="1">
        <f>COUNTIFS(Q2:Q95,$F111)</f>
        <v>5</v>
      </c>
      <c r="I111">
        <f t="shared" ca="1" si="23"/>
        <v>3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13</v>
      </c>
      <c r="H115" s="1">
        <f>COUNTIFS($F$2:$F$95,F115 &amp; "*",$H$2:$H$95,"P0")</f>
        <v>11</v>
      </c>
      <c r="I115" s="1">
        <f ca="1">INDIRECT("'" &amp; $K$103 &amp; "'!$g" &amp; ROW())</f>
        <v>13</v>
      </c>
      <c r="K115" s="10" t="s">
        <v>239</v>
      </c>
    </row>
    <row r="116" spans="5:13" x14ac:dyDescent="0.3">
      <c r="F116" t="s">
        <v>61</v>
      </c>
      <c r="G116" s="1">
        <f t="shared" ref="G116:G131" si="24">COUNTIFS($F$2:$F$95,F116 &amp; "*")</f>
        <v>1</v>
      </c>
      <c r="H116" s="1">
        <f t="shared" ref="H116:H131" si="25">COUNTIFS($F$2:$F$95,F116 &amp; "*",$H$2:$H$95,"P0")</f>
        <v>1</v>
      </c>
      <c r="I116" s="1">
        <f t="shared" ref="I116:I132" ca="1" si="26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4"/>
        <v>9</v>
      </c>
      <c r="H117" s="1">
        <f t="shared" si="25"/>
        <v>6</v>
      </c>
      <c r="I117" s="1">
        <f t="shared" ca="1" si="26"/>
        <v>9</v>
      </c>
    </row>
    <row r="118" spans="5:13" x14ac:dyDescent="0.3">
      <c r="F118" t="s">
        <v>70</v>
      </c>
      <c r="G118" s="1">
        <f t="shared" si="24"/>
        <v>9</v>
      </c>
      <c r="H118" s="1">
        <f t="shared" si="25"/>
        <v>8</v>
      </c>
      <c r="I118" s="1">
        <f t="shared" ca="1" si="26"/>
        <v>9</v>
      </c>
    </row>
    <row r="119" spans="5:13" x14ac:dyDescent="0.3">
      <c r="F119" t="s">
        <v>253</v>
      </c>
      <c r="G119" s="1">
        <f t="shared" si="24"/>
        <v>4</v>
      </c>
      <c r="H119" s="1">
        <f t="shared" si="25"/>
        <v>4</v>
      </c>
      <c r="I119" s="1">
        <f t="shared" ca="1" si="26"/>
        <v>4</v>
      </c>
      <c r="K119" t="s">
        <v>161</v>
      </c>
    </row>
    <row r="120" spans="5:13" x14ac:dyDescent="0.3">
      <c r="F120" t="s">
        <v>48</v>
      </c>
      <c r="G120" s="1">
        <f t="shared" si="24"/>
        <v>0</v>
      </c>
      <c r="H120" s="1">
        <f t="shared" si="25"/>
        <v>0</v>
      </c>
      <c r="I120" s="1">
        <f t="shared" ca="1" si="26"/>
        <v>0</v>
      </c>
      <c r="K120" t="s">
        <v>162</v>
      </c>
    </row>
    <row r="121" spans="5:13" x14ac:dyDescent="0.3">
      <c r="F121" t="s">
        <v>215</v>
      </c>
      <c r="G121" s="1">
        <f t="shared" si="24"/>
        <v>0</v>
      </c>
      <c r="H121" s="1">
        <f t="shared" si="25"/>
        <v>0</v>
      </c>
      <c r="I121" s="1">
        <f t="shared" ca="1" si="26"/>
        <v>0</v>
      </c>
      <c r="K121" t="s">
        <v>163</v>
      </c>
    </row>
    <row r="122" spans="5:13" x14ac:dyDescent="0.3">
      <c r="F122" t="s">
        <v>28</v>
      </c>
      <c r="G122" s="1">
        <f t="shared" si="24"/>
        <v>9</v>
      </c>
      <c r="H122" s="1">
        <f t="shared" si="25"/>
        <v>2</v>
      </c>
      <c r="I122" s="1">
        <f t="shared" ca="1" si="26"/>
        <v>8</v>
      </c>
      <c r="K122" t="s">
        <v>164</v>
      </c>
    </row>
    <row r="123" spans="5:13" x14ac:dyDescent="0.3">
      <c r="F123" t="s">
        <v>260</v>
      </c>
      <c r="G123" s="1">
        <f t="shared" si="24"/>
        <v>0</v>
      </c>
      <c r="H123" s="1">
        <f t="shared" si="25"/>
        <v>0</v>
      </c>
      <c r="I123" s="1">
        <f t="shared" ca="1" si="26"/>
        <v>0</v>
      </c>
    </row>
    <row r="124" spans="5:13" x14ac:dyDescent="0.3">
      <c r="F124" t="s">
        <v>42</v>
      </c>
      <c r="G124" s="1">
        <f t="shared" si="24"/>
        <v>0</v>
      </c>
      <c r="H124" s="1">
        <f t="shared" si="25"/>
        <v>0</v>
      </c>
      <c r="I124" s="1">
        <f t="shared" ca="1" si="26"/>
        <v>0</v>
      </c>
    </row>
    <row r="125" spans="5:13" x14ac:dyDescent="0.3">
      <c r="F125" t="s">
        <v>75</v>
      </c>
      <c r="G125" s="1">
        <f t="shared" si="24"/>
        <v>3</v>
      </c>
      <c r="H125" s="1">
        <f t="shared" si="25"/>
        <v>0</v>
      </c>
      <c r="I125" s="1">
        <f t="shared" ca="1" si="26"/>
        <v>5</v>
      </c>
      <c r="M125" t="str">
        <f>CONCATENATE("Prev Rpt= ",$K$103)</f>
        <v>Prev Rpt= bugs-2017-04-11</v>
      </c>
    </row>
    <row r="126" spans="5:13" x14ac:dyDescent="0.3">
      <c r="F126" t="s">
        <v>443</v>
      </c>
      <c r="G126" s="1">
        <f t="shared" si="24"/>
        <v>0</v>
      </c>
      <c r="H126" s="1">
        <f t="shared" si="25"/>
        <v>0</v>
      </c>
      <c r="I126" s="1">
        <f t="shared" ca="1" si="26"/>
        <v>0</v>
      </c>
      <c r="K126" t="s">
        <v>204</v>
      </c>
      <c r="L126">
        <f>COUNTIFS(H2:H95, "p0")</f>
        <v>41</v>
      </c>
      <c r="M126">
        <f ca="1">INDIRECT("'" &amp; $K$103 &amp; "'!$l" &amp; ROW())</f>
        <v>41</v>
      </c>
    </row>
    <row r="127" spans="5:13" x14ac:dyDescent="0.3">
      <c r="F127" t="s">
        <v>97</v>
      </c>
      <c r="G127" s="1">
        <f t="shared" si="24"/>
        <v>0</v>
      </c>
      <c r="H127" s="1">
        <f t="shared" si="25"/>
        <v>0</v>
      </c>
      <c r="I127" s="1">
        <f t="shared" ca="1" si="26"/>
        <v>0</v>
      </c>
      <c r="K127" t="s">
        <v>199</v>
      </c>
      <c r="L127">
        <f>COUNTIFS(H2:H95, "p1")</f>
        <v>9</v>
      </c>
      <c r="M127">
        <f ca="1">INDIRECT("'" &amp; $K$103 &amp; "'!$l" &amp; ROW())</f>
        <v>11</v>
      </c>
    </row>
    <row r="128" spans="5:13" x14ac:dyDescent="0.3">
      <c r="F128" t="s">
        <v>230</v>
      </c>
      <c r="G128" s="1">
        <f t="shared" si="24"/>
        <v>0</v>
      </c>
      <c r="H128" s="1">
        <f t="shared" si="25"/>
        <v>0</v>
      </c>
      <c r="I128" s="1">
        <f t="shared" ca="1" si="26"/>
        <v>0</v>
      </c>
      <c r="K128" t="s">
        <v>200</v>
      </c>
      <c r="L128">
        <f>COUNTIFS(H2:H95, "p2")</f>
        <v>16</v>
      </c>
      <c r="M128">
        <f ca="1">INDIRECT("'" &amp; $K$103 &amp; "'!$l" &amp; ROW())</f>
        <v>17</v>
      </c>
    </row>
    <row r="129" spans="5:13" x14ac:dyDescent="0.3">
      <c r="F129" t="s">
        <v>19</v>
      </c>
      <c r="G129" s="1">
        <f t="shared" si="24"/>
        <v>2</v>
      </c>
      <c r="H129" s="1">
        <f t="shared" si="25"/>
        <v>1</v>
      </c>
      <c r="I129" s="1">
        <f t="shared" ca="1" si="26"/>
        <v>2</v>
      </c>
      <c r="K129" t="s">
        <v>203</v>
      </c>
      <c r="L129">
        <f>COUNTIFS(H2:H95, "unspecified")</f>
        <v>1</v>
      </c>
      <c r="M129">
        <f ca="1">INDIRECT("'" &amp; $K$103 &amp; "'!$l" &amp; ROW())</f>
        <v>0</v>
      </c>
    </row>
    <row r="130" spans="5:13" x14ac:dyDescent="0.3">
      <c r="F130" t="s">
        <v>86</v>
      </c>
      <c r="G130" s="1">
        <f t="shared" si="24"/>
        <v>11</v>
      </c>
      <c r="H130" s="1">
        <f t="shared" si="25"/>
        <v>5</v>
      </c>
      <c r="I130" s="1">
        <f t="shared" ca="1" si="26"/>
        <v>12</v>
      </c>
    </row>
    <row r="131" spans="5:13" s="1" customFormat="1" x14ac:dyDescent="0.3">
      <c r="F131" s="1" t="s">
        <v>482</v>
      </c>
      <c r="G131" s="1">
        <f t="shared" si="24"/>
        <v>1</v>
      </c>
      <c r="H131" s="1">
        <f t="shared" si="25"/>
        <v>1</v>
      </c>
      <c r="I131" s="1">
        <f t="shared" ca="1" si="26"/>
        <v>1</v>
      </c>
      <c r="L131" s="1">
        <f>SUM(L126:L129)</f>
        <v>67</v>
      </c>
      <c r="M131" s="1">
        <f ca="1">SUM(M126:M129)</f>
        <v>69</v>
      </c>
    </row>
    <row r="132" spans="5:13" s="1" customFormat="1" x14ac:dyDescent="0.3">
      <c r="F132" s="1" t="s">
        <v>55</v>
      </c>
      <c r="G132" s="1">
        <f>COUNTIFS($F$2:$F$95,F132 &amp; "*")</f>
        <v>5</v>
      </c>
      <c r="H132" s="1">
        <f>COUNTIFS($F$2:$F$95,F132 &amp; "*",$H$2:$H$95,"P0")</f>
        <v>2</v>
      </c>
      <c r="I132" s="1">
        <f t="shared" ca="1" si="26"/>
        <v>5</v>
      </c>
    </row>
    <row r="133" spans="5:13" s="1" customFormat="1" x14ac:dyDescent="0.3">
      <c r="G133" s="1">
        <f>SUM(G115:G132)</f>
        <v>67</v>
      </c>
      <c r="H133" s="1">
        <f>SUM(H115:H132)</f>
        <v>41</v>
      </c>
      <c r="I133" s="1">
        <f ca="1">SUM(I115:I132)</f>
        <v>69</v>
      </c>
      <c r="K133" s="13" t="str">
        <f>CONCATENATE("241 to be verified/closed, ",SUM(68,32)," non-QA submitter.")</f>
        <v>241 to be verified/closed, 100 non-QA submitter.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1</v>
      </c>
      <c r="I136" s="1">
        <f ca="1">INDIRECT("'" &amp; $K$103 &amp; "'!$g" &amp; ROW())</f>
        <v>1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40</v>
      </c>
      <c r="I137" s="1">
        <f ca="1">INDIRECT("'" &amp; $K$103 &amp; "'!$g" &amp; ROW())</f>
        <v>41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26</v>
      </c>
      <c r="I138" s="1">
        <f ca="1">INDIRECT("'" &amp; $K$103 &amp; "'!$g" &amp; ROW())</f>
        <v>27</v>
      </c>
      <c r="K138" s="4" t="s">
        <v>968</v>
      </c>
    </row>
    <row r="139" spans="5:13" x14ac:dyDescent="0.3">
      <c r="G139">
        <f>SUM(G136:G138)</f>
        <v>67</v>
      </c>
      <c r="I139">
        <f ca="1">INDIRECT("'" &amp; $K$103 &amp; "'!$g" &amp; ROW())</f>
        <v>69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7">COUNTIFS($V$2:$V$95,$F141 &amp; "*")</f>
        <v>43</v>
      </c>
      <c r="I141">
        <f ca="1">INDIRECT("'" &amp; $K$103 &amp; "'!$g" &amp;ROW())</f>
        <v>42</v>
      </c>
    </row>
    <row r="142" spans="5:13" s="1" customFormat="1" x14ac:dyDescent="0.3">
      <c r="E142"/>
      <c r="F142" t="s">
        <v>77</v>
      </c>
      <c r="G142">
        <f t="shared" si="27"/>
        <v>0</v>
      </c>
      <c r="I142">
        <f t="shared" ref="I142:I147" ca="1" si="28">INDIRECT("'" &amp; $K$103 &amp; "'!$g" &amp;ROW())</f>
        <v>0</v>
      </c>
    </row>
    <row r="143" spans="5:13" x14ac:dyDescent="0.3">
      <c r="F143" t="s">
        <v>43</v>
      </c>
      <c r="G143">
        <f t="shared" si="27"/>
        <v>11</v>
      </c>
      <c r="I143">
        <f t="shared" ca="1" si="28"/>
        <v>13</v>
      </c>
    </row>
    <row r="144" spans="5:13" s="1" customFormat="1" x14ac:dyDescent="0.3">
      <c r="E144"/>
      <c r="F144" t="s">
        <v>29</v>
      </c>
      <c r="G144">
        <f t="shared" si="27"/>
        <v>10</v>
      </c>
      <c r="I144">
        <f t="shared" ca="1" si="28"/>
        <v>11</v>
      </c>
    </row>
    <row r="145" spans="5:9" x14ac:dyDescent="0.3">
      <c r="F145" t="s">
        <v>476</v>
      </c>
      <c r="G145">
        <f t="shared" si="27"/>
        <v>1</v>
      </c>
      <c r="I145">
        <f t="shared" ca="1" si="28"/>
        <v>1</v>
      </c>
    </row>
    <row r="146" spans="5:9" x14ac:dyDescent="0.3">
      <c r="F146" t="s">
        <v>394</v>
      </c>
      <c r="G146">
        <f t="shared" si="27"/>
        <v>1</v>
      </c>
      <c r="I146">
        <f t="shared" ca="1" si="28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8"/>
        <v>1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67</v>
      </c>
      <c r="I149" s="1">
        <f ca="1">SUM(I141:I147)</f>
        <v>69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29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0">COUNTIFS($M$2:$M$81,$F154)</f>
        <v>0</v>
      </c>
      <c r="I154">
        <f t="shared" ca="1" si="29"/>
        <v>0</v>
      </c>
    </row>
    <row r="155" spans="5:9" x14ac:dyDescent="0.3">
      <c r="F155" t="s">
        <v>494</v>
      </c>
      <c r="G155">
        <f t="shared" si="30"/>
        <v>0</v>
      </c>
      <c r="I155">
        <f t="shared" ca="1" si="29"/>
        <v>0</v>
      </c>
    </row>
    <row r="156" spans="5:9" x14ac:dyDescent="0.3">
      <c r="F156" t="s">
        <v>630</v>
      </c>
      <c r="G156">
        <f t="shared" si="30"/>
        <v>0</v>
      </c>
      <c r="I156">
        <f t="shared" ca="1" si="29"/>
        <v>0</v>
      </c>
    </row>
    <row r="157" spans="5:9" x14ac:dyDescent="0.3">
      <c r="F157" t="s">
        <v>639</v>
      </c>
      <c r="G157">
        <f t="shared" si="30"/>
        <v>0</v>
      </c>
      <c r="I157">
        <f t="shared" ca="1" si="29"/>
        <v>0</v>
      </c>
    </row>
    <row r="158" spans="5:9" x14ac:dyDescent="0.3">
      <c r="F158" t="s">
        <v>769</v>
      </c>
      <c r="G158">
        <f t="shared" si="30"/>
        <v>0</v>
      </c>
      <c r="I158">
        <f t="shared" ca="1" si="29"/>
        <v>0</v>
      </c>
    </row>
    <row r="159" spans="5:9" x14ac:dyDescent="0.3">
      <c r="F159" t="s">
        <v>768</v>
      </c>
      <c r="G159">
        <f t="shared" si="30"/>
        <v>0</v>
      </c>
      <c r="I159">
        <f t="shared" ca="1" si="29"/>
        <v>0</v>
      </c>
    </row>
    <row r="160" spans="5:9" x14ac:dyDescent="0.3">
      <c r="G160">
        <f t="shared" si="30"/>
        <v>0</v>
      </c>
      <c r="I160" t="str">
        <f t="shared" ca="1" si="29"/>
        <v xml:space="preserve"> None Targeted</v>
      </c>
    </row>
    <row r="161" spans="7:14" x14ac:dyDescent="0.3">
      <c r="G161">
        <f t="shared" si="30"/>
        <v>0</v>
      </c>
      <c r="I161" t="str">
        <f t="shared" ca="1" si="29"/>
        <v xml:space="preserve"> None Targeted</v>
      </c>
    </row>
    <row r="162" spans="7:14" x14ac:dyDescent="0.3">
      <c r="G162">
        <f t="shared" si="30"/>
        <v>0</v>
      </c>
      <c r="I162" t="str">
        <f t="shared" ca="1" si="29"/>
        <v xml:space="preserve"> None Targeted</v>
      </c>
    </row>
    <row r="163" spans="7:14" x14ac:dyDescent="0.3">
      <c r="G163">
        <f t="shared" si="30"/>
        <v>0</v>
      </c>
      <c r="I163" t="str">
        <f t="shared" ca="1" si="29"/>
        <v xml:space="preserve"> None Targeted</v>
      </c>
    </row>
    <row r="164" spans="7:14" x14ac:dyDescent="0.3">
      <c r="G164">
        <f t="shared" si="30"/>
        <v>0</v>
      </c>
      <c r="I164" t="str">
        <f t="shared" ca="1" si="29"/>
        <v xml:space="preserve"> None Targeted</v>
      </c>
    </row>
    <row r="165" spans="7:14" x14ac:dyDescent="0.3">
      <c r="G165">
        <f t="shared" si="30"/>
        <v>0</v>
      </c>
      <c r="I165" t="str">
        <f t="shared" ca="1" si="29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166" priority="4">
      <formula>IF(AND(F2 &lt;&gt; AE2, AE2 &lt;&gt; "NTR"), 1,0)</formula>
    </cfRule>
  </conditionalFormatting>
  <conditionalFormatting sqref="M2:M100">
    <cfRule type="expression" dxfId="165" priority="3">
      <formula>IF(AND(M2&lt;&gt;AF2,AF2 &lt;&gt; "---"),IF(AF2 &lt;&gt; "NoTarg",1,0),0)</formula>
    </cfRule>
  </conditionalFormatting>
  <conditionalFormatting sqref="L2:L100">
    <cfRule type="expression" dxfId="164" priority="2">
      <formula>IF(AND(L2 &lt;&gt; AG2, AG2 &lt;&gt; "NoWaive"), 1,0)</formula>
    </cfRule>
  </conditionalFormatting>
  <conditionalFormatting sqref="H2:H100">
    <cfRule type="expression" dxfId="163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62" priority="5">
      <formula>MOD(ROW(),2)=0</formula>
    </cfRule>
  </conditionalFormatting>
  <hyperlinks>
    <hyperlink ref="K115" r:id="rId1"/>
    <hyperlink ref="K1" location="'bugs-2017-04-12'!K103" display="Prev Notes"/>
    <hyperlink ref="N111" location="'bugs-2017-04-12'!A1" display="Top"/>
    <hyperlink ref="E26" r:id="rId2" display="moorthy.mm@hpe.com"/>
    <hyperlink ref="E21" r:id="rId3" display="gabriel.vicoveanu@hpe.com"/>
    <hyperlink ref="E84" r:id="rId4" display="akshay.ballal@hpe.com"/>
    <hyperlink ref="K137" r:id="rId5"/>
    <hyperlink ref="K134" r:id="rId6"/>
    <hyperlink ref="E64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0913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14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15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16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17" r:id="rId16" name="Button 5">
              <controlPr defaultSize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18" r:id="rId17" name="Button 6">
              <controlPr defaultSize="0" autoFill="0" autoPict="0" macro="[0]!ForReview">
                <anchor moveWithCells="1">
                  <from>
                    <xdr:col>13</xdr:col>
                    <xdr:colOff>609600</xdr:colOff>
                    <xdr:row>110</xdr:row>
                    <xdr:rowOff>114300</xdr:rowOff>
                  </from>
                  <to>
                    <xdr:col>13</xdr:col>
                    <xdr:colOff>1988820</xdr:colOff>
                    <xdr:row>111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19" r:id="rId18" name="Button 7">
              <controlPr defaultSize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38100</xdr:rowOff>
                  </from>
                  <to>
                    <xdr:col>13</xdr:col>
                    <xdr:colOff>2049780</xdr:colOff>
                    <xdr:row>113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20" r:id="rId19" name="Button 8">
              <controlPr defaultSize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99060</xdr:rowOff>
                  </from>
                  <to>
                    <xdr:col>13</xdr:col>
                    <xdr:colOff>2026920</xdr:colOff>
                    <xdr:row>114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21" r:id="rId20" name="Button 9">
              <controlPr defaultSize="0" autoFill="0" autoPict="0" macro="[0]!TargettedBuilds">
                <anchor moveWithCells="1">
                  <from>
                    <xdr:col>13</xdr:col>
                    <xdr:colOff>609600</xdr:colOff>
                    <xdr:row>114</xdr:row>
                    <xdr:rowOff>167640</xdr:rowOff>
                  </from>
                  <to>
                    <xdr:col>13</xdr:col>
                    <xdr:colOff>2011680</xdr:colOff>
                    <xdr:row>116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22" r:id="rId21" name="Button 10">
              <controlPr defaultSize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53340</xdr:rowOff>
                  </from>
                  <to>
                    <xdr:col>13</xdr:col>
                    <xdr:colOff>1981200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23" r:id="rId22" name="Button 11">
              <controlPr defaultSize="0" autoFill="0" autoPict="0" macro="[0]!blocked">
                <anchor moveWithCells="1" sizeWithCells="1">
                  <from>
                    <xdr:col>13</xdr:col>
                    <xdr:colOff>2095500</xdr:colOff>
                    <xdr:row>114</xdr:row>
                    <xdr:rowOff>167640</xdr:rowOff>
                  </from>
                  <to>
                    <xdr:col>13</xdr:col>
                    <xdr:colOff>3314700</xdr:colOff>
                    <xdr:row>115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24" r:id="rId23" name="Button 12">
              <controlPr defaultSize="0" autoFill="0" autoPict="0" macro="[0]!ProductChange">
                <anchor moveWithCells="1" sizeWithCells="1">
                  <from>
                    <xdr:col>13</xdr:col>
                    <xdr:colOff>2209800</xdr:colOff>
                    <xdr:row>112</xdr:row>
                    <xdr:rowOff>22860</xdr:rowOff>
                  </from>
                  <to>
                    <xdr:col>13</xdr:col>
                    <xdr:colOff>3284220</xdr:colOff>
                    <xdr:row>113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25" r:id="rId24" name="Button 13">
              <controlPr defaultSize="0" autoFill="0" autoPict="0" macro="[0]!PriorityChange">
                <anchor moveWithCells="1" sizeWithCells="1">
                  <from>
                    <xdr:col>13</xdr:col>
                    <xdr:colOff>2209800</xdr:colOff>
                    <xdr:row>110</xdr:row>
                    <xdr:rowOff>114300</xdr:rowOff>
                  </from>
                  <to>
                    <xdr:col>13</xdr:col>
                    <xdr:colOff>3230880</xdr:colOff>
                    <xdr:row>111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926" r:id="rId25" name="Button 14">
              <controlPr defaultSize="0" autoFill="0" autoPict="0" macro="[0]!WaiverChange">
                <anchor moveWithCells="1" sizeWithCells="1">
                  <from>
                    <xdr:col>13</xdr:col>
                    <xdr:colOff>2225040</xdr:colOff>
                    <xdr:row>113</xdr:row>
                    <xdr:rowOff>114300</xdr:rowOff>
                  </from>
                  <to>
                    <xdr:col>13</xdr:col>
                    <xdr:colOff>3268980</xdr:colOff>
                    <xdr:row>114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AH174"/>
  <sheetViews>
    <sheetView zoomScale="62" zoomScaleNormal="62" workbookViewId="0">
      <pane ySplit="1" topLeftCell="A2" activePane="bottomLeft" state="frozen"/>
      <selection pane="bottomLeft" activeCell="L13" sqref="L13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69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11-Apr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0</v>
      </c>
      <c r="B2">
        <f t="shared" ref="B2:B33" si="1">DAYS360(AB2,$K$104)</f>
        <v>0</v>
      </c>
      <c r="C2" s="4">
        <f t="shared" ref="C2:C33" ca="1" si="2">HYPERLINK($N$174 &amp; INDIRECT("d" &amp; ROW()),INDIRECT("d" &amp; ROW()))</f>
        <v>98137</v>
      </c>
      <c r="D2">
        <v>98137</v>
      </c>
      <c r="E2" t="s">
        <v>140</v>
      </c>
      <c r="F2" t="s">
        <v>45</v>
      </c>
      <c r="G2" t="s">
        <v>131</v>
      </c>
      <c r="H2" t="s">
        <v>94</v>
      </c>
      <c r="I2" t="s">
        <v>123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NTR</v>
      </c>
      <c r="L2" t="s">
        <v>484</v>
      </c>
      <c r="M2" t="s">
        <v>484</v>
      </c>
      <c r="N2" t="s">
        <v>1011</v>
      </c>
      <c r="O2" t="s">
        <v>123</v>
      </c>
      <c r="P2" t="s">
        <v>123</v>
      </c>
      <c r="Q2" t="s">
        <v>21</v>
      </c>
      <c r="S2" t="s">
        <v>269</v>
      </c>
      <c r="T2" t="s">
        <v>23</v>
      </c>
      <c r="U2" t="s">
        <v>22</v>
      </c>
      <c r="V2" t="s">
        <v>82</v>
      </c>
      <c r="W2" t="s">
        <v>90</v>
      </c>
      <c r="X2" t="s">
        <v>617</v>
      </c>
      <c r="Y2" t="s">
        <v>484</v>
      </c>
      <c r="Z2" t="s">
        <v>484</v>
      </c>
      <c r="AA2" s="2">
        <v>42836.185069444444</v>
      </c>
      <c r="AB2" s="2">
        <v>42836.185081018521</v>
      </c>
      <c r="AD2">
        <v>1</v>
      </c>
      <c r="AE2" t="str">
        <f t="shared" ref="AE2:AE33" ca="1" si="4">IFERROR(VLOOKUP($D2,INDIRECT("'" &amp; $K$103 &amp; "'!$C$2:$K$90"),4,FALSE),"NTR")</f>
        <v>NTR</v>
      </c>
      <c r="AF2" t="str">
        <f t="shared" ref="AF2:AF33" ca="1" si="5">IFERROR(VLOOKUP($D2,INDIRECT("'" &amp; $K$103 &amp; "'!$C$2:$T$90"),11,FALSE),"NoTarg")</f>
        <v>NoTarg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NTR</v>
      </c>
    </row>
    <row r="3" spans="1:34" x14ac:dyDescent="0.3">
      <c r="A3">
        <f t="shared" si="0"/>
        <v>283</v>
      </c>
      <c r="B3">
        <f t="shared" si="1"/>
        <v>0</v>
      </c>
      <c r="C3" s="4">
        <f t="shared" ca="1" si="2"/>
        <v>85353</v>
      </c>
      <c r="D3">
        <v>85353</v>
      </c>
      <c r="E3" t="s">
        <v>1008</v>
      </c>
      <c r="F3" t="s">
        <v>45</v>
      </c>
      <c r="G3" t="s">
        <v>55</v>
      </c>
      <c r="H3" t="s">
        <v>184</v>
      </c>
      <c r="I3" t="s">
        <v>68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915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916</v>
      </c>
      <c r="Y3" t="s">
        <v>103</v>
      </c>
      <c r="Z3" t="s">
        <v>484</v>
      </c>
      <c r="AA3" s="2">
        <v>42549.951319444444</v>
      </c>
      <c r="AB3" s="2">
        <v>42836.151631944442</v>
      </c>
      <c r="AD3">
        <v>8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P0</v>
      </c>
    </row>
    <row r="4" spans="1:34" x14ac:dyDescent="0.3">
      <c r="A4">
        <f t="shared" si="0"/>
        <v>174</v>
      </c>
      <c r="B4">
        <f t="shared" si="1"/>
        <v>5</v>
      </c>
      <c r="C4" s="4">
        <f t="shared" ca="1" si="2"/>
        <v>90773</v>
      </c>
      <c r="D4">
        <v>90773</v>
      </c>
      <c r="E4" t="s">
        <v>146</v>
      </c>
      <c r="F4" t="s">
        <v>45</v>
      </c>
      <c r="G4" t="s">
        <v>46</v>
      </c>
      <c r="H4" t="s">
        <v>94</v>
      </c>
      <c r="I4" t="s">
        <v>30</v>
      </c>
      <c r="J4" t="s">
        <v>123</v>
      </c>
      <c r="K4" t="str">
        <f t="shared" ca="1" si="3"/>
        <v>.</v>
      </c>
      <c r="L4" t="s">
        <v>484</v>
      </c>
      <c r="M4" t="s">
        <v>917</v>
      </c>
      <c r="N4" t="s">
        <v>294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29</v>
      </c>
      <c r="W4" t="s">
        <v>44</v>
      </c>
      <c r="X4" t="s">
        <v>272</v>
      </c>
      <c r="Y4" t="s">
        <v>100</v>
      </c>
      <c r="Z4" t="s">
        <v>484</v>
      </c>
      <c r="AA4" s="2">
        <v>42660.272858796299</v>
      </c>
      <c r="AB4" s="2">
        <v>42831.984178240738</v>
      </c>
      <c r="AD4">
        <v>5</v>
      </c>
      <c r="AE4" t="str">
        <f t="shared" ca="1" si="4"/>
        <v>ADE</v>
      </c>
      <c r="AF4" t="str">
        <f t="shared" ca="1" si="5"/>
        <v>Avitus_1.4.0.64-20170419</v>
      </c>
      <c r="AG4" t="str">
        <f t="shared" ca="1" si="6"/>
        <v>NoWaive</v>
      </c>
      <c r="AH4" t="str">
        <f t="shared" ca="1" si="7"/>
        <v>P2</v>
      </c>
    </row>
    <row r="5" spans="1:34" x14ac:dyDescent="0.3">
      <c r="A5">
        <f t="shared" si="0"/>
        <v>131</v>
      </c>
      <c r="B5">
        <f t="shared" si="1"/>
        <v>1</v>
      </c>
      <c r="C5" s="4">
        <f t="shared" ca="1" si="2"/>
        <v>93106</v>
      </c>
      <c r="D5">
        <v>93106</v>
      </c>
      <c r="E5" t="s">
        <v>146</v>
      </c>
      <c r="F5" t="s">
        <v>45</v>
      </c>
      <c r="G5" t="s">
        <v>46</v>
      </c>
      <c r="H5" t="s">
        <v>184</v>
      </c>
      <c r="I5" t="s">
        <v>24</v>
      </c>
      <c r="J5" t="s">
        <v>123</v>
      </c>
      <c r="K5" t="str">
        <f t="shared" ca="1" si="3"/>
        <v>.</v>
      </c>
      <c r="L5" t="s">
        <v>484</v>
      </c>
      <c r="M5" t="s">
        <v>484</v>
      </c>
      <c r="N5" t="s">
        <v>295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39</v>
      </c>
      <c r="V5" t="s">
        <v>82</v>
      </c>
      <c r="W5" t="s">
        <v>95</v>
      </c>
      <c r="X5" t="s">
        <v>272</v>
      </c>
      <c r="Y5" t="s">
        <v>100</v>
      </c>
      <c r="Z5" t="s">
        <v>484</v>
      </c>
      <c r="AA5" s="2">
        <v>42704.326469907406</v>
      </c>
      <c r="AB5" s="2">
        <v>42835.132708333331</v>
      </c>
      <c r="AD5">
        <v>7</v>
      </c>
      <c r="AE5" t="str">
        <f t="shared" ca="1" si="4"/>
        <v>ADE</v>
      </c>
      <c r="AF5" t="str">
        <f t="shared" ca="1" si="5"/>
        <v xml:space="preserve"> ---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84</v>
      </c>
      <c r="B6">
        <f t="shared" si="1"/>
        <v>7</v>
      </c>
      <c r="C6" s="4">
        <f t="shared" ca="1" si="2"/>
        <v>94665</v>
      </c>
      <c r="D6">
        <v>94665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917</v>
      </c>
      <c r="N6" t="s">
        <v>298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42752.942291666666</v>
      </c>
      <c r="AB6" s="2">
        <v>42829.273414351854</v>
      </c>
      <c r="AD6">
        <v>10</v>
      </c>
      <c r="AE6" t="str">
        <f t="shared" ca="1" si="4"/>
        <v>ADE</v>
      </c>
      <c r="AF6" t="str">
        <f t="shared" ca="1" si="5"/>
        <v>Avitus_1.4.0.64-20170419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77</v>
      </c>
      <c r="B7">
        <f t="shared" si="1"/>
        <v>7</v>
      </c>
      <c r="C7" s="4">
        <f t="shared" ca="1" si="2"/>
        <v>94952</v>
      </c>
      <c r="D7">
        <v>94952</v>
      </c>
      <c r="E7" t="s">
        <v>251</v>
      </c>
      <c r="F7" t="s">
        <v>45</v>
      </c>
      <c r="G7" t="s">
        <v>55</v>
      </c>
      <c r="H7" t="s">
        <v>184</v>
      </c>
      <c r="I7" t="s">
        <v>68</v>
      </c>
      <c r="J7" t="s">
        <v>123</v>
      </c>
      <c r="K7" t="str">
        <f t="shared" ca="1" si="3"/>
        <v>.</v>
      </c>
      <c r="L7" t="s">
        <v>484</v>
      </c>
      <c r="M7" t="s">
        <v>917</v>
      </c>
      <c r="N7" t="s">
        <v>301</v>
      </c>
      <c r="O7" t="s">
        <v>123</v>
      </c>
      <c r="P7" t="s">
        <v>123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95</v>
      </c>
      <c r="X7" t="s">
        <v>145</v>
      </c>
      <c r="Y7" t="s">
        <v>484</v>
      </c>
      <c r="Z7" t="s">
        <v>484</v>
      </c>
      <c r="AA7" s="2">
        <v>42759.143217592595</v>
      </c>
      <c r="AB7" s="2">
        <v>42829.274918981479</v>
      </c>
      <c r="AD7">
        <v>5</v>
      </c>
      <c r="AE7" t="str">
        <f t="shared" ca="1" si="4"/>
        <v>ADE</v>
      </c>
      <c r="AF7" t="str">
        <f t="shared" ca="1" si="5"/>
        <v>Avitus_1.4.0.64-20170419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47</v>
      </c>
      <c r="B8">
        <f t="shared" si="1"/>
        <v>4</v>
      </c>
      <c r="C8" s="4">
        <f t="shared" ca="1" si="2"/>
        <v>96366</v>
      </c>
      <c r="D8">
        <v>96366</v>
      </c>
      <c r="E8" t="s">
        <v>59</v>
      </c>
      <c r="F8" t="s">
        <v>45</v>
      </c>
      <c r="G8" t="s">
        <v>46</v>
      </c>
      <c r="H8" t="s">
        <v>184</v>
      </c>
      <c r="I8" t="s">
        <v>81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587</v>
      </c>
      <c r="O8" t="s">
        <v>123</v>
      </c>
      <c r="P8" t="s">
        <v>117</v>
      </c>
      <c r="Q8" t="s">
        <v>82</v>
      </c>
      <c r="S8" t="s">
        <v>269</v>
      </c>
      <c r="T8" t="s">
        <v>36</v>
      </c>
      <c r="U8" t="s">
        <v>35</v>
      </c>
      <c r="V8" t="s">
        <v>82</v>
      </c>
      <c r="W8" t="s">
        <v>109</v>
      </c>
      <c r="X8" t="s">
        <v>410</v>
      </c>
      <c r="Y8" t="s">
        <v>484</v>
      </c>
      <c r="Z8" t="s">
        <v>484</v>
      </c>
      <c r="AA8" s="2">
        <v>42790.25513888889</v>
      </c>
      <c r="AB8" s="2">
        <v>42832.715127314812</v>
      </c>
      <c r="AD8">
        <v>2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P0</v>
      </c>
    </row>
    <row r="9" spans="1:34" x14ac:dyDescent="0.3">
      <c r="A9">
        <f t="shared" si="0"/>
        <v>31</v>
      </c>
      <c r="B9">
        <f t="shared" si="1"/>
        <v>4</v>
      </c>
      <c r="C9" s="4">
        <f t="shared" ca="1" si="2"/>
        <v>96940</v>
      </c>
      <c r="D9">
        <v>96940</v>
      </c>
      <c r="E9" t="s">
        <v>104</v>
      </c>
      <c r="F9" t="s">
        <v>45</v>
      </c>
      <c r="G9" t="s">
        <v>482</v>
      </c>
      <c r="H9" t="s">
        <v>184</v>
      </c>
      <c r="I9" t="s">
        <v>649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744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95</v>
      </c>
      <c r="X9" t="s">
        <v>290</v>
      </c>
      <c r="Y9" t="s">
        <v>484</v>
      </c>
      <c r="Z9" t="s">
        <v>484</v>
      </c>
      <c r="AA9" s="2">
        <v>42804.136145833334</v>
      </c>
      <c r="AB9" s="2">
        <v>42832.715254629627</v>
      </c>
      <c r="AD9">
        <v>7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P0</v>
      </c>
    </row>
    <row r="10" spans="1:34" x14ac:dyDescent="0.3">
      <c r="A10">
        <f t="shared" si="0"/>
        <v>25</v>
      </c>
      <c r="B10">
        <f t="shared" si="1"/>
        <v>4</v>
      </c>
      <c r="C10" s="4">
        <f t="shared" ca="1" si="2"/>
        <v>97125</v>
      </c>
      <c r="D10">
        <v>97125</v>
      </c>
      <c r="E10" t="s">
        <v>56</v>
      </c>
      <c r="F10" t="s">
        <v>45</v>
      </c>
      <c r="G10" t="s">
        <v>46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790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Z10" t="s">
        <v>484</v>
      </c>
      <c r="AA10" s="2">
        <v>42810.059907407405</v>
      </c>
      <c r="AB10" s="2">
        <v>42832.71503472222</v>
      </c>
      <c r="AD10">
        <v>11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P0</v>
      </c>
    </row>
    <row r="11" spans="1:34" x14ac:dyDescent="0.3">
      <c r="A11">
        <f t="shared" si="0"/>
        <v>14</v>
      </c>
      <c r="B11">
        <f t="shared" si="1"/>
        <v>0</v>
      </c>
      <c r="C11" s="4">
        <f t="shared" ca="1" si="2"/>
        <v>97540</v>
      </c>
      <c r="D11">
        <v>97540</v>
      </c>
      <c r="E11" t="s">
        <v>412</v>
      </c>
      <c r="F11" t="s">
        <v>45</v>
      </c>
      <c r="G11" t="s">
        <v>64</v>
      </c>
      <c r="H11" t="s">
        <v>184</v>
      </c>
      <c r="I11" t="s">
        <v>81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909</v>
      </c>
      <c r="O11" t="s">
        <v>123</v>
      </c>
      <c r="P11" t="s">
        <v>123</v>
      </c>
      <c r="Q11" t="s">
        <v>82</v>
      </c>
      <c r="S11" t="s">
        <v>269</v>
      </c>
      <c r="T11" t="s">
        <v>36</v>
      </c>
      <c r="U11" t="s">
        <v>35</v>
      </c>
      <c r="V11" t="s">
        <v>82</v>
      </c>
      <c r="W11" t="s">
        <v>90</v>
      </c>
      <c r="X11" t="s">
        <v>430</v>
      </c>
      <c r="Y11" t="s">
        <v>484</v>
      </c>
      <c r="Z11" t="s">
        <v>484</v>
      </c>
      <c r="AA11" s="2">
        <v>42821.82739583333</v>
      </c>
      <c r="AB11" s="2">
        <v>42836.078969907408</v>
      </c>
      <c r="AD11">
        <v>9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14</v>
      </c>
      <c r="B12">
        <f t="shared" si="1"/>
        <v>0</v>
      </c>
      <c r="C12" s="4">
        <f t="shared" ca="1" si="2"/>
        <v>97541</v>
      </c>
      <c r="D12">
        <v>97541</v>
      </c>
      <c r="E12" t="s">
        <v>140</v>
      </c>
      <c r="F12" t="s">
        <v>45</v>
      </c>
      <c r="G12" t="s">
        <v>131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945</v>
      </c>
      <c r="N12" t="s">
        <v>910</v>
      </c>
      <c r="O12" t="s">
        <v>123</v>
      </c>
      <c r="P12" t="s">
        <v>1012</v>
      </c>
      <c r="Q12" t="s">
        <v>82</v>
      </c>
      <c r="S12" t="s">
        <v>269</v>
      </c>
      <c r="T12" t="s">
        <v>36</v>
      </c>
      <c r="U12" t="s">
        <v>39</v>
      </c>
      <c r="V12" t="s">
        <v>82</v>
      </c>
      <c r="W12" t="s">
        <v>499</v>
      </c>
      <c r="X12" t="s">
        <v>140</v>
      </c>
      <c r="Y12" t="s">
        <v>484</v>
      </c>
      <c r="Z12" t="s">
        <v>851</v>
      </c>
      <c r="AA12" s="2">
        <v>42821.924618055556</v>
      </c>
      <c r="AB12" s="2">
        <v>42836.024872685186</v>
      </c>
      <c r="AD12">
        <v>3</v>
      </c>
      <c r="AE12" t="str">
        <f t="shared" ca="1" si="4"/>
        <v>ADE</v>
      </c>
      <c r="AF12" t="str">
        <f t="shared" ca="1" si="5"/>
        <v>Avitus_1.4.0.63-20170412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4</v>
      </c>
      <c r="B13">
        <f t="shared" si="1"/>
        <v>0</v>
      </c>
      <c r="C13" s="4">
        <f t="shared" ca="1" si="2"/>
        <v>98022</v>
      </c>
      <c r="D13">
        <v>98022</v>
      </c>
      <c r="E13" t="s">
        <v>248</v>
      </c>
      <c r="F13" t="s">
        <v>45</v>
      </c>
      <c r="G13" t="s">
        <v>55</v>
      </c>
      <c r="H13" t="s">
        <v>184</v>
      </c>
      <c r="I13" t="s">
        <v>68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1013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39</v>
      </c>
      <c r="V13" t="s">
        <v>82</v>
      </c>
      <c r="W13" t="s">
        <v>90</v>
      </c>
      <c r="X13" t="s">
        <v>747</v>
      </c>
      <c r="Y13" t="s">
        <v>484</v>
      </c>
      <c r="Z13" t="s">
        <v>484</v>
      </c>
      <c r="AA13" s="2">
        <v>42832.046574074076</v>
      </c>
      <c r="AB13" s="2">
        <v>42836.163229166668</v>
      </c>
      <c r="AD13">
        <v>3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1</v>
      </c>
      <c r="B14">
        <f t="shared" si="1"/>
        <v>0</v>
      </c>
      <c r="C14" s="4">
        <f t="shared" ca="1" si="2"/>
        <v>98076</v>
      </c>
      <c r="D14">
        <v>98076</v>
      </c>
      <c r="E14" t="s">
        <v>110</v>
      </c>
      <c r="F14" t="s">
        <v>45</v>
      </c>
      <c r="G14" t="s">
        <v>482</v>
      </c>
      <c r="H14" t="s">
        <v>94</v>
      </c>
      <c r="I14" t="s">
        <v>249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1006</v>
      </c>
      <c r="O14" t="s">
        <v>123</v>
      </c>
      <c r="P14" t="s">
        <v>123</v>
      </c>
      <c r="Q14" t="s">
        <v>82</v>
      </c>
      <c r="S14" t="s">
        <v>269</v>
      </c>
      <c r="T14" t="s">
        <v>36</v>
      </c>
      <c r="U14" t="s">
        <v>39</v>
      </c>
      <c r="V14" t="s">
        <v>82</v>
      </c>
      <c r="W14" t="s">
        <v>95</v>
      </c>
      <c r="X14" t="s">
        <v>110</v>
      </c>
      <c r="Y14" t="s">
        <v>484</v>
      </c>
      <c r="Z14" t="s">
        <v>484</v>
      </c>
      <c r="AA14" s="2">
        <v>42835.16946759259</v>
      </c>
      <c r="AB14" s="2">
        <v>42836.142129629632</v>
      </c>
      <c r="AC14" t="s">
        <v>125</v>
      </c>
      <c r="AD14">
        <v>1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P2</v>
      </c>
    </row>
    <row r="15" spans="1:34" x14ac:dyDescent="0.3">
      <c r="A15">
        <f t="shared" si="0"/>
        <v>25</v>
      </c>
      <c r="B15">
        <f t="shared" si="1"/>
        <v>0</v>
      </c>
      <c r="C15" s="4">
        <f t="shared" ca="1" si="2"/>
        <v>97130</v>
      </c>
      <c r="D15">
        <v>97130</v>
      </c>
      <c r="E15" t="s">
        <v>522</v>
      </c>
      <c r="F15" t="s">
        <v>61</v>
      </c>
      <c r="G15" t="s">
        <v>783</v>
      </c>
      <c r="H15" t="s">
        <v>184</v>
      </c>
      <c r="I15" t="s">
        <v>68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817</v>
      </c>
      <c r="O15" t="s">
        <v>123</v>
      </c>
      <c r="P15" t="s">
        <v>123</v>
      </c>
      <c r="Q15" t="s">
        <v>82</v>
      </c>
      <c r="S15" t="s">
        <v>269</v>
      </c>
      <c r="T15" t="s">
        <v>36</v>
      </c>
      <c r="U15" t="s">
        <v>35</v>
      </c>
      <c r="V15" t="s">
        <v>82</v>
      </c>
      <c r="W15" t="s">
        <v>54</v>
      </c>
      <c r="X15" t="s">
        <v>522</v>
      </c>
      <c r="Y15" t="s">
        <v>484</v>
      </c>
      <c r="Z15" t="s">
        <v>484</v>
      </c>
      <c r="AA15" s="2">
        <v>42810.142129629632</v>
      </c>
      <c r="AB15" s="2">
        <v>42836.226377314815</v>
      </c>
      <c r="AD15">
        <v>26</v>
      </c>
      <c r="AE15" t="str">
        <f t="shared" ca="1" si="4"/>
        <v>AntiVirus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x14ac:dyDescent="0.3">
      <c r="A16">
        <f t="shared" si="0"/>
        <v>91</v>
      </c>
      <c r="B16">
        <f t="shared" si="1"/>
        <v>4</v>
      </c>
      <c r="C16" s="4">
        <f t="shared" ca="1" si="2"/>
        <v>94384</v>
      </c>
      <c r="D16">
        <v>94384</v>
      </c>
      <c r="E16" t="s">
        <v>130</v>
      </c>
      <c r="F16" t="s">
        <v>63</v>
      </c>
      <c r="G16" t="s">
        <v>64</v>
      </c>
      <c r="H16" t="s">
        <v>184</v>
      </c>
      <c r="I16" t="s">
        <v>81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308</v>
      </c>
      <c r="O16" t="s">
        <v>123</v>
      </c>
      <c r="P16" t="s">
        <v>123</v>
      </c>
      <c r="Q16" t="s">
        <v>82</v>
      </c>
      <c r="S16" t="s">
        <v>269</v>
      </c>
      <c r="T16" t="s">
        <v>36</v>
      </c>
      <c r="U16" t="s">
        <v>22</v>
      </c>
      <c r="V16" t="s">
        <v>82</v>
      </c>
      <c r="W16" t="s">
        <v>90</v>
      </c>
      <c r="X16" t="s">
        <v>300</v>
      </c>
      <c r="Y16" t="s">
        <v>484</v>
      </c>
      <c r="Z16" t="s">
        <v>484</v>
      </c>
      <c r="AA16" s="2">
        <v>42745.123425925929</v>
      </c>
      <c r="AB16" s="2">
        <v>42832.715185185189</v>
      </c>
      <c r="AD16">
        <v>15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49</v>
      </c>
      <c r="B17">
        <f t="shared" si="1"/>
        <v>4</v>
      </c>
      <c r="C17" s="4">
        <f t="shared" ca="1" si="2"/>
        <v>96279</v>
      </c>
      <c r="D17">
        <v>96279</v>
      </c>
      <c r="E17" t="s">
        <v>804</v>
      </c>
      <c r="F17" t="s">
        <v>63</v>
      </c>
      <c r="G17" t="s">
        <v>55</v>
      </c>
      <c r="H17" t="s">
        <v>184</v>
      </c>
      <c r="I17" t="s">
        <v>649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545</v>
      </c>
      <c r="O17" t="s">
        <v>123</v>
      </c>
      <c r="P17" t="s">
        <v>123</v>
      </c>
      <c r="Q17" t="s">
        <v>82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405</v>
      </c>
      <c r="Y17" t="s">
        <v>100</v>
      </c>
      <c r="Z17" t="s">
        <v>484</v>
      </c>
      <c r="AA17" s="2">
        <v>42788.363287037035</v>
      </c>
      <c r="AB17" s="2">
        <v>42832.714849537035</v>
      </c>
      <c r="AD17">
        <v>3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24</v>
      </c>
      <c r="B18">
        <f t="shared" si="1"/>
        <v>1</v>
      </c>
      <c r="C18" s="4">
        <f t="shared" ca="1" si="2"/>
        <v>97187</v>
      </c>
      <c r="D18">
        <v>97187</v>
      </c>
      <c r="E18" t="s">
        <v>801</v>
      </c>
      <c r="F18" t="s">
        <v>63</v>
      </c>
      <c r="G18" t="s">
        <v>446</v>
      </c>
      <c r="H18" t="s">
        <v>112</v>
      </c>
      <c r="I18" t="s">
        <v>30</v>
      </c>
      <c r="J18" t="s">
        <v>123</v>
      </c>
      <c r="K18" t="str">
        <f t="shared" ca="1" si="3"/>
        <v>.</v>
      </c>
      <c r="L18" t="s">
        <v>484</v>
      </c>
      <c r="M18" t="s">
        <v>917</v>
      </c>
      <c r="N18" t="s">
        <v>818</v>
      </c>
      <c r="O18">
        <v>17100</v>
      </c>
      <c r="P18" t="s">
        <v>123</v>
      </c>
      <c r="Q18" t="s">
        <v>82</v>
      </c>
      <c r="S18" t="s">
        <v>269</v>
      </c>
      <c r="T18" t="s">
        <v>36</v>
      </c>
      <c r="U18" t="s">
        <v>35</v>
      </c>
      <c r="V18" t="s">
        <v>190</v>
      </c>
      <c r="W18" t="s">
        <v>26</v>
      </c>
      <c r="X18" t="s">
        <v>108</v>
      </c>
      <c r="Y18" t="s">
        <v>103</v>
      </c>
      <c r="Z18" t="s">
        <v>484</v>
      </c>
      <c r="AA18" s="2">
        <v>42811.371180555558</v>
      </c>
      <c r="AB18" s="2">
        <v>42835.071053240739</v>
      </c>
      <c r="AD18">
        <v>1</v>
      </c>
      <c r="AE18" t="str">
        <f t="shared" ca="1" si="4"/>
        <v>AvatarFS</v>
      </c>
      <c r="AF18" t="str">
        <f t="shared" ca="1" si="5"/>
        <v>Avitus_1.4.0.64-20170419</v>
      </c>
      <c r="AG18" t="str">
        <f t="shared" ca="1" si="6"/>
        <v>NoWaive</v>
      </c>
      <c r="AH18" t="str">
        <f t="shared" ca="1" si="7"/>
        <v>P1</v>
      </c>
    </row>
    <row r="19" spans="1:34" x14ac:dyDescent="0.3">
      <c r="A19">
        <f t="shared" si="0"/>
        <v>21</v>
      </c>
      <c r="B19">
        <f t="shared" si="1"/>
        <v>0</v>
      </c>
      <c r="C19" s="4">
        <f t="shared" ca="1" si="2"/>
        <v>97251</v>
      </c>
      <c r="D19">
        <v>97251</v>
      </c>
      <c r="E19" t="s">
        <v>138</v>
      </c>
      <c r="F19" t="s">
        <v>63</v>
      </c>
      <c r="G19" t="s">
        <v>120</v>
      </c>
      <c r="H19" t="s">
        <v>94</v>
      </c>
      <c r="I19" t="s">
        <v>701</v>
      </c>
      <c r="J19" t="s">
        <v>123</v>
      </c>
      <c r="K19" t="str">
        <f t="shared" ca="1" si="3"/>
        <v>.</v>
      </c>
      <c r="L19" t="s">
        <v>484</v>
      </c>
      <c r="M19" t="s">
        <v>917</v>
      </c>
      <c r="N19" t="s">
        <v>819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29</v>
      </c>
      <c r="W19" t="s">
        <v>90</v>
      </c>
      <c r="X19" t="s">
        <v>412</v>
      </c>
      <c r="Y19" t="s">
        <v>484</v>
      </c>
      <c r="Z19" t="s">
        <v>847</v>
      </c>
      <c r="AA19" s="2">
        <v>42814.013414351852</v>
      </c>
      <c r="AB19" s="2">
        <v>42836.20789351852</v>
      </c>
      <c r="AD19">
        <v>6</v>
      </c>
      <c r="AE19" t="str">
        <f t="shared" ca="1" si="4"/>
        <v>AvatarFS</v>
      </c>
      <c r="AF19" t="str">
        <f t="shared" ca="1" si="5"/>
        <v>Avitus_1.4.0.63-20170412</v>
      </c>
      <c r="AG19" t="str">
        <f t="shared" ca="1" si="6"/>
        <v>NoWaive</v>
      </c>
      <c r="AH19" t="str">
        <f t="shared" ca="1" si="7"/>
        <v>P2</v>
      </c>
    </row>
    <row r="20" spans="1:34" x14ac:dyDescent="0.3">
      <c r="A20">
        <f t="shared" si="0"/>
        <v>19</v>
      </c>
      <c r="B20">
        <f t="shared" si="1"/>
        <v>1</v>
      </c>
      <c r="C20" s="4">
        <f t="shared" ca="1" si="2"/>
        <v>97354</v>
      </c>
      <c r="D20">
        <v>97354</v>
      </c>
      <c r="E20" t="s">
        <v>845</v>
      </c>
      <c r="F20" t="s">
        <v>63</v>
      </c>
      <c r="G20" t="s">
        <v>841</v>
      </c>
      <c r="H20" t="s">
        <v>184</v>
      </c>
      <c r="I20" t="s">
        <v>245</v>
      </c>
      <c r="J20" t="s">
        <v>123</v>
      </c>
      <c r="K20" t="str">
        <f t="shared" ca="1" si="3"/>
        <v>.</v>
      </c>
      <c r="L20" t="s">
        <v>484</v>
      </c>
      <c r="M20" t="s">
        <v>917</v>
      </c>
      <c r="N20" t="s">
        <v>898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82</v>
      </c>
      <c r="W20" t="s">
        <v>105</v>
      </c>
      <c r="X20" t="s">
        <v>845</v>
      </c>
      <c r="Y20" t="s">
        <v>484</v>
      </c>
      <c r="Z20" t="s">
        <v>484</v>
      </c>
      <c r="AA20" s="2">
        <v>42816.056284722225</v>
      </c>
      <c r="AB20" s="2">
        <v>42835.079525462963</v>
      </c>
      <c r="AD20">
        <v>4</v>
      </c>
      <c r="AE20" t="str">
        <f t="shared" ca="1" si="4"/>
        <v>AvatarFS</v>
      </c>
      <c r="AF20" t="str">
        <f t="shared" ca="1" si="5"/>
        <v>Avitus_1.4.0.64-20170419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13</v>
      </c>
      <c r="B21">
        <f t="shared" si="1"/>
        <v>1</v>
      </c>
      <c r="C21" s="4">
        <f t="shared" ca="1" si="2"/>
        <v>97544</v>
      </c>
      <c r="D21">
        <v>97544</v>
      </c>
      <c r="E21" t="s">
        <v>801</v>
      </c>
      <c r="F21" t="s">
        <v>63</v>
      </c>
      <c r="G21" t="s">
        <v>989</v>
      </c>
      <c r="H21" t="s">
        <v>184</v>
      </c>
      <c r="I21" t="s">
        <v>24</v>
      </c>
      <c r="J21" t="s">
        <v>123</v>
      </c>
      <c r="K21" t="str">
        <f t="shared" ca="1" si="3"/>
        <v>.</v>
      </c>
      <c r="L21" t="s">
        <v>484</v>
      </c>
      <c r="M21" t="s">
        <v>980</v>
      </c>
      <c r="N21" t="s">
        <v>1002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82</v>
      </c>
      <c r="W21" t="s">
        <v>90</v>
      </c>
      <c r="X21" t="s">
        <v>997</v>
      </c>
      <c r="Y21" t="s">
        <v>484</v>
      </c>
      <c r="Z21" t="s">
        <v>484</v>
      </c>
      <c r="AA21" s="2">
        <v>42822.082905092589</v>
      </c>
      <c r="AB21" s="2">
        <v>42835.076145833336</v>
      </c>
      <c r="AD21">
        <v>3</v>
      </c>
      <c r="AE21" t="str">
        <f t="shared" ca="1" si="4"/>
        <v>AvatarFS</v>
      </c>
      <c r="AF21" t="str">
        <f t="shared" ca="1" si="5"/>
        <v>Avitus_1.4.0.65-20170426</v>
      </c>
      <c r="AG21" t="str">
        <f t="shared" ca="1" si="6"/>
        <v>NoWaive</v>
      </c>
      <c r="AH21" t="str">
        <f t="shared" ca="1" si="7"/>
        <v>P0</v>
      </c>
    </row>
    <row r="22" spans="1:34" x14ac:dyDescent="0.3">
      <c r="A22">
        <f t="shared" si="0"/>
        <v>13</v>
      </c>
      <c r="B22">
        <f t="shared" si="1"/>
        <v>0</v>
      </c>
      <c r="C22" s="4">
        <f t="shared" ca="1" si="2"/>
        <v>97551</v>
      </c>
      <c r="D22">
        <v>97551</v>
      </c>
      <c r="E22" t="s">
        <v>1000</v>
      </c>
      <c r="F22" t="s">
        <v>63</v>
      </c>
      <c r="G22" t="s">
        <v>446</v>
      </c>
      <c r="H22" t="s">
        <v>184</v>
      </c>
      <c r="I22" t="s">
        <v>30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921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190</v>
      </c>
      <c r="W22" t="s">
        <v>26</v>
      </c>
      <c r="X22" t="s">
        <v>412</v>
      </c>
      <c r="Y22" t="s">
        <v>100</v>
      </c>
      <c r="Z22" t="s">
        <v>484</v>
      </c>
      <c r="AA22" s="2">
        <v>42822.285578703704</v>
      </c>
      <c r="AB22" s="2">
        <v>42836.146180555559</v>
      </c>
      <c r="AD22">
        <v>2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11</v>
      </c>
      <c r="B23">
        <f t="shared" si="1"/>
        <v>11</v>
      </c>
      <c r="C23" s="4">
        <f t="shared" ca="1" si="2"/>
        <v>97673</v>
      </c>
      <c r="D23">
        <v>97673</v>
      </c>
      <c r="E23" t="s">
        <v>62</v>
      </c>
      <c r="F23" t="s">
        <v>63</v>
      </c>
      <c r="G23" t="s">
        <v>733</v>
      </c>
      <c r="H23" t="s">
        <v>184</v>
      </c>
      <c r="I23" t="s">
        <v>24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933</v>
      </c>
      <c r="O23">
        <v>17067</v>
      </c>
      <c r="P23" t="s">
        <v>123</v>
      </c>
      <c r="Q23" t="s">
        <v>82</v>
      </c>
      <c r="S23" t="s">
        <v>269</v>
      </c>
      <c r="T23" t="s">
        <v>36</v>
      </c>
      <c r="U23" t="s">
        <v>22</v>
      </c>
      <c r="V23" t="s">
        <v>190</v>
      </c>
      <c r="W23" t="s">
        <v>26</v>
      </c>
      <c r="X23" t="s">
        <v>934</v>
      </c>
      <c r="Y23" t="s">
        <v>100</v>
      </c>
      <c r="Z23" t="s">
        <v>484</v>
      </c>
      <c r="AA23" s="2">
        <v>42824.147233796299</v>
      </c>
      <c r="AB23" s="2">
        <v>42824.231400462966</v>
      </c>
      <c r="AD23">
        <v>2</v>
      </c>
      <c r="AE23" t="str">
        <f t="shared" ca="1" si="4"/>
        <v>AvatarFS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8</v>
      </c>
      <c r="B24">
        <f t="shared" si="1"/>
        <v>1</v>
      </c>
      <c r="C24" s="4">
        <f t="shared" ca="1" si="2"/>
        <v>97780</v>
      </c>
      <c r="D24">
        <v>97780</v>
      </c>
      <c r="E24" t="s">
        <v>410</v>
      </c>
      <c r="F24" t="s">
        <v>63</v>
      </c>
      <c r="G24" t="s">
        <v>555</v>
      </c>
      <c r="H24" t="s">
        <v>94</v>
      </c>
      <c r="I24" t="s">
        <v>24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981</v>
      </c>
      <c r="O24" t="s">
        <v>123</v>
      </c>
      <c r="P24" t="s">
        <v>123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90</v>
      </c>
      <c r="X24" t="s">
        <v>959</v>
      </c>
      <c r="Y24" t="s">
        <v>484</v>
      </c>
      <c r="Z24" t="s">
        <v>484</v>
      </c>
      <c r="AA24" s="2">
        <v>42828.155347222222</v>
      </c>
      <c r="AB24" s="2">
        <v>42835.284525462965</v>
      </c>
      <c r="AD24">
        <v>10</v>
      </c>
      <c r="AE24" t="str">
        <f t="shared" ca="1" si="4"/>
        <v>AvatarFS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P2</v>
      </c>
    </row>
    <row r="25" spans="1:34" x14ac:dyDescent="0.3">
      <c r="A25">
        <f t="shared" si="0"/>
        <v>372</v>
      </c>
      <c r="B25">
        <f t="shared" si="1"/>
        <v>81</v>
      </c>
      <c r="C25" s="4">
        <f t="shared" ca="1" si="2"/>
        <v>79691</v>
      </c>
      <c r="D25">
        <v>79691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310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95</v>
      </c>
      <c r="X25" t="s">
        <v>311</v>
      </c>
      <c r="Y25" t="s">
        <v>484</v>
      </c>
      <c r="Z25" t="s">
        <v>484</v>
      </c>
      <c r="AA25" s="2">
        <v>42458.048437500001</v>
      </c>
      <c r="AB25" s="2">
        <v>42755.033599537041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280</v>
      </c>
      <c r="B26">
        <f t="shared" si="1"/>
        <v>4</v>
      </c>
      <c r="C26" s="4">
        <f t="shared" ca="1" si="2"/>
        <v>85572</v>
      </c>
      <c r="D26">
        <v>85572</v>
      </c>
      <c r="E26" t="s">
        <v>252</v>
      </c>
      <c r="F26" t="s">
        <v>70</v>
      </c>
      <c r="G26" t="s">
        <v>71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313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95</v>
      </c>
      <c r="X26" t="s">
        <v>272</v>
      </c>
      <c r="Y26" t="s">
        <v>484</v>
      </c>
      <c r="Z26" t="s">
        <v>484</v>
      </c>
      <c r="AA26" s="2">
        <v>42552.705081018517</v>
      </c>
      <c r="AB26" s="2">
        <v>42832.715104166666</v>
      </c>
      <c r="AD26">
        <v>7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222</v>
      </c>
      <c r="B27">
        <f t="shared" si="1"/>
        <v>81</v>
      </c>
      <c r="C27" s="4">
        <f t="shared" ca="1" si="2"/>
        <v>88250</v>
      </c>
      <c r="D27">
        <v>88250</v>
      </c>
      <c r="E27" t="s">
        <v>72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314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105</v>
      </c>
      <c r="X27" t="s">
        <v>315</v>
      </c>
      <c r="Y27" t="s">
        <v>484</v>
      </c>
      <c r="Z27" t="s">
        <v>484</v>
      </c>
      <c r="AA27" s="2">
        <v>42611.350347222222</v>
      </c>
      <c r="AB27" s="2">
        <v>42755.033576388887</v>
      </c>
      <c r="AD27">
        <v>7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31</v>
      </c>
      <c r="B28">
        <f t="shared" si="1"/>
        <v>31</v>
      </c>
      <c r="C28" s="4">
        <f t="shared" ca="1" si="2"/>
        <v>96941</v>
      </c>
      <c r="D28">
        <v>96941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749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188</v>
      </c>
      <c r="Y28" t="s">
        <v>484</v>
      </c>
      <c r="Z28" t="s">
        <v>484</v>
      </c>
      <c r="AA28" s="2">
        <v>42804.150763888887</v>
      </c>
      <c r="AB28" s="2">
        <v>42804.495324074072</v>
      </c>
      <c r="AD28">
        <v>8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20</v>
      </c>
      <c r="B29">
        <f t="shared" si="1"/>
        <v>1</v>
      </c>
      <c r="C29" s="4">
        <f t="shared" ca="1" si="2"/>
        <v>97325</v>
      </c>
      <c r="D29">
        <v>97325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946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54</v>
      </c>
      <c r="X29" t="s">
        <v>456</v>
      </c>
      <c r="Y29" t="s">
        <v>484</v>
      </c>
      <c r="Z29" t="s">
        <v>484</v>
      </c>
      <c r="AA29" s="2">
        <v>42815.376701388886</v>
      </c>
      <c r="AB29" s="2">
        <v>42835.33797453704</v>
      </c>
      <c r="AD29">
        <v>9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20</v>
      </c>
      <c r="B30">
        <f t="shared" si="1"/>
        <v>17</v>
      </c>
      <c r="C30" s="4">
        <f t="shared" ca="1" si="2"/>
        <v>97340</v>
      </c>
      <c r="D30">
        <v>97340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852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39</v>
      </c>
      <c r="V30" t="s">
        <v>82</v>
      </c>
      <c r="W30" t="s">
        <v>54</v>
      </c>
      <c r="X30" t="s">
        <v>389</v>
      </c>
      <c r="Y30" t="s">
        <v>484</v>
      </c>
      <c r="Z30" t="s">
        <v>484</v>
      </c>
      <c r="AA30" s="2">
        <v>42815.614641203705</v>
      </c>
      <c r="AB30" s="2">
        <v>42818.02071759259</v>
      </c>
      <c r="AD30">
        <v>5</v>
      </c>
      <c r="AE30" t="str">
        <f t="shared" ca="1" si="4"/>
        <v>Documentation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P0</v>
      </c>
    </row>
    <row r="31" spans="1:34" x14ac:dyDescent="0.3">
      <c r="A31">
        <f t="shared" si="0"/>
        <v>12</v>
      </c>
      <c r="B31">
        <f t="shared" si="1"/>
        <v>8</v>
      </c>
      <c r="C31" s="4">
        <f t="shared" ca="1" si="2"/>
        <v>97618</v>
      </c>
      <c r="D31">
        <v>97618</v>
      </c>
      <c r="E31" t="s">
        <v>69</v>
      </c>
      <c r="F31" t="s">
        <v>70</v>
      </c>
      <c r="G31" t="s">
        <v>71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947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54</v>
      </c>
      <c r="X31" t="s">
        <v>456</v>
      </c>
      <c r="Y31" t="s">
        <v>484</v>
      </c>
      <c r="Z31" t="s">
        <v>484</v>
      </c>
      <c r="AA31" s="2">
        <v>42823.494652777779</v>
      </c>
      <c r="AB31" s="2">
        <v>42828.518969907411</v>
      </c>
      <c r="AD31">
        <v>8</v>
      </c>
      <c r="AE31" t="str">
        <f t="shared" ca="1" si="4"/>
        <v>Documentation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8</v>
      </c>
      <c r="B32">
        <f t="shared" si="1"/>
        <v>4</v>
      </c>
      <c r="C32" s="4">
        <f t="shared" ca="1" si="2"/>
        <v>97781</v>
      </c>
      <c r="D32">
        <v>97781</v>
      </c>
      <c r="E32" t="s">
        <v>69</v>
      </c>
      <c r="F32" t="s">
        <v>70</v>
      </c>
      <c r="G32" t="s">
        <v>71</v>
      </c>
      <c r="H32" t="s">
        <v>184</v>
      </c>
      <c r="I32" t="s">
        <v>81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960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95</v>
      </c>
      <c r="X32" t="s">
        <v>311</v>
      </c>
      <c r="Y32" t="s">
        <v>484</v>
      </c>
      <c r="Z32" t="s">
        <v>484</v>
      </c>
      <c r="AA32" s="2">
        <v>42828.162638888891</v>
      </c>
      <c r="AB32" s="2">
        <v>42832.715092592596</v>
      </c>
      <c r="AD32">
        <v>4</v>
      </c>
      <c r="AE32" t="str">
        <f t="shared" ca="1" si="4"/>
        <v>Documentation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P0</v>
      </c>
    </row>
    <row r="33" spans="1:34" x14ac:dyDescent="0.3">
      <c r="A33">
        <f t="shared" si="0"/>
        <v>7</v>
      </c>
      <c r="B33">
        <f t="shared" si="1"/>
        <v>6</v>
      </c>
      <c r="C33" s="4">
        <f t="shared" ca="1" si="2"/>
        <v>97868</v>
      </c>
      <c r="D33">
        <v>97868</v>
      </c>
      <c r="E33" t="s">
        <v>229</v>
      </c>
      <c r="F33" t="s">
        <v>70</v>
      </c>
      <c r="G33" t="s">
        <v>71</v>
      </c>
      <c r="H33" t="s">
        <v>94</v>
      </c>
      <c r="I33" t="s">
        <v>24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983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22</v>
      </c>
      <c r="V33" t="s">
        <v>29</v>
      </c>
      <c r="W33" t="s">
        <v>54</v>
      </c>
      <c r="X33" t="s">
        <v>405</v>
      </c>
      <c r="Y33" t="s">
        <v>484</v>
      </c>
      <c r="Z33" t="s">
        <v>484</v>
      </c>
      <c r="AA33" s="2">
        <v>42829.414212962962</v>
      </c>
      <c r="AB33" s="2">
        <v>42830.016770833332</v>
      </c>
      <c r="AD33">
        <v>3</v>
      </c>
      <c r="AE33" t="str">
        <f t="shared" ca="1" si="4"/>
        <v>Documentation</v>
      </c>
      <c r="AF33" t="str">
        <f t="shared" ca="1" si="5"/>
        <v xml:space="preserve"> ---</v>
      </c>
      <c r="AG33" t="str">
        <f t="shared" ca="1" si="6"/>
        <v>NoWaive</v>
      </c>
      <c r="AH33" t="str">
        <f t="shared" ca="1" si="7"/>
        <v>P2</v>
      </c>
    </row>
    <row r="34" spans="1:34" x14ac:dyDescent="0.3">
      <c r="A34">
        <f t="shared" ref="A34:A65" si="8">DAYS360(AA34,$K$104)</f>
        <v>19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97372</v>
      </c>
      <c r="D34">
        <v>97372</v>
      </c>
      <c r="E34" t="s">
        <v>413</v>
      </c>
      <c r="F34" t="s">
        <v>253</v>
      </c>
      <c r="G34" t="s">
        <v>254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860</v>
      </c>
      <c r="O34" t="s">
        <v>123</v>
      </c>
      <c r="P34" t="s">
        <v>1004</v>
      </c>
      <c r="Q34" t="s">
        <v>82</v>
      </c>
      <c r="S34" t="s">
        <v>269</v>
      </c>
      <c r="T34" t="s">
        <v>23</v>
      </c>
      <c r="U34" t="s">
        <v>22</v>
      </c>
      <c r="V34" t="s">
        <v>82</v>
      </c>
      <c r="W34" t="s">
        <v>54</v>
      </c>
      <c r="X34" t="s">
        <v>277</v>
      </c>
      <c r="Y34" t="s">
        <v>484</v>
      </c>
      <c r="Z34" t="s">
        <v>484</v>
      </c>
      <c r="AA34" s="2">
        <v>42816.401145833333</v>
      </c>
      <c r="AB34" s="2">
        <v>42836.217372685183</v>
      </c>
      <c r="AD34">
        <v>8</v>
      </c>
      <c r="AE34" t="str">
        <f t="shared" ref="AE34:AE65" ca="1" si="12">IFERROR(VLOOKUP($D34,INDIRECT("'" &amp; $K$103 &amp; "'!$C$2:$K$90"),4,FALSE),"NTR")</f>
        <v>File Access Auditing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7</v>
      </c>
      <c r="B35">
        <f t="shared" si="9"/>
        <v>1</v>
      </c>
      <c r="C35" s="4">
        <f t="shared" ca="1" si="10"/>
        <v>97879</v>
      </c>
      <c r="D35">
        <v>97879</v>
      </c>
      <c r="E35" t="s">
        <v>113</v>
      </c>
      <c r="F35" t="s">
        <v>253</v>
      </c>
      <c r="G35" t="s">
        <v>256</v>
      </c>
      <c r="H35" t="s">
        <v>184</v>
      </c>
      <c r="I35" t="s">
        <v>68</v>
      </c>
      <c r="J35" t="s">
        <v>123</v>
      </c>
      <c r="K35" t="str">
        <f t="shared" ca="1" si="11"/>
        <v>.</v>
      </c>
      <c r="L35" t="s">
        <v>484</v>
      </c>
      <c r="M35" t="s">
        <v>917</v>
      </c>
      <c r="N35" t="s">
        <v>984</v>
      </c>
      <c r="O35" t="s">
        <v>123</v>
      </c>
      <c r="P35" t="s">
        <v>123</v>
      </c>
      <c r="Q35" t="s">
        <v>82</v>
      </c>
      <c r="S35" t="s">
        <v>269</v>
      </c>
      <c r="T35" t="s">
        <v>23</v>
      </c>
      <c r="U35" t="s">
        <v>22</v>
      </c>
      <c r="V35" t="s">
        <v>82</v>
      </c>
      <c r="W35" t="s">
        <v>54</v>
      </c>
      <c r="X35" t="s">
        <v>277</v>
      </c>
      <c r="Y35" t="s">
        <v>484</v>
      </c>
      <c r="Z35" t="s">
        <v>873</v>
      </c>
      <c r="AA35" s="2">
        <v>42829.472199074073</v>
      </c>
      <c r="AB35" s="2">
        <v>42835.898819444446</v>
      </c>
      <c r="AD35">
        <v>6</v>
      </c>
      <c r="AE35" t="str">
        <f t="shared" ca="1" si="12"/>
        <v>File Access Auditing</v>
      </c>
      <c r="AF35" t="str">
        <f t="shared" ca="1" si="13"/>
        <v>Avitus_1.4.0.64-20170419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5</v>
      </c>
      <c r="B36">
        <f t="shared" si="9"/>
        <v>1</v>
      </c>
      <c r="C36" s="4">
        <f t="shared" ca="1" si="10"/>
        <v>98014</v>
      </c>
      <c r="D36">
        <v>98014</v>
      </c>
      <c r="E36" t="s">
        <v>113</v>
      </c>
      <c r="F36" t="s">
        <v>253</v>
      </c>
      <c r="G36" t="s">
        <v>256</v>
      </c>
      <c r="H36" t="s">
        <v>184</v>
      </c>
      <c r="I36" t="s">
        <v>68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994</v>
      </c>
      <c r="O36" t="s">
        <v>123</v>
      </c>
      <c r="P36" t="s">
        <v>123</v>
      </c>
      <c r="Q36" t="s">
        <v>82</v>
      </c>
      <c r="S36" t="s">
        <v>269</v>
      </c>
      <c r="T36" t="s">
        <v>23</v>
      </c>
      <c r="U36" t="s">
        <v>22</v>
      </c>
      <c r="V36" t="s">
        <v>82</v>
      </c>
      <c r="W36" t="s">
        <v>54</v>
      </c>
      <c r="X36" t="s">
        <v>277</v>
      </c>
      <c r="Y36" t="s">
        <v>484</v>
      </c>
      <c r="Z36" t="s">
        <v>484</v>
      </c>
      <c r="AA36" s="2">
        <v>42831.495127314818</v>
      </c>
      <c r="AB36" s="2">
        <v>42835.398726851854</v>
      </c>
      <c r="AD36">
        <v>7</v>
      </c>
      <c r="AE36" t="str">
        <f t="shared" ca="1" si="12"/>
        <v>File Access Auditing</v>
      </c>
      <c r="AF36" t="str">
        <f t="shared" ca="1" si="13"/>
        <v xml:space="preserve"> ---</v>
      </c>
      <c r="AG36" t="str">
        <f t="shared" ca="1" si="14"/>
        <v>NoWaive</v>
      </c>
      <c r="AH36" t="str">
        <f t="shared" ca="1" si="15"/>
        <v>P0</v>
      </c>
    </row>
    <row r="37" spans="1:34" x14ac:dyDescent="0.3">
      <c r="A37">
        <f t="shared" si="8"/>
        <v>4</v>
      </c>
      <c r="B37">
        <f t="shared" si="9"/>
        <v>0</v>
      </c>
      <c r="C37" s="4">
        <f t="shared" ca="1" si="10"/>
        <v>98057</v>
      </c>
      <c r="D37">
        <v>98057</v>
      </c>
      <c r="E37" t="s">
        <v>413</v>
      </c>
      <c r="F37" t="s">
        <v>253</v>
      </c>
      <c r="G37" t="s">
        <v>254</v>
      </c>
      <c r="H37" t="s">
        <v>184</v>
      </c>
      <c r="I37" t="s">
        <v>68</v>
      </c>
      <c r="J37" t="s">
        <v>123</v>
      </c>
      <c r="K37" t="str">
        <f t="shared" ca="1" si="11"/>
        <v>.</v>
      </c>
      <c r="L37" t="s">
        <v>484</v>
      </c>
      <c r="M37" t="s">
        <v>980</v>
      </c>
      <c r="N37" t="s">
        <v>1003</v>
      </c>
      <c r="O37" t="s">
        <v>123</v>
      </c>
      <c r="P37" t="s">
        <v>1004</v>
      </c>
      <c r="Q37" t="s">
        <v>82</v>
      </c>
      <c r="S37" t="s">
        <v>269</v>
      </c>
      <c r="T37" t="s">
        <v>23</v>
      </c>
      <c r="U37" t="s">
        <v>22</v>
      </c>
      <c r="V37" t="s">
        <v>82</v>
      </c>
      <c r="W37" t="s">
        <v>54</v>
      </c>
      <c r="X37" t="s">
        <v>277</v>
      </c>
      <c r="Y37" t="s">
        <v>484</v>
      </c>
      <c r="Z37" t="s">
        <v>484</v>
      </c>
      <c r="AA37" s="2">
        <v>42832.589328703703</v>
      </c>
      <c r="AB37" s="2">
        <v>42836.250451388885</v>
      </c>
      <c r="AD37">
        <v>7</v>
      </c>
      <c r="AE37" t="str">
        <f t="shared" ca="1" si="12"/>
        <v>File Access Auditing</v>
      </c>
      <c r="AF37" t="str">
        <f t="shared" ca="1" si="13"/>
        <v>Avitus_1.4.0.65-20170426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220</v>
      </c>
      <c r="B38">
        <f t="shared" si="9"/>
        <v>5</v>
      </c>
      <c r="C38" s="4">
        <f t="shared" ca="1" si="10"/>
        <v>88457</v>
      </c>
      <c r="D38">
        <v>88457</v>
      </c>
      <c r="E38" t="s">
        <v>408</v>
      </c>
      <c r="F38" t="s">
        <v>28</v>
      </c>
      <c r="G38" t="s">
        <v>407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524</v>
      </c>
      <c r="O38">
        <v>11710</v>
      </c>
      <c r="P38" t="s">
        <v>992</v>
      </c>
      <c r="Q38" t="s">
        <v>287</v>
      </c>
      <c r="R38" t="s">
        <v>82</v>
      </c>
      <c r="S38" t="s">
        <v>269</v>
      </c>
      <c r="T38" t="s">
        <v>23</v>
      </c>
      <c r="U38" t="s">
        <v>22</v>
      </c>
      <c r="V38" t="s">
        <v>25</v>
      </c>
      <c r="W38" t="s">
        <v>26</v>
      </c>
      <c r="X38" t="s">
        <v>41</v>
      </c>
      <c r="Y38" t="s">
        <v>484</v>
      </c>
      <c r="Z38" t="s">
        <v>484</v>
      </c>
      <c r="AA38" s="2">
        <v>42614.314895833333</v>
      </c>
      <c r="AB38" s="2">
        <v>42831.664618055554</v>
      </c>
      <c r="AC38" t="s">
        <v>170</v>
      </c>
      <c r="AD38">
        <v>6</v>
      </c>
      <c r="AE38" t="str">
        <f t="shared" ca="1" si="12"/>
        <v>Platform Software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P1</v>
      </c>
    </row>
    <row r="39" spans="1:34" x14ac:dyDescent="0.3">
      <c r="A39">
        <f t="shared" si="8"/>
        <v>58</v>
      </c>
      <c r="B39">
        <f t="shared" si="9"/>
        <v>4</v>
      </c>
      <c r="C39" s="4">
        <f t="shared" ca="1" si="10"/>
        <v>95826</v>
      </c>
      <c r="D39">
        <v>95826</v>
      </c>
      <c r="E39" t="s">
        <v>246</v>
      </c>
      <c r="F39" t="s">
        <v>28</v>
      </c>
      <c r="G39" t="s">
        <v>481</v>
      </c>
      <c r="H39" t="s">
        <v>184</v>
      </c>
      <c r="I39" t="s">
        <v>81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379</v>
      </c>
      <c r="O39" t="s">
        <v>123</v>
      </c>
      <c r="P39" t="s">
        <v>38</v>
      </c>
      <c r="Q39" t="s">
        <v>287</v>
      </c>
      <c r="R39" t="s">
        <v>82</v>
      </c>
      <c r="S39" t="s">
        <v>269</v>
      </c>
      <c r="T39" t="s">
        <v>36</v>
      </c>
      <c r="U39" t="s">
        <v>22</v>
      </c>
      <c r="V39" t="s">
        <v>82</v>
      </c>
      <c r="W39" t="s">
        <v>54</v>
      </c>
      <c r="X39" t="s">
        <v>108</v>
      </c>
      <c r="Y39" t="s">
        <v>484</v>
      </c>
      <c r="Z39" t="s">
        <v>484</v>
      </c>
      <c r="AA39" s="2">
        <v>42779.683287037034</v>
      </c>
      <c r="AB39" s="2">
        <v>42832.715150462966</v>
      </c>
      <c r="AC39" t="s">
        <v>170</v>
      </c>
      <c r="AD39">
        <v>6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P0</v>
      </c>
    </row>
    <row r="40" spans="1:34" x14ac:dyDescent="0.3">
      <c r="A40">
        <f t="shared" si="8"/>
        <v>58</v>
      </c>
      <c r="B40">
        <f t="shared" si="9"/>
        <v>5</v>
      </c>
      <c r="C40" s="4">
        <f t="shared" ca="1" si="10"/>
        <v>95829</v>
      </c>
      <c r="D40">
        <v>95829</v>
      </c>
      <c r="E40" t="s">
        <v>760</v>
      </c>
      <c r="F40" t="s">
        <v>28</v>
      </c>
      <c r="G40" t="s">
        <v>376</v>
      </c>
      <c r="H40" t="s">
        <v>184</v>
      </c>
      <c r="I40" t="s">
        <v>245</v>
      </c>
      <c r="J40" t="s">
        <v>123</v>
      </c>
      <c r="K40" t="str">
        <f t="shared" ca="1" si="11"/>
        <v>.</v>
      </c>
      <c r="L40" t="s">
        <v>484</v>
      </c>
      <c r="M40" t="s">
        <v>917</v>
      </c>
      <c r="N40" t="s">
        <v>385</v>
      </c>
      <c r="O40" t="s">
        <v>123</v>
      </c>
      <c r="P40" t="s">
        <v>196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279</v>
      </c>
      <c r="W40" t="s">
        <v>32</v>
      </c>
      <c r="X40" t="s">
        <v>108</v>
      </c>
      <c r="Y40" t="s">
        <v>103</v>
      </c>
      <c r="Z40" t="s">
        <v>484</v>
      </c>
      <c r="AA40" s="2">
        <v>42779.684513888889</v>
      </c>
      <c r="AB40" s="2">
        <v>42831.350300925929</v>
      </c>
      <c r="AC40" t="s">
        <v>170</v>
      </c>
      <c r="AD40">
        <v>6</v>
      </c>
      <c r="AE40" t="str">
        <f t="shared" ca="1" si="12"/>
        <v>Platform Software</v>
      </c>
      <c r="AF40" t="str">
        <f t="shared" ca="1" si="13"/>
        <v>Avitus_1.4.0.64-20170419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24</v>
      </c>
      <c r="B41">
        <f t="shared" si="9"/>
        <v>1</v>
      </c>
      <c r="C41" s="4">
        <f t="shared" ca="1" si="10"/>
        <v>97242</v>
      </c>
      <c r="D41">
        <v>97242</v>
      </c>
      <c r="E41" t="s">
        <v>513</v>
      </c>
      <c r="F41" t="s">
        <v>28</v>
      </c>
      <c r="G41" t="s">
        <v>914</v>
      </c>
      <c r="H41" t="s">
        <v>112</v>
      </c>
      <c r="I41" t="s">
        <v>30</v>
      </c>
      <c r="J41" t="s">
        <v>123</v>
      </c>
      <c r="K41" t="str">
        <f t="shared" ca="1" si="11"/>
        <v>.</v>
      </c>
      <c r="L41" t="s">
        <v>484</v>
      </c>
      <c r="M41" t="s">
        <v>945</v>
      </c>
      <c r="N41" t="s">
        <v>809</v>
      </c>
      <c r="O41">
        <v>17112</v>
      </c>
      <c r="P41" t="s">
        <v>168</v>
      </c>
      <c r="Q41" t="s">
        <v>287</v>
      </c>
      <c r="R41" t="s">
        <v>82</v>
      </c>
      <c r="S41" t="s">
        <v>269</v>
      </c>
      <c r="T41" t="s">
        <v>36</v>
      </c>
      <c r="U41" t="s">
        <v>35</v>
      </c>
      <c r="V41" t="s">
        <v>190</v>
      </c>
      <c r="W41" t="s">
        <v>26</v>
      </c>
      <c r="X41" t="s">
        <v>108</v>
      </c>
      <c r="Y41" t="s">
        <v>103</v>
      </c>
      <c r="Z41" t="s">
        <v>851</v>
      </c>
      <c r="AA41" s="2">
        <v>42811.7106712963</v>
      </c>
      <c r="AB41" s="2">
        <v>42835.877245370371</v>
      </c>
      <c r="AD41">
        <v>3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P1</v>
      </c>
    </row>
    <row r="42" spans="1:34" x14ac:dyDescent="0.3">
      <c r="A42">
        <f t="shared" si="8"/>
        <v>21</v>
      </c>
      <c r="B42">
        <f t="shared" si="9"/>
        <v>5</v>
      </c>
      <c r="C42" s="4">
        <f t="shared" ca="1" si="10"/>
        <v>97279</v>
      </c>
      <c r="D42">
        <v>97279</v>
      </c>
      <c r="E42" t="s">
        <v>395</v>
      </c>
      <c r="F42" t="s">
        <v>28</v>
      </c>
      <c r="G42" t="s">
        <v>912</v>
      </c>
      <c r="H42" t="s">
        <v>112</v>
      </c>
      <c r="I42" t="s">
        <v>30</v>
      </c>
      <c r="J42" t="s">
        <v>123</v>
      </c>
      <c r="K42" t="str">
        <f t="shared" ca="1" si="11"/>
        <v>.</v>
      </c>
      <c r="L42" t="s">
        <v>484</v>
      </c>
      <c r="M42" t="s">
        <v>945</v>
      </c>
      <c r="N42" t="s">
        <v>810</v>
      </c>
      <c r="O42">
        <v>17090</v>
      </c>
      <c r="P42" t="s">
        <v>168</v>
      </c>
      <c r="Q42" t="s">
        <v>287</v>
      </c>
      <c r="R42" t="s">
        <v>82</v>
      </c>
      <c r="S42" t="s">
        <v>269</v>
      </c>
      <c r="T42" t="s">
        <v>36</v>
      </c>
      <c r="U42" t="s">
        <v>35</v>
      </c>
      <c r="V42" t="s">
        <v>190</v>
      </c>
      <c r="W42" t="s">
        <v>26</v>
      </c>
      <c r="X42" t="s">
        <v>108</v>
      </c>
      <c r="Y42" t="s">
        <v>103</v>
      </c>
      <c r="Z42" t="s">
        <v>484</v>
      </c>
      <c r="AA42" s="2">
        <v>42814.462037037039</v>
      </c>
      <c r="AB42" s="2">
        <v>42831.351550925923</v>
      </c>
      <c r="AD42">
        <v>5</v>
      </c>
      <c r="AE42" t="str">
        <f t="shared" ca="1" si="12"/>
        <v>Platform Software</v>
      </c>
      <c r="AF42" t="str">
        <f t="shared" ca="1" si="13"/>
        <v>Avitus_1.4.0.63-20170412</v>
      </c>
      <c r="AG42" t="str">
        <f t="shared" ca="1" si="14"/>
        <v>NoWaive</v>
      </c>
      <c r="AH42" t="str">
        <f t="shared" ca="1" si="15"/>
        <v>P1</v>
      </c>
    </row>
    <row r="43" spans="1:34" x14ac:dyDescent="0.3">
      <c r="A43">
        <f t="shared" si="8"/>
        <v>13</v>
      </c>
      <c r="B43">
        <f t="shared" si="9"/>
        <v>1</v>
      </c>
      <c r="C43" s="4">
        <f t="shared" ca="1" si="10"/>
        <v>97575</v>
      </c>
      <c r="D43">
        <v>97575</v>
      </c>
      <c r="E43" t="s">
        <v>513</v>
      </c>
      <c r="F43" t="s">
        <v>28</v>
      </c>
      <c r="G43" t="s">
        <v>914</v>
      </c>
      <c r="H43" t="s">
        <v>184</v>
      </c>
      <c r="I43" t="s">
        <v>81</v>
      </c>
      <c r="J43" t="s">
        <v>123</v>
      </c>
      <c r="K43" t="str">
        <f t="shared" ca="1" si="11"/>
        <v>.</v>
      </c>
      <c r="L43" t="s">
        <v>484</v>
      </c>
      <c r="M43" t="s">
        <v>945</v>
      </c>
      <c r="N43" t="s">
        <v>924</v>
      </c>
      <c r="O43" t="s">
        <v>123</v>
      </c>
      <c r="P43" t="s">
        <v>168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82</v>
      </c>
      <c r="W43" t="s">
        <v>90</v>
      </c>
      <c r="X43" t="s">
        <v>108</v>
      </c>
      <c r="Y43" t="s">
        <v>484</v>
      </c>
      <c r="Z43" t="s">
        <v>851</v>
      </c>
      <c r="AA43" s="2">
        <v>42822.72452546296</v>
      </c>
      <c r="AB43" s="2">
        <v>42835.87872685185</v>
      </c>
      <c r="AD43">
        <v>3</v>
      </c>
      <c r="AE43" t="str">
        <f t="shared" ca="1" si="12"/>
        <v>Platform Software</v>
      </c>
      <c r="AF43" t="str">
        <f t="shared" ca="1" si="13"/>
        <v xml:space="preserve"> ---</v>
      </c>
      <c r="AG43" t="str">
        <f t="shared" ca="1" si="14"/>
        <v>NoWaive</v>
      </c>
      <c r="AH43" t="str">
        <f t="shared" ca="1" si="15"/>
        <v>P0</v>
      </c>
    </row>
    <row r="44" spans="1:34" x14ac:dyDescent="0.3">
      <c r="A44">
        <f t="shared" si="8"/>
        <v>7</v>
      </c>
      <c r="B44">
        <f t="shared" si="9"/>
        <v>5</v>
      </c>
      <c r="C44" s="4">
        <f t="shared" ca="1" si="10"/>
        <v>97902</v>
      </c>
      <c r="D44">
        <v>97902</v>
      </c>
      <c r="E44" t="s">
        <v>480</v>
      </c>
      <c r="F44" t="s">
        <v>28</v>
      </c>
      <c r="G44" t="s">
        <v>481</v>
      </c>
      <c r="H44" t="s">
        <v>94</v>
      </c>
      <c r="I44" t="s">
        <v>24</v>
      </c>
      <c r="J44" t="s">
        <v>123</v>
      </c>
      <c r="K44" t="str">
        <f t="shared" ca="1" si="11"/>
        <v>.</v>
      </c>
      <c r="L44" t="s">
        <v>484</v>
      </c>
      <c r="M44" t="s">
        <v>980</v>
      </c>
      <c r="N44" t="s">
        <v>985</v>
      </c>
      <c r="O44" t="s">
        <v>123</v>
      </c>
      <c r="P44" t="s">
        <v>196</v>
      </c>
      <c r="Q44" t="s">
        <v>287</v>
      </c>
      <c r="R44" t="s">
        <v>419</v>
      </c>
      <c r="S44" t="s">
        <v>269</v>
      </c>
      <c r="T44" t="s">
        <v>23</v>
      </c>
      <c r="U44" t="s">
        <v>22</v>
      </c>
      <c r="V44" t="s">
        <v>156</v>
      </c>
      <c r="W44" t="s">
        <v>489</v>
      </c>
      <c r="X44" t="s">
        <v>480</v>
      </c>
      <c r="Y44" t="s">
        <v>484</v>
      </c>
      <c r="Z44" t="s">
        <v>484</v>
      </c>
      <c r="AA44" s="2">
        <v>42829.617002314815</v>
      </c>
      <c r="AB44" s="2">
        <v>42831.662222222221</v>
      </c>
      <c r="AD44">
        <v>4</v>
      </c>
      <c r="AE44" t="str">
        <f t="shared" ca="1" si="12"/>
        <v>Platform Software</v>
      </c>
      <c r="AF44" t="str">
        <f t="shared" ca="1" si="13"/>
        <v>Avitus_1.4.0.65-20170426</v>
      </c>
      <c r="AG44" t="str">
        <f t="shared" ca="1" si="14"/>
        <v>NoWaive</v>
      </c>
      <c r="AH44" t="str">
        <f t="shared" ca="1" si="15"/>
        <v>P2</v>
      </c>
    </row>
    <row r="45" spans="1:34" x14ac:dyDescent="0.3">
      <c r="A45">
        <f t="shared" si="8"/>
        <v>6</v>
      </c>
      <c r="B45">
        <f t="shared" si="9"/>
        <v>5</v>
      </c>
      <c r="C45" s="4">
        <f t="shared" ca="1" si="10"/>
        <v>97971</v>
      </c>
      <c r="D45">
        <v>97971</v>
      </c>
      <c r="E45" t="s">
        <v>513</v>
      </c>
      <c r="F45" t="s">
        <v>28</v>
      </c>
      <c r="G45" t="s">
        <v>866</v>
      </c>
      <c r="H45" t="s">
        <v>112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986</v>
      </c>
      <c r="O45" t="s">
        <v>123</v>
      </c>
      <c r="P45" t="s">
        <v>168</v>
      </c>
      <c r="Q45" t="s">
        <v>287</v>
      </c>
      <c r="R45" t="s">
        <v>82</v>
      </c>
      <c r="S45" t="s">
        <v>269</v>
      </c>
      <c r="T45" t="s">
        <v>36</v>
      </c>
      <c r="U45" t="s">
        <v>35</v>
      </c>
      <c r="V45" t="s">
        <v>287</v>
      </c>
      <c r="W45" t="s">
        <v>95</v>
      </c>
      <c r="X45" t="s">
        <v>108</v>
      </c>
      <c r="Y45" t="s">
        <v>103</v>
      </c>
      <c r="Z45" t="s">
        <v>484</v>
      </c>
      <c r="AA45" s="2">
        <v>42830.646192129629</v>
      </c>
      <c r="AB45" s="2">
        <v>42831.7422337963</v>
      </c>
      <c r="AD45">
        <v>3</v>
      </c>
      <c r="AE45" t="str">
        <f t="shared" ca="1" si="12"/>
        <v>Platform Software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P1</v>
      </c>
    </row>
    <row r="46" spans="1:34" x14ac:dyDescent="0.3">
      <c r="A46">
        <f t="shared" si="8"/>
        <v>97</v>
      </c>
      <c r="B46">
        <f t="shared" si="9"/>
        <v>4</v>
      </c>
      <c r="C46" s="4">
        <f t="shared" ca="1" si="10"/>
        <v>94191</v>
      </c>
      <c r="D46">
        <v>94191</v>
      </c>
      <c r="E46" t="s">
        <v>186</v>
      </c>
      <c r="F46" t="s">
        <v>75</v>
      </c>
      <c r="G46" t="s">
        <v>76</v>
      </c>
      <c r="H46" t="s">
        <v>112</v>
      </c>
      <c r="I46" t="s">
        <v>30</v>
      </c>
      <c r="J46" t="s">
        <v>123</v>
      </c>
      <c r="K46" t="str">
        <f t="shared" ca="1" si="11"/>
        <v>.</v>
      </c>
      <c r="L46" t="s">
        <v>796</v>
      </c>
      <c r="M46" t="s">
        <v>484</v>
      </c>
      <c r="N46" t="s">
        <v>344</v>
      </c>
      <c r="O46">
        <v>12886</v>
      </c>
      <c r="P46" t="s">
        <v>123</v>
      </c>
      <c r="Q46" t="s">
        <v>82</v>
      </c>
      <c r="S46" t="s">
        <v>269</v>
      </c>
      <c r="T46" t="s">
        <v>36</v>
      </c>
      <c r="U46" t="s">
        <v>35</v>
      </c>
      <c r="V46" t="s">
        <v>25</v>
      </c>
      <c r="W46" t="s">
        <v>26</v>
      </c>
      <c r="X46" t="s">
        <v>272</v>
      </c>
      <c r="Y46" t="s">
        <v>103</v>
      </c>
      <c r="Z46" t="s">
        <v>484</v>
      </c>
      <c r="AA46" s="2">
        <v>42739.997685185182</v>
      </c>
      <c r="AB46" s="2">
        <v>42832.536932870367</v>
      </c>
      <c r="AD46">
        <v>9</v>
      </c>
      <c r="AE46" t="str">
        <f t="shared" ca="1" si="12"/>
        <v>Protocols-AAUM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P1</v>
      </c>
    </row>
    <row r="47" spans="1:34" x14ac:dyDescent="0.3">
      <c r="A47">
        <f t="shared" si="8"/>
        <v>25</v>
      </c>
      <c r="B47">
        <f t="shared" si="9"/>
        <v>11</v>
      </c>
      <c r="C47" s="4">
        <f t="shared" ca="1" si="10"/>
        <v>97142</v>
      </c>
      <c r="D47">
        <v>97142</v>
      </c>
      <c r="E47" t="s">
        <v>147</v>
      </c>
      <c r="F47" t="s">
        <v>75</v>
      </c>
      <c r="G47" t="s">
        <v>76</v>
      </c>
      <c r="H47" t="s">
        <v>94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827</v>
      </c>
      <c r="O47" t="s">
        <v>123</v>
      </c>
      <c r="P47" t="s">
        <v>98</v>
      </c>
      <c r="Q47" t="s">
        <v>82</v>
      </c>
      <c r="S47" t="s">
        <v>269</v>
      </c>
      <c r="T47" t="s">
        <v>36</v>
      </c>
      <c r="U47" t="s">
        <v>35</v>
      </c>
      <c r="V47" t="s">
        <v>29</v>
      </c>
      <c r="W47" t="s">
        <v>65</v>
      </c>
      <c r="X47" t="s">
        <v>41</v>
      </c>
      <c r="Y47" t="s">
        <v>484</v>
      </c>
      <c r="Z47" t="s">
        <v>484</v>
      </c>
      <c r="AA47" s="2">
        <v>42810.325949074075</v>
      </c>
      <c r="AB47" s="2">
        <v>42824.08085648148</v>
      </c>
      <c r="AD47">
        <v>2</v>
      </c>
      <c r="AE47" t="str">
        <f t="shared" ca="1" si="12"/>
        <v>Protocols-AAUM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P2</v>
      </c>
    </row>
    <row r="48" spans="1:34" x14ac:dyDescent="0.3">
      <c r="A48">
        <f t="shared" si="8"/>
        <v>13</v>
      </c>
      <c r="B48">
        <f t="shared" si="9"/>
        <v>1</v>
      </c>
      <c r="C48" s="4">
        <f t="shared" ca="1" si="10"/>
        <v>97569</v>
      </c>
      <c r="D48">
        <v>97569</v>
      </c>
      <c r="E48" t="s">
        <v>133</v>
      </c>
      <c r="F48" t="s">
        <v>75</v>
      </c>
      <c r="G48" t="s">
        <v>76</v>
      </c>
      <c r="H48" t="s">
        <v>94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945</v>
      </c>
      <c r="N48" t="s">
        <v>923</v>
      </c>
      <c r="O48" t="s">
        <v>123</v>
      </c>
      <c r="P48" t="s">
        <v>123</v>
      </c>
      <c r="Q48" t="s">
        <v>82</v>
      </c>
      <c r="S48" t="s">
        <v>269</v>
      </c>
      <c r="T48" t="s">
        <v>23</v>
      </c>
      <c r="U48" t="s">
        <v>22</v>
      </c>
      <c r="V48" t="s">
        <v>82</v>
      </c>
      <c r="W48" t="s">
        <v>95</v>
      </c>
      <c r="X48" t="s">
        <v>391</v>
      </c>
      <c r="Y48" t="s">
        <v>484</v>
      </c>
      <c r="Z48" t="s">
        <v>484</v>
      </c>
      <c r="AA48" s="2">
        <v>42822.570196759261</v>
      </c>
      <c r="AB48" s="2">
        <v>42835.400277777779</v>
      </c>
      <c r="AD48">
        <v>2</v>
      </c>
      <c r="AE48" t="str">
        <f t="shared" ca="1" si="12"/>
        <v>Protocols-AAUM</v>
      </c>
      <c r="AF48" t="str">
        <f t="shared" ca="1" si="13"/>
        <v>Avitus_1.4.0.63-20170412</v>
      </c>
      <c r="AG48" t="str">
        <f t="shared" ca="1" si="14"/>
        <v>NoWaive</v>
      </c>
      <c r="AH48" t="str">
        <f t="shared" ca="1" si="15"/>
        <v>P2</v>
      </c>
    </row>
    <row r="49" spans="1:34" x14ac:dyDescent="0.3">
      <c r="A49">
        <f t="shared" si="8"/>
        <v>12</v>
      </c>
      <c r="B49">
        <f t="shared" si="9"/>
        <v>0</v>
      </c>
      <c r="C49" s="4">
        <f t="shared" ca="1" si="10"/>
        <v>97617</v>
      </c>
      <c r="D49">
        <v>97617</v>
      </c>
      <c r="E49" t="s">
        <v>149</v>
      </c>
      <c r="F49" t="s">
        <v>75</v>
      </c>
      <c r="G49" t="s">
        <v>80</v>
      </c>
      <c r="H49" t="s">
        <v>94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945</v>
      </c>
      <c r="N49" t="s">
        <v>928</v>
      </c>
      <c r="O49" t="s">
        <v>123</v>
      </c>
      <c r="P49" t="s">
        <v>101</v>
      </c>
      <c r="Q49" t="s">
        <v>82</v>
      </c>
      <c r="S49" t="s">
        <v>269</v>
      </c>
      <c r="T49" t="s">
        <v>36</v>
      </c>
      <c r="U49" t="s">
        <v>22</v>
      </c>
      <c r="V49" t="s">
        <v>29</v>
      </c>
      <c r="W49" t="s">
        <v>65</v>
      </c>
      <c r="X49" t="s">
        <v>405</v>
      </c>
      <c r="Y49" t="s">
        <v>484</v>
      </c>
      <c r="Z49" t="s">
        <v>851</v>
      </c>
      <c r="AA49" s="2">
        <v>42823.494004629632</v>
      </c>
      <c r="AB49" s="2">
        <v>42836.060636574075</v>
      </c>
      <c r="AC49" t="s">
        <v>1014</v>
      </c>
      <c r="AD49">
        <v>4</v>
      </c>
      <c r="AE49" t="str">
        <f t="shared" ca="1" si="12"/>
        <v>Protocols-AAUM</v>
      </c>
      <c r="AF49" t="str">
        <f t="shared" ca="1" si="13"/>
        <v>Avitus_1.4.0.63-20170412</v>
      </c>
      <c r="AG49" t="str">
        <f t="shared" ca="1" si="14"/>
        <v>NoWaive</v>
      </c>
      <c r="AH49" t="str">
        <f t="shared" ca="1" si="15"/>
        <v>P2</v>
      </c>
    </row>
    <row r="50" spans="1:34" x14ac:dyDescent="0.3">
      <c r="A50">
        <f t="shared" si="8"/>
        <v>12</v>
      </c>
      <c r="B50">
        <f t="shared" si="9"/>
        <v>1</v>
      </c>
      <c r="C50" s="4">
        <f t="shared" ca="1" si="10"/>
        <v>97620</v>
      </c>
      <c r="D50">
        <v>97620</v>
      </c>
      <c r="E50" t="s">
        <v>41</v>
      </c>
      <c r="F50" t="s">
        <v>75</v>
      </c>
      <c r="G50" t="s">
        <v>129</v>
      </c>
      <c r="H50" t="s">
        <v>94</v>
      </c>
      <c r="I50" t="s">
        <v>30</v>
      </c>
      <c r="J50" t="s">
        <v>123</v>
      </c>
      <c r="K50" t="str">
        <f t="shared" ca="1" si="11"/>
        <v>.</v>
      </c>
      <c r="L50" t="s">
        <v>796</v>
      </c>
      <c r="M50" t="s">
        <v>484</v>
      </c>
      <c r="N50" t="s">
        <v>929</v>
      </c>
      <c r="O50" t="s">
        <v>123</v>
      </c>
      <c r="P50" t="s">
        <v>123</v>
      </c>
      <c r="Q50" t="s">
        <v>82</v>
      </c>
      <c r="S50" t="s">
        <v>269</v>
      </c>
      <c r="T50" t="s">
        <v>36</v>
      </c>
      <c r="U50" t="s">
        <v>35</v>
      </c>
      <c r="V50" t="s">
        <v>29</v>
      </c>
      <c r="W50" t="s">
        <v>44</v>
      </c>
      <c r="X50" t="s">
        <v>405</v>
      </c>
      <c r="Y50" t="s">
        <v>484</v>
      </c>
      <c r="Z50" t="s">
        <v>484</v>
      </c>
      <c r="AA50" s="2">
        <v>42823.498773148145</v>
      </c>
      <c r="AB50" s="2">
        <v>42835.408854166664</v>
      </c>
      <c r="AD50">
        <v>6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1</v>
      </c>
      <c r="B51">
        <f t="shared" si="9"/>
        <v>1</v>
      </c>
      <c r="C51" s="4">
        <f t="shared" ca="1" si="10"/>
        <v>98118</v>
      </c>
      <c r="D51">
        <v>98118</v>
      </c>
      <c r="E51" t="s">
        <v>84</v>
      </c>
      <c r="F51" t="s">
        <v>19</v>
      </c>
      <c r="G51" t="s">
        <v>442</v>
      </c>
      <c r="H51" t="s">
        <v>94</v>
      </c>
      <c r="I51" t="s">
        <v>123</v>
      </c>
      <c r="J51" t="s">
        <v>123</v>
      </c>
      <c r="K51" t="str">
        <f t="shared" ca="1" si="11"/>
        <v>NTR</v>
      </c>
      <c r="L51" t="s">
        <v>484</v>
      </c>
      <c r="M51" t="s">
        <v>484</v>
      </c>
      <c r="N51" t="s">
        <v>1009</v>
      </c>
      <c r="O51" t="s">
        <v>123</v>
      </c>
      <c r="P51" t="s">
        <v>123</v>
      </c>
      <c r="Q51" t="s">
        <v>21</v>
      </c>
      <c r="S51" t="s">
        <v>269</v>
      </c>
      <c r="T51" t="s">
        <v>36</v>
      </c>
      <c r="U51" t="s">
        <v>35</v>
      </c>
      <c r="V51" t="s">
        <v>82</v>
      </c>
      <c r="W51" t="s">
        <v>54</v>
      </c>
      <c r="X51" t="s">
        <v>47</v>
      </c>
      <c r="Y51" t="s">
        <v>103</v>
      </c>
      <c r="Z51" t="s">
        <v>484</v>
      </c>
      <c r="AA51" s="2">
        <v>42835.585648148146</v>
      </c>
      <c r="AB51" s="2">
        <v>42835.6405787037</v>
      </c>
      <c r="AD51">
        <v>4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x14ac:dyDescent="0.3">
      <c r="A52">
        <f t="shared" si="8"/>
        <v>397</v>
      </c>
      <c r="B52">
        <f t="shared" si="9"/>
        <v>0</v>
      </c>
      <c r="C52" s="4">
        <f t="shared" ca="1" si="10"/>
        <v>78244</v>
      </c>
      <c r="D52">
        <v>78244</v>
      </c>
      <c r="E52" t="s">
        <v>895</v>
      </c>
      <c r="F52" t="s">
        <v>19</v>
      </c>
      <c r="G52" t="s">
        <v>83</v>
      </c>
      <c r="H52" t="s">
        <v>184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353</v>
      </c>
      <c r="O52" t="s">
        <v>123</v>
      </c>
      <c r="P52" t="s">
        <v>123</v>
      </c>
      <c r="Q52" t="s">
        <v>82</v>
      </c>
      <c r="S52" t="s">
        <v>269</v>
      </c>
      <c r="T52" t="s">
        <v>36</v>
      </c>
      <c r="U52" t="s">
        <v>35</v>
      </c>
      <c r="V52" t="s">
        <v>43</v>
      </c>
      <c r="W52" t="s">
        <v>65</v>
      </c>
      <c r="X52" t="s">
        <v>272</v>
      </c>
      <c r="Y52" t="s">
        <v>100</v>
      </c>
      <c r="Z52" t="s">
        <v>484</v>
      </c>
      <c r="AA52" s="2">
        <v>42433.348449074074</v>
      </c>
      <c r="AB52" s="2">
        <v>42836.139282407406</v>
      </c>
      <c r="AD52">
        <v>4</v>
      </c>
      <c r="AE52" t="str">
        <f t="shared" ca="1" si="12"/>
        <v>Protocols-NFS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P0</v>
      </c>
    </row>
    <row r="53" spans="1:34" x14ac:dyDescent="0.3">
      <c r="A53">
        <f t="shared" si="8"/>
        <v>0</v>
      </c>
      <c r="B53">
        <f t="shared" si="9"/>
        <v>0</v>
      </c>
      <c r="C53" s="4">
        <f t="shared" ca="1" si="10"/>
        <v>98131</v>
      </c>
      <c r="D53">
        <v>98131</v>
      </c>
      <c r="E53" t="s">
        <v>405</v>
      </c>
      <c r="F53" t="s">
        <v>86</v>
      </c>
      <c r="G53" t="s">
        <v>92</v>
      </c>
      <c r="H53" t="s">
        <v>94</v>
      </c>
      <c r="I53" t="s">
        <v>123</v>
      </c>
      <c r="J53" t="s">
        <v>123</v>
      </c>
      <c r="K53" t="str">
        <f t="shared" ca="1" si="11"/>
        <v>NTR</v>
      </c>
      <c r="L53" t="s">
        <v>484</v>
      </c>
      <c r="M53" t="s">
        <v>484</v>
      </c>
      <c r="N53" t="s">
        <v>1010</v>
      </c>
      <c r="O53" t="s">
        <v>123</v>
      </c>
      <c r="P53" t="s">
        <v>123</v>
      </c>
      <c r="Q53" t="s">
        <v>21</v>
      </c>
      <c r="S53" t="s">
        <v>269</v>
      </c>
      <c r="T53" t="s">
        <v>36</v>
      </c>
      <c r="U53" t="s">
        <v>35</v>
      </c>
      <c r="V53" t="s">
        <v>82</v>
      </c>
      <c r="W53" t="s">
        <v>90</v>
      </c>
      <c r="X53" t="s">
        <v>430</v>
      </c>
      <c r="Y53" t="s">
        <v>484</v>
      </c>
      <c r="Z53" t="s">
        <v>484</v>
      </c>
      <c r="AA53" s="2">
        <v>42836.151469907411</v>
      </c>
      <c r="AB53" s="2">
        <v>42836.275601851848</v>
      </c>
      <c r="AD53">
        <v>2</v>
      </c>
      <c r="AE53" t="str">
        <f t="shared" ca="1" si="12"/>
        <v>NTR</v>
      </c>
      <c r="AF53" t="str">
        <f t="shared" ca="1" si="13"/>
        <v>NoTarg</v>
      </c>
      <c r="AG53" t="str">
        <f t="shared" ca="1" si="14"/>
        <v>NoWaive</v>
      </c>
      <c r="AH53" t="str">
        <f t="shared" ca="1" si="15"/>
        <v>NTR</v>
      </c>
    </row>
    <row r="54" spans="1:34" x14ac:dyDescent="0.3">
      <c r="A54">
        <f t="shared" si="8"/>
        <v>164</v>
      </c>
      <c r="B54">
        <f t="shared" si="9"/>
        <v>1</v>
      </c>
      <c r="C54" s="4">
        <f t="shared" ca="1" si="10"/>
        <v>91457</v>
      </c>
      <c r="D54">
        <v>91457</v>
      </c>
      <c r="E54" t="s">
        <v>74</v>
      </c>
      <c r="F54" t="s">
        <v>86</v>
      </c>
      <c r="G54" t="s">
        <v>87</v>
      </c>
      <c r="H54" t="s">
        <v>184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980</v>
      </c>
      <c r="N54" t="s">
        <v>358</v>
      </c>
      <c r="O54" t="s">
        <v>123</v>
      </c>
      <c r="P54" t="s">
        <v>123</v>
      </c>
      <c r="Q54" t="s">
        <v>82</v>
      </c>
      <c r="S54" t="s">
        <v>269</v>
      </c>
      <c r="T54" t="s">
        <v>36</v>
      </c>
      <c r="U54" t="s">
        <v>35</v>
      </c>
      <c r="V54" t="s">
        <v>29</v>
      </c>
      <c r="W54" t="s">
        <v>54</v>
      </c>
      <c r="X54" t="s">
        <v>272</v>
      </c>
      <c r="Y54" t="s">
        <v>100</v>
      </c>
      <c r="Z54" t="s">
        <v>484</v>
      </c>
      <c r="AA54" s="2">
        <v>42670.388807870368</v>
      </c>
      <c r="AB54" s="2">
        <v>42835.15724537037</v>
      </c>
      <c r="AD54">
        <v>6</v>
      </c>
      <c r="AE54" t="str">
        <f t="shared" ca="1" si="12"/>
        <v>Protocols-SMB</v>
      </c>
      <c r="AF54" t="str">
        <f t="shared" ca="1" si="13"/>
        <v>Avitus_1.4.0.65-20170426</v>
      </c>
      <c r="AG54" t="str">
        <f t="shared" ca="1" si="14"/>
        <v>NoWaive</v>
      </c>
      <c r="AH54" t="str">
        <f t="shared" ca="1" si="15"/>
        <v>P0</v>
      </c>
    </row>
    <row r="55" spans="1:34" x14ac:dyDescent="0.3">
      <c r="A55">
        <f t="shared" si="8"/>
        <v>160</v>
      </c>
      <c r="B55">
        <f t="shared" si="9"/>
        <v>81</v>
      </c>
      <c r="C55" s="4">
        <f t="shared" ca="1" si="10"/>
        <v>91629</v>
      </c>
      <c r="D55">
        <v>91629</v>
      </c>
      <c r="E55" t="s">
        <v>18</v>
      </c>
      <c r="F55" t="s">
        <v>86</v>
      </c>
      <c r="G55" t="s">
        <v>92</v>
      </c>
      <c r="H55" t="s">
        <v>112</v>
      </c>
      <c r="I55" t="s">
        <v>30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360</v>
      </c>
      <c r="O55">
        <v>12271</v>
      </c>
      <c r="P55" t="s">
        <v>123</v>
      </c>
      <c r="Q55" t="s">
        <v>82</v>
      </c>
      <c r="S55" t="s">
        <v>269</v>
      </c>
      <c r="T55" t="s">
        <v>23</v>
      </c>
      <c r="U55" t="s">
        <v>22</v>
      </c>
      <c r="V55" t="s">
        <v>25</v>
      </c>
      <c r="W55" t="s">
        <v>26</v>
      </c>
      <c r="X55" t="s">
        <v>272</v>
      </c>
      <c r="Y55" t="s">
        <v>484</v>
      </c>
      <c r="Z55" t="s">
        <v>484</v>
      </c>
      <c r="AA55" s="2">
        <v>42675.623761574076</v>
      </c>
      <c r="AB55" s="2">
        <v>42755.023877314816</v>
      </c>
      <c r="AD55">
        <v>2</v>
      </c>
      <c r="AE55" t="str">
        <f t="shared" ca="1" si="12"/>
        <v>Protocols-SMB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P1</v>
      </c>
    </row>
    <row r="56" spans="1:34" x14ac:dyDescent="0.3">
      <c r="A56">
        <f t="shared" si="8"/>
        <v>81</v>
      </c>
      <c r="B56">
        <f t="shared" si="9"/>
        <v>1</v>
      </c>
      <c r="C56" s="4">
        <f t="shared" ca="1" si="10"/>
        <v>94832</v>
      </c>
      <c r="D56">
        <v>94832</v>
      </c>
      <c r="E56" t="s">
        <v>242</v>
      </c>
      <c r="F56" t="s">
        <v>86</v>
      </c>
      <c r="G56" t="s">
        <v>92</v>
      </c>
      <c r="H56" t="s">
        <v>184</v>
      </c>
      <c r="I56" t="s">
        <v>81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270</v>
      </c>
      <c r="O56" t="s">
        <v>123</v>
      </c>
      <c r="P56" t="s">
        <v>271</v>
      </c>
      <c r="Q56" t="s">
        <v>82</v>
      </c>
      <c r="S56" t="s">
        <v>269</v>
      </c>
      <c r="T56" t="s">
        <v>36</v>
      </c>
      <c r="U56" t="s">
        <v>22</v>
      </c>
      <c r="V56" t="s">
        <v>82</v>
      </c>
      <c r="W56" t="s">
        <v>54</v>
      </c>
      <c r="X56" t="s">
        <v>272</v>
      </c>
      <c r="Y56" t="s">
        <v>484</v>
      </c>
      <c r="Z56" t="s">
        <v>484</v>
      </c>
      <c r="AA56" s="2">
        <v>42755.471365740741</v>
      </c>
      <c r="AB56" s="2">
        <v>42835.311099537037</v>
      </c>
      <c r="AC56" t="s">
        <v>170</v>
      </c>
      <c r="AD56">
        <v>4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P0</v>
      </c>
    </row>
    <row r="57" spans="1:34" x14ac:dyDescent="0.3">
      <c r="A57">
        <f t="shared" si="8"/>
        <v>81</v>
      </c>
      <c r="B57">
        <f t="shared" si="9"/>
        <v>48</v>
      </c>
      <c r="C57" s="4">
        <f t="shared" ca="1" si="10"/>
        <v>94835</v>
      </c>
      <c r="D57">
        <v>94835</v>
      </c>
      <c r="E57" t="s">
        <v>561</v>
      </c>
      <c r="F57" t="s">
        <v>86</v>
      </c>
      <c r="G57" t="s">
        <v>87</v>
      </c>
      <c r="H57" t="s">
        <v>112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363</v>
      </c>
      <c r="O57">
        <v>13183</v>
      </c>
      <c r="P57" t="s">
        <v>213</v>
      </c>
      <c r="Q57" t="s">
        <v>82</v>
      </c>
      <c r="S57" t="s">
        <v>269</v>
      </c>
      <c r="T57" t="s">
        <v>36</v>
      </c>
      <c r="U57" t="s">
        <v>35</v>
      </c>
      <c r="V57" t="s">
        <v>190</v>
      </c>
      <c r="W57" t="s">
        <v>26</v>
      </c>
      <c r="X57" t="s">
        <v>272</v>
      </c>
      <c r="Y57" t="s">
        <v>103</v>
      </c>
      <c r="Z57" t="s">
        <v>484</v>
      </c>
      <c r="AA57" s="2">
        <v>42755.484872685185</v>
      </c>
      <c r="AB57" s="2">
        <v>42789.603206018517</v>
      </c>
      <c r="AD57">
        <v>1</v>
      </c>
      <c r="AE57" t="str">
        <f t="shared" ca="1" si="12"/>
        <v>Protocols-SMB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P1</v>
      </c>
    </row>
    <row r="58" spans="1:34" x14ac:dyDescent="0.3">
      <c r="A58">
        <f t="shared" si="8"/>
        <v>48</v>
      </c>
      <c r="B58">
        <f t="shared" si="9"/>
        <v>4</v>
      </c>
      <c r="C58" s="4">
        <f t="shared" ca="1" si="10"/>
        <v>96345</v>
      </c>
      <c r="D58">
        <v>96345</v>
      </c>
      <c r="E58" t="s">
        <v>91</v>
      </c>
      <c r="F58" t="s">
        <v>86</v>
      </c>
      <c r="G58" t="s">
        <v>92</v>
      </c>
      <c r="H58" t="s">
        <v>184</v>
      </c>
      <c r="I58" t="s">
        <v>560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582</v>
      </c>
      <c r="O58" t="s">
        <v>123</v>
      </c>
      <c r="P58" t="s">
        <v>123</v>
      </c>
      <c r="Q58" t="s">
        <v>82</v>
      </c>
      <c r="S58" t="s">
        <v>269</v>
      </c>
      <c r="T58" t="s">
        <v>23</v>
      </c>
      <c r="U58" t="s">
        <v>22</v>
      </c>
      <c r="V58" t="s">
        <v>82</v>
      </c>
      <c r="W58" t="s">
        <v>40</v>
      </c>
      <c r="X58" t="s">
        <v>559</v>
      </c>
      <c r="Y58" t="s">
        <v>484</v>
      </c>
      <c r="Z58" t="s">
        <v>484</v>
      </c>
      <c r="AA58" s="2">
        <v>42789.95722222222</v>
      </c>
      <c r="AB58" s="2">
        <v>42832.714872685188</v>
      </c>
      <c r="AC58" t="s">
        <v>789</v>
      </c>
      <c r="AD58">
        <v>68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P0</v>
      </c>
    </row>
    <row r="59" spans="1:34" x14ac:dyDescent="0.3">
      <c r="A59">
        <f t="shared" si="8"/>
        <v>33</v>
      </c>
      <c r="B59">
        <f t="shared" si="9"/>
        <v>4</v>
      </c>
      <c r="C59" s="4">
        <f t="shared" ca="1" si="10"/>
        <v>96870</v>
      </c>
      <c r="D59">
        <v>96870</v>
      </c>
      <c r="E59" t="s">
        <v>91</v>
      </c>
      <c r="F59" t="s">
        <v>86</v>
      </c>
      <c r="G59" t="s">
        <v>266</v>
      </c>
      <c r="H59" t="s">
        <v>184</v>
      </c>
      <c r="I59" t="s">
        <v>81</v>
      </c>
      <c r="J59" t="s">
        <v>123</v>
      </c>
      <c r="K59" t="str">
        <f t="shared" ca="1" si="11"/>
        <v>.</v>
      </c>
      <c r="L59" t="s">
        <v>484</v>
      </c>
      <c r="M59" t="s">
        <v>980</v>
      </c>
      <c r="N59" t="s">
        <v>772</v>
      </c>
      <c r="O59" t="s">
        <v>123</v>
      </c>
      <c r="P59" t="s">
        <v>123</v>
      </c>
      <c r="Q59" t="s">
        <v>82</v>
      </c>
      <c r="S59" t="s">
        <v>269</v>
      </c>
      <c r="T59" t="s">
        <v>36</v>
      </c>
      <c r="U59" t="s">
        <v>22</v>
      </c>
      <c r="V59" t="s">
        <v>82</v>
      </c>
      <c r="W59" t="s">
        <v>54</v>
      </c>
      <c r="X59" t="s">
        <v>405</v>
      </c>
      <c r="Y59" t="s">
        <v>484</v>
      </c>
      <c r="Z59" t="s">
        <v>484</v>
      </c>
      <c r="AA59" s="2">
        <v>42802.551319444443</v>
      </c>
      <c r="AB59" s="2">
        <v>42832.730439814812</v>
      </c>
      <c r="AD59">
        <v>3</v>
      </c>
      <c r="AE59" t="str">
        <f t="shared" ca="1" si="12"/>
        <v>Protocols-SMB</v>
      </c>
      <c r="AF59" t="str">
        <f t="shared" ca="1" si="13"/>
        <v>Avitus_1.4.0.65-20170426</v>
      </c>
      <c r="AG59" t="str">
        <f t="shared" ca="1" si="14"/>
        <v>NoWaive</v>
      </c>
      <c r="AH59" t="str">
        <f t="shared" ca="1" si="15"/>
        <v>P0</v>
      </c>
    </row>
    <row r="60" spans="1:34" x14ac:dyDescent="0.3">
      <c r="A60">
        <f t="shared" si="8"/>
        <v>28</v>
      </c>
      <c r="B60">
        <f t="shared" si="9"/>
        <v>4</v>
      </c>
      <c r="C60" s="4">
        <f t="shared" ca="1" si="10"/>
        <v>97003</v>
      </c>
      <c r="D60">
        <v>97003</v>
      </c>
      <c r="E60" t="s">
        <v>399</v>
      </c>
      <c r="F60" t="s">
        <v>86</v>
      </c>
      <c r="G60" t="s">
        <v>87</v>
      </c>
      <c r="H60" t="s">
        <v>184</v>
      </c>
      <c r="I60" t="s">
        <v>68</v>
      </c>
      <c r="J60" t="s">
        <v>123</v>
      </c>
      <c r="K60" t="str">
        <f t="shared" ca="1" si="11"/>
        <v>.</v>
      </c>
      <c r="L60" t="s">
        <v>484</v>
      </c>
      <c r="M60" t="s">
        <v>945</v>
      </c>
      <c r="N60" t="s">
        <v>775</v>
      </c>
      <c r="O60" t="s">
        <v>123</v>
      </c>
      <c r="P60" t="s">
        <v>123</v>
      </c>
      <c r="Q60" t="s">
        <v>82</v>
      </c>
      <c r="S60" t="s">
        <v>269</v>
      </c>
      <c r="T60" t="s">
        <v>23</v>
      </c>
      <c r="U60" t="s">
        <v>22</v>
      </c>
      <c r="V60" t="s">
        <v>82</v>
      </c>
      <c r="W60" t="s">
        <v>683</v>
      </c>
      <c r="X60" t="s">
        <v>405</v>
      </c>
      <c r="Y60" t="s">
        <v>484</v>
      </c>
      <c r="Z60" t="s">
        <v>851</v>
      </c>
      <c r="AA60" s="2">
        <v>42807.546134259261</v>
      </c>
      <c r="AB60" s="2">
        <v>42832.481504629628</v>
      </c>
      <c r="AC60" t="s">
        <v>402</v>
      </c>
      <c r="AD60">
        <v>2</v>
      </c>
      <c r="AE60" t="str">
        <f t="shared" ca="1" si="12"/>
        <v>Protocols-SMB</v>
      </c>
      <c r="AF60" t="str">
        <f t="shared" ca="1" si="13"/>
        <v>Avitus_1.4.0.63-20170412</v>
      </c>
      <c r="AG60" t="str">
        <f t="shared" ca="1" si="14"/>
        <v>NoWaive</v>
      </c>
      <c r="AH60" t="str">
        <f t="shared" ca="1" si="15"/>
        <v>P0</v>
      </c>
    </row>
    <row r="61" spans="1:34" x14ac:dyDescent="0.3">
      <c r="A61">
        <f t="shared" si="8"/>
        <v>28</v>
      </c>
      <c r="B61">
        <f t="shared" si="9"/>
        <v>7</v>
      </c>
      <c r="C61" s="4">
        <f t="shared" ca="1" si="10"/>
        <v>97010</v>
      </c>
      <c r="D61">
        <v>97010</v>
      </c>
      <c r="E61" t="s">
        <v>18</v>
      </c>
      <c r="F61" t="s">
        <v>86</v>
      </c>
      <c r="G61" t="s">
        <v>92</v>
      </c>
      <c r="H61" t="s">
        <v>94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776</v>
      </c>
      <c r="O61" t="s">
        <v>123</v>
      </c>
      <c r="P61" t="s">
        <v>626</v>
      </c>
      <c r="Q61" t="s">
        <v>82</v>
      </c>
      <c r="S61" t="s">
        <v>269</v>
      </c>
      <c r="T61" t="s">
        <v>36</v>
      </c>
      <c r="U61" t="s">
        <v>35</v>
      </c>
      <c r="V61" t="s">
        <v>29</v>
      </c>
      <c r="W61" t="s">
        <v>54</v>
      </c>
      <c r="X61" t="s">
        <v>405</v>
      </c>
      <c r="Y61" t="s">
        <v>484</v>
      </c>
      <c r="Z61" t="s">
        <v>484</v>
      </c>
      <c r="AA61" s="2">
        <v>42807.641898148147</v>
      </c>
      <c r="AB61" s="2">
        <v>42829.62767361111</v>
      </c>
      <c r="AD61">
        <v>3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P2</v>
      </c>
    </row>
    <row r="62" spans="1:34" x14ac:dyDescent="0.3">
      <c r="A62">
        <f t="shared" si="8"/>
        <v>27</v>
      </c>
      <c r="B62">
        <f t="shared" si="9"/>
        <v>3</v>
      </c>
      <c r="C62" s="4">
        <f t="shared" ca="1" si="10"/>
        <v>97041</v>
      </c>
      <c r="D62">
        <v>97041</v>
      </c>
      <c r="E62" t="s">
        <v>265</v>
      </c>
      <c r="F62" t="s">
        <v>86</v>
      </c>
      <c r="G62" t="s">
        <v>87</v>
      </c>
      <c r="H62" t="s">
        <v>112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945</v>
      </c>
      <c r="N62" t="s">
        <v>777</v>
      </c>
      <c r="O62">
        <v>17092</v>
      </c>
      <c r="P62" t="s">
        <v>123</v>
      </c>
      <c r="Q62" t="s">
        <v>82</v>
      </c>
      <c r="S62" t="s">
        <v>269</v>
      </c>
      <c r="T62" t="s">
        <v>23</v>
      </c>
      <c r="U62" t="s">
        <v>22</v>
      </c>
      <c r="V62" t="s">
        <v>25</v>
      </c>
      <c r="W62" t="s">
        <v>26</v>
      </c>
      <c r="X62" t="s">
        <v>405</v>
      </c>
      <c r="Y62" t="s">
        <v>484</v>
      </c>
      <c r="Z62" t="s">
        <v>484</v>
      </c>
      <c r="AA62" s="2">
        <v>42808.189444444448</v>
      </c>
      <c r="AB62" s="2">
        <v>42833.315752314818</v>
      </c>
      <c r="AC62" t="s">
        <v>1001</v>
      </c>
      <c r="AD62">
        <v>1</v>
      </c>
      <c r="AE62" t="str">
        <f t="shared" ca="1" si="12"/>
        <v>Protocols-SMB</v>
      </c>
      <c r="AF62" t="str">
        <f t="shared" ca="1" si="13"/>
        <v>Avitus_1.4.0.63-20170412</v>
      </c>
      <c r="AG62" t="str">
        <f t="shared" ca="1" si="14"/>
        <v>NoWaive</v>
      </c>
      <c r="AH62" t="str">
        <f t="shared" ca="1" si="15"/>
        <v>P1</v>
      </c>
    </row>
    <row r="63" spans="1:34" x14ac:dyDescent="0.3">
      <c r="A63">
        <f t="shared" si="8"/>
        <v>14</v>
      </c>
      <c r="B63">
        <f t="shared" si="9"/>
        <v>11</v>
      </c>
      <c r="C63" s="4">
        <f t="shared" ca="1" si="10"/>
        <v>97543</v>
      </c>
      <c r="D63">
        <v>97543</v>
      </c>
      <c r="E63" t="s">
        <v>91</v>
      </c>
      <c r="F63" t="s">
        <v>86</v>
      </c>
      <c r="G63" t="s">
        <v>92</v>
      </c>
      <c r="H63" t="s">
        <v>94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911</v>
      </c>
      <c r="O63" t="s">
        <v>123</v>
      </c>
      <c r="P63" t="s">
        <v>123</v>
      </c>
      <c r="Q63" t="s">
        <v>82</v>
      </c>
      <c r="S63" t="s">
        <v>269</v>
      </c>
      <c r="T63" t="s">
        <v>36</v>
      </c>
      <c r="U63" t="s">
        <v>35</v>
      </c>
      <c r="V63" t="s">
        <v>29</v>
      </c>
      <c r="W63" t="s">
        <v>44</v>
      </c>
      <c r="X63" t="s">
        <v>118</v>
      </c>
      <c r="Y63" t="s">
        <v>484</v>
      </c>
      <c r="Z63" t="s">
        <v>484</v>
      </c>
      <c r="AA63" s="2">
        <v>42821.996874999997</v>
      </c>
      <c r="AB63" s="2">
        <v>42824.072337962964</v>
      </c>
      <c r="AC63" t="s">
        <v>402</v>
      </c>
      <c r="AD63">
        <v>1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P2</v>
      </c>
    </row>
    <row r="64" spans="1:34" x14ac:dyDescent="0.3">
      <c r="A64">
        <f t="shared" si="8"/>
        <v>11</v>
      </c>
      <c r="B64">
        <f t="shared" si="9"/>
        <v>8</v>
      </c>
      <c r="C64" s="4">
        <f t="shared" ca="1" si="10"/>
        <v>97762</v>
      </c>
      <c r="D64">
        <v>97762</v>
      </c>
      <c r="E64" t="s">
        <v>85</v>
      </c>
      <c r="F64" t="s">
        <v>86</v>
      </c>
      <c r="G64" t="s">
        <v>87</v>
      </c>
      <c r="H64" t="s">
        <v>112</v>
      </c>
      <c r="I64" t="s">
        <v>24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950</v>
      </c>
      <c r="O64">
        <v>17259</v>
      </c>
      <c r="P64" t="s">
        <v>123</v>
      </c>
      <c r="Q64" t="s">
        <v>82</v>
      </c>
      <c r="S64" t="s">
        <v>269</v>
      </c>
      <c r="T64" t="s">
        <v>23</v>
      </c>
      <c r="U64" t="s">
        <v>39</v>
      </c>
      <c r="V64" t="s">
        <v>190</v>
      </c>
      <c r="W64" t="s">
        <v>26</v>
      </c>
      <c r="X64" t="s">
        <v>405</v>
      </c>
      <c r="Y64" t="s">
        <v>484</v>
      </c>
      <c r="Z64" t="s">
        <v>484</v>
      </c>
      <c r="AA64" s="2">
        <v>42825.480578703704</v>
      </c>
      <c r="AB64" s="2">
        <v>42828.057962962965</v>
      </c>
      <c r="AD64">
        <v>1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P1</v>
      </c>
    </row>
    <row r="65" spans="1:34" x14ac:dyDescent="0.3">
      <c r="A65">
        <f t="shared" si="8"/>
        <v>14</v>
      </c>
      <c r="B65">
        <f t="shared" si="9"/>
        <v>0</v>
      </c>
      <c r="C65" s="4">
        <f t="shared" ca="1" si="10"/>
        <v>97526</v>
      </c>
      <c r="D65">
        <v>97526</v>
      </c>
      <c r="E65" t="s">
        <v>843</v>
      </c>
      <c r="F65" t="s">
        <v>482</v>
      </c>
      <c r="G65" t="s">
        <v>652</v>
      </c>
      <c r="H65" t="s">
        <v>184</v>
      </c>
      <c r="I65" t="s">
        <v>81</v>
      </c>
      <c r="J65" t="s">
        <v>123</v>
      </c>
      <c r="K65" t="str">
        <f t="shared" ca="1" si="11"/>
        <v>.</v>
      </c>
      <c r="L65" t="s">
        <v>484</v>
      </c>
      <c r="M65" t="s">
        <v>917</v>
      </c>
      <c r="N65" t="s">
        <v>920</v>
      </c>
      <c r="O65" t="s">
        <v>123</v>
      </c>
      <c r="P65" t="s">
        <v>123</v>
      </c>
      <c r="Q65" t="s">
        <v>82</v>
      </c>
      <c r="S65" t="s">
        <v>269</v>
      </c>
      <c r="T65" t="s">
        <v>23</v>
      </c>
      <c r="U65" t="s">
        <v>22</v>
      </c>
      <c r="V65" t="s">
        <v>82</v>
      </c>
      <c r="W65" t="s">
        <v>54</v>
      </c>
      <c r="X65" t="s">
        <v>870</v>
      </c>
      <c r="Y65" t="s">
        <v>484</v>
      </c>
      <c r="Z65" t="s">
        <v>484</v>
      </c>
      <c r="AA65" s="2">
        <v>42821.299687500003</v>
      </c>
      <c r="AB65" s="2">
        <v>42836.260196759256</v>
      </c>
      <c r="AD65">
        <v>21</v>
      </c>
      <c r="AE65" t="str">
        <f t="shared" ca="1" si="12"/>
        <v>Quotas</v>
      </c>
      <c r="AF65" t="str">
        <f t="shared" ca="1" si="13"/>
        <v>Avitus_1.4.0.64-20170419</v>
      </c>
      <c r="AG65" t="str">
        <f t="shared" ca="1" si="14"/>
        <v>NoWaive</v>
      </c>
      <c r="AH65" t="str">
        <f t="shared" ca="1" si="15"/>
        <v>P0</v>
      </c>
    </row>
    <row r="66" spans="1:34" x14ac:dyDescent="0.3">
      <c r="A66">
        <f t="shared" ref="A66:A100" si="16">DAYS360(AA66,$K$104)</f>
        <v>95</v>
      </c>
      <c r="B66">
        <f t="shared" ref="B66:B100" si="17">DAYS360(AB66,$K$104)</f>
        <v>7</v>
      </c>
      <c r="C66" s="4">
        <f t="shared" ref="C66:C100" ca="1" si="18">HYPERLINK($N$174 &amp; INDIRECT("d" &amp; ROW()),INDIRECT("d" &amp; ROW()))</f>
        <v>94268</v>
      </c>
      <c r="D66">
        <v>94268</v>
      </c>
      <c r="E66" t="s">
        <v>181</v>
      </c>
      <c r="F66" t="s">
        <v>55</v>
      </c>
      <c r="G66" t="s">
        <v>182</v>
      </c>
      <c r="H66" t="s">
        <v>112</v>
      </c>
      <c r="I66" t="s">
        <v>30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978</v>
      </c>
      <c r="N66" t="s">
        <v>368</v>
      </c>
      <c r="O66">
        <v>12452</v>
      </c>
      <c r="P66" t="s">
        <v>645</v>
      </c>
      <c r="Q66" t="s">
        <v>82</v>
      </c>
      <c r="S66" t="s">
        <v>269</v>
      </c>
      <c r="T66" t="s">
        <v>36</v>
      </c>
      <c r="U66" t="s">
        <v>35</v>
      </c>
      <c r="V66" t="s">
        <v>25</v>
      </c>
      <c r="W66" t="s">
        <v>26</v>
      </c>
      <c r="X66" t="s">
        <v>218</v>
      </c>
      <c r="Y66" t="s">
        <v>484</v>
      </c>
      <c r="Z66" t="s">
        <v>484</v>
      </c>
      <c r="AA66" s="2">
        <v>42741.246898148151</v>
      </c>
      <c r="AB66" s="2">
        <v>42829.318043981482</v>
      </c>
      <c r="AD66">
        <v>5</v>
      </c>
      <c r="AE66" t="str">
        <f t="shared" ref="AE66:AE100" ca="1" si="20">IFERROR(VLOOKUP($D66,INDIRECT("'" &amp; $K$103 &amp; "'!$C$2:$K$90"),4,FALSE),"NTR")</f>
        <v>Snapshots</v>
      </c>
      <c r="AF66" t="str">
        <f t="shared" ref="AF66:AF100" ca="1" si="21">IFERROR(VLOOKUP($D66,INDIRECT("'" &amp; $K$103 &amp; "'!$C$2:$T$90"),11,FALSE),"NoTarg")</f>
        <v>Avitus_1.4.0.66-20170503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P1</v>
      </c>
    </row>
    <row r="67" spans="1:34" x14ac:dyDescent="0.3">
      <c r="A67">
        <f t="shared" si="16"/>
        <v>33</v>
      </c>
      <c r="B67">
        <f t="shared" si="17"/>
        <v>7</v>
      </c>
      <c r="C67" s="4">
        <f t="shared" ca="1" si="18"/>
        <v>96848</v>
      </c>
      <c r="D67">
        <v>96848</v>
      </c>
      <c r="E67" t="s">
        <v>218</v>
      </c>
      <c r="F67" t="s">
        <v>55</v>
      </c>
      <c r="G67" t="s">
        <v>182</v>
      </c>
      <c r="H67" t="s">
        <v>94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980</v>
      </c>
      <c r="N67" t="s">
        <v>918</v>
      </c>
      <c r="O67" t="s">
        <v>123</v>
      </c>
      <c r="P67" t="s">
        <v>123</v>
      </c>
      <c r="Q67" t="s">
        <v>82</v>
      </c>
      <c r="S67" t="s">
        <v>269</v>
      </c>
      <c r="T67" t="s">
        <v>23</v>
      </c>
      <c r="U67" t="s">
        <v>22</v>
      </c>
      <c r="V67" t="s">
        <v>29</v>
      </c>
      <c r="W67" t="s">
        <v>54</v>
      </c>
      <c r="X67" t="s">
        <v>218</v>
      </c>
      <c r="Y67" t="s">
        <v>484</v>
      </c>
      <c r="Z67" t="s">
        <v>484</v>
      </c>
      <c r="AA67" s="2">
        <v>42802.22383101852</v>
      </c>
      <c r="AB67" s="2">
        <v>42829.628495370373</v>
      </c>
      <c r="AD67">
        <v>5</v>
      </c>
      <c r="AE67" t="str">
        <f t="shared" ca="1" si="20"/>
        <v>Snapshots</v>
      </c>
      <c r="AF67" t="str">
        <f t="shared" ca="1" si="21"/>
        <v>Avitus_1.4.0.65-20170426</v>
      </c>
      <c r="AG67" t="str">
        <f t="shared" ca="1" si="22"/>
        <v>NoWaive</v>
      </c>
      <c r="AH67" t="str">
        <f t="shared" ca="1" si="23"/>
        <v>P2</v>
      </c>
    </row>
    <row r="68" spans="1:34" x14ac:dyDescent="0.3">
      <c r="A68">
        <f t="shared" si="16"/>
        <v>11</v>
      </c>
      <c r="B68">
        <f t="shared" si="17"/>
        <v>7</v>
      </c>
      <c r="C68" s="4">
        <f t="shared" ca="1" si="18"/>
        <v>97664</v>
      </c>
      <c r="D68">
        <v>97664</v>
      </c>
      <c r="E68" t="s">
        <v>801</v>
      </c>
      <c r="F68" t="s">
        <v>55</v>
      </c>
      <c r="G68" t="s">
        <v>802</v>
      </c>
      <c r="H68" t="s">
        <v>94</v>
      </c>
      <c r="I68" t="s">
        <v>30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931</v>
      </c>
      <c r="O68" t="s">
        <v>123</v>
      </c>
      <c r="P68" t="s">
        <v>123</v>
      </c>
      <c r="Q68" t="s">
        <v>82</v>
      </c>
      <c r="S68" t="s">
        <v>269</v>
      </c>
      <c r="T68" t="s">
        <v>23</v>
      </c>
      <c r="U68" t="s">
        <v>22</v>
      </c>
      <c r="V68" t="s">
        <v>29</v>
      </c>
      <c r="W68" t="s">
        <v>54</v>
      </c>
      <c r="X68" t="s">
        <v>932</v>
      </c>
      <c r="Y68" t="s">
        <v>484</v>
      </c>
      <c r="Z68" t="s">
        <v>484</v>
      </c>
      <c r="AA68" s="2">
        <v>42824.096377314818</v>
      </c>
      <c r="AB68" s="2">
        <v>42829.628171296295</v>
      </c>
      <c r="AD68">
        <v>3</v>
      </c>
      <c r="AE68" t="str">
        <f t="shared" ca="1" si="20"/>
        <v>Snapshots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P2</v>
      </c>
    </row>
    <row r="69" spans="1:34" x14ac:dyDescent="0.3">
      <c r="A69">
        <f t="shared" si="16"/>
        <v>7</v>
      </c>
      <c r="B69">
        <f t="shared" si="17"/>
        <v>0</v>
      </c>
      <c r="C69" s="4">
        <f t="shared" ca="1" si="18"/>
        <v>97833</v>
      </c>
      <c r="D69">
        <v>97833</v>
      </c>
      <c r="E69" t="s">
        <v>181</v>
      </c>
      <c r="F69" t="s">
        <v>55</v>
      </c>
      <c r="G69" t="s">
        <v>802</v>
      </c>
      <c r="H69" t="s">
        <v>184</v>
      </c>
      <c r="I69" t="s">
        <v>81</v>
      </c>
      <c r="J69" t="s">
        <v>123</v>
      </c>
      <c r="K69" t="str">
        <f t="shared" ca="1" si="19"/>
        <v>.</v>
      </c>
      <c r="L69" t="s">
        <v>484</v>
      </c>
      <c r="M69" t="s">
        <v>982</v>
      </c>
      <c r="N69" t="s">
        <v>969</v>
      </c>
      <c r="O69" t="s">
        <v>123</v>
      </c>
      <c r="P69" t="s">
        <v>123</v>
      </c>
      <c r="Q69" t="s">
        <v>82</v>
      </c>
      <c r="S69" t="s">
        <v>269</v>
      </c>
      <c r="T69" t="s">
        <v>51</v>
      </c>
      <c r="U69" t="s">
        <v>22</v>
      </c>
      <c r="V69" t="s">
        <v>82</v>
      </c>
      <c r="W69" t="s">
        <v>107</v>
      </c>
      <c r="X69" t="s">
        <v>970</v>
      </c>
      <c r="Y69" t="s">
        <v>484</v>
      </c>
      <c r="Z69" t="s">
        <v>484</v>
      </c>
      <c r="AA69" s="2">
        <v>42829.212523148148</v>
      </c>
      <c r="AB69" s="2">
        <v>42836.211898148147</v>
      </c>
      <c r="AD69">
        <v>9</v>
      </c>
      <c r="AE69" t="str">
        <f t="shared" ca="1" si="20"/>
        <v>Snapshots</v>
      </c>
      <c r="AF69" t="str">
        <f t="shared" ca="1" si="21"/>
        <v>Avitus_1.4.0.70-20170531</v>
      </c>
      <c r="AG69" t="str">
        <f t="shared" ca="1" si="22"/>
        <v>NoWaive</v>
      </c>
      <c r="AH69" t="str">
        <f t="shared" ca="1" si="23"/>
        <v>P0</v>
      </c>
    </row>
    <row r="70" spans="1:34" x14ac:dyDescent="0.3">
      <c r="A70">
        <f t="shared" si="16"/>
        <v>5</v>
      </c>
      <c r="B70">
        <f t="shared" si="17"/>
        <v>4</v>
      </c>
      <c r="C70" s="4">
        <f t="shared" ca="1" si="18"/>
        <v>97994</v>
      </c>
      <c r="D70">
        <v>97994</v>
      </c>
      <c r="E70" t="s">
        <v>248</v>
      </c>
      <c r="F70" t="s">
        <v>55</v>
      </c>
      <c r="G70" t="s">
        <v>802</v>
      </c>
      <c r="H70" t="s">
        <v>184</v>
      </c>
      <c r="I70" t="s">
        <v>68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995</v>
      </c>
      <c r="O70" t="s">
        <v>123</v>
      </c>
      <c r="P70" t="s">
        <v>123</v>
      </c>
      <c r="Q70" t="s">
        <v>82</v>
      </c>
      <c r="S70" t="s">
        <v>269</v>
      </c>
      <c r="T70" t="s">
        <v>23</v>
      </c>
      <c r="U70" t="s">
        <v>22</v>
      </c>
      <c r="V70" t="s">
        <v>82</v>
      </c>
      <c r="W70" t="s">
        <v>54</v>
      </c>
      <c r="X70" t="s">
        <v>188</v>
      </c>
      <c r="Y70" t="s">
        <v>484</v>
      </c>
      <c r="Z70" t="s">
        <v>484</v>
      </c>
      <c r="AA70" s="2">
        <v>42831.169050925928</v>
      </c>
      <c r="AB70" s="2">
        <v>42832.66302083333</v>
      </c>
      <c r="AD70">
        <v>5</v>
      </c>
      <c r="AE70" t="str">
        <f t="shared" ca="1" si="20"/>
        <v>Snapshots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P0</v>
      </c>
    </row>
    <row r="71" spans="1:34" x14ac:dyDescent="0.3">
      <c r="A71">
        <f t="shared" si="16"/>
        <v>42221</v>
      </c>
      <c r="B71">
        <f t="shared" si="17"/>
        <v>42221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 t="str">
        <f t="shared" ca="1" si="22"/>
        <v>NoWaive</v>
      </c>
      <c r="AH71">
        <f t="shared" ca="1" si="23"/>
        <v>0</v>
      </c>
    </row>
    <row r="72" spans="1:34" x14ac:dyDescent="0.3">
      <c r="A72">
        <f t="shared" si="16"/>
        <v>42221</v>
      </c>
      <c r="B72">
        <f t="shared" si="17"/>
        <v>42221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 t="str">
        <f t="shared" ca="1" si="22"/>
        <v>NoWaive</v>
      </c>
      <c r="AH72">
        <f t="shared" ca="1" si="23"/>
        <v>0</v>
      </c>
    </row>
    <row r="73" spans="1:34" x14ac:dyDescent="0.3">
      <c r="A73">
        <f t="shared" si="16"/>
        <v>42221</v>
      </c>
      <c r="B73">
        <f t="shared" si="17"/>
        <v>42221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 t="str">
        <f t="shared" ca="1" si="22"/>
        <v>NoWaive</v>
      </c>
      <c r="AH73">
        <f t="shared" ca="1" si="23"/>
        <v>0</v>
      </c>
    </row>
    <row r="74" spans="1:34" x14ac:dyDescent="0.3">
      <c r="A74">
        <f t="shared" si="16"/>
        <v>42221</v>
      </c>
      <c r="B74">
        <f t="shared" si="17"/>
        <v>42221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 t="str">
        <f t="shared" ca="1" si="22"/>
        <v>NoWaive</v>
      </c>
      <c r="AH74">
        <f t="shared" ca="1" si="23"/>
        <v>0</v>
      </c>
    </row>
    <row r="75" spans="1:34" x14ac:dyDescent="0.3">
      <c r="A75">
        <f t="shared" si="16"/>
        <v>42221</v>
      </c>
      <c r="B75">
        <f t="shared" si="17"/>
        <v>42221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 t="str">
        <f t="shared" ca="1" si="22"/>
        <v>NoWaive</v>
      </c>
      <c r="AH75">
        <f t="shared" ca="1" si="23"/>
        <v>0</v>
      </c>
    </row>
    <row r="76" spans="1:34" x14ac:dyDescent="0.3">
      <c r="A76">
        <f t="shared" si="16"/>
        <v>42221</v>
      </c>
      <c r="B76">
        <f t="shared" si="17"/>
        <v>42221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 t="str">
        <f t="shared" ca="1" si="22"/>
        <v>NoWaive</v>
      </c>
      <c r="AH76">
        <f t="shared" ca="1" si="23"/>
        <v>0</v>
      </c>
    </row>
    <row r="77" spans="1:34" x14ac:dyDescent="0.3">
      <c r="A77">
        <f t="shared" si="16"/>
        <v>42221</v>
      </c>
      <c r="B77">
        <f t="shared" si="17"/>
        <v>42221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 t="str">
        <f t="shared" ca="1" si="22"/>
        <v>NoWaive</v>
      </c>
      <c r="AH77">
        <f t="shared" ca="1" si="23"/>
        <v>0</v>
      </c>
    </row>
    <row r="78" spans="1:34" x14ac:dyDescent="0.3">
      <c r="A78">
        <f t="shared" si="16"/>
        <v>42221</v>
      </c>
      <c r="B78">
        <f t="shared" si="17"/>
        <v>42221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 t="str">
        <f t="shared" ca="1" si="22"/>
        <v>NoWaive</v>
      </c>
      <c r="AH78">
        <f t="shared" ca="1" si="23"/>
        <v>0</v>
      </c>
    </row>
    <row r="79" spans="1:34" x14ac:dyDescent="0.3">
      <c r="A79">
        <f t="shared" si="16"/>
        <v>42221</v>
      </c>
      <c r="B79">
        <f t="shared" si="17"/>
        <v>42221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 t="str">
        <f t="shared" ca="1" si="22"/>
        <v>NoWaive</v>
      </c>
      <c r="AH79">
        <f t="shared" ca="1" si="23"/>
        <v>0</v>
      </c>
    </row>
    <row r="80" spans="1:34" x14ac:dyDescent="0.3">
      <c r="A80">
        <f t="shared" si="16"/>
        <v>42221</v>
      </c>
      <c r="B80">
        <f t="shared" si="17"/>
        <v>42221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 t="str">
        <f t="shared" ca="1" si="22"/>
        <v>NoWaive</v>
      </c>
      <c r="AH80">
        <f t="shared" ca="1" si="23"/>
        <v>0</v>
      </c>
    </row>
    <row r="81" spans="1:34" x14ac:dyDescent="0.3">
      <c r="A81">
        <f t="shared" si="16"/>
        <v>42221</v>
      </c>
      <c r="B81">
        <f t="shared" si="17"/>
        <v>42221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 t="str">
        <f t="shared" ca="1" si="22"/>
        <v>NoWaive</v>
      </c>
      <c r="AH81">
        <f t="shared" ca="1" si="23"/>
        <v>0</v>
      </c>
    </row>
    <row r="82" spans="1:34" x14ac:dyDescent="0.3">
      <c r="A82">
        <f t="shared" si="16"/>
        <v>42221</v>
      </c>
      <c r="B82">
        <f t="shared" si="17"/>
        <v>42221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 t="str">
        <f t="shared" ca="1" si="22"/>
        <v>NoWaive</v>
      </c>
      <c r="AH82">
        <f t="shared" ca="1" si="23"/>
        <v>0</v>
      </c>
    </row>
    <row r="83" spans="1:34" x14ac:dyDescent="0.3">
      <c r="A83">
        <f t="shared" si="16"/>
        <v>42221</v>
      </c>
      <c r="B83">
        <f t="shared" si="17"/>
        <v>42221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 t="str">
        <f t="shared" ca="1" si="22"/>
        <v>NoWaive</v>
      </c>
      <c r="AH83">
        <f t="shared" ca="1" si="23"/>
        <v>0</v>
      </c>
    </row>
    <row r="84" spans="1:34" x14ac:dyDescent="0.3">
      <c r="A84">
        <f t="shared" si="16"/>
        <v>42221</v>
      </c>
      <c r="B84">
        <f t="shared" si="17"/>
        <v>42221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 t="str">
        <f t="shared" ca="1" si="22"/>
        <v>NoWaive</v>
      </c>
      <c r="AH84">
        <f t="shared" ca="1" si="23"/>
        <v>0</v>
      </c>
    </row>
    <row r="85" spans="1:34" x14ac:dyDescent="0.3">
      <c r="A85">
        <f t="shared" si="16"/>
        <v>42221</v>
      </c>
      <c r="B85">
        <f t="shared" si="17"/>
        <v>42221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42221</v>
      </c>
      <c r="B86">
        <f t="shared" si="17"/>
        <v>42221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42221</v>
      </c>
      <c r="B87">
        <f t="shared" si="17"/>
        <v>42221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42221</v>
      </c>
      <c r="B88">
        <f t="shared" si="17"/>
        <v>42221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42221</v>
      </c>
      <c r="B89">
        <f t="shared" si="17"/>
        <v>42221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42221</v>
      </c>
      <c r="B90">
        <f t="shared" si="17"/>
        <v>42221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42221</v>
      </c>
      <c r="B91">
        <f t="shared" si="17"/>
        <v>42221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42221</v>
      </c>
      <c r="B92">
        <f t="shared" si="17"/>
        <v>42221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42221</v>
      </c>
      <c r="B93">
        <f t="shared" si="17"/>
        <v>42221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42221</v>
      </c>
      <c r="B94">
        <f t="shared" si="17"/>
        <v>42221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42221</v>
      </c>
      <c r="B95">
        <f t="shared" si="17"/>
        <v>42221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42221</v>
      </c>
      <c r="B96">
        <f t="shared" si="17"/>
        <v>42221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42221</v>
      </c>
      <c r="B97">
        <f t="shared" si="17"/>
        <v>42221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42221</v>
      </c>
      <c r="B98">
        <f t="shared" si="17"/>
        <v>42221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42221</v>
      </c>
      <c r="B99">
        <f t="shared" si="17"/>
        <v>42221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42221</v>
      </c>
      <c r="B100">
        <f t="shared" si="17"/>
        <v>42221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69</v>
      </c>
      <c r="K103" t="s">
        <v>1015</v>
      </c>
    </row>
    <row r="104" spans="1:34" x14ac:dyDescent="0.3">
      <c r="G104" t="s">
        <v>153</v>
      </c>
      <c r="I104" t="str">
        <f>CONCATENATE(MID($K$103,11,5), " Report")</f>
        <v>04-10 Report</v>
      </c>
      <c r="K104" s="6">
        <v>42836</v>
      </c>
    </row>
    <row r="105" spans="1:34" x14ac:dyDescent="0.3">
      <c r="F105" t="s">
        <v>150</v>
      </c>
      <c r="G105">
        <f ca="1">COUNTIFS(K2:K100,"=NTR")</f>
        <v>3</v>
      </c>
      <c r="I105">
        <f ca="1">INDIRECT("'" &amp; $K$103 &amp; "'!$g" &amp; ROW())</f>
        <v>4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4</v>
      </c>
      <c r="I106">
        <f t="shared" ref="I106:I111" ca="1" si="24">INDIRECT("'" &amp; $K$103 &amp; "'!$g" &amp; ROW())</f>
        <v>2</v>
      </c>
      <c r="K106" s="7"/>
    </row>
    <row r="107" spans="1:34" x14ac:dyDescent="0.3">
      <c r="F107" t="s">
        <v>157</v>
      </c>
      <c r="G107">
        <f>COUNTIFS(B2:B81,"&gt;7",B2:B81,"&lt;400")-11</f>
        <v>0</v>
      </c>
      <c r="I107">
        <f t="shared" ca="1" si="24"/>
        <v>-2</v>
      </c>
    </row>
    <row r="108" spans="1:34" x14ac:dyDescent="0.3">
      <c r="F108" t="s">
        <v>152</v>
      </c>
      <c r="G108">
        <f>COUNTIFS(L2:L81,"=Waiver*")</f>
        <v>2</v>
      </c>
      <c r="I108">
        <f t="shared" ca="1" si="24"/>
        <v>2</v>
      </c>
    </row>
    <row r="109" spans="1:34" x14ac:dyDescent="0.3">
      <c r="F109" t="s">
        <v>158</v>
      </c>
      <c r="G109">
        <f>COUNTA(D2:D104)</f>
        <v>69</v>
      </c>
      <c r="I109">
        <f t="shared" ca="1" si="24"/>
        <v>70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3</v>
      </c>
      <c r="I111">
        <f t="shared" ca="1" si="24"/>
        <v>0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13</v>
      </c>
      <c r="H115" s="1">
        <f>COUNTIFS($F$2:$F$95,F115 &amp; "*",$H$2:$H$95,"P0")</f>
        <v>10</v>
      </c>
      <c r="I115" s="1">
        <f ca="1">INDIRECT("'" &amp; $K$103 &amp; "'!$g" &amp; ROW())</f>
        <v>12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1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9</v>
      </c>
      <c r="H117" s="1">
        <f t="shared" si="26"/>
        <v>6</v>
      </c>
      <c r="I117" s="1">
        <f t="shared" ca="1" si="27"/>
        <v>11</v>
      </c>
    </row>
    <row r="118" spans="5:13" x14ac:dyDescent="0.3">
      <c r="F118" t="s">
        <v>70</v>
      </c>
      <c r="G118" s="1">
        <f t="shared" si="25"/>
        <v>9</v>
      </c>
      <c r="H118" s="1">
        <f t="shared" si="26"/>
        <v>8</v>
      </c>
      <c r="I118" s="1">
        <f t="shared" ca="1" si="27"/>
        <v>9</v>
      </c>
    </row>
    <row r="119" spans="5:13" x14ac:dyDescent="0.3">
      <c r="F119" t="s">
        <v>253</v>
      </c>
      <c r="G119" s="1">
        <f t="shared" si="25"/>
        <v>4</v>
      </c>
      <c r="H119" s="1">
        <f t="shared" si="26"/>
        <v>4</v>
      </c>
      <c r="I119" s="1">
        <f t="shared" ca="1" si="27"/>
        <v>6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8</v>
      </c>
      <c r="H122" s="1">
        <f t="shared" si="26"/>
        <v>3</v>
      </c>
      <c r="I122" s="1">
        <f t="shared" ca="1" si="27"/>
        <v>8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5</v>
      </c>
      <c r="H125" s="1">
        <f t="shared" si="26"/>
        <v>0</v>
      </c>
      <c r="I125" s="1">
        <f t="shared" ca="1" si="27"/>
        <v>5</v>
      </c>
      <c r="M125" t="str">
        <f>CONCATENATE("Prev Rpt= ",$K$103)</f>
        <v>Prev Rpt= bugs-2017-04-10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41</v>
      </c>
      <c r="M126">
        <f ca="1">INDIRECT("'" &amp; $K$103 &amp; "'!$l" &amp; ROW())</f>
        <v>43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11</v>
      </c>
      <c r="M127">
        <f ca="1">INDIRECT("'" &amp; $K$103 &amp; "'!$l" &amp; ROW())</f>
        <v>11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17</v>
      </c>
      <c r="M128">
        <f ca="1">INDIRECT("'" &amp; $K$103 &amp; "'!$l" &amp; ROW())</f>
        <v>15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1</v>
      </c>
      <c r="I129" s="1">
        <f t="shared" ca="1" si="27"/>
        <v>1</v>
      </c>
      <c r="K129" t="s">
        <v>203</v>
      </c>
      <c r="L129">
        <f>COUNTIFS(H2:H95, "unspecified")</f>
        <v>0</v>
      </c>
      <c r="M129">
        <f ca="1">INDIRECT("'" &amp; $K$103 &amp; "'!$l" &amp; ROW())</f>
        <v>1</v>
      </c>
    </row>
    <row r="130" spans="5:13" x14ac:dyDescent="0.3">
      <c r="F130" t="s">
        <v>86</v>
      </c>
      <c r="G130" s="1">
        <f t="shared" si="25"/>
        <v>12</v>
      </c>
      <c r="H130" s="1">
        <f t="shared" si="26"/>
        <v>5</v>
      </c>
      <c r="I130" s="1">
        <f t="shared" ca="1" si="27"/>
        <v>11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69</v>
      </c>
      <c r="M131" s="1">
        <f ca="1">SUM(M126:M129)</f>
        <v>70</v>
      </c>
    </row>
    <row r="132" spans="5:13" s="1" customFormat="1" x14ac:dyDescent="0.3">
      <c r="F132" s="1" t="s">
        <v>55</v>
      </c>
      <c r="G132" s="1">
        <f>COUNTIFS($F$2:$F$95,F132 &amp; "*")</f>
        <v>5</v>
      </c>
      <c r="H132" s="1">
        <f>COUNTIFS($F$2:$F$95,F132 &amp; "*",$H$2:$H$95,"P0")</f>
        <v>2</v>
      </c>
      <c r="I132" s="1">
        <f t="shared" ca="1" si="27"/>
        <v>5</v>
      </c>
    </row>
    <row r="133" spans="5:13" s="1" customFormat="1" x14ac:dyDescent="0.3">
      <c r="G133" s="1">
        <f>SUM(G115:G132)</f>
        <v>69</v>
      </c>
      <c r="H133" s="1">
        <f>SUM(H115:H132)</f>
        <v>41</v>
      </c>
      <c r="I133" s="1">
        <f ca="1">SUM(I115:I132)</f>
        <v>70</v>
      </c>
      <c r="K133" s="13" t="str">
        <f>CONCATENATE("241 to be verified/closed, ",SUM(68,32)," non-QA submitter.")</f>
        <v>241 to be verified/closed, 100 non-QA submitter.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1</v>
      </c>
      <c r="I136" s="1">
        <f ca="1">INDIRECT("'" &amp; $K$103 &amp; "'!$g" &amp; ROW())</f>
        <v>1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41</v>
      </c>
      <c r="I137" s="1">
        <f ca="1">INDIRECT("'" &amp; $K$103 &amp; "'!$g" &amp; ROW())</f>
        <v>41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27</v>
      </c>
      <c r="I138" s="1">
        <f ca="1">INDIRECT("'" &amp; $K$103 &amp; "'!$g" &amp; ROW())</f>
        <v>28</v>
      </c>
      <c r="K138" s="4" t="s">
        <v>968</v>
      </c>
    </row>
    <row r="139" spans="5:13" x14ac:dyDescent="0.3">
      <c r="G139">
        <f>SUM(G136:G138)</f>
        <v>69</v>
      </c>
      <c r="I139">
        <f ca="1">INDIRECT("'" &amp; $K$103 &amp; "'!$g" &amp; ROW())</f>
        <v>70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42</v>
      </c>
      <c r="I141">
        <f ca="1">INDIRECT("'" &amp; $K$103 &amp; "'!$g" &amp;ROW())</f>
        <v>43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7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13</v>
      </c>
      <c r="I143">
        <f t="shared" ca="1" si="29"/>
        <v>13</v>
      </c>
    </row>
    <row r="144" spans="5:13" s="1" customFormat="1" x14ac:dyDescent="0.3">
      <c r="E144"/>
      <c r="F144" t="s">
        <v>29</v>
      </c>
      <c r="G144">
        <f t="shared" si="28"/>
        <v>11</v>
      </c>
      <c r="I144">
        <f t="shared" ca="1" si="29"/>
        <v>11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69</v>
      </c>
      <c r="I149" s="1">
        <f ca="1">SUM(I141:I147)</f>
        <v>70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0</v>
      </c>
      <c r="I158">
        <f t="shared" ca="1" si="30"/>
        <v>0</v>
      </c>
    </row>
    <row r="159" spans="5:9" x14ac:dyDescent="0.3">
      <c r="F159" t="s">
        <v>768</v>
      </c>
      <c r="G159">
        <f t="shared" si="31"/>
        <v>0</v>
      </c>
      <c r="I159">
        <f t="shared" ca="1" si="30"/>
        <v>0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161" priority="4">
      <formula>IF(AND(F2 &lt;&gt; AE2, AE2 &lt;&gt; "NTR"), 1,0)</formula>
    </cfRule>
  </conditionalFormatting>
  <conditionalFormatting sqref="M2:M100">
    <cfRule type="expression" dxfId="160" priority="3">
      <formula>IF(AND(M2&lt;&gt;AF2,AF2 &lt;&gt; "---"),IF(AF2 &lt;&gt; "NoTarg",1,0),0)</formula>
    </cfRule>
  </conditionalFormatting>
  <conditionalFormatting sqref="L2:L100">
    <cfRule type="expression" dxfId="159" priority="2">
      <formula>IF(AND(L2 &lt;&gt; AG2, AG2 &lt;&gt; "NoWaive"), 1,0)</formula>
    </cfRule>
  </conditionalFormatting>
  <conditionalFormatting sqref="H2:H100">
    <cfRule type="expression" dxfId="158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57" priority="5">
      <formula>MOD(ROW(),2)=0</formula>
    </cfRule>
  </conditionalFormatting>
  <hyperlinks>
    <hyperlink ref="K115" r:id="rId1"/>
    <hyperlink ref="K1" location="'bugs-2017-04-11'!K118" display="Prev Notes"/>
    <hyperlink ref="N111" location="'bugs-2017-04-11'!A2" display="Top"/>
    <hyperlink ref="E14" r:id="rId2" display="moorthy.mm@hpe.com"/>
    <hyperlink ref="E7" r:id="rId3" display="gabriel.vicoveanu@hpe.com"/>
    <hyperlink ref="E84" r:id="rId4" display="akshay.ballal@hpe.com"/>
    <hyperlink ref="K137" r:id="rId5"/>
    <hyperlink ref="K134" r:id="rId6"/>
    <hyperlink ref="E22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425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26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27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28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29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30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31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32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33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34" r:id="rId21" name="Button 10">
              <controlPr defaultSize="0" print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AH174"/>
  <sheetViews>
    <sheetView zoomScale="62" zoomScaleNormal="62" workbookViewId="0">
      <pane ySplit="1" topLeftCell="A119" activePane="bottomLeft" state="frozen"/>
      <selection pane="bottomLeft" activeCell="K118" sqref="K118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70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10-Apr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282</v>
      </c>
      <c r="B2">
        <f t="shared" ref="B2:B33" si="1">DAYS360(AB2,$K$104)</f>
        <v>4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248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42831.994826388887</v>
      </c>
      <c r="AD2">
        <v>7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173</v>
      </c>
      <c r="B3">
        <f t="shared" si="1"/>
        <v>4</v>
      </c>
      <c r="C3" s="4">
        <f t="shared" ca="1" si="2"/>
        <v>90773</v>
      </c>
      <c r="D3">
        <v>90773</v>
      </c>
      <c r="E3" t="s">
        <v>146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917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42831.984178240738</v>
      </c>
      <c r="AD3">
        <v>5</v>
      </c>
      <c r="AE3" t="str">
        <f t="shared" ca="1" si="4"/>
        <v>ADE</v>
      </c>
      <c r="AF3" t="str">
        <f t="shared" ca="1" si="5"/>
        <v>Avitus_1.4.0.64-20170419</v>
      </c>
      <c r="AG3" t="str">
        <f t="shared" ca="1" si="6"/>
        <v>NoWaive</v>
      </c>
      <c r="AH3" t="str">
        <f t="shared" ca="1" si="7"/>
        <v>P2</v>
      </c>
    </row>
    <row r="4" spans="1:34" x14ac:dyDescent="0.3">
      <c r="A4">
        <f t="shared" si="0"/>
        <v>130</v>
      </c>
      <c r="B4">
        <f t="shared" si="1"/>
        <v>0</v>
      </c>
      <c r="C4" s="4">
        <f t="shared" ca="1" si="2"/>
        <v>93106</v>
      </c>
      <c r="D4">
        <v>93106</v>
      </c>
      <c r="E4" t="s">
        <v>146</v>
      </c>
      <c r="F4" t="s">
        <v>45</v>
      </c>
      <c r="G4" t="s">
        <v>46</v>
      </c>
      <c r="H4" t="s">
        <v>184</v>
      </c>
      <c r="I4" t="s">
        <v>24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42835.132708333331</v>
      </c>
      <c r="AD4">
        <v>7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83</v>
      </c>
      <c r="B5">
        <f t="shared" si="1"/>
        <v>6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917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42829.273414351854</v>
      </c>
      <c r="AD5">
        <v>10</v>
      </c>
      <c r="AE5" t="str">
        <f t="shared" ca="1" si="4"/>
        <v>ADE</v>
      </c>
      <c r="AF5" t="str">
        <f t="shared" ca="1" si="5"/>
        <v>Avitus_1.4.0.64-20170419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76</v>
      </c>
      <c r="B6">
        <f t="shared" si="1"/>
        <v>6</v>
      </c>
      <c r="C6" s="4">
        <f t="shared" ca="1" si="2"/>
        <v>94952</v>
      </c>
      <c r="D6">
        <v>94952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917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42829.274918981479</v>
      </c>
      <c r="AD6">
        <v>5</v>
      </c>
      <c r="AE6" t="str">
        <f t="shared" ca="1" si="4"/>
        <v>ADE</v>
      </c>
      <c r="AF6" t="str">
        <f t="shared" ca="1" si="5"/>
        <v>Avitus_1.4.0.64-20170419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46</v>
      </c>
      <c r="B7">
        <f t="shared" si="1"/>
        <v>3</v>
      </c>
      <c r="C7" s="4">
        <f t="shared" ca="1" si="2"/>
        <v>96366</v>
      </c>
      <c r="D7">
        <v>96366</v>
      </c>
      <c r="E7" t="s">
        <v>59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42832.715127314812</v>
      </c>
      <c r="AD7">
        <v>2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30</v>
      </c>
      <c r="B8">
        <f t="shared" si="1"/>
        <v>3</v>
      </c>
      <c r="C8" s="4">
        <f t="shared" ca="1" si="2"/>
        <v>96940</v>
      </c>
      <c r="D8">
        <v>96940</v>
      </c>
      <c r="E8" t="s">
        <v>104</v>
      </c>
      <c r="F8" t="s">
        <v>45</v>
      </c>
      <c r="G8" t="s">
        <v>482</v>
      </c>
      <c r="H8" t="s">
        <v>184</v>
      </c>
      <c r="I8" t="s">
        <v>649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744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39</v>
      </c>
      <c r="V8" t="s">
        <v>82</v>
      </c>
      <c r="W8" t="s">
        <v>95</v>
      </c>
      <c r="X8" t="s">
        <v>290</v>
      </c>
      <c r="Y8" t="s">
        <v>484</v>
      </c>
      <c r="Z8" t="s">
        <v>484</v>
      </c>
      <c r="AA8" s="2">
        <v>42804.136145833334</v>
      </c>
      <c r="AB8" s="2">
        <v>42832.715254629627</v>
      </c>
      <c r="AD8">
        <v>7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P0</v>
      </c>
    </row>
    <row r="9" spans="1:34" x14ac:dyDescent="0.3">
      <c r="A9">
        <f t="shared" si="0"/>
        <v>24</v>
      </c>
      <c r="B9">
        <f t="shared" si="1"/>
        <v>3</v>
      </c>
      <c r="C9" s="4">
        <f t="shared" ca="1" si="2"/>
        <v>97125</v>
      </c>
      <c r="D9">
        <v>97125</v>
      </c>
      <c r="E9" t="s">
        <v>56</v>
      </c>
      <c r="F9" t="s">
        <v>45</v>
      </c>
      <c r="G9" t="s">
        <v>46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790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90</v>
      </c>
      <c r="X9" t="s">
        <v>536</v>
      </c>
      <c r="Y9" t="s">
        <v>484</v>
      </c>
      <c r="Z9" t="s">
        <v>484</v>
      </c>
      <c r="AA9" s="2">
        <v>42810.059907407405</v>
      </c>
      <c r="AB9" s="2">
        <v>42832.71503472222</v>
      </c>
      <c r="AD9">
        <v>11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P0</v>
      </c>
    </row>
    <row r="10" spans="1:34" x14ac:dyDescent="0.3">
      <c r="A10">
        <f t="shared" si="0"/>
        <v>13</v>
      </c>
      <c r="B10">
        <f t="shared" si="1"/>
        <v>3</v>
      </c>
      <c r="C10" s="4">
        <f t="shared" ca="1" si="2"/>
        <v>97540</v>
      </c>
      <c r="D10">
        <v>97540</v>
      </c>
      <c r="E10" t="s">
        <v>904</v>
      </c>
      <c r="F10" t="s">
        <v>45</v>
      </c>
      <c r="G10" t="s">
        <v>446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909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90</v>
      </c>
      <c r="X10" t="s">
        <v>430</v>
      </c>
      <c r="Y10" t="s">
        <v>484</v>
      </c>
      <c r="Z10" t="s">
        <v>484</v>
      </c>
      <c r="AA10" s="2">
        <v>42821.82739583333</v>
      </c>
      <c r="AB10" s="2">
        <v>42832.715289351851</v>
      </c>
      <c r="AD10">
        <v>8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P0</v>
      </c>
    </row>
    <row r="11" spans="1:34" x14ac:dyDescent="0.3">
      <c r="A11">
        <f t="shared" si="0"/>
        <v>13</v>
      </c>
      <c r="B11">
        <f t="shared" si="1"/>
        <v>5</v>
      </c>
      <c r="C11" s="4">
        <f t="shared" ca="1" si="2"/>
        <v>97541</v>
      </c>
      <c r="D11">
        <v>97541</v>
      </c>
      <c r="E11" t="s">
        <v>140</v>
      </c>
      <c r="F11" t="s">
        <v>45</v>
      </c>
      <c r="G11" t="s">
        <v>131</v>
      </c>
      <c r="H11" t="s">
        <v>184</v>
      </c>
      <c r="I11" t="s">
        <v>68</v>
      </c>
      <c r="J11" t="s">
        <v>123</v>
      </c>
      <c r="K11" t="str">
        <f t="shared" ca="1" si="3"/>
        <v>.</v>
      </c>
      <c r="L11" t="s">
        <v>484</v>
      </c>
      <c r="M11" t="s">
        <v>945</v>
      </c>
      <c r="N11" t="s">
        <v>910</v>
      </c>
      <c r="O11" t="s">
        <v>123</v>
      </c>
      <c r="P11" t="s">
        <v>944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499</v>
      </c>
      <c r="X11" t="s">
        <v>140</v>
      </c>
      <c r="Y11" t="s">
        <v>484</v>
      </c>
      <c r="Z11" t="s">
        <v>484</v>
      </c>
      <c r="AA11" s="2">
        <v>42821.924618055556</v>
      </c>
      <c r="AB11" s="2">
        <v>42830.962337962963</v>
      </c>
      <c r="AD11">
        <v>3</v>
      </c>
      <c r="AE11" t="str">
        <f t="shared" ca="1" si="4"/>
        <v>ADE</v>
      </c>
      <c r="AF11" t="str">
        <f t="shared" ca="1" si="5"/>
        <v>Avitus_1.4.0.63-20170412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3</v>
      </c>
      <c r="B12">
        <f t="shared" si="1"/>
        <v>3</v>
      </c>
      <c r="C12" s="4">
        <f t="shared" ca="1" si="2"/>
        <v>98022</v>
      </c>
      <c r="D12">
        <v>98022</v>
      </c>
      <c r="E12" t="s">
        <v>248</v>
      </c>
      <c r="F12" t="s">
        <v>45</v>
      </c>
      <c r="G12" t="s">
        <v>55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993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39</v>
      </c>
      <c r="V12" t="s">
        <v>82</v>
      </c>
      <c r="W12" t="s">
        <v>90</v>
      </c>
      <c r="X12" t="s">
        <v>747</v>
      </c>
      <c r="Y12" t="s">
        <v>484</v>
      </c>
      <c r="Z12" t="s">
        <v>484</v>
      </c>
      <c r="AA12" s="2">
        <v>42832.046574074076</v>
      </c>
      <c r="AB12" s="2">
        <v>42832.641226851854</v>
      </c>
      <c r="AD12">
        <v>3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P2</v>
      </c>
    </row>
    <row r="13" spans="1:34" x14ac:dyDescent="0.3">
      <c r="A13">
        <f t="shared" si="0"/>
        <v>0</v>
      </c>
      <c r="B13">
        <f t="shared" si="1"/>
        <v>0</v>
      </c>
      <c r="C13" s="4">
        <f t="shared" ca="1" si="2"/>
        <v>98076</v>
      </c>
      <c r="D13">
        <v>98076</v>
      </c>
      <c r="E13" t="s">
        <v>62</v>
      </c>
      <c r="F13" t="s">
        <v>45</v>
      </c>
      <c r="G13" t="s">
        <v>482</v>
      </c>
      <c r="H13" t="s">
        <v>94</v>
      </c>
      <c r="I13" t="s">
        <v>249</v>
      </c>
      <c r="J13" t="s">
        <v>123</v>
      </c>
      <c r="K13" t="str">
        <f t="shared" ca="1" si="3"/>
        <v>NTR</v>
      </c>
      <c r="L13" t="s">
        <v>484</v>
      </c>
      <c r="M13" t="s">
        <v>484</v>
      </c>
      <c r="N13" t="s">
        <v>1006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39</v>
      </c>
      <c r="V13" t="s">
        <v>82</v>
      </c>
      <c r="W13" t="s">
        <v>95</v>
      </c>
      <c r="X13" t="s">
        <v>110</v>
      </c>
      <c r="Y13" t="s">
        <v>484</v>
      </c>
      <c r="Z13" t="s">
        <v>484</v>
      </c>
      <c r="AA13" s="2">
        <v>42835.16946759259</v>
      </c>
      <c r="AB13" s="2">
        <v>42835.16946759259</v>
      </c>
      <c r="AD13">
        <v>1</v>
      </c>
      <c r="AE13" t="str">
        <f t="shared" ca="1" si="4"/>
        <v>NTR</v>
      </c>
      <c r="AF13" t="str">
        <f t="shared" ca="1" si="5"/>
        <v>NoTarg</v>
      </c>
      <c r="AG13" t="str">
        <f t="shared" ca="1" si="6"/>
        <v>NoWaive</v>
      </c>
      <c r="AH13" t="str">
        <f t="shared" ca="1" si="7"/>
        <v>NTR</v>
      </c>
    </row>
    <row r="14" spans="1:34" x14ac:dyDescent="0.3">
      <c r="A14">
        <f t="shared" si="0"/>
        <v>24</v>
      </c>
      <c r="B14">
        <f t="shared" si="1"/>
        <v>0</v>
      </c>
      <c r="C14" s="4">
        <f t="shared" ca="1" si="2"/>
        <v>97130</v>
      </c>
      <c r="D14">
        <v>97130</v>
      </c>
      <c r="E14" t="s">
        <v>522</v>
      </c>
      <c r="F14" t="s">
        <v>61</v>
      </c>
      <c r="G14" t="s">
        <v>783</v>
      </c>
      <c r="H14" t="s">
        <v>184</v>
      </c>
      <c r="I14" t="s">
        <v>68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817</v>
      </c>
      <c r="O14" t="s">
        <v>123</v>
      </c>
      <c r="P14" t="s">
        <v>123</v>
      </c>
      <c r="Q14" t="s">
        <v>82</v>
      </c>
      <c r="S14" t="s">
        <v>269</v>
      </c>
      <c r="T14" t="s">
        <v>36</v>
      </c>
      <c r="U14" t="s">
        <v>35</v>
      </c>
      <c r="V14" t="s">
        <v>82</v>
      </c>
      <c r="W14" t="s">
        <v>54</v>
      </c>
      <c r="X14" t="s">
        <v>522</v>
      </c>
      <c r="Y14" t="s">
        <v>484</v>
      </c>
      <c r="Z14" t="s">
        <v>484</v>
      </c>
      <c r="AA14" s="2">
        <v>42810.142129629632</v>
      </c>
      <c r="AB14" s="2">
        <v>42835.054351851853</v>
      </c>
      <c r="AD14">
        <v>25</v>
      </c>
      <c r="AE14" t="str">
        <f t="shared" ca="1" si="4"/>
        <v>AntiVirus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90</v>
      </c>
      <c r="B15">
        <f t="shared" si="1"/>
        <v>3</v>
      </c>
      <c r="C15" s="4">
        <f t="shared" ca="1" si="2"/>
        <v>94384</v>
      </c>
      <c r="D15">
        <v>94384</v>
      </c>
      <c r="E15" t="s">
        <v>130</v>
      </c>
      <c r="F15" t="s">
        <v>63</v>
      </c>
      <c r="G15" t="s">
        <v>64</v>
      </c>
      <c r="H15" t="s">
        <v>184</v>
      </c>
      <c r="I15" t="s">
        <v>81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308</v>
      </c>
      <c r="O15" t="s">
        <v>123</v>
      </c>
      <c r="P15" t="s">
        <v>123</v>
      </c>
      <c r="Q15" t="s">
        <v>82</v>
      </c>
      <c r="S15" t="s">
        <v>269</v>
      </c>
      <c r="T15" t="s">
        <v>36</v>
      </c>
      <c r="U15" t="s">
        <v>22</v>
      </c>
      <c r="V15" t="s">
        <v>82</v>
      </c>
      <c r="W15" t="s">
        <v>90</v>
      </c>
      <c r="X15" t="s">
        <v>300</v>
      </c>
      <c r="Y15" t="s">
        <v>484</v>
      </c>
      <c r="Z15" t="s">
        <v>484</v>
      </c>
      <c r="AA15" s="2">
        <v>42745.123425925929</v>
      </c>
      <c r="AB15" s="2">
        <v>42832.715185185189</v>
      </c>
      <c r="AD15">
        <v>15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x14ac:dyDescent="0.3">
      <c r="A16">
        <f t="shared" si="0"/>
        <v>48</v>
      </c>
      <c r="B16">
        <f t="shared" si="1"/>
        <v>3</v>
      </c>
      <c r="C16" s="4">
        <f t="shared" ca="1" si="2"/>
        <v>96279</v>
      </c>
      <c r="D16">
        <v>96279</v>
      </c>
      <c r="E16" t="s">
        <v>804</v>
      </c>
      <c r="F16" t="s">
        <v>63</v>
      </c>
      <c r="G16" t="s">
        <v>55</v>
      </c>
      <c r="H16" t="s">
        <v>184</v>
      </c>
      <c r="I16" t="s">
        <v>649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545</v>
      </c>
      <c r="O16" t="s">
        <v>123</v>
      </c>
      <c r="P16" t="s">
        <v>123</v>
      </c>
      <c r="Q16" t="s">
        <v>82</v>
      </c>
      <c r="S16" t="s">
        <v>269</v>
      </c>
      <c r="T16" t="s">
        <v>36</v>
      </c>
      <c r="U16" t="s">
        <v>22</v>
      </c>
      <c r="V16" t="s">
        <v>82</v>
      </c>
      <c r="W16" t="s">
        <v>90</v>
      </c>
      <c r="X16" t="s">
        <v>405</v>
      </c>
      <c r="Y16" t="s">
        <v>100</v>
      </c>
      <c r="Z16" t="s">
        <v>484</v>
      </c>
      <c r="AA16" s="2">
        <v>42788.363287037035</v>
      </c>
      <c r="AB16" s="2">
        <v>42832.714849537035</v>
      </c>
      <c r="AD16">
        <v>3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23</v>
      </c>
      <c r="B17">
        <f t="shared" si="1"/>
        <v>0</v>
      </c>
      <c r="C17" s="4">
        <f t="shared" ca="1" si="2"/>
        <v>97187</v>
      </c>
      <c r="D17">
        <v>97187</v>
      </c>
      <c r="E17" t="s">
        <v>801</v>
      </c>
      <c r="F17" t="s">
        <v>63</v>
      </c>
      <c r="G17" t="s">
        <v>446</v>
      </c>
      <c r="H17" t="s">
        <v>112</v>
      </c>
      <c r="I17" t="s">
        <v>30</v>
      </c>
      <c r="J17" t="s">
        <v>123</v>
      </c>
      <c r="K17" t="str">
        <f t="shared" ca="1" si="3"/>
        <v>.</v>
      </c>
      <c r="L17" t="s">
        <v>484</v>
      </c>
      <c r="M17" t="s">
        <v>917</v>
      </c>
      <c r="N17" t="s">
        <v>818</v>
      </c>
      <c r="O17">
        <v>17100</v>
      </c>
      <c r="P17" t="s">
        <v>123</v>
      </c>
      <c r="Q17" t="s">
        <v>82</v>
      </c>
      <c r="S17" t="s">
        <v>269</v>
      </c>
      <c r="T17" t="s">
        <v>36</v>
      </c>
      <c r="U17" t="s">
        <v>35</v>
      </c>
      <c r="V17" t="s">
        <v>190</v>
      </c>
      <c r="W17" t="s">
        <v>26</v>
      </c>
      <c r="X17" t="s">
        <v>108</v>
      </c>
      <c r="Y17" t="s">
        <v>103</v>
      </c>
      <c r="Z17" t="s">
        <v>484</v>
      </c>
      <c r="AA17" s="2">
        <v>42811.371180555558</v>
      </c>
      <c r="AB17" s="2">
        <v>42835.071053240739</v>
      </c>
      <c r="AD17">
        <v>1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P1</v>
      </c>
    </row>
    <row r="18" spans="1:34" x14ac:dyDescent="0.3">
      <c r="A18">
        <f t="shared" si="0"/>
        <v>21</v>
      </c>
      <c r="B18">
        <f t="shared" si="1"/>
        <v>5</v>
      </c>
      <c r="C18" s="4">
        <f t="shared" ca="1" si="2"/>
        <v>97247</v>
      </c>
      <c r="D18">
        <v>97247</v>
      </c>
      <c r="E18" t="s">
        <v>977</v>
      </c>
      <c r="F18" t="s">
        <v>63</v>
      </c>
      <c r="G18" t="s">
        <v>555</v>
      </c>
      <c r="H18" t="s">
        <v>94</v>
      </c>
      <c r="I18" t="s">
        <v>24</v>
      </c>
      <c r="J18" t="s">
        <v>123</v>
      </c>
      <c r="K18" t="str">
        <f t="shared" ca="1" si="3"/>
        <v>.</v>
      </c>
      <c r="L18" t="s">
        <v>484</v>
      </c>
      <c r="M18" t="s">
        <v>945</v>
      </c>
      <c r="N18" t="s">
        <v>897</v>
      </c>
      <c r="O18" t="s">
        <v>123</v>
      </c>
      <c r="P18" t="s">
        <v>616</v>
      </c>
      <c r="Q18" t="s">
        <v>82</v>
      </c>
      <c r="S18" t="s">
        <v>269</v>
      </c>
      <c r="T18" t="s">
        <v>36</v>
      </c>
      <c r="U18" t="s">
        <v>39</v>
      </c>
      <c r="V18" t="s">
        <v>82</v>
      </c>
      <c r="W18" t="s">
        <v>90</v>
      </c>
      <c r="X18" t="s">
        <v>617</v>
      </c>
      <c r="Y18" t="s">
        <v>484</v>
      </c>
      <c r="Z18" t="s">
        <v>847</v>
      </c>
      <c r="AA18" s="2">
        <v>42813.979155092595</v>
      </c>
      <c r="AB18" s="2">
        <v>42830.229375000003</v>
      </c>
      <c r="AD18">
        <v>12</v>
      </c>
      <c r="AE18" t="str">
        <f t="shared" ca="1" si="4"/>
        <v>AvatarFS</v>
      </c>
      <c r="AF18" t="str">
        <f t="shared" ca="1" si="5"/>
        <v>Avitus_1.4.0.63-20170412</v>
      </c>
      <c r="AG18" t="str">
        <f t="shared" ca="1" si="6"/>
        <v>NoWaive</v>
      </c>
      <c r="AH18" t="str">
        <f t="shared" ca="1" si="7"/>
        <v>P2</v>
      </c>
    </row>
    <row r="19" spans="1:34" x14ac:dyDescent="0.3">
      <c r="A19">
        <f t="shared" si="0"/>
        <v>20</v>
      </c>
      <c r="B19">
        <f t="shared" si="1"/>
        <v>5</v>
      </c>
      <c r="C19" s="4">
        <f t="shared" ca="1" si="2"/>
        <v>97251</v>
      </c>
      <c r="D19">
        <v>97251</v>
      </c>
      <c r="E19" t="s">
        <v>138</v>
      </c>
      <c r="F19" t="s">
        <v>63</v>
      </c>
      <c r="G19" t="s">
        <v>120</v>
      </c>
      <c r="H19" t="s">
        <v>94</v>
      </c>
      <c r="I19" t="s">
        <v>701</v>
      </c>
      <c r="J19" t="s">
        <v>123</v>
      </c>
      <c r="K19" t="str">
        <f t="shared" ca="1" si="3"/>
        <v>.</v>
      </c>
      <c r="L19" t="s">
        <v>484</v>
      </c>
      <c r="M19" t="s">
        <v>945</v>
      </c>
      <c r="N19" t="s">
        <v>819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29</v>
      </c>
      <c r="W19" t="s">
        <v>90</v>
      </c>
      <c r="X19" t="s">
        <v>412</v>
      </c>
      <c r="Y19" t="s">
        <v>484</v>
      </c>
      <c r="Z19" t="s">
        <v>847</v>
      </c>
      <c r="AA19" s="2">
        <v>42814.013414351852</v>
      </c>
      <c r="AB19" s="2">
        <v>42830.930648148147</v>
      </c>
      <c r="AD19">
        <v>6</v>
      </c>
      <c r="AE19" t="str">
        <f t="shared" ca="1" si="4"/>
        <v>AvatarFS</v>
      </c>
      <c r="AF19" t="str">
        <f t="shared" ca="1" si="5"/>
        <v>Avitus_1.4.0.63-20170412</v>
      </c>
      <c r="AG19" t="str">
        <f t="shared" ca="1" si="6"/>
        <v>NoWaive</v>
      </c>
      <c r="AH19" t="str">
        <f t="shared" ca="1" si="7"/>
        <v>P2</v>
      </c>
    </row>
    <row r="20" spans="1:34" x14ac:dyDescent="0.3">
      <c r="A20">
        <f t="shared" si="0"/>
        <v>18</v>
      </c>
      <c r="B20">
        <f t="shared" si="1"/>
        <v>0</v>
      </c>
      <c r="C20" s="4">
        <f t="shared" ca="1" si="2"/>
        <v>97354</v>
      </c>
      <c r="D20">
        <v>97354</v>
      </c>
      <c r="E20" t="s">
        <v>845</v>
      </c>
      <c r="F20" t="s">
        <v>63</v>
      </c>
      <c r="G20" t="s">
        <v>841</v>
      </c>
      <c r="H20" t="s">
        <v>184</v>
      </c>
      <c r="I20" t="s">
        <v>245</v>
      </c>
      <c r="J20" t="s">
        <v>123</v>
      </c>
      <c r="K20" t="str">
        <f t="shared" ca="1" si="3"/>
        <v>.</v>
      </c>
      <c r="L20" t="s">
        <v>484</v>
      </c>
      <c r="M20" t="s">
        <v>917</v>
      </c>
      <c r="N20" t="s">
        <v>898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82</v>
      </c>
      <c r="W20" t="s">
        <v>105</v>
      </c>
      <c r="X20" t="s">
        <v>845</v>
      </c>
      <c r="Y20" t="s">
        <v>484</v>
      </c>
      <c r="Z20" t="s">
        <v>484</v>
      </c>
      <c r="AA20" s="2">
        <v>42816.056284722225</v>
      </c>
      <c r="AB20" s="2">
        <v>42835.079525462963</v>
      </c>
      <c r="AD20">
        <v>4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12</v>
      </c>
      <c r="B21">
        <f t="shared" si="1"/>
        <v>0</v>
      </c>
      <c r="C21" s="4">
        <f t="shared" ca="1" si="2"/>
        <v>97544</v>
      </c>
      <c r="D21">
        <v>97544</v>
      </c>
      <c r="E21" t="s">
        <v>801</v>
      </c>
      <c r="F21" t="s">
        <v>63</v>
      </c>
      <c r="G21" t="s">
        <v>989</v>
      </c>
      <c r="H21" t="s">
        <v>184</v>
      </c>
      <c r="I21" t="s">
        <v>24</v>
      </c>
      <c r="J21" t="s">
        <v>123</v>
      </c>
      <c r="K21" t="str">
        <f t="shared" ca="1" si="3"/>
        <v>.</v>
      </c>
      <c r="L21" t="s">
        <v>484</v>
      </c>
      <c r="M21" t="s">
        <v>980</v>
      </c>
      <c r="N21" t="s">
        <v>1002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82</v>
      </c>
      <c r="W21" t="s">
        <v>90</v>
      </c>
      <c r="X21" t="s">
        <v>997</v>
      </c>
      <c r="Y21" t="s">
        <v>484</v>
      </c>
      <c r="Z21" t="s">
        <v>484</v>
      </c>
      <c r="AA21" s="2">
        <v>42822.082905092589</v>
      </c>
      <c r="AB21" s="2">
        <v>42835.076145833336</v>
      </c>
      <c r="AD21">
        <v>3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>NoWaive</v>
      </c>
      <c r="AH21" t="str">
        <f t="shared" ca="1" si="7"/>
        <v>P2</v>
      </c>
    </row>
    <row r="22" spans="1:34" x14ac:dyDescent="0.3">
      <c r="A22">
        <f t="shared" si="0"/>
        <v>12</v>
      </c>
      <c r="B22">
        <f t="shared" si="1"/>
        <v>0</v>
      </c>
      <c r="C22" s="4">
        <f t="shared" ca="1" si="2"/>
        <v>97551</v>
      </c>
      <c r="D22">
        <v>97551</v>
      </c>
      <c r="E22" t="s">
        <v>1000</v>
      </c>
      <c r="F22" t="s">
        <v>63</v>
      </c>
      <c r="G22" t="s">
        <v>446</v>
      </c>
      <c r="H22" t="s">
        <v>184</v>
      </c>
      <c r="I22" t="s">
        <v>30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921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190</v>
      </c>
      <c r="W22" t="s">
        <v>26</v>
      </c>
      <c r="X22" t="s">
        <v>412</v>
      </c>
      <c r="Y22" t="s">
        <v>100</v>
      </c>
      <c r="Z22" t="s">
        <v>484</v>
      </c>
      <c r="AA22" s="2">
        <v>42822.285578703704</v>
      </c>
      <c r="AB22" s="2">
        <v>42835.045439814814</v>
      </c>
      <c r="AD22">
        <v>1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10</v>
      </c>
      <c r="B23">
        <f t="shared" si="1"/>
        <v>10</v>
      </c>
      <c r="C23" s="4">
        <f t="shared" ca="1" si="2"/>
        <v>97673</v>
      </c>
      <c r="D23">
        <v>97673</v>
      </c>
      <c r="E23" t="s">
        <v>62</v>
      </c>
      <c r="F23" t="s">
        <v>63</v>
      </c>
      <c r="G23" t="s">
        <v>733</v>
      </c>
      <c r="H23" t="s">
        <v>184</v>
      </c>
      <c r="I23" t="s">
        <v>24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933</v>
      </c>
      <c r="O23">
        <v>17067</v>
      </c>
      <c r="P23" t="s">
        <v>123</v>
      </c>
      <c r="Q23" t="s">
        <v>82</v>
      </c>
      <c r="S23" t="s">
        <v>269</v>
      </c>
      <c r="T23" t="s">
        <v>36</v>
      </c>
      <c r="U23" t="s">
        <v>22</v>
      </c>
      <c r="V23" t="s">
        <v>190</v>
      </c>
      <c r="W23" t="s">
        <v>26</v>
      </c>
      <c r="X23" t="s">
        <v>934</v>
      </c>
      <c r="Y23" t="s">
        <v>100</v>
      </c>
      <c r="Z23" t="s">
        <v>484</v>
      </c>
      <c r="AA23" s="2">
        <v>42824.147233796299</v>
      </c>
      <c r="AB23" s="2">
        <v>42824.231400462966</v>
      </c>
      <c r="AD23">
        <v>2</v>
      </c>
      <c r="AE23" t="str">
        <f t="shared" ca="1" si="4"/>
        <v>AvatarFS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7</v>
      </c>
      <c r="B24">
        <f t="shared" si="1"/>
        <v>0</v>
      </c>
      <c r="C24" s="4">
        <f t="shared" ca="1" si="2"/>
        <v>97780</v>
      </c>
      <c r="D24">
        <v>97780</v>
      </c>
      <c r="E24" t="s">
        <v>410</v>
      </c>
      <c r="F24" t="s">
        <v>63</v>
      </c>
      <c r="G24" t="s">
        <v>555</v>
      </c>
      <c r="H24" t="s">
        <v>94</v>
      </c>
      <c r="I24" t="s">
        <v>24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981</v>
      </c>
      <c r="O24" t="s">
        <v>123</v>
      </c>
      <c r="P24" t="s">
        <v>123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90</v>
      </c>
      <c r="X24" t="s">
        <v>959</v>
      </c>
      <c r="Y24" t="s">
        <v>484</v>
      </c>
      <c r="Z24" t="s">
        <v>484</v>
      </c>
      <c r="AA24" s="2">
        <v>42828.155347222222</v>
      </c>
      <c r="AB24" s="2">
        <v>42835.284525462965</v>
      </c>
      <c r="AD24">
        <v>10</v>
      </c>
      <c r="AE24" t="str">
        <f t="shared" ca="1" si="4"/>
        <v>AvatarFS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P2</v>
      </c>
    </row>
    <row r="25" spans="1:34" x14ac:dyDescent="0.3">
      <c r="A25">
        <f t="shared" si="0"/>
        <v>1</v>
      </c>
      <c r="B25">
        <f t="shared" si="1"/>
        <v>1</v>
      </c>
      <c r="C25" s="4">
        <f t="shared" ca="1" si="2"/>
        <v>98064</v>
      </c>
      <c r="D25">
        <v>98064</v>
      </c>
      <c r="E25" t="s">
        <v>62</v>
      </c>
      <c r="F25" t="s">
        <v>63</v>
      </c>
      <c r="G25" t="s">
        <v>607</v>
      </c>
      <c r="H25" t="s">
        <v>156</v>
      </c>
      <c r="I25" t="s">
        <v>123</v>
      </c>
      <c r="J25" t="s">
        <v>123</v>
      </c>
      <c r="K25" t="str">
        <f t="shared" ca="1" si="3"/>
        <v>NTR</v>
      </c>
      <c r="L25" t="s">
        <v>484</v>
      </c>
      <c r="M25" t="s">
        <v>484</v>
      </c>
      <c r="N25" t="s">
        <v>1005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95</v>
      </c>
      <c r="X25" t="s">
        <v>110</v>
      </c>
      <c r="Y25" t="s">
        <v>484</v>
      </c>
      <c r="Z25" t="s">
        <v>484</v>
      </c>
      <c r="AA25" s="2">
        <v>42834.998217592591</v>
      </c>
      <c r="AB25" s="2">
        <v>42834.998217592591</v>
      </c>
      <c r="AD25">
        <v>1</v>
      </c>
      <c r="AE25" t="str">
        <f t="shared" ca="1" si="4"/>
        <v>NTR</v>
      </c>
      <c r="AF25" t="str">
        <f t="shared" ca="1" si="5"/>
        <v>NoTarg</v>
      </c>
      <c r="AG25" t="str">
        <f t="shared" ca="1" si="6"/>
        <v>NoWaive</v>
      </c>
      <c r="AH25" t="str">
        <f t="shared" ca="1" si="7"/>
        <v>NTR</v>
      </c>
    </row>
    <row r="26" spans="1:34" x14ac:dyDescent="0.3">
      <c r="A26">
        <f t="shared" si="0"/>
        <v>371</v>
      </c>
      <c r="B26">
        <f t="shared" si="1"/>
        <v>80</v>
      </c>
      <c r="C26" s="4">
        <f t="shared" ca="1" si="2"/>
        <v>79691</v>
      </c>
      <c r="D26">
        <v>79691</v>
      </c>
      <c r="E26" t="s">
        <v>69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310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95</v>
      </c>
      <c r="X26" t="s">
        <v>311</v>
      </c>
      <c r="Y26" t="s">
        <v>484</v>
      </c>
      <c r="Z26" t="s">
        <v>484</v>
      </c>
      <c r="AA26" s="2">
        <v>42458.048437500001</v>
      </c>
      <c r="AB26" s="2">
        <v>42755.033599537041</v>
      </c>
      <c r="AD26">
        <v>6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279</v>
      </c>
      <c r="B27">
        <f t="shared" si="1"/>
        <v>3</v>
      </c>
      <c r="C27" s="4">
        <f t="shared" ca="1" si="2"/>
        <v>85572</v>
      </c>
      <c r="D27">
        <v>85572</v>
      </c>
      <c r="E27" t="s">
        <v>252</v>
      </c>
      <c r="F27" t="s">
        <v>70</v>
      </c>
      <c r="G27" t="s">
        <v>71</v>
      </c>
      <c r="H27" t="s">
        <v>184</v>
      </c>
      <c r="I27" t="s">
        <v>81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313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95</v>
      </c>
      <c r="X27" t="s">
        <v>272</v>
      </c>
      <c r="Y27" t="s">
        <v>484</v>
      </c>
      <c r="Z27" t="s">
        <v>484</v>
      </c>
      <c r="AA27" s="2">
        <v>42552.705081018517</v>
      </c>
      <c r="AB27" s="2">
        <v>42832.715104166666</v>
      </c>
      <c r="AD27">
        <v>7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221</v>
      </c>
      <c r="B28">
        <f t="shared" si="1"/>
        <v>80</v>
      </c>
      <c r="C28" s="4">
        <f t="shared" ca="1" si="2"/>
        <v>88250</v>
      </c>
      <c r="D28">
        <v>88250</v>
      </c>
      <c r="E28" t="s">
        <v>72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314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39</v>
      </c>
      <c r="V28" t="s">
        <v>82</v>
      </c>
      <c r="W28" t="s">
        <v>105</v>
      </c>
      <c r="X28" t="s">
        <v>315</v>
      </c>
      <c r="Y28" t="s">
        <v>484</v>
      </c>
      <c r="Z28" t="s">
        <v>484</v>
      </c>
      <c r="AA28" s="2">
        <v>42611.350347222222</v>
      </c>
      <c r="AB28" s="2">
        <v>42755.033576388887</v>
      </c>
      <c r="AD28">
        <v>7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30</v>
      </c>
      <c r="B29">
        <f t="shared" si="1"/>
        <v>30</v>
      </c>
      <c r="C29" s="4">
        <f t="shared" ca="1" si="2"/>
        <v>96941</v>
      </c>
      <c r="D29">
        <v>96941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749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22</v>
      </c>
      <c r="V29" t="s">
        <v>82</v>
      </c>
      <c r="W29" t="s">
        <v>54</v>
      </c>
      <c r="X29" t="s">
        <v>188</v>
      </c>
      <c r="Y29" t="s">
        <v>484</v>
      </c>
      <c r="Z29" t="s">
        <v>484</v>
      </c>
      <c r="AA29" s="2">
        <v>42804.150763888887</v>
      </c>
      <c r="AB29" s="2">
        <v>42804.495324074072</v>
      </c>
      <c r="AD29">
        <v>8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19</v>
      </c>
      <c r="B30">
        <f t="shared" si="1"/>
        <v>0</v>
      </c>
      <c r="C30" s="4">
        <f t="shared" ca="1" si="2"/>
        <v>97325</v>
      </c>
      <c r="D30">
        <v>97325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946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39</v>
      </c>
      <c r="V30" t="s">
        <v>82</v>
      </c>
      <c r="W30" t="s">
        <v>54</v>
      </c>
      <c r="X30" t="s">
        <v>456</v>
      </c>
      <c r="Y30" t="s">
        <v>484</v>
      </c>
      <c r="Z30" t="s">
        <v>484</v>
      </c>
      <c r="AA30" s="2">
        <v>42815.376701388886</v>
      </c>
      <c r="AB30" s="2">
        <v>42835.33797453704</v>
      </c>
      <c r="AD30">
        <v>9</v>
      </c>
      <c r="AE30" t="str">
        <f t="shared" ca="1" si="4"/>
        <v>Documentation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P0</v>
      </c>
    </row>
    <row r="31" spans="1:34" x14ac:dyDescent="0.3">
      <c r="A31">
        <f t="shared" si="0"/>
        <v>19</v>
      </c>
      <c r="B31">
        <f t="shared" si="1"/>
        <v>16</v>
      </c>
      <c r="C31" s="4">
        <f t="shared" ca="1" si="2"/>
        <v>97340</v>
      </c>
      <c r="D31">
        <v>97340</v>
      </c>
      <c r="E31" t="s">
        <v>69</v>
      </c>
      <c r="F31" t="s">
        <v>70</v>
      </c>
      <c r="G31" t="s">
        <v>71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852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54</v>
      </c>
      <c r="X31" t="s">
        <v>389</v>
      </c>
      <c r="Y31" t="s">
        <v>484</v>
      </c>
      <c r="Z31" t="s">
        <v>484</v>
      </c>
      <c r="AA31" s="2">
        <v>42815.614641203705</v>
      </c>
      <c r="AB31" s="2">
        <v>42818.02071759259</v>
      </c>
      <c r="AD31">
        <v>5</v>
      </c>
      <c r="AE31" t="str">
        <f t="shared" ca="1" si="4"/>
        <v>Documentation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11</v>
      </c>
      <c r="B32">
        <f t="shared" si="1"/>
        <v>7</v>
      </c>
      <c r="C32" s="4">
        <f t="shared" ca="1" si="2"/>
        <v>97618</v>
      </c>
      <c r="D32">
        <v>97618</v>
      </c>
      <c r="E32" t="s">
        <v>69</v>
      </c>
      <c r="F32" t="s">
        <v>70</v>
      </c>
      <c r="G32" t="s">
        <v>71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947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39</v>
      </c>
      <c r="V32" t="s">
        <v>82</v>
      </c>
      <c r="W32" t="s">
        <v>54</v>
      </c>
      <c r="X32" t="s">
        <v>456</v>
      </c>
      <c r="Y32" t="s">
        <v>484</v>
      </c>
      <c r="Z32" t="s">
        <v>484</v>
      </c>
      <c r="AA32" s="2">
        <v>42823.494652777779</v>
      </c>
      <c r="AB32" s="2">
        <v>42828.518969907411</v>
      </c>
      <c r="AD32">
        <v>8</v>
      </c>
      <c r="AE32" t="str">
        <f t="shared" ca="1" si="4"/>
        <v>Documentation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P0</v>
      </c>
    </row>
    <row r="33" spans="1:34" x14ac:dyDescent="0.3">
      <c r="A33">
        <f t="shared" si="0"/>
        <v>7</v>
      </c>
      <c r="B33">
        <f t="shared" si="1"/>
        <v>3</v>
      </c>
      <c r="C33" s="4">
        <f t="shared" ca="1" si="2"/>
        <v>97781</v>
      </c>
      <c r="D33">
        <v>97781</v>
      </c>
      <c r="E33" t="s">
        <v>69</v>
      </c>
      <c r="F33" t="s">
        <v>70</v>
      </c>
      <c r="G33" t="s">
        <v>71</v>
      </c>
      <c r="H33" t="s">
        <v>184</v>
      </c>
      <c r="I33" t="s">
        <v>81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960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22</v>
      </c>
      <c r="V33" t="s">
        <v>82</v>
      </c>
      <c r="W33" t="s">
        <v>95</v>
      </c>
      <c r="X33" t="s">
        <v>311</v>
      </c>
      <c r="Y33" t="s">
        <v>484</v>
      </c>
      <c r="Z33" t="s">
        <v>484</v>
      </c>
      <c r="AA33" s="2">
        <v>42828.162638888891</v>
      </c>
      <c r="AB33" s="2">
        <v>42832.715092592596</v>
      </c>
      <c r="AD33">
        <v>4</v>
      </c>
      <c r="AE33" t="str">
        <f t="shared" ca="1" si="4"/>
        <v>Documentation</v>
      </c>
      <c r="AF33" t="str">
        <f t="shared" ca="1" si="5"/>
        <v xml:space="preserve"> ---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6</v>
      </c>
      <c r="B34">
        <f t="shared" ref="B34:B65" si="9">DAYS360(AB34,$K$104)</f>
        <v>5</v>
      </c>
      <c r="C34" s="4">
        <f t="shared" ref="C34:C65" ca="1" si="10">HYPERLINK($N$174 &amp; INDIRECT("d" &amp; ROW()),INDIRECT("d" &amp; ROW()))</f>
        <v>97868</v>
      </c>
      <c r="D34">
        <v>97868</v>
      </c>
      <c r="E34" t="s">
        <v>229</v>
      </c>
      <c r="F34" t="s">
        <v>70</v>
      </c>
      <c r="G34" t="s">
        <v>71</v>
      </c>
      <c r="H34" t="s">
        <v>94</v>
      </c>
      <c r="I34" t="s">
        <v>24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983</v>
      </c>
      <c r="O34" t="s">
        <v>123</v>
      </c>
      <c r="P34" t="s">
        <v>123</v>
      </c>
      <c r="Q34" t="s">
        <v>82</v>
      </c>
      <c r="S34" t="s">
        <v>269</v>
      </c>
      <c r="T34" t="s">
        <v>23</v>
      </c>
      <c r="U34" t="s">
        <v>22</v>
      </c>
      <c r="V34" t="s">
        <v>29</v>
      </c>
      <c r="W34" t="s">
        <v>54</v>
      </c>
      <c r="X34" t="s">
        <v>405</v>
      </c>
      <c r="Y34" t="s">
        <v>484</v>
      </c>
      <c r="Z34" t="s">
        <v>484</v>
      </c>
      <c r="AA34" s="2">
        <v>42829.414212962962</v>
      </c>
      <c r="AB34" s="2">
        <v>42830.016770833332</v>
      </c>
      <c r="AD34">
        <v>3</v>
      </c>
      <c r="AE34" t="str">
        <f t="shared" ref="AE34:AE65" ca="1" si="12">IFERROR(VLOOKUP($D34,INDIRECT("'" &amp; $K$103 &amp; "'!$C$2:$K$90"),4,FALSE),"NTR")</f>
        <v>Documentation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P2</v>
      </c>
    </row>
    <row r="35" spans="1:34" x14ac:dyDescent="0.3">
      <c r="A35">
        <f t="shared" si="8"/>
        <v>60</v>
      </c>
      <c r="B35">
        <f t="shared" si="9"/>
        <v>0</v>
      </c>
      <c r="C35" s="4">
        <f t="shared" ca="1" si="10"/>
        <v>95735</v>
      </c>
      <c r="D35">
        <v>95735</v>
      </c>
      <c r="E35" t="s">
        <v>179</v>
      </c>
      <c r="F35" t="s">
        <v>253</v>
      </c>
      <c r="G35" t="s">
        <v>258</v>
      </c>
      <c r="H35" t="s">
        <v>184</v>
      </c>
      <c r="I35" t="s">
        <v>68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711</v>
      </c>
      <c r="O35" t="s">
        <v>123</v>
      </c>
      <c r="P35" t="s">
        <v>123</v>
      </c>
      <c r="Q35" t="s">
        <v>82</v>
      </c>
      <c r="S35" t="s">
        <v>269</v>
      </c>
      <c r="T35" t="s">
        <v>36</v>
      </c>
      <c r="U35" t="s">
        <v>35</v>
      </c>
      <c r="V35" t="s">
        <v>82</v>
      </c>
      <c r="W35" t="s">
        <v>172</v>
      </c>
      <c r="X35" t="s">
        <v>325</v>
      </c>
      <c r="Y35" t="s">
        <v>484</v>
      </c>
      <c r="Z35" t="s">
        <v>484</v>
      </c>
      <c r="AA35" s="2">
        <v>42776.532141203701</v>
      </c>
      <c r="AB35" s="2">
        <v>42835.101631944446</v>
      </c>
      <c r="AD35">
        <v>16</v>
      </c>
      <c r="AE35" t="str">
        <f t="shared" ca="1" si="12"/>
        <v>File Access Auditing</v>
      </c>
      <c r="AF35" t="str">
        <f t="shared" ca="1" si="13"/>
        <v>Avitus_1.4.0.59-20170315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18</v>
      </c>
      <c r="B36">
        <f t="shared" si="9"/>
        <v>0</v>
      </c>
      <c r="C36" s="4">
        <f t="shared" ca="1" si="10"/>
        <v>97372</v>
      </c>
      <c r="D36">
        <v>97372</v>
      </c>
      <c r="E36" t="s">
        <v>413</v>
      </c>
      <c r="F36" t="s">
        <v>253</v>
      </c>
      <c r="G36" t="s">
        <v>254</v>
      </c>
      <c r="H36" t="s">
        <v>184</v>
      </c>
      <c r="I36" t="s">
        <v>68</v>
      </c>
      <c r="J36" t="s">
        <v>123</v>
      </c>
      <c r="K36" t="str">
        <f t="shared" ca="1" si="11"/>
        <v>NTR</v>
      </c>
      <c r="L36" t="s">
        <v>484</v>
      </c>
      <c r="M36" t="s">
        <v>484</v>
      </c>
      <c r="N36" t="s">
        <v>860</v>
      </c>
      <c r="O36" t="s">
        <v>123</v>
      </c>
      <c r="P36" t="s">
        <v>123</v>
      </c>
      <c r="Q36" t="s">
        <v>82</v>
      </c>
      <c r="S36" t="s">
        <v>269</v>
      </c>
      <c r="T36" t="s">
        <v>23</v>
      </c>
      <c r="U36" t="s">
        <v>22</v>
      </c>
      <c r="V36" t="s">
        <v>82</v>
      </c>
      <c r="W36" t="s">
        <v>54</v>
      </c>
      <c r="X36" t="s">
        <v>277</v>
      </c>
      <c r="Y36" t="s">
        <v>484</v>
      </c>
      <c r="Z36" t="s">
        <v>484</v>
      </c>
      <c r="AA36" s="2">
        <v>42816.401145833333</v>
      </c>
      <c r="AB36" s="2">
        <v>42835.453136574077</v>
      </c>
      <c r="AD36">
        <v>7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8"/>
        <v>7</v>
      </c>
      <c r="B37">
        <f t="shared" si="9"/>
        <v>1</v>
      </c>
      <c r="C37" s="4">
        <f t="shared" ca="1" si="10"/>
        <v>97798</v>
      </c>
      <c r="D37">
        <v>97798</v>
      </c>
      <c r="E37" t="s">
        <v>413</v>
      </c>
      <c r="F37" t="s">
        <v>253</v>
      </c>
      <c r="G37" t="s">
        <v>254</v>
      </c>
      <c r="H37" t="s">
        <v>184</v>
      </c>
      <c r="I37" t="s">
        <v>68</v>
      </c>
      <c r="J37" t="s">
        <v>123</v>
      </c>
      <c r="K37" t="str">
        <f t="shared" ca="1" si="11"/>
        <v>.</v>
      </c>
      <c r="L37" t="s">
        <v>484</v>
      </c>
      <c r="M37" t="s">
        <v>945</v>
      </c>
      <c r="N37" t="s">
        <v>961</v>
      </c>
      <c r="O37" t="s">
        <v>123</v>
      </c>
      <c r="P37" t="s">
        <v>123</v>
      </c>
      <c r="Q37" t="s">
        <v>82</v>
      </c>
      <c r="S37" t="s">
        <v>269</v>
      </c>
      <c r="T37" t="s">
        <v>23</v>
      </c>
      <c r="U37" t="s">
        <v>22</v>
      </c>
      <c r="V37" t="s">
        <v>82</v>
      </c>
      <c r="W37" t="s">
        <v>54</v>
      </c>
      <c r="X37" t="s">
        <v>456</v>
      </c>
      <c r="Y37" t="s">
        <v>484</v>
      </c>
      <c r="Z37" t="s">
        <v>851</v>
      </c>
      <c r="AA37" s="2">
        <v>42828.334247685183</v>
      </c>
      <c r="AB37" s="2">
        <v>42834.895289351851</v>
      </c>
      <c r="AD37">
        <v>1</v>
      </c>
      <c r="AE37" t="str">
        <f t="shared" ca="1" si="12"/>
        <v>File Access Auditing</v>
      </c>
      <c r="AF37" t="str">
        <f t="shared" ca="1" si="13"/>
        <v>Avitus_1.4.0.63-20170412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6</v>
      </c>
      <c r="B38">
        <f t="shared" si="9"/>
        <v>1</v>
      </c>
      <c r="C38" s="4">
        <f t="shared" ca="1" si="10"/>
        <v>97879</v>
      </c>
      <c r="D38">
        <v>97879</v>
      </c>
      <c r="E38" t="s">
        <v>113</v>
      </c>
      <c r="F38" t="s">
        <v>253</v>
      </c>
      <c r="G38" t="s">
        <v>256</v>
      </c>
      <c r="H38" t="s">
        <v>184</v>
      </c>
      <c r="I38" t="s">
        <v>68</v>
      </c>
      <c r="J38" t="s">
        <v>123</v>
      </c>
      <c r="K38" t="str">
        <f t="shared" ca="1" si="11"/>
        <v>.</v>
      </c>
      <c r="L38" t="s">
        <v>484</v>
      </c>
      <c r="M38" t="s">
        <v>917</v>
      </c>
      <c r="N38" t="s">
        <v>984</v>
      </c>
      <c r="O38" t="s">
        <v>123</v>
      </c>
      <c r="P38" t="s">
        <v>123</v>
      </c>
      <c r="Q38" t="s">
        <v>82</v>
      </c>
      <c r="S38" t="s">
        <v>269</v>
      </c>
      <c r="T38" t="s">
        <v>23</v>
      </c>
      <c r="U38" t="s">
        <v>22</v>
      </c>
      <c r="V38" t="s">
        <v>82</v>
      </c>
      <c r="W38" t="s">
        <v>54</v>
      </c>
      <c r="X38" t="s">
        <v>277</v>
      </c>
      <c r="Y38" t="s">
        <v>484</v>
      </c>
      <c r="Z38" t="s">
        <v>873</v>
      </c>
      <c r="AA38" s="2">
        <v>42829.472199074073</v>
      </c>
      <c r="AB38" s="2">
        <v>42834.896249999998</v>
      </c>
      <c r="AD38">
        <v>4</v>
      </c>
      <c r="AE38" t="str">
        <f t="shared" ca="1" si="12"/>
        <v>File Access Auditing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P0</v>
      </c>
    </row>
    <row r="39" spans="1:34" x14ac:dyDescent="0.3">
      <c r="A39">
        <f t="shared" si="8"/>
        <v>4</v>
      </c>
      <c r="B39">
        <f t="shared" si="9"/>
        <v>0</v>
      </c>
      <c r="C39" s="4">
        <f t="shared" ca="1" si="10"/>
        <v>98014</v>
      </c>
      <c r="D39">
        <v>98014</v>
      </c>
      <c r="E39" t="s">
        <v>113</v>
      </c>
      <c r="F39" t="s">
        <v>253</v>
      </c>
      <c r="G39" t="s">
        <v>256</v>
      </c>
      <c r="H39" t="s">
        <v>184</v>
      </c>
      <c r="I39" t="s">
        <v>68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994</v>
      </c>
      <c r="O39" t="s">
        <v>123</v>
      </c>
      <c r="P39" t="s">
        <v>123</v>
      </c>
      <c r="Q39" t="s">
        <v>82</v>
      </c>
      <c r="S39" t="s">
        <v>269</v>
      </c>
      <c r="T39" t="s">
        <v>23</v>
      </c>
      <c r="U39" t="s">
        <v>22</v>
      </c>
      <c r="V39" t="s">
        <v>82</v>
      </c>
      <c r="W39" t="s">
        <v>54</v>
      </c>
      <c r="X39" t="s">
        <v>277</v>
      </c>
      <c r="Y39" t="s">
        <v>484</v>
      </c>
      <c r="Z39" t="s">
        <v>484</v>
      </c>
      <c r="AA39" s="2">
        <v>42831.495127314818</v>
      </c>
      <c r="AB39" s="2">
        <v>42835.398726851854</v>
      </c>
      <c r="AD39">
        <v>7</v>
      </c>
      <c r="AE39" t="str">
        <f t="shared" ca="1" si="12"/>
        <v>File Access Auditing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P2</v>
      </c>
    </row>
    <row r="40" spans="1:34" x14ac:dyDescent="0.3">
      <c r="A40">
        <f t="shared" si="8"/>
        <v>3</v>
      </c>
      <c r="B40">
        <f t="shared" si="9"/>
        <v>0</v>
      </c>
      <c r="C40" s="4">
        <f t="shared" ca="1" si="10"/>
        <v>98057</v>
      </c>
      <c r="D40">
        <v>98057</v>
      </c>
      <c r="E40" t="s">
        <v>413</v>
      </c>
      <c r="F40" t="s">
        <v>253</v>
      </c>
      <c r="G40" t="s">
        <v>254</v>
      </c>
      <c r="H40" t="s">
        <v>184</v>
      </c>
      <c r="I40" t="s">
        <v>68</v>
      </c>
      <c r="J40" t="s">
        <v>123</v>
      </c>
      <c r="K40" t="str">
        <f t="shared" ca="1" si="11"/>
        <v>NTR</v>
      </c>
      <c r="L40" t="s">
        <v>484</v>
      </c>
      <c r="M40" t="s">
        <v>980</v>
      </c>
      <c r="N40" t="s">
        <v>1003</v>
      </c>
      <c r="O40" t="s">
        <v>123</v>
      </c>
      <c r="P40" t="s">
        <v>1004</v>
      </c>
      <c r="Q40" t="s">
        <v>82</v>
      </c>
      <c r="S40" t="s">
        <v>269</v>
      </c>
      <c r="T40" t="s">
        <v>23</v>
      </c>
      <c r="U40" t="s">
        <v>22</v>
      </c>
      <c r="V40" t="s">
        <v>82</v>
      </c>
      <c r="W40" t="s">
        <v>54</v>
      </c>
      <c r="X40" t="s">
        <v>277</v>
      </c>
      <c r="Y40" t="s">
        <v>484</v>
      </c>
      <c r="Z40" t="s">
        <v>484</v>
      </c>
      <c r="AA40" s="2">
        <v>42832.589328703703</v>
      </c>
      <c r="AB40" s="2">
        <v>42835.319432870368</v>
      </c>
      <c r="AD40">
        <v>6</v>
      </c>
      <c r="AE40" t="str">
        <f t="shared" ca="1" si="12"/>
        <v>NTR</v>
      </c>
      <c r="AF40" t="str">
        <f t="shared" ca="1" si="13"/>
        <v>NoTarg</v>
      </c>
      <c r="AG40" t="str">
        <f t="shared" ca="1" si="14"/>
        <v>NoWaive</v>
      </c>
      <c r="AH40" t="str">
        <f t="shared" ca="1" si="15"/>
        <v>NTR</v>
      </c>
    </row>
    <row r="41" spans="1:34" x14ac:dyDescent="0.3">
      <c r="A41">
        <f t="shared" si="8"/>
        <v>219</v>
      </c>
      <c r="B41">
        <f t="shared" si="9"/>
        <v>4</v>
      </c>
      <c r="C41" s="4">
        <f t="shared" ca="1" si="10"/>
        <v>88457</v>
      </c>
      <c r="D41">
        <v>88457</v>
      </c>
      <c r="E41" t="s">
        <v>408</v>
      </c>
      <c r="F41" t="s">
        <v>28</v>
      </c>
      <c r="G41" t="s">
        <v>407</v>
      </c>
      <c r="H41" t="s">
        <v>112</v>
      </c>
      <c r="I41" t="s">
        <v>30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524</v>
      </c>
      <c r="O41">
        <v>11710</v>
      </c>
      <c r="P41" t="s">
        <v>992</v>
      </c>
      <c r="Q41" t="s">
        <v>287</v>
      </c>
      <c r="R41" t="s">
        <v>82</v>
      </c>
      <c r="S41" t="s">
        <v>269</v>
      </c>
      <c r="T41" t="s">
        <v>23</v>
      </c>
      <c r="U41" t="s">
        <v>22</v>
      </c>
      <c r="V41" t="s">
        <v>25</v>
      </c>
      <c r="W41" t="s">
        <v>26</v>
      </c>
      <c r="X41" t="s">
        <v>41</v>
      </c>
      <c r="Y41" t="s">
        <v>484</v>
      </c>
      <c r="Z41" t="s">
        <v>484</v>
      </c>
      <c r="AA41" s="2">
        <v>42614.314895833333</v>
      </c>
      <c r="AB41" s="2">
        <v>42831.664618055554</v>
      </c>
      <c r="AC41" t="s">
        <v>170</v>
      </c>
      <c r="AD41">
        <v>6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P1</v>
      </c>
    </row>
    <row r="42" spans="1:34" x14ac:dyDescent="0.3">
      <c r="A42">
        <f t="shared" si="8"/>
        <v>57</v>
      </c>
      <c r="B42">
        <f t="shared" si="9"/>
        <v>3</v>
      </c>
      <c r="C42" s="4">
        <f t="shared" ca="1" si="10"/>
        <v>95826</v>
      </c>
      <c r="D42">
        <v>95826</v>
      </c>
      <c r="E42" t="s">
        <v>246</v>
      </c>
      <c r="F42" t="s">
        <v>28</v>
      </c>
      <c r="G42" t="s">
        <v>481</v>
      </c>
      <c r="H42" t="s">
        <v>184</v>
      </c>
      <c r="I42" t="s">
        <v>81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379</v>
      </c>
      <c r="O42" t="s">
        <v>123</v>
      </c>
      <c r="P42" t="s">
        <v>38</v>
      </c>
      <c r="Q42" t="s">
        <v>287</v>
      </c>
      <c r="R42" t="s">
        <v>82</v>
      </c>
      <c r="S42" t="s">
        <v>269</v>
      </c>
      <c r="T42" t="s">
        <v>36</v>
      </c>
      <c r="U42" t="s">
        <v>22</v>
      </c>
      <c r="V42" t="s">
        <v>82</v>
      </c>
      <c r="W42" t="s">
        <v>54</v>
      </c>
      <c r="X42" t="s">
        <v>108</v>
      </c>
      <c r="Y42" t="s">
        <v>484</v>
      </c>
      <c r="Z42" t="s">
        <v>484</v>
      </c>
      <c r="AA42" s="2">
        <v>42779.683287037034</v>
      </c>
      <c r="AB42" s="2">
        <v>42832.715150462966</v>
      </c>
      <c r="AC42" t="s">
        <v>170</v>
      </c>
      <c r="AD42">
        <v>6</v>
      </c>
      <c r="AE42" t="str">
        <f t="shared" ca="1" si="12"/>
        <v>Platform Software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P0</v>
      </c>
    </row>
    <row r="43" spans="1:34" x14ac:dyDescent="0.3">
      <c r="A43">
        <f t="shared" si="8"/>
        <v>57</v>
      </c>
      <c r="B43">
        <f t="shared" si="9"/>
        <v>4</v>
      </c>
      <c r="C43" s="4">
        <f t="shared" ca="1" si="10"/>
        <v>95829</v>
      </c>
      <c r="D43">
        <v>95829</v>
      </c>
      <c r="E43" t="s">
        <v>760</v>
      </c>
      <c r="F43" t="s">
        <v>28</v>
      </c>
      <c r="G43" t="s">
        <v>376</v>
      </c>
      <c r="H43" t="s">
        <v>184</v>
      </c>
      <c r="I43" t="s">
        <v>245</v>
      </c>
      <c r="J43" t="s">
        <v>123</v>
      </c>
      <c r="K43" t="str">
        <f t="shared" ca="1" si="11"/>
        <v>.</v>
      </c>
      <c r="L43" t="s">
        <v>484</v>
      </c>
      <c r="M43" t="s">
        <v>917</v>
      </c>
      <c r="N43" t="s">
        <v>385</v>
      </c>
      <c r="O43" t="s">
        <v>123</v>
      </c>
      <c r="P43" t="s">
        <v>196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279</v>
      </c>
      <c r="W43" t="s">
        <v>32</v>
      </c>
      <c r="X43" t="s">
        <v>108</v>
      </c>
      <c r="Y43" t="s">
        <v>103</v>
      </c>
      <c r="Z43" t="s">
        <v>484</v>
      </c>
      <c r="AA43" s="2">
        <v>42779.684513888889</v>
      </c>
      <c r="AB43" s="2">
        <v>42831.350300925929</v>
      </c>
      <c r="AC43" t="s">
        <v>170</v>
      </c>
      <c r="AD43">
        <v>6</v>
      </c>
      <c r="AE43" t="str">
        <f t="shared" ca="1" si="12"/>
        <v>Platform Software</v>
      </c>
      <c r="AF43" t="str">
        <f t="shared" ca="1" si="13"/>
        <v>Avitus_1.4.0.64-20170419</v>
      </c>
      <c r="AG43" t="str">
        <f t="shared" ca="1" si="14"/>
        <v>NoWaive</v>
      </c>
      <c r="AH43" t="str">
        <f t="shared" ca="1" si="15"/>
        <v>P0</v>
      </c>
    </row>
    <row r="44" spans="1:34" x14ac:dyDescent="0.3">
      <c r="A44">
        <f t="shared" si="8"/>
        <v>23</v>
      </c>
      <c r="B44">
        <f t="shared" si="9"/>
        <v>0</v>
      </c>
      <c r="C44" s="4">
        <f t="shared" ca="1" si="10"/>
        <v>97242</v>
      </c>
      <c r="D44">
        <v>97242</v>
      </c>
      <c r="E44" t="s">
        <v>513</v>
      </c>
      <c r="F44" t="s">
        <v>28</v>
      </c>
      <c r="G44" t="s">
        <v>914</v>
      </c>
      <c r="H44" t="s">
        <v>112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809</v>
      </c>
      <c r="O44">
        <v>17112</v>
      </c>
      <c r="P44" t="s">
        <v>168</v>
      </c>
      <c r="Q44" t="s">
        <v>287</v>
      </c>
      <c r="R44" t="s">
        <v>82</v>
      </c>
      <c r="S44" t="s">
        <v>269</v>
      </c>
      <c r="T44" t="s">
        <v>36</v>
      </c>
      <c r="U44" t="s">
        <v>35</v>
      </c>
      <c r="V44" t="s">
        <v>190</v>
      </c>
      <c r="W44" t="s">
        <v>26</v>
      </c>
      <c r="X44" t="s">
        <v>108</v>
      </c>
      <c r="Y44" t="s">
        <v>103</v>
      </c>
      <c r="Z44" t="s">
        <v>484</v>
      </c>
      <c r="AA44" s="2">
        <v>42811.7106712963</v>
      </c>
      <c r="AB44" s="2">
        <v>42835.475624999999</v>
      </c>
      <c r="AD44">
        <v>3</v>
      </c>
      <c r="AE44" t="str">
        <f t="shared" ca="1" si="12"/>
        <v>Platform Software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P1</v>
      </c>
    </row>
    <row r="45" spans="1:34" x14ac:dyDescent="0.3">
      <c r="A45">
        <f t="shared" si="8"/>
        <v>20</v>
      </c>
      <c r="B45">
        <f t="shared" si="9"/>
        <v>4</v>
      </c>
      <c r="C45" s="4">
        <f t="shared" ca="1" si="10"/>
        <v>97279</v>
      </c>
      <c r="D45">
        <v>97279</v>
      </c>
      <c r="E45" t="s">
        <v>395</v>
      </c>
      <c r="F45" t="s">
        <v>28</v>
      </c>
      <c r="G45" t="s">
        <v>912</v>
      </c>
      <c r="H45" t="s">
        <v>112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945</v>
      </c>
      <c r="N45" t="s">
        <v>810</v>
      </c>
      <c r="O45">
        <v>17090</v>
      </c>
      <c r="P45" t="s">
        <v>168</v>
      </c>
      <c r="Q45" t="s">
        <v>287</v>
      </c>
      <c r="R45" t="s">
        <v>82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108</v>
      </c>
      <c r="Y45" t="s">
        <v>103</v>
      </c>
      <c r="Z45" t="s">
        <v>484</v>
      </c>
      <c r="AA45" s="2">
        <v>42814.462037037039</v>
      </c>
      <c r="AB45" s="2">
        <v>42831.351550925923</v>
      </c>
      <c r="AD45">
        <v>5</v>
      </c>
      <c r="AE45" t="str">
        <f t="shared" ca="1" si="12"/>
        <v>Platform Software</v>
      </c>
      <c r="AF45" t="str">
        <f t="shared" ca="1" si="13"/>
        <v>Avitus_1.4.0.63-20170412</v>
      </c>
      <c r="AG45" t="str">
        <f t="shared" ca="1" si="14"/>
        <v>NoWaive</v>
      </c>
      <c r="AH45" t="str">
        <f t="shared" ca="1" si="15"/>
        <v>P1</v>
      </c>
    </row>
    <row r="46" spans="1:34" x14ac:dyDescent="0.3">
      <c r="A46">
        <f t="shared" si="8"/>
        <v>12</v>
      </c>
      <c r="B46">
        <f t="shared" si="9"/>
        <v>3</v>
      </c>
      <c r="C46" s="4">
        <f t="shared" ca="1" si="10"/>
        <v>97575</v>
      </c>
      <c r="D46">
        <v>97575</v>
      </c>
      <c r="E46" t="s">
        <v>513</v>
      </c>
      <c r="F46" t="s">
        <v>28</v>
      </c>
      <c r="G46" t="s">
        <v>914</v>
      </c>
      <c r="H46" t="s">
        <v>184</v>
      </c>
      <c r="I46" t="s">
        <v>81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924</v>
      </c>
      <c r="O46" t="s">
        <v>123</v>
      </c>
      <c r="P46" t="s">
        <v>196</v>
      </c>
      <c r="Q46" t="s">
        <v>287</v>
      </c>
      <c r="R46" t="s">
        <v>82</v>
      </c>
      <c r="S46" t="s">
        <v>269</v>
      </c>
      <c r="T46" t="s">
        <v>36</v>
      </c>
      <c r="U46" t="s">
        <v>35</v>
      </c>
      <c r="V46" t="s">
        <v>82</v>
      </c>
      <c r="W46" t="s">
        <v>90</v>
      </c>
      <c r="X46" t="s">
        <v>108</v>
      </c>
      <c r="Y46" t="s">
        <v>484</v>
      </c>
      <c r="Z46" t="s">
        <v>484</v>
      </c>
      <c r="AA46" s="2">
        <v>42822.72452546296</v>
      </c>
      <c r="AB46" s="2">
        <v>42832.715219907404</v>
      </c>
      <c r="AD46">
        <v>3</v>
      </c>
      <c r="AE46" t="str">
        <f t="shared" ca="1" si="12"/>
        <v>Platform Software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P0</v>
      </c>
    </row>
    <row r="47" spans="1:34" x14ac:dyDescent="0.3">
      <c r="A47">
        <f t="shared" si="8"/>
        <v>6</v>
      </c>
      <c r="B47">
        <f t="shared" si="9"/>
        <v>4</v>
      </c>
      <c r="C47" s="4">
        <f t="shared" ca="1" si="10"/>
        <v>97902</v>
      </c>
      <c r="D47">
        <v>97902</v>
      </c>
      <c r="E47" t="s">
        <v>480</v>
      </c>
      <c r="F47" t="s">
        <v>28</v>
      </c>
      <c r="G47" t="s">
        <v>481</v>
      </c>
      <c r="H47" t="s">
        <v>94</v>
      </c>
      <c r="I47" t="s">
        <v>24</v>
      </c>
      <c r="J47" t="s">
        <v>123</v>
      </c>
      <c r="K47" t="str">
        <f t="shared" ca="1" si="11"/>
        <v>.</v>
      </c>
      <c r="L47" t="s">
        <v>484</v>
      </c>
      <c r="M47" t="s">
        <v>980</v>
      </c>
      <c r="N47" t="s">
        <v>985</v>
      </c>
      <c r="O47" t="s">
        <v>123</v>
      </c>
      <c r="P47" t="s">
        <v>196</v>
      </c>
      <c r="Q47" t="s">
        <v>287</v>
      </c>
      <c r="R47" t="s">
        <v>419</v>
      </c>
      <c r="S47" t="s">
        <v>269</v>
      </c>
      <c r="T47" t="s">
        <v>23</v>
      </c>
      <c r="U47" t="s">
        <v>22</v>
      </c>
      <c r="V47" t="s">
        <v>156</v>
      </c>
      <c r="W47" t="s">
        <v>489</v>
      </c>
      <c r="X47" t="s">
        <v>480</v>
      </c>
      <c r="Y47" t="s">
        <v>484</v>
      </c>
      <c r="Z47" t="s">
        <v>484</v>
      </c>
      <c r="AA47" s="2">
        <v>42829.617002314815</v>
      </c>
      <c r="AB47" s="2">
        <v>42831.662222222221</v>
      </c>
      <c r="AD47">
        <v>4</v>
      </c>
      <c r="AE47" t="str">
        <f t="shared" ca="1" si="12"/>
        <v>Platform Software</v>
      </c>
      <c r="AF47" t="str">
        <f t="shared" ca="1" si="13"/>
        <v>Avitus_1.4.0.65-20170426</v>
      </c>
      <c r="AG47" t="str">
        <f t="shared" ca="1" si="14"/>
        <v>NoWaive</v>
      </c>
      <c r="AH47" t="str">
        <f t="shared" ca="1" si="15"/>
        <v>P2</v>
      </c>
    </row>
    <row r="48" spans="1:34" x14ac:dyDescent="0.3">
      <c r="A48">
        <f t="shared" si="8"/>
        <v>5</v>
      </c>
      <c r="B48">
        <f t="shared" si="9"/>
        <v>4</v>
      </c>
      <c r="C48" s="4">
        <f t="shared" ca="1" si="10"/>
        <v>97971</v>
      </c>
      <c r="D48">
        <v>97971</v>
      </c>
      <c r="E48" t="s">
        <v>513</v>
      </c>
      <c r="F48" t="s">
        <v>28</v>
      </c>
      <c r="G48" t="s">
        <v>866</v>
      </c>
      <c r="H48" t="s">
        <v>112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986</v>
      </c>
      <c r="O48" t="s">
        <v>123</v>
      </c>
      <c r="P48" t="s">
        <v>168</v>
      </c>
      <c r="Q48" t="s">
        <v>287</v>
      </c>
      <c r="R48" t="s">
        <v>82</v>
      </c>
      <c r="S48" t="s">
        <v>269</v>
      </c>
      <c r="T48" t="s">
        <v>36</v>
      </c>
      <c r="U48" t="s">
        <v>35</v>
      </c>
      <c r="V48" t="s">
        <v>287</v>
      </c>
      <c r="W48" t="s">
        <v>95</v>
      </c>
      <c r="X48" t="s">
        <v>108</v>
      </c>
      <c r="Y48" t="s">
        <v>103</v>
      </c>
      <c r="Z48" t="s">
        <v>484</v>
      </c>
      <c r="AA48" s="2">
        <v>42830.646192129629</v>
      </c>
      <c r="AB48" s="2">
        <v>42831.7422337963</v>
      </c>
      <c r="AD48">
        <v>3</v>
      </c>
      <c r="AE48" t="str">
        <f t="shared" ca="1" si="12"/>
        <v>Platform Software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P1</v>
      </c>
    </row>
    <row r="49" spans="1:34" x14ac:dyDescent="0.3">
      <c r="A49">
        <f t="shared" si="8"/>
        <v>96</v>
      </c>
      <c r="B49">
        <f t="shared" si="9"/>
        <v>3</v>
      </c>
      <c r="C49" s="4">
        <f t="shared" ca="1" si="10"/>
        <v>94191</v>
      </c>
      <c r="D49">
        <v>94191</v>
      </c>
      <c r="E49" t="s">
        <v>186</v>
      </c>
      <c r="F49" t="s">
        <v>75</v>
      </c>
      <c r="G49" t="s">
        <v>76</v>
      </c>
      <c r="H49" t="s">
        <v>112</v>
      </c>
      <c r="I49" t="s">
        <v>30</v>
      </c>
      <c r="J49" t="s">
        <v>123</v>
      </c>
      <c r="K49" t="str">
        <f t="shared" ca="1" si="11"/>
        <v>.</v>
      </c>
      <c r="L49" t="s">
        <v>796</v>
      </c>
      <c r="M49" t="s">
        <v>484</v>
      </c>
      <c r="N49" t="s">
        <v>344</v>
      </c>
      <c r="O49">
        <v>12886</v>
      </c>
      <c r="P49" t="s">
        <v>123</v>
      </c>
      <c r="Q49" t="s">
        <v>82</v>
      </c>
      <c r="S49" t="s">
        <v>269</v>
      </c>
      <c r="T49" t="s">
        <v>36</v>
      </c>
      <c r="U49" t="s">
        <v>35</v>
      </c>
      <c r="V49" t="s">
        <v>25</v>
      </c>
      <c r="W49" t="s">
        <v>26</v>
      </c>
      <c r="X49" t="s">
        <v>272</v>
      </c>
      <c r="Y49" t="s">
        <v>103</v>
      </c>
      <c r="Z49" t="s">
        <v>484</v>
      </c>
      <c r="AA49" s="2">
        <v>42739.997685185182</v>
      </c>
      <c r="AB49" s="2">
        <v>42832.536932870367</v>
      </c>
      <c r="AD49">
        <v>9</v>
      </c>
      <c r="AE49" t="str">
        <f t="shared" ca="1" si="12"/>
        <v>Protocols-AAUM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P1</v>
      </c>
    </row>
    <row r="50" spans="1:34" x14ac:dyDescent="0.3">
      <c r="A50">
        <f t="shared" si="8"/>
        <v>24</v>
      </c>
      <c r="B50">
        <f t="shared" si="9"/>
        <v>10</v>
      </c>
      <c r="C50" s="4">
        <f t="shared" ca="1" si="10"/>
        <v>97142</v>
      </c>
      <c r="D50">
        <v>97142</v>
      </c>
      <c r="E50" t="s">
        <v>147</v>
      </c>
      <c r="F50" t="s">
        <v>75</v>
      </c>
      <c r="G50" t="s">
        <v>76</v>
      </c>
      <c r="H50" t="s">
        <v>94</v>
      </c>
      <c r="I50" t="s">
        <v>30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827</v>
      </c>
      <c r="O50" t="s">
        <v>123</v>
      </c>
      <c r="P50" t="s">
        <v>98</v>
      </c>
      <c r="Q50" t="s">
        <v>82</v>
      </c>
      <c r="S50" t="s">
        <v>269</v>
      </c>
      <c r="T50" t="s">
        <v>36</v>
      </c>
      <c r="U50" t="s">
        <v>35</v>
      </c>
      <c r="V50" t="s">
        <v>29</v>
      </c>
      <c r="W50" t="s">
        <v>65</v>
      </c>
      <c r="X50" t="s">
        <v>41</v>
      </c>
      <c r="Y50" t="s">
        <v>484</v>
      </c>
      <c r="Z50" t="s">
        <v>484</v>
      </c>
      <c r="AA50" s="2">
        <v>42810.325949074075</v>
      </c>
      <c r="AB50" s="2">
        <v>42824.08085648148</v>
      </c>
      <c r="AD50">
        <v>2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12</v>
      </c>
      <c r="B51">
        <f t="shared" si="9"/>
        <v>0</v>
      </c>
      <c r="C51" s="4">
        <f t="shared" ca="1" si="10"/>
        <v>97569</v>
      </c>
      <c r="D51">
        <v>97569</v>
      </c>
      <c r="E51" t="s">
        <v>133</v>
      </c>
      <c r="F51" t="s">
        <v>75</v>
      </c>
      <c r="G51" t="s">
        <v>76</v>
      </c>
      <c r="H51" t="s">
        <v>94</v>
      </c>
      <c r="I51" t="s">
        <v>30</v>
      </c>
      <c r="J51" t="s">
        <v>123</v>
      </c>
      <c r="K51" t="str">
        <f t="shared" ca="1" si="11"/>
        <v>.</v>
      </c>
      <c r="L51" t="s">
        <v>484</v>
      </c>
      <c r="M51" t="s">
        <v>945</v>
      </c>
      <c r="N51" t="s">
        <v>923</v>
      </c>
      <c r="O51" t="s">
        <v>123</v>
      </c>
      <c r="P51" t="s">
        <v>123</v>
      </c>
      <c r="Q51" t="s">
        <v>82</v>
      </c>
      <c r="S51" t="s">
        <v>269</v>
      </c>
      <c r="T51" t="s">
        <v>23</v>
      </c>
      <c r="U51" t="s">
        <v>22</v>
      </c>
      <c r="V51" t="s">
        <v>82</v>
      </c>
      <c r="W51" t="s">
        <v>95</v>
      </c>
      <c r="X51" t="s">
        <v>391</v>
      </c>
      <c r="Y51" t="s">
        <v>484</v>
      </c>
      <c r="Z51" t="s">
        <v>484</v>
      </c>
      <c r="AA51" s="2">
        <v>42822.570196759261</v>
      </c>
      <c r="AB51" s="2">
        <v>42835.400277777779</v>
      </c>
      <c r="AD51">
        <v>2</v>
      </c>
      <c r="AE51" t="str">
        <f t="shared" ca="1" si="12"/>
        <v>Protocols-AAUM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P2</v>
      </c>
    </row>
    <row r="52" spans="1:34" x14ac:dyDescent="0.3">
      <c r="A52">
        <f t="shared" si="8"/>
        <v>11</v>
      </c>
      <c r="B52">
        <f t="shared" si="9"/>
        <v>6</v>
      </c>
      <c r="C52" s="4">
        <f t="shared" ca="1" si="10"/>
        <v>97617</v>
      </c>
      <c r="D52">
        <v>97617</v>
      </c>
      <c r="E52" t="s">
        <v>149</v>
      </c>
      <c r="F52" t="s">
        <v>75</v>
      </c>
      <c r="G52" t="s">
        <v>80</v>
      </c>
      <c r="H52" t="s">
        <v>94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945</v>
      </c>
      <c r="N52" t="s">
        <v>928</v>
      </c>
      <c r="O52" t="s">
        <v>123</v>
      </c>
      <c r="P52" t="s">
        <v>101</v>
      </c>
      <c r="Q52" t="s">
        <v>82</v>
      </c>
      <c r="S52" t="s">
        <v>269</v>
      </c>
      <c r="T52" t="s">
        <v>36</v>
      </c>
      <c r="U52" t="s">
        <v>22</v>
      </c>
      <c r="V52" t="s">
        <v>29</v>
      </c>
      <c r="W52" t="s">
        <v>65</v>
      </c>
      <c r="X52" t="s">
        <v>405</v>
      </c>
      <c r="Y52" t="s">
        <v>484</v>
      </c>
      <c r="Z52" t="s">
        <v>484</v>
      </c>
      <c r="AA52" s="2">
        <v>42823.494004629632</v>
      </c>
      <c r="AB52" s="2">
        <v>42829.284513888888</v>
      </c>
      <c r="AD52">
        <v>3</v>
      </c>
      <c r="AE52" t="str">
        <f t="shared" ca="1" si="12"/>
        <v>Protocols-AAUM</v>
      </c>
      <c r="AF52" t="str">
        <f t="shared" ca="1" si="13"/>
        <v>Avitus_1.4.0.63-20170412</v>
      </c>
      <c r="AG52" t="str">
        <f t="shared" ca="1" si="14"/>
        <v>NoWaive</v>
      </c>
      <c r="AH52" t="str">
        <f t="shared" ca="1" si="15"/>
        <v>P2</v>
      </c>
    </row>
    <row r="53" spans="1:34" x14ac:dyDescent="0.3">
      <c r="A53">
        <f t="shared" si="8"/>
        <v>11</v>
      </c>
      <c r="B53">
        <f t="shared" si="9"/>
        <v>0</v>
      </c>
      <c r="C53" s="4">
        <f t="shared" ca="1" si="10"/>
        <v>97620</v>
      </c>
      <c r="D53">
        <v>97620</v>
      </c>
      <c r="E53" t="s">
        <v>41</v>
      </c>
      <c r="F53" t="s">
        <v>75</v>
      </c>
      <c r="G53" t="s">
        <v>129</v>
      </c>
      <c r="H53" t="s">
        <v>94</v>
      </c>
      <c r="I53" t="s">
        <v>30</v>
      </c>
      <c r="J53" t="s">
        <v>123</v>
      </c>
      <c r="K53" t="str">
        <f t="shared" ca="1" si="11"/>
        <v>.</v>
      </c>
      <c r="L53" t="s">
        <v>796</v>
      </c>
      <c r="M53" t="s">
        <v>484</v>
      </c>
      <c r="N53" t="s">
        <v>929</v>
      </c>
      <c r="O53" t="s">
        <v>123</v>
      </c>
      <c r="P53" t="s">
        <v>123</v>
      </c>
      <c r="Q53" t="s">
        <v>82</v>
      </c>
      <c r="S53" t="s">
        <v>269</v>
      </c>
      <c r="T53" t="s">
        <v>36</v>
      </c>
      <c r="U53" t="s">
        <v>35</v>
      </c>
      <c r="V53" t="s">
        <v>29</v>
      </c>
      <c r="W53" t="s">
        <v>44</v>
      </c>
      <c r="X53" t="s">
        <v>405</v>
      </c>
      <c r="Y53" t="s">
        <v>484</v>
      </c>
      <c r="Z53" t="s">
        <v>484</v>
      </c>
      <c r="AA53" s="2">
        <v>42823.498773148145</v>
      </c>
      <c r="AB53" s="2">
        <v>42835.408854166664</v>
      </c>
      <c r="AD53">
        <v>6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P2</v>
      </c>
    </row>
    <row r="54" spans="1:34" x14ac:dyDescent="0.3">
      <c r="A54">
        <f t="shared" si="8"/>
        <v>396</v>
      </c>
      <c r="B54">
        <f t="shared" si="9"/>
        <v>7</v>
      </c>
      <c r="C54" s="4">
        <f t="shared" ca="1" si="10"/>
        <v>78244</v>
      </c>
      <c r="D54">
        <v>78244</v>
      </c>
      <c r="E54" t="s">
        <v>155</v>
      </c>
      <c r="F54" t="s">
        <v>19</v>
      </c>
      <c r="G54" t="s">
        <v>83</v>
      </c>
      <c r="H54" t="s">
        <v>184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353</v>
      </c>
      <c r="O54" t="s">
        <v>123</v>
      </c>
      <c r="P54" t="s">
        <v>123</v>
      </c>
      <c r="Q54" t="s">
        <v>82</v>
      </c>
      <c r="S54" t="s">
        <v>269</v>
      </c>
      <c r="T54" t="s">
        <v>36</v>
      </c>
      <c r="U54" t="s">
        <v>35</v>
      </c>
      <c r="V54" t="s">
        <v>43</v>
      </c>
      <c r="W54" t="s">
        <v>65</v>
      </c>
      <c r="X54" t="s">
        <v>272</v>
      </c>
      <c r="Y54" t="s">
        <v>100</v>
      </c>
      <c r="Z54" t="s">
        <v>484</v>
      </c>
      <c r="AA54" s="2">
        <v>42433.348449074074</v>
      </c>
      <c r="AB54" s="2">
        <v>42828.35019675926</v>
      </c>
      <c r="AD54">
        <v>4</v>
      </c>
      <c r="AE54" t="str">
        <f t="shared" ca="1" si="12"/>
        <v>Protocols-NFS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P0</v>
      </c>
    </row>
    <row r="55" spans="1:34" x14ac:dyDescent="0.3">
      <c r="A55">
        <f t="shared" si="8"/>
        <v>163</v>
      </c>
      <c r="B55">
        <f t="shared" si="9"/>
        <v>0</v>
      </c>
      <c r="C55" s="4">
        <f t="shared" ca="1" si="10"/>
        <v>91457</v>
      </c>
      <c r="D55">
        <v>91457</v>
      </c>
      <c r="E55" t="s">
        <v>74</v>
      </c>
      <c r="F55" t="s">
        <v>86</v>
      </c>
      <c r="G55" t="s">
        <v>87</v>
      </c>
      <c r="H55" t="s">
        <v>184</v>
      </c>
      <c r="I55" t="s">
        <v>30</v>
      </c>
      <c r="J55" t="s">
        <v>123</v>
      </c>
      <c r="K55" t="str">
        <f t="shared" ca="1" si="11"/>
        <v>.</v>
      </c>
      <c r="L55" t="s">
        <v>484</v>
      </c>
      <c r="M55" t="s">
        <v>980</v>
      </c>
      <c r="N55" t="s">
        <v>358</v>
      </c>
      <c r="O55" t="s">
        <v>123</v>
      </c>
      <c r="P55" t="s">
        <v>123</v>
      </c>
      <c r="Q55" t="s">
        <v>82</v>
      </c>
      <c r="S55" t="s">
        <v>269</v>
      </c>
      <c r="T55" t="s">
        <v>36</v>
      </c>
      <c r="U55" t="s">
        <v>35</v>
      </c>
      <c r="V55" t="s">
        <v>29</v>
      </c>
      <c r="W55" t="s">
        <v>54</v>
      </c>
      <c r="X55" t="s">
        <v>272</v>
      </c>
      <c r="Y55" t="s">
        <v>100</v>
      </c>
      <c r="Z55" t="s">
        <v>484</v>
      </c>
      <c r="AA55" s="2">
        <v>42670.388807870368</v>
      </c>
      <c r="AB55" s="2">
        <v>42835.15724537037</v>
      </c>
      <c r="AD55">
        <v>6</v>
      </c>
      <c r="AE55" t="str">
        <f t="shared" ca="1" si="12"/>
        <v>Protocols-SMB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P0</v>
      </c>
    </row>
    <row r="56" spans="1:34" x14ac:dyDescent="0.3">
      <c r="A56">
        <f t="shared" si="8"/>
        <v>159</v>
      </c>
      <c r="B56">
        <f t="shared" si="9"/>
        <v>80</v>
      </c>
      <c r="C56" s="4">
        <f t="shared" ca="1" si="10"/>
        <v>91629</v>
      </c>
      <c r="D56">
        <v>91629</v>
      </c>
      <c r="E56" t="s">
        <v>18</v>
      </c>
      <c r="F56" t="s">
        <v>86</v>
      </c>
      <c r="G56" t="s">
        <v>92</v>
      </c>
      <c r="H56" t="s">
        <v>112</v>
      </c>
      <c r="I56" t="s">
        <v>30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360</v>
      </c>
      <c r="O56">
        <v>12271</v>
      </c>
      <c r="P56" t="s">
        <v>123</v>
      </c>
      <c r="Q56" t="s">
        <v>82</v>
      </c>
      <c r="S56" t="s">
        <v>269</v>
      </c>
      <c r="T56" t="s">
        <v>23</v>
      </c>
      <c r="U56" t="s">
        <v>22</v>
      </c>
      <c r="V56" t="s">
        <v>25</v>
      </c>
      <c r="W56" t="s">
        <v>26</v>
      </c>
      <c r="X56" t="s">
        <v>272</v>
      </c>
      <c r="Y56" t="s">
        <v>484</v>
      </c>
      <c r="Z56" t="s">
        <v>484</v>
      </c>
      <c r="AA56" s="2">
        <v>42675.623761574076</v>
      </c>
      <c r="AB56" s="2">
        <v>42755.023877314816</v>
      </c>
      <c r="AD56">
        <v>2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P1</v>
      </c>
    </row>
    <row r="57" spans="1:34" x14ac:dyDescent="0.3">
      <c r="A57">
        <f t="shared" si="8"/>
        <v>80</v>
      </c>
      <c r="B57">
        <f t="shared" si="9"/>
        <v>0</v>
      </c>
      <c r="C57" s="4">
        <f t="shared" ca="1" si="10"/>
        <v>94832</v>
      </c>
      <c r="D57">
        <v>94832</v>
      </c>
      <c r="E57" t="s">
        <v>242</v>
      </c>
      <c r="F57" t="s">
        <v>86</v>
      </c>
      <c r="G57" t="s">
        <v>92</v>
      </c>
      <c r="H57" t="s">
        <v>184</v>
      </c>
      <c r="I57" t="s">
        <v>81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270</v>
      </c>
      <c r="O57" t="s">
        <v>123</v>
      </c>
      <c r="P57" t="s">
        <v>271</v>
      </c>
      <c r="Q57" t="s">
        <v>82</v>
      </c>
      <c r="S57" t="s">
        <v>269</v>
      </c>
      <c r="T57" t="s">
        <v>36</v>
      </c>
      <c r="U57" t="s">
        <v>22</v>
      </c>
      <c r="V57" t="s">
        <v>82</v>
      </c>
      <c r="W57" t="s">
        <v>54</v>
      </c>
      <c r="X57" t="s">
        <v>272</v>
      </c>
      <c r="Y57" t="s">
        <v>484</v>
      </c>
      <c r="Z57" t="s">
        <v>484</v>
      </c>
      <c r="AA57" s="2">
        <v>42755.471365740741</v>
      </c>
      <c r="AB57" s="2">
        <v>42835.311099537037</v>
      </c>
      <c r="AC57" t="s">
        <v>170</v>
      </c>
      <c r="AD57">
        <v>4</v>
      </c>
      <c r="AE57" t="str">
        <f t="shared" ca="1" si="12"/>
        <v>Protocols-SMB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P0</v>
      </c>
    </row>
    <row r="58" spans="1:34" x14ac:dyDescent="0.3">
      <c r="A58">
        <f t="shared" si="8"/>
        <v>80</v>
      </c>
      <c r="B58">
        <f t="shared" si="9"/>
        <v>47</v>
      </c>
      <c r="C58" s="4">
        <f t="shared" ca="1" si="10"/>
        <v>94835</v>
      </c>
      <c r="D58">
        <v>94835</v>
      </c>
      <c r="E58" t="s">
        <v>561</v>
      </c>
      <c r="F58" t="s">
        <v>86</v>
      </c>
      <c r="G58" t="s">
        <v>87</v>
      </c>
      <c r="H58" t="s">
        <v>112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363</v>
      </c>
      <c r="O58">
        <v>13183</v>
      </c>
      <c r="P58" t="s">
        <v>213</v>
      </c>
      <c r="Q58" t="s">
        <v>82</v>
      </c>
      <c r="S58" t="s">
        <v>269</v>
      </c>
      <c r="T58" t="s">
        <v>36</v>
      </c>
      <c r="U58" t="s">
        <v>35</v>
      </c>
      <c r="V58" t="s">
        <v>190</v>
      </c>
      <c r="W58" t="s">
        <v>26</v>
      </c>
      <c r="X58" t="s">
        <v>272</v>
      </c>
      <c r="Y58" t="s">
        <v>103</v>
      </c>
      <c r="Z58" t="s">
        <v>484</v>
      </c>
      <c r="AA58" s="2">
        <v>42755.484872685185</v>
      </c>
      <c r="AB58" s="2">
        <v>42789.603206018517</v>
      </c>
      <c r="AD58">
        <v>1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P1</v>
      </c>
    </row>
    <row r="59" spans="1:34" x14ac:dyDescent="0.3">
      <c r="A59">
        <f t="shared" si="8"/>
        <v>47</v>
      </c>
      <c r="B59">
        <f t="shared" si="9"/>
        <v>3</v>
      </c>
      <c r="C59" s="4">
        <f t="shared" ca="1" si="10"/>
        <v>96345</v>
      </c>
      <c r="D59">
        <v>96345</v>
      </c>
      <c r="E59" t="s">
        <v>91</v>
      </c>
      <c r="F59" t="s">
        <v>86</v>
      </c>
      <c r="G59" t="s">
        <v>92</v>
      </c>
      <c r="H59" t="s">
        <v>184</v>
      </c>
      <c r="I59" t="s">
        <v>560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582</v>
      </c>
      <c r="O59" t="s">
        <v>123</v>
      </c>
      <c r="P59" t="s">
        <v>123</v>
      </c>
      <c r="Q59" t="s">
        <v>82</v>
      </c>
      <c r="S59" t="s">
        <v>269</v>
      </c>
      <c r="T59" t="s">
        <v>23</v>
      </c>
      <c r="U59" t="s">
        <v>22</v>
      </c>
      <c r="V59" t="s">
        <v>82</v>
      </c>
      <c r="W59" t="s">
        <v>40</v>
      </c>
      <c r="X59" t="s">
        <v>559</v>
      </c>
      <c r="Y59" t="s">
        <v>484</v>
      </c>
      <c r="Z59" t="s">
        <v>484</v>
      </c>
      <c r="AA59" s="2">
        <v>42789.95722222222</v>
      </c>
      <c r="AB59" s="2">
        <v>42832.714872685188</v>
      </c>
      <c r="AC59" t="s">
        <v>789</v>
      </c>
      <c r="AD59">
        <v>68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P0</v>
      </c>
    </row>
    <row r="60" spans="1:34" x14ac:dyDescent="0.3">
      <c r="A60">
        <f t="shared" si="8"/>
        <v>32</v>
      </c>
      <c r="B60">
        <f t="shared" si="9"/>
        <v>3</v>
      </c>
      <c r="C60" s="4">
        <f t="shared" ca="1" si="10"/>
        <v>96870</v>
      </c>
      <c r="D60">
        <v>96870</v>
      </c>
      <c r="E60" t="s">
        <v>91</v>
      </c>
      <c r="F60" t="s">
        <v>86</v>
      </c>
      <c r="G60" t="s">
        <v>266</v>
      </c>
      <c r="H60" t="s">
        <v>184</v>
      </c>
      <c r="I60" t="s">
        <v>81</v>
      </c>
      <c r="J60" t="s">
        <v>123</v>
      </c>
      <c r="K60" t="str">
        <f t="shared" ca="1" si="11"/>
        <v>.</v>
      </c>
      <c r="L60" t="s">
        <v>484</v>
      </c>
      <c r="M60" t="s">
        <v>980</v>
      </c>
      <c r="N60" t="s">
        <v>772</v>
      </c>
      <c r="O60" t="s">
        <v>123</v>
      </c>
      <c r="P60" t="s">
        <v>123</v>
      </c>
      <c r="Q60" t="s">
        <v>82</v>
      </c>
      <c r="S60" t="s">
        <v>269</v>
      </c>
      <c r="T60" t="s">
        <v>36</v>
      </c>
      <c r="U60" t="s">
        <v>22</v>
      </c>
      <c r="V60" t="s">
        <v>82</v>
      </c>
      <c r="W60" t="s">
        <v>54</v>
      </c>
      <c r="X60" t="s">
        <v>405</v>
      </c>
      <c r="Y60" t="s">
        <v>484</v>
      </c>
      <c r="Z60" t="s">
        <v>484</v>
      </c>
      <c r="AA60" s="2">
        <v>42802.551319444443</v>
      </c>
      <c r="AB60" s="2">
        <v>42832.730439814812</v>
      </c>
      <c r="AD60">
        <v>3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P0</v>
      </c>
    </row>
    <row r="61" spans="1:34" x14ac:dyDescent="0.3">
      <c r="A61">
        <f t="shared" si="8"/>
        <v>27</v>
      </c>
      <c r="B61">
        <f t="shared" si="9"/>
        <v>3</v>
      </c>
      <c r="C61" s="4">
        <f t="shared" ca="1" si="10"/>
        <v>97003</v>
      </c>
      <c r="D61">
        <v>97003</v>
      </c>
      <c r="E61" t="s">
        <v>399</v>
      </c>
      <c r="F61" t="s">
        <v>86</v>
      </c>
      <c r="G61" t="s">
        <v>87</v>
      </c>
      <c r="H61" t="s">
        <v>184</v>
      </c>
      <c r="I61" t="s">
        <v>68</v>
      </c>
      <c r="J61" t="s">
        <v>123</v>
      </c>
      <c r="K61" t="str">
        <f t="shared" ca="1" si="11"/>
        <v>.</v>
      </c>
      <c r="L61" t="s">
        <v>484</v>
      </c>
      <c r="M61" t="s">
        <v>945</v>
      </c>
      <c r="N61" t="s">
        <v>775</v>
      </c>
      <c r="O61" t="s">
        <v>123</v>
      </c>
      <c r="P61" t="s">
        <v>123</v>
      </c>
      <c r="Q61" t="s">
        <v>82</v>
      </c>
      <c r="S61" t="s">
        <v>269</v>
      </c>
      <c r="T61" t="s">
        <v>23</v>
      </c>
      <c r="U61" t="s">
        <v>22</v>
      </c>
      <c r="V61" t="s">
        <v>82</v>
      </c>
      <c r="W61" t="s">
        <v>683</v>
      </c>
      <c r="X61" t="s">
        <v>405</v>
      </c>
      <c r="Y61" t="s">
        <v>484</v>
      </c>
      <c r="Z61" t="s">
        <v>851</v>
      </c>
      <c r="AA61" s="2">
        <v>42807.546134259261</v>
      </c>
      <c r="AB61" s="2">
        <v>42832.481504629628</v>
      </c>
      <c r="AC61" t="s">
        <v>402</v>
      </c>
      <c r="AD61">
        <v>2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P0</v>
      </c>
    </row>
    <row r="62" spans="1:34" x14ac:dyDescent="0.3">
      <c r="A62">
        <f t="shared" si="8"/>
        <v>27</v>
      </c>
      <c r="B62">
        <f t="shared" si="9"/>
        <v>6</v>
      </c>
      <c r="C62" s="4">
        <f t="shared" ca="1" si="10"/>
        <v>97010</v>
      </c>
      <c r="D62">
        <v>97010</v>
      </c>
      <c r="E62" t="s">
        <v>18</v>
      </c>
      <c r="F62" t="s">
        <v>86</v>
      </c>
      <c r="G62" t="s">
        <v>92</v>
      </c>
      <c r="H62" t="s">
        <v>94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776</v>
      </c>
      <c r="O62" t="s">
        <v>123</v>
      </c>
      <c r="P62" t="s">
        <v>626</v>
      </c>
      <c r="Q62" t="s">
        <v>82</v>
      </c>
      <c r="S62" t="s">
        <v>269</v>
      </c>
      <c r="T62" t="s">
        <v>36</v>
      </c>
      <c r="U62" t="s">
        <v>35</v>
      </c>
      <c r="V62" t="s">
        <v>29</v>
      </c>
      <c r="W62" t="s">
        <v>54</v>
      </c>
      <c r="X62" t="s">
        <v>405</v>
      </c>
      <c r="Y62" t="s">
        <v>484</v>
      </c>
      <c r="Z62" t="s">
        <v>484</v>
      </c>
      <c r="AA62" s="2">
        <v>42807.641898148147</v>
      </c>
      <c r="AB62" s="2">
        <v>42829.62767361111</v>
      </c>
      <c r="AD62">
        <v>3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P2</v>
      </c>
    </row>
    <row r="63" spans="1:34" x14ac:dyDescent="0.3">
      <c r="A63">
        <f t="shared" si="8"/>
        <v>26</v>
      </c>
      <c r="B63">
        <f t="shared" si="9"/>
        <v>2</v>
      </c>
      <c r="C63" s="4">
        <f t="shared" ca="1" si="10"/>
        <v>97041</v>
      </c>
      <c r="D63">
        <v>97041</v>
      </c>
      <c r="E63" t="s">
        <v>265</v>
      </c>
      <c r="F63" t="s">
        <v>86</v>
      </c>
      <c r="G63" t="s">
        <v>87</v>
      </c>
      <c r="H63" t="s">
        <v>112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945</v>
      </c>
      <c r="N63" t="s">
        <v>777</v>
      </c>
      <c r="O63">
        <v>17092</v>
      </c>
      <c r="P63" t="s">
        <v>123</v>
      </c>
      <c r="Q63" t="s">
        <v>82</v>
      </c>
      <c r="S63" t="s">
        <v>269</v>
      </c>
      <c r="T63" t="s">
        <v>23</v>
      </c>
      <c r="U63" t="s">
        <v>22</v>
      </c>
      <c r="V63" t="s">
        <v>25</v>
      </c>
      <c r="W63" t="s">
        <v>26</v>
      </c>
      <c r="X63" t="s">
        <v>405</v>
      </c>
      <c r="Y63" t="s">
        <v>484</v>
      </c>
      <c r="Z63" t="s">
        <v>484</v>
      </c>
      <c r="AA63" s="2">
        <v>42808.189444444448</v>
      </c>
      <c r="AB63" s="2">
        <v>42833.315752314818</v>
      </c>
      <c r="AC63" t="s">
        <v>1001</v>
      </c>
      <c r="AD63">
        <v>1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P1</v>
      </c>
    </row>
    <row r="64" spans="1:34" x14ac:dyDescent="0.3">
      <c r="A64">
        <f t="shared" si="8"/>
        <v>13</v>
      </c>
      <c r="B64">
        <f t="shared" si="9"/>
        <v>10</v>
      </c>
      <c r="C64" s="4">
        <f t="shared" ca="1" si="10"/>
        <v>97543</v>
      </c>
      <c r="D64">
        <v>97543</v>
      </c>
      <c r="E64" t="s">
        <v>91</v>
      </c>
      <c r="F64" t="s">
        <v>86</v>
      </c>
      <c r="G64" t="s">
        <v>92</v>
      </c>
      <c r="H64" t="s">
        <v>94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911</v>
      </c>
      <c r="O64" t="s">
        <v>123</v>
      </c>
      <c r="P64" t="s">
        <v>123</v>
      </c>
      <c r="Q64" t="s">
        <v>82</v>
      </c>
      <c r="S64" t="s">
        <v>269</v>
      </c>
      <c r="T64" t="s">
        <v>36</v>
      </c>
      <c r="U64" t="s">
        <v>35</v>
      </c>
      <c r="V64" t="s">
        <v>29</v>
      </c>
      <c r="W64" t="s">
        <v>44</v>
      </c>
      <c r="X64" t="s">
        <v>118</v>
      </c>
      <c r="Y64" t="s">
        <v>484</v>
      </c>
      <c r="Z64" t="s">
        <v>484</v>
      </c>
      <c r="AA64" s="2">
        <v>42821.996874999997</v>
      </c>
      <c r="AB64" s="2">
        <v>42824.072337962964</v>
      </c>
      <c r="AC64" t="s">
        <v>402</v>
      </c>
      <c r="AD64">
        <v>1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P2</v>
      </c>
    </row>
    <row r="65" spans="1:34" x14ac:dyDescent="0.3">
      <c r="A65">
        <f t="shared" si="8"/>
        <v>10</v>
      </c>
      <c r="B65">
        <f t="shared" si="9"/>
        <v>7</v>
      </c>
      <c r="C65" s="4">
        <f t="shared" ca="1" si="10"/>
        <v>97762</v>
      </c>
      <c r="D65">
        <v>97762</v>
      </c>
      <c r="E65" t="s">
        <v>85</v>
      </c>
      <c r="F65" t="s">
        <v>86</v>
      </c>
      <c r="G65" t="s">
        <v>87</v>
      </c>
      <c r="H65" t="s">
        <v>112</v>
      </c>
      <c r="I65" t="s">
        <v>24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950</v>
      </c>
      <c r="O65">
        <v>17259</v>
      </c>
      <c r="P65" t="s">
        <v>123</v>
      </c>
      <c r="Q65" t="s">
        <v>82</v>
      </c>
      <c r="S65" t="s">
        <v>269</v>
      </c>
      <c r="T65" t="s">
        <v>23</v>
      </c>
      <c r="U65" t="s">
        <v>39</v>
      </c>
      <c r="V65" t="s">
        <v>190</v>
      </c>
      <c r="W65" t="s">
        <v>26</v>
      </c>
      <c r="X65" t="s">
        <v>405</v>
      </c>
      <c r="Y65" t="s">
        <v>484</v>
      </c>
      <c r="Z65" t="s">
        <v>484</v>
      </c>
      <c r="AA65" s="2">
        <v>42825.480578703704</v>
      </c>
      <c r="AB65" s="2">
        <v>42828.057962962965</v>
      </c>
      <c r="AD65">
        <v>1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P1</v>
      </c>
    </row>
    <row r="66" spans="1:34" x14ac:dyDescent="0.3">
      <c r="A66">
        <f t="shared" ref="A66:A100" si="16">DAYS360(AA66,$K$104)</f>
        <v>13</v>
      </c>
      <c r="B66">
        <f t="shared" ref="B66:B100" si="17">DAYS360(AB66,$K$104)</f>
        <v>0</v>
      </c>
      <c r="C66" s="4">
        <f t="shared" ref="C66:C100" ca="1" si="18">HYPERLINK($N$174 &amp; INDIRECT("d" &amp; ROW()),INDIRECT("d" &amp; ROW()))</f>
        <v>97526</v>
      </c>
      <c r="D66">
        <v>97526</v>
      </c>
      <c r="E66" t="s">
        <v>843</v>
      </c>
      <c r="F66" t="s">
        <v>482</v>
      </c>
      <c r="G66" t="s">
        <v>652</v>
      </c>
      <c r="H66" t="s">
        <v>184</v>
      </c>
      <c r="I66" t="s">
        <v>81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917</v>
      </c>
      <c r="N66" t="s">
        <v>920</v>
      </c>
      <c r="O66" t="s">
        <v>123</v>
      </c>
      <c r="P66" t="s">
        <v>123</v>
      </c>
      <c r="Q66" t="s">
        <v>82</v>
      </c>
      <c r="S66" t="s">
        <v>269</v>
      </c>
      <c r="T66" t="s">
        <v>23</v>
      </c>
      <c r="U66" t="s">
        <v>22</v>
      </c>
      <c r="V66" t="s">
        <v>82</v>
      </c>
      <c r="W66" t="s">
        <v>54</v>
      </c>
      <c r="X66" t="s">
        <v>870</v>
      </c>
      <c r="Y66" t="s">
        <v>484</v>
      </c>
      <c r="Z66" t="s">
        <v>484</v>
      </c>
      <c r="AA66" s="2">
        <v>42821.299687500003</v>
      </c>
      <c r="AB66" s="2">
        <v>42835.37228009259</v>
      </c>
      <c r="AD66">
        <v>20</v>
      </c>
      <c r="AE66" t="str">
        <f t="shared" ref="AE66:AE100" ca="1" si="20">IFERROR(VLOOKUP($D66,INDIRECT("'" &amp; $K$103 &amp; "'!$C$2:$K$90"),4,FALSE),"NTR")</f>
        <v>Quotas</v>
      </c>
      <c r="AF66" t="str">
        <f t="shared" ref="AF66:AF100" ca="1" si="21">IFERROR(VLOOKUP($D66,INDIRECT("'" &amp; $K$103 &amp; "'!$C$2:$T$90"),11,FALSE),"NoTarg")</f>
        <v>Avitus_1.4.0.64-20170419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P0</v>
      </c>
    </row>
    <row r="67" spans="1:34" x14ac:dyDescent="0.3">
      <c r="A67">
        <f t="shared" si="16"/>
        <v>94</v>
      </c>
      <c r="B67">
        <f t="shared" si="17"/>
        <v>6</v>
      </c>
      <c r="C67" s="4">
        <f t="shared" ca="1" si="18"/>
        <v>94268</v>
      </c>
      <c r="D67">
        <v>94268</v>
      </c>
      <c r="E67" t="s">
        <v>181</v>
      </c>
      <c r="F67" t="s">
        <v>55</v>
      </c>
      <c r="G67" t="s">
        <v>182</v>
      </c>
      <c r="H67" t="s">
        <v>112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978</v>
      </c>
      <c r="N67" t="s">
        <v>368</v>
      </c>
      <c r="O67">
        <v>12452</v>
      </c>
      <c r="P67" t="s">
        <v>645</v>
      </c>
      <c r="Q67" t="s">
        <v>82</v>
      </c>
      <c r="S67" t="s">
        <v>269</v>
      </c>
      <c r="T67" t="s">
        <v>36</v>
      </c>
      <c r="U67" t="s">
        <v>35</v>
      </c>
      <c r="V67" t="s">
        <v>25</v>
      </c>
      <c r="W67" t="s">
        <v>26</v>
      </c>
      <c r="X67" t="s">
        <v>218</v>
      </c>
      <c r="Y67" t="s">
        <v>484</v>
      </c>
      <c r="Z67" t="s">
        <v>484</v>
      </c>
      <c r="AA67" s="2">
        <v>42741.246898148151</v>
      </c>
      <c r="AB67" s="2">
        <v>42829.318043981482</v>
      </c>
      <c r="AD67">
        <v>5</v>
      </c>
      <c r="AE67" t="str">
        <f t="shared" ca="1" si="20"/>
        <v>Snapshots</v>
      </c>
      <c r="AF67" t="str">
        <f t="shared" ca="1" si="21"/>
        <v>Avitus_1.4.0.66-20170503</v>
      </c>
      <c r="AG67" t="str">
        <f t="shared" ca="1" si="22"/>
        <v>NoWaive</v>
      </c>
      <c r="AH67" t="str">
        <f t="shared" ca="1" si="23"/>
        <v>P1</v>
      </c>
    </row>
    <row r="68" spans="1:34" x14ac:dyDescent="0.3">
      <c r="A68">
        <f t="shared" si="16"/>
        <v>32</v>
      </c>
      <c r="B68">
        <f t="shared" si="17"/>
        <v>6</v>
      </c>
      <c r="C68" s="4">
        <f t="shared" ca="1" si="18"/>
        <v>96848</v>
      </c>
      <c r="D68">
        <v>96848</v>
      </c>
      <c r="E68" t="s">
        <v>218</v>
      </c>
      <c r="F68" t="s">
        <v>55</v>
      </c>
      <c r="G68" t="s">
        <v>182</v>
      </c>
      <c r="H68" t="s">
        <v>94</v>
      </c>
      <c r="I68" t="s">
        <v>30</v>
      </c>
      <c r="J68" t="s">
        <v>123</v>
      </c>
      <c r="K68" t="str">
        <f t="shared" ca="1" si="19"/>
        <v>.</v>
      </c>
      <c r="L68" t="s">
        <v>484</v>
      </c>
      <c r="M68" t="s">
        <v>980</v>
      </c>
      <c r="N68" t="s">
        <v>918</v>
      </c>
      <c r="O68" t="s">
        <v>123</v>
      </c>
      <c r="P68" t="s">
        <v>123</v>
      </c>
      <c r="Q68" t="s">
        <v>82</v>
      </c>
      <c r="S68" t="s">
        <v>269</v>
      </c>
      <c r="T68" t="s">
        <v>23</v>
      </c>
      <c r="U68" t="s">
        <v>22</v>
      </c>
      <c r="V68" t="s">
        <v>29</v>
      </c>
      <c r="W68" t="s">
        <v>54</v>
      </c>
      <c r="X68" t="s">
        <v>218</v>
      </c>
      <c r="Y68" t="s">
        <v>484</v>
      </c>
      <c r="Z68" t="s">
        <v>484</v>
      </c>
      <c r="AA68" s="2">
        <v>42802.22383101852</v>
      </c>
      <c r="AB68" s="2">
        <v>42829.628495370373</v>
      </c>
      <c r="AD68">
        <v>5</v>
      </c>
      <c r="AE68" t="str">
        <f t="shared" ca="1" si="20"/>
        <v>Snapshots</v>
      </c>
      <c r="AF68" t="str">
        <f t="shared" ca="1" si="21"/>
        <v>Avitus_1.4.0.65-20170426</v>
      </c>
      <c r="AG68" t="str">
        <f t="shared" ca="1" si="22"/>
        <v>NoWaive</v>
      </c>
      <c r="AH68" t="str">
        <f t="shared" ca="1" si="23"/>
        <v>P2</v>
      </c>
    </row>
    <row r="69" spans="1:34" x14ac:dyDescent="0.3">
      <c r="A69">
        <f t="shared" si="16"/>
        <v>10</v>
      </c>
      <c r="B69">
        <f t="shared" si="17"/>
        <v>6</v>
      </c>
      <c r="C69" s="4">
        <f t="shared" ca="1" si="18"/>
        <v>97664</v>
      </c>
      <c r="D69">
        <v>97664</v>
      </c>
      <c r="E69" t="s">
        <v>801</v>
      </c>
      <c r="F69" t="s">
        <v>55</v>
      </c>
      <c r="G69" t="s">
        <v>802</v>
      </c>
      <c r="H69" t="s">
        <v>94</v>
      </c>
      <c r="I69" t="s">
        <v>30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931</v>
      </c>
      <c r="O69" t="s">
        <v>123</v>
      </c>
      <c r="P69" t="s">
        <v>123</v>
      </c>
      <c r="Q69" t="s">
        <v>82</v>
      </c>
      <c r="S69" t="s">
        <v>269</v>
      </c>
      <c r="T69" t="s">
        <v>23</v>
      </c>
      <c r="U69" t="s">
        <v>22</v>
      </c>
      <c r="V69" t="s">
        <v>29</v>
      </c>
      <c r="W69" t="s">
        <v>54</v>
      </c>
      <c r="X69" t="s">
        <v>932</v>
      </c>
      <c r="Y69" t="s">
        <v>484</v>
      </c>
      <c r="Z69" t="s">
        <v>484</v>
      </c>
      <c r="AA69" s="2">
        <v>42824.096377314818</v>
      </c>
      <c r="AB69" s="2">
        <v>42829.628171296295</v>
      </c>
      <c r="AD69">
        <v>3</v>
      </c>
      <c r="AE69" t="str">
        <f t="shared" ca="1" si="20"/>
        <v>Snapshots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P2</v>
      </c>
    </row>
    <row r="70" spans="1:34" x14ac:dyDescent="0.3">
      <c r="A70">
        <f t="shared" si="16"/>
        <v>6</v>
      </c>
      <c r="B70">
        <f t="shared" si="17"/>
        <v>3</v>
      </c>
      <c r="C70" s="4">
        <f t="shared" ca="1" si="18"/>
        <v>97833</v>
      </c>
      <c r="D70">
        <v>97833</v>
      </c>
      <c r="E70" t="s">
        <v>867</v>
      </c>
      <c r="F70" t="s">
        <v>55</v>
      </c>
      <c r="G70" t="s">
        <v>802</v>
      </c>
      <c r="H70" t="s">
        <v>184</v>
      </c>
      <c r="I70" t="s">
        <v>81</v>
      </c>
      <c r="J70" t="s">
        <v>123</v>
      </c>
      <c r="K70" t="str">
        <f t="shared" ca="1" si="19"/>
        <v>.</v>
      </c>
      <c r="L70" t="s">
        <v>484</v>
      </c>
      <c r="M70" t="s">
        <v>982</v>
      </c>
      <c r="N70" t="s">
        <v>969</v>
      </c>
      <c r="O70" t="s">
        <v>123</v>
      </c>
      <c r="P70" t="s">
        <v>123</v>
      </c>
      <c r="Q70" t="s">
        <v>82</v>
      </c>
      <c r="S70" t="s">
        <v>269</v>
      </c>
      <c r="T70" t="s">
        <v>51</v>
      </c>
      <c r="U70" t="s">
        <v>22</v>
      </c>
      <c r="V70" t="s">
        <v>82</v>
      </c>
      <c r="W70" t="s">
        <v>107</v>
      </c>
      <c r="X70" t="s">
        <v>970</v>
      </c>
      <c r="Y70" t="s">
        <v>484</v>
      </c>
      <c r="Z70" t="s">
        <v>484</v>
      </c>
      <c r="AA70" s="2">
        <v>42829.212523148148</v>
      </c>
      <c r="AB70" s="2">
        <v>42832.689710648148</v>
      </c>
      <c r="AD70">
        <v>7</v>
      </c>
      <c r="AE70" t="str">
        <f t="shared" ca="1" si="20"/>
        <v>Snapshots</v>
      </c>
      <c r="AF70" t="str">
        <f t="shared" ca="1" si="21"/>
        <v>Avitus_1.4.0.70-20170531</v>
      </c>
      <c r="AG70" t="str">
        <f t="shared" ca="1" si="22"/>
        <v>NoWaive</v>
      </c>
      <c r="AH70" t="str">
        <f t="shared" ca="1" si="23"/>
        <v>P0</v>
      </c>
    </row>
    <row r="71" spans="1:34" x14ac:dyDescent="0.3">
      <c r="A71">
        <f t="shared" si="16"/>
        <v>4</v>
      </c>
      <c r="B71">
        <f t="shared" si="17"/>
        <v>3</v>
      </c>
      <c r="C71" s="4">
        <f t="shared" ca="1" si="18"/>
        <v>97994</v>
      </c>
      <c r="D71">
        <v>97994</v>
      </c>
      <c r="E71" t="s">
        <v>248</v>
      </c>
      <c r="F71" t="s">
        <v>55</v>
      </c>
      <c r="G71" t="s">
        <v>802</v>
      </c>
      <c r="H71" t="s">
        <v>184</v>
      </c>
      <c r="I71" t="s">
        <v>68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995</v>
      </c>
      <c r="O71" t="s">
        <v>123</v>
      </c>
      <c r="P71" t="s">
        <v>123</v>
      </c>
      <c r="Q71" t="s">
        <v>82</v>
      </c>
      <c r="S71" t="s">
        <v>269</v>
      </c>
      <c r="T71" t="s">
        <v>23</v>
      </c>
      <c r="U71" t="s">
        <v>22</v>
      </c>
      <c r="V71" t="s">
        <v>82</v>
      </c>
      <c r="W71" t="s">
        <v>54</v>
      </c>
      <c r="X71" t="s">
        <v>188</v>
      </c>
      <c r="Y71" t="s">
        <v>484</v>
      </c>
      <c r="Z71" t="s">
        <v>484</v>
      </c>
      <c r="AA71" s="2">
        <v>42831.169050925928</v>
      </c>
      <c r="AB71" s="2">
        <v>42832.66302083333</v>
      </c>
      <c r="AD71">
        <v>5</v>
      </c>
      <c r="AE71" t="str">
        <f t="shared" ca="1" si="20"/>
        <v>Snapshots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P2</v>
      </c>
    </row>
    <row r="72" spans="1:34" x14ac:dyDescent="0.3">
      <c r="A72">
        <f t="shared" si="16"/>
        <v>42220</v>
      </c>
      <c r="B72">
        <f t="shared" si="17"/>
        <v>42220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 t="str">
        <f t="shared" ca="1" si="22"/>
        <v>NoWaive</v>
      </c>
      <c r="AH72">
        <f t="shared" ca="1" si="23"/>
        <v>0</v>
      </c>
    </row>
    <row r="73" spans="1:34" x14ac:dyDescent="0.3">
      <c r="A73">
        <f t="shared" si="16"/>
        <v>42220</v>
      </c>
      <c r="B73">
        <f t="shared" si="17"/>
        <v>42220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 t="str">
        <f t="shared" ca="1" si="22"/>
        <v>NoWaive</v>
      </c>
      <c r="AH73">
        <f t="shared" ca="1" si="23"/>
        <v>0</v>
      </c>
    </row>
    <row r="74" spans="1:34" x14ac:dyDescent="0.3">
      <c r="A74">
        <f t="shared" si="16"/>
        <v>42220</v>
      </c>
      <c r="B74">
        <f t="shared" si="17"/>
        <v>42220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 t="str">
        <f t="shared" ca="1" si="22"/>
        <v>NoWaive</v>
      </c>
      <c r="AH74">
        <f t="shared" ca="1" si="23"/>
        <v>0</v>
      </c>
    </row>
    <row r="75" spans="1:34" x14ac:dyDescent="0.3">
      <c r="A75">
        <f t="shared" si="16"/>
        <v>42220</v>
      </c>
      <c r="B75">
        <f t="shared" si="17"/>
        <v>42220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 t="str">
        <f t="shared" ca="1" si="22"/>
        <v>NoWaive</v>
      </c>
      <c r="AH75">
        <f t="shared" ca="1" si="23"/>
        <v>0</v>
      </c>
    </row>
    <row r="76" spans="1:34" x14ac:dyDescent="0.3">
      <c r="A76">
        <f t="shared" si="16"/>
        <v>42220</v>
      </c>
      <c r="B76">
        <f t="shared" si="17"/>
        <v>42220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 t="str">
        <f t="shared" ca="1" si="22"/>
        <v>NoWaive</v>
      </c>
      <c r="AH76">
        <f t="shared" ca="1" si="23"/>
        <v>0</v>
      </c>
    </row>
    <row r="77" spans="1:34" x14ac:dyDescent="0.3">
      <c r="A77">
        <f t="shared" si="16"/>
        <v>42220</v>
      </c>
      <c r="B77">
        <f t="shared" si="17"/>
        <v>42220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 t="str">
        <f t="shared" ca="1" si="22"/>
        <v>NoWaive</v>
      </c>
      <c r="AH77">
        <f t="shared" ca="1" si="23"/>
        <v>0</v>
      </c>
    </row>
    <row r="78" spans="1:34" x14ac:dyDescent="0.3">
      <c r="A78">
        <f t="shared" si="16"/>
        <v>42220</v>
      </c>
      <c r="B78">
        <f t="shared" si="17"/>
        <v>42220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 t="str">
        <f t="shared" ca="1" si="22"/>
        <v>NoWaive</v>
      </c>
      <c r="AH78">
        <f t="shared" ca="1" si="23"/>
        <v>0</v>
      </c>
    </row>
    <row r="79" spans="1:34" x14ac:dyDescent="0.3">
      <c r="A79">
        <f t="shared" si="16"/>
        <v>42220</v>
      </c>
      <c r="B79">
        <f t="shared" si="17"/>
        <v>42220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 t="str">
        <f t="shared" ca="1" si="22"/>
        <v>NoWaive</v>
      </c>
      <c r="AH79">
        <f t="shared" ca="1" si="23"/>
        <v>0</v>
      </c>
    </row>
    <row r="80" spans="1:34" x14ac:dyDescent="0.3">
      <c r="A80">
        <f t="shared" si="16"/>
        <v>42220</v>
      </c>
      <c r="B80">
        <f t="shared" si="17"/>
        <v>42220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 t="str">
        <f t="shared" ca="1" si="22"/>
        <v>NoWaive</v>
      </c>
      <c r="AH80">
        <f t="shared" ca="1" si="23"/>
        <v>0</v>
      </c>
    </row>
    <row r="81" spans="1:34" x14ac:dyDescent="0.3">
      <c r="A81">
        <f t="shared" si="16"/>
        <v>42220</v>
      </c>
      <c r="B81">
        <f t="shared" si="17"/>
        <v>42220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 t="str">
        <f t="shared" ca="1" si="22"/>
        <v>NoWaive</v>
      </c>
      <c r="AH81">
        <f t="shared" ca="1" si="23"/>
        <v>0</v>
      </c>
    </row>
    <row r="82" spans="1:34" x14ac:dyDescent="0.3">
      <c r="A82">
        <f t="shared" si="16"/>
        <v>42220</v>
      </c>
      <c r="B82">
        <f t="shared" si="17"/>
        <v>42220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 t="str">
        <f t="shared" ca="1" si="22"/>
        <v>NoWaive</v>
      </c>
      <c r="AH82">
        <f t="shared" ca="1" si="23"/>
        <v>0</v>
      </c>
    </row>
    <row r="83" spans="1:34" x14ac:dyDescent="0.3">
      <c r="A83">
        <f t="shared" si="16"/>
        <v>42220</v>
      </c>
      <c r="B83">
        <f t="shared" si="17"/>
        <v>42220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 t="str">
        <f t="shared" ca="1" si="22"/>
        <v>NoWaive</v>
      </c>
      <c r="AH83">
        <f t="shared" ca="1" si="23"/>
        <v>0</v>
      </c>
    </row>
    <row r="84" spans="1:34" x14ac:dyDescent="0.3">
      <c r="A84">
        <f t="shared" si="16"/>
        <v>42220</v>
      </c>
      <c r="B84">
        <f t="shared" si="17"/>
        <v>42220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 t="str">
        <f t="shared" ca="1" si="22"/>
        <v>NoWaive</v>
      </c>
      <c r="AH84">
        <f t="shared" ca="1" si="23"/>
        <v>0</v>
      </c>
    </row>
    <row r="85" spans="1:34" x14ac:dyDescent="0.3">
      <c r="A85">
        <f t="shared" si="16"/>
        <v>42220</v>
      </c>
      <c r="B85">
        <f t="shared" si="17"/>
        <v>42220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42220</v>
      </c>
      <c r="B86">
        <f t="shared" si="17"/>
        <v>42220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42220</v>
      </c>
      <c r="B87">
        <f t="shared" si="17"/>
        <v>42220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42220</v>
      </c>
      <c r="B88">
        <f t="shared" si="17"/>
        <v>42220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42220</v>
      </c>
      <c r="B89">
        <f t="shared" si="17"/>
        <v>42220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42220</v>
      </c>
      <c r="B90">
        <f t="shared" si="17"/>
        <v>42220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42220</v>
      </c>
      <c r="B91">
        <f t="shared" si="17"/>
        <v>42220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42220</v>
      </c>
      <c r="B92">
        <f t="shared" si="17"/>
        <v>42220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42220</v>
      </c>
      <c r="B93">
        <f t="shared" si="17"/>
        <v>42220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42220</v>
      </c>
      <c r="B94">
        <f t="shared" si="17"/>
        <v>42220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42220</v>
      </c>
      <c r="B95">
        <f t="shared" si="17"/>
        <v>42220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42220</v>
      </c>
      <c r="B96">
        <f t="shared" si="17"/>
        <v>42220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42220</v>
      </c>
      <c r="B97">
        <f t="shared" si="17"/>
        <v>42220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42220</v>
      </c>
      <c r="B98">
        <f t="shared" si="17"/>
        <v>42220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42220</v>
      </c>
      <c r="B99">
        <f t="shared" si="17"/>
        <v>42220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42220</v>
      </c>
      <c r="B100">
        <f t="shared" si="17"/>
        <v>42220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70</v>
      </c>
      <c r="K103" t="s">
        <v>1007</v>
      </c>
    </row>
    <row r="104" spans="1:34" x14ac:dyDescent="0.3">
      <c r="G104" t="s">
        <v>153</v>
      </c>
      <c r="I104" t="str">
        <f>CONCATENATE(MID($K$103,11,5), " Report")</f>
        <v>04-07 Report</v>
      </c>
      <c r="K104" s="6">
        <v>42835</v>
      </c>
    </row>
    <row r="105" spans="1:34" x14ac:dyDescent="0.3">
      <c r="F105" t="s">
        <v>150</v>
      </c>
      <c r="G105">
        <f ca="1">COUNTIFS(K2:K100,"=NTR")</f>
        <v>4</v>
      </c>
      <c r="I105">
        <f ca="1">INDIRECT("'" &amp; $K$103 &amp; "'!$g" &amp; ROW())</f>
        <v>7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2</v>
      </c>
      <c r="I106">
        <f t="shared" ref="I106:I111" ca="1" si="24">INDIRECT("'" &amp; $K$103 &amp; "'!$g" &amp; ROW())</f>
        <v>6</v>
      </c>
      <c r="K106" s="7"/>
    </row>
    <row r="107" spans="1:34" x14ac:dyDescent="0.3">
      <c r="F107" t="s">
        <v>157</v>
      </c>
      <c r="G107">
        <f>COUNTIFS(B2:B81,"&gt;7",B2:B81,"&lt;400")-11</f>
        <v>-2</v>
      </c>
      <c r="I107">
        <f t="shared" ca="1" si="24"/>
        <v>6</v>
      </c>
    </row>
    <row r="108" spans="1:34" x14ac:dyDescent="0.3">
      <c r="F108" t="s">
        <v>152</v>
      </c>
      <c r="G108">
        <f>COUNTIFS(L2:L81,"=Waiver*")</f>
        <v>2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70</v>
      </c>
      <c r="I109">
        <f t="shared" ca="1" si="24"/>
        <v>74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0</v>
      </c>
      <c r="I111">
        <f t="shared" ca="1" si="24"/>
        <v>5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12</v>
      </c>
      <c r="H115" s="1">
        <f>COUNTIFS($F$2:$F$95,F115 &amp; "*",$H$2:$H$95,"P0")</f>
        <v>10</v>
      </c>
      <c r="I115" s="1">
        <f ca="1">INDIRECT("'" &amp; $K$103 &amp; "'!$g" &amp; ROW())</f>
        <v>11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1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11</v>
      </c>
      <c r="H117" s="1">
        <f t="shared" si="26"/>
        <v>6</v>
      </c>
      <c r="I117" s="1">
        <f t="shared" ca="1" si="27"/>
        <v>13</v>
      </c>
    </row>
    <row r="118" spans="5:13" x14ac:dyDescent="0.3">
      <c r="F118" t="s">
        <v>70</v>
      </c>
      <c r="G118" s="1">
        <f t="shared" si="25"/>
        <v>9</v>
      </c>
      <c r="H118" s="1">
        <f t="shared" si="26"/>
        <v>8</v>
      </c>
      <c r="I118" s="1">
        <f t="shared" ca="1" si="27"/>
        <v>9</v>
      </c>
    </row>
    <row r="119" spans="5:13" x14ac:dyDescent="0.3">
      <c r="F119" t="s">
        <v>253</v>
      </c>
      <c r="G119" s="1">
        <f t="shared" si="25"/>
        <v>6</v>
      </c>
      <c r="H119" s="1">
        <f t="shared" si="26"/>
        <v>6</v>
      </c>
      <c r="I119" s="1">
        <f t="shared" ca="1" si="27"/>
        <v>5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8</v>
      </c>
      <c r="H122" s="1">
        <f t="shared" si="26"/>
        <v>3</v>
      </c>
      <c r="I122" s="1">
        <f t="shared" ca="1" si="27"/>
        <v>8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5</v>
      </c>
      <c r="H125" s="1">
        <f t="shared" si="26"/>
        <v>0</v>
      </c>
      <c r="I125" s="1">
        <f t="shared" ca="1" si="27"/>
        <v>8</v>
      </c>
      <c r="M125" t="str">
        <f>CONCATENATE("Prev Rpt= ",$K$103)</f>
        <v>Prev Rpt= bugs-2017-04-07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43</v>
      </c>
      <c r="M126">
        <f ca="1">INDIRECT("'" &amp; $K$103 &amp; "'!$l" &amp; ROW())</f>
        <v>42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11</v>
      </c>
      <c r="M127">
        <f ca="1">INDIRECT("'" &amp; $K$103 &amp; "'!$l" &amp; ROW())</f>
        <v>12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15</v>
      </c>
      <c r="M128">
        <f ca="1">INDIRECT("'" &amp; $K$103 &amp; "'!$l" &amp; ROW())</f>
        <v>19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1</v>
      </c>
      <c r="I129" s="1">
        <f t="shared" ca="1" si="27"/>
        <v>2</v>
      </c>
      <c r="K129" t="s">
        <v>203</v>
      </c>
      <c r="L129">
        <f>COUNTIFS(H2:H95, "unspecified")</f>
        <v>1</v>
      </c>
      <c r="M129">
        <f ca="1">INDIRECT("'" &amp; $K$103 &amp; "'!$l" &amp; ROW())</f>
        <v>1</v>
      </c>
    </row>
    <row r="130" spans="5:13" x14ac:dyDescent="0.3">
      <c r="F130" t="s">
        <v>86</v>
      </c>
      <c r="G130" s="1">
        <f t="shared" si="25"/>
        <v>11</v>
      </c>
      <c r="H130" s="1">
        <f t="shared" si="26"/>
        <v>5</v>
      </c>
      <c r="I130" s="1">
        <f t="shared" ca="1" si="27"/>
        <v>11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70</v>
      </c>
      <c r="M131" s="1">
        <f ca="1">SUM(M126:M129)</f>
        <v>74</v>
      </c>
    </row>
    <row r="132" spans="5:13" s="1" customFormat="1" x14ac:dyDescent="0.3">
      <c r="F132" s="1" t="s">
        <v>55</v>
      </c>
      <c r="G132" s="1">
        <f>COUNTIFS($F$2:$F$95,F132 &amp; "*")</f>
        <v>5</v>
      </c>
      <c r="H132" s="1">
        <f>COUNTIFS($F$2:$F$95,F132 &amp; "*",$H$2:$H$95,"P0")</f>
        <v>2</v>
      </c>
      <c r="I132" s="1">
        <f t="shared" ca="1" si="27"/>
        <v>5</v>
      </c>
    </row>
    <row r="133" spans="5:13" s="1" customFormat="1" x14ac:dyDescent="0.3">
      <c r="G133" s="1">
        <f>SUM(G115:G132)</f>
        <v>70</v>
      </c>
      <c r="H133" s="1">
        <f>SUM(H115:H132)</f>
        <v>43</v>
      </c>
      <c r="I133" s="1">
        <f ca="1">SUM(I115:I132)</f>
        <v>74</v>
      </c>
      <c r="K133" s="13" t="str">
        <f>CONCATENATE("241 to be verified/closed, ",SUM(68,32)," non-QA submitter.")</f>
        <v>241 to be verified/closed, 100 non-QA submitter.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1</v>
      </c>
      <c r="I136" s="1">
        <f ca="1">INDIRECT("'" &amp; $K$103 &amp; "'!$g" &amp; ROW())</f>
        <v>2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41</v>
      </c>
      <c r="I137" s="1">
        <f ca="1">INDIRECT("'" &amp; $K$103 &amp; "'!$g" &amp; ROW())</f>
        <v>40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28</v>
      </c>
      <c r="I138" s="1">
        <f ca="1">INDIRECT("'" &amp; $K$103 &amp; "'!$g" &amp; ROW())</f>
        <v>32</v>
      </c>
      <c r="K138" s="4" t="s">
        <v>968</v>
      </c>
    </row>
    <row r="139" spans="5:13" x14ac:dyDescent="0.3">
      <c r="G139">
        <f>SUM(G136:G138)</f>
        <v>70</v>
      </c>
      <c r="I139">
        <f ca="1">INDIRECT("'" &amp; $K$103 &amp; "'!$g" &amp; ROW())</f>
        <v>74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43</v>
      </c>
      <c r="I141">
        <f ca="1">INDIRECT("'" &amp; $K$103 &amp; "'!$g" &amp;ROW())</f>
        <v>46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7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13</v>
      </c>
      <c r="I143">
        <f t="shared" ca="1" si="29"/>
        <v>14</v>
      </c>
    </row>
    <row r="144" spans="5:13" s="1" customFormat="1" x14ac:dyDescent="0.3">
      <c r="E144"/>
      <c r="F144" t="s">
        <v>29</v>
      </c>
      <c r="G144">
        <f t="shared" si="28"/>
        <v>11</v>
      </c>
      <c r="I144">
        <f t="shared" ca="1" si="29"/>
        <v>11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70</v>
      </c>
      <c r="I149" s="1">
        <f ca="1">SUM(I141:I147)</f>
        <v>74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1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0</v>
      </c>
      <c r="I158">
        <f t="shared" ca="1" si="30"/>
        <v>0</v>
      </c>
    </row>
    <row r="159" spans="5:9" x14ac:dyDescent="0.3">
      <c r="F159" t="s">
        <v>768</v>
      </c>
      <c r="G159">
        <f t="shared" si="31"/>
        <v>0</v>
      </c>
      <c r="I159">
        <f t="shared" ca="1" si="30"/>
        <v>0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156" priority="4">
      <formula>IF(AND(F2 &lt;&gt; AE2, AE2 &lt;&gt; "NTR"), 1,0)</formula>
    </cfRule>
  </conditionalFormatting>
  <conditionalFormatting sqref="M2:M100">
    <cfRule type="expression" dxfId="155" priority="3">
      <formula>IF(AND(M2&lt;&gt;AF2,AF2 &lt;&gt; "---"),IF(AF2 &lt;&gt; "NoTarg",1,0),0)</formula>
    </cfRule>
  </conditionalFormatting>
  <conditionalFormatting sqref="L2:L100">
    <cfRule type="expression" dxfId="154" priority="2">
      <formula>IF(AND(L2 &lt;&gt; AG2, AG2 &lt;&gt; "NoWaive"), 1,0)</formula>
    </cfRule>
  </conditionalFormatting>
  <conditionalFormatting sqref="H2:H100">
    <cfRule type="expression" dxfId="153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52" priority="5">
      <formula>MOD(ROW(),2)=0</formula>
    </cfRule>
  </conditionalFormatting>
  <hyperlinks>
    <hyperlink ref="K115" r:id="rId1"/>
    <hyperlink ref="K1" location="'bugs-2017-04-10'!K118" display="Prev Notes"/>
    <hyperlink ref="N111" location="'bugs-2017-04-10'!A2" display="Top"/>
    <hyperlink ref="E24" r:id="rId2" display="moorthy.mm@hpe.com"/>
    <hyperlink ref="E17" r:id="rId3" display="gabriel.vicoveanu@hpe.com"/>
    <hyperlink ref="E84" r:id="rId4" display="akshay.ballal@hpe.com"/>
    <hyperlink ref="K137" r:id="rId5"/>
    <hyperlink ref="K134" r:id="rId6"/>
    <hyperlink ref="E32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8753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754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755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756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757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758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759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760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761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762" r:id="rId21" name="Button 10">
              <controlPr defaultSize="0" print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 filterMode="1"/>
  <dimension ref="A1:AH174"/>
  <sheetViews>
    <sheetView zoomScale="62" zoomScaleNormal="62" workbookViewId="0">
      <pane ySplit="1" topLeftCell="A127" activePane="bottomLeft" state="frozen"/>
      <selection pane="bottomLeft" activeCell="K115" sqref="K115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18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07-Apr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hidden="1" x14ac:dyDescent="0.3">
      <c r="A2">
        <f t="shared" ref="A2:A33" si="0">DAYS360(AA2,$K$104)</f>
        <v>0</v>
      </c>
      <c r="B2">
        <f t="shared" ref="B2:B33" si="1">DAYS360(AB2,$K$104)</f>
        <v>0</v>
      </c>
      <c r="C2" s="4">
        <f t="shared" ref="C2:C33" ca="1" si="2">HYPERLINK($N$174 &amp; INDIRECT("d" &amp; ROW()),INDIRECT("d" &amp; ROW()))</f>
        <v>98022</v>
      </c>
      <c r="D2">
        <v>98022</v>
      </c>
      <c r="E2" t="s">
        <v>248</v>
      </c>
      <c r="F2" t="s">
        <v>45</v>
      </c>
      <c r="G2" t="s">
        <v>55</v>
      </c>
      <c r="H2" t="s">
        <v>94</v>
      </c>
      <c r="I2" t="s">
        <v>123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NTR</v>
      </c>
      <c r="L2" t="s">
        <v>484</v>
      </c>
      <c r="M2" t="s">
        <v>484</v>
      </c>
      <c r="N2" t="s">
        <v>993</v>
      </c>
      <c r="O2" t="s">
        <v>123</v>
      </c>
      <c r="P2" t="s">
        <v>123</v>
      </c>
      <c r="Q2" t="s">
        <v>21</v>
      </c>
      <c r="S2" t="s">
        <v>269</v>
      </c>
      <c r="T2" t="s">
        <v>36</v>
      </c>
      <c r="U2" t="s">
        <v>39</v>
      </c>
      <c r="V2" t="s">
        <v>82</v>
      </c>
      <c r="W2" t="s">
        <v>90</v>
      </c>
      <c r="X2" t="s">
        <v>747</v>
      </c>
      <c r="Y2" t="s">
        <v>484</v>
      </c>
      <c r="Z2" t="s">
        <v>484</v>
      </c>
      <c r="AA2" s="2">
        <v>42832.046574074076</v>
      </c>
      <c r="AB2" s="2">
        <v>42832.114039351851</v>
      </c>
      <c r="AD2">
        <v>2</v>
      </c>
      <c r="AE2" t="str">
        <f t="shared" ref="AE2:AE33" ca="1" si="4">IFERROR(VLOOKUP($D2,INDIRECT("'" &amp; $K$103 &amp; "'!$C$2:$K$90"),4,FALSE),"NTR")</f>
        <v>NTR</v>
      </c>
      <c r="AF2" t="str">
        <f t="shared" ref="AF2:AF33" ca="1" si="5">IFERROR(VLOOKUP($D2,INDIRECT("'" &amp; $K$103 &amp; "'!$C$2:$T$90"),11,FALSE),"NoTarg")</f>
        <v>NoTarg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NTR</v>
      </c>
    </row>
    <row r="3" spans="1:34" hidden="1" x14ac:dyDescent="0.3">
      <c r="A3">
        <f t="shared" si="0"/>
        <v>279</v>
      </c>
      <c r="B3">
        <f t="shared" si="1"/>
        <v>1</v>
      </c>
      <c r="C3" s="4">
        <f t="shared" ca="1" si="2"/>
        <v>85353</v>
      </c>
      <c r="D3">
        <v>85353</v>
      </c>
      <c r="E3" t="s">
        <v>248</v>
      </c>
      <c r="F3" t="s">
        <v>45</v>
      </c>
      <c r="G3" t="s">
        <v>55</v>
      </c>
      <c r="H3" t="s">
        <v>184</v>
      </c>
      <c r="I3" t="s">
        <v>68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915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916</v>
      </c>
      <c r="Y3" t="s">
        <v>103</v>
      </c>
      <c r="Z3" t="s">
        <v>484</v>
      </c>
      <c r="AA3" s="2">
        <v>42549.951319444444</v>
      </c>
      <c r="AB3" s="2">
        <v>42831.994826388887</v>
      </c>
      <c r="AD3">
        <v>7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P0</v>
      </c>
    </row>
    <row r="4" spans="1:34" x14ac:dyDescent="0.3">
      <c r="A4">
        <f t="shared" si="0"/>
        <v>170</v>
      </c>
      <c r="B4">
        <f t="shared" si="1"/>
        <v>1</v>
      </c>
      <c r="C4" s="4">
        <f t="shared" ca="1" si="2"/>
        <v>90773</v>
      </c>
      <c r="D4">
        <v>90773</v>
      </c>
      <c r="E4" t="s">
        <v>146</v>
      </c>
      <c r="F4" t="s">
        <v>45</v>
      </c>
      <c r="G4" t="s">
        <v>46</v>
      </c>
      <c r="H4" t="s">
        <v>94</v>
      </c>
      <c r="I4" t="s">
        <v>30</v>
      </c>
      <c r="J4" t="s">
        <v>123</v>
      </c>
      <c r="K4" t="str">
        <f t="shared" ca="1" si="3"/>
        <v>.</v>
      </c>
      <c r="L4" t="s">
        <v>484</v>
      </c>
      <c r="M4" t="s">
        <v>917</v>
      </c>
      <c r="N4" t="s">
        <v>294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29</v>
      </c>
      <c r="W4" t="s">
        <v>44</v>
      </c>
      <c r="X4" t="s">
        <v>272</v>
      </c>
      <c r="Y4" t="s">
        <v>100</v>
      </c>
      <c r="Z4" t="s">
        <v>484</v>
      </c>
      <c r="AA4" s="2">
        <v>42660.272858796299</v>
      </c>
      <c r="AB4" s="2">
        <v>42831.984178240738</v>
      </c>
      <c r="AD4">
        <v>5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>NoWaive</v>
      </c>
      <c r="AH4" t="str">
        <f t="shared" ca="1" si="7"/>
        <v>P2</v>
      </c>
    </row>
    <row r="5" spans="1:34" hidden="1" x14ac:dyDescent="0.3">
      <c r="A5">
        <f t="shared" si="0"/>
        <v>127</v>
      </c>
      <c r="B5">
        <f t="shared" si="1"/>
        <v>9</v>
      </c>
      <c r="C5" s="4">
        <f t="shared" ca="1" si="2"/>
        <v>93106</v>
      </c>
      <c r="D5">
        <v>93106</v>
      </c>
      <c r="E5" t="s">
        <v>146</v>
      </c>
      <c r="F5" t="s">
        <v>45</v>
      </c>
      <c r="G5" t="s">
        <v>46</v>
      </c>
      <c r="H5" t="s">
        <v>184</v>
      </c>
      <c r="I5" t="s">
        <v>245</v>
      </c>
      <c r="J5" t="s">
        <v>123</v>
      </c>
      <c r="K5" t="str">
        <f t="shared" ca="1" si="3"/>
        <v>.</v>
      </c>
      <c r="L5" t="s">
        <v>484</v>
      </c>
      <c r="M5" t="s">
        <v>484</v>
      </c>
      <c r="N5" t="s">
        <v>295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39</v>
      </c>
      <c r="V5" t="s">
        <v>82</v>
      </c>
      <c r="W5" t="s">
        <v>95</v>
      </c>
      <c r="X5" t="s">
        <v>272</v>
      </c>
      <c r="Y5" t="s">
        <v>100</v>
      </c>
      <c r="Z5" t="s">
        <v>484</v>
      </c>
      <c r="AA5" s="2">
        <v>42704.326469907406</v>
      </c>
      <c r="AB5" s="2">
        <v>42822.184513888889</v>
      </c>
      <c r="AD5">
        <v>5</v>
      </c>
      <c r="AE5" t="str">
        <f t="shared" ca="1" si="4"/>
        <v>ADE</v>
      </c>
      <c r="AF5" t="str">
        <f t="shared" ca="1" si="5"/>
        <v xml:space="preserve"> ---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80</v>
      </c>
      <c r="B6">
        <f t="shared" si="1"/>
        <v>3</v>
      </c>
      <c r="C6" s="4">
        <f t="shared" ca="1" si="2"/>
        <v>94665</v>
      </c>
      <c r="D6">
        <v>94665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917</v>
      </c>
      <c r="N6" t="s">
        <v>298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42752.942291666666</v>
      </c>
      <c r="AB6" s="2">
        <v>42829.273414351854</v>
      </c>
      <c r="AD6">
        <v>10</v>
      </c>
      <c r="AE6" t="str">
        <f t="shared" ca="1" si="4"/>
        <v>ADE</v>
      </c>
      <c r="AF6" t="str">
        <f t="shared" ca="1" si="5"/>
        <v>Avitus_1.4.0.64-20170419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73</v>
      </c>
      <c r="B7">
        <f t="shared" si="1"/>
        <v>3</v>
      </c>
      <c r="C7" s="4">
        <f t="shared" ca="1" si="2"/>
        <v>94952</v>
      </c>
      <c r="D7">
        <v>94952</v>
      </c>
      <c r="E7" t="s">
        <v>251</v>
      </c>
      <c r="F7" t="s">
        <v>45</v>
      </c>
      <c r="G7" t="s">
        <v>55</v>
      </c>
      <c r="H7" t="s">
        <v>184</v>
      </c>
      <c r="I7" t="s">
        <v>68</v>
      </c>
      <c r="J7" t="s">
        <v>123</v>
      </c>
      <c r="K7" t="str">
        <f t="shared" ca="1" si="3"/>
        <v>.</v>
      </c>
      <c r="L7" t="s">
        <v>484</v>
      </c>
      <c r="M7" t="s">
        <v>917</v>
      </c>
      <c r="N7" t="s">
        <v>301</v>
      </c>
      <c r="O7" t="s">
        <v>123</v>
      </c>
      <c r="P7" t="s">
        <v>123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95</v>
      </c>
      <c r="X7" t="s">
        <v>145</v>
      </c>
      <c r="Y7" t="s">
        <v>484</v>
      </c>
      <c r="Z7" t="s">
        <v>484</v>
      </c>
      <c r="AA7" s="2">
        <v>42759.143217592595</v>
      </c>
      <c r="AB7" s="2">
        <v>42829.274918981479</v>
      </c>
      <c r="AD7">
        <v>5</v>
      </c>
      <c r="AE7" t="str">
        <f t="shared" ca="1" si="4"/>
        <v>ADE</v>
      </c>
      <c r="AF7" t="str">
        <f t="shared" ca="1" si="5"/>
        <v>Avitus_1.4.0.64-20170419</v>
      </c>
      <c r="AG7" t="str">
        <f t="shared" ca="1" si="6"/>
        <v>NoWaive</v>
      </c>
      <c r="AH7" t="str">
        <f t="shared" ca="1" si="7"/>
        <v>P0</v>
      </c>
    </row>
    <row r="8" spans="1:34" hidden="1" x14ac:dyDescent="0.3">
      <c r="A8">
        <f t="shared" si="0"/>
        <v>43</v>
      </c>
      <c r="B8">
        <f t="shared" si="1"/>
        <v>15</v>
      </c>
      <c r="C8" s="4">
        <f t="shared" ca="1" si="2"/>
        <v>96366</v>
      </c>
      <c r="D8">
        <v>96366</v>
      </c>
      <c r="E8" t="s">
        <v>59</v>
      </c>
      <c r="F8" t="s">
        <v>45</v>
      </c>
      <c r="G8" t="s">
        <v>46</v>
      </c>
      <c r="H8" t="s">
        <v>184</v>
      </c>
      <c r="I8" t="s">
        <v>81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587</v>
      </c>
      <c r="O8" t="s">
        <v>123</v>
      </c>
      <c r="P8" t="s">
        <v>117</v>
      </c>
      <c r="Q8" t="s">
        <v>82</v>
      </c>
      <c r="S8" t="s">
        <v>269</v>
      </c>
      <c r="T8" t="s">
        <v>36</v>
      </c>
      <c r="U8" t="s">
        <v>35</v>
      </c>
      <c r="V8" t="s">
        <v>82</v>
      </c>
      <c r="W8" t="s">
        <v>109</v>
      </c>
      <c r="X8" t="s">
        <v>410</v>
      </c>
      <c r="Y8" t="s">
        <v>484</v>
      </c>
      <c r="Z8" t="s">
        <v>484</v>
      </c>
      <c r="AA8" s="2">
        <v>42790.25513888889</v>
      </c>
      <c r="AB8" s="2">
        <v>42816.157673611109</v>
      </c>
      <c r="AD8">
        <v>1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P0</v>
      </c>
    </row>
    <row r="9" spans="1:34" hidden="1" x14ac:dyDescent="0.3">
      <c r="A9">
        <f t="shared" si="0"/>
        <v>27</v>
      </c>
      <c r="B9">
        <f t="shared" si="1"/>
        <v>1</v>
      </c>
      <c r="C9" s="4">
        <f t="shared" ca="1" si="2"/>
        <v>96940</v>
      </c>
      <c r="D9">
        <v>96940</v>
      </c>
      <c r="E9" t="s">
        <v>104</v>
      </c>
      <c r="F9" t="s">
        <v>45</v>
      </c>
      <c r="G9" t="s">
        <v>482</v>
      </c>
      <c r="H9" t="s">
        <v>184</v>
      </c>
      <c r="I9" t="s">
        <v>249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744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95</v>
      </c>
      <c r="X9" t="s">
        <v>290</v>
      </c>
      <c r="Y9" t="s">
        <v>484</v>
      </c>
      <c r="Z9" t="s">
        <v>484</v>
      </c>
      <c r="AA9" s="2">
        <v>42804.136145833334</v>
      </c>
      <c r="AB9" s="2">
        <v>42831.01761574074</v>
      </c>
      <c r="AD9">
        <v>5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P0</v>
      </c>
    </row>
    <row r="10" spans="1:34" hidden="1" x14ac:dyDescent="0.3">
      <c r="A10">
        <f t="shared" si="0"/>
        <v>21</v>
      </c>
      <c r="B10">
        <f t="shared" si="1"/>
        <v>3</v>
      </c>
      <c r="C10" s="4">
        <f t="shared" ca="1" si="2"/>
        <v>97125</v>
      </c>
      <c r="D10">
        <v>97125</v>
      </c>
      <c r="E10" t="s">
        <v>56</v>
      </c>
      <c r="F10" t="s">
        <v>45</v>
      </c>
      <c r="G10" t="s">
        <v>46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790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Z10" t="s">
        <v>484</v>
      </c>
      <c r="AA10" s="2">
        <v>42810.059907407405</v>
      </c>
      <c r="AB10" s="2">
        <v>42829.631504629629</v>
      </c>
      <c r="AD10">
        <v>10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P0</v>
      </c>
    </row>
    <row r="11" spans="1:34" hidden="1" x14ac:dyDescent="0.3">
      <c r="A11">
        <f t="shared" si="0"/>
        <v>10</v>
      </c>
      <c r="B11">
        <f t="shared" si="1"/>
        <v>3</v>
      </c>
      <c r="C11" s="4">
        <f t="shared" ca="1" si="2"/>
        <v>97540</v>
      </c>
      <c r="D11">
        <v>97540</v>
      </c>
      <c r="E11" t="s">
        <v>904</v>
      </c>
      <c r="F11" t="s">
        <v>45</v>
      </c>
      <c r="G11" t="s">
        <v>446</v>
      </c>
      <c r="H11" t="s">
        <v>184</v>
      </c>
      <c r="I11" t="s">
        <v>81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909</v>
      </c>
      <c r="O11" t="s">
        <v>123</v>
      </c>
      <c r="P11" t="s">
        <v>123</v>
      </c>
      <c r="Q11" t="s">
        <v>82</v>
      </c>
      <c r="S11" t="s">
        <v>269</v>
      </c>
      <c r="T11" t="s">
        <v>36</v>
      </c>
      <c r="U11" t="s">
        <v>35</v>
      </c>
      <c r="V11" t="s">
        <v>82</v>
      </c>
      <c r="W11" t="s">
        <v>90</v>
      </c>
      <c r="X11" t="s">
        <v>430</v>
      </c>
      <c r="Y11" t="s">
        <v>484</v>
      </c>
      <c r="Z11" t="s">
        <v>484</v>
      </c>
      <c r="AA11" s="2">
        <v>42821.82739583333</v>
      </c>
      <c r="AB11" s="2">
        <v>42829.631863425922</v>
      </c>
      <c r="AD11">
        <v>7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10</v>
      </c>
      <c r="B12">
        <f t="shared" si="1"/>
        <v>2</v>
      </c>
      <c r="C12" s="4">
        <f t="shared" ca="1" si="2"/>
        <v>97541</v>
      </c>
      <c r="D12">
        <v>97541</v>
      </c>
      <c r="E12" t="s">
        <v>140</v>
      </c>
      <c r="F12" t="s">
        <v>45</v>
      </c>
      <c r="G12" t="s">
        <v>131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945</v>
      </c>
      <c r="N12" t="s">
        <v>910</v>
      </c>
      <c r="O12" t="s">
        <v>123</v>
      </c>
      <c r="P12" t="s">
        <v>944</v>
      </c>
      <c r="Q12" t="s">
        <v>82</v>
      </c>
      <c r="S12" t="s">
        <v>269</v>
      </c>
      <c r="T12" t="s">
        <v>36</v>
      </c>
      <c r="U12" t="s">
        <v>39</v>
      </c>
      <c r="V12" t="s">
        <v>82</v>
      </c>
      <c r="W12" t="s">
        <v>499</v>
      </c>
      <c r="X12" t="s">
        <v>140</v>
      </c>
      <c r="Y12" t="s">
        <v>484</v>
      </c>
      <c r="Z12" t="s">
        <v>484</v>
      </c>
      <c r="AA12" s="2">
        <v>42821.924618055556</v>
      </c>
      <c r="AB12" s="2">
        <v>42830.962337962963</v>
      </c>
      <c r="AD12">
        <v>3</v>
      </c>
      <c r="AE12" t="str">
        <f t="shared" ca="1" si="4"/>
        <v>ADE</v>
      </c>
      <c r="AF12" t="str">
        <f t="shared" ca="1" si="5"/>
        <v>Avitus_1.4.0.63-20170412</v>
      </c>
      <c r="AG12" t="str">
        <f t="shared" ca="1" si="6"/>
        <v>NoWaive</v>
      </c>
      <c r="AH12" t="str">
        <f t="shared" ca="1" si="7"/>
        <v>P0</v>
      </c>
    </row>
    <row r="13" spans="1:34" hidden="1" x14ac:dyDescent="0.3">
      <c r="A13">
        <f t="shared" si="0"/>
        <v>21</v>
      </c>
      <c r="B13">
        <f t="shared" si="1"/>
        <v>2</v>
      </c>
      <c r="C13" s="4">
        <f t="shared" ca="1" si="2"/>
        <v>97130</v>
      </c>
      <c r="D13">
        <v>97130</v>
      </c>
      <c r="E13" t="s">
        <v>522</v>
      </c>
      <c r="F13" t="s">
        <v>61</v>
      </c>
      <c r="G13" t="s">
        <v>783</v>
      </c>
      <c r="H13" t="s">
        <v>184</v>
      </c>
      <c r="I13" t="s">
        <v>68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817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35</v>
      </c>
      <c r="V13" t="s">
        <v>82</v>
      </c>
      <c r="W13" t="s">
        <v>54</v>
      </c>
      <c r="X13" t="s">
        <v>522</v>
      </c>
      <c r="Y13" t="s">
        <v>484</v>
      </c>
      <c r="Z13" t="s">
        <v>484</v>
      </c>
      <c r="AA13" s="2">
        <v>42810.142129629632</v>
      </c>
      <c r="AB13" s="2">
        <v>42830.224803240744</v>
      </c>
      <c r="AD13">
        <v>24</v>
      </c>
      <c r="AE13" t="str">
        <f t="shared" ca="1" si="4"/>
        <v>AntiVirus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hidden="1" x14ac:dyDescent="0.3">
      <c r="A14">
        <f t="shared" si="0"/>
        <v>5</v>
      </c>
      <c r="B14">
        <f t="shared" si="1"/>
        <v>0</v>
      </c>
      <c r="C14" s="4">
        <f t="shared" ca="1" si="2"/>
        <v>97772</v>
      </c>
      <c r="D14">
        <v>97772</v>
      </c>
      <c r="E14" t="s">
        <v>957</v>
      </c>
      <c r="F14" t="s">
        <v>63</v>
      </c>
      <c r="G14" t="s">
        <v>607</v>
      </c>
      <c r="H14" t="s">
        <v>156</v>
      </c>
      <c r="I14" t="s">
        <v>123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956</v>
      </c>
      <c r="O14" t="s">
        <v>123</v>
      </c>
      <c r="P14" t="s">
        <v>123</v>
      </c>
      <c r="Q14" t="s">
        <v>21</v>
      </c>
      <c r="S14" t="s">
        <v>269</v>
      </c>
      <c r="T14" t="s">
        <v>23</v>
      </c>
      <c r="U14" t="s">
        <v>50</v>
      </c>
      <c r="V14" t="s">
        <v>82</v>
      </c>
      <c r="W14" t="s">
        <v>95</v>
      </c>
      <c r="X14" t="s">
        <v>957</v>
      </c>
      <c r="Y14" t="s">
        <v>484</v>
      </c>
      <c r="Z14" t="s">
        <v>484</v>
      </c>
      <c r="AA14" s="2">
        <v>42827.974849537037</v>
      </c>
      <c r="AB14" s="2">
        <v>42832.073553240742</v>
      </c>
      <c r="AD14">
        <v>7</v>
      </c>
      <c r="AE14" t="str">
        <f t="shared" ca="1" si="4"/>
        <v>AvatarFS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unspecified</v>
      </c>
    </row>
    <row r="15" spans="1:34" hidden="1" x14ac:dyDescent="0.3">
      <c r="A15">
        <f t="shared" si="0"/>
        <v>0</v>
      </c>
      <c r="B15">
        <f t="shared" si="1"/>
        <v>0</v>
      </c>
      <c r="C15" s="4">
        <f t="shared" ca="1" si="2"/>
        <v>98026</v>
      </c>
      <c r="D15">
        <v>98026</v>
      </c>
      <c r="E15" t="s">
        <v>62</v>
      </c>
      <c r="F15" t="s">
        <v>63</v>
      </c>
      <c r="G15" t="s">
        <v>988</v>
      </c>
      <c r="H15" t="s">
        <v>94</v>
      </c>
      <c r="I15" t="s">
        <v>123</v>
      </c>
      <c r="J15" t="s">
        <v>123</v>
      </c>
      <c r="K15" t="str">
        <f t="shared" ca="1" si="3"/>
        <v>NTR</v>
      </c>
      <c r="L15" t="s">
        <v>484</v>
      </c>
      <c r="M15" t="s">
        <v>484</v>
      </c>
      <c r="N15" t="s">
        <v>990</v>
      </c>
      <c r="O15" t="s">
        <v>123</v>
      </c>
      <c r="P15" t="s">
        <v>123</v>
      </c>
      <c r="Q15" t="s">
        <v>21</v>
      </c>
      <c r="S15" t="s">
        <v>269</v>
      </c>
      <c r="T15" t="s">
        <v>23</v>
      </c>
      <c r="U15" t="s">
        <v>22</v>
      </c>
      <c r="V15" t="s">
        <v>82</v>
      </c>
      <c r="W15" t="s">
        <v>95</v>
      </c>
      <c r="X15" t="s">
        <v>991</v>
      </c>
      <c r="Y15" t="s">
        <v>484</v>
      </c>
      <c r="Z15" t="s">
        <v>484</v>
      </c>
      <c r="AA15" s="2">
        <v>42832.127962962964</v>
      </c>
      <c r="AB15" s="2">
        <v>42832.200671296298</v>
      </c>
      <c r="AD15">
        <v>2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hidden="1" x14ac:dyDescent="0.3">
      <c r="A16">
        <f t="shared" si="0"/>
        <v>87</v>
      </c>
      <c r="B16">
        <f t="shared" si="1"/>
        <v>15</v>
      </c>
      <c r="C16" s="4">
        <f t="shared" ca="1" si="2"/>
        <v>94384</v>
      </c>
      <c r="D16">
        <v>94384</v>
      </c>
      <c r="E16" t="s">
        <v>130</v>
      </c>
      <c r="F16" t="s">
        <v>63</v>
      </c>
      <c r="G16" t="s">
        <v>64</v>
      </c>
      <c r="H16" t="s">
        <v>184</v>
      </c>
      <c r="I16" t="s">
        <v>81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308</v>
      </c>
      <c r="O16" t="s">
        <v>123</v>
      </c>
      <c r="P16" t="s">
        <v>123</v>
      </c>
      <c r="Q16" t="s">
        <v>82</v>
      </c>
      <c r="S16" t="s">
        <v>269</v>
      </c>
      <c r="T16" t="s">
        <v>36</v>
      </c>
      <c r="U16" t="s">
        <v>22</v>
      </c>
      <c r="V16" t="s">
        <v>82</v>
      </c>
      <c r="W16" t="s">
        <v>90</v>
      </c>
      <c r="X16" t="s">
        <v>300</v>
      </c>
      <c r="Y16" t="s">
        <v>484</v>
      </c>
      <c r="Z16" t="s">
        <v>484</v>
      </c>
      <c r="AA16" s="2">
        <v>42745.123425925929</v>
      </c>
      <c r="AB16" s="2">
        <v>42816.188194444447</v>
      </c>
      <c r="AD16">
        <v>14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P0</v>
      </c>
    </row>
    <row r="17" spans="1:34" hidden="1" x14ac:dyDescent="0.3">
      <c r="A17">
        <f t="shared" si="0"/>
        <v>45</v>
      </c>
      <c r="B17">
        <f t="shared" si="1"/>
        <v>21</v>
      </c>
      <c r="C17" s="4">
        <f t="shared" ca="1" si="2"/>
        <v>96279</v>
      </c>
      <c r="D17">
        <v>96279</v>
      </c>
      <c r="E17" t="s">
        <v>804</v>
      </c>
      <c r="F17" t="s">
        <v>63</v>
      </c>
      <c r="G17" t="s">
        <v>55</v>
      </c>
      <c r="H17" t="s">
        <v>184</v>
      </c>
      <c r="I17" t="s">
        <v>649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545</v>
      </c>
      <c r="O17" t="s">
        <v>123</v>
      </c>
      <c r="P17" t="s">
        <v>123</v>
      </c>
      <c r="Q17" t="s">
        <v>82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405</v>
      </c>
      <c r="Y17" t="s">
        <v>100</v>
      </c>
      <c r="Z17" t="s">
        <v>484</v>
      </c>
      <c r="AA17" s="2">
        <v>42788.363287037035</v>
      </c>
      <c r="AB17" s="2">
        <v>42810.963067129633</v>
      </c>
      <c r="AD17">
        <v>2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P0</v>
      </c>
    </row>
    <row r="18" spans="1:34" hidden="1" x14ac:dyDescent="0.3">
      <c r="A18">
        <f t="shared" si="0"/>
        <v>30</v>
      </c>
      <c r="B18">
        <f t="shared" si="1"/>
        <v>15</v>
      </c>
      <c r="C18" s="4">
        <f t="shared" ca="1" si="2"/>
        <v>96764</v>
      </c>
      <c r="D18">
        <v>96764</v>
      </c>
      <c r="E18" t="s">
        <v>410</v>
      </c>
      <c r="F18" t="s">
        <v>63</v>
      </c>
      <c r="G18" t="s">
        <v>647</v>
      </c>
      <c r="H18" t="s">
        <v>184</v>
      </c>
      <c r="I18" t="s">
        <v>81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653</v>
      </c>
      <c r="O18" t="s">
        <v>123</v>
      </c>
      <c r="P18" t="s">
        <v>123</v>
      </c>
      <c r="Q18" t="s">
        <v>82</v>
      </c>
      <c r="S18" t="s">
        <v>269</v>
      </c>
      <c r="T18" t="s">
        <v>23</v>
      </c>
      <c r="U18" t="s">
        <v>22</v>
      </c>
      <c r="V18" t="s">
        <v>82</v>
      </c>
      <c r="W18" t="s">
        <v>90</v>
      </c>
      <c r="X18" t="s">
        <v>654</v>
      </c>
      <c r="Y18" t="s">
        <v>484</v>
      </c>
      <c r="Z18" t="s">
        <v>484</v>
      </c>
      <c r="AA18" s="2">
        <v>42801.104432870372</v>
      </c>
      <c r="AB18" s="2">
        <v>42816.269120370373</v>
      </c>
      <c r="AD18">
        <v>13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>NoWaive</v>
      </c>
      <c r="AH18" t="str">
        <f t="shared" ca="1" si="7"/>
        <v>P0</v>
      </c>
    </row>
    <row r="19" spans="1:34" hidden="1" x14ac:dyDescent="0.3">
      <c r="A19">
        <f t="shared" si="0"/>
        <v>20</v>
      </c>
      <c r="B19">
        <f t="shared" si="1"/>
        <v>7</v>
      </c>
      <c r="C19" s="4">
        <f t="shared" ca="1" si="2"/>
        <v>97187</v>
      </c>
      <c r="D19">
        <v>97187</v>
      </c>
      <c r="E19" t="s">
        <v>801</v>
      </c>
      <c r="F19" t="s">
        <v>63</v>
      </c>
      <c r="G19" t="s">
        <v>446</v>
      </c>
      <c r="H19" t="s">
        <v>112</v>
      </c>
      <c r="I19" t="s">
        <v>30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818</v>
      </c>
      <c r="O19">
        <v>17100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190</v>
      </c>
      <c r="W19" t="s">
        <v>26</v>
      </c>
      <c r="X19" t="s">
        <v>108</v>
      </c>
      <c r="Y19" t="s">
        <v>103</v>
      </c>
      <c r="Z19" t="s">
        <v>484</v>
      </c>
      <c r="AA19" s="2">
        <v>42811.371180555558</v>
      </c>
      <c r="AB19" s="2">
        <v>42824.081805555557</v>
      </c>
      <c r="AD19">
        <v>1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P1</v>
      </c>
    </row>
    <row r="20" spans="1:34" x14ac:dyDescent="0.3">
      <c r="A20">
        <f t="shared" si="0"/>
        <v>18</v>
      </c>
      <c r="B20">
        <f t="shared" si="1"/>
        <v>2</v>
      </c>
      <c r="C20" s="4">
        <f t="shared" ca="1" si="2"/>
        <v>97247</v>
      </c>
      <c r="D20">
        <v>97247</v>
      </c>
      <c r="E20" t="s">
        <v>977</v>
      </c>
      <c r="F20" t="s">
        <v>63</v>
      </c>
      <c r="G20" t="s">
        <v>555</v>
      </c>
      <c r="H20" t="s">
        <v>94</v>
      </c>
      <c r="I20" t="s">
        <v>24</v>
      </c>
      <c r="J20" t="s">
        <v>123</v>
      </c>
      <c r="K20" t="str">
        <f t="shared" ca="1" si="3"/>
        <v>.</v>
      </c>
      <c r="L20" t="s">
        <v>484</v>
      </c>
      <c r="M20" t="s">
        <v>945</v>
      </c>
      <c r="N20" t="s">
        <v>897</v>
      </c>
      <c r="O20" t="s">
        <v>123</v>
      </c>
      <c r="P20" t="s">
        <v>616</v>
      </c>
      <c r="Q20" t="s">
        <v>82</v>
      </c>
      <c r="S20" t="s">
        <v>269</v>
      </c>
      <c r="T20" t="s">
        <v>36</v>
      </c>
      <c r="U20" t="s">
        <v>39</v>
      </c>
      <c r="V20" t="s">
        <v>82</v>
      </c>
      <c r="W20" t="s">
        <v>90</v>
      </c>
      <c r="X20" t="s">
        <v>617</v>
      </c>
      <c r="Y20" t="s">
        <v>484</v>
      </c>
      <c r="Z20" t="s">
        <v>847</v>
      </c>
      <c r="AA20" s="2">
        <v>42813.979155092595</v>
      </c>
      <c r="AB20" s="2">
        <v>42830.229375000003</v>
      </c>
      <c r="AD20">
        <v>12</v>
      </c>
      <c r="AE20" t="str">
        <f t="shared" ca="1" si="4"/>
        <v>AvatarFS</v>
      </c>
      <c r="AF20" t="str">
        <f t="shared" ca="1" si="5"/>
        <v>Avitus_1.4.0.63-20170412</v>
      </c>
      <c r="AG20" t="str">
        <f t="shared" ca="1" si="6"/>
        <v>NoWaive</v>
      </c>
      <c r="AH20" t="str">
        <f t="shared" ca="1" si="7"/>
        <v>P2</v>
      </c>
    </row>
    <row r="21" spans="1:34" x14ac:dyDescent="0.3">
      <c r="A21">
        <f t="shared" si="0"/>
        <v>17</v>
      </c>
      <c r="B21">
        <f t="shared" si="1"/>
        <v>2</v>
      </c>
      <c r="C21" s="4">
        <f t="shared" ca="1" si="2"/>
        <v>97251</v>
      </c>
      <c r="D21">
        <v>97251</v>
      </c>
      <c r="E21" t="s">
        <v>138</v>
      </c>
      <c r="F21" t="s">
        <v>63</v>
      </c>
      <c r="G21" t="s">
        <v>120</v>
      </c>
      <c r="H21" t="s">
        <v>94</v>
      </c>
      <c r="I21" t="s">
        <v>701</v>
      </c>
      <c r="J21" t="s">
        <v>123</v>
      </c>
      <c r="K21" t="str">
        <f t="shared" ca="1" si="3"/>
        <v>.</v>
      </c>
      <c r="L21" t="s">
        <v>484</v>
      </c>
      <c r="M21" t="s">
        <v>945</v>
      </c>
      <c r="N21" t="s">
        <v>819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29</v>
      </c>
      <c r="W21" t="s">
        <v>90</v>
      </c>
      <c r="X21" t="s">
        <v>412</v>
      </c>
      <c r="Y21" t="s">
        <v>484</v>
      </c>
      <c r="Z21" t="s">
        <v>847</v>
      </c>
      <c r="AA21" s="2">
        <v>42814.013414351852</v>
      </c>
      <c r="AB21" s="2">
        <v>42830.930648148147</v>
      </c>
      <c r="AD21">
        <v>6</v>
      </c>
      <c r="AE21" t="str">
        <f t="shared" ca="1" si="4"/>
        <v>AvatarFS</v>
      </c>
      <c r="AF21" t="str">
        <f t="shared" ca="1" si="5"/>
        <v>Avitus_1.4.0.63-20170412</v>
      </c>
      <c r="AG21" t="str">
        <f t="shared" ca="1" si="6"/>
        <v>NoWaive</v>
      </c>
      <c r="AH21" t="str">
        <f t="shared" ca="1" si="7"/>
        <v>P2</v>
      </c>
    </row>
    <row r="22" spans="1:34" hidden="1" x14ac:dyDescent="0.3">
      <c r="A22">
        <f t="shared" si="0"/>
        <v>15</v>
      </c>
      <c r="B22">
        <f t="shared" si="1"/>
        <v>7</v>
      </c>
      <c r="C22" s="4">
        <f t="shared" ca="1" si="2"/>
        <v>97354</v>
      </c>
      <c r="D22">
        <v>97354</v>
      </c>
      <c r="E22" t="s">
        <v>845</v>
      </c>
      <c r="F22" t="s">
        <v>63</v>
      </c>
      <c r="G22" t="s">
        <v>841</v>
      </c>
      <c r="H22" t="s">
        <v>184</v>
      </c>
      <c r="I22" t="s">
        <v>245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898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82</v>
      </c>
      <c r="W22" t="s">
        <v>105</v>
      </c>
      <c r="X22" t="s">
        <v>845</v>
      </c>
      <c r="Y22" t="s">
        <v>484</v>
      </c>
      <c r="Z22" t="s">
        <v>484</v>
      </c>
      <c r="AA22" s="2">
        <v>42816.056284722225</v>
      </c>
      <c r="AB22" s="2">
        <v>42824.070856481485</v>
      </c>
      <c r="AD22">
        <v>3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P0</v>
      </c>
    </row>
    <row r="23" spans="1:34" hidden="1" x14ac:dyDescent="0.3">
      <c r="A23">
        <f t="shared" si="0"/>
        <v>9</v>
      </c>
      <c r="B23">
        <f t="shared" si="1"/>
        <v>0</v>
      </c>
      <c r="C23" s="4">
        <f t="shared" ca="1" si="2"/>
        <v>97544</v>
      </c>
      <c r="D23">
        <v>97544</v>
      </c>
      <c r="E23" t="s">
        <v>801</v>
      </c>
      <c r="F23" t="s">
        <v>63</v>
      </c>
      <c r="G23" t="s">
        <v>989</v>
      </c>
      <c r="H23" t="s">
        <v>94</v>
      </c>
      <c r="I23" t="s">
        <v>123</v>
      </c>
      <c r="J23" t="s">
        <v>123</v>
      </c>
      <c r="K23" t="str">
        <f t="shared" ca="1" si="3"/>
        <v>NTR</v>
      </c>
      <c r="L23" t="s">
        <v>484</v>
      </c>
      <c r="M23" t="s">
        <v>484</v>
      </c>
      <c r="N23" t="s">
        <v>996</v>
      </c>
      <c r="O23" t="s">
        <v>123</v>
      </c>
      <c r="P23" t="s">
        <v>123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90</v>
      </c>
      <c r="X23" t="s">
        <v>997</v>
      </c>
      <c r="Y23" t="s">
        <v>484</v>
      </c>
      <c r="Z23" t="s">
        <v>484</v>
      </c>
      <c r="AA23" s="2">
        <v>42822.082905092589</v>
      </c>
      <c r="AB23" s="2">
        <v>42832.01116898148</v>
      </c>
      <c r="AD23">
        <v>1</v>
      </c>
      <c r="AE23" t="str">
        <f t="shared" ca="1" si="4"/>
        <v>NTR</v>
      </c>
      <c r="AF23" t="str">
        <f t="shared" ca="1" si="5"/>
        <v>NoTarg</v>
      </c>
      <c r="AG23" t="str">
        <f t="shared" ca="1" si="6"/>
        <v>NoWaive</v>
      </c>
      <c r="AH23" t="str">
        <f t="shared" ca="1" si="7"/>
        <v>NTR</v>
      </c>
    </row>
    <row r="24" spans="1:34" hidden="1" x14ac:dyDescent="0.3">
      <c r="A24">
        <f t="shared" si="0"/>
        <v>9</v>
      </c>
      <c r="B24">
        <f t="shared" si="1"/>
        <v>7</v>
      </c>
      <c r="C24" s="4">
        <f t="shared" ca="1" si="2"/>
        <v>97551</v>
      </c>
      <c r="D24">
        <v>97551</v>
      </c>
      <c r="E24" t="s">
        <v>845</v>
      </c>
      <c r="F24" t="s">
        <v>63</v>
      </c>
      <c r="G24" t="s">
        <v>446</v>
      </c>
      <c r="H24" t="s">
        <v>184</v>
      </c>
      <c r="I24" t="s">
        <v>30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921</v>
      </c>
      <c r="O24" t="s">
        <v>123</v>
      </c>
      <c r="P24" t="s">
        <v>123</v>
      </c>
      <c r="Q24" t="s">
        <v>82</v>
      </c>
      <c r="S24" t="s">
        <v>269</v>
      </c>
      <c r="T24" t="s">
        <v>36</v>
      </c>
      <c r="U24" t="s">
        <v>35</v>
      </c>
      <c r="V24" t="s">
        <v>190</v>
      </c>
      <c r="W24" t="s">
        <v>26</v>
      </c>
      <c r="X24" t="s">
        <v>412</v>
      </c>
      <c r="Y24" t="s">
        <v>100</v>
      </c>
      <c r="Z24" t="s">
        <v>484</v>
      </c>
      <c r="AA24" s="2">
        <v>42822.285578703704</v>
      </c>
      <c r="AB24" s="2">
        <v>42824.083993055552</v>
      </c>
      <c r="AD24">
        <v>1</v>
      </c>
      <c r="AE24" t="str">
        <f t="shared" ca="1" si="4"/>
        <v>AvatarFS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hidden="1" x14ac:dyDescent="0.3">
      <c r="A25">
        <f t="shared" si="0"/>
        <v>7</v>
      </c>
      <c r="B25">
        <f t="shared" si="1"/>
        <v>7</v>
      </c>
      <c r="C25" s="4">
        <f t="shared" ca="1" si="2"/>
        <v>97673</v>
      </c>
      <c r="D25">
        <v>97673</v>
      </c>
      <c r="E25" t="s">
        <v>62</v>
      </c>
      <c r="F25" t="s">
        <v>63</v>
      </c>
      <c r="G25" t="s">
        <v>733</v>
      </c>
      <c r="H25" t="s">
        <v>184</v>
      </c>
      <c r="I25" t="s">
        <v>24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933</v>
      </c>
      <c r="O25">
        <v>17067</v>
      </c>
      <c r="P25" t="s">
        <v>123</v>
      </c>
      <c r="Q25" t="s">
        <v>82</v>
      </c>
      <c r="S25" t="s">
        <v>269</v>
      </c>
      <c r="T25" t="s">
        <v>36</v>
      </c>
      <c r="U25" t="s">
        <v>22</v>
      </c>
      <c r="V25" t="s">
        <v>190</v>
      </c>
      <c r="W25" t="s">
        <v>26</v>
      </c>
      <c r="X25" t="s">
        <v>934</v>
      </c>
      <c r="Y25" t="s">
        <v>100</v>
      </c>
      <c r="Z25" t="s">
        <v>484</v>
      </c>
      <c r="AA25" s="2">
        <v>42824.147233796299</v>
      </c>
      <c r="AB25" s="2">
        <v>42824.231400462966</v>
      </c>
      <c r="AD25">
        <v>2</v>
      </c>
      <c r="AE25" t="str">
        <f t="shared" ca="1" si="4"/>
        <v>AvatarFS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hidden="1" x14ac:dyDescent="0.3">
      <c r="A26">
        <f t="shared" si="0"/>
        <v>4</v>
      </c>
      <c r="B26">
        <f t="shared" si="1"/>
        <v>1</v>
      </c>
      <c r="C26" s="4">
        <f t="shared" ca="1" si="2"/>
        <v>97780</v>
      </c>
      <c r="D26">
        <v>97780</v>
      </c>
      <c r="E26" t="s">
        <v>410</v>
      </c>
      <c r="F26" t="s">
        <v>63</v>
      </c>
      <c r="G26" t="s">
        <v>555</v>
      </c>
      <c r="H26" t="s">
        <v>94</v>
      </c>
      <c r="I26" t="s">
        <v>24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981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90</v>
      </c>
      <c r="X26" t="s">
        <v>959</v>
      </c>
      <c r="Y26" t="s">
        <v>484</v>
      </c>
      <c r="Z26" t="s">
        <v>484</v>
      </c>
      <c r="AA26" s="2">
        <v>42828.155347222222</v>
      </c>
      <c r="AB26" s="2">
        <v>42831.274178240739</v>
      </c>
      <c r="AD26">
        <v>9</v>
      </c>
      <c r="AE26" t="str">
        <f t="shared" ca="1" si="4"/>
        <v>AvatarFS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P2</v>
      </c>
    </row>
    <row r="27" spans="1:34" hidden="1" x14ac:dyDescent="0.3">
      <c r="A27">
        <f t="shared" si="0"/>
        <v>368</v>
      </c>
      <c r="B27">
        <f t="shared" si="1"/>
        <v>77</v>
      </c>
      <c r="C27" s="4">
        <f t="shared" ca="1" si="2"/>
        <v>79691</v>
      </c>
      <c r="D27">
        <v>79691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310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95</v>
      </c>
      <c r="X27" t="s">
        <v>311</v>
      </c>
      <c r="Y27" t="s">
        <v>484</v>
      </c>
      <c r="Z27" t="s">
        <v>484</v>
      </c>
      <c r="AA27" s="2">
        <v>42458.048437500001</v>
      </c>
      <c r="AB27" s="2">
        <v>42755.033599537041</v>
      </c>
      <c r="AD27">
        <v>6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hidden="1" x14ac:dyDescent="0.3">
      <c r="A28">
        <f t="shared" si="0"/>
        <v>276</v>
      </c>
      <c r="B28">
        <f t="shared" si="1"/>
        <v>60</v>
      </c>
      <c r="C28" s="4">
        <f t="shared" ca="1" si="2"/>
        <v>85572</v>
      </c>
      <c r="D28">
        <v>85572</v>
      </c>
      <c r="E28" t="s">
        <v>252</v>
      </c>
      <c r="F28" t="s">
        <v>70</v>
      </c>
      <c r="G28" t="s">
        <v>71</v>
      </c>
      <c r="H28" t="s">
        <v>184</v>
      </c>
      <c r="I28" t="s">
        <v>81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313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39</v>
      </c>
      <c r="V28" t="s">
        <v>82</v>
      </c>
      <c r="W28" t="s">
        <v>95</v>
      </c>
      <c r="X28" t="s">
        <v>272</v>
      </c>
      <c r="Y28" t="s">
        <v>484</v>
      </c>
      <c r="Z28" t="s">
        <v>484</v>
      </c>
      <c r="AA28" s="2">
        <v>42552.705081018517</v>
      </c>
      <c r="AB28" s="2">
        <v>42773.558530092596</v>
      </c>
      <c r="AD28">
        <v>6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hidden="1" x14ac:dyDescent="0.3">
      <c r="A29">
        <f t="shared" si="0"/>
        <v>218</v>
      </c>
      <c r="B29">
        <f t="shared" si="1"/>
        <v>77</v>
      </c>
      <c r="C29" s="4">
        <f t="shared" ca="1" si="2"/>
        <v>88250</v>
      </c>
      <c r="D29">
        <v>88250</v>
      </c>
      <c r="E29" t="s">
        <v>72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314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105</v>
      </c>
      <c r="X29" t="s">
        <v>315</v>
      </c>
      <c r="Y29" t="s">
        <v>484</v>
      </c>
      <c r="Z29" t="s">
        <v>484</v>
      </c>
      <c r="AA29" s="2">
        <v>42611.350347222222</v>
      </c>
      <c r="AB29" s="2">
        <v>42755.033576388887</v>
      </c>
      <c r="AD29">
        <v>7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hidden="1" x14ac:dyDescent="0.3">
      <c r="A30">
        <f t="shared" si="0"/>
        <v>27</v>
      </c>
      <c r="B30">
        <f t="shared" si="1"/>
        <v>27</v>
      </c>
      <c r="C30" s="4">
        <f t="shared" ca="1" si="2"/>
        <v>96941</v>
      </c>
      <c r="D30">
        <v>96941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749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54</v>
      </c>
      <c r="X30" t="s">
        <v>188</v>
      </c>
      <c r="Y30" t="s">
        <v>484</v>
      </c>
      <c r="Z30" t="s">
        <v>484</v>
      </c>
      <c r="AA30" s="2">
        <v>42804.150763888887</v>
      </c>
      <c r="AB30" s="2">
        <v>42804.495324074072</v>
      </c>
      <c r="AD30">
        <v>8</v>
      </c>
      <c r="AE30" t="str">
        <f t="shared" ca="1" si="4"/>
        <v>Documentation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P0</v>
      </c>
    </row>
    <row r="31" spans="1:34" hidden="1" x14ac:dyDescent="0.3">
      <c r="A31">
        <f t="shared" si="0"/>
        <v>16</v>
      </c>
      <c r="B31">
        <f t="shared" si="1"/>
        <v>4</v>
      </c>
      <c r="C31" s="4">
        <f t="shared" ca="1" si="2"/>
        <v>97325</v>
      </c>
      <c r="D31">
        <v>97325</v>
      </c>
      <c r="E31" t="s">
        <v>69</v>
      </c>
      <c r="F31" t="s">
        <v>70</v>
      </c>
      <c r="G31" t="s">
        <v>71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946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54</v>
      </c>
      <c r="X31" t="s">
        <v>456</v>
      </c>
      <c r="Y31" t="s">
        <v>484</v>
      </c>
      <c r="Z31" t="s">
        <v>484</v>
      </c>
      <c r="AA31" s="2">
        <v>42815.376701388886</v>
      </c>
      <c r="AB31" s="2">
        <v>42828.511076388888</v>
      </c>
      <c r="AD31">
        <v>7</v>
      </c>
      <c r="AE31" t="str">
        <f t="shared" ca="1" si="4"/>
        <v>Documentation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hidden="1" x14ac:dyDescent="0.3">
      <c r="A32">
        <f t="shared" si="0"/>
        <v>16</v>
      </c>
      <c r="B32">
        <f t="shared" si="1"/>
        <v>13</v>
      </c>
      <c r="C32" s="4">
        <f t="shared" ca="1" si="2"/>
        <v>97340</v>
      </c>
      <c r="D32">
        <v>97340</v>
      </c>
      <c r="E32" t="s">
        <v>69</v>
      </c>
      <c r="F32" t="s">
        <v>70</v>
      </c>
      <c r="G32" t="s">
        <v>71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852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39</v>
      </c>
      <c r="V32" t="s">
        <v>82</v>
      </c>
      <c r="W32" t="s">
        <v>54</v>
      </c>
      <c r="X32" t="s">
        <v>389</v>
      </c>
      <c r="Y32" t="s">
        <v>484</v>
      </c>
      <c r="Z32" t="s">
        <v>484</v>
      </c>
      <c r="AA32" s="2">
        <v>42815.614641203705</v>
      </c>
      <c r="AB32" s="2">
        <v>42818.02071759259</v>
      </c>
      <c r="AD32">
        <v>5</v>
      </c>
      <c r="AE32" t="str">
        <f t="shared" ca="1" si="4"/>
        <v>Documentation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P0</v>
      </c>
    </row>
    <row r="33" spans="1:34" hidden="1" x14ac:dyDescent="0.3">
      <c r="A33">
        <f t="shared" si="0"/>
        <v>8</v>
      </c>
      <c r="B33">
        <f t="shared" si="1"/>
        <v>4</v>
      </c>
      <c r="C33" s="4">
        <f t="shared" ca="1" si="2"/>
        <v>97618</v>
      </c>
      <c r="D33">
        <v>97618</v>
      </c>
      <c r="E33" t="s">
        <v>69</v>
      </c>
      <c r="F33" t="s">
        <v>70</v>
      </c>
      <c r="G33" t="s">
        <v>71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947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39</v>
      </c>
      <c r="V33" t="s">
        <v>82</v>
      </c>
      <c r="W33" t="s">
        <v>54</v>
      </c>
      <c r="X33" t="s">
        <v>456</v>
      </c>
      <c r="Y33" t="s">
        <v>484</v>
      </c>
      <c r="Z33" t="s">
        <v>484</v>
      </c>
      <c r="AA33" s="2">
        <v>42823.494652777779</v>
      </c>
      <c r="AB33" s="2">
        <v>42828.518969907411</v>
      </c>
      <c r="AD33">
        <v>8</v>
      </c>
      <c r="AE33" t="str">
        <f t="shared" ca="1" si="4"/>
        <v>Documentation</v>
      </c>
      <c r="AF33" t="str">
        <f t="shared" ca="1" si="5"/>
        <v xml:space="preserve"> ---</v>
      </c>
      <c r="AG33" t="str">
        <f t="shared" ca="1" si="6"/>
        <v>NoWaive</v>
      </c>
      <c r="AH33" t="str">
        <f t="shared" ca="1" si="7"/>
        <v>P0</v>
      </c>
    </row>
    <row r="34" spans="1:34" hidden="1" x14ac:dyDescent="0.3">
      <c r="A34">
        <f t="shared" ref="A34:A65" si="8">DAYS360(AA34,$K$104)</f>
        <v>4</v>
      </c>
      <c r="B34">
        <f t="shared" ref="B34:B65" si="9">DAYS360(AB34,$K$104)</f>
        <v>4</v>
      </c>
      <c r="C34" s="4">
        <f t="shared" ref="C34:C65" ca="1" si="10">HYPERLINK($N$174 &amp; INDIRECT("d" &amp; ROW()),INDIRECT("d" &amp; ROW()))</f>
        <v>97781</v>
      </c>
      <c r="D34">
        <v>97781</v>
      </c>
      <c r="E34" t="s">
        <v>69</v>
      </c>
      <c r="F34" t="s">
        <v>70</v>
      </c>
      <c r="G34" t="s">
        <v>71</v>
      </c>
      <c r="H34" t="s">
        <v>184</v>
      </c>
      <c r="I34" t="s">
        <v>81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960</v>
      </c>
      <c r="O34" t="s">
        <v>123</v>
      </c>
      <c r="P34" t="s">
        <v>123</v>
      </c>
      <c r="Q34" t="s">
        <v>82</v>
      </c>
      <c r="S34" t="s">
        <v>269</v>
      </c>
      <c r="T34" t="s">
        <v>23</v>
      </c>
      <c r="U34" t="s">
        <v>22</v>
      </c>
      <c r="V34" t="s">
        <v>82</v>
      </c>
      <c r="W34" t="s">
        <v>95</v>
      </c>
      <c r="X34" t="s">
        <v>311</v>
      </c>
      <c r="Y34" t="s">
        <v>484</v>
      </c>
      <c r="Z34" t="s">
        <v>484</v>
      </c>
      <c r="AA34" s="2">
        <v>42828.162638888891</v>
      </c>
      <c r="AB34" s="2">
        <v>42828.738206018519</v>
      </c>
      <c r="AD34">
        <v>3</v>
      </c>
      <c r="AE34" t="str">
        <f t="shared" ref="AE34:AE65" ca="1" si="12">IFERROR(VLOOKUP($D34,INDIRECT("'" &amp; $K$103 &amp; "'!$C$2:$K$90"),4,FALSE),"NTR")</f>
        <v>Documentation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P0</v>
      </c>
    </row>
    <row r="35" spans="1:34" hidden="1" x14ac:dyDescent="0.3">
      <c r="A35">
        <f t="shared" si="8"/>
        <v>3</v>
      </c>
      <c r="B35">
        <f t="shared" si="9"/>
        <v>2</v>
      </c>
      <c r="C35" s="4">
        <f t="shared" ca="1" si="10"/>
        <v>97868</v>
      </c>
      <c r="D35">
        <v>97868</v>
      </c>
      <c r="E35" t="s">
        <v>229</v>
      </c>
      <c r="F35" t="s">
        <v>70</v>
      </c>
      <c r="G35" t="s">
        <v>71</v>
      </c>
      <c r="H35" t="s">
        <v>94</v>
      </c>
      <c r="I35" t="s">
        <v>24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983</v>
      </c>
      <c r="O35" t="s">
        <v>123</v>
      </c>
      <c r="P35" t="s">
        <v>123</v>
      </c>
      <c r="Q35" t="s">
        <v>82</v>
      </c>
      <c r="S35" t="s">
        <v>269</v>
      </c>
      <c r="T35" t="s">
        <v>23</v>
      </c>
      <c r="U35" t="s">
        <v>22</v>
      </c>
      <c r="V35" t="s">
        <v>29</v>
      </c>
      <c r="W35" t="s">
        <v>54</v>
      </c>
      <c r="X35" t="s">
        <v>405</v>
      </c>
      <c r="Y35" t="s">
        <v>484</v>
      </c>
      <c r="Z35" t="s">
        <v>484</v>
      </c>
      <c r="AA35" s="2">
        <v>42829.414212962962</v>
      </c>
      <c r="AB35" s="2">
        <v>42830.016770833332</v>
      </c>
      <c r="AD35">
        <v>3</v>
      </c>
      <c r="AE35" t="str">
        <f t="shared" ca="1" si="12"/>
        <v>Documentation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P2</v>
      </c>
    </row>
    <row r="36" spans="1:34" hidden="1" x14ac:dyDescent="0.3">
      <c r="A36">
        <f t="shared" si="8"/>
        <v>1</v>
      </c>
      <c r="B36">
        <f t="shared" si="9"/>
        <v>1</v>
      </c>
      <c r="C36" s="4">
        <f t="shared" ca="1" si="10"/>
        <v>98014</v>
      </c>
      <c r="D36">
        <v>98014</v>
      </c>
      <c r="E36" t="s">
        <v>113</v>
      </c>
      <c r="F36" t="s">
        <v>253</v>
      </c>
      <c r="G36" t="s">
        <v>256</v>
      </c>
      <c r="H36" t="s">
        <v>94</v>
      </c>
      <c r="I36" t="s">
        <v>123</v>
      </c>
      <c r="J36" t="s">
        <v>123</v>
      </c>
      <c r="K36" t="str">
        <f t="shared" ca="1" si="11"/>
        <v>NTR</v>
      </c>
      <c r="L36" t="s">
        <v>484</v>
      </c>
      <c r="M36" t="s">
        <v>484</v>
      </c>
      <c r="N36" t="s">
        <v>994</v>
      </c>
      <c r="O36" t="s">
        <v>123</v>
      </c>
      <c r="P36" t="s">
        <v>123</v>
      </c>
      <c r="Q36" t="s">
        <v>21</v>
      </c>
      <c r="S36" t="s">
        <v>269</v>
      </c>
      <c r="T36" t="s">
        <v>23</v>
      </c>
      <c r="U36" t="s">
        <v>22</v>
      </c>
      <c r="V36" t="s">
        <v>82</v>
      </c>
      <c r="W36" t="s">
        <v>54</v>
      </c>
      <c r="X36" t="s">
        <v>277</v>
      </c>
      <c r="Y36" t="s">
        <v>484</v>
      </c>
      <c r="Z36" t="s">
        <v>484</v>
      </c>
      <c r="AA36" s="2">
        <v>42831.495127314818</v>
      </c>
      <c r="AB36" s="2">
        <v>42831.557766203703</v>
      </c>
      <c r="AD36">
        <v>4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8"/>
        <v>57</v>
      </c>
      <c r="B37">
        <f t="shared" si="9"/>
        <v>0</v>
      </c>
      <c r="C37" s="4">
        <f t="shared" ca="1" si="10"/>
        <v>95735</v>
      </c>
      <c r="D37">
        <v>95735</v>
      </c>
      <c r="E37" t="s">
        <v>179</v>
      </c>
      <c r="F37" t="s">
        <v>253</v>
      </c>
      <c r="G37" t="s">
        <v>258</v>
      </c>
      <c r="H37" t="s">
        <v>184</v>
      </c>
      <c r="I37" t="s">
        <v>68</v>
      </c>
      <c r="J37" t="s">
        <v>123</v>
      </c>
      <c r="K37" t="str">
        <f t="shared" ca="1" si="11"/>
        <v>NTR</v>
      </c>
      <c r="L37" t="s">
        <v>484</v>
      </c>
      <c r="M37" t="s">
        <v>630</v>
      </c>
      <c r="N37" t="s">
        <v>711</v>
      </c>
      <c r="O37" t="s">
        <v>123</v>
      </c>
      <c r="P37" t="s">
        <v>123</v>
      </c>
      <c r="Q37" t="s">
        <v>82</v>
      </c>
      <c r="S37" t="s">
        <v>269</v>
      </c>
      <c r="T37" t="s">
        <v>36</v>
      </c>
      <c r="U37" t="s">
        <v>39</v>
      </c>
      <c r="V37" t="s">
        <v>82</v>
      </c>
      <c r="W37" t="s">
        <v>172</v>
      </c>
      <c r="X37" t="s">
        <v>325</v>
      </c>
      <c r="Y37" t="s">
        <v>484</v>
      </c>
      <c r="Z37" t="s">
        <v>847</v>
      </c>
      <c r="AA37" s="2">
        <v>42776.532141203701</v>
      </c>
      <c r="AB37" s="2">
        <v>42832.234444444446</v>
      </c>
      <c r="AD37">
        <v>15</v>
      </c>
      <c r="AE37" t="str">
        <f t="shared" ca="1" si="12"/>
        <v>NTR</v>
      </c>
      <c r="AF37" t="str">
        <f t="shared" ca="1" si="13"/>
        <v>NoTarg</v>
      </c>
      <c r="AG37" t="str">
        <f t="shared" ca="1" si="14"/>
        <v>NoWaive</v>
      </c>
      <c r="AH37" t="str">
        <f t="shared" ca="1" si="15"/>
        <v>NTR</v>
      </c>
    </row>
    <row r="38" spans="1:34" x14ac:dyDescent="0.3">
      <c r="A38">
        <f t="shared" si="8"/>
        <v>4</v>
      </c>
      <c r="B38">
        <f t="shared" si="9"/>
        <v>1</v>
      </c>
      <c r="C38" s="4">
        <f t="shared" ca="1" si="10"/>
        <v>97798</v>
      </c>
      <c r="D38">
        <v>97798</v>
      </c>
      <c r="E38" t="s">
        <v>413</v>
      </c>
      <c r="F38" t="s">
        <v>253</v>
      </c>
      <c r="G38" t="s">
        <v>254</v>
      </c>
      <c r="H38" t="s">
        <v>184</v>
      </c>
      <c r="I38" t="s">
        <v>68</v>
      </c>
      <c r="J38" t="s">
        <v>123</v>
      </c>
      <c r="K38" t="str">
        <f t="shared" ca="1" si="11"/>
        <v>.</v>
      </c>
      <c r="L38" t="s">
        <v>484</v>
      </c>
      <c r="M38" t="s">
        <v>945</v>
      </c>
      <c r="N38" t="s">
        <v>961</v>
      </c>
      <c r="O38" t="s">
        <v>123</v>
      </c>
      <c r="P38" t="s">
        <v>123</v>
      </c>
      <c r="Q38" t="s">
        <v>82</v>
      </c>
      <c r="S38" t="s">
        <v>269</v>
      </c>
      <c r="T38" t="s">
        <v>23</v>
      </c>
      <c r="U38" t="s">
        <v>22</v>
      </c>
      <c r="V38" t="s">
        <v>82</v>
      </c>
      <c r="W38" t="s">
        <v>54</v>
      </c>
      <c r="X38" t="s">
        <v>456</v>
      </c>
      <c r="Y38" t="s">
        <v>484</v>
      </c>
      <c r="Z38" t="s">
        <v>851</v>
      </c>
      <c r="AA38" s="2">
        <v>42828.334247685183</v>
      </c>
      <c r="AB38" s="2">
        <v>42831.961180555554</v>
      </c>
      <c r="AD38">
        <v>1</v>
      </c>
      <c r="AE38" t="str">
        <f t="shared" ca="1" si="12"/>
        <v>File Access Auditing</v>
      </c>
      <c r="AF38" t="str">
        <f t="shared" ca="1" si="13"/>
        <v>Avitus_1.4.0.63-20170412</v>
      </c>
      <c r="AG38" t="str">
        <f t="shared" ca="1" si="14"/>
        <v>NoWaive</v>
      </c>
      <c r="AH38" t="str">
        <f t="shared" ca="1" si="15"/>
        <v>P0</v>
      </c>
    </row>
    <row r="39" spans="1:34" hidden="1" x14ac:dyDescent="0.3">
      <c r="A39">
        <f t="shared" si="8"/>
        <v>3</v>
      </c>
      <c r="B39">
        <f t="shared" si="9"/>
        <v>3</v>
      </c>
      <c r="C39" s="4">
        <f t="shared" ca="1" si="10"/>
        <v>97879</v>
      </c>
      <c r="D39">
        <v>97879</v>
      </c>
      <c r="E39" t="s">
        <v>113</v>
      </c>
      <c r="F39" t="s">
        <v>253</v>
      </c>
      <c r="G39" t="s">
        <v>256</v>
      </c>
      <c r="H39" t="s">
        <v>184</v>
      </c>
      <c r="I39" t="s">
        <v>68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984</v>
      </c>
      <c r="O39" t="s">
        <v>123</v>
      </c>
      <c r="P39" t="s">
        <v>123</v>
      </c>
      <c r="Q39" t="s">
        <v>82</v>
      </c>
      <c r="S39" t="s">
        <v>269</v>
      </c>
      <c r="T39" t="s">
        <v>23</v>
      </c>
      <c r="U39" t="s">
        <v>22</v>
      </c>
      <c r="V39" t="s">
        <v>82</v>
      </c>
      <c r="W39" t="s">
        <v>54</v>
      </c>
      <c r="X39" t="s">
        <v>277</v>
      </c>
      <c r="Y39" t="s">
        <v>484</v>
      </c>
      <c r="Z39" t="s">
        <v>484</v>
      </c>
      <c r="AA39" s="2">
        <v>42829.472199074073</v>
      </c>
      <c r="AB39" s="2">
        <v>42829.621388888889</v>
      </c>
      <c r="AD39">
        <v>2</v>
      </c>
      <c r="AE39" t="str">
        <f t="shared" ca="1" si="12"/>
        <v>File Access Auditing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P0</v>
      </c>
    </row>
    <row r="40" spans="1:34" hidden="1" x14ac:dyDescent="0.3">
      <c r="A40">
        <f t="shared" si="8"/>
        <v>0</v>
      </c>
      <c r="B40">
        <f t="shared" si="9"/>
        <v>0</v>
      </c>
      <c r="C40" s="4">
        <f t="shared" ca="1" si="10"/>
        <v>98030</v>
      </c>
      <c r="D40">
        <v>98030</v>
      </c>
      <c r="E40" t="s">
        <v>140</v>
      </c>
      <c r="F40" t="s">
        <v>253</v>
      </c>
      <c r="G40" t="s">
        <v>255</v>
      </c>
      <c r="H40" t="s">
        <v>112</v>
      </c>
      <c r="I40" t="s">
        <v>123</v>
      </c>
      <c r="J40" t="s">
        <v>123</v>
      </c>
      <c r="K40" t="str">
        <f t="shared" ca="1" si="11"/>
        <v>NTR</v>
      </c>
      <c r="L40" t="s">
        <v>484</v>
      </c>
      <c r="M40" t="s">
        <v>484</v>
      </c>
      <c r="N40" t="s">
        <v>998</v>
      </c>
      <c r="O40" t="s">
        <v>123</v>
      </c>
      <c r="P40" t="s">
        <v>123</v>
      </c>
      <c r="Q40" t="s">
        <v>82</v>
      </c>
      <c r="S40" t="s">
        <v>269</v>
      </c>
      <c r="T40" t="s">
        <v>23</v>
      </c>
      <c r="U40" t="s">
        <v>39</v>
      </c>
      <c r="V40" t="s">
        <v>82</v>
      </c>
      <c r="W40" t="s">
        <v>95</v>
      </c>
      <c r="X40" t="s">
        <v>318</v>
      </c>
      <c r="Y40" t="s">
        <v>484</v>
      </c>
      <c r="Z40" t="s">
        <v>484</v>
      </c>
      <c r="AA40" s="2">
        <v>42832.186296296299</v>
      </c>
      <c r="AB40" s="2">
        <v>42832.186307870368</v>
      </c>
      <c r="AD40">
        <v>1</v>
      </c>
      <c r="AE40" t="str">
        <f t="shared" ca="1" si="12"/>
        <v>NTR</v>
      </c>
      <c r="AF40" t="str">
        <f t="shared" ca="1" si="13"/>
        <v>NoTarg</v>
      </c>
      <c r="AG40" t="str">
        <f t="shared" ca="1" si="14"/>
        <v>NoWaive</v>
      </c>
      <c r="AH40" t="str">
        <f t="shared" ca="1" si="15"/>
        <v>NTR</v>
      </c>
    </row>
    <row r="41" spans="1:34" hidden="1" x14ac:dyDescent="0.3">
      <c r="A41">
        <f t="shared" si="8"/>
        <v>216</v>
      </c>
      <c r="B41">
        <f t="shared" si="9"/>
        <v>1</v>
      </c>
      <c r="C41" s="4">
        <f t="shared" ca="1" si="10"/>
        <v>88457</v>
      </c>
      <c r="D41">
        <v>88457</v>
      </c>
      <c r="E41" t="s">
        <v>408</v>
      </c>
      <c r="F41" t="s">
        <v>28</v>
      </c>
      <c r="G41" t="s">
        <v>407</v>
      </c>
      <c r="H41" t="s">
        <v>112</v>
      </c>
      <c r="I41" t="s">
        <v>30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524</v>
      </c>
      <c r="O41">
        <v>11710</v>
      </c>
      <c r="P41" t="s">
        <v>992</v>
      </c>
      <c r="Q41" t="s">
        <v>287</v>
      </c>
      <c r="R41" t="s">
        <v>82</v>
      </c>
      <c r="S41" t="s">
        <v>269</v>
      </c>
      <c r="T41" t="s">
        <v>23</v>
      </c>
      <c r="U41" t="s">
        <v>22</v>
      </c>
      <c r="V41" t="s">
        <v>25</v>
      </c>
      <c r="W41" t="s">
        <v>26</v>
      </c>
      <c r="X41" t="s">
        <v>41</v>
      </c>
      <c r="Y41" t="s">
        <v>484</v>
      </c>
      <c r="Z41" t="s">
        <v>484</v>
      </c>
      <c r="AA41" s="2">
        <v>42614.314895833333</v>
      </c>
      <c r="AB41" s="2">
        <v>42831.664618055554</v>
      </c>
      <c r="AC41" t="s">
        <v>170</v>
      </c>
      <c r="AD41">
        <v>6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P1</v>
      </c>
    </row>
    <row r="42" spans="1:34" hidden="1" x14ac:dyDescent="0.3">
      <c r="A42">
        <f t="shared" si="8"/>
        <v>54</v>
      </c>
      <c r="B42">
        <f t="shared" si="9"/>
        <v>1</v>
      </c>
      <c r="C42" s="4">
        <f t="shared" ca="1" si="10"/>
        <v>95826</v>
      </c>
      <c r="D42">
        <v>95826</v>
      </c>
      <c r="E42" t="s">
        <v>246</v>
      </c>
      <c r="F42" t="s">
        <v>28</v>
      </c>
      <c r="G42" t="s">
        <v>481</v>
      </c>
      <c r="H42" t="s">
        <v>184</v>
      </c>
      <c r="I42" t="s">
        <v>81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379</v>
      </c>
      <c r="O42" t="s">
        <v>123</v>
      </c>
      <c r="P42" t="s">
        <v>38</v>
      </c>
      <c r="Q42" t="s">
        <v>287</v>
      </c>
      <c r="R42" t="s">
        <v>82</v>
      </c>
      <c r="S42" t="s">
        <v>269</v>
      </c>
      <c r="T42" t="s">
        <v>36</v>
      </c>
      <c r="U42" t="s">
        <v>22</v>
      </c>
      <c r="V42" t="s">
        <v>82</v>
      </c>
      <c r="W42" t="s">
        <v>54</v>
      </c>
      <c r="X42" t="s">
        <v>108</v>
      </c>
      <c r="Y42" t="s">
        <v>484</v>
      </c>
      <c r="Z42" t="s">
        <v>484</v>
      </c>
      <c r="AA42" s="2">
        <v>42779.683287037034</v>
      </c>
      <c r="AB42" s="2">
        <v>42831.349409722221</v>
      </c>
      <c r="AC42" t="s">
        <v>170</v>
      </c>
      <c r="AD42">
        <v>5</v>
      </c>
      <c r="AE42" t="str">
        <f t="shared" ca="1" si="12"/>
        <v>Platform Software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P0</v>
      </c>
    </row>
    <row r="43" spans="1:34" x14ac:dyDescent="0.3">
      <c r="A43">
        <f t="shared" si="8"/>
        <v>54</v>
      </c>
      <c r="B43">
        <f t="shared" si="9"/>
        <v>1</v>
      </c>
      <c r="C43" s="4">
        <f t="shared" ca="1" si="10"/>
        <v>95829</v>
      </c>
      <c r="D43">
        <v>95829</v>
      </c>
      <c r="E43" t="s">
        <v>760</v>
      </c>
      <c r="F43" t="s">
        <v>28</v>
      </c>
      <c r="G43" t="s">
        <v>376</v>
      </c>
      <c r="H43" t="s">
        <v>184</v>
      </c>
      <c r="I43" t="s">
        <v>245</v>
      </c>
      <c r="J43" t="s">
        <v>123</v>
      </c>
      <c r="K43" t="str">
        <f t="shared" ca="1" si="11"/>
        <v>.</v>
      </c>
      <c r="L43" t="s">
        <v>484</v>
      </c>
      <c r="M43" t="s">
        <v>917</v>
      </c>
      <c r="N43" t="s">
        <v>385</v>
      </c>
      <c r="O43" t="s">
        <v>123</v>
      </c>
      <c r="P43" t="s">
        <v>196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279</v>
      </c>
      <c r="W43" t="s">
        <v>32</v>
      </c>
      <c r="X43" t="s">
        <v>108</v>
      </c>
      <c r="Y43" t="s">
        <v>103</v>
      </c>
      <c r="Z43" t="s">
        <v>484</v>
      </c>
      <c r="AA43" s="2">
        <v>42779.684513888889</v>
      </c>
      <c r="AB43" s="2">
        <v>42831.350300925929</v>
      </c>
      <c r="AC43" t="s">
        <v>170</v>
      </c>
      <c r="AD43">
        <v>6</v>
      </c>
      <c r="AE43" t="str">
        <f t="shared" ca="1" si="12"/>
        <v>Platform Software</v>
      </c>
      <c r="AF43" t="str">
        <f t="shared" ca="1" si="13"/>
        <v>Avitus_1.4.0.64-20170419</v>
      </c>
      <c r="AG43" t="str">
        <f t="shared" ca="1" si="14"/>
        <v>NoWaive</v>
      </c>
      <c r="AH43" t="str">
        <f t="shared" ca="1" si="15"/>
        <v>P0</v>
      </c>
    </row>
    <row r="44" spans="1:34" hidden="1" x14ac:dyDescent="0.3">
      <c r="A44">
        <f t="shared" si="8"/>
        <v>20</v>
      </c>
      <c r="B44">
        <f t="shared" si="9"/>
        <v>1</v>
      </c>
      <c r="C44" s="4">
        <f t="shared" ca="1" si="10"/>
        <v>97242</v>
      </c>
      <c r="D44">
        <v>97242</v>
      </c>
      <c r="E44" t="s">
        <v>513</v>
      </c>
      <c r="F44" t="s">
        <v>28</v>
      </c>
      <c r="G44" t="s">
        <v>866</v>
      </c>
      <c r="H44" t="s">
        <v>112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809</v>
      </c>
      <c r="O44">
        <v>17112</v>
      </c>
      <c r="P44" t="s">
        <v>168</v>
      </c>
      <c r="Q44" t="s">
        <v>287</v>
      </c>
      <c r="R44" t="s">
        <v>82</v>
      </c>
      <c r="S44" t="s">
        <v>269</v>
      </c>
      <c r="T44" t="s">
        <v>36</v>
      </c>
      <c r="U44" t="s">
        <v>35</v>
      </c>
      <c r="V44" t="s">
        <v>190</v>
      </c>
      <c r="W44" t="s">
        <v>26</v>
      </c>
      <c r="X44" t="s">
        <v>108</v>
      </c>
      <c r="Y44" t="s">
        <v>103</v>
      </c>
      <c r="Z44" t="s">
        <v>484</v>
      </c>
      <c r="AA44" s="2">
        <v>42811.7106712963</v>
      </c>
      <c r="AB44" s="2">
        <v>42831.350810185184</v>
      </c>
      <c r="AD44">
        <v>3</v>
      </c>
      <c r="AE44" t="str">
        <f t="shared" ca="1" si="12"/>
        <v>Platform Software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P1</v>
      </c>
    </row>
    <row r="45" spans="1:34" x14ac:dyDescent="0.3">
      <c r="A45">
        <f t="shared" si="8"/>
        <v>17</v>
      </c>
      <c r="B45">
        <f t="shared" si="9"/>
        <v>1</v>
      </c>
      <c r="C45" s="4">
        <f t="shared" ca="1" si="10"/>
        <v>97279</v>
      </c>
      <c r="D45">
        <v>97279</v>
      </c>
      <c r="E45" t="s">
        <v>395</v>
      </c>
      <c r="F45" t="s">
        <v>28</v>
      </c>
      <c r="G45" t="s">
        <v>912</v>
      </c>
      <c r="H45" t="s">
        <v>112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945</v>
      </c>
      <c r="N45" t="s">
        <v>810</v>
      </c>
      <c r="O45">
        <v>17090</v>
      </c>
      <c r="P45" t="s">
        <v>168</v>
      </c>
      <c r="Q45" t="s">
        <v>287</v>
      </c>
      <c r="R45" t="s">
        <v>82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108</v>
      </c>
      <c r="Y45" t="s">
        <v>103</v>
      </c>
      <c r="Z45" t="s">
        <v>484</v>
      </c>
      <c r="AA45" s="2">
        <v>42814.462037037039</v>
      </c>
      <c r="AB45" s="2">
        <v>42831.351550925923</v>
      </c>
      <c r="AD45">
        <v>5</v>
      </c>
      <c r="AE45" t="str">
        <f t="shared" ca="1" si="12"/>
        <v>Platform Software</v>
      </c>
      <c r="AF45" t="str">
        <f t="shared" ca="1" si="13"/>
        <v>Avitus_1.4.0.63-20170412</v>
      </c>
      <c r="AG45" t="str">
        <f t="shared" ca="1" si="14"/>
        <v>NoWaive</v>
      </c>
      <c r="AH45" t="str">
        <f t="shared" ca="1" si="15"/>
        <v>P1</v>
      </c>
    </row>
    <row r="46" spans="1:34" hidden="1" x14ac:dyDescent="0.3">
      <c r="A46">
        <f t="shared" si="8"/>
        <v>9</v>
      </c>
      <c r="B46">
        <f t="shared" si="9"/>
        <v>1</v>
      </c>
      <c r="C46" s="4">
        <f t="shared" ca="1" si="10"/>
        <v>97575</v>
      </c>
      <c r="D46">
        <v>97575</v>
      </c>
      <c r="E46" t="s">
        <v>513</v>
      </c>
      <c r="F46" t="s">
        <v>28</v>
      </c>
      <c r="G46" t="s">
        <v>914</v>
      </c>
      <c r="H46" t="s">
        <v>184</v>
      </c>
      <c r="I46" t="s">
        <v>81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924</v>
      </c>
      <c r="O46" t="s">
        <v>123</v>
      </c>
      <c r="P46" t="s">
        <v>196</v>
      </c>
      <c r="Q46" t="s">
        <v>287</v>
      </c>
      <c r="R46" t="s">
        <v>82</v>
      </c>
      <c r="S46" t="s">
        <v>269</v>
      </c>
      <c r="T46" t="s">
        <v>36</v>
      </c>
      <c r="U46" t="s">
        <v>35</v>
      </c>
      <c r="V46" t="s">
        <v>82</v>
      </c>
      <c r="W46" t="s">
        <v>90</v>
      </c>
      <c r="X46" t="s">
        <v>108</v>
      </c>
      <c r="Y46" t="s">
        <v>484</v>
      </c>
      <c r="Z46" t="s">
        <v>484</v>
      </c>
      <c r="AA46" s="2">
        <v>42822.72452546296</v>
      </c>
      <c r="AB46" s="2">
        <v>42831.351909722223</v>
      </c>
      <c r="AD46">
        <v>2</v>
      </c>
      <c r="AE46" t="str">
        <f t="shared" ca="1" si="12"/>
        <v>Platform Software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P0</v>
      </c>
    </row>
    <row r="47" spans="1:34" x14ac:dyDescent="0.3">
      <c r="A47">
        <f t="shared" si="8"/>
        <v>3</v>
      </c>
      <c r="B47">
        <f t="shared" si="9"/>
        <v>1</v>
      </c>
      <c r="C47" s="4">
        <f t="shared" ca="1" si="10"/>
        <v>97902</v>
      </c>
      <c r="D47">
        <v>97902</v>
      </c>
      <c r="E47" t="s">
        <v>480</v>
      </c>
      <c r="F47" t="s">
        <v>28</v>
      </c>
      <c r="G47" t="s">
        <v>481</v>
      </c>
      <c r="H47" t="s">
        <v>94</v>
      </c>
      <c r="I47" t="s">
        <v>24</v>
      </c>
      <c r="J47" t="s">
        <v>123</v>
      </c>
      <c r="K47" t="str">
        <f t="shared" ca="1" si="11"/>
        <v>.</v>
      </c>
      <c r="L47" t="s">
        <v>484</v>
      </c>
      <c r="M47" t="s">
        <v>980</v>
      </c>
      <c r="N47" t="s">
        <v>985</v>
      </c>
      <c r="O47" t="s">
        <v>123</v>
      </c>
      <c r="P47" t="s">
        <v>196</v>
      </c>
      <c r="Q47" t="s">
        <v>287</v>
      </c>
      <c r="R47" t="s">
        <v>419</v>
      </c>
      <c r="S47" t="s">
        <v>269</v>
      </c>
      <c r="T47" t="s">
        <v>23</v>
      </c>
      <c r="U47" t="s">
        <v>22</v>
      </c>
      <c r="V47" t="s">
        <v>156</v>
      </c>
      <c r="W47" t="s">
        <v>489</v>
      </c>
      <c r="X47" t="s">
        <v>480</v>
      </c>
      <c r="Y47" t="s">
        <v>484</v>
      </c>
      <c r="Z47" t="s">
        <v>484</v>
      </c>
      <c r="AA47" s="2">
        <v>42829.617002314815</v>
      </c>
      <c r="AB47" s="2">
        <v>42831.662222222221</v>
      </c>
      <c r="AD47">
        <v>4</v>
      </c>
      <c r="AE47" t="str">
        <f t="shared" ca="1" si="12"/>
        <v>Platform Software</v>
      </c>
      <c r="AF47" t="str">
        <f t="shared" ca="1" si="13"/>
        <v>Avitus_1.4.0.65-20170426</v>
      </c>
      <c r="AG47" t="str">
        <f t="shared" ca="1" si="14"/>
        <v>NoWaive</v>
      </c>
      <c r="AH47" t="str">
        <f t="shared" ca="1" si="15"/>
        <v>P2</v>
      </c>
    </row>
    <row r="48" spans="1:34" hidden="1" x14ac:dyDescent="0.3">
      <c r="A48">
        <f t="shared" si="8"/>
        <v>2</v>
      </c>
      <c r="B48">
        <f t="shared" si="9"/>
        <v>1</v>
      </c>
      <c r="C48" s="4">
        <f t="shared" ca="1" si="10"/>
        <v>97971</v>
      </c>
      <c r="D48">
        <v>97971</v>
      </c>
      <c r="E48" t="s">
        <v>513</v>
      </c>
      <c r="F48" t="s">
        <v>28</v>
      </c>
      <c r="G48" t="s">
        <v>866</v>
      </c>
      <c r="H48" t="s">
        <v>112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986</v>
      </c>
      <c r="O48" t="s">
        <v>123</v>
      </c>
      <c r="P48" t="s">
        <v>168</v>
      </c>
      <c r="Q48" t="s">
        <v>287</v>
      </c>
      <c r="R48" t="s">
        <v>82</v>
      </c>
      <c r="S48" t="s">
        <v>269</v>
      </c>
      <c r="T48" t="s">
        <v>36</v>
      </c>
      <c r="U48" t="s">
        <v>35</v>
      </c>
      <c r="V48" t="s">
        <v>287</v>
      </c>
      <c r="W48" t="s">
        <v>95</v>
      </c>
      <c r="X48" t="s">
        <v>108</v>
      </c>
      <c r="Y48" t="s">
        <v>103</v>
      </c>
      <c r="Z48" t="s">
        <v>484</v>
      </c>
      <c r="AA48" s="2">
        <v>42830.646192129629</v>
      </c>
      <c r="AB48" s="2">
        <v>42831.7422337963</v>
      </c>
      <c r="AD48">
        <v>3</v>
      </c>
      <c r="AE48" t="str">
        <f t="shared" ca="1" si="12"/>
        <v>Platform Software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P1</v>
      </c>
    </row>
    <row r="49" spans="1:34" hidden="1" x14ac:dyDescent="0.3">
      <c r="A49">
        <f t="shared" si="8"/>
        <v>93</v>
      </c>
      <c r="B49">
        <f t="shared" si="9"/>
        <v>4</v>
      </c>
      <c r="C49" s="4">
        <f t="shared" ca="1" si="10"/>
        <v>94191</v>
      </c>
      <c r="D49">
        <v>94191</v>
      </c>
      <c r="E49" t="s">
        <v>186</v>
      </c>
      <c r="F49" t="s">
        <v>75</v>
      </c>
      <c r="G49" t="s">
        <v>76</v>
      </c>
      <c r="H49" t="s">
        <v>112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344</v>
      </c>
      <c r="O49">
        <v>12886</v>
      </c>
      <c r="P49" t="s">
        <v>123</v>
      </c>
      <c r="Q49" t="s">
        <v>82</v>
      </c>
      <c r="S49" t="s">
        <v>269</v>
      </c>
      <c r="T49" t="s">
        <v>36</v>
      </c>
      <c r="U49" t="s">
        <v>35</v>
      </c>
      <c r="V49" t="s">
        <v>25</v>
      </c>
      <c r="W49" t="s">
        <v>26</v>
      </c>
      <c r="X49" t="s">
        <v>272</v>
      </c>
      <c r="Y49" t="s">
        <v>103</v>
      </c>
      <c r="Z49" t="s">
        <v>484</v>
      </c>
      <c r="AA49" s="2">
        <v>42739.997685185182</v>
      </c>
      <c r="AB49" s="2">
        <v>42828.734861111108</v>
      </c>
      <c r="AD49">
        <v>9</v>
      </c>
      <c r="AE49" t="str">
        <f t="shared" ca="1" si="12"/>
        <v>Protocols-AAUM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P1</v>
      </c>
    </row>
    <row r="50" spans="1:34" x14ac:dyDescent="0.3">
      <c r="A50">
        <f t="shared" si="8"/>
        <v>66</v>
      </c>
      <c r="B50">
        <f t="shared" si="9"/>
        <v>2</v>
      </c>
      <c r="C50" s="4">
        <f t="shared" ca="1" si="10"/>
        <v>95343</v>
      </c>
      <c r="D50">
        <v>95343</v>
      </c>
      <c r="E50" t="s">
        <v>651</v>
      </c>
      <c r="F50" t="s">
        <v>75</v>
      </c>
      <c r="G50" t="s">
        <v>76</v>
      </c>
      <c r="H50" t="s">
        <v>184</v>
      </c>
      <c r="I50" t="s">
        <v>81</v>
      </c>
      <c r="J50" t="s">
        <v>123</v>
      </c>
      <c r="K50" t="str">
        <f t="shared" ca="1" si="11"/>
        <v>.</v>
      </c>
      <c r="L50" t="s">
        <v>484</v>
      </c>
      <c r="M50" t="s">
        <v>945</v>
      </c>
      <c r="N50" t="s">
        <v>347</v>
      </c>
      <c r="O50" t="s">
        <v>123</v>
      </c>
      <c r="P50" t="s">
        <v>123</v>
      </c>
      <c r="Q50" t="s">
        <v>82</v>
      </c>
      <c r="S50" t="s">
        <v>269</v>
      </c>
      <c r="T50" t="s">
        <v>23</v>
      </c>
      <c r="U50" t="s">
        <v>22</v>
      </c>
      <c r="V50" t="s">
        <v>82</v>
      </c>
      <c r="W50" t="s">
        <v>95</v>
      </c>
      <c r="X50" t="s">
        <v>272</v>
      </c>
      <c r="Y50" t="s">
        <v>484</v>
      </c>
      <c r="Z50" t="s">
        <v>851</v>
      </c>
      <c r="AA50" s="2">
        <v>42767.691712962966</v>
      </c>
      <c r="AB50" s="2">
        <v>42830.688715277778</v>
      </c>
      <c r="AC50" t="s">
        <v>979</v>
      </c>
      <c r="AD50">
        <v>10</v>
      </c>
      <c r="AE50" t="str">
        <f t="shared" ca="1" si="12"/>
        <v>Protocols-AAUM</v>
      </c>
      <c r="AF50" t="str">
        <f t="shared" ca="1" si="13"/>
        <v>Avitus_1.4.0.63-20170412</v>
      </c>
      <c r="AG50" t="str">
        <f t="shared" ca="1" si="14"/>
        <v>NoWaive</v>
      </c>
      <c r="AH50" t="str">
        <f t="shared" ca="1" si="15"/>
        <v>P0</v>
      </c>
    </row>
    <row r="51" spans="1:34" x14ac:dyDescent="0.3">
      <c r="A51">
        <f t="shared" si="8"/>
        <v>31</v>
      </c>
      <c r="B51">
        <f t="shared" si="9"/>
        <v>2</v>
      </c>
      <c r="C51" s="4">
        <f t="shared" ca="1" si="10"/>
        <v>96684</v>
      </c>
      <c r="D51">
        <v>96684</v>
      </c>
      <c r="E51" t="s">
        <v>651</v>
      </c>
      <c r="F51" t="s">
        <v>75</v>
      </c>
      <c r="G51" t="s">
        <v>264</v>
      </c>
      <c r="H51" t="s">
        <v>184</v>
      </c>
      <c r="I51" t="s">
        <v>30</v>
      </c>
      <c r="J51" t="s">
        <v>123</v>
      </c>
      <c r="K51" t="str">
        <f t="shared" ca="1" si="11"/>
        <v>.</v>
      </c>
      <c r="L51" t="s">
        <v>484</v>
      </c>
      <c r="M51" t="s">
        <v>945</v>
      </c>
      <c r="N51" t="s">
        <v>681</v>
      </c>
      <c r="O51" t="s">
        <v>123</v>
      </c>
      <c r="P51" t="s">
        <v>123</v>
      </c>
      <c r="Q51" t="s">
        <v>82</v>
      </c>
      <c r="S51" t="s">
        <v>269</v>
      </c>
      <c r="T51" t="s">
        <v>36</v>
      </c>
      <c r="U51" t="s">
        <v>35</v>
      </c>
      <c r="V51" t="s">
        <v>43</v>
      </c>
      <c r="W51" t="s">
        <v>65</v>
      </c>
      <c r="X51" t="s">
        <v>108</v>
      </c>
      <c r="Y51" t="s">
        <v>484</v>
      </c>
      <c r="Z51" t="s">
        <v>484</v>
      </c>
      <c r="AA51" s="2">
        <v>42800.00984953704</v>
      </c>
      <c r="AB51" s="2">
        <v>42830.381990740738</v>
      </c>
      <c r="AD51">
        <v>1</v>
      </c>
      <c r="AE51" t="str">
        <f t="shared" ca="1" si="12"/>
        <v>Protocols-AAUM</v>
      </c>
      <c r="AF51" t="str">
        <f t="shared" ca="1" si="13"/>
        <v>Avitus_1.4.0.63-20170412</v>
      </c>
      <c r="AG51" t="str">
        <f t="shared" ca="1" si="14"/>
        <v>NoWaive</v>
      </c>
      <c r="AH51" t="str">
        <f t="shared" ca="1" si="15"/>
        <v>P0</v>
      </c>
    </row>
    <row r="52" spans="1:34" hidden="1" x14ac:dyDescent="0.3">
      <c r="A52">
        <f t="shared" si="8"/>
        <v>21</v>
      </c>
      <c r="B52">
        <f t="shared" si="9"/>
        <v>7</v>
      </c>
      <c r="C52" s="4">
        <f t="shared" ca="1" si="10"/>
        <v>97142</v>
      </c>
      <c r="D52">
        <v>97142</v>
      </c>
      <c r="E52" t="s">
        <v>147</v>
      </c>
      <c r="F52" t="s">
        <v>75</v>
      </c>
      <c r="G52" t="s">
        <v>76</v>
      </c>
      <c r="H52" t="s">
        <v>94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827</v>
      </c>
      <c r="O52" t="s">
        <v>123</v>
      </c>
      <c r="P52" t="s">
        <v>98</v>
      </c>
      <c r="Q52" t="s">
        <v>82</v>
      </c>
      <c r="S52" t="s">
        <v>269</v>
      </c>
      <c r="T52" t="s">
        <v>36</v>
      </c>
      <c r="U52" t="s">
        <v>35</v>
      </c>
      <c r="V52" t="s">
        <v>29</v>
      </c>
      <c r="W52" t="s">
        <v>65</v>
      </c>
      <c r="X52" t="s">
        <v>41</v>
      </c>
      <c r="Y52" t="s">
        <v>484</v>
      </c>
      <c r="Z52" t="s">
        <v>484</v>
      </c>
      <c r="AA52" s="2">
        <v>42810.325949074075</v>
      </c>
      <c r="AB52" s="2">
        <v>42824.08085648148</v>
      </c>
      <c r="AD52">
        <v>2</v>
      </c>
      <c r="AE52" t="str">
        <f t="shared" ca="1" si="12"/>
        <v>Protocols-AAUM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P2</v>
      </c>
    </row>
    <row r="53" spans="1:34" hidden="1" x14ac:dyDescent="0.3">
      <c r="A53">
        <f t="shared" si="8"/>
        <v>14</v>
      </c>
      <c r="B53">
        <f t="shared" si="9"/>
        <v>4</v>
      </c>
      <c r="C53" s="4">
        <f t="shared" ca="1" si="10"/>
        <v>97432</v>
      </c>
      <c r="D53">
        <v>97432</v>
      </c>
      <c r="E53" t="s">
        <v>186</v>
      </c>
      <c r="F53" t="s">
        <v>75</v>
      </c>
      <c r="G53" t="s">
        <v>479</v>
      </c>
      <c r="H53" t="s">
        <v>184</v>
      </c>
      <c r="I53" t="s">
        <v>81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907</v>
      </c>
      <c r="O53" t="s">
        <v>123</v>
      </c>
      <c r="P53" t="s">
        <v>123</v>
      </c>
      <c r="Q53" t="s">
        <v>82</v>
      </c>
      <c r="S53" t="s">
        <v>269</v>
      </c>
      <c r="T53" t="s">
        <v>23</v>
      </c>
      <c r="U53" t="s">
        <v>39</v>
      </c>
      <c r="V53" t="s">
        <v>82</v>
      </c>
      <c r="W53" t="s">
        <v>54</v>
      </c>
      <c r="X53" t="s">
        <v>870</v>
      </c>
      <c r="Y53" t="s">
        <v>484</v>
      </c>
      <c r="Z53" t="s">
        <v>484</v>
      </c>
      <c r="AA53" s="2">
        <v>42817.337476851855</v>
      </c>
      <c r="AB53" s="2">
        <v>42828.542268518519</v>
      </c>
      <c r="AD53">
        <v>12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P0</v>
      </c>
    </row>
    <row r="54" spans="1:34" hidden="1" x14ac:dyDescent="0.3">
      <c r="A54">
        <f t="shared" si="8"/>
        <v>9</v>
      </c>
      <c r="B54">
        <f t="shared" si="9"/>
        <v>7</v>
      </c>
      <c r="C54" s="4">
        <f t="shared" ca="1" si="10"/>
        <v>97569</v>
      </c>
      <c r="D54">
        <v>97569</v>
      </c>
      <c r="E54" t="s">
        <v>133</v>
      </c>
      <c r="F54" t="s">
        <v>75</v>
      </c>
      <c r="G54" t="s">
        <v>76</v>
      </c>
      <c r="H54" t="s">
        <v>94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923</v>
      </c>
      <c r="O54" t="s">
        <v>123</v>
      </c>
      <c r="P54" t="s">
        <v>123</v>
      </c>
      <c r="Q54" t="s">
        <v>82</v>
      </c>
      <c r="S54" t="s">
        <v>269</v>
      </c>
      <c r="T54" t="s">
        <v>23</v>
      </c>
      <c r="U54" t="s">
        <v>22</v>
      </c>
      <c r="V54" t="s">
        <v>82</v>
      </c>
      <c r="W54" t="s">
        <v>95</v>
      </c>
      <c r="X54" t="s">
        <v>391</v>
      </c>
      <c r="Y54" t="s">
        <v>484</v>
      </c>
      <c r="Z54" t="s">
        <v>484</v>
      </c>
      <c r="AA54" s="2">
        <v>42822.570196759261</v>
      </c>
      <c r="AB54" s="2">
        <v>42824.095706018517</v>
      </c>
      <c r="AD54">
        <v>2</v>
      </c>
      <c r="AE54" t="str">
        <f t="shared" ca="1" si="12"/>
        <v>Protocols-AAUM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P2</v>
      </c>
    </row>
    <row r="55" spans="1:34" x14ac:dyDescent="0.3">
      <c r="A55">
        <f t="shared" si="8"/>
        <v>8</v>
      </c>
      <c r="B55">
        <f t="shared" si="9"/>
        <v>3</v>
      </c>
      <c r="C55" s="4">
        <f t="shared" ca="1" si="10"/>
        <v>97617</v>
      </c>
      <c r="D55">
        <v>97617</v>
      </c>
      <c r="E55" t="s">
        <v>149</v>
      </c>
      <c r="F55" t="s">
        <v>75</v>
      </c>
      <c r="G55" t="s">
        <v>80</v>
      </c>
      <c r="H55" t="s">
        <v>94</v>
      </c>
      <c r="I55" t="s">
        <v>30</v>
      </c>
      <c r="J55" t="s">
        <v>123</v>
      </c>
      <c r="K55" t="str">
        <f t="shared" ca="1" si="11"/>
        <v>.</v>
      </c>
      <c r="L55" t="s">
        <v>484</v>
      </c>
      <c r="M55" t="s">
        <v>945</v>
      </c>
      <c r="N55" t="s">
        <v>928</v>
      </c>
      <c r="O55" t="s">
        <v>123</v>
      </c>
      <c r="P55" t="s">
        <v>101</v>
      </c>
      <c r="Q55" t="s">
        <v>82</v>
      </c>
      <c r="S55" t="s">
        <v>269</v>
      </c>
      <c r="T55" t="s">
        <v>36</v>
      </c>
      <c r="U55" t="s">
        <v>22</v>
      </c>
      <c r="V55" t="s">
        <v>29</v>
      </c>
      <c r="W55" t="s">
        <v>65</v>
      </c>
      <c r="X55" t="s">
        <v>405</v>
      </c>
      <c r="Y55" t="s">
        <v>484</v>
      </c>
      <c r="Z55" t="s">
        <v>484</v>
      </c>
      <c r="AA55" s="2">
        <v>42823.494004629632</v>
      </c>
      <c r="AB55" s="2">
        <v>42829.284513888888</v>
      </c>
      <c r="AD55">
        <v>3</v>
      </c>
      <c r="AE55" t="str">
        <f t="shared" ca="1" si="12"/>
        <v>Protocols-AAUM</v>
      </c>
      <c r="AF55" t="str">
        <f t="shared" ca="1" si="13"/>
        <v>Avitus_1.4.0.63-20170412</v>
      </c>
      <c r="AG55" t="str">
        <f t="shared" ca="1" si="14"/>
        <v>NoWaive</v>
      </c>
      <c r="AH55" t="str">
        <f t="shared" ca="1" si="15"/>
        <v>P2</v>
      </c>
    </row>
    <row r="56" spans="1:34" hidden="1" x14ac:dyDescent="0.3">
      <c r="A56">
        <f t="shared" si="8"/>
        <v>8</v>
      </c>
      <c r="B56">
        <f t="shared" si="9"/>
        <v>3</v>
      </c>
      <c r="C56" s="4">
        <f t="shared" ca="1" si="10"/>
        <v>97620</v>
      </c>
      <c r="D56">
        <v>97620</v>
      </c>
      <c r="E56" t="s">
        <v>41</v>
      </c>
      <c r="F56" t="s">
        <v>75</v>
      </c>
      <c r="G56" t="s">
        <v>129</v>
      </c>
      <c r="H56" t="s">
        <v>94</v>
      </c>
      <c r="I56" t="s">
        <v>30</v>
      </c>
      <c r="J56" t="s">
        <v>123</v>
      </c>
      <c r="K56" t="str">
        <f t="shared" ca="1" si="11"/>
        <v>.</v>
      </c>
      <c r="L56" t="s">
        <v>796</v>
      </c>
      <c r="M56" t="s">
        <v>484</v>
      </c>
      <c r="N56" t="s">
        <v>929</v>
      </c>
      <c r="O56" t="s">
        <v>123</v>
      </c>
      <c r="P56" t="s">
        <v>123</v>
      </c>
      <c r="Q56" t="s">
        <v>82</v>
      </c>
      <c r="S56" t="s">
        <v>269</v>
      </c>
      <c r="T56" t="s">
        <v>36</v>
      </c>
      <c r="U56" t="s">
        <v>35</v>
      </c>
      <c r="V56" t="s">
        <v>29</v>
      </c>
      <c r="W56" t="s">
        <v>44</v>
      </c>
      <c r="X56" t="s">
        <v>405</v>
      </c>
      <c r="Y56" t="s">
        <v>484</v>
      </c>
      <c r="Z56" t="s">
        <v>484</v>
      </c>
      <c r="AA56" s="2">
        <v>42823.498773148145</v>
      </c>
      <c r="AB56" s="2">
        <v>42829.285925925928</v>
      </c>
      <c r="AD56">
        <v>5</v>
      </c>
      <c r="AE56" t="str">
        <f t="shared" ca="1" si="12"/>
        <v>Protocols-AAUM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P2</v>
      </c>
    </row>
    <row r="57" spans="1:34" hidden="1" x14ac:dyDescent="0.3">
      <c r="A57">
        <f t="shared" si="8"/>
        <v>393</v>
      </c>
      <c r="B57">
        <f t="shared" si="9"/>
        <v>4</v>
      </c>
      <c r="C57" s="4">
        <f t="shared" ca="1" si="10"/>
        <v>78244</v>
      </c>
      <c r="D57">
        <v>78244</v>
      </c>
      <c r="E57" t="s">
        <v>155</v>
      </c>
      <c r="F57" t="s">
        <v>19</v>
      </c>
      <c r="G57" t="s">
        <v>83</v>
      </c>
      <c r="H57" t="s">
        <v>184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353</v>
      </c>
      <c r="O57" t="s">
        <v>123</v>
      </c>
      <c r="P57" t="s">
        <v>123</v>
      </c>
      <c r="Q57" t="s">
        <v>82</v>
      </c>
      <c r="S57" t="s">
        <v>269</v>
      </c>
      <c r="T57" t="s">
        <v>36</v>
      </c>
      <c r="U57" t="s">
        <v>35</v>
      </c>
      <c r="V57" t="s">
        <v>43</v>
      </c>
      <c r="W57" t="s">
        <v>65</v>
      </c>
      <c r="X57" t="s">
        <v>272</v>
      </c>
      <c r="Y57" t="s">
        <v>100</v>
      </c>
      <c r="Z57" t="s">
        <v>484</v>
      </c>
      <c r="AA57" s="2">
        <v>42433.348449074074</v>
      </c>
      <c r="AB57" s="2">
        <v>42828.35019675926</v>
      </c>
      <c r="AD57">
        <v>4</v>
      </c>
      <c r="AE57" t="str">
        <f t="shared" ca="1" si="12"/>
        <v>Protocols-NFS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P0</v>
      </c>
    </row>
    <row r="58" spans="1:34" hidden="1" x14ac:dyDescent="0.3">
      <c r="A58">
        <f t="shared" si="8"/>
        <v>8</v>
      </c>
      <c r="B58">
        <f t="shared" si="9"/>
        <v>1</v>
      </c>
      <c r="C58" s="4">
        <f t="shared" ca="1" si="10"/>
        <v>97602</v>
      </c>
      <c r="D58">
        <v>97602</v>
      </c>
      <c r="E58" t="s">
        <v>447</v>
      </c>
      <c r="F58" t="s">
        <v>19</v>
      </c>
      <c r="G58" t="s">
        <v>442</v>
      </c>
      <c r="H58" t="s">
        <v>184</v>
      </c>
      <c r="I58" t="s">
        <v>81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925</v>
      </c>
      <c r="O58" t="s">
        <v>123</v>
      </c>
      <c r="P58" t="s">
        <v>123</v>
      </c>
      <c r="Q58" t="s">
        <v>82</v>
      </c>
      <c r="S58" t="s">
        <v>269</v>
      </c>
      <c r="T58" t="s">
        <v>36</v>
      </c>
      <c r="U58" t="s">
        <v>35</v>
      </c>
      <c r="V58" t="s">
        <v>82</v>
      </c>
      <c r="W58" t="s">
        <v>54</v>
      </c>
      <c r="X58" t="s">
        <v>405</v>
      </c>
      <c r="Y58" t="s">
        <v>484</v>
      </c>
      <c r="Z58" t="s">
        <v>484</v>
      </c>
      <c r="AA58" s="2">
        <v>42823.435219907406</v>
      </c>
      <c r="AB58" s="2">
        <v>42831.375405092593</v>
      </c>
      <c r="AD58">
        <v>5</v>
      </c>
      <c r="AE58" t="str">
        <f t="shared" ca="1" si="12"/>
        <v>Protocols-NFS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P0</v>
      </c>
    </row>
    <row r="59" spans="1:34" hidden="1" x14ac:dyDescent="0.3">
      <c r="A59">
        <f t="shared" si="8"/>
        <v>160</v>
      </c>
      <c r="B59">
        <f t="shared" si="9"/>
        <v>29</v>
      </c>
      <c r="C59" s="4">
        <f t="shared" ca="1" si="10"/>
        <v>91457</v>
      </c>
      <c r="D59">
        <v>91457</v>
      </c>
      <c r="E59" t="s">
        <v>74</v>
      </c>
      <c r="F59" t="s">
        <v>86</v>
      </c>
      <c r="G59" t="s">
        <v>87</v>
      </c>
      <c r="H59" t="s">
        <v>184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358</v>
      </c>
      <c r="O59" t="s">
        <v>123</v>
      </c>
      <c r="P59" t="s">
        <v>123</v>
      </c>
      <c r="Q59" t="s">
        <v>82</v>
      </c>
      <c r="S59" t="s">
        <v>269</v>
      </c>
      <c r="T59" t="s">
        <v>36</v>
      </c>
      <c r="U59" t="s">
        <v>35</v>
      </c>
      <c r="V59" t="s">
        <v>29</v>
      </c>
      <c r="W59" t="s">
        <v>54</v>
      </c>
      <c r="X59" t="s">
        <v>272</v>
      </c>
      <c r="Y59" t="s">
        <v>100</v>
      </c>
      <c r="Z59" t="s">
        <v>484</v>
      </c>
      <c r="AA59" s="2">
        <v>42670.388807870368</v>
      </c>
      <c r="AB59" s="2">
        <v>42802.695787037039</v>
      </c>
      <c r="AD59">
        <v>6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P0</v>
      </c>
    </row>
    <row r="60" spans="1:34" hidden="1" x14ac:dyDescent="0.3">
      <c r="A60">
        <f t="shared" si="8"/>
        <v>156</v>
      </c>
      <c r="B60">
        <f t="shared" si="9"/>
        <v>77</v>
      </c>
      <c r="C60" s="4">
        <f t="shared" ca="1" si="10"/>
        <v>91629</v>
      </c>
      <c r="D60">
        <v>91629</v>
      </c>
      <c r="E60" t="s">
        <v>18</v>
      </c>
      <c r="F60" t="s">
        <v>86</v>
      </c>
      <c r="G60" t="s">
        <v>92</v>
      </c>
      <c r="H60" t="s">
        <v>112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360</v>
      </c>
      <c r="O60">
        <v>12271</v>
      </c>
      <c r="P60" t="s">
        <v>123</v>
      </c>
      <c r="Q60" t="s">
        <v>82</v>
      </c>
      <c r="S60" t="s">
        <v>269</v>
      </c>
      <c r="T60" t="s">
        <v>23</v>
      </c>
      <c r="U60" t="s">
        <v>22</v>
      </c>
      <c r="V60" t="s">
        <v>25</v>
      </c>
      <c r="W60" t="s">
        <v>26</v>
      </c>
      <c r="X60" t="s">
        <v>272</v>
      </c>
      <c r="Y60" t="s">
        <v>484</v>
      </c>
      <c r="Z60" t="s">
        <v>484</v>
      </c>
      <c r="AA60" s="2">
        <v>42675.623761574076</v>
      </c>
      <c r="AB60" s="2">
        <v>42755.023877314816</v>
      </c>
      <c r="AD60">
        <v>2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P1</v>
      </c>
    </row>
    <row r="61" spans="1:34" hidden="1" x14ac:dyDescent="0.3">
      <c r="A61">
        <f t="shared" si="8"/>
        <v>77</v>
      </c>
      <c r="B61">
        <f t="shared" si="9"/>
        <v>53</v>
      </c>
      <c r="C61" s="4">
        <f t="shared" ca="1" si="10"/>
        <v>94832</v>
      </c>
      <c r="D61">
        <v>94832</v>
      </c>
      <c r="E61" t="s">
        <v>242</v>
      </c>
      <c r="F61" t="s">
        <v>86</v>
      </c>
      <c r="G61" t="s">
        <v>92</v>
      </c>
      <c r="H61" t="s">
        <v>184</v>
      </c>
      <c r="I61" t="s">
        <v>81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270</v>
      </c>
      <c r="O61" t="s">
        <v>123</v>
      </c>
      <c r="P61" t="s">
        <v>271</v>
      </c>
      <c r="Q61" t="s">
        <v>82</v>
      </c>
      <c r="S61" t="s">
        <v>269</v>
      </c>
      <c r="T61" t="s">
        <v>51</v>
      </c>
      <c r="U61" t="s">
        <v>22</v>
      </c>
      <c r="V61" t="s">
        <v>82</v>
      </c>
      <c r="W61" t="s">
        <v>54</v>
      </c>
      <c r="X61" t="s">
        <v>272</v>
      </c>
      <c r="Y61" t="s">
        <v>484</v>
      </c>
      <c r="Z61" t="s">
        <v>484</v>
      </c>
      <c r="AA61" s="2">
        <v>42755.471365740741</v>
      </c>
      <c r="AB61" s="2">
        <v>42780.311030092591</v>
      </c>
      <c r="AC61" t="s">
        <v>170</v>
      </c>
      <c r="AD61">
        <v>3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P0</v>
      </c>
    </row>
    <row r="62" spans="1:34" hidden="1" x14ac:dyDescent="0.3">
      <c r="A62">
        <f t="shared" si="8"/>
        <v>77</v>
      </c>
      <c r="B62">
        <f t="shared" si="9"/>
        <v>44</v>
      </c>
      <c r="C62" s="4">
        <f t="shared" ca="1" si="10"/>
        <v>94835</v>
      </c>
      <c r="D62">
        <v>94835</v>
      </c>
      <c r="E62" t="s">
        <v>561</v>
      </c>
      <c r="F62" t="s">
        <v>86</v>
      </c>
      <c r="G62" t="s">
        <v>87</v>
      </c>
      <c r="H62" t="s">
        <v>112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363</v>
      </c>
      <c r="O62">
        <v>13183</v>
      </c>
      <c r="P62" t="s">
        <v>213</v>
      </c>
      <c r="Q62" t="s">
        <v>82</v>
      </c>
      <c r="S62" t="s">
        <v>269</v>
      </c>
      <c r="T62" t="s">
        <v>36</v>
      </c>
      <c r="U62" t="s">
        <v>35</v>
      </c>
      <c r="V62" t="s">
        <v>190</v>
      </c>
      <c r="W62" t="s">
        <v>26</v>
      </c>
      <c r="X62" t="s">
        <v>272</v>
      </c>
      <c r="Y62" t="s">
        <v>103</v>
      </c>
      <c r="Z62" t="s">
        <v>484</v>
      </c>
      <c r="AA62" s="2">
        <v>42755.484872685185</v>
      </c>
      <c r="AB62" s="2">
        <v>42789.603206018517</v>
      </c>
      <c r="AD62">
        <v>1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P1</v>
      </c>
    </row>
    <row r="63" spans="1:34" hidden="1" x14ac:dyDescent="0.3">
      <c r="A63">
        <f t="shared" si="8"/>
        <v>44</v>
      </c>
      <c r="B63">
        <f t="shared" si="9"/>
        <v>1</v>
      </c>
      <c r="C63" s="4">
        <f t="shared" ca="1" si="10"/>
        <v>96345</v>
      </c>
      <c r="D63">
        <v>96345</v>
      </c>
      <c r="E63" t="s">
        <v>91</v>
      </c>
      <c r="F63" t="s">
        <v>86</v>
      </c>
      <c r="G63" t="s">
        <v>92</v>
      </c>
      <c r="H63" t="s">
        <v>184</v>
      </c>
      <c r="I63" t="s">
        <v>560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582</v>
      </c>
      <c r="O63" t="s">
        <v>123</v>
      </c>
      <c r="P63" t="s">
        <v>123</v>
      </c>
      <c r="Q63" t="s">
        <v>82</v>
      </c>
      <c r="S63" t="s">
        <v>269</v>
      </c>
      <c r="T63" t="s">
        <v>23</v>
      </c>
      <c r="U63" t="s">
        <v>22</v>
      </c>
      <c r="V63" t="s">
        <v>82</v>
      </c>
      <c r="W63" t="s">
        <v>40</v>
      </c>
      <c r="X63" t="s">
        <v>559</v>
      </c>
      <c r="Y63" t="s">
        <v>484</v>
      </c>
      <c r="Z63" t="s">
        <v>484</v>
      </c>
      <c r="AA63" s="2">
        <v>42789.95722222222</v>
      </c>
      <c r="AB63" s="2">
        <v>42831.27071759259</v>
      </c>
      <c r="AC63" t="s">
        <v>789</v>
      </c>
      <c r="AD63">
        <v>67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P0</v>
      </c>
    </row>
    <row r="64" spans="1:34" hidden="1" x14ac:dyDescent="0.3">
      <c r="A64">
        <f t="shared" si="8"/>
        <v>29</v>
      </c>
      <c r="B64">
        <f t="shared" si="9"/>
        <v>24</v>
      </c>
      <c r="C64" s="4">
        <f t="shared" ca="1" si="10"/>
        <v>96870</v>
      </c>
      <c r="D64">
        <v>96870</v>
      </c>
      <c r="E64" t="s">
        <v>91</v>
      </c>
      <c r="F64" t="s">
        <v>86</v>
      </c>
      <c r="G64" t="s">
        <v>266</v>
      </c>
      <c r="H64" t="s">
        <v>184</v>
      </c>
      <c r="I64" t="s">
        <v>81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772</v>
      </c>
      <c r="O64" t="s">
        <v>123</v>
      </c>
      <c r="P64" t="s">
        <v>123</v>
      </c>
      <c r="Q64" t="s">
        <v>82</v>
      </c>
      <c r="S64" t="s">
        <v>269</v>
      </c>
      <c r="T64" t="s">
        <v>36</v>
      </c>
      <c r="U64" t="s">
        <v>22</v>
      </c>
      <c r="V64" t="s">
        <v>82</v>
      </c>
      <c r="W64" t="s">
        <v>54</v>
      </c>
      <c r="X64" t="s">
        <v>405</v>
      </c>
      <c r="Y64" t="s">
        <v>484</v>
      </c>
      <c r="Z64" t="s">
        <v>484</v>
      </c>
      <c r="AA64" s="2">
        <v>42802.551319444443</v>
      </c>
      <c r="AB64" s="2">
        <v>42807.556608796294</v>
      </c>
      <c r="AD64">
        <v>1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P0</v>
      </c>
    </row>
    <row r="65" spans="1:34" hidden="1" x14ac:dyDescent="0.3">
      <c r="A65">
        <f t="shared" si="8"/>
        <v>24</v>
      </c>
      <c r="B65">
        <f t="shared" si="9"/>
        <v>19</v>
      </c>
      <c r="C65" s="4">
        <f t="shared" ca="1" si="10"/>
        <v>97003</v>
      </c>
      <c r="D65">
        <v>97003</v>
      </c>
      <c r="E65" t="s">
        <v>399</v>
      </c>
      <c r="F65" t="s">
        <v>86</v>
      </c>
      <c r="G65" t="s">
        <v>87</v>
      </c>
      <c r="H65" t="s">
        <v>184</v>
      </c>
      <c r="I65" t="s">
        <v>68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775</v>
      </c>
      <c r="O65" t="s">
        <v>123</v>
      </c>
      <c r="P65" t="s">
        <v>123</v>
      </c>
      <c r="Q65" t="s">
        <v>82</v>
      </c>
      <c r="S65" t="s">
        <v>269</v>
      </c>
      <c r="T65" t="s">
        <v>23</v>
      </c>
      <c r="U65" t="s">
        <v>22</v>
      </c>
      <c r="V65" t="s">
        <v>82</v>
      </c>
      <c r="W65" t="s">
        <v>683</v>
      </c>
      <c r="X65" t="s">
        <v>405</v>
      </c>
      <c r="Y65" t="s">
        <v>484</v>
      </c>
      <c r="Z65" t="s">
        <v>484</v>
      </c>
      <c r="AA65" s="2">
        <v>42807.546134259261</v>
      </c>
      <c r="AB65" s="2">
        <v>42812.038807870369</v>
      </c>
      <c r="AC65" t="s">
        <v>402</v>
      </c>
      <c r="AD65">
        <v>2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P0</v>
      </c>
    </row>
    <row r="66" spans="1:34" hidden="1" x14ac:dyDescent="0.3">
      <c r="A66">
        <f t="shared" ref="A66:A100" si="16">DAYS360(AA66,$K$104)</f>
        <v>24</v>
      </c>
      <c r="B66">
        <f t="shared" ref="B66:B100" si="17">DAYS360(AB66,$K$104)</f>
        <v>3</v>
      </c>
      <c r="C66" s="4">
        <f t="shared" ref="C66:C100" ca="1" si="18">HYPERLINK($N$174 &amp; INDIRECT("d" &amp; ROW()),INDIRECT("d" &amp; ROW()))</f>
        <v>97010</v>
      </c>
      <c r="D66">
        <v>97010</v>
      </c>
      <c r="E66" t="s">
        <v>18</v>
      </c>
      <c r="F66" t="s">
        <v>86</v>
      </c>
      <c r="G66" t="s">
        <v>92</v>
      </c>
      <c r="H66" t="s">
        <v>94</v>
      </c>
      <c r="I66" t="s">
        <v>30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776</v>
      </c>
      <c r="O66" t="s">
        <v>123</v>
      </c>
      <c r="P66" t="s">
        <v>626</v>
      </c>
      <c r="Q66" t="s">
        <v>82</v>
      </c>
      <c r="S66" t="s">
        <v>269</v>
      </c>
      <c r="T66" t="s">
        <v>36</v>
      </c>
      <c r="U66" t="s">
        <v>35</v>
      </c>
      <c r="V66" t="s">
        <v>29</v>
      </c>
      <c r="W66" t="s">
        <v>54</v>
      </c>
      <c r="X66" t="s">
        <v>405</v>
      </c>
      <c r="Y66" t="s">
        <v>484</v>
      </c>
      <c r="Z66" t="s">
        <v>484</v>
      </c>
      <c r="AA66" s="2">
        <v>42807.641898148147</v>
      </c>
      <c r="AB66" s="2">
        <v>42829.62767361111</v>
      </c>
      <c r="AD66">
        <v>3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P2</v>
      </c>
    </row>
    <row r="67" spans="1:34" hidden="1" x14ac:dyDescent="0.3">
      <c r="A67">
        <f t="shared" si="16"/>
        <v>23</v>
      </c>
      <c r="B67">
        <f t="shared" si="17"/>
        <v>19</v>
      </c>
      <c r="C67" s="4">
        <f t="shared" ca="1" si="18"/>
        <v>97041</v>
      </c>
      <c r="D67">
        <v>97041</v>
      </c>
      <c r="E67" t="s">
        <v>265</v>
      </c>
      <c r="F67" t="s">
        <v>86</v>
      </c>
      <c r="G67" t="s">
        <v>87</v>
      </c>
      <c r="H67" t="s">
        <v>112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777</v>
      </c>
      <c r="O67">
        <v>17092</v>
      </c>
      <c r="P67" t="s">
        <v>123</v>
      </c>
      <c r="Q67" t="s">
        <v>82</v>
      </c>
      <c r="S67" t="s">
        <v>269</v>
      </c>
      <c r="T67" t="s">
        <v>23</v>
      </c>
      <c r="U67" t="s">
        <v>22</v>
      </c>
      <c r="V67" t="s">
        <v>25</v>
      </c>
      <c r="W67" t="s">
        <v>26</v>
      </c>
      <c r="X67" t="s">
        <v>405</v>
      </c>
      <c r="Y67" t="s">
        <v>484</v>
      </c>
      <c r="Z67" t="s">
        <v>484</v>
      </c>
      <c r="AA67" s="2">
        <v>42808.189444444448</v>
      </c>
      <c r="AB67" s="2">
        <v>42812.041932870372</v>
      </c>
      <c r="AD67">
        <v>1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P1</v>
      </c>
    </row>
    <row r="68" spans="1:34" hidden="1" x14ac:dyDescent="0.3">
      <c r="A68">
        <f t="shared" si="16"/>
        <v>10</v>
      </c>
      <c r="B68">
        <f t="shared" si="17"/>
        <v>7</v>
      </c>
      <c r="C68" s="4">
        <f t="shared" ca="1" si="18"/>
        <v>97543</v>
      </c>
      <c r="D68">
        <v>97543</v>
      </c>
      <c r="E68" t="s">
        <v>91</v>
      </c>
      <c r="F68" t="s">
        <v>86</v>
      </c>
      <c r="G68" t="s">
        <v>92</v>
      </c>
      <c r="H68" t="s">
        <v>94</v>
      </c>
      <c r="I68" t="s">
        <v>30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911</v>
      </c>
      <c r="O68" t="s">
        <v>123</v>
      </c>
      <c r="P68" t="s">
        <v>123</v>
      </c>
      <c r="Q68" t="s">
        <v>82</v>
      </c>
      <c r="S68" t="s">
        <v>269</v>
      </c>
      <c r="T68" t="s">
        <v>36</v>
      </c>
      <c r="U68" t="s">
        <v>35</v>
      </c>
      <c r="V68" t="s">
        <v>29</v>
      </c>
      <c r="W68" t="s">
        <v>44</v>
      </c>
      <c r="X68" t="s">
        <v>118</v>
      </c>
      <c r="Y68" t="s">
        <v>484</v>
      </c>
      <c r="Z68" t="s">
        <v>484</v>
      </c>
      <c r="AA68" s="2">
        <v>42821.996874999997</v>
      </c>
      <c r="AB68" s="2">
        <v>42824.072337962964</v>
      </c>
      <c r="AC68" t="s">
        <v>402</v>
      </c>
      <c r="AD68">
        <v>1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P2</v>
      </c>
    </row>
    <row r="69" spans="1:34" hidden="1" x14ac:dyDescent="0.3">
      <c r="A69">
        <f t="shared" si="16"/>
        <v>7</v>
      </c>
      <c r="B69">
        <f t="shared" si="17"/>
        <v>4</v>
      </c>
      <c r="C69" s="4">
        <f t="shared" ca="1" si="18"/>
        <v>97762</v>
      </c>
      <c r="D69">
        <v>97762</v>
      </c>
      <c r="E69" t="s">
        <v>85</v>
      </c>
      <c r="F69" t="s">
        <v>86</v>
      </c>
      <c r="G69" t="s">
        <v>87</v>
      </c>
      <c r="H69" t="s">
        <v>112</v>
      </c>
      <c r="I69" t="s">
        <v>24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950</v>
      </c>
      <c r="O69">
        <v>17259</v>
      </c>
      <c r="P69" t="s">
        <v>123</v>
      </c>
      <c r="Q69" t="s">
        <v>82</v>
      </c>
      <c r="S69" t="s">
        <v>269</v>
      </c>
      <c r="T69" t="s">
        <v>23</v>
      </c>
      <c r="U69" t="s">
        <v>39</v>
      </c>
      <c r="V69" t="s">
        <v>190</v>
      </c>
      <c r="W69" t="s">
        <v>26</v>
      </c>
      <c r="X69" t="s">
        <v>405</v>
      </c>
      <c r="Y69" t="s">
        <v>484</v>
      </c>
      <c r="Z69" t="s">
        <v>484</v>
      </c>
      <c r="AA69" s="2">
        <v>42825.480578703704</v>
      </c>
      <c r="AB69" s="2">
        <v>42828.057962962965</v>
      </c>
      <c r="AD69">
        <v>1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P1</v>
      </c>
    </row>
    <row r="70" spans="1:34" x14ac:dyDescent="0.3">
      <c r="A70">
        <f t="shared" si="16"/>
        <v>10</v>
      </c>
      <c r="B70">
        <f t="shared" si="17"/>
        <v>0</v>
      </c>
      <c r="C70" s="4">
        <f t="shared" ca="1" si="18"/>
        <v>97526</v>
      </c>
      <c r="D70">
        <v>97526</v>
      </c>
      <c r="E70" t="s">
        <v>843</v>
      </c>
      <c r="F70" t="s">
        <v>482</v>
      </c>
      <c r="G70" t="s">
        <v>652</v>
      </c>
      <c r="H70" t="s">
        <v>184</v>
      </c>
      <c r="I70" t="s">
        <v>81</v>
      </c>
      <c r="J70" t="s">
        <v>123</v>
      </c>
      <c r="K70" t="str">
        <f t="shared" ca="1" si="19"/>
        <v>.</v>
      </c>
      <c r="L70" t="s">
        <v>484</v>
      </c>
      <c r="M70" t="s">
        <v>917</v>
      </c>
      <c r="N70" t="s">
        <v>920</v>
      </c>
      <c r="O70" t="s">
        <v>123</v>
      </c>
      <c r="P70" t="s">
        <v>123</v>
      </c>
      <c r="Q70" t="s">
        <v>82</v>
      </c>
      <c r="S70" t="s">
        <v>269</v>
      </c>
      <c r="T70" t="s">
        <v>23</v>
      </c>
      <c r="U70" t="s">
        <v>22</v>
      </c>
      <c r="V70" t="s">
        <v>82</v>
      </c>
      <c r="W70" t="s">
        <v>54</v>
      </c>
      <c r="X70" t="s">
        <v>870</v>
      </c>
      <c r="Y70" t="s">
        <v>484</v>
      </c>
      <c r="Z70" t="s">
        <v>484</v>
      </c>
      <c r="AA70" s="2">
        <v>42821.299687500003</v>
      </c>
      <c r="AB70" s="2">
        <v>42832.377430555556</v>
      </c>
      <c r="AD70">
        <v>19</v>
      </c>
      <c r="AE70" t="str">
        <f t="shared" ca="1" si="20"/>
        <v>Quotas</v>
      </c>
      <c r="AF70" t="str">
        <f t="shared" ca="1" si="21"/>
        <v>Avitus_1.4.0.64-20170419</v>
      </c>
      <c r="AG70" t="str">
        <f t="shared" ca="1" si="22"/>
        <v>NoWaive</v>
      </c>
      <c r="AH70" t="str">
        <f t="shared" ca="1" si="23"/>
        <v>P0</v>
      </c>
    </row>
    <row r="71" spans="1:34" hidden="1" x14ac:dyDescent="0.3">
      <c r="A71">
        <f t="shared" si="16"/>
        <v>1</v>
      </c>
      <c r="B71">
        <f t="shared" si="17"/>
        <v>0</v>
      </c>
      <c r="C71" s="4">
        <f t="shared" ca="1" si="18"/>
        <v>97994</v>
      </c>
      <c r="D71">
        <v>97994</v>
      </c>
      <c r="E71" t="s">
        <v>248</v>
      </c>
      <c r="F71" t="s">
        <v>55</v>
      </c>
      <c r="G71" t="s">
        <v>802</v>
      </c>
      <c r="H71" t="s">
        <v>94</v>
      </c>
      <c r="I71" t="s">
        <v>68</v>
      </c>
      <c r="J71" t="s">
        <v>123</v>
      </c>
      <c r="K71" t="str">
        <f t="shared" ca="1" si="19"/>
        <v>NTR</v>
      </c>
      <c r="L71" t="s">
        <v>484</v>
      </c>
      <c r="M71" t="s">
        <v>484</v>
      </c>
      <c r="N71" t="s">
        <v>995</v>
      </c>
      <c r="O71" t="s">
        <v>123</v>
      </c>
      <c r="P71" t="s">
        <v>123</v>
      </c>
      <c r="Q71" t="s">
        <v>21</v>
      </c>
      <c r="S71" t="s">
        <v>269</v>
      </c>
      <c r="T71" t="s">
        <v>23</v>
      </c>
      <c r="U71" t="s">
        <v>22</v>
      </c>
      <c r="V71" t="s">
        <v>82</v>
      </c>
      <c r="W71" t="s">
        <v>54</v>
      </c>
      <c r="X71" t="s">
        <v>188</v>
      </c>
      <c r="Y71" t="s">
        <v>484</v>
      </c>
      <c r="Z71" t="s">
        <v>484</v>
      </c>
      <c r="AA71" s="2">
        <v>42831.169050925928</v>
      </c>
      <c r="AB71" s="2">
        <v>42832.039768518516</v>
      </c>
      <c r="AD71">
        <v>4</v>
      </c>
      <c r="AE71" t="str">
        <f t="shared" ca="1" si="20"/>
        <v>NTR</v>
      </c>
      <c r="AF71" t="str">
        <f t="shared" ca="1" si="21"/>
        <v>NoTarg</v>
      </c>
      <c r="AG71" t="str">
        <f t="shared" ca="1" si="22"/>
        <v>NoWaive</v>
      </c>
      <c r="AH71" t="str">
        <f t="shared" ca="1" si="23"/>
        <v>NTR</v>
      </c>
    </row>
    <row r="72" spans="1:34" x14ac:dyDescent="0.3">
      <c r="A72">
        <f t="shared" si="16"/>
        <v>91</v>
      </c>
      <c r="B72">
        <f t="shared" si="17"/>
        <v>3</v>
      </c>
      <c r="C72" s="4">
        <f t="shared" ca="1" si="18"/>
        <v>94268</v>
      </c>
      <c r="D72">
        <v>94268</v>
      </c>
      <c r="E72" t="s">
        <v>181</v>
      </c>
      <c r="F72" t="s">
        <v>55</v>
      </c>
      <c r="G72" t="s">
        <v>182</v>
      </c>
      <c r="H72" t="s">
        <v>112</v>
      </c>
      <c r="I72" t="s">
        <v>30</v>
      </c>
      <c r="J72" t="s">
        <v>123</v>
      </c>
      <c r="K72" t="str">
        <f t="shared" ca="1" si="19"/>
        <v>.</v>
      </c>
      <c r="L72" t="s">
        <v>484</v>
      </c>
      <c r="M72" t="s">
        <v>978</v>
      </c>
      <c r="N72" t="s">
        <v>368</v>
      </c>
      <c r="O72">
        <v>12452</v>
      </c>
      <c r="P72" t="s">
        <v>645</v>
      </c>
      <c r="Q72" t="s">
        <v>82</v>
      </c>
      <c r="S72" t="s">
        <v>269</v>
      </c>
      <c r="T72" t="s">
        <v>36</v>
      </c>
      <c r="U72" t="s">
        <v>35</v>
      </c>
      <c r="V72" t="s">
        <v>25</v>
      </c>
      <c r="W72" t="s">
        <v>26</v>
      </c>
      <c r="X72" t="s">
        <v>218</v>
      </c>
      <c r="Y72" t="s">
        <v>484</v>
      </c>
      <c r="Z72" t="s">
        <v>484</v>
      </c>
      <c r="AA72" s="2">
        <v>42741.246898148151</v>
      </c>
      <c r="AB72" s="2">
        <v>42829.318043981482</v>
      </c>
      <c r="AD72">
        <v>5</v>
      </c>
      <c r="AE72" t="str">
        <f t="shared" ca="1" si="20"/>
        <v>Snapshots</v>
      </c>
      <c r="AF72" t="str">
        <f t="shared" ca="1" si="21"/>
        <v>Avitus_1.4.0.66-20170503</v>
      </c>
      <c r="AG72" t="str">
        <f t="shared" ca="1" si="22"/>
        <v>NoWaive</v>
      </c>
      <c r="AH72" t="str">
        <f t="shared" ca="1" si="23"/>
        <v>P1</v>
      </c>
    </row>
    <row r="73" spans="1:34" x14ac:dyDescent="0.3">
      <c r="A73">
        <f t="shared" si="16"/>
        <v>29</v>
      </c>
      <c r="B73">
        <f t="shared" si="17"/>
        <v>3</v>
      </c>
      <c r="C73" s="4">
        <f t="shared" ca="1" si="18"/>
        <v>96848</v>
      </c>
      <c r="D73">
        <v>96848</v>
      </c>
      <c r="E73" t="s">
        <v>218</v>
      </c>
      <c r="F73" t="s">
        <v>55</v>
      </c>
      <c r="G73" t="s">
        <v>182</v>
      </c>
      <c r="H73" t="s">
        <v>94</v>
      </c>
      <c r="I73" t="s">
        <v>30</v>
      </c>
      <c r="J73" t="s">
        <v>123</v>
      </c>
      <c r="K73" t="str">
        <f t="shared" ca="1" si="19"/>
        <v>.</v>
      </c>
      <c r="L73" t="s">
        <v>484</v>
      </c>
      <c r="M73" t="s">
        <v>980</v>
      </c>
      <c r="N73" t="s">
        <v>918</v>
      </c>
      <c r="O73" t="s">
        <v>123</v>
      </c>
      <c r="P73" t="s">
        <v>123</v>
      </c>
      <c r="Q73" t="s">
        <v>82</v>
      </c>
      <c r="S73" t="s">
        <v>269</v>
      </c>
      <c r="T73" t="s">
        <v>23</v>
      </c>
      <c r="U73" t="s">
        <v>22</v>
      </c>
      <c r="V73" t="s">
        <v>29</v>
      </c>
      <c r="W73" t="s">
        <v>54</v>
      </c>
      <c r="X73" t="s">
        <v>218</v>
      </c>
      <c r="Y73" t="s">
        <v>484</v>
      </c>
      <c r="Z73" t="s">
        <v>484</v>
      </c>
      <c r="AA73" s="2">
        <v>42802.22383101852</v>
      </c>
      <c r="AB73" s="2">
        <v>42829.628495370373</v>
      </c>
      <c r="AD73">
        <v>5</v>
      </c>
      <c r="AE73" t="str">
        <f t="shared" ca="1" si="20"/>
        <v>Snapshots</v>
      </c>
      <c r="AF73" t="str">
        <f t="shared" ca="1" si="21"/>
        <v>Avitus_1.4.0.65-20170426</v>
      </c>
      <c r="AG73" t="str">
        <f t="shared" ca="1" si="22"/>
        <v>NoWaive</v>
      </c>
      <c r="AH73" t="str">
        <f t="shared" ca="1" si="23"/>
        <v>P2</v>
      </c>
    </row>
    <row r="74" spans="1:34" hidden="1" x14ac:dyDescent="0.3">
      <c r="A74">
        <f t="shared" si="16"/>
        <v>7</v>
      </c>
      <c r="B74">
        <f t="shared" si="17"/>
        <v>3</v>
      </c>
      <c r="C74" s="4">
        <f t="shared" ca="1" si="18"/>
        <v>97664</v>
      </c>
      <c r="D74">
        <v>97664</v>
      </c>
      <c r="E74" t="s">
        <v>801</v>
      </c>
      <c r="F74" t="s">
        <v>55</v>
      </c>
      <c r="G74" t="s">
        <v>802</v>
      </c>
      <c r="H74" t="s">
        <v>94</v>
      </c>
      <c r="I74" t="s">
        <v>30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931</v>
      </c>
      <c r="O74" t="s">
        <v>123</v>
      </c>
      <c r="P74" t="s">
        <v>123</v>
      </c>
      <c r="Q74" t="s">
        <v>82</v>
      </c>
      <c r="S74" t="s">
        <v>269</v>
      </c>
      <c r="T74" t="s">
        <v>23</v>
      </c>
      <c r="U74" t="s">
        <v>22</v>
      </c>
      <c r="V74" t="s">
        <v>29</v>
      </c>
      <c r="W74" t="s">
        <v>54</v>
      </c>
      <c r="X74" t="s">
        <v>932</v>
      </c>
      <c r="Y74" t="s">
        <v>484</v>
      </c>
      <c r="Z74" t="s">
        <v>484</v>
      </c>
      <c r="AA74" s="2">
        <v>42824.096377314818</v>
      </c>
      <c r="AB74" s="2">
        <v>42829.628171296295</v>
      </c>
      <c r="AD74">
        <v>3</v>
      </c>
      <c r="AE74" t="str">
        <f t="shared" ca="1" si="20"/>
        <v>Snapshots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P2</v>
      </c>
    </row>
    <row r="75" spans="1:34" x14ac:dyDescent="0.3">
      <c r="A75">
        <f t="shared" si="16"/>
        <v>3</v>
      </c>
      <c r="B75">
        <f t="shared" si="17"/>
        <v>2</v>
      </c>
      <c r="C75" s="4">
        <f t="shared" ca="1" si="18"/>
        <v>97833</v>
      </c>
      <c r="D75">
        <v>97833</v>
      </c>
      <c r="E75" t="s">
        <v>867</v>
      </c>
      <c r="F75" t="s">
        <v>55</v>
      </c>
      <c r="G75" t="s">
        <v>802</v>
      </c>
      <c r="H75" t="s">
        <v>184</v>
      </c>
      <c r="I75" t="s">
        <v>123</v>
      </c>
      <c r="J75" t="s">
        <v>123</v>
      </c>
      <c r="K75" t="str">
        <f t="shared" ca="1" si="19"/>
        <v>.</v>
      </c>
      <c r="L75" t="s">
        <v>484</v>
      </c>
      <c r="M75" t="s">
        <v>982</v>
      </c>
      <c r="N75" t="s">
        <v>969</v>
      </c>
      <c r="O75" t="s">
        <v>123</v>
      </c>
      <c r="P75" t="s">
        <v>123</v>
      </c>
      <c r="Q75" t="s">
        <v>82</v>
      </c>
      <c r="S75" t="s">
        <v>269</v>
      </c>
      <c r="T75" t="s">
        <v>51</v>
      </c>
      <c r="U75" t="s">
        <v>22</v>
      </c>
      <c r="V75" t="s">
        <v>82</v>
      </c>
      <c r="W75" t="s">
        <v>107</v>
      </c>
      <c r="X75" t="s">
        <v>970</v>
      </c>
      <c r="Y75" t="s">
        <v>484</v>
      </c>
      <c r="Z75" t="s">
        <v>484</v>
      </c>
      <c r="AA75" s="2">
        <v>42829.212523148148</v>
      </c>
      <c r="AB75" s="2">
        <v>42830.863321759258</v>
      </c>
      <c r="AD75">
        <v>5</v>
      </c>
      <c r="AE75" t="str">
        <f t="shared" ca="1" si="20"/>
        <v>Snapshots</v>
      </c>
      <c r="AF75" t="str">
        <f t="shared" ca="1" si="21"/>
        <v>Avitus_1.4.0.70-20170531</v>
      </c>
      <c r="AG75" t="str">
        <f t="shared" ca="1" si="22"/>
        <v>NoWaive</v>
      </c>
      <c r="AH75" t="str">
        <f t="shared" ca="1" si="23"/>
        <v>P0</v>
      </c>
    </row>
    <row r="76" spans="1:34" x14ac:dyDescent="0.3">
      <c r="A76">
        <f t="shared" si="16"/>
        <v>42217</v>
      </c>
      <c r="B76">
        <f t="shared" si="17"/>
        <v>42217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 t="str">
        <f t="shared" ca="1" si="22"/>
        <v>NoWaive</v>
      </c>
      <c r="AH76">
        <f t="shared" ca="1" si="23"/>
        <v>0</v>
      </c>
    </row>
    <row r="77" spans="1:34" x14ac:dyDescent="0.3">
      <c r="A77">
        <f t="shared" si="16"/>
        <v>42217</v>
      </c>
      <c r="B77">
        <f t="shared" si="17"/>
        <v>42217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 t="str">
        <f t="shared" ca="1" si="22"/>
        <v>NoWaive</v>
      </c>
      <c r="AH77">
        <f t="shared" ca="1" si="23"/>
        <v>0</v>
      </c>
    </row>
    <row r="78" spans="1:34" x14ac:dyDescent="0.3">
      <c r="A78">
        <f t="shared" si="16"/>
        <v>42217</v>
      </c>
      <c r="B78">
        <f t="shared" si="17"/>
        <v>42217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 t="str">
        <f t="shared" ca="1" si="22"/>
        <v>NoWaive</v>
      </c>
      <c r="AH78">
        <f t="shared" ca="1" si="23"/>
        <v>0</v>
      </c>
    </row>
    <row r="79" spans="1:34" x14ac:dyDescent="0.3">
      <c r="A79">
        <f t="shared" si="16"/>
        <v>42217</v>
      </c>
      <c r="B79">
        <f t="shared" si="17"/>
        <v>42217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 t="str">
        <f t="shared" ca="1" si="22"/>
        <v>NoWaive</v>
      </c>
      <c r="AH79">
        <f t="shared" ca="1" si="23"/>
        <v>0</v>
      </c>
    </row>
    <row r="80" spans="1:34" x14ac:dyDescent="0.3">
      <c r="A80">
        <f t="shared" si="16"/>
        <v>42217</v>
      </c>
      <c r="B80">
        <f t="shared" si="17"/>
        <v>42217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 t="str">
        <f t="shared" ca="1" si="22"/>
        <v>NoWaive</v>
      </c>
      <c r="AH80">
        <f t="shared" ca="1" si="23"/>
        <v>0</v>
      </c>
    </row>
    <row r="81" spans="1:34" x14ac:dyDescent="0.3">
      <c r="A81">
        <f t="shared" si="16"/>
        <v>42217</v>
      </c>
      <c r="B81">
        <f t="shared" si="17"/>
        <v>42217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 t="str">
        <f t="shared" ca="1" si="22"/>
        <v>NoWaive</v>
      </c>
      <c r="AH81">
        <f t="shared" ca="1" si="23"/>
        <v>0</v>
      </c>
    </row>
    <row r="82" spans="1:34" x14ac:dyDescent="0.3">
      <c r="A82">
        <f t="shared" si="16"/>
        <v>42217</v>
      </c>
      <c r="B82">
        <f t="shared" si="17"/>
        <v>42217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 t="str">
        <f t="shared" ca="1" si="22"/>
        <v>NoWaive</v>
      </c>
      <c r="AH82">
        <f t="shared" ca="1" si="23"/>
        <v>0</v>
      </c>
    </row>
    <row r="83" spans="1:34" x14ac:dyDescent="0.3">
      <c r="A83">
        <f t="shared" si="16"/>
        <v>42217</v>
      </c>
      <c r="B83">
        <f t="shared" si="17"/>
        <v>42217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 t="str">
        <f t="shared" ca="1" si="22"/>
        <v>NoWaive</v>
      </c>
      <c r="AH83">
        <f t="shared" ca="1" si="23"/>
        <v>0</v>
      </c>
    </row>
    <row r="84" spans="1:34" x14ac:dyDescent="0.3">
      <c r="A84">
        <f t="shared" si="16"/>
        <v>42217</v>
      </c>
      <c r="B84">
        <f t="shared" si="17"/>
        <v>42217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 t="str">
        <f t="shared" ca="1" si="22"/>
        <v>NoWaive</v>
      </c>
      <c r="AH84">
        <f t="shared" ca="1" si="23"/>
        <v>0</v>
      </c>
    </row>
    <row r="85" spans="1:34" x14ac:dyDescent="0.3">
      <c r="A85">
        <f t="shared" si="16"/>
        <v>42217</v>
      </c>
      <c r="B85">
        <f t="shared" si="17"/>
        <v>42217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42217</v>
      </c>
      <c r="B86">
        <f t="shared" si="17"/>
        <v>42217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42217</v>
      </c>
      <c r="B87">
        <f t="shared" si="17"/>
        <v>42217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42217</v>
      </c>
      <c r="B88">
        <f t="shared" si="17"/>
        <v>42217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42217</v>
      </c>
      <c r="B89">
        <f t="shared" si="17"/>
        <v>42217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42217</v>
      </c>
      <c r="B90">
        <f t="shared" si="17"/>
        <v>42217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42217</v>
      </c>
      <c r="B91">
        <f t="shared" si="17"/>
        <v>42217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42217</v>
      </c>
      <c r="B92">
        <f t="shared" si="17"/>
        <v>42217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42217</v>
      </c>
      <c r="B93">
        <f t="shared" si="17"/>
        <v>42217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42217</v>
      </c>
      <c r="B94">
        <f t="shared" si="17"/>
        <v>42217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42217</v>
      </c>
      <c r="B95">
        <f t="shared" si="17"/>
        <v>42217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42217</v>
      </c>
      <c r="B96">
        <f t="shared" si="17"/>
        <v>42217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42217</v>
      </c>
      <c r="B97">
        <f t="shared" si="17"/>
        <v>42217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42217</v>
      </c>
      <c r="B98">
        <f t="shared" si="17"/>
        <v>42217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42217</v>
      </c>
      <c r="B99">
        <f t="shared" si="17"/>
        <v>42217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42217</v>
      </c>
      <c r="B100">
        <f t="shared" si="17"/>
        <v>42217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18</v>
      </c>
      <c r="K103" t="s">
        <v>999</v>
      </c>
    </row>
    <row r="104" spans="1:34" x14ac:dyDescent="0.3">
      <c r="G104" t="s">
        <v>153</v>
      </c>
      <c r="I104" t="str">
        <f>CONCATENATE(MID($K$103,11,5), " Report")</f>
        <v>04-06 Report</v>
      </c>
      <c r="K104" s="6">
        <v>42832</v>
      </c>
    </row>
    <row r="105" spans="1:34" x14ac:dyDescent="0.3">
      <c r="F105" t="s">
        <v>150</v>
      </c>
      <c r="G105">
        <f ca="1">COUNTIFS(K2:K100,"=NTR")</f>
        <v>7</v>
      </c>
      <c r="I105">
        <f ca="1">INDIRECT("'" &amp; $K$103 &amp; "'!$g" &amp; ROW())</f>
        <v>4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6</v>
      </c>
      <c r="I106">
        <f t="shared" ref="I106:I111" ca="1" si="24">INDIRECT("'" &amp; $K$103 &amp; "'!$g" &amp; ROW())</f>
        <v>5</v>
      </c>
      <c r="K106" s="7"/>
    </row>
    <row r="107" spans="1:34" x14ac:dyDescent="0.3">
      <c r="F107" t="s">
        <v>157</v>
      </c>
      <c r="G107">
        <f>COUNTIFS(B2:B81,"&gt;7",B2:B81,"&lt;400")-11</f>
        <v>6</v>
      </c>
      <c r="I107">
        <f t="shared" ca="1" si="24"/>
        <v>7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74</v>
      </c>
      <c r="I109">
        <f t="shared" ca="1" si="24"/>
        <v>67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5</v>
      </c>
      <c r="I111">
        <f t="shared" ca="1" si="24"/>
        <v>1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11</v>
      </c>
      <c r="H115" s="1">
        <f>COUNTIFS($F$2:$F$95,F115 &amp; "*",$H$2:$H$95,"P0")</f>
        <v>9</v>
      </c>
      <c r="I115" s="1">
        <f ca="1">INDIRECT("'" &amp; $K$103 &amp; "'!$g" &amp; ROW())</f>
        <v>10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1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13</v>
      </c>
      <c r="H117" s="1">
        <f t="shared" si="26"/>
        <v>6</v>
      </c>
      <c r="I117" s="1">
        <f t="shared" ca="1" si="27"/>
        <v>11</v>
      </c>
    </row>
    <row r="118" spans="5:13" x14ac:dyDescent="0.3">
      <c r="F118" t="s">
        <v>70</v>
      </c>
      <c r="G118" s="1">
        <f t="shared" si="25"/>
        <v>9</v>
      </c>
      <c r="H118" s="1">
        <f t="shared" si="26"/>
        <v>8</v>
      </c>
      <c r="I118" s="1">
        <f t="shared" ca="1" si="27"/>
        <v>9</v>
      </c>
    </row>
    <row r="119" spans="5:13" x14ac:dyDescent="0.3">
      <c r="F119" t="s">
        <v>253</v>
      </c>
      <c r="G119" s="1">
        <f t="shared" si="25"/>
        <v>5</v>
      </c>
      <c r="H119" s="1">
        <f t="shared" si="26"/>
        <v>3</v>
      </c>
      <c r="I119" s="1">
        <f t="shared" ca="1" si="27"/>
        <v>2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8</v>
      </c>
      <c r="H122" s="1">
        <f t="shared" si="26"/>
        <v>3</v>
      </c>
      <c r="I122" s="1">
        <f t="shared" ca="1" si="27"/>
        <v>8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8</v>
      </c>
      <c r="H125" s="1">
        <f t="shared" si="26"/>
        <v>3</v>
      </c>
      <c r="I125" s="1">
        <f t="shared" ca="1" si="27"/>
        <v>8</v>
      </c>
      <c r="M125" t="str">
        <f>CONCATENATE("Prev Rpt= ",$K$103)</f>
        <v>Prev Rpt= bugs-2017-04-06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42</v>
      </c>
      <c r="M126">
        <f ca="1">INDIRECT("'" &amp; $K$103 &amp; "'!$l" &amp; ROW())</f>
        <v>41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12</v>
      </c>
      <c r="M127">
        <f ca="1">INDIRECT("'" &amp; $K$103 &amp; "'!$l" &amp; ROW())</f>
        <v>11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19</v>
      </c>
      <c r="M128">
        <f ca="1">INDIRECT("'" &amp; $K$103 &amp; "'!$l" &amp; ROW())</f>
        <v>14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2</v>
      </c>
      <c r="I129" s="1">
        <f t="shared" ca="1" si="27"/>
        <v>2</v>
      </c>
      <c r="K129" t="s">
        <v>203</v>
      </c>
      <c r="L129">
        <f>COUNTIFS(H2:H95, "unspecified")</f>
        <v>1</v>
      </c>
      <c r="M129">
        <f ca="1">INDIRECT("'" &amp; $K$103 &amp; "'!$l" &amp; ROW())</f>
        <v>1</v>
      </c>
    </row>
    <row r="130" spans="5:13" x14ac:dyDescent="0.3">
      <c r="F130" t="s">
        <v>86</v>
      </c>
      <c r="G130" s="1">
        <f t="shared" si="25"/>
        <v>11</v>
      </c>
      <c r="H130" s="1">
        <f t="shared" si="26"/>
        <v>5</v>
      </c>
      <c r="I130" s="1">
        <f t="shared" ca="1" si="27"/>
        <v>11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74</v>
      </c>
      <c r="M131" s="1">
        <f ca="1">SUM(M126:M129)</f>
        <v>67</v>
      </c>
    </row>
    <row r="132" spans="5:13" s="1" customFormat="1" x14ac:dyDescent="0.3">
      <c r="F132" s="1" t="s">
        <v>55</v>
      </c>
      <c r="G132" s="1">
        <f>COUNTIFS($F$2:$F$95,F132 &amp; "*")</f>
        <v>5</v>
      </c>
      <c r="H132" s="1">
        <f>COUNTIFS($F$2:$F$95,F132 &amp; "*",$H$2:$H$95,"P0")</f>
        <v>1</v>
      </c>
      <c r="I132" s="1">
        <f t="shared" ca="1" si="27"/>
        <v>4</v>
      </c>
    </row>
    <row r="133" spans="5:13" s="1" customFormat="1" x14ac:dyDescent="0.3">
      <c r="G133" s="1">
        <f>SUM(G115:G132)</f>
        <v>74</v>
      </c>
      <c r="H133" s="1">
        <f>SUM(H115:H132)</f>
        <v>42</v>
      </c>
      <c r="I133" s="1">
        <f ca="1">SUM(I115:I132)</f>
        <v>67</v>
      </c>
      <c r="K133" s="13" t="str">
        <f>CONCATENATE("257 to be verified/closed, ",SUM(77,36)," non-QA submitter.")</f>
        <v>257 to be verified/closed, 113 non-QA submitter.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2</v>
      </c>
      <c r="I136" s="1">
        <f ca="1">INDIRECT("'" &amp; $K$103 &amp; "'!$g" &amp; ROW())</f>
        <v>2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40</v>
      </c>
      <c r="I137" s="1">
        <f ca="1">INDIRECT("'" &amp; $K$103 &amp; "'!$g" &amp; ROW())</f>
        <v>38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32</v>
      </c>
      <c r="I138" s="1">
        <f ca="1">INDIRECT("'" &amp; $K$103 &amp; "'!$g" &amp; ROW())</f>
        <v>27</v>
      </c>
      <c r="K138" s="4" t="s">
        <v>968</v>
      </c>
    </row>
    <row r="139" spans="5:13" x14ac:dyDescent="0.3">
      <c r="G139">
        <f>SUM(G136:G138)</f>
        <v>74</v>
      </c>
      <c r="I139">
        <f ca="1">INDIRECT("'" &amp; $K$103 &amp; "'!$g" &amp; ROW())</f>
        <v>67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46</v>
      </c>
      <c r="I141">
        <f ca="1">INDIRECT("'" &amp; $K$103 &amp; "'!$g" &amp;ROW())</f>
        <v>39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7" ca="1" si="29">INDIRECT("'" &amp; $K$103 &amp; "'!$g" &amp;ROW())</f>
        <v>0</v>
      </c>
    </row>
    <row r="143" spans="5:13" x14ac:dyDescent="0.3">
      <c r="F143" t="s">
        <v>43</v>
      </c>
      <c r="G143">
        <f t="shared" si="28"/>
        <v>14</v>
      </c>
      <c r="I143">
        <f t="shared" ca="1" si="29"/>
        <v>14</v>
      </c>
    </row>
    <row r="144" spans="5:13" s="1" customFormat="1" x14ac:dyDescent="0.3">
      <c r="E144"/>
      <c r="F144" t="s">
        <v>29</v>
      </c>
      <c r="G144">
        <f t="shared" si="28"/>
        <v>11</v>
      </c>
      <c r="I144">
        <f t="shared" ca="1" si="29"/>
        <v>11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74</v>
      </c>
      <c r="I149" s="1">
        <f ca="1">SUM(I141:I147)</f>
        <v>67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1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0</v>
      </c>
      <c r="I158">
        <f t="shared" ca="1" si="30"/>
        <v>0</v>
      </c>
    </row>
    <row r="159" spans="5:9" x14ac:dyDescent="0.3">
      <c r="F159" t="s">
        <v>768</v>
      </c>
      <c r="G159">
        <f t="shared" si="31"/>
        <v>0</v>
      </c>
      <c r="I159">
        <f t="shared" ca="1" si="30"/>
        <v>0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>
    <filterColumn colId="12">
      <filters blank="1">
        <filter val="Avitus_1.4.0.59-20170315"/>
        <filter val="Avitus_1.4.0.63-20170412"/>
        <filter val="Avitus_1.4.0.64-20170419"/>
        <filter val="Avitus_1.4.0.65-20170426"/>
        <filter val="Avitus_1.4.0.66-20170503"/>
        <filter val="Avitus_1.4.0.70-20170531"/>
      </filters>
    </filterColumn>
  </autoFilter>
  <conditionalFormatting sqref="F2:F100">
    <cfRule type="expression" dxfId="151" priority="4">
      <formula>IF(AND(F2 &lt;&gt; AE2, AE2 &lt;&gt; "NTR"), 1,0)</formula>
    </cfRule>
  </conditionalFormatting>
  <conditionalFormatting sqref="M2:M100">
    <cfRule type="expression" dxfId="150" priority="3">
      <formula>IF(AND(M2&lt;&gt;AF2,AF2 &lt;&gt; "---"),IF(AF2 &lt;&gt; "NoTarg",1,0),0)</formula>
    </cfRule>
  </conditionalFormatting>
  <conditionalFormatting sqref="L2:L100">
    <cfRule type="expression" dxfId="149" priority="2">
      <formula>IF(AND(L2 &lt;&gt; AG2, AG2 &lt;&gt; "NoWaive"), 1,0)</formula>
    </cfRule>
  </conditionalFormatting>
  <conditionalFormatting sqref="H2:H100">
    <cfRule type="expression" dxfId="148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47" priority="5">
      <formula>MOD(ROW(),2)=0</formula>
    </cfRule>
  </conditionalFormatting>
  <hyperlinks>
    <hyperlink ref="K115" r:id="rId1"/>
    <hyperlink ref="K1" location="'bugs-2017-04-07'!K118" display="Prev Notes"/>
    <hyperlink ref="N111" location="'bugs-2017-04-07'!A2" display="Top"/>
    <hyperlink ref="E58" r:id="rId2" display="moorthy.mm@hpe.com"/>
    <hyperlink ref="E35" r:id="rId3" display="gabriel.vicoveanu@hpe.com"/>
    <hyperlink ref="E84" r:id="rId4" display="akshay.ballal@hpe.com"/>
    <hyperlink ref="K137" r:id="rId5"/>
    <hyperlink ref="K134" r:id="rId6"/>
    <hyperlink ref="E53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1105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106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107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108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109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110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111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112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113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114" r:id="rId21" name="Button 10">
              <controlPr defaultSize="0" print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AH174"/>
  <sheetViews>
    <sheetView zoomScale="62" zoomScaleNormal="62" workbookViewId="0">
      <pane ySplit="1" topLeftCell="A119" activePane="bottomLeft" state="frozen"/>
      <selection pane="bottomLeft" activeCell="K118" sqref="K118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67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06-Apr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278</v>
      </c>
      <c r="B2">
        <f t="shared" ref="B2:B33" si="1">DAYS360(AB2,$K$104)</f>
        <v>2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62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42829.939375000002</v>
      </c>
      <c r="AD2">
        <v>7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169</v>
      </c>
      <c r="B3">
        <f t="shared" si="1"/>
        <v>8</v>
      </c>
      <c r="C3" s="4">
        <f t="shared" ca="1" si="2"/>
        <v>90773</v>
      </c>
      <c r="D3">
        <v>90773</v>
      </c>
      <c r="E3" t="s">
        <v>146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42822.184363425928</v>
      </c>
      <c r="AD3">
        <v>5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P2</v>
      </c>
    </row>
    <row r="4" spans="1:34" x14ac:dyDescent="0.3">
      <c r="A4">
        <f t="shared" si="0"/>
        <v>126</v>
      </c>
      <c r="B4">
        <f t="shared" si="1"/>
        <v>8</v>
      </c>
      <c r="C4" s="4">
        <f t="shared" ca="1" si="2"/>
        <v>93106</v>
      </c>
      <c r="D4">
        <v>93106</v>
      </c>
      <c r="E4" t="s">
        <v>146</v>
      </c>
      <c r="F4" t="s">
        <v>45</v>
      </c>
      <c r="G4" t="s">
        <v>46</v>
      </c>
      <c r="H4" t="s">
        <v>184</v>
      </c>
      <c r="I4" t="s">
        <v>245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42822.184513888889</v>
      </c>
      <c r="AD4">
        <v>5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79</v>
      </c>
      <c r="B5">
        <f t="shared" si="1"/>
        <v>2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917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42829.273414351854</v>
      </c>
      <c r="AD5">
        <v>10</v>
      </c>
      <c r="AE5" t="str">
        <f t="shared" ca="1" si="4"/>
        <v>ADE</v>
      </c>
      <c r="AF5" t="str">
        <f t="shared" ca="1" si="5"/>
        <v>Avitus_1.4.0.64-20170419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72</v>
      </c>
      <c r="B6">
        <f t="shared" si="1"/>
        <v>2</v>
      </c>
      <c r="C6" s="4">
        <f t="shared" ca="1" si="2"/>
        <v>94952</v>
      </c>
      <c r="D6">
        <v>94952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917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42829.274918981479</v>
      </c>
      <c r="AD6">
        <v>5</v>
      </c>
      <c r="AE6" t="str">
        <f t="shared" ca="1" si="4"/>
        <v>ADE</v>
      </c>
      <c r="AF6" t="str">
        <f t="shared" ca="1" si="5"/>
        <v>Avitus_1.4.0.64-20170419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42</v>
      </c>
      <c r="B7">
        <f t="shared" si="1"/>
        <v>14</v>
      </c>
      <c r="C7" s="4">
        <f t="shared" ca="1" si="2"/>
        <v>96366</v>
      </c>
      <c r="D7">
        <v>96366</v>
      </c>
      <c r="E7" t="s">
        <v>59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42816.157673611109</v>
      </c>
      <c r="AD7">
        <v>1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26</v>
      </c>
      <c r="B8">
        <f t="shared" si="1"/>
        <v>0</v>
      </c>
      <c r="C8" s="4">
        <f t="shared" ca="1" si="2"/>
        <v>96940</v>
      </c>
      <c r="D8">
        <v>96940</v>
      </c>
      <c r="E8" t="s">
        <v>104</v>
      </c>
      <c r="F8" t="s">
        <v>45</v>
      </c>
      <c r="G8" t="s">
        <v>482</v>
      </c>
      <c r="H8" t="s">
        <v>184</v>
      </c>
      <c r="I8" t="s">
        <v>249</v>
      </c>
      <c r="J8" t="s">
        <v>123</v>
      </c>
      <c r="K8" t="str">
        <f t="shared" ca="1" si="3"/>
        <v>Shruti will set keyword and priority</v>
      </c>
      <c r="L8" t="s">
        <v>484</v>
      </c>
      <c r="M8" t="s">
        <v>484</v>
      </c>
      <c r="N8" t="s">
        <v>744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39</v>
      </c>
      <c r="V8" t="s">
        <v>82</v>
      </c>
      <c r="W8" t="s">
        <v>95</v>
      </c>
      <c r="X8" t="s">
        <v>290</v>
      </c>
      <c r="Y8" t="s">
        <v>484</v>
      </c>
      <c r="Z8" t="s">
        <v>484</v>
      </c>
      <c r="AA8" s="2">
        <v>42804.136145833334</v>
      </c>
      <c r="AB8" s="2">
        <v>42831.01761574074</v>
      </c>
      <c r="AD8">
        <v>5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unspecified</v>
      </c>
    </row>
    <row r="9" spans="1:34" x14ac:dyDescent="0.3">
      <c r="A9">
        <f t="shared" si="0"/>
        <v>20</v>
      </c>
      <c r="B9">
        <f t="shared" si="1"/>
        <v>2</v>
      </c>
      <c r="C9" s="4">
        <f t="shared" ca="1" si="2"/>
        <v>97125</v>
      </c>
      <c r="D9">
        <v>97125</v>
      </c>
      <c r="E9" t="s">
        <v>56</v>
      </c>
      <c r="F9" t="s">
        <v>45</v>
      </c>
      <c r="G9" t="s">
        <v>46</v>
      </c>
      <c r="H9" t="s">
        <v>184</v>
      </c>
      <c r="I9" t="s">
        <v>81</v>
      </c>
      <c r="J9" t="s">
        <v>123</v>
      </c>
      <c r="K9" t="str">
        <f t="shared" ca="1" si="3"/>
        <v>May go to 'Can't repro', investigating how this happened</v>
      </c>
      <c r="L9" t="s">
        <v>484</v>
      </c>
      <c r="M9" t="s">
        <v>484</v>
      </c>
      <c r="N9" t="s">
        <v>790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90</v>
      </c>
      <c r="X9" t="s">
        <v>536</v>
      </c>
      <c r="Y9" t="s">
        <v>484</v>
      </c>
      <c r="Z9" t="s">
        <v>484</v>
      </c>
      <c r="AA9" s="2">
        <v>42810.059907407405</v>
      </c>
      <c r="AB9" s="2">
        <v>42829.631504629629</v>
      </c>
      <c r="AD9">
        <v>10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unspecified</v>
      </c>
    </row>
    <row r="10" spans="1:34" x14ac:dyDescent="0.3">
      <c r="A10">
        <f t="shared" si="0"/>
        <v>9</v>
      </c>
      <c r="B10">
        <f t="shared" si="1"/>
        <v>2</v>
      </c>
      <c r="C10" s="4">
        <f t="shared" ca="1" si="2"/>
        <v>97540</v>
      </c>
      <c r="D10">
        <v>97540</v>
      </c>
      <c r="E10" t="s">
        <v>904</v>
      </c>
      <c r="F10" t="s">
        <v>45</v>
      </c>
      <c r="G10" t="s">
        <v>446</v>
      </c>
      <c r="H10" t="s">
        <v>184</v>
      </c>
      <c r="I10" t="s">
        <v>81</v>
      </c>
      <c r="J10" t="s">
        <v>123</v>
      </c>
      <c r="K10" t="str">
        <f t="shared" ca="1" si="3"/>
        <v>In Analysis</v>
      </c>
      <c r="L10" t="s">
        <v>484</v>
      </c>
      <c r="M10" t="s">
        <v>484</v>
      </c>
      <c r="N10" t="s">
        <v>909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90</v>
      </c>
      <c r="X10" t="s">
        <v>430</v>
      </c>
      <c r="Y10" t="s">
        <v>484</v>
      </c>
      <c r="Z10" t="s">
        <v>484</v>
      </c>
      <c r="AA10" s="2">
        <v>42821.82739583333</v>
      </c>
      <c r="AB10" s="2">
        <v>42829.631863425922</v>
      </c>
      <c r="AD10">
        <v>7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unspecified</v>
      </c>
    </row>
    <row r="11" spans="1:34" x14ac:dyDescent="0.3">
      <c r="A11">
        <f t="shared" si="0"/>
        <v>9</v>
      </c>
      <c r="B11">
        <f t="shared" si="1"/>
        <v>1</v>
      </c>
      <c r="C11" s="4">
        <f t="shared" ca="1" si="2"/>
        <v>97541</v>
      </c>
      <c r="D11">
        <v>97541</v>
      </c>
      <c r="E11" t="s">
        <v>140</v>
      </c>
      <c r="F11" t="s">
        <v>45</v>
      </c>
      <c r="G11" t="s">
        <v>131</v>
      </c>
      <c r="H11" t="s">
        <v>184</v>
      </c>
      <c r="I11" t="s">
        <v>68</v>
      </c>
      <c r="J11" t="s">
        <v>123</v>
      </c>
      <c r="K11" t="str">
        <f t="shared" ca="1" si="3"/>
        <v>Need CRB update in bug and on email list</v>
      </c>
      <c r="L11" t="s">
        <v>484</v>
      </c>
      <c r="M11" t="s">
        <v>945</v>
      </c>
      <c r="N11" t="s">
        <v>910</v>
      </c>
      <c r="O11" t="s">
        <v>123</v>
      </c>
      <c r="P11" t="s">
        <v>944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499</v>
      </c>
      <c r="X11" t="s">
        <v>140</v>
      </c>
      <c r="Y11" t="s">
        <v>484</v>
      </c>
      <c r="Z11" t="s">
        <v>484</v>
      </c>
      <c r="AA11" s="2">
        <v>42821.924618055556</v>
      </c>
      <c r="AB11" s="2">
        <v>42830.962337962963</v>
      </c>
      <c r="AD11">
        <v>3</v>
      </c>
      <c r="AE11" t="str">
        <f t="shared" ca="1" si="4"/>
        <v>ADE</v>
      </c>
      <c r="AF11" t="str">
        <f t="shared" ca="1" si="5"/>
        <v>Avitus_1.4.0.62-20170405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20</v>
      </c>
      <c r="B12">
        <f t="shared" si="1"/>
        <v>1</v>
      </c>
      <c r="C12" s="4">
        <f t="shared" ca="1" si="2"/>
        <v>97130</v>
      </c>
      <c r="D12">
        <v>97130</v>
      </c>
      <c r="E12" t="s">
        <v>522</v>
      </c>
      <c r="F12" t="s">
        <v>61</v>
      </c>
      <c r="G12" t="s">
        <v>783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817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35</v>
      </c>
      <c r="V12" t="s">
        <v>82</v>
      </c>
      <c r="W12" t="s">
        <v>54</v>
      </c>
      <c r="X12" t="s">
        <v>522</v>
      </c>
      <c r="Y12" t="s">
        <v>484</v>
      </c>
      <c r="Z12" t="s">
        <v>484</v>
      </c>
      <c r="AA12" s="2">
        <v>42810.142129629632</v>
      </c>
      <c r="AB12" s="2">
        <v>42830.224803240744</v>
      </c>
      <c r="AD12">
        <v>24</v>
      </c>
      <c r="AE12" t="str">
        <f t="shared" ca="1" si="4"/>
        <v>AntiVirus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86</v>
      </c>
      <c r="B13">
        <f t="shared" si="1"/>
        <v>14</v>
      </c>
      <c r="C13" s="4">
        <f t="shared" ca="1" si="2"/>
        <v>94384</v>
      </c>
      <c r="D13">
        <v>94384</v>
      </c>
      <c r="E13" t="s">
        <v>130</v>
      </c>
      <c r="F13" t="s">
        <v>63</v>
      </c>
      <c r="G13" t="s">
        <v>64</v>
      </c>
      <c r="H13" t="s">
        <v>184</v>
      </c>
      <c r="I13" t="s">
        <v>81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308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22</v>
      </c>
      <c r="V13" t="s">
        <v>82</v>
      </c>
      <c r="W13" t="s">
        <v>90</v>
      </c>
      <c r="X13" t="s">
        <v>300</v>
      </c>
      <c r="Y13" t="s">
        <v>484</v>
      </c>
      <c r="Z13" t="s">
        <v>484</v>
      </c>
      <c r="AA13" s="2">
        <v>42745.123425925929</v>
      </c>
      <c r="AB13" s="2">
        <v>42816.188194444447</v>
      </c>
      <c r="AD13">
        <v>14</v>
      </c>
      <c r="AE13" t="str">
        <f t="shared" ca="1" si="4"/>
        <v>AvatarFS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44</v>
      </c>
      <c r="B14">
        <f t="shared" si="1"/>
        <v>20</v>
      </c>
      <c r="C14" s="4">
        <f t="shared" ca="1" si="2"/>
        <v>96279</v>
      </c>
      <c r="D14">
        <v>96279</v>
      </c>
      <c r="E14" t="s">
        <v>804</v>
      </c>
      <c r="F14" t="s">
        <v>63</v>
      </c>
      <c r="G14" t="s">
        <v>55</v>
      </c>
      <c r="H14" t="s">
        <v>184</v>
      </c>
      <c r="I14" t="s">
        <v>649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545</v>
      </c>
      <c r="O14" t="s">
        <v>123</v>
      </c>
      <c r="P14" t="s">
        <v>123</v>
      </c>
      <c r="Q14" t="s">
        <v>82</v>
      </c>
      <c r="S14" t="s">
        <v>269</v>
      </c>
      <c r="T14" t="s">
        <v>36</v>
      </c>
      <c r="U14" t="s">
        <v>22</v>
      </c>
      <c r="V14" t="s">
        <v>82</v>
      </c>
      <c r="W14" t="s">
        <v>90</v>
      </c>
      <c r="X14" t="s">
        <v>405</v>
      </c>
      <c r="Y14" t="s">
        <v>100</v>
      </c>
      <c r="Z14" t="s">
        <v>484</v>
      </c>
      <c r="AA14" s="2">
        <v>42788.363287037035</v>
      </c>
      <c r="AB14" s="2">
        <v>42810.963067129633</v>
      </c>
      <c r="AD14">
        <v>2</v>
      </c>
      <c r="AE14" t="str">
        <f t="shared" ca="1" si="4"/>
        <v>AvatarFS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29</v>
      </c>
      <c r="B15">
        <f t="shared" si="1"/>
        <v>14</v>
      </c>
      <c r="C15" s="4">
        <f t="shared" ca="1" si="2"/>
        <v>96764</v>
      </c>
      <c r="D15">
        <v>96764</v>
      </c>
      <c r="E15" t="s">
        <v>410</v>
      </c>
      <c r="F15" t="s">
        <v>63</v>
      </c>
      <c r="G15" t="s">
        <v>647</v>
      </c>
      <c r="H15" t="s">
        <v>184</v>
      </c>
      <c r="I15" t="s">
        <v>81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653</v>
      </c>
      <c r="O15" t="s">
        <v>123</v>
      </c>
      <c r="P15" t="s">
        <v>123</v>
      </c>
      <c r="Q15" t="s">
        <v>82</v>
      </c>
      <c r="S15" t="s">
        <v>269</v>
      </c>
      <c r="T15" t="s">
        <v>23</v>
      </c>
      <c r="U15" t="s">
        <v>22</v>
      </c>
      <c r="V15" t="s">
        <v>82</v>
      </c>
      <c r="W15" t="s">
        <v>90</v>
      </c>
      <c r="X15" t="s">
        <v>654</v>
      </c>
      <c r="Y15" t="s">
        <v>484</v>
      </c>
      <c r="Z15" t="s">
        <v>484</v>
      </c>
      <c r="AA15" s="2">
        <v>42801.104432870372</v>
      </c>
      <c r="AB15" s="2">
        <v>42816.269120370373</v>
      </c>
      <c r="AD15">
        <v>13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x14ac:dyDescent="0.3">
      <c r="A16">
        <f t="shared" si="0"/>
        <v>19</v>
      </c>
      <c r="B16">
        <f t="shared" si="1"/>
        <v>6</v>
      </c>
      <c r="C16" s="4">
        <f t="shared" ca="1" si="2"/>
        <v>97187</v>
      </c>
      <c r="D16">
        <v>97187</v>
      </c>
      <c r="E16" t="s">
        <v>801</v>
      </c>
      <c r="F16" t="s">
        <v>63</v>
      </c>
      <c r="G16" t="s">
        <v>446</v>
      </c>
      <c r="H16" t="s">
        <v>112</v>
      </c>
      <c r="I16" t="s">
        <v>30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818</v>
      </c>
      <c r="O16">
        <v>17100</v>
      </c>
      <c r="P16" t="s">
        <v>123</v>
      </c>
      <c r="Q16" t="s">
        <v>82</v>
      </c>
      <c r="S16" t="s">
        <v>269</v>
      </c>
      <c r="T16" t="s">
        <v>36</v>
      </c>
      <c r="U16" t="s">
        <v>35</v>
      </c>
      <c r="V16" t="s">
        <v>190</v>
      </c>
      <c r="W16" t="s">
        <v>26</v>
      </c>
      <c r="X16" t="s">
        <v>108</v>
      </c>
      <c r="Y16" t="s">
        <v>103</v>
      </c>
      <c r="Z16" t="s">
        <v>484</v>
      </c>
      <c r="AA16" s="2">
        <v>42811.371180555558</v>
      </c>
      <c r="AB16" s="2">
        <v>42824.081805555557</v>
      </c>
      <c r="AD16">
        <v>1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P1</v>
      </c>
    </row>
    <row r="17" spans="1:34" x14ac:dyDescent="0.3">
      <c r="A17">
        <f t="shared" si="0"/>
        <v>17</v>
      </c>
      <c r="B17">
        <f t="shared" si="1"/>
        <v>1</v>
      </c>
      <c r="C17" s="4">
        <f t="shared" ca="1" si="2"/>
        <v>97247</v>
      </c>
      <c r="D17">
        <v>97247</v>
      </c>
      <c r="E17" t="s">
        <v>977</v>
      </c>
      <c r="F17" t="s">
        <v>63</v>
      </c>
      <c r="G17" t="s">
        <v>555</v>
      </c>
      <c r="H17" t="s">
        <v>94</v>
      </c>
      <c r="I17" t="s">
        <v>24</v>
      </c>
      <c r="J17" t="s">
        <v>123</v>
      </c>
      <c r="K17" t="str">
        <f t="shared" ca="1" si="3"/>
        <v>.</v>
      </c>
      <c r="L17" t="s">
        <v>484</v>
      </c>
      <c r="M17" t="s">
        <v>945</v>
      </c>
      <c r="N17" t="s">
        <v>897</v>
      </c>
      <c r="O17" t="s">
        <v>123</v>
      </c>
      <c r="P17" t="s">
        <v>616</v>
      </c>
      <c r="Q17" t="s">
        <v>82</v>
      </c>
      <c r="S17" t="s">
        <v>269</v>
      </c>
      <c r="T17" t="s">
        <v>36</v>
      </c>
      <c r="U17" t="s">
        <v>39</v>
      </c>
      <c r="V17" t="s">
        <v>82</v>
      </c>
      <c r="W17" t="s">
        <v>90</v>
      </c>
      <c r="X17" t="s">
        <v>617</v>
      </c>
      <c r="Y17" t="s">
        <v>484</v>
      </c>
      <c r="Z17" t="s">
        <v>847</v>
      </c>
      <c r="AA17" s="2">
        <v>42813.979155092595</v>
      </c>
      <c r="AB17" s="2">
        <v>42830.229375000003</v>
      </c>
      <c r="AD17">
        <v>12</v>
      </c>
      <c r="AE17" t="str">
        <f t="shared" ca="1" si="4"/>
        <v>AvatarFS</v>
      </c>
      <c r="AF17" t="str">
        <f t="shared" ca="1" si="5"/>
        <v>Avitus_1.4.0.62-20170405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16</v>
      </c>
      <c r="B18">
        <f t="shared" si="1"/>
        <v>1</v>
      </c>
      <c r="C18" s="4">
        <f t="shared" ca="1" si="2"/>
        <v>97251</v>
      </c>
      <c r="D18">
        <v>97251</v>
      </c>
      <c r="E18" t="s">
        <v>138</v>
      </c>
      <c r="F18" t="s">
        <v>63</v>
      </c>
      <c r="G18" t="s">
        <v>120</v>
      </c>
      <c r="H18" t="s">
        <v>94</v>
      </c>
      <c r="I18" t="s">
        <v>701</v>
      </c>
      <c r="J18" t="s">
        <v>123</v>
      </c>
      <c r="K18" t="str">
        <f t="shared" ca="1" si="3"/>
        <v>.</v>
      </c>
      <c r="L18" t="s">
        <v>484</v>
      </c>
      <c r="M18" t="s">
        <v>945</v>
      </c>
      <c r="N18" t="s">
        <v>819</v>
      </c>
      <c r="O18" t="s">
        <v>123</v>
      </c>
      <c r="P18" t="s">
        <v>123</v>
      </c>
      <c r="Q18" t="s">
        <v>82</v>
      </c>
      <c r="S18" t="s">
        <v>269</v>
      </c>
      <c r="T18" t="s">
        <v>36</v>
      </c>
      <c r="U18" t="s">
        <v>35</v>
      </c>
      <c r="V18" t="s">
        <v>29</v>
      </c>
      <c r="W18" t="s">
        <v>90</v>
      </c>
      <c r="X18" t="s">
        <v>412</v>
      </c>
      <c r="Y18" t="s">
        <v>484</v>
      </c>
      <c r="Z18" t="s">
        <v>847</v>
      </c>
      <c r="AA18" s="2">
        <v>42814.013414351852</v>
      </c>
      <c r="AB18" s="2">
        <v>42830.930648148147</v>
      </c>
      <c r="AD18">
        <v>6</v>
      </c>
      <c r="AE18" t="str">
        <f t="shared" ca="1" si="4"/>
        <v>AvatarFS</v>
      </c>
      <c r="AF18" t="str">
        <f t="shared" ca="1" si="5"/>
        <v>Avitus_1.4.0.62-20170405</v>
      </c>
      <c r="AG18" t="str">
        <f t="shared" ca="1" si="6"/>
        <v>NoWaive</v>
      </c>
      <c r="AH18" t="str">
        <f t="shared" ca="1" si="7"/>
        <v>P2</v>
      </c>
    </row>
    <row r="19" spans="1:34" x14ac:dyDescent="0.3">
      <c r="A19">
        <f t="shared" si="0"/>
        <v>14</v>
      </c>
      <c r="B19">
        <f t="shared" si="1"/>
        <v>6</v>
      </c>
      <c r="C19" s="4">
        <f t="shared" ca="1" si="2"/>
        <v>97354</v>
      </c>
      <c r="D19">
        <v>97354</v>
      </c>
      <c r="E19" t="s">
        <v>845</v>
      </c>
      <c r="F19" t="s">
        <v>63</v>
      </c>
      <c r="G19" t="s">
        <v>841</v>
      </c>
      <c r="H19" t="s">
        <v>184</v>
      </c>
      <c r="I19" t="s">
        <v>245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898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82</v>
      </c>
      <c r="W19" t="s">
        <v>105</v>
      </c>
      <c r="X19" t="s">
        <v>845</v>
      </c>
      <c r="Y19" t="s">
        <v>484</v>
      </c>
      <c r="Z19" t="s">
        <v>484</v>
      </c>
      <c r="AA19" s="2">
        <v>42816.056284722225</v>
      </c>
      <c r="AB19" s="2">
        <v>42824.070856481485</v>
      </c>
      <c r="AD19">
        <v>3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8</v>
      </c>
      <c r="B20">
        <f t="shared" si="1"/>
        <v>6</v>
      </c>
      <c r="C20" s="4">
        <f t="shared" ca="1" si="2"/>
        <v>97551</v>
      </c>
      <c r="D20">
        <v>97551</v>
      </c>
      <c r="E20" t="s">
        <v>845</v>
      </c>
      <c r="F20" t="s">
        <v>63</v>
      </c>
      <c r="G20" t="s">
        <v>446</v>
      </c>
      <c r="H20" t="s">
        <v>184</v>
      </c>
      <c r="I20" t="s">
        <v>30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921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190</v>
      </c>
      <c r="W20" t="s">
        <v>26</v>
      </c>
      <c r="X20" t="s">
        <v>412</v>
      </c>
      <c r="Y20" t="s">
        <v>100</v>
      </c>
      <c r="Z20" t="s">
        <v>484</v>
      </c>
      <c r="AA20" s="2">
        <v>42822.285578703704</v>
      </c>
      <c r="AB20" s="2">
        <v>42824.083993055552</v>
      </c>
      <c r="AD20">
        <v>1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6</v>
      </c>
      <c r="B21">
        <f t="shared" si="1"/>
        <v>6</v>
      </c>
      <c r="C21" s="4">
        <f t="shared" ca="1" si="2"/>
        <v>97673</v>
      </c>
      <c r="D21">
        <v>97673</v>
      </c>
      <c r="E21" t="s">
        <v>62</v>
      </c>
      <c r="F21" t="s">
        <v>63</v>
      </c>
      <c r="G21" t="s">
        <v>733</v>
      </c>
      <c r="H21" t="s">
        <v>184</v>
      </c>
      <c r="I21" t="s">
        <v>24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933</v>
      </c>
      <c r="O21">
        <v>17067</v>
      </c>
      <c r="P21" t="s">
        <v>123</v>
      </c>
      <c r="Q21" t="s">
        <v>82</v>
      </c>
      <c r="S21" t="s">
        <v>269</v>
      </c>
      <c r="T21" t="s">
        <v>36</v>
      </c>
      <c r="U21" t="s">
        <v>22</v>
      </c>
      <c r="V21" t="s">
        <v>190</v>
      </c>
      <c r="W21" t="s">
        <v>26</v>
      </c>
      <c r="X21" t="s">
        <v>934</v>
      </c>
      <c r="Y21" t="s">
        <v>100</v>
      </c>
      <c r="Z21" t="s">
        <v>484</v>
      </c>
      <c r="AA21" s="2">
        <v>42824.147233796299</v>
      </c>
      <c r="AB21" s="2">
        <v>42824.231400462966</v>
      </c>
      <c r="AD21">
        <v>2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>NoWaive</v>
      </c>
      <c r="AH21" t="str">
        <f t="shared" ca="1" si="7"/>
        <v>P0</v>
      </c>
    </row>
    <row r="22" spans="1:34" x14ac:dyDescent="0.3">
      <c r="A22">
        <f t="shared" si="0"/>
        <v>4</v>
      </c>
      <c r="B22">
        <f t="shared" si="1"/>
        <v>2</v>
      </c>
      <c r="C22" s="4">
        <f t="shared" ca="1" si="2"/>
        <v>97772</v>
      </c>
      <c r="D22">
        <v>97772</v>
      </c>
      <c r="E22" t="s">
        <v>957</v>
      </c>
      <c r="F22" t="s">
        <v>63</v>
      </c>
      <c r="G22" t="s">
        <v>607</v>
      </c>
      <c r="H22" t="s">
        <v>156</v>
      </c>
      <c r="I22" t="s">
        <v>123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956</v>
      </c>
      <c r="O22" t="s">
        <v>123</v>
      </c>
      <c r="P22" t="s">
        <v>123</v>
      </c>
      <c r="Q22" t="s">
        <v>21</v>
      </c>
      <c r="S22" t="s">
        <v>269</v>
      </c>
      <c r="T22" t="s">
        <v>23</v>
      </c>
      <c r="U22" t="s">
        <v>50</v>
      </c>
      <c r="V22" t="s">
        <v>82</v>
      </c>
      <c r="W22" t="s">
        <v>95</v>
      </c>
      <c r="X22" t="s">
        <v>957</v>
      </c>
      <c r="Y22" t="s">
        <v>484</v>
      </c>
      <c r="Z22" t="s">
        <v>484</v>
      </c>
      <c r="AA22" s="2">
        <v>42827.974849537037</v>
      </c>
      <c r="AB22" s="2">
        <v>42829.632569444446</v>
      </c>
      <c r="AD22">
        <v>6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unspecified</v>
      </c>
    </row>
    <row r="23" spans="1:34" x14ac:dyDescent="0.3">
      <c r="A23">
        <f t="shared" si="0"/>
        <v>3</v>
      </c>
      <c r="B23">
        <f t="shared" si="1"/>
        <v>0</v>
      </c>
      <c r="C23" s="4">
        <f t="shared" ca="1" si="2"/>
        <v>97780</v>
      </c>
      <c r="D23">
        <v>97780</v>
      </c>
      <c r="E23" t="s">
        <v>959</v>
      </c>
      <c r="F23" t="s">
        <v>63</v>
      </c>
      <c r="G23" t="s">
        <v>555</v>
      </c>
      <c r="H23" t="s">
        <v>94</v>
      </c>
      <c r="I23" t="s">
        <v>24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981</v>
      </c>
      <c r="O23" t="s">
        <v>123</v>
      </c>
      <c r="P23" t="s">
        <v>123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90</v>
      </c>
      <c r="X23" t="s">
        <v>959</v>
      </c>
      <c r="Y23" t="s">
        <v>484</v>
      </c>
      <c r="Z23" t="s">
        <v>484</v>
      </c>
      <c r="AA23" s="2">
        <v>42828.155347222222</v>
      </c>
      <c r="AB23" s="2">
        <v>42831.198773148149</v>
      </c>
      <c r="AD23">
        <v>8</v>
      </c>
      <c r="AE23" t="str">
        <f t="shared" ca="1" si="4"/>
        <v>AvatarFS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unspecified</v>
      </c>
    </row>
    <row r="24" spans="1:34" x14ac:dyDescent="0.3">
      <c r="A24">
        <f t="shared" si="0"/>
        <v>367</v>
      </c>
      <c r="B24">
        <f t="shared" si="1"/>
        <v>76</v>
      </c>
      <c r="C24" s="4">
        <f t="shared" ca="1" si="2"/>
        <v>79691</v>
      </c>
      <c r="D24">
        <v>79691</v>
      </c>
      <c r="E24" t="s">
        <v>69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310</v>
      </c>
      <c r="O24" t="s">
        <v>123</v>
      </c>
      <c r="P24" t="s">
        <v>123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95</v>
      </c>
      <c r="X24" t="s">
        <v>311</v>
      </c>
      <c r="Y24" t="s">
        <v>484</v>
      </c>
      <c r="Z24" t="s">
        <v>484</v>
      </c>
      <c r="AA24" s="2">
        <v>42458.048437500001</v>
      </c>
      <c r="AB24" s="2">
        <v>42755.033599537041</v>
      </c>
      <c r="AD24">
        <v>6</v>
      </c>
      <c r="AE24" t="str">
        <f t="shared" ca="1" si="4"/>
        <v>Documentation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275</v>
      </c>
      <c r="B25">
        <f t="shared" si="1"/>
        <v>59</v>
      </c>
      <c r="C25" s="4">
        <f t="shared" ca="1" si="2"/>
        <v>85572</v>
      </c>
      <c r="D25">
        <v>85572</v>
      </c>
      <c r="E25" t="s">
        <v>252</v>
      </c>
      <c r="F25" t="s">
        <v>70</v>
      </c>
      <c r="G25" t="s">
        <v>71</v>
      </c>
      <c r="H25" t="s">
        <v>184</v>
      </c>
      <c r="I25" t="s">
        <v>81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313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95</v>
      </c>
      <c r="X25" t="s">
        <v>272</v>
      </c>
      <c r="Y25" t="s">
        <v>484</v>
      </c>
      <c r="Z25" t="s">
        <v>484</v>
      </c>
      <c r="AA25" s="2">
        <v>42552.705081018517</v>
      </c>
      <c r="AB25" s="2">
        <v>42773.558530092596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217</v>
      </c>
      <c r="B26">
        <f t="shared" si="1"/>
        <v>76</v>
      </c>
      <c r="C26" s="4">
        <f t="shared" ca="1" si="2"/>
        <v>88250</v>
      </c>
      <c r="D26">
        <v>88250</v>
      </c>
      <c r="E26" t="s">
        <v>72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314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105</v>
      </c>
      <c r="X26" t="s">
        <v>315</v>
      </c>
      <c r="Y26" t="s">
        <v>484</v>
      </c>
      <c r="Z26" t="s">
        <v>484</v>
      </c>
      <c r="AA26" s="2">
        <v>42611.350347222222</v>
      </c>
      <c r="AB26" s="2">
        <v>42755.033576388887</v>
      </c>
      <c r="AD26">
        <v>7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26</v>
      </c>
      <c r="B27">
        <f t="shared" si="1"/>
        <v>26</v>
      </c>
      <c r="C27" s="4">
        <f t="shared" ca="1" si="2"/>
        <v>96941</v>
      </c>
      <c r="D27">
        <v>96941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749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54</v>
      </c>
      <c r="X27" t="s">
        <v>188</v>
      </c>
      <c r="Y27" t="s">
        <v>484</v>
      </c>
      <c r="Z27" t="s">
        <v>484</v>
      </c>
      <c r="AA27" s="2">
        <v>42804.150763888887</v>
      </c>
      <c r="AB27" s="2">
        <v>42804.495324074072</v>
      </c>
      <c r="AD27">
        <v>8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15</v>
      </c>
      <c r="B28">
        <f t="shared" si="1"/>
        <v>3</v>
      </c>
      <c r="C28" s="4">
        <f t="shared" ca="1" si="2"/>
        <v>97325</v>
      </c>
      <c r="D28">
        <v>97325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946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39</v>
      </c>
      <c r="V28" t="s">
        <v>82</v>
      </c>
      <c r="W28" t="s">
        <v>54</v>
      </c>
      <c r="X28" t="s">
        <v>456</v>
      </c>
      <c r="Y28" t="s">
        <v>484</v>
      </c>
      <c r="Z28" t="s">
        <v>484</v>
      </c>
      <c r="AA28" s="2">
        <v>42815.376701388886</v>
      </c>
      <c r="AB28" s="2">
        <v>42828.511076388888</v>
      </c>
      <c r="AD28">
        <v>7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15</v>
      </c>
      <c r="B29">
        <f t="shared" si="1"/>
        <v>12</v>
      </c>
      <c r="C29" s="4">
        <f t="shared" ca="1" si="2"/>
        <v>97340</v>
      </c>
      <c r="D29">
        <v>97340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852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54</v>
      </c>
      <c r="X29" t="s">
        <v>389</v>
      </c>
      <c r="Y29" t="s">
        <v>484</v>
      </c>
      <c r="Z29" t="s">
        <v>484</v>
      </c>
      <c r="AA29" s="2">
        <v>42815.614641203705</v>
      </c>
      <c r="AB29" s="2">
        <v>42818.02071759259</v>
      </c>
      <c r="AD29">
        <v>5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7</v>
      </c>
      <c r="B30">
        <f t="shared" si="1"/>
        <v>3</v>
      </c>
      <c r="C30" s="4">
        <f t="shared" ca="1" si="2"/>
        <v>97618</v>
      </c>
      <c r="D30">
        <v>97618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947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39</v>
      </c>
      <c r="V30" t="s">
        <v>82</v>
      </c>
      <c r="W30" t="s">
        <v>54</v>
      </c>
      <c r="X30" t="s">
        <v>456</v>
      </c>
      <c r="Y30" t="s">
        <v>484</v>
      </c>
      <c r="Z30" t="s">
        <v>484</v>
      </c>
      <c r="AA30" s="2">
        <v>42823.494652777779</v>
      </c>
      <c r="AB30" s="2">
        <v>42828.518969907411</v>
      </c>
      <c r="AD30">
        <v>8</v>
      </c>
      <c r="AE30" t="str">
        <f t="shared" ca="1" si="4"/>
        <v>Documentation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P0</v>
      </c>
    </row>
    <row r="31" spans="1:34" x14ac:dyDescent="0.3">
      <c r="A31">
        <f t="shared" si="0"/>
        <v>3</v>
      </c>
      <c r="B31">
        <f t="shared" si="1"/>
        <v>3</v>
      </c>
      <c r="C31" s="4">
        <f t="shared" ca="1" si="2"/>
        <v>97781</v>
      </c>
      <c r="D31">
        <v>97781</v>
      </c>
      <c r="E31" t="s">
        <v>69</v>
      </c>
      <c r="F31" t="s">
        <v>70</v>
      </c>
      <c r="G31" t="s">
        <v>71</v>
      </c>
      <c r="H31" t="s">
        <v>184</v>
      </c>
      <c r="I31" t="s">
        <v>81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960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95</v>
      </c>
      <c r="X31" t="s">
        <v>311</v>
      </c>
      <c r="Y31" t="s">
        <v>484</v>
      </c>
      <c r="Z31" t="s">
        <v>484</v>
      </c>
      <c r="AA31" s="2">
        <v>42828.162638888891</v>
      </c>
      <c r="AB31" s="2">
        <v>42828.738206018519</v>
      </c>
      <c r="AD31">
        <v>3</v>
      </c>
      <c r="AE31" t="str">
        <f t="shared" ca="1" si="4"/>
        <v>Documentation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2</v>
      </c>
      <c r="B32">
        <f t="shared" si="1"/>
        <v>1</v>
      </c>
      <c r="C32" s="4">
        <f t="shared" ca="1" si="2"/>
        <v>97868</v>
      </c>
      <c r="D32">
        <v>97868</v>
      </c>
      <c r="E32" t="s">
        <v>229</v>
      </c>
      <c r="F32" t="s">
        <v>70</v>
      </c>
      <c r="G32" t="s">
        <v>71</v>
      </c>
      <c r="H32" t="s">
        <v>94</v>
      </c>
      <c r="I32" t="s">
        <v>24</v>
      </c>
      <c r="J32" t="s">
        <v>123</v>
      </c>
      <c r="K32" t="str">
        <f t="shared" ca="1" si="3"/>
        <v>NTR</v>
      </c>
      <c r="L32" t="s">
        <v>484</v>
      </c>
      <c r="M32" t="s">
        <v>484</v>
      </c>
      <c r="N32" t="s">
        <v>983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22</v>
      </c>
      <c r="V32" t="s">
        <v>29</v>
      </c>
      <c r="W32" t="s">
        <v>54</v>
      </c>
      <c r="X32" t="s">
        <v>405</v>
      </c>
      <c r="Y32" t="s">
        <v>484</v>
      </c>
      <c r="Z32" t="s">
        <v>484</v>
      </c>
      <c r="AA32" s="2">
        <v>42829.414212962962</v>
      </c>
      <c r="AB32" s="2">
        <v>42830.016770833332</v>
      </c>
      <c r="AD32">
        <v>3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3</v>
      </c>
      <c r="B33">
        <f t="shared" si="1"/>
        <v>2</v>
      </c>
      <c r="C33" s="4">
        <f t="shared" ca="1" si="2"/>
        <v>97798</v>
      </c>
      <c r="D33">
        <v>97798</v>
      </c>
      <c r="E33" t="s">
        <v>413</v>
      </c>
      <c r="F33" t="s">
        <v>253</v>
      </c>
      <c r="G33" t="s">
        <v>254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945</v>
      </c>
      <c r="N33" t="s">
        <v>961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22</v>
      </c>
      <c r="V33" t="s">
        <v>82</v>
      </c>
      <c r="W33" t="s">
        <v>54</v>
      </c>
      <c r="X33" t="s">
        <v>456</v>
      </c>
      <c r="Y33" t="s">
        <v>484</v>
      </c>
      <c r="Z33" t="s">
        <v>484</v>
      </c>
      <c r="AA33" s="2">
        <v>42828.334247685183</v>
      </c>
      <c r="AB33" s="2">
        <v>42829.661805555559</v>
      </c>
      <c r="AD33">
        <v>1</v>
      </c>
      <c r="AE33" t="str">
        <f t="shared" ca="1" si="4"/>
        <v>File Access Auditing</v>
      </c>
      <c r="AF33" t="str">
        <f t="shared" ca="1" si="5"/>
        <v>Avitus_1.4.0.63-20170412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2</v>
      </c>
      <c r="B34">
        <f t="shared" ref="B34:B65" si="9">DAYS360(AB34,$K$104)</f>
        <v>2</v>
      </c>
      <c r="C34" s="4">
        <f t="shared" ref="C34:C65" ca="1" si="10">HYPERLINK($N$174 &amp; INDIRECT("d" &amp; ROW()),INDIRECT("d" &amp; ROW()))</f>
        <v>97879</v>
      </c>
      <c r="D34">
        <v>97879</v>
      </c>
      <c r="E34" t="s">
        <v>113</v>
      </c>
      <c r="F34" t="s">
        <v>253</v>
      </c>
      <c r="G34" t="s">
        <v>256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NTR</v>
      </c>
      <c r="L34" t="s">
        <v>484</v>
      </c>
      <c r="M34" t="s">
        <v>484</v>
      </c>
      <c r="N34" t="s">
        <v>984</v>
      </c>
      <c r="O34" t="s">
        <v>123</v>
      </c>
      <c r="P34" t="s">
        <v>123</v>
      </c>
      <c r="Q34" t="s">
        <v>82</v>
      </c>
      <c r="S34" t="s">
        <v>269</v>
      </c>
      <c r="T34" t="s">
        <v>23</v>
      </c>
      <c r="U34" t="s">
        <v>22</v>
      </c>
      <c r="V34" t="s">
        <v>82</v>
      </c>
      <c r="W34" t="s">
        <v>54</v>
      </c>
      <c r="X34" t="s">
        <v>277</v>
      </c>
      <c r="Y34" t="s">
        <v>484</v>
      </c>
      <c r="Z34" t="s">
        <v>484</v>
      </c>
      <c r="AA34" s="2">
        <v>42829.472199074073</v>
      </c>
      <c r="AB34" s="2">
        <v>42829.621388888889</v>
      </c>
      <c r="AD34">
        <v>2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215</v>
      </c>
      <c r="B35">
        <f t="shared" si="9"/>
        <v>2</v>
      </c>
      <c r="C35" s="4">
        <f t="shared" ca="1" si="10"/>
        <v>88457</v>
      </c>
      <c r="D35">
        <v>88457</v>
      </c>
      <c r="E35" t="s">
        <v>408</v>
      </c>
      <c r="F35" t="s">
        <v>28</v>
      </c>
      <c r="G35" t="s">
        <v>407</v>
      </c>
      <c r="H35" t="s">
        <v>112</v>
      </c>
      <c r="I35" t="s">
        <v>30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524</v>
      </c>
      <c r="O35">
        <v>11710</v>
      </c>
      <c r="P35" t="s">
        <v>808</v>
      </c>
      <c r="Q35" t="s">
        <v>287</v>
      </c>
      <c r="R35" t="s">
        <v>82</v>
      </c>
      <c r="S35" t="s">
        <v>269</v>
      </c>
      <c r="T35" t="s">
        <v>23</v>
      </c>
      <c r="U35" t="s">
        <v>22</v>
      </c>
      <c r="V35" t="s">
        <v>25</v>
      </c>
      <c r="W35" t="s">
        <v>26</v>
      </c>
      <c r="X35" t="s">
        <v>41</v>
      </c>
      <c r="Y35" t="s">
        <v>484</v>
      </c>
      <c r="Z35" t="s">
        <v>484</v>
      </c>
      <c r="AA35" s="2">
        <v>42614.314895833333</v>
      </c>
      <c r="AB35" s="2">
        <v>42829.70548611111</v>
      </c>
      <c r="AC35" t="s">
        <v>170</v>
      </c>
      <c r="AD35">
        <v>6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P1</v>
      </c>
    </row>
    <row r="36" spans="1:34" x14ac:dyDescent="0.3">
      <c r="A36">
        <f t="shared" si="8"/>
        <v>53</v>
      </c>
      <c r="B36">
        <f t="shared" si="9"/>
        <v>2</v>
      </c>
      <c r="C36" s="4">
        <f t="shared" ca="1" si="10"/>
        <v>95826</v>
      </c>
      <c r="D36">
        <v>95826</v>
      </c>
      <c r="E36" t="s">
        <v>246</v>
      </c>
      <c r="F36" t="s">
        <v>28</v>
      </c>
      <c r="G36" t="s">
        <v>481</v>
      </c>
      <c r="H36" t="s">
        <v>184</v>
      </c>
      <c r="I36" t="s">
        <v>81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379</v>
      </c>
      <c r="O36" t="s">
        <v>123</v>
      </c>
      <c r="P36" t="s">
        <v>38</v>
      </c>
      <c r="Q36" t="s">
        <v>287</v>
      </c>
      <c r="R36" t="s">
        <v>82</v>
      </c>
      <c r="S36" t="s">
        <v>269</v>
      </c>
      <c r="T36" t="s">
        <v>36</v>
      </c>
      <c r="U36" t="s">
        <v>22</v>
      </c>
      <c r="V36" t="s">
        <v>82</v>
      </c>
      <c r="W36" t="s">
        <v>54</v>
      </c>
      <c r="X36" t="s">
        <v>108</v>
      </c>
      <c r="Y36" t="s">
        <v>484</v>
      </c>
      <c r="Z36" t="s">
        <v>484</v>
      </c>
      <c r="AA36" s="2">
        <v>42779.683287037034</v>
      </c>
      <c r="AB36" s="2">
        <v>42829.703969907408</v>
      </c>
      <c r="AC36" t="s">
        <v>170</v>
      </c>
      <c r="AD36">
        <v>5</v>
      </c>
      <c r="AE36" t="str">
        <f t="shared" ca="1" si="12"/>
        <v>Platform Software</v>
      </c>
      <c r="AF36" t="str">
        <f t="shared" ca="1" si="13"/>
        <v xml:space="preserve"> ---</v>
      </c>
      <c r="AG36" t="str">
        <f t="shared" ca="1" si="14"/>
        <v>NoWaive</v>
      </c>
      <c r="AH36" t="str">
        <f t="shared" ca="1" si="15"/>
        <v>P0</v>
      </c>
    </row>
    <row r="37" spans="1:34" x14ac:dyDescent="0.3">
      <c r="A37">
        <f t="shared" si="8"/>
        <v>53</v>
      </c>
      <c r="B37">
        <f t="shared" si="9"/>
        <v>6</v>
      </c>
      <c r="C37" s="4">
        <f t="shared" ca="1" si="10"/>
        <v>95829</v>
      </c>
      <c r="D37">
        <v>95829</v>
      </c>
      <c r="E37" t="s">
        <v>760</v>
      </c>
      <c r="F37" t="s">
        <v>28</v>
      </c>
      <c r="G37" t="s">
        <v>376</v>
      </c>
      <c r="H37" t="s">
        <v>184</v>
      </c>
      <c r="I37" t="s">
        <v>245</v>
      </c>
      <c r="J37" t="s">
        <v>123</v>
      </c>
      <c r="K37" t="str">
        <f t="shared" ca="1" si="11"/>
        <v>.</v>
      </c>
      <c r="L37" t="s">
        <v>484</v>
      </c>
      <c r="M37" t="s">
        <v>917</v>
      </c>
      <c r="N37" t="s">
        <v>385</v>
      </c>
      <c r="O37" t="s">
        <v>123</v>
      </c>
      <c r="P37" t="s">
        <v>196</v>
      </c>
      <c r="Q37" t="s">
        <v>287</v>
      </c>
      <c r="R37" t="s">
        <v>82</v>
      </c>
      <c r="S37" t="s">
        <v>269</v>
      </c>
      <c r="T37" t="s">
        <v>36</v>
      </c>
      <c r="U37" t="s">
        <v>35</v>
      </c>
      <c r="V37" t="s">
        <v>279</v>
      </c>
      <c r="W37" t="s">
        <v>32</v>
      </c>
      <c r="X37" t="s">
        <v>108</v>
      </c>
      <c r="Y37" t="s">
        <v>103</v>
      </c>
      <c r="Z37" t="s">
        <v>484</v>
      </c>
      <c r="AA37" s="2">
        <v>42779.684513888889</v>
      </c>
      <c r="AB37" s="2">
        <v>42824.103460648148</v>
      </c>
      <c r="AC37" t="s">
        <v>170</v>
      </c>
      <c r="AD37">
        <v>6</v>
      </c>
      <c r="AE37" t="str">
        <f t="shared" ca="1" si="12"/>
        <v>Platform Software</v>
      </c>
      <c r="AF37" t="str">
        <f t="shared" ca="1" si="13"/>
        <v>Avitus_1.4.0.64-20170419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19</v>
      </c>
      <c r="B38">
        <f t="shared" si="9"/>
        <v>2</v>
      </c>
      <c r="C38" s="4">
        <f t="shared" ca="1" si="10"/>
        <v>97242</v>
      </c>
      <c r="D38">
        <v>97242</v>
      </c>
      <c r="E38" t="s">
        <v>513</v>
      </c>
      <c r="F38" t="s">
        <v>28</v>
      </c>
      <c r="G38" t="s">
        <v>866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809</v>
      </c>
      <c r="O38">
        <v>17112</v>
      </c>
      <c r="P38" t="s">
        <v>168</v>
      </c>
      <c r="Q38" t="s">
        <v>287</v>
      </c>
      <c r="R38" t="s">
        <v>82</v>
      </c>
      <c r="S38" t="s">
        <v>269</v>
      </c>
      <c r="T38" t="s">
        <v>36</v>
      </c>
      <c r="U38" t="s">
        <v>35</v>
      </c>
      <c r="V38" t="s">
        <v>190</v>
      </c>
      <c r="W38" t="s">
        <v>26</v>
      </c>
      <c r="X38" t="s">
        <v>108</v>
      </c>
      <c r="Y38" t="s">
        <v>103</v>
      </c>
      <c r="Z38" t="s">
        <v>484</v>
      </c>
      <c r="AA38" s="2">
        <v>42811.7106712963</v>
      </c>
      <c r="AB38" s="2">
        <v>42829.703842592593</v>
      </c>
      <c r="AD38">
        <v>3</v>
      </c>
      <c r="AE38" t="str">
        <f t="shared" ca="1" si="12"/>
        <v>Platform Software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P1</v>
      </c>
    </row>
    <row r="39" spans="1:34" x14ac:dyDescent="0.3">
      <c r="A39">
        <f t="shared" si="8"/>
        <v>16</v>
      </c>
      <c r="B39">
        <f t="shared" si="9"/>
        <v>1</v>
      </c>
      <c r="C39" s="4">
        <f t="shared" ca="1" si="10"/>
        <v>97279</v>
      </c>
      <c r="D39">
        <v>97279</v>
      </c>
      <c r="E39" t="s">
        <v>395</v>
      </c>
      <c r="F39" t="s">
        <v>28</v>
      </c>
      <c r="G39" t="s">
        <v>912</v>
      </c>
      <c r="H39" t="s">
        <v>112</v>
      </c>
      <c r="I39" t="s">
        <v>30</v>
      </c>
      <c r="J39" t="s">
        <v>123</v>
      </c>
      <c r="K39" t="str">
        <f t="shared" ca="1" si="11"/>
        <v>.</v>
      </c>
      <c r="L39" t="s">
        <v>484</v>
      </c>
      <c r="M39" t="s">
        <v>945</v>
      </c>
      <c r="N39" t="s">
        <v>810</v>
      </c>
      <c r="O39">
        <v>17090</v>
      </c>
      <c r="P39" t="s">
        <v>168</v>
      </c>
      <c r="Q39" t="s">
        <v>287</v>
      </c>
      <c r="R39" t="s">
        <v>82</v>
      </c>
      <c r="S39" t="s">
        <v>269</v>
      </c>
      <c r="T39" t="s">
        <v>36</v>
      </c>
      <c r="U39" t="s">
        <v>35</v>
      </c>
      <c r="V39" t="s">
        <v>190</v>
      </c>
      <c r="W39" t="s">
        <v>26</v>
      </c>
      <c r="X39" t="s">
        <v>108</v>
      </c>
      <c r="Y39" t="s">
        <v>103</v>
      </c>
      <c r="Z39" t="s">
        <v>484</v>
      </c>
      <c r="AA39" s="2">
        <v>42814.462037037039</v>
      </c>
      <c r="AB39" s="2">
        <v>42830.646886574075</v>
      </c>
      <c r="AD39">
        <v>5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P1</v>
      </c>
    </row>
    <row r="40" spans="1:34" x14ac:dyDescent="0.3">
      <c r="A40">
        <f t="shared" si="8"/>
        <v>8</v>
      </c>
      <c r="B40">
        <f t="shared" si="9"/>
        <v>2</v>
      </c>
      <c r="C40" s="4">
        <f t="shared" ca="1" si="10"/>
        <v>97575</v>
      </c>
      <c r="D40">
        <v>97575</v>
      </c>
      <c r="E40" t="s">
        <v>513</v>
      </c>
      <c r="F40" t="s">
        <v>28</v>
      </c>
      <c r="G40" t="s">
        <v>914</v>
      </c>
      <c r="H40" t="s">
        <v>184</v>
      </c>
      <c r="I40" t="s">
        <v>81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924</v>
      </c>
      <c r="O40" t="s">
        <v>123</v>
      </c>
      <c r="P40" t="s">
        <v>196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82</v>
      </c>
      <c r="W40" t="s">
        <v>90</v>
      </c>
      <c r="X40" t="s">
        <v>108</v>
      </c>
      <c r="Y40" t="s">
        <v>484</v>
      </c>
      <c r="Z40" t="s">
        <v>484</v>
      </c>
      <c r="AA40" s="2">
        <v>42822.72452546296</v>
      </c>
      <c r="AB40" s="2">
        <v>42829.704328703701</v>
      </c>
      <c r="AD40">
        <v>2</v>
      </c>
      <c r="AE40" t="str">
        <f t="shared" ca="1" si="12"/>
        <v>Platform Software</v>
      </c>
      <c r="AF40" t="str">
        <f t="shared" ca="1" si="13"/>
        <v xml:space="preserve"> ---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2</v>
      </c>
      <c r="B41">
        <f t="shared" si="9"/>
        <v>2</v>
      </c>
      <c r="C41" s="4">
        <f t="shared" ca="1" si="10"/>
        <v>97902</v>
      </c>
      <c r="D41">
        <v>97902</v>
      </c>
      <c r="E41" t="s">
        <v>480</v>
      </c>
      <c r="F41" t="s">
        <v>28</v>
      </c>
      <c r="G41" t="s">
        <v>481</v>
      </c>
      <c r="H41" t="s">
        <v>94</v>
      </c>
      <c r="I41" t="s">
        <v>24</v>
      </c>
      <c r="J41" t="s">
        <v>123</v>
      </c>
      <c r="K41" t="str">
        <f t="shared" ca="1" si="11"/>
        <v>NTR</v>
      </c>
      <c r="L41" t="s">
        <v>484</v>
      </c>
      <c r="M41" t="s">
        <v>980</v>
      </c>
      <c r="N41" t="s">
        <v>985</v>
      </c>
      <c r="O41" t="s">
        <v>123</v>
      </c>
      <c r="P41" t="s">
        <v>123</v>
      </c>
      <c r="Q41" t="s">
        <v>287</v>
      </c>
      <c r="R41" t="s">
        <v>419</v>
      </c>
      <c r="S41" t="s">
        <v>269</v>
      </c>
      <c r="T41" t="s">
        <v>23</v>
      </c>
      <c r="U41" t="s">
        <v>22</v>
      </c>
      <c r="V41" t="s">
        <v>156</v>
      </c>
      <c r="W41" t="s">
        <v>489</v>
      </c>
      <c r="X41" t="s">
        <v>480</v>
      </c>
      <c r="Y41" t="s">
        <v>484</v>
      </c>
      <c r="Z41" t="s">
        <v>484</v>
      </c>
      <c r="AA41" s="2">
        <v>42829.617002314815</v>
      </c>
      <c r="AB41" s="2">
        <v>42829.706643518519</v>
      </c>
      <c r="AD41">
        <v>4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x14ac:dyDescent="0.3">
      <c r="A42">
        <f t="shared" si="8"/>
        <v>1</v>
      </c>
      <c r="B42">
        <f t="shared" si="9"/>
        <v>1</v>
      </c>
      <c r="C42" s="4">
        <f t="shared" ca="1" si="10"/>
        <v>97971</v>
      </c>
      <c r="D42">
        <v>97971</v>
      </c>
      <c r="E42" t="s">
        <v>513</v>
      </c>
      <c r="F42" t="s">
        <v>28</v>
      </c>
      <c r="G42" t="s">
        <v>866</v>
      </c>
      <c r="H42" t="s">
        <v>112</v>
      </c>
      <c r="I42" t="s">
        <v>30</v>
      </c>
      <c r="J42" t="s">
        <v>123</v>
      </c>
      <c r="K42" t="str">
        <f t="shared" ca="1" si="11"/>
        <v>NTR</v>
      </c>
      <c r="L42" t="s">
        <v>484</v>
      </c>
      <c r="M42" t="s">
        <v>484</v>
      </c>
      <c r="N42" t="s">
        <v>986</v>
      </c>
      <c r="O42" t="s">
        <v>123</v>
      </c>
      <c r="P42" t="s">
        <v>123</v>
      </c>
      <c r="Q42" t="s">
        <v>287</v>
      </c>
      <c r="R42" t="s">
        <v>82</v>
      </c>
      <c r="S42" t="s">
        <v>269</v>
      </c>
      <c r="T42" t="s">
        <v>36</v>
      </c>
      <c r="U42" t="s">
        <v>35</v>
      </c>
      <c r="V42" t="s">
        <v>287</v>
      </c>
      <c r="W42" t="s">
        <v>95</v>
      </c>
      <c r="X42" t="s">
        <v>108</v>
      </c>
      <c r="Y42" t="s">
        <v>103</v>
      </c>
      <c r="Z42" t="s">
        <v>484</v>
      </c>
      <c r="AA42" s="2">
        <v>42830.646192129629</v>
      </c>
      <c r="AB42" s="2">
        <v>42830.646886574075</v>
      </c>
      <c r="AD42">
        <v>2</v>
      </c>
      <c r="AE42" t="str">
        <f t="shared" ca="1" si="12"/>
        <v>NTR</v>
      </c>
      <c r="AF42" t="str">
        <f t="shared" ca="1" si="13"/>
        <v>NoTarg</v>
      </c>
      <c r="AG42" t="str">
        <f t="shared" ca="1" si="14"/>
        <v>NoWaive</v>
      </c>
      <c r="AH42" t="str">
        <f t="shared" ca="1" si="15"/>
        <v>NTR</v>
      </c>
    </row>
    <row r="43" spans="1:34" x14ac:dyDescent="0.3">
      <c r="A43">
        <f t="shared" si="8"/>
        <v>92</v>
      </c>
      <c r="B43">
        <f t="shared" si="9"/>
        <v>3</v>
      </c>
      <c r="C43" s="4">
        <f t="shared" ca="1" si="10"/>
        <v>94191</v>
      </c>
      <c r="D43">
        <v>94191</v>
      </c>
      <c r="E43" t="s">
        <v>186</v>
      </c>
      <c r="F43" t="s">
        <v>75</v>
      </c>
      <c r="G43" t="s">
        <v>76</v>
      </c>
      <c r="H43" t="s">
        <v>112</v>
      </c>
      <c r="I43" t="s">
        <v>30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344</v>
      </c>
      <c r="O43">
        <v>12886</v>
      </c>
      <c r="P43" t="s">
        <v>123</v>
      </c>
      <c r="Q43" t="s">
        <v>82</v>
      </c>
      <c r="S43" t="s">
        <v>269</v>
      </c>
      <c r="T43" t="s">
        <v>36</v>
      </c>
      <c r="U43" t="s">
        <v>35</v>
      </c>
      <c r="V43" t="s">
        <v>25</v>
      </c>
      <c r="W43" t="s">
        <v>26</v>
      </c>
      <c r="X43" t="s">
        <v>272</v>
      </c>
      <c r="Y43" t="s">
        <v>103</v>
      </c>
      <c r="Z43" t="s">
        <v>484</v>
      </c>
      <c r="AA43" s="2">
        <v>42739.997685185182</v>
      </c>
      <c r="AB43" s="2">
        <v>42828.734861111108</v>
      </c>
      <c r="AD43">
        <v>9</v>
      </c>
      <c r="AE43" t="str">
        <f t="shared" ca="1" si="12"/>
        <v>Protocols-AAUM</v>
      </c>
      <c r="AF43" t="str">
        <f t="shared" ca="1" si="13"/>
        <v xml:space="preserve"> ---</v>
      </c>
      <c r="AG43" t="str">
        <f t="shared" ca="1" si="14"/>
        <v>NoWaive</v>
      </c>
      <c r="AH43" t="str">
        <f t="shared" ca="1" si="15"/>
        <v>P1</v>
      </c>
    </row>
    <row r="44" spans="1:34" x14ac:dyDescent="0.3">
      <c r="A44">
        <f t="shared" si="8"/>
        <v>65</v>
      </c>
      <c r="B44">
        <f t="shared" si="9"/>
        <v>1</v>
      </c>
      <c r="C44" s="4">
        <f t="shared" ca="1" si="10"/>
        <v>95343</v>
      </c>
      <c r="D44">
        <v>95343</v>
      </c>
      <c r="E44" t="s">
        <v>651</v>
      </c>
      <c r="F44" t="s">
        <v>75</v>
      </c>
      <c r="G44" t="s">
        <v>76</v>
      </c>
      <c r="H44" t="s">
        <v>184</v>
      </c>
      <c r="I44" t="s">
        <v>81</v>
      </c>
      <c r="J44" t="s">
        <v>123</v>
      </c>
      <c r="K44" t="str">
        <f t="shared" ca="1" si="11"/>
        <v>.</v>
      </c>
      <c r="L44" t="s">
        <v>484</v>
      </c>
      <c r="M44" t="s">
        <v>945</v>
      </c>
      <c r="N44" t="s">
        <v>347</v>
      </c>
      <c r="O44" t="s">
        <v>123</v>
      </c>
      <c r="P44" t="s">
        <v>123</v>
      </c>
      <c r="Q44" t="s">
        <v>82</v>
      </c>
      <c r="S44" t="s">
        <v>269</v>
      </c>
      <c r="T44" t="s">
        <v>23</v>
      </c>
      <c r="U44" t="s">
        <v>22</v>
      </c>
      <c r="V44" t="s">
        <v>82</v>
      </c>
      <c r="W44" t="s">
        <v>95</v>
      </c>
      <c r="X44" t="s">
        <v>272</v>
      </c>
      <c r="Y44" t="s">
        <v>484</v>
      </c>
      <c r="Z44" t="s">
        <v>851</v>
      </c>
      <c r="AA44" s="2">
        <v>42767.691712962966</v>
      </c>
      <c r="AB44" s="2">
        <v>42830.688715277778</v>
      </c>
      <c r="AC44" t="s">
        <v>979</v>
      </c>
      <c r="AD44">
        <v>10</v>
      </c>
      <c r="AE44" t="str">
        <f t="shared" ca="1" si="12"/>
        <v>Protocols-AAUM</v>
      </c>
      <c r="AF44" t="str">
        <f t="shared" ca="1" si="13"/>
        <v>Avitus_1.4.0.63-20170412</v>
      </c>
      <c r="AG44" t="str">
        <f t="shared" ca="1" si="14"/>
        <v>NoWaive</v>
      </c>
      <c r="AH44" t="str">
        <f t="shared" ca="1" si="15"/>
        <v>P0</v>
      </c>
    </row>
    <row r="45" spans="1:34" x14ac:dyDescent="0.3">
      <c r="A45">
        <f t="shared" si="8"/>
        <v>30</v>
      </c>
      <c r="B45">
        <f t="shared" si="9"/>
        <v>1</v>
      </c>
      <c r="C45" s="4">
        <f t="shared" ca="1" si="10"/>
        <v>96684</v>
      </c>
      <c r="D45">
        <v>96684</v>
      </c>
      <c r="E45" t="s">
        <v>651</v>
      </c>
      <c r="F45" t="s">
        <v>75</v>
      </c>
      <c r="G45" t="s">
        <v>264</v>
      </c>
      <c r="H45" t="s">
        <v>184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945</v>
      </c>
      <c r="N45" t="s">
        <v>681</v>
      </c>
      <c r="O45" t="s">
        <v>123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43</v>
      </c>
      <c r="W45" t="s">
        <v>65</v>
      </c>
      <c r="X45" t="s">
        <v>108</v>
      </c>
      <c r="Y45" t="s">
        <v>484</v>
      </c>
      <c r="Z45" t="s">
        <v>484</v>
      </c>
      <c r="AA45" s="2">
        <v>42800.00984953704</v>
      </c>
      <c r="AB45" s="2">
        <v>42830.381990740738</v>
      </c>
      <c r="AD45">
        <v>1</v>
      </c>
      <c r="AE45" t="str">
        <f t="shared" ca="1" si="12"/>
        <v>Protocols-AAUM</v>
      </c>
      <c r="AF45" t="str">
        <f t="shared" ca="1" si="13"/>
        <v>Avitus_1.4.0.63-20170412</v>
      </c>
      <c r="AG45" t="str">
        <f t="shared" ca="1" si="14"/>
        <v>NoWaive</v>
      </c>
      <c r="AH45" t="str">
        <f t="shared" ca="1" si="15"/>
        <v>P2</v>
      </c>
    </row>
    <row r="46" spans="1:34" x14ac:dyDescent="0.3">
      <c r="A46">
        <f t="shared" si="8"/>
        <v>20</v>
      </c>
      <c r="B46">
        <f t="shared" si="9"/>
        <v>6</v>
      </c>
      <c r="C46" s="4">
        <f t="shared" ca="1" si="10"/>
        <v>97142</v>
      </c>
      <c r="D46">
        <v>97142</v>
      </c>
      <c r="E46" t="s">
        <v>147</v>
      </c>
      <c r="F46" t="s">
        <v>75</v>
      </c>
      <c r="G46" t="s">
        <v>76</v>
      </c>
      <c r="H46" t="s">
        <v>94</v>
      </c>
      <c r="I46" t="s">
        <v>30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827</v>
      </c>
      <c r="O46" t="s">
        <v>123</v>
      </c>
      <c r="P46" t="s">
        <v>98</v>
      </c>
      <c r="Q46" t="s">
        <v>82</v>
      </c>
      <c r="S46" t="s">
        <v>269</v>
      </c>
      <c r="T46" t="s">
        <v>36</v>
      </c>
      <c r="U46" t="s">
        <v>35</v>
      </c>
      <c r="V46" t="s">
        <v>29</v>
      </c>
      <c r="W46" t="s">
        <v>65</v>
      </c>
      <c r="X46" t="s">
        <v>41</v>
      </c>
      <c r="Y46" t="s">
        <v>484</v>
      </c>
      <c r="Z46" t="s">
        <v>484</v>
      </c>
      <c r="AA46" s="2">
        <v>42810.325949074075</v>
      </c>
      <c r="AB46" s="2">
        <v>42824.08085648148</v>
      </c>
      <c r="AD46">
        <v>2</v>
      </c>
      <c r="AE46" t="str">
        <f t="shared" ca="1" si="12"/>
        <v>Protocols-AAUM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P2</v>
      </c>
    </row>
    <row r="47" spans="1:34" x14ac:dyDescent="0.3">
      <c r="A47">
        <f t="shared" si="8"/>
        <v>13</v>
      </c>
      <c r="B47">
        <f t="shared" si="9"/>
        <v>3</v>
      </c>
      <c r="C47" s="4">
        <f t="shared" ca="1" si="10"/>
        <v>97432</v>
      </c>
      <c r="D47">
        <v>97432</v>
      </c>
      <c r="E47" t="s">
        <v>186</v>
      </c>
      <c r="F47" t="s">
        <v>75</v>
      </c>
      <c r="G47" t="s">
        <v>479</v>
      </c>
      <c r="H47" t="s">
        <v>184</v>
      </c>
      <c r="I47" t="s">
        <v>81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907</v>
      </c>
      <c r="O47" t="s">
        <v>123</v>
      </c>
      <c r="P47" t="s">
        <v>123</v>
      </c>
      <c r="Q47" t="s">
        <v>82</v>
      </c>
      <c r="S47" t="s">
        <v>269</v>
      </c>
      <c r="T47" t="s">
        <v>23</v>
      </c>
      <c r="U47" t="s">
        <v>39</v>
      </c>
      <c r="V47" t="s">
        <v>82</v>
      </c>
      <c r="W47" t="s">
        <v>54</v>
      </c>
      <c r="X47" t="s">
        <v>870</v>
      </c>
      <c r="Y47" t="s">
        <v>484</v>
      </c>
      <c r="Z47" t="s">
        <v>484</v>
      </c>
      <c r="AA47" s="2">
        <v>42817.337476851855</v>
      </c>
      <c r="AB47" s="2">
        <v>42828.542268518519</v>
      </c>
      <c r="AD47">
        <v>12</v>
      </c>
      <c r="AE47" t="str">
        <f t="shared" ca="1" si="12"/>
        <v>Protocols-AAUM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P0</v>
      </c>
    </row>
    <row r="48" spans="1:34" x14ac:dyDescent="0.3">
      <c r="A48">
        <f t="shared" si="8"/>
        <v>8</v>
      </c>
      <c r="B48">
        <f t="shared" si="9"/>
        <v>6</v>
      </c>
      <c r="C48" s="4">
        <f t="shared" ca="1" si="10"/>
        <v>97569</v>
      </c>
      <c r="D48">
        <v>97569</v>
      </c>
      <c r="E48" t="s">
        <v>133</v>
      </c>
      <c r="F48" t="s">
        <v>75</v>
      </c>
      <c r="G48" t="s">
        <v>76</v>
      </c>
      <c r="H48" t="s">
        <v>94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923</v>
      </c>
      <c r="O48" t="s">
        <v>123</v>
      </c>
      <c r="P48" t="s">
        <v>123</v>
      </c>
      <c r="Q48" t="s">
        <v>82</v>
      </c>
      <c r="S48" t="s">
        <v>269</v>
      </c>
      <c r="T48" t="s">
        <v>23</v>
      </c>
      <c r="U48" t="s">
        <v>22</v>
      </c>
      <c r="V48" t="s">
        <v>82</v>
      </c>
      <c r="W48" t="s">
        <v>95</v>
      </c>
      <c r="X48" t="s">
        <v>391</v>
      </c>
      <c r="Y48" t="s">
        <v>484</v>
      </c>
      <c r="Z48" t="s">
        <v>484</v>
      </c>
      <c r="AA48" s="2">
        <v>42822.570196759261</v>
      </c>
      <c r="AB48" s="2">
        <v>42824.095706018517</v>
      </c>
      <c r="AD48">
        <v>2</v>
      </c>
      <c r="AE48" t="str">
        <f t="shared" ca="1" si="12"/>
        <v>Protocols-AAUM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P2</v>
      </c>
    </row>
    <row r="49" spans="1:34" x14ac:dyDescent="0.3">
      <c r="A49">
        <f t="shared" si="8"/>
        <v>7</v>
      </c>
      <c r="B49">
        <f t="shared" si="9"/>
        <v>2</v>
      </c>
      <c r="C49" s="4">
        <f t="shared" ca="1" si="10"/>
        <v>97617</v>
      </c>
      <c r="D49">
        <v>97617</v>
      </c>
      <c r="E49" t="s">
        <v>149</v>
      </c>
      <c r="F49" t="s">
        <v>75</v>
      </c>
      <c r="G49" t="s">
        <v>80</v>
      </c>
      <c r="H49" t="s">
        <v>94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945</v>
      </c>
      <c r="N49" t="s">
        <v>928</v>
      </c>
      <c r="O49" t="s">
        <v>123</v>
      </c>
      <c r="P49" t="s">
        <v>101</v>
      </c>
      <c r="Q49" t="s">
        <v>82</v>
      </c>
      <c r="S49" t="s">
        <v>269</v>
      </c>
      <c r="T49" t="s">
        <v>36</v>
      </c>
      <c r="U49" t="s">
        <v>22</v>
      </c>
      <c r="V49" t="s">
        <v>29</v>
      </c>
      <c r="W49" t="s">
        <v>65</v>
      </c>
      <c r="X49" t="s">
        <v>405</v>
      </c>
      <c r="Y49" t="s">
        <v>484</v>
      </c>
      <c r="Z49" t="s">
        <v>484</v>
      </c>
      <c r="AA49" s="2">
        <v>42823.494004629632</v>
      </c>
      <c r="AB49" s="2">
        <v>42829.284513888888</v>
      </c>
      <c r="AD49">
        <v>3</v>
      </c>
      <c r="AE49" t="str">
        <f t="shared" ca="1" si="12"/>
        <v>Protocols-AAUM</v>
      </c>
      <c r="AF49" t="str">
        <f t="shared" ca="1" si="13"/>
        <v>Avitus_1.4.0.63-20170412</v>
      </c>
      <c r="AG49" t="str">
        <f t="shared" ca="1" si="14"/>
        <v>NoWaive</v>
      </c>
      <c r="AH49" t="str">
        <f t="shared" ca="1" si="15"/>
        <v>P2</v>
      </c>
    </row>
    <row r="50" spans="1:34" x14ac:dyDescent="0.3">
      <c r="A50">
        <f t="shared" si="8"/>
        <v>7</v>
      </c>
      <c r="B50">
        <f t="shared" si="9"/>
        <v>2</v>
      </c>
      <c r="C50" s="4">
        <f t="shared" ca="1" si="10"/>
        <v>97620</v>
      </c>
      <c r="D50">
        <v>97620</v>
      </c>
      <c r="E50" t="s">
        <v>41</v>
      </c>
      <c r="F50" t="s">
        <v>75</v>
      </c>
      <c r="G50" t="s">
        <v>129</v>
      </c>
      <c r="H50" t="s">
        <v>94</v>
      </c>
      <c r="I50" t="s">
        <v>30</v>
      </c>
      <c r="J50" t="s">
        <v>123</v>
      </c>
      <c r="K50" t="str">
        <f t="shared" ca="1" si="11"/>
        <v>.</v>
      </c>
      <c r="L50" t="s">
        <v>796</v>
      </c>
      <c r="M50" t="s">
        <v>484</v>
      </c>
      <c r="N50" t="s">
        <v>929</v>
      </c>
      <c r="O50" t="s">
        <v>123</v>
      </c>
      <c r="P50" t="s">
        <v>123</v>
      </c>
      <c r="Q50" t="s">
        <v>82</v>
      </c>
      <c r="S50" t="s">
        <v>269</v>
      </c>
      <c r="T50" t="s">
        <v>36</v>
      </c>
      <c r="U50" t="s">
        <v>35</v>
      </c>
      <c r="V50" t="s">
        <v>29</v>
      </c>
      <c r="W50" t="s">
        <v>44</v>
      </c>
      <c r="X50" t="s">
        <v>405</v>
      </c>
      <c r="Y50" t="s">
        <v>484</v>
      </c>
      <c r="Z50" t="s">
        <v>484</v>
      </c>
      <c r="AA50" s="2">
        <v>42823.498773148145</v>
      </c>
      <c r="AB50" s="2">
        <v>42829.285925925928</v>
      </c>
      <c r="AD50">
        <v>5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392</v>
      </c>
      <c r="B51">
        <f t="shared" si="9"/>
        <v>3</v>
      </c>
      <c r="C51" s="4">
        <f t="shared" ca="1" si="10"/>
        <v>78244</v>
      </c>
      <c r="D51">
        <v>78244</v>
      </c>
      <c r="E51" t="s">
        <v>155</v>
      </c>
      <c r="F51" t="s">
        <v>19</v>
      </c>
      <c r="G51" t="s">
        <v>83</v>
      </c>
      <c r="H51" t="s">
        <v>184</v>
      </c>
      <c r="I51" t="s">
        <v>30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353</v>
      </c>
      <c r="O51" t="s">
        <v>123</v>
      </c>
      <c r="P51" t="s">
        <v>123</v>
      </c>
      <c r="Q51" t="s">
        <v>82</v>
      </c>
      <c r="S51" t="s">
        <v>269</v>
      </c>
      <c r="T51" t="s">
        <v>36</v>
      </c>
      <c r="U51" t="s">
        <v>35</v>
      </c>
      <c r="V51" t="s">
        <v>43</v>
      </c>
      <c r="W51" t="s">
        <v>65</v>
      </c>
      <c r="X51" t="s">
        <v>272</v>
      </c>
      <c r="Y51" t="s">
        <v>100</v>
      </c>
      <c r="Z51" t="s">
        <v>484</v>
      </c>
      <c r="AA51" s="2">
        <v>42433.348449074074</v>
      </c>
      <c r="AB51" s="2">
        <v>42828.35019675926</v>
      </c>
      <c r="AD51">
        <v>4</v>
      </c>
      <c r="AE51" t="str">
        <f t="shared" ca="1" si="12"/>
        <v>Protocols-NFS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P0</v>
      </c>
    </row>
    <row r="52" spans="1:34" x14ac:dyDescent="0.3">
      <c r="A52">
        <f t="shared" si="8"/>
        <v>7</v>
      </c>
      <c r="B52">
        <f t="shared" si="9"/>
        <v>1</v>
      </c>
      <c r="C52" s="4">
        <f t="shared" ca="1" si="10"/>
        <v>97602</v>
      </c>
      <c r="D52">
        <v>97602</v>
      </c>
      <c r="E52" t="s">
        <v>447</v>
      </c>
      <c r="F52" t="s">
        <v>19</v>
      </c>
      <c r="G52" t="s">
        <v>442</v>
      </c>
      <c r="H52" t="s">
        <v>184</v>
      </c>
      <c r="I52" t="s">
        <v>123</v>
      </c>
      <c r="J52" t="s">
        <v>123</v>
      </c>
      <c r="K52" t="str">
        <f t="shared" ca="1" si="11"/>
        <v>Moved to managabilty. Investigating</v>
      </c>
      <c r="L52" t="s">
        <v>484</v>
      </c>
      <c r="M52" t="s">
        <v>484</v>
      </c>
      <c r="N52" t="s">
        <v>925</v>
      </c>
      <c r="O52" t="s">
        <v>123</v>
      </c>
      <c r="P52" t="s">
        <v>123</v>
      </c>
      <c r="Q52" t="s">
        <v>82</v>
      </c>
      <c r="S52" t="s">
        <v>269</v>
      </c>
      <c r="T52" t="s">
        <v>36</v>
      </c>
      <c r="U52" t="s">
        <v>35</v>
      </c>
      <c r="V52" t="s">
        <v>82</v>
      </c>
      <c r="W52" t="s">
        <v>54</v>
      </c>
      <c r="X52" t="s">
        <v>405</v>
      </c>
      <c r="Y52" t="s">
        <v>484</v>
      </c>
      <c r="Z52" t="s">
        <v>484</v>
      </c>
      <c r="AA52" s="2">
        <v>42823.435219907406</v>
      </c>
      <c r="AB52" s="2">
        <v>42830.649837962963</v>
      </c>
      <c r="AD52">
        <v>4</v>
      </c>
      <c r="AE52" t="str">
        <f t="shared" ca="1" si="12"/>
        <v>Protocols-NFS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unspecified</v>
      </c>
    </row>
    <row r="53" spans="1:34" x14ac:dyDescent="0.3">
      <c r="A53">
        <f t="shared" si="8"/>
        <v>159</v>
      </c>
      <c r="B53">
        <f t="shared" si="9"/>
        <v>28</v>
      </c>
      <c r="C53" s="4">
        <f t="shared" ca="1" si="10"/>
        <v>91457</v>
      </c>
      <c r="D53">
        <v>91457</v>
      </c>
      <c r="E53" t="s">
        <v>74</v>
      </c>
      <c r="F53" t="s">
        <v>86</v>
      </c>
      <c r="G53" t="s">
        <v>87</v>
      </c>
      <c r="H53" t="s">
        <v>184</v>
      </c>
      <c r="I53" t="s">
        <v>30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358</v>
      </c>
      <c r="O53" t="s">
        <v>123</v>
      </c>
      <c r="P53" t="s">
        <v>123</v>
      </c>
      <c r="Q53" t="s">
        <v>82</v>
      </c>
      <c r="S53" t="s">
        <v>269</v>
      </c>
      <c r="T53" t="s">
        <v>36</v>
      </c>
      <c r="U53" t="s">
        <v>35</v>
      </c>
      <c r="V53" t="s">
        <v>29</v>
      </c>
      <c r="W53" t="s">
        <v>54</v>
      </c>
      <c r="X53" t="s">
        <v>272</v>
      </c>
      <c r="Y53" t="s">
        <v>100</v>
      </c>
      <c r="Z53" t="s">
        <v>484</v>
      </c>
      <c r="AA53" s="2">
        <v>42670.388807870368</v>
      </c>
      <c r="AB53" s="2">
        <v>42802.695787037039</v>
      </c>
      <c r="AD53">
        <v>6</v>
      </c>
      <c r="AE53" t="str">
        <f t="shared" ca="1" si="12"/>
        <v>Protocols-SMB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P0</v>
      </c>
    </row>
    <row r="54" spans="1:34" x14ac:dyDescent="0.3">
      <c r="A54">
        <f t="shared" si="8"/>
        <v>155</v>
      </c>
      <c r="B54">
        <f t="shared" si="9"/>
        <v>76</v>
      </c>
      <c r="C54" s="4">
        <f t="shared" ca="1" si="10"/>
        <v>91629</v>
      </c>
      <c r="D54">
        <v>91629</v>
      </c>
      <c r="E54" t="s">
        <v>18</v>
      </c>
      <c r="F54" t="s">
        <v>86</v>
      </c>
      <c r="G54" t="s">
        <v>92</v>
      </c>
      <c r="H54" t="s">
        <v>112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360</v>
      </c>
      <c r="O54">
        <v>12271</v>
      </c>
      <c r="P54" t="s">
        <v>123</v>
      </c>
      <c r="Q54" t="s">
        <v>82</v>
      </c>
      <c r="S54" t="s">
        <v>269</v>
      </c>
      <c r="T54" t="s">
        <v>23</v>
      </c>
      <c r="U54" t="s">
        <v>22</v>
      </c>
      <c r="V54" t="s">
        <v>25</v>
      </c>
      <c r="W54" t="s">
        <v>26</v>
      </c>
      <c r="X54" t="s">
        <v>272</v>
      </c>
      <c r="Y54" t="s">
        <v>484</v>
      </c>
      <c r="Z54" t="s">
        <v>484</v>
      </c>
      <c r="AA54" s="2">
        <v>42675.623761574076</v>
      </c>
      <c r="AB54" s="2">
        <v>42755.023877314816</v>
      </c>
      <c r="AD54">
        <v>2</v>
      </c>
      <c r="AE54" t="str">
        <f t="shared" ca="1" si="12"/>
        <v>Protocols-SMB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P1</v>
      </c>
    </row>
    <row r="55" spans="1:34" x14ac:dyDescent="0.3">
      <c r="A55">
        <f t="shared" si="8"/>
        <v>76</v>
      </c>
      <c r="B55">
        <f t="shared" si="9"/>
        <v>52</v>
      </c>
      <c r="C55" s="4">
        <f t="shared" ca="1" si="10"/>
        <v>94832</v>
      </c>
      <c r="D55">
        <v>94832</v>
      </c>
      <c r="E55" t="s">
        <v>242</v>
      </c>
      <c r="F55" t="s">
        <v>86</v>
      </c>
      <c r="G55" t="s">
        <v>92</v>
      </c>
      <c r="H55" t="s">
        <v>184</v>
      </c>
      <c r="I55" t="s">
        <v>81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270</v>
      </c>
      <c r="O55" t="s">
        <v>123</v>
      </c>
      <c r="P55" t="s">
        <v>271</v>
      </c>
      <c r="Q55" t="s">
        <v>82</v>
      </c>
      <c r="S55" t="s">
        <v>269</v>
      </c>
      <c r="T55" t="s">
        <v>51</v>
      </c>
      <c r="U55" t="s">
        <v>22</v>
      </c>
      <c r="V55" t="s">
        <v>82</v>
      </c>
      <c r="W55" t="s">
        <v>54</v>
      </c>
      <c r="X55" t="s">
        <v>272</v>
      </c>
      <c r="Y55" t="s">
        <v>484</v>
      </c>
      <c r="Z55" t="s">
        <v>484</v>
      </c>
      <c r="AA55" s="2">
        <v>42755.471365740741</v>
      </c>
      <c r="AB55" s="2">
        <v>42780.311030092591</v>
      </c>
      <c r="AC55" t="s">
        <v>170</v>
      </c>
      <c r="AD55">
        <v>3</v>
      </c>
      <c r="AE55" t="str">
        <f t="shared" ca="1" si="12"/>
        <v>Protocols-SMB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P0</v>
      </c>
    </row>
    <row r="56" spans="1:34" x14ac:dyDescent="0.3">
      <c r="A56">
        <f t="shared" si="8"/>
        <v>76</v>
      </c>
      <c r="B56">
        <f t="shared" si="9"/>
        <v>43</v>
      </c>
      <c r="C56" s="4">
        <f t="shared" ca="1" si="10"/>
        <v>94835</v>
      </c>
      <c r="D56">
        <v>94835</v>
      </c>
      <c r="E56" t="s">
        <v>561</v>
      </c>
      <c r="F56" t="s">
        <v>86</v>
      </c>
      <c r="G56" t="s">
        <v>87</v>
      </c>
      <c r="H56" t="s">
        <v>112</v>
      </c>
      <c r="I56" t="s">
        <v>30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363</v>
      </c>
      <c r="O56">
        <v>13183</v>
      </c>
      <c r="P56" t="s">
        <v>213</v>
      </c>
      <c r="Q56" t="s">
        <v>82</v>
      </c>
      <c r="S56" t="s">
        <v>269</v>
      </c>
      <c r="T56" t="s">
        <v>36</v>
      </c>
      <c r="U56" t="s">
        <v>35</v>
      </c>
      <c r="V56" t="s">
        <v>190</v>
      </c>
      <c r="W56" t="s">
        <v>26</v>
      </c>
      <c r="X56" t="s">
        <v>272</v>
      </c>
      <c r="Y56" t="s">
        <v>103</v>
      </c>
      <c r="Z56" t="s">
        <v>484</v>
      </c>
      <c r="AA56" s="2">
        <v>42755.484872685185</v>
      </c>
      <c r="AB56" s="2">
        <v>42789.603206018517</v>
      </c>
      <c r="AD56">
        <v>1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P1</v>
      </c>
    </row>
    <row r="57" spans="1:34" x14ac:dyDescent="0.3">
      <c r="A57">
        <f t="shared" si="8"/>
        <v>43</v>
      </c>
      <c r="B57">
        <f t="shared" si="9"/>
        <v>6</v>
      </c>
      <c r="C57" s="4">
        <f t="shared" ca="1" si="10"/>
        <v>96345</v>
      </c>
      <c r="D57">
        <v>96345</v>
      </c>
      <c r="E57" t="s">
        <v>405</v>
      </c>
      <c r="F57" t="s">
        <v>86</v>
      </c>
      <c r="G57" t="s">
        <v>92</v>
      </c>
      <c r="H57" t="s">
        <v>184</v>
      </c>
      <c r="I57" t="s">
        <v>560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582</v>
      </c>
      <c r="O57" t="s">
        <v>123</v>
      </c>
      <c r="P57" t="s">
        <v>123</v>
      </c>
      <c r="Q57" t="s">
        <v>82</v>
      </c>
      <c r="S57" t="s">
        <v>269</v>
      </c>
      <c r="T57" t="s">
        <v>23</v>
      </c>
      <c r="U57" t="s">
        <v>22</v>
      </c>
      <c r="V57" t="s">
        <v>82</v>
      </c>
      <c r="W57" t="s">
        <v>40</v>
      </c>
      <c r="X57" t="s">
        <v>559</v>
      </c>
      <c r="Y57" t="s">
        <v>484</v>
      </c>
      <c r="Z57" t="s">
        <v>484</v>
      </c>
      <c r="AA57" s="2">
        <v>42789.95722222222</v>
      </c>
      <c r="AB57" s="2">
        <v>42824.414317129631</v>
      </c>
      <c r="AC57" t="s">
        <v>789</v>
      </c>
      <c r="AD57">
        <v>66</v>
      </c>
      <c r="AE57" t="str">
        <f t="shared" ca="1" si="12"/>
        <v>Protocols-SMB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P0</v>
      </c>
    </row>
    <row r="58" spans="1:34" x14ac:dyDescent="0.3">
      <c r="A58">
        <f t="shared" si="8"/>
        <v>28</v>
      </c>
      <c r="B58">
        <f t="shared" si="9"/>
        <v>23</v>
      </c>
      <c r="C58" s="4">
        <f t="shared" ca="1" si="10"/>
        <v>96870</v>
      </c>
      <c r="D58">
        <v>96870</v>
      </c>
      <c r="E58" t="s">
        <v>91</v>
      </c>
      <c r="F58" t="s">
        <v>86</v>
      </c>
      <c r="G58" t="s">
        <v>266</v>
      </c>
      <c r="H58" t="s">
        <v>184</v>
      </c>
      <c r="I58" t="s">
        <v>81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772</v>
      </c>
      <c r="O58" t="s">
        <v>123</v>
      </c>
      <c r="P58" t="s">
        <v>123</v>
      </c>
      <c r="Q58" t="s">
        <v>82</v>
      </c>
      <c r="S58" t="s">
        <v>269</v>
      </c>
      <c r="T58" t="s">
        <v>36</v>
      </c>
      <c r="U58" t="s">
        <v>22</v>
      </c>
      <c r="V58" t="s">
        <v>82</v>
      </c>
      <c r="W58" t="s">
        <v>54</v>
      </c>
      <c r="X58" t="s">
        <v>405</v>
      </c>
      <c r="Y58" t="s">
        <v>484</v>
      </c>
      <c r="Z58" t="s">
        <v>484</v>
      </c>
      <c r="AA58" s="2">
        <v>42802.551319444443</v>
      </c>
      <c r="AB58" s="2">
        <v>42807.556608796294</v>
      </c>
      <c r="AD58">
        <v>1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P0</v>
      </c>
    </row>
    <row r="59" spans="1:34" x14ac:dyDescent="0.3">
      <c r="A59">
        <f t="shared" si="8"/>
        <v>23</v>
      </c>
      <c r="B59">
        <f t="shared" si="9"/>
        <v>18</v>
      </c>
      <c r="C59" s="4">
        <f t="shared" ca="1" si="10"/>
        <v>97003</v>
      </c>
      <c r="D59">
        <v>97003</v>
      </c>
      <c r="E59" t="s">
        <v>399</v>
      </c>
      <c r="F59" t="s">
        <v>86</v>
      </c>
      <c r="G59" t="s">
        <v>87</v>
      </c>
      <c r="H59" t="s">
        <v>184</v>
      </c>
      <c r="I59" t="s">
        <v>68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775</v>
      </c>
      <c r="O59" t="s">
        <v>123</v>
      </c>
      <c r="P59" t="s">
        <v>123</v>
      </c>
      <c r="Q59" t="s">
        <v>82</v>
      </c>
      <c r="S59" t="s">
        <v>269</v>
      </c>
      <c r="T59" t="s">
        <v>23</v>
      </c>
      <c r="U59" t="s">
        <v>22</v>
      </c>
      <c r="V59" t="s">
        <v>82</v>
      </c>
      <c r="W59" t="s">
        <v>683</v>
      </c>
      <c r="X59" t="s">
        <v>405</v>
      </c>
      <c r="Y59" t="s">
        <v>484</v>
      </c>
      <c r="Z59" t="s">
        <v>484</v>
      </c>
      <c r="AA59" s="2">
        <v>42807.546134259261</v>
      </c>
      <c r="AB59" s="2">
        <v>42812.038807870369</v>
      </c>
      <c r="AC59" t="s">
        <v>402</v>
      </c>
      <c r="AD59">
        <v>2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P0</v>
      </c>
    </row>
    <row r="60" spans="1:34" x14ac:dyDescent="0.3">
      <c r="A60">
        <f t="shared" si="8"/>
        <v>23</v>
      </c>
      <c r="B60">
        <f t="shared" si="9"/>
        <v>2</v>
      </c>
      <c r="C60" s="4">
        <f t="shared" ca="1" si="10"/>
        <v>97010</v>
      </c>
      <c r="D60">
        <v>97010</v>
      </c>
      <c r="E60" t="s">
        <v>18</v>
      </c>
      <c r="F60" t="s">
        <v>86</v>
      </c>
      <c r="G60" t="s">
        <v>92</v>
      </c>
      <c r="H60" t="s">
        <v>94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776</v>
      </c>
      <c r="O60" t="s">
        <v>123</v>
      </c>
      <c r="P60" t="s">
        <v>626</v>
      </c>
      <c r="Q60" t="s">
        <v>82</v>
      </c>
      <c r="S60" t="s">
        <v>269</v>
      </c>
      <c r="T60" t="s">
        <v>36</v>
      </c>
      <c r="U60" t="s">
        <v>35</v>
      </c>
      <c r="V60" t="s">
        <v>29</v>
      </c>
      <c r="W60" t="s">
        <v>54</v>
      </c>
      <c r="X60" t="s">
        <v>405</v>
      </c>
      <c r="Y60" t="s">
        <v>484</v>
      </c>
      <c r="Z60" t="s">
        <v>484</v>
      </c>
      <c r="AA60" s="2">
        <v>42807.641898148147</v>
      </c>
      <c r="AB60" s="2">
        <v>42829.62767361111</v>
      </c>
      <c r="AD60">
        <v>3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P0</v>
      </c>
    </row>
    <row r="61" spans="1:34" x14ac:dyDescent="0.3">
      <c r="A61">
        <f t="shared" si="8"/>
        <v>22</v>
      </c>
      <c r="B61">
        <f t="shared" si="9"/>
        <v>18</v>
      </c>
      <c r="C61" s="4">
        <f t="shared" ca="1" si="10"/>
        <v>97041</v>
      </c>
      <c r="D61">
        <v>97041</v>
      </c>
      <c r="E61" t="s">
        <v>265</v>
      </c>
      <c r="F61" t="s">
        <v>86</v>
      </c>
      <c r="G61" t="s">
        <v>87</v>
      </c>
      <c r="H61" t="s">
        <v>112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777</v>
      </c>
      <c r="O61">
        <v>17092</v>
      </c>
      <c r="P61" t="s">
        <v>123</v>
      </c>
      <c r="Q61" t="s">
        <v>82</v>
      </c>
      <c r="S61" t="s">
        <v>269</v>
      </c>
      <c r="T61" t="s">
        <v>23</v>
      </c>
      <c r="U61" t="s">
        <v>22</v>
      </c>
      <c r="V61" t="s">
        <v>25</v>
      </c>
      <c r="W61" t="s">
        <v>26</v>
      </c>
      <c r="X61" t="s">
        <v>405</v>
      </c>
      <c r="Y61" t="s">
        <v>484</v>
      </c>
      <c r="Z61" t="s">
        <v>484</v>
      </c>
      <c r="AA61" s="2">
        <v>42808.189444444448</v>
      </c>
      <c r="AB61" s="2">
        <v>42812.041932870372</v>
      </c>
      <c r="AD61">
        <v>1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P1</v>
      </c>
    </row>
    <row r="62" spans="1:34" x14ac:dyDescent="0.3">
      <c r="A62">
        <f t="shared" si="8"/>
        <v>9</v>
      </c>
      <c r="B62">
        <f t="shared" si="9"/>
        <v>6</v>
      </c>
      <c r="C62" s="4">
        <f t="shared" ca="1" si="10"/>
        <v>97543</v>
      </c>
      <c r="D62">
        <v>97543</v>
      </c>
      <c r="E62" t="s">
        <v>91</v>
      </c>
      <c r="F62" t="s">
        <v>86</v>
      </c>
      <c r="G62" t="s">
        <v>92</v>
      </c>
      <c r="H62" t="s">
        <v>94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911</v>
      </c>
      <c r="O62" t="s">
        <v>123</v>
      </c>
      <c r="P62" t="s">
        <v>123</v>
      </c>
      <c r="Q62" t="s">
        <v>82</v>
      </c>
      <c r="S62" t="s">
        <v>269</v>
      </c>
      <c r="T62" t="s">
        <v>36</v>
      </c>
      <c r="U62" t="s">
        <v>35</v>
      </c>
      <c r="V62" t="s">
        <v>29</v>
      </c>
      <c r="W62" t="s">
        <v>44</v>
      </c>
      <c r="X62" t="s">
        <v>118</v>
      </c>
      <c r="Y62" t="s">
        <v>484</v>
      </c>
      <c r="Z62" t="s">
        <v>484</v>
      </c>
      <c r="AA62" s="2">
        <v>42821.996874999997</v>
      </c>
      <c r="AB62" s="2">
        <v>42824.072337962964</v>
      </c>
      <c r="AC62" t="s">
        <v>402</v>
      </c>
      <c r="AD62">
        <v>1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P2</v>
      </c>
    </row>
    <row r="63" spans="1:34" x14ac:dyDescent="0.3">
      <c r="A63">
        <f t="shared" si="8"/>
        <v>6</v>
      </c>
      <c r="B63">
        <f t="shared" si="9"/>
        <v>3</v>
      </c>
      <c r="C63" s="4">
        <f t="shared" ca="1" si="10"/>
        <v>97762</v>
      </c>
      <c r="D63">
        <v>97762</v>
      </c>
      <c r="E63" t="s">
        <v>85</v>
      </c>
      <c r="F63" t="s">
        <v>86</v>
      </c>
      <c r="G63" t="s">
        <v>87</v>
      </c>
      <c r="H63" t="s">
        <v>112</v>
      </c>
      <c r="I63" t="s">
        <v>24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950</v>
      </c>
      <c r="O63">
        <v>17259</v>
      </c>
      <c r="P63" t="s">
        <v>123</v>
      </c>
      <c r="Q63" t="s">
        <v>82</v>
      </c>
      <c r="S63" t="s">
        <v>269</v>
      </c>
      <c r="T63" t="s">
        <v>23</v>
      </c>
      <c r="U63" t="s">
        <v>39</v>
      </c>
      <c r="V63" t="s">
        <v>190</v>
      </c>
      <c r="W63" t="s">
        <v>26</v>
      </c>
      <c r="X63" t="s">
        <v>405</v>
      </c>
      <c r="Y63" t="s">
        <v>484</v>
      </c>
      <c r="Z63" t="s">
        <v>484</v>
      </c>
      <c r="AA63" s="2">
        <v>42825.480578703704</v>
      </c>
      <c r="AB63" s="2">
        <v>42828.057962962965</v>
      </c>
      <c r="AD63">
        <v>1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P1</v>
      </c>
    </row>
    <row r="64" spans="1:34" x14ac:dyDescent="0.3">
      <c r="A64">
        <f t="shared" si="8"/>
        <v>9</v>
      </c>
      <c r="B64">
        <f t="shared" si="9"/>
        <v>1</v>
      </c>
      <c r="C64" s="4">
        <f t="shared" ca="1" si="10"/>
        <v>97526</v>
      </c>
      <c r="D64">
        <v>97526</v>
      </c>
      <c r="E64" t="s">
        <v>843</v>
      </c>
      <c r="F64" t="s">
        <v>482</v>
      </c>
      <c r="G64" t="s">
        <v>652</v>
      </c>
      <c r="H64" t="s">
        <v>184</v>
      </c>
      <c r="I64" t="s">
        <v>81</v>
      </c>
      <c r="J64" t="s">
        <v>123</v>
      </c>
      <c r="K64" t="str">
        <f t="shared" ca="1" si="11"/>
        <v>.</v>
      </c>
      <c r="L64" t="s">
        <v>484</v>
      </c>
      <c r="M64" t="s">
        <v>917</v>
      </c>
      <c r="N64" t="s">
        <v>920</v>
      </c>
      <c r="O64" t="s">
        <v>123</v>
      </c>
      <c r="P64" t="s">
        <v>123</v>
      </c>
      <c r="Q64" t="s">
        <v>82</v>
      </c>
      <c r="S64" t="s">
        <v>269</v>
      </c>
      <c r="T64" t="s">
        <v>23</v>
      </c>
      <c r="U64" t="s">
        <v>22</v>
      </c>
      <c r="V64" t="s">
        <v>82</v>
      </c>
      <c r="W64" t="s">
        <v>54</v>
      </c>
      <c r="X64" t="s">
        <v>870</v>
      </c>
      <c r="Y64" t="s">
        <v>484</v>
      </c>
      <c r="Z64" t="s">
        <v>484</v>
      </c>
      <c r="AA64" s="2">
        <v>42821.299687500003</v>
      </c>
      <c r="AB64" s="2">
        <v>42830.955555555556</v>
      </c>
      <c r="AD64">
        <v>17</v>
      </c>
      <c r="AE64" t="str">
        <f t="shared" ca="1" si="12"/>
        <v>Quotas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P0</v>
      </c>
    </row>
    <row r="65" spans="1:34" x14ac:dyDescent="0.3">
      <c r="A65">
        <f t="shared" si="8"/>
        <v>90</v>
      </c>
      <c r="B65">
        <f t="shared" si="9"/>
        <v>2</v>
      </c>
      <c r="C65" s="4">
        <f t="shared" ca="1" si="10"/>
        <v>94268</v>
      </c>
      <c r="D65">
        <v>94268</v>
      </c>
      <c r="E65" t="s">
        <v>181</v>
      </c>
      <c r="F65" t="s">
        <v>55</v>
      </c>
      <c r="G65" t="s">
        <v>182</v>
      </c>
      <c r="H65" t="s">
        <v>112</v>
      </c>
      <c r="I65" t="s">
        <v>30</v>
      </c>
      <c r="J65" t="s">
        <v>123</v>
      </c>
      <c r="K65" t="str">
        <f t="shared" ca="1" si="11"/>
        <v>Need CRB update in bug and on email list</v>
      </c>
      <c r="L65" t="s">
        <v>484</v>
      </c>
      <c r="M65" t="s">
        <v>978</v>
      </c>
      <c r="N65" t="s">
        <v>368</v>
      </c>
      <c r="O65">
        <v>12452</v>
      </c>
      <c r="P65" t="s">
        <v>645</v>
      </c>
      <c r="Q65" t="s">
        <v>82</v>
      </c>
      <c r="S65" t="s">
        <v>269</v>
      </c>
      <c r="T65" t="s">
        <v>36</v>
      </c>
      <c r="U65" t="s">
        <v>35</v>
      </c>
      <c r="V65" t="s">
        <v>25</v>
      </c>
      <c r="W65" t="s">
        <v>26</v>
      </c>
      <c r="X65" t="s">
        <v>218</v>
      </c>
      <c r="Y65" t="s">
        <v>484</v>
      </c>
      <c r="Z65" t="s">
        <v>484</v>
      </c>
      <c r="AA65" s="2">
        <v>42741.246898148151</v>
      </c>
      <c r="AB65" s="2">
        <v>42829.318043981482</v>
      </c>
      <c r="AD65">
        <v>5</v>
      </c>
      <c r="AE65" t="str">
        <f t="shared" ca="1" si="12"/>
        <v>Snapshots</v>
      </c>
      <c r="AF65" t="str">
        <f t="shared" ca="1" si="13"/>
        <v>Avitus_1.4.0.62-20170405</v>
      </c>
      <c r="AG65" t="str">
        <f t="shared" ca="1" si="14"/>
        <v>NoWaive</v>
      </c>
      <c r="AH65" t="str">
        <f t="shared" ca="1" si="15"/>
        <v>P1</v>
      </c>
    </row>
    <row r="66" spans="1:34" x14ac:dyDescent="0.3">
      <c r="A66">
        <f t="shared" ref="A66:A100" si="16">DAYS360(AA66,$K$104)</f>
        <v>28</v>
      </c>
      <c r="B66">
        <f t="shared" ref="B66:B100" si="17">DAYS360(AB66,$K$104)</f>
        <v>2</v>
      </c>
      <c r="C66" s="4">
        <f t="shared" ref="C66:C100" ca="1" si="18">HYPERLINK($N$174 &amp; INDIRECT("d" &amp; ROW()),INDIRECT("d" &amp; ROW()))</f>
        <v>96848</v>
      </c>
      <c r="D66">
        <v>96848</v>
      </c>
      <c r="E66" t="s">
        <v>218</v>
      </c>
      <c r="F66" t="s">
        <v>55</v>
      </c>
      <c r="G66" t="s">
        <v>182</v>
      </c>
      <c r="H66" t="s">
        <v>94</v>
      </c>
      <c r="I66" t="s">
        <v>30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Need CRB update in bug and on email list</v>
      </c>
      <c r="L66" t="s">
        <v>484</v>
      </c>
      <c r="M66" t="s">
        <v>980</v>
      </c>
      <c r="N66" t="s">
        <v>918</v>
      </c>
      <c r="O66" t="s">
        <v>123</v>
      </c>
      <c r="P66" t="s">
        <v>123</v>
      </c>
      <c r="Q66" t="s">
        <v>82</v>
      </c>
      <c r="S66" t="s">
        <v>269</v>
      </c>
      <c r="T66" t="s">
        <v>23</v>
      </c>
      <c r="U66" t="s">
        <v>22</v>
      </c>
      <c r="V66" t="s">
        <v>29</v>
      </c>
      <c r="W66" t="s">
        <v>54</v>
      </c>
      <c r="X66" t="s">
        <v>218</v>
      </c>
      <c r="Y66" t="s">
        <v>484</v>
      </c>
      <c r="Z66" t="s">
        <v>484</v>
      </c>
      <c r="AA66" s="2">
        <v>42802.22383101852</v>
      </c>
      <c r="AB66" s="2">
        <v>42829.628495370373</v>
      </c>
      <c r="AD66">
        <v>5</v>
      </c>
      <c r="AE66" t="str">
        <f t="shared" ref="AE66:AE100" ca="1" si="20">IFERROR(VLOOKUP($D66,INDIRECT("'" &amp; $K$103 &amp; "'!$C$2:$K$90"),4,FALSE),"NTR")</f>
        <v>Snapshots</v>
      </c>
      <c r="AF66" t="str">
        <f t="shared" ref="AF66:AF100" ca="1" si="21">IFERROR(VLOOKUP($D66,INDIRECT("'" &amp; $K$103 &amp; "'!$C$2:$T$90"),11,FALSE),"NoTarg")</f>
        <v>Avitus_1.4.0.62-20170405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P0</v>
      </c>
    </row>
    <row r="67" spans="1:34" x14ac:dyDescent="0.3">
      <c r="A67">
        <f t="shared" si="16"/>
        <v>6</v>
      </c>
      <c r="B67">
        <f t="shared" si="17"/>
        <v>2</v>
      </c>
      <c r="C67" s="4">
        <f t="shared" ca="1" si="18"/>
        <v>97664</v>
      </c>
      <c r="D67">
        <v>97664</v>
      </c>
      <c r="E67" t="s">
        <v>801</v>
      </c>
      <c r="F67" t="s">
        <v>55</v>
      </c>
      <c r="G67" t="s">
        <v>802</v>
      </c>
      <c r="H67" t="s">
        <v>94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931</v>
      </c>
      <c r="O67" t="s">
        <v>123</v>
      </c>
      <c r="P67" t="s">
        <v>123</v>
      </c>
      <c r="Q67" t="s">
        <v>82</v>
      </c>
      <c r="S67" t="s">
        <v>269</v>
      </c>
      <c r="T67" t="s">
        <v>23</v>
      </c>
      <c r="U67" t="s">
        <v>22</v>
      </c>
      <c r="V67" t="s">
        <v>29</v>
      </c>
      <c r="W67" t="s">
        <v>54</v>
      </c>
      <c r="X67" t="s">
        <v>932</v>
      </c>
      <c r="Y67" t="s">
        <v>484</v>
      </c>
      <c r="Z67" t="s">
        <v>484</v>
      </c>
      <c r="AA67" s="2">
        <v>42824.096377314818</v>
      </c>
      <c r="AB67" s="2">
        <v>42829.628171296295</v>
      </c>
      <c r="AD67">
        <v>3</v>
      </c>
      <c r="AE67" t="str">
        <f t="shared" ca="1" si="20"/>
        <v>Snapshots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P0</v>
      </c>
    </row>
    <row r="68" spans="1:34" x14ac:dyDescent="0.3">
      <c r="A68">
        <f t="shared" si="16"/>
        <v>2</v>
      </c>
      <c r="B68">
        <f t="shared" si="17"/>
        <v>1</v>
      </c>
      <c r="C68" s="4">
        <f t="shared" ca="1" si="18"/>
        <v>97833</v>
      </c>
      <c r="D68">
        <v>97833</v>
      </c>
      <c r="E68" t="s">
        <v>867</v>
      </c>
      <c r="F68" t="s">
        <v>55</v>
      </c>
      <c r="G68" t="s">
        <v>802</v>
      </c>
      <c r="H68" t="s">
        <v>184</v>
      </c>
      <c r="I68" t="s">
        <v>123</v>
      </c>
      <c r="J68" t="s">
        <v>123</v>
      </c>
      <c r="K68" t="str">
        <f t="shared" ca="1" si="19"/>
        <v>.</v>
      </c>
      <c r="L68" t="s">
        <v>484</v>
      </c>
      <c r="M68" t="s">
        <v>982</v>
      </c>
      <c r="N68" t="s">
        <v>969</v>
      </c>
      <c r="O68" t="s">
        <v>123</v>
      </c>
      <c r="P68" t="s">
        <v>123</v>
      </c>
      <c r="Q68" t="s">
        <v>82</v>
      </c>
      <c r="S68" t="s">
        <v>269</v>
      </c>
      <c r="T68" t="s">
        <v>51</v>
      </c>
      <c r="U68" t="s">
        <v>22</v>
      </c>
      <c r="V68" t="s">
        <v>82</v>
      </c>
      <c r="W68" t="s">
        <v>107</v>
      </c>
      <c r="X68" t="s">
        <v>970</v>
      </c>
      <c r="Y68" t="s">
        <v>484</v>
      </c>
      <c r="Z68" t="s">
        <v>484</v>
      </c>
      <c r="AA68" s="2">
        <v>42829.212523148148</v>
      </c>
      <c r="AB68" s="2">
        <v>42830.863321759258</v>
      </c>
      <c r="AD68">
        <v>5</v>
      </c>
      <c r="AE68" t="str">
        <f t="shared" ca="1" si="20"/>
        <v>Snapshots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P2</v>
      </c>
    </row>
    <row r="69" spans="1:34" x14ac:dyDescent="0.3">
      <c r="A69">
        <f t="shared" si="16"/>
        <v>42216</v>
      </c>
      <c r="B69">
        <f t="shared" si="17"/>
        <v>42216</v>
      </c>
      <c r="C69" s="4">
        <f t="shared" ca="1" si="18"/>
        <v>0</v>
      </c>
      <c r="I69" t="s">
        <v>123</v>
      </c>
      <c r="J69" t="s">
        <v>123</v>
      </c>
      <c r="K69" t="str">
        <f t="shared" ca="1" si="19"/>
        <v>.</v>
      </c>
      <c r="O69" t="s">
        <v>123</v>
      </c>
      <c r="P69" t="s">
        <v>123</v>
      </c>
      <c r="AE69">
        <f t="shared" ca="1" si="20"/>
        <v>0</v>
      </c>
      <c r="AF69">
        <f t="shared" ca="1" si="21"/>
        <v>0</v>
      </c>
      <c r="AG69" t="str">
        <f t="shared" ca="1" si="22"/>
        <v>NoWaive</v>
      </c>
      <c r="AH69">
        <f t="shared" ca="1" si="23"/>
        <v>0</v>
      </c>
    </row>
    <row r="70" spans="1:34" x14ac:dyDescent="0.3">
      <c r="A70">
        <f t="shared" si="16"/>
        <v>42216</v>
      </c>
      <c r="B70">
        <f t="shared" si="17"/>
        <v>42216</v>
      </c>
      <c r="C70" s="4">
        <f t="shared" ca="1" si="18"/>
        <v>0</v>
      </c>
      <c r="I70" t="s">
        <v>123</v>
      </c>
      <c r="J70" t="s">
        <v>123</v>
      </c>
      <c r="K70" t="str">
        <f t="shared" ca="1" si="19"/>
        <v>.</v>
      </c>
      <c r="O70" t="s">
        <v>123</v>
      </c>
      <c r="P70" t="s">
        <v>123</v>
      </c>
      <c r="AE70">
        <f t="shared" ca="1" si="20"/>
        <v>0</v>
      </c>
      <c r="AF70">
        <f t="shared" ca="1" si="21"/>
        <v>0</v>
      </c>
      <c r="AG70" t="str">
        <f t="shared" ca="1" si="22"/>
        <v>NoWaive</v>
      </c>
      <c r="AH70">
        <f t="shared" ca="1" si="23"/>
        <v>0</v>
      </c>
    </row>
    <row r="71" spans="1:34" x14ac:dyDescent="0.3">
      <c r="A71">
        <f t="shared" si="16"/>
        <v>42216</v>
      </c>
      <c r="B71">
        <f t="shared" si="17"/>
        <v>42216</v>
      </c>
      <c r="C71" s="4">
        <f t="shared" ca="1" si="18"/>
        <v>0</v>
      </c>
      <c r="I71" t="s">
        <v>123</v>
      </c>
      <c r="J71" t="s">
        <v>123</v>
      </c>
      <c r="K71" t="str">
        <f t="shared" ca="1" si="19"/>
        <v>.</v>
      </c>
      <c r="O71" t="s">
        <v>123</v>
      </c>
      <c r="P71" t="s">
        <v>123</v>
      </c>
      <c r="AE71">
        <f t="shared" ca="1" si="20"/>
        <v>0</v>
      </c>
      <c r="AF71">
        <f t="shared" ca="1" si="21"/>
        <v>0</v>
      </c>
      <c r="AG71" t="str">
        <f t="shared" ca="1" si="22"/>
        <v>NoWaive</v>
      </c>
      <c r="AH71">
        <f t="shared" ca="1" si="23"/>
        <v>0</v>
      </c>
    </row>
    <row r="72" spans="1:34" x14ac:dyDescent="0.3">
      <c r="A72">
        <f t="shared" si="16"/>
        <v>42216</v>
      </c>
      <c r="B72">
        <f t="shared" si="17"/>
        <v>42216</v>
      </c>
      <c r="C72" s="4">
        <f t="shared" ca="1" si="18"/>
        <v>0</v>
      </c>
      <c r="I72" t="s">
        <v>123</v>
      </c>
      <c r="J72" t="s">
        <v>123</v>
      </c>
      <c r="K72" t="str">
        <f t="shared" ca="1" si="19"/>
        <v>.</v>
      </c>
      <c r="O72" t="s">
        <v>123</v>
      </c>
      <c r="P72" t="s">
        <v>123</v>
      </c>
      <c r="AE72">
        <f t="shared" ca="1" si="20"/>
        <v>0</v>
      </c>
      <c r="AF72">
        <f t="shared" ca="1" si="21"/>
        <v>0</v>
      </c>
      <c r="AG72" t="str">
        <f t="shared" ca="1" si="22"/>
        <v>NoWaive</v>
      </c>
      <c r="AH72">
        <f t="shared" ca="1" si="23"/>
        <v>0</v>
      </c>
    </row>
    <row r="73" spans="1:34" x14ac:dyDescent="0.3">
      <c r="A73">
        <f t="shared" si="16"/>
        <v>42216</v>
      </c>
      <c r="B73">
        <f t="shared" si="17"/>
        <v>42216</v>
      </c>
      <c r="C73" s="4">
        <f t="shared" ca="1" si="18"/>
        <v>0</v>
      </c>
      <c r="I73" t="s">
        <v>123</v>
      </c>
      <c r="J73" t="s">
        <v>123</v>
      </c>
      <c r="K73" t="str">
        <f t="shared" ca="1" si="19"/>
        <v>.</v>
      </c>
      <c r="O73" t="s">
        <v>123</v>
      </c>
      <c r="P73" t="s">
        <v>123</v>
      </c>
      <c r="AE73">
        <f t="shared" ca="1" si="20"/>
        <v>0</v>
      </c>
      <c r="AF73">
        <f t="shared" ca="1" si="21"/>
        <v>0</v>
      </c>
      <c r="AG73" t="str">
        <f t="shared" ca="1" si="22"/>
        <v>NoWaive</v>
      </c>
      <c r="AH73">
        <f t="shared" ca="1" si="23"/>
        <v>0</v>
      </c>
    </row>
    <row r="74" spans="1:34" x14ac:dyDescent="0.3">
      <c r="A74">
        <f t="shared" si="16"/>
        <v>42216</v>
      </c>
      <c r="B74">
        <f t="shared" si="17"/>
        <v>42216</v>
      </c>
      <c r="C74" s="4">
        <f t="shared" ca="1" si="18"/>
        <v>0</v>
      </c>
      <c r="I74" t="s">
        <v>123</v>
      </c>
      <c r="J74" t="s">
        <v>123</v>
      </c>
      <c r="K74" t="str">
        <f t="shared" ca="1" si="19"/>
        <v>.</v>
      </c>
      <c r="O74" t="s">
        <v>123</v>
      </c>
      <c r="P74" t="s">
        <v>123</v>
      </c>
      <c r="AE74">
        <f t="shared" ca="1" si="20"/>
        <v>0</v>
      </c>
      <c r="AF74">
        <f t="shared" ca="1" si="21"/>
        <v>0</v>
      </c>
      <c r="AG74" t="str">
        <f t="shared" ca="1" si="22"/>
        <v>NoWaive</v>
      </c>
      <c r="AH74">
        <f t="shared" ca="1" si="23"/>
        <v>0</v>
      </c>
    </row>
    <row r="75" spans="1:34" x14ac:dyDescent="0.3">
      <c r="A75">
        <f t="shared" si="16"/>
        <v>42216</v>
      </c>
      <c r="B75">
        <f t="shared" si="17"/>
        <v>42216</v>
      </c>
      <c r="C75" s="4">
        <f t="shared" ca="1" si="18"/>
        <v>0</v>
      </c>
      <c r="I75" t="s">
        <v>123</v>
      </c>
      <c r="J75" t="s">
        <v>123</v>
      </c>
      <c r="K75" t="str">
        <f t="shared" ca="1" si="19"/>
        <v>.</v>
      </c>
      <c r="O75" t="s">
        <v>123</v>
      </c>
      <c r="P75" t="s">
        <v>123</v>
      </c>
      <c r="AE75">
        <f t="shared" ca="1" si="20"/>
        <v>0</v>
      </c>
      <c r="AF75">
        <f t="shared" ca="1" si="21"/>
        <v>0</v>
      </c>
      <c r="AG75" t="str">
        <f t="shared" ca="1" si="22"/>
        <v>NoWaive</v>
      </c>
      <c r="AH75">
        <f t="shared" ca="1" si="23"/>
        <v>0</v>
      </c>
    </row>
    <row r="76" spans="1:34" x14ac:dyDescent="0.3">
      <c r="A76">
        <f t="shared" si="16"/>
        <v>42216</v>
      </c>
      <c r="B76">
        <f t="shared" si="17"/>
        <v>42216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 t="str">
        <f t="shared" ca="1" si="22"/>
        <v>NoWaive</v>
      </c>
      <c r="AH76">
        <f t="shared" ca="1" si="23"/>
        <v>0</v>
      </c>
    </row>
    <row r="77" spans="1:34" x14ac:dyDescent="0.3">
      <c r="A77">
        <f t="shared" si="16"/>
        <v>42216</v>
      </c>
      <c r="B77">
        <f t="shared" si="17"/>
        <v>42216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 t="str">
        <f t="shared" ca="1" si="22"/>
        <v>NoWaive</v>
      </c>
      <c r="AH77">
        <f t="shared" ca="1" si="23"/>
        <v>0</v>
      </c>
    </row>
    <row r="78" spans="1:34" x14ac:dyDescent="0.3">
      <c r="A78">
        <f t="shared" si="16"/>
        <v>42216</v>
      </c>
      <c r="B78">
        <f t="shared" si="17"/>
        <v>42216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 t="str">
        <f t="shared" ca="1" si="22"/>
        <v>NoWaive</v>
      </c>
      <c r="AH78">
        <f t="shared" ca="1" si="23"/>
        <v>0</v>
      </c>
    </row>
    <row r="79" spans="1:34" x14ac:dyDescent="0.3">
      <c r="A79">
        <f t="shared" si="16"/>
        <v>42216</v>
      </c>
      <c r="B79">
        <f t="shared" si="17"/>
        <v>42216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 t="str">
        <f t="shared" ca="1" si="22"/>
        <v>NoWaive</v>
      </c>
      <c r="AH79">
        <f t="shared" ca="1" si="23"/>
        <v>0</v>
      </c>
    </row>
    <row r="80" spans="1:34" x14ac:dyDescent="0.3">
      <c r="A80">
        <f t="shared" si="16"/>
        <v>42216</v>
      </c>
      <c r="B80">
        <f t="shared" si="17"/>
        <v>42216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 t="str">
        <f t="shared" ca="1" si="22"/>
        <v>NoWaive</v>
      </c>
      <c r="AH80">
        <f t="shared" ca="1" si="23"/>
        <v>0</v>
      </c>
    </row>
    <row r="81" spans="1:34" x14ac:dyDescent="0.3">
      <c r="A81">
        <f t="shared" si="16"/>
        <v>42216</v>
      </c>
      <c r="B81">
        <f t="shared" si="17"/>
        <v>42216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 t="str">
        <f t="shared" ca="1" si="22"/>
        <v>NoWaive</v>
      </c>
      <c r="AH81">
        <f t="shared" ca="1" si="23"/>
        <v>0</v>
      </c>
    </row>
    <row r="82" spans="1:34" x14ac:dyDescent="0.3">
      <c r="A82">
        <f t="shared" si="16"/>
        <v>42216</v>
      </c>
      <c r="B82">
        <f t="shared" si="17"/>
        <v>42216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 t="str">
        <f t="shared" ca="1" si="22"/>
        <v>NoWaive</v>
      </c>
      <c r="AH82">
        <f t="shared" ca="1" si="23"/>
        <v>0</v>
      </c>
    </row>
    <row r="83" spans="1:34" x14ac:dyDescent="0.3">
      <c r="A83">
        <f t="shared" si="16"/>
        <v>42216</v>
      </c>
      <c r="B83">
        <f t="shared" si="17"/>
        <v>42216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 t="str">
        <f t="shared" ca="1" si="22"/>
        <v>NoWaive</v>
      </c>
      <c r="AH83">
        <f t="shared" ca="1" si="23"/>
        <v>0</v>
      </c>
    </row>
    <row r="84" spans="1:34" x14ac:dyDescent="0.3">
      <c r="A84">
        <f t="shared" si="16"/>
        <v>42216</v>
      </c>
      <c r="B84">
        <f t="shared" si="17"/>
        <v>42216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 t="str">
        <f t="shared" ca="1" si="22"/>
        <v>NoWaive</v>
      </c>
      <c r="AH84">
        <f t="shared" ca="1" si="23"/>
        <v>0</v>
      </c>
    </row>
    <row r="85" spans="1:34" x14ac:dyDescent="0.3">
      <c r="A85">
        <f t="shared" si="16"/>
        <v>42216</v>
      </c>
      <c r="B85">
        <f t="shared" si="17"/>
        <v>42216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42216</v>
      </c>
      <c r="B86">
        <f t="shared" si="17"/>
        <v>42216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42216</v>
      </c>
      <c r="B87">
        <f t="shared" si="17"/>
        <v>42216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42216</v>
      </c>
      <c r="B88">
        <f t="shared" si="17"/>
        <v>42216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42216</v>
      </c>
      <c r="B89">
        <f t="shared" si="17"/>
        <v>42216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42216</v>
      </c>
      <c r="B90">
        <f t="shared" si="17"/>
        <v>42216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42216</v>
      </c>
      <c r="B91">
        <f t="shared" si="17"/>
        <v>42216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42216</v>
      </c>
      <c r="B92">
        <f t="shared" si="17"/>
        <v>42216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42216</v>
      </c>
      <c r="B93">
        <f t="shared" si="17"/>
        <v>42216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42216</v>
      </c>
      <c r="B94">
        <f t="shared" si="17"/>
        <v>42216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42216</v>
      </c>
      <c r="B95">
        <f t="shared" si="17"/>
        <v>42216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42216</v>
      </c>
      <c r="B96">
        <f t="shared" si="17"/>
        <v>42216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42216</v>
      </c>
      <c r="B97">
        <f t="shared" si="17"/>
        <v>42216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42216</v>
      </c>
      <c r="B98">
        <f t="shared" si="17"/>
        <v>42216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42216</v>
      </c>
      <c r="B99">
        <f t="shared" si="17"/>
        <v>42216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42216</v>
      </c>
      <c r="B100">
        <f t="shared" si="17"/>
        <v>42216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67</v>
      </c>
      <c r="K103" t="s">
        <v>987</v>
      </c>
    </row>
    <row r="104" spans="1:34" x14ac:dyDescent="0.3">
      <c r="G104" t="s">
        <v>153</v>
      </c>
      <c r="I104" t="str">
        <f>CONCATENATE(MID($K$103,11,5), " Report")</f>
        <v>04-04 Report</v>
      </c>
      <c r="K104" s="6">
        <v>42831</v>
      </c>
    </row>
    <row r="105" spans="1:34" x14ac:dyDescent="0.3">
      <c r="F105" t="s">
        <v>150</v>
      </c>
      <c r="G105">
        <f ca="1">COUNTIFS(K2:K100,"=NTR")</f>
        <v>4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5</v>
      </c>
      <c r="I106">
        <f t="shared" ref="I106:I111" ca="1" si="24">INDIRECT("'" &amp; $K$103 &amp; "'!$g" &amp; ROW())</f>
        <v>6</v>
      </c>
      <c r="K106" s="7"/>
    </row>
    <row r="107" spans="1:34" x14ac:dyDescent="0.3">
      <c r="F107" t="s">
        <v>157</v>
      </c>
      <c r="G107">
        <f>COUNTIFS(B2:B81,"&gt;7",B2:B81,"&lt;400")-11</f>
        <v>7</v>
      </c>
      <c r="I107">
        <f t="shared" ca="1" si="24"/>
        <v>8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67</v>
      </c>
      <c r="I109">
        <f t="shared" ca="1" si="24"/>
        <v>74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1</v>
      </c>
      <c r="I111">
        <f t="shared" ca="1" si="24"/>
        <v>3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10</v>
      </c>
      <c r="H115" s="1">
        <f>COUNTIFS($F$2:$F$95,F115 &amp; "*",$H$2:$H$95,"P0")</f>
        <v>9</v>
      </c>
      <c r="I115" s="1">
        <f ca="1">INDIRECT("'" &amp; $K$103 &amp; "'!$g" &amp; ROW())</f>
        <v>10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1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11</v>
      </c>
      <c r="H117" s="1">
        <f t="shared" si="26"/>
        <v>6</v>
      </c>
      <c r="I117" s="1">
        <f t="shared" ca="1" si="27"/>
        <v>12</v>
      </c>
    </row>
    <row r="118" spans="5:13" x14ac:dyDescent="0.3">
      <c r="F118" t="s">
        <v>70</v>
      </c>
      <c r="G118" s="1">
        <f t="shared" si="25"/>
        <v>9</v>
      </c>
      <c r="H118" s="1">
        <f t="shared" si="26"/>
        <v>8</v>
      </c>
      <c r="I118" s="1">
        <f t="shared" ca="1" si="27"/>
        <v>8</v>
      </c>
    </row>
    <row r="119" spans="5:13" x14ac:dyDescent="0.3">
      <c r="F119" t="s">
        <v>253</v>
      </c>
      <c r="G119" s="1">
        <f t="shared" si="25"/>
        <v>2</v>
      </c>
      <c r="H119" s="1">
        <f t="shared" si="26"/>
        <v>2</v>
      </c>
      <c r="I119" s="1">
        <f t="shared" ca="1" si="27"/>
        <v>4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0</v>
      </c>
      <c r="K121" t="s">
        <v>163</v>
      </c>
    </row>
    <row r="122" spans="5:13" x14ac:dyDescent="0.3">
      <c r="F122" t="s">
        <v>28</v>
      </c>
      <c r="G122" s="1">
        <f t="shared" si="25"/>
        <v>8</v>
      </c>
      <c r="H122" s="1">
        <f t="shared" si="26"/>
        <v>3</v>
      </c>
      <c r="I122" s="1">
        <f t="shared" ca="1" si="27"/>
        <v>7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8</v>
      </c>
      <c r="H125" s="1">
        <f t="shared" si="26"/>
        <v>3</v>
      </c>
      <c r="I125" s="1">
        <f t="shared" ca="1" si="27"/>
        <v>12</v>
      </c>
      <c r="M125" t="str">
        <f>CONCATENATE("Prev Rpt= ",$K$103)</f>
        <v>Prev Rpt= bugs-2017-04-04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41</v>
      </c>
      <c r="M126">
        <f ca="1">INDIRECT("'" &amp; $K$103 &amp; "'!$l" &amp; ROW())</f>
        <v>45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11</v>
      </c>
      <c r="M127">
        <f ca="1">INDIRECT("'" &amp; $K$103 &amp; "'!$l" &amp; ROW())</f>
        <v>12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14</v>
      </c>
      <c r="M128">
        <f ca="1">INDIRECT("'" &amp; $K$103 &amp; "'!$l" &amp; ROW())</f>
        <v>10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2</v>
      </c>
      <c r="I129" s="1">
        <f t="shared" ca="1" si="27"/>
        <v>3</v>
      </c>
      <c r="K129" t="s">
        <v>203</v>
      </c>
      <c r="L129">
        <f>COUNTIFS(H2:H95, "unspecified")</f>
        <v>1</v>
      </c>
      <c r="M129">
        <f ca="1">INDIRECT("'" &amp; $K$103 &amp; "'!$l" &amp; ROW())</f>
        <v>7</v>
      </c>
    </row>
    <row r="130" spans="5:13" x14ac:dyDescent="0.3">
      <c r="F130" t="s">
        <v>86</v>
      </c>
      <c r="G130" s="1">
        <f t="shared" si="25"/>
        <v>11</v>
      </c>
      <c r="H130" s="1">
        <f t="shared" si="26"/>
        <v>5</v>
      </c>
      <c r="I130" s="1">
        <f t="shared" ca="1" si="27"/>
        <v>11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67</v>
      </c>
      <c r="M131" s="1">
        <f ca="1">SUM(M126:M129)</f>
        <v>74</v>
      </c>
    </row>
    <row r="132" spans="5:13" s="1" customFormat="1" x14ac:dyDescent="0.3">
      <c r="F132" s="1" t="s">
        <v>55</v>
      </c>
      <c r="G132" s="1">
        <f>COUNTIFS($F$2:$F$95,F132 &amp; "*")</f>
        <v>4</v>
      </c>
      <c r="H132" s="1">
        <f>COUNTIFS($F$2:$F$95,F132 &amp; "*",$H$2:$H$95,"P0")</f>
        <v>1</v>
      </c>
      <c r="I132" s="1">
        <f t="shared" ca="1" si="27"/>
        <v>5</v>
      </c>
    </row>
    <row r="133" spans="5:13" s="1" customFormat="1" x14ac:dyDescent="0.3">
      <c r="G133" s="1">
        <f>SUM(G115:G132)</f>
        <v>67</v>
      </c>
      <c r="H133" s="1">
        <f>SUM(H115:H132)</f>
        <v>41</v>
      </c>
      <c r="I133" s="1">
        <f ca="1">SUM(I115:I132)</f>
        <v>74</v>
      </c>
      <c r="K133" s="13" t="str">
        <f>CONCATENATE("257 to be verified/closed, ",SUM(77,36)," non-QA submitter.")</f>
        <v>257 to be verified/closed, 113 non-QA submitter.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2</v>
      </c>
      <c r="I136" s="1">
        <f ca="1">INDIRECT("'" &amp; $K$103 &amp; "'!$g" &amp; ROW())</f>
        <v>3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38</v>
      </c>
      <c r="I137" s="1">
        <f ca="1">INDIRECT("'" &amp; $K$103 &amp; "'!$g" &amp; ROW())</f>
        <v>43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27</v>
      </c>
      <c r="I138" s="1">
        <f ca="1">INDIRECT("'" &amp; $K$103 &amp; "'!$g" &amp; ROW())</f>
        <v>28</v>
      </c>
      <c r="K138" s="4" t="s">
        <v>968</v>
      </c>
    </row>
    <row r="139" spans="5:13" x14ac:dyDescent="0.3">
      <c r="G139">
        <f>SUM(G136:G138)</f>
        <v>67</v>
      </c>
      <c r="I139">
        <f ca="1">INDIRECT("'" &amp; $K$103 &amp; "'!$g" &amp; ROW())</f>
        <v>74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39</v>
      </c>
      <c r="I141">
        <f ca="1">INDIRECT("'" &amp; $K$103 &amp; "'!$g" &amp;ROW())</f>
        <v>44</v>
      </c>
    </row>
    <row r="142" spans="5:13" s="1" customFormat="1" x14ac:dyDescent="0.3">
      <c r="E142"/>
      <c r="F142" t="s">
        <v>77</v>
      </c>
      <c r="G142">
        <f t="shared" si="28"/>
        <v>0</v>
      </c>
      <c r="I142">
        <f t="shared" ref="I142:I147" ca="1" si="29">INDIRECT("'" &amp; $K$103 &amp; "'!$g" &amp;ROW())</f>
        <v>1</v>
      </c>
    </row>
    <row r="143" spans="5:13" x14ac:dyDescent="0.3">
      <c r="F143" t="s">
        <v>43</v>
      </c>
      <c r="G143">
        <f t="shared" si="28"/>
        <v>14</v>
      </c>
      <c r="I143">
        <f t="shared" ca="1" si="29"/>
        <v>16</v>
      </c>
    </row>
    <row r="144" spans="5:13" s="1" customFormat="1" x14ac:dyDescent="0.3">
      <c r="E144"/>
      <c r="F144" t="s">
        <v>29</v>
      </c>
      <c r="G144">
        <f t="shared" si="28"/>
        <v>11</v>
      </c>
      <c r="I144">
        <f t="shared" ca="1" si="29"/>
        <v>12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0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67</v>
      </c>
      <c r="I149" s="1">
        <f ca="1">SUM(I141:I147)</f>
        <v>74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0</v>
      </c>
      <c r="I158">
        <f t="shared" ca="1" si="30"/>
        <v>0</v>
      </c>
    </row>
    <row r="159" spans="5:9" x14ac:dyDescent="0.3">
      <c r="F159" t="s">
        <v>768</v>
      </c>
      <c r="G159">
        <f t="shared" si="31"/>
        <v>0</v>
      </c>
      <c r="I159">
        <f t="shared" ca="1" si="30"/>
        <v>11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146" priority="4">
      <formula>IF(AND(F2 &lt;&gt; AE2, AE2 &lt;&gt; "NTR"), 1,0)</formula>
    </cfRule>
  </conditionalFormatting>
  <conditionalFormatting sqref="M2:M100">
    <cfRule type="expression" dxfId="145" priority="3">
      <formula>IF(AND(M2&lt;&gt;AF2,AF2 &lt;&gt; "---"),IF(AF2 &lt;&gt; "NoTarg",1,0),0)</formula>
    </cfRule>
  </conditionalFormatting>
  <conditionalFormatting sqref="L2:L100">
    <cfRule type="expression" dxfId="144" priority="2">
      <formula>IF(AND(L2 &lt;&gt; AG2, AG2 &lt;&gt; "NoWaive"), 1,0)</formula>
    </cfRule>
  </conditionalFormatting>
  <conditionalFormatting sqref="H2:H100">
    <cfRule type="expression" dxfId="143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42" priority="5">
      <formula>MOD(ROW(),2)=0</formula>
    </cfRule>
  </conditionalFormatting>
  <hyperlinks>
    <hyperlink ref="K115" r:id="rId1"/>
    <hyperlink ref="K1" location="'bugs-2017-04-06'!K118" display="Prev Notes"/>
    <hyperlink ref="N111" location="'bugs-2017-04-06'!A2" display="Top"/>
    <hyperlink ref="E59" r:id="rId2" display="moorthy.mm@hpe.com"/>
    <hyperlink ref="E45" r:id="rId3" display="gabriel.vicoveanu@hpe.com"/>
    <hyperlink ref="E84" r:id="rId4" display="akshay.ballal@hpe.com"/>
    <hyperlink ref="K137" r:id="rId5"/>
    <hyperlink ref="K134" r:id="rId6"/>
    <hyperlink ref="E54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81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482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483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484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485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486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487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488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489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490" r:id="rId21" name="Button 10">
              <controlPr defaultSize="0" print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AH174"/>
  <sheetViews>
    <sheetView zoomScale="62" zoomScaleNormal="62" workbookViewId="0">
      <pane ySplit="1" topLeftCell="A119" activePane="bottomLeft" state="frozen"/>
      <selection pane="bottomLeft" activeCell="K118" sqref="K118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74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04-Apr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276</v>
      </c>
      <c r="B2">
        <f t="shared" ref="B2:B33" si="1">DAYS360(AB2,$K$104)</f>
        <v>6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62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42822.629328703704</v>
      </c>
      <c r="AD2">
        <v>6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124</v>
      </c>
      <c r="B3">
        <f t="shared" si="1"/>
        <v>6</v>
      </c>
      <c r="C3" s="4">
        <f t="shared" ca="1" si="2"/>
        <v>93106</v>
      </c>
      <c r="D3">
        <v>93106</v>
      </c>
      <c r="E3" t="s">
        <v>146</v>
      </c>
      <c r="F3" t="s">
        <v>45</v>
      </c>
      <c r="G3" t="s">
        <v>46</v>
      </c>
      <c r="H3" t="s">
        <v>184</v>
      </c>
      <c r="I3" t="s">
        <v>245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295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39</v>
      </c>
      <c r="V3" t="s">
        <v>82</v>
      </c>
      <c r="W3" t="s">
        <v>95</v>
      </c>
      <c r="X3" t="s">
        <v>272</v>
      </c>
      <c r="Y3" t="s">
        <v>100</v>
      </c>
      <c r="Z3" t="s">
        <v>484</v>
      </c>
      <c r="AA3" s="2">
        <v>42704.326469907406</v>
      </c>
      <c r="AB3" s="2">
        <v>42822.184513888889</v>
      </c>
      <c r="AD3">
        <v>5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P0</v>
      </c>
    </row>
    <row r="4" spans="1:34" x14ac:dyDescent="0.3">
      <c r="A4">
        <f t="shared" si="0"/>
        <v>77</v>
      </c>
      <c r="B4">
        <f t="shared" si="1"/>
        <v>0</v>
      </c>
      <c r="C4" s="4">
        <f t="shared" ca="1" si="2"/>
        <v>94665</v>
      </c>
      <c r="D4">
        <v>94665</v>
      </c>
      <c r="E4" t="s">
        <v>251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917</v>
      </c>
      <c r="N4" t="s">
        <v>298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42752.942291666666</v>
      </c>
      <c r="AB4" s="2">
        <v>42829.273414351854</v>
      </c>
      <c r="AD4">
        <v>10</v>
      </c>
      <c r="AE4" t="str">
        <f t="shared" ca="1" si="4"/>
        <v>ADE</v>
      </c>
      <c r="AF4" t="str">
        <f t="shared" ca="1" si="5"/>
        <v>Avitus_1.4.0.62-20170405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40</v>
      </c>
      <c r="B5">
        <f t="shared" si="1"/>
        <v>12</v>
      </c>
      <c r="C5" s="4">
        <f t="shared" ca="1" si="2"/>
        <v>96366</v>
      </c>
      <c r="D5">
        <v>96366</v>
      </c>
      <c r="E5" t="s">
        <v>59</v>
      </c>
      <c r="F5" t="s">
        <v>45</v>
      </c>
      <c r="G5" t="s">
        <v>46</v>
      </c>
      <c r="H5" t="s">
        <v>184</v>
      </c>
      <c r="I5" t="s">
        <v>81</v>
      </c>
      <c r="J5" t="s">
        <v>123</v>
      </c>
      <c r="K5" t="str">
        <f t="shared" ca="1" si="3"/>
        <v>.</v>
      </c>
      <c r="L5" t="s">
        <v>484</v>
      </c>
      <c r="M5" t="s">
        <v>484</v>
      </c>
      <c r="N5" t="s">
        <v>587</v>
      </c>
      <c r="O5" t="s">
        <v>123</v>
      </c>
      <c r="P5" t="s">
        <v>117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109</v>
      </c>
      <c r="X5" t="s">
        <v>410</v>
      </c>
      <c r="Y5" t="s">
        <v>484</v>
      </c>
      <c r="Z5" t="s">
        <v>484</v>
      </c>
      <c r="AA5" s="2">
        <v>42790.25513888889</v>
      </c>
      <c r="AB5" s="2">
        <v>42816.157673611109</v>
      </c>
      <c r="AD5">
        <v>1</v>
      </c>
      <c r="AE5" t="str">
        <f t="shared" ca="1" si="4"/>
        <v>ADE</v>
      </c>
      <c r="AF5" t="str">
        <f t="shared" ca="1" si="5"/>
        <v xml:space="preserve"> ---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24</v>
      </c>
      <c r="B6">
        <f t="shared" si="1"/>
        <v>4</v>
      </c>
      <c r="C6" s="4">
        <f t="shared" ca="1" si="2"/>
        <v>96940</v>
      </c>
      <c r="D6">
        <v>96940</v>
      </c>
      <c r="E6" t="s">
        <v>56</v>
      </c>
      <c r="F6" t="s">
        <v>45</v>
      </c>
      <c r="G6" t="s">
        <v>482</v>
      </c>
      <c r="H6" t="s">
        <v>156</v>
      </c>
      <c r="I6" t="s">
        <v>249</v>
      </c>
      <c r="J6" t="s">
        <v>973</v>
      </c>
      <c r="K6" t="str">
        <f t="shared" ca="1" si="3"/>
        <v>.</v>
      </c>
      <c r="L6" t="s">
        <v>484</v>
      </c>
      <c r="M6" t="s">
        <v>484</v>
      </c>
      <c r="N6" t="s">
        <v>744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39</v>
      </c>
      <c r="V6" t="s">
        <v>82</v>
      </c>
      <c r="W6" t="s">
        <v>95</v>
      </c>
      <c r="X6" t="s">
        <v>290</v>
      </c>
      <c r="Y6" t="s">
        <v>484</v>
      </c>
      <c r="Z6" t="s">
        <v>484</v>
      </c>
      <c r="AA6" s="2">
        <v>42804.136145833334</v>
      </c>
      <c r="AB6" s="2">
        <v>42824.065520833334</v>
      </c>
      <c r="AD6">
        <v>3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>NoWaive</v>
      </c>
      <c r="AH6" t="str">
        <f t="shared" ca="1" si="7"/>
        <v>unspecified</v>
      </c>
    </row>
    <row r="7" spans="1:34" x14ac:dyDescent="0.3">
      <c r="A7">
        <f t="shared" si="0"/>
        <v>18</v>
      </c>
      <c r="B7">
        <f t="shared" si="1"/>
        <v>4</v>
      </c>
      <c r="C7" s="4">
        <f t="shared" ca="1" si="2"/>
        <v>97125</v>
      </c>
      <c r="D7">
        <v>97125</v>
      </c>
      <c r="E7" t="s">
        <v>56</v>
      </c>
      <c r="F7" t="s">
        <v>45</v>
      </c>
      <c r="G7" t="s">
        <v>46</v>
      </c>
      <c r="H7" t="s">
        <v>156</v>
      </c>
      <c r="I7" t="s">
        <v>123</v>
      </c>
      <c r="J7" t="s">
        <v>974</v>
      </c>
      <c r="K7" t="str">
        <f t="shared" ca="1" si="3"/>
        <v>.</v>
      </c>
      <c r="L7" t="s">
        <v>484</v>
      </c>
      <c r="M7" t="s">
        <v>484</v>
      </c>
      <c r="N7" t="s">
        <v>790</v>
      </c>
      <c r="O7" t="s">
        <v>123</v>
      </c>
      <c r="P7" t="s">
        <v>123</v>
      </c>
      <c r="Q7" t="s">
        <v>82</v>
      </c>
      <c r="S7" t="s">
        <v>269</v>
      </c>
      <c r="T7" t="s">
        <v>36</v>
      </c>
      <c r="U7" t="s">
        <v>39</v>
      </c>
      <c r="V7" t="s">
        <v>82</v>
      </c>
      <c r="W7" t="s">
        <v>90</v>
      </c>
      <c r="X7" t="s">
        <v>536</v>
      </c>
      <c r="Y7" t="s">
        <v>484</v>
      </c>
      <c r="Z7" t="s">
        <v>484</v>
      </c>
      <c r="AA7" s="2">
        <v>42810.059907407405</v>
      </c>
      <c r="AB7" s="2">
        <v>42825.491388888891</v>
      </c>
      <c r="AD7">
        <v>9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unspecified</v>
      </c>
    </row>
    <row r="8" spans="1:34" x14ac:dyDescent="0.3">
      <c r="A8">
        <f t="shared" si="0"/>
        <v>167</v>
      </c>
      <c r="B8">
        <f t="shared" si="1"/>
        <v>6</v>
      </c>
      <c r="C8" s="4">
        <f t="shared" ca="1" si="2"/>
        <v>90773</v>
      </c>
      <c r="D8">
        <v>90773</v>
      </c>
      <c r="E8" t="s">
        <v>146</v>
      </c>
      <c r="F8" t="s">
        <v>45</v>
      </c>
      <c r="G8" t="s">
        <v>46</v>
      </c>
      <c r="H8" t="s">
        <v>94</v>
      </c>
      <c r="I8" t="s">
        <v>30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294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35</v>
      </c>
      <c r="V8" t="s">
        <v>29</v>
      </c>
      <c r="W8" t="s">
        <v>44</v>
      </c>
      <c r="X8" t="s">
        <v>272</v>
      </c>
      <c r="Y8" t="s">
        <v>100</v>
      </c>
      <c r="Z8" t="s">
        <v>484</v>
      </c>
      <c r="AA8" s="2">
        <v>42660.272858796299</v>
      </c>
      <c r="AB8" s="2">
        <v>42822.184363425928</v>
      </c>
      <c r="AD8">
        <v>5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P2</v>
      </c>
    </row>
    <row r="9" spans="1:34" x14ac:dyDescent="0.3">
      <c r="A9">
        <f t="shared" si="0"/>
        <v>70</v>
      </c>
      <c r="B9">
        <f t="shared" si="1"/>
        <v>0</v>
      </c>
      <c r="C9" s="4">
        <f t="shared" ca="1" si="2"/>
        <v>94952</v>
      </c>
      <c r="D9">
        <v>94952</v>
      </c>
      <c r="E9" t="s">
        <v>251</v>
      </c>
      <c r="F9" t="s">
        <v>45</v>
      </c>
      <c r="G9" t="s">
        <v>55</v>
      </c>
      <c r="H9" t="s">
        <v>184</v>
      </c>
      <c r="I9" t="s">
        <v>68</v>
      </c>
      <c r="J9" t="s">
        <v>123</v>
      </c>
      <c r="K9" t="str">
        <f t="shared" ca="1" si="3"/>
        <v>.</v>
      </c>
      <c r="L9" t="s">
        <v>484</v>
      </c>
      <c r="M9" t="s">
        <v>917</v>
      </c>
      <c r="N9" t="s">
        <v>301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145</v>
      </c>
      <c r="Y9" t="s">
        <v>484</v>
      </c>
      <c r="Z9" t="s">
        <v>484</v>
      </c>
      <c r="AA9" s="2">
        <v>42759.143217592595</v>
      </c>
      <c r="AB9" s="2">
        <v>42829.274918981479</v>
      </c>
      <c r="AD9">
        <v>5</v>
      </c>
      <c r="AE9" t="str">
        <f t="shared" ca="1" si="4"/>
        <v>ADE</v>
      </c>
      <c r="AF9" t="str">
        <f t="shared" ca="1" si="5"/>
        <v>Avitus_1.4.0.62-20170405</v>
      </c>
      <c r="AG9" t="str">
        <f t="shared" ca="1" si="6"/>
        <v>NoWaive</v>
      </c>
      <c r="AH9" t="str">
        <f t="shared" ca="1" si="7"/>
        <v>P0</v>
      </c>
    </row>
    <row r="10" spans="1:34" x14ac:dyDescent="0.3">
      <c r="A10">
        <f t="shared" si="0"/>
        <v>7</v>
      </c>
      <c r="B10">
        <f t="shared" si="1"/>
        <v>5</v>
      </c>
      <c r="C10" s="4">
        <f t="shared" ca="1" si="2"/>
        <v>97540</v>
      </c>
      <c r="D10">
        <v>97540</v>
      </c>
      <c r="E10" t="s">
        <v>904</v>
      </c>
      <c r="F10" t="s">
        <v>45</v>
      </c>
      <c r="G10" t="s">
        <v>446</v>
      </c>
      <c r="H10" t="s">
        <v>156</v>
      </c>
      <c r="I10" t="s">
        <v>123</v>
      </c>
      <c r="J10" t="s">
        <v>975</v>
      </c>
      <c r="K10" t="str">
        <f t="shared" ca="1" si="3"/>
        <v>.</v>
      </c>
      <c r="L10" t="s">
        <v>484</v>
      </c>
      <c r="M10" t="s">
        <v>484</v>
      </c>
      <c r="N10" t="s">
        <v>909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90</v>
      </c>
      <c r="X10" t="s">
        <v>430</v>
      </c>
      <c r="Y10" t="s">
        <v>484</v>
      </c>
      <c r="Z10" t="s">
        <v>484</v>
      </c>
      <c r="AA10" s="2">
        <v>42821.82739583333</v>
      </c>
      <c r="AB10" s="2">
        <v>42823.993506944447</v>
      </c>
      <c r="AD10">
        <v>5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unspecified</v>
      </c>
    </row>
    <row r="11" spans="1:34" x14ac:dyDescent="0.3">
      <c r="A11">
        <f t="shared" si="0"/>
        <v>7</v>
      </c>
      <c r="B11">
        <f t="shared" si="1"/>
        <v>4</v>
      </c>
      <c r="C11" s="4">
        <f t="shared" ca="1" si="2"/>
        <v>97541</v>
      </c>
      <c r="D11">
        <v>97541</v>
      </c>
      <c r="E11" t="s">
        <v>140</v>
      </c>
      <c r="F11" t="s">
        <v>45</v>
      </c>
      <c r="G11" t="s">
        <v>131</v>
      </c>
      <c r="H11" t="s">
        <v>184</v>
      </c>
      <c r="I11" t="s">
        <v>68</v>
      </c>
      <c r="J11" t="s">
        <v>976</v>
      </c>
      <c r="K11" t="str">
        <f t="shared" ca="1" si="3"/>
        <v>.</v>
      </c>
      <c r="L11" t="s">
        <v>484</v>
      </c>
      <c r="M11" t="s">
        <v>768</v>
      </c>
      <c r="N11" t="s">
        <v>910</v>
      </c>
      <c r="O11" t="s">
        <v>123</v>
      </c>
      <c r="P11" t="s">
        <v>944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499</v>
      </c>
      <c r="X11" t="s">
        <v>140</v>
      </c>
      <c r="Y11" t="s">
        <v>484</v>
      </c>
      <c r="Z11" t="s">
        <v>484</v>
      </c>
      <c r="AA11" s="2">
        <v>42821.924618055556</v>
      </c>
      <c r="AB11" s="2">
        <v>42824.457662037035</v>
      </c>
      <c r="AD11">
        <v>2</v>
      </c>
      <c r="AE11" t="str">
        <f t="shared" ca="1" si="4"/>
        <v>ADE</v>
      </c>
      <c r="AF11" t="str">
        <f t="shared" ca="1" si="5"/>
        <v>Avitus_1.4.0.62-20170405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18</v>
      </c>
      <c r="B12">
        <f t="shared" si="1"/>
        <v>0</v>
      </c>
      <c r="C12" s="4">
        <f t="shared" ca="1" si="2"/>
        <v>97130</v>
      </c>
      <c r="D12">
        <v>97130</v>
      </c>
      <c r="E12" t="s">
        <v>803</v>
      </c>
      <c r="F12" t="s">
        <v>61</v>
      </c>
      <c r="G12" t="s">
        <v>783</v>
      </c>
      <c r="H12" t="s">
        <v>184</v>
      </c>
      <c r="I12" t="s">
        <v>68</v>
      </c>
      <c r="J12" t="s">
        <v>123</v>
      </c>
      <c r="K12" t="str">
        <f t="shared" ca="1" si="3"/>
        <v>NTR</v>
      </c>
      <c r="L12" t="s">
        <v>484</v>
      </c>
      <c r="M12" t="s">
        <v>484</v>
      </c>
      <c r="N12" t="s">
        <v>817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35</v>
      </c>
      <c r="V12" t="s">
        <v>82</v>
      </c>
      <c r="W12" t="s">
        <v>54</v>
      </c>
      <c r="X12" t="s">
        <v>522</v>
      </c>
      <c r="Y12" t="s">
        <v>484</v>
      </c>
      <c r="Z12" t="s">
        <v>484</v>
      </c>
      <c r="AA12" s="2">
        <v>42810.142129629632</v>
      </c>
      <c r="AB12" s="2">
        <v>42829.071030092593</v>
      </c>
      <c r="AD12">
        <v>19</v>
      </c>
      <c r="AE12" t="str">
        <f t="shared" ca="1" si="4"/>
        <v>NTR</v>
      </c>
      <c r="AF12" t="str">
        <f t="shared" ca="1" si="5"/>
        <v>NoTarg</v>
      </c>
      <c r="AG12" t="str">
        <f t="shared" ca="1" si="6"/>
        <v>NoWaive</v>
      </c>
      <c r="AH12" t="str">
        <f t="shared" ca="1" si="7"/>
        <v>NTR</v>
      </c>
    </row>
    <row r="13" spans="1:34" x14ac:dyDescent="0.3">
      <c r="A13">
        <f t="shared" si="0"/>
        <v>84</v>
      </c>
      <c r="B13">
        <f t="shared" si="1"/>
        <v>12</v>
      </c>
      <c r="C13" s="4">
        <f t="shared" ca="1" si="2"/>
        <v>94384</v>
      </c>
      <c r="D13">
        <v>94384</v>
      </c>
      <c r="E13" t="s">
        <v>130</v>
      </c>
      <c r="F13" t="s">
        <v>63</v>
      </c>
      <c r="G13" t="s">
        <v>64</v>
      </c>
      <c r="H13" t="s">
        <v>184</v>
      </c>
      <c r="I13" t="s">
        <v>81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308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22</v>
      </c>
      <c r="V13" t="s">
        <v>82</v>
      </c>
      <c r="W13" t="s">
        <v>90</v>
      </c>
      <c r="X13" t="s">
        <v>300</v>
      </c>
      <c r="Y13" t="s">
        <v>484</v>
      </c>
      <c r="Z13" t="s">
        <v>484</v>
      </c>
      <c r="AA13" s="2">
        <v>42745.123425925929</v>
      </c>
      <c r="AB13" s="2">
        <v>42816.188194444447</v>
      </c>
      <c r="AD13">
        <v>14</v>
      </c>
      <c r="AE13" t="str">
        <f t="shared" ca="1" si="4"/>
        <v>AvatarFS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27</v>
      </c>
      <c r="B14">
        <f t="shared" si="1"/>
        <v>12</v>
      </c>
      <c r="C14" s="4">
        <f t="shared" ca="1" si="2"/>
        <v>96764</v>
      </c>
      <c r="D14">
        <v>96764</v>
      </c>
      <c r="E14" t="s">
        <v>410</v>
      </c>
      <c r="F14" t="s">
        <v>63</v>
      </c>
      <c r="G14" t="s">
        <v>647</v>
      </c>
      <c r="H14" t="s">
        <v>184</v>
      </c>
      <c r="I14" t="s">
        <v>81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653</v>
      </c>
      <c r="O14" t="s">
        <v>123</v>
      </c>
      <c r="P14" t="s">
        <v>123</v>
      </c>
      <c r="Q14" t="s">
        <v>82</v>
      </c>
      <c r="S14" t="s">
        <v>269</v>
      </c>
      <c r="T14" t="s">
        <v>23</v>
      </c>
      <c r="U14" t="s">
        <v>22</v>
      </c>
      <c r="V14" t="s">
        <v>82</v>
      </c>
      <c r="W14" t="s">
        <v>90</v>
      </c>
      <c r="X14" t="s">
        <v>654</v>
      </c>
      <c r="Y14" t="s">
        <v>484</v>
      </c>
      <c r="Z14" t="s">
        <v>484</v>
      </c>
      <c r="AA14" s="2">
        <v>42801.104432870372</v>
      </c>
      <c r="AB14" s="2">
        <v>42816.269120370373</v>
      </c>
      <c r="AD14">
        <v>13</v>
      </c>
      <c r="AE14" t="str">
        <f t="shared" ca="1" si="4"/>
        <v>AvatarFS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17</v>
      </c>
      <c r="B15">
        <f t="shared" si="1"/>
        <v>4</v>
      </c>
      <c r="C15" s="4">
        <f t="shared" ca="1" si="2"/>
        <v>97187</v>
      </c>
      <c r="D15">
        <v>97187</v>
      </c>
      <c r="E15" t="s">
        <v>801</v>
      </c>
      <c r="F15" t="s">
        <v>63</v>
      </c>
      <c r="G15" t="s">
        <v>446</v>
      </c>
      <c r="H15" t="s">
        <v>112</v>
      </c>
      <c r="I15" t="s">
        <v>30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818</v>
      </c>
      <c r="O15">
        <v>17100</v>
      </c>
      <c r="P15" t="s">
        <v>123</v>
      </c>
      <c r="Q15" t="s">
        <v>82</v>
      </c>
      <c r="S15" t="s">
        <v>269</v>
      </c>
      <c r="T15" t="s">
        <v>36</v>
      </c>
      <c r="U15" t="s">
        <v>35</v>
      </c>
      <c r="V15" t="s">
        <v>190</v>
      </c>
      <c r="W15" t="s">
        <v>26</v>
      </c>
      <c r="X15" t="s">
        <v>108</v>
      </c>
      <c r="Y15" t="s">
        <v>103</v>
      </c>
      <c r="Z15" t="s">
        <v>484</v>
      </c>
      <c r="AA15" s="2">
        <v>42811.371180555558</v>
      </c>
      <c r="AB15" s="2">
        <v>42824.081805555557</v>
      </c>
      <c r="AD15">
        <v>1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P1</v>
      </c>
    </row>
    <row r="16" spans="1:34" x14ac:dyDescent="0.3">
      <c r="A16">
        <f t="shared" si="0"/>
        <v>15</v>
      </c>
      <c r="B16">
        <f t="shared" si="1"/>
        <v>0</v>
      </c>
      <c r="C16" s="4">
        <f t="shared" ca="1" si="2"/>
        <v>97247</v>
      </c>
      <c r="D16">
        <v>97247</v>
      </c>
      <c r="E16" t="s">
        <v>62</v>
      </c>
      <c r="F16" t="s">
        <v>63</v>
      </c>
      <c r="G16" t="s">
        <v>555</v>
      </c>
      <c r="H16" t="s">
        <v>184</v>
      </c>
      <c r="I16" t="s">
        <v>68</v>
      </c>
      <c r="J16" t="s">
        <v>123</v>
      </c>
      <c r="K16" t="str">
        <f t="shared" ca="1" si="3"/>
        <v>.</v>
      </c>
      <c r="L16" t="s">
        <v>484</v>
      </c>
      <c r="M16" t="s">
        <v>768</v>
      </c>
      <c r="N16" t="s">
        <v>897</v>
      </c>
      <c r="O16" t="s">
        <v>123</v>
      </c>
      <c r="P16" t="s">
        <v>616</v>
      </c>
      <c r="Q16" t="s">
        <v>82</v>
      </c>
      <c r="S16" t="s">
        <v>269</v>
      </c>
      <c r="T16" t="s">
        <v>36</v>
      </c>
      <c r="U16" t="s">
        <v>39</v>
      </c>
      <c r="V16" t="s">
        <v>82</v>
      </c>
      <c r="W16" t="s">
        <v>90</v>
      </c>
      <c r="X16" t="s">
        <v>617</v>
      </c>
      <c r="Y16" t="s">
        <v>484</v>
      </c>
      <c r="Z16" t="s">
        <v>847</v>
      </c>
      <c r="AA16" s="2">
        <v>42813.979155092595</v>
      </c>
      <c r="AB16" s="2">
        <v>42829.095937500002</v>
      </c>
      <c r="AD16">
        <v>11</v>
      </c>
      <c r="AE16" t="str">
        <f t="shared" ca="1" si="4"/>
        <v>AvatarFS</v>
      </c>
      <c r="AF16" t="str">
        <f t="shared" ca="1" si="5"/>
        <v>Avitus_1.4.0.62-20170405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14</v>
      </c>
      <c r="B17">
        <f t="shared" si="1"/>
        <v>6</v>
      </c>
      <c r="C17" s="4">
        <f t="shared" ca="1" si="2"/>
        <v>97251</v>
      </c>
      <c r="D17">
        <v>97251</v>
      </c>
      <c r="E17" t="s">
        <v>138</v>
      </c>
      <c r="F17" t="s">
        <v>63</v>
      </c>
      <c r="G17" t="s">
        <v>120</v>
      </c>
      <c r="H17" t="s">
        <v>94</v>
      </c>
      <c r="I17" t="s">
        <v>701</v>
      </c>
      <c r="J17" t="s">
        <v>123</v>
      </c>
      <c r="K17" t="str">
        <f t="shared" ca="1" si="3"/>
        <v>.</v>
      </c>
      <c r="L17" t="s">
        <v>484</v>
      </c>
      <c r="M17" t="s">
        <v>768</v>
      </c>
      <c r="N17" t="s">
        <v>819</v>
      </c>
      <c r="O17" t="s">
        <v>123</v>
      </c>
      <c r="P17" t="s">
        <v>123</v>
      </c>
      <c r="Q17" t="s">
        <v>82</v>
      </c>
      <c r="S17" t="s">
        <v>269</v>
      </c>
      <c r="T17" t="s">
        <v>36</v>
      </c>
      <c r="U17" t="s">
        <v>35</v>
      </c>
      <c r="V17" t="s">
        <v>29</v>
      </c>
      <c r="W17" t="s">
        <v>90</v>
      </c>
      <c r="X17" t="s">
        <v>412</v>
      </c>
      <c r="Y17" t="s">
        <v>484</v>
      </c>
      <c r="Z17" t="s">
        <v>847</v>
      </c>
      <c r="AA17" s="2">
        <v>42814.013414351852</v>
      </c>
      <c r="AB17" s="2">
        <v>42822.443564814814</v>
      </c>
      <c r="AD17">
        <v>5</v>
      </c>
      <c r="AE17" t="str">
        <f t="shared" ca="1" si="4"/>
        <v>AvatarFS</v>
      </c>
      <c r="AF17" t="str">
        <f t="shared" ca="1" si="5"/>
        <v>Avitus_1.4.0.62-20170405</v>
      </c>
      <c r="AG17" t="str">
        <f t="shared" ca="1" si="6"/>
        <v>NoWaive</v>
      </c>
      <c r="AH17" t="str">
        <f t="shared" ca="1" si="7"/>
        <v>P2</v>
      </c>
    </row>
    <row r="18" spans="1:34" x14ac:dyDescent="0.3">
      <c r="A18">
        <f t="shared" si="0"/>
        <v>4</v>
      </c>
      <c r="B18">
        <f t="shared" si="1"/>
        <v>4</v>
      </c>
      <c r="C18" s="4">
        <f t="shared" ca="1" si="2"/>
        <v>97673</v>
      </c>
      <c r="D18">
        <v>97673</v>
      </c>
      <c r="E18" t="s">
        <v>62</v>
      </c>
      <c r="F18" t="s">
        <v>63</v>
      </c>
      <c r="G18" t="s">
        <v>733</v>
      </c>
      <c r="H18" t="s">
        <v>184</v>
      </c>
      <c r="I18" t="s">
        <v>24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933</v>
      </c>
      <c r="O18">
        <v>17067</v>
      </c>
      <c r="P18" t="s">
        <v>123</v>
      </c>
      <c r="Q18" t="s">
        <v>82</v>
      </c>
      <c r="S18" t="s">
        <v>269</v>
      </c>
      <c r="T18" t="s">
        <v>36</v>
      </c>
      <c r="U18" t="s">
        <v>22</v>
      </c>
      <c r="V18" t="s">
        <v>190</v>
      </c>
      <c r="W18" t="s">
        <v>26</v>
      </c>
      <c r="X18" t="s">
        <v>934</v>
      </c>
      <c r="Y18" t="s">
        <v>100</v>
      </c>
      <c r="Z18" t="s">
        <v>484</v>
      </c>
      <c r="AA18" s="2">
        <v>42824.147233796299</v>
      </c>
      <c r="AB18" s="2">
        <v>42824.231400462966</v>
      </c>
      <c r="AD18">
        <v>2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>NoWaive</v>
      </c>
      <c r="AH18" t="str">
        <f t="shared" ca="1" si="7"/>
        <v>P0</v>
      </c>
    </row>
    <row r="19" spans="1:34" x14ac:dyDescent="0.3">
      <c r="A19">
        <f t="shared" si="0"/>
        <v>4</v>
      </c>
      <c r="B19">
        <f t="shared" si="1"/>
        <v>4</v>
      </c>
      <c r="C19" s="4">
        <f t="shared" ca="1" si="2"/>
        <v>97678</v>
      </c>
      <c r="D19">
        <v>97678</v>
      </c>
      <c r="E19" t="s">
        <v>62</v>
      </c>
      <c r="F19" t="s">
        <v>63</v>
      </c>
      <c r="G19" t="s">
        <v>446</v>
      </c>
      <c r="H19" t="s">
        <v>112</v>
      </c>
      <c r="I19" t="s">
        <v>24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935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190</v>
      </c>
      <c r="W19" t="s">
        <v>26</v>
      </c>
      <c r="X19" t="s">
        <v>934</v>
      </c>
      <c r="Y19" t="s">
        <v>103</v>
      </c>
      <c r="Z19" t="s">
        <v>484</v>
      </c>
      <c r="AA19" s="2">
        <v>42824.161898148152</v>
      </c>
      <c r="AB19" s="2">
        <v>42824.232777777775</v>
      </c>
      <c r="AD19">
        <v>2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P1</v>
      </c>
    </row>
    <row r="20" spans="1:34" x14ac:dyDescent="0.3">
      <c r="A20">
        <f t="shared" si="0"/>
        <v>2</v>
      </c>
      <c r="B20">
        <f t="shared" si="1"/>
        <v>0</v>
      </c>
      <c r="C20" s="4">
        <f t="shared" ca="1" si="2"/>
        <v>97772</v>
      </c>
      <c r="D20">
        <v>97772</v>
      </c>
      <c r="E20" t="s">
        <v>957</v>
      </c>
      <c r="F20" t="s">
        <v>63</v>
      </c>
      <c r="G20" t="s">
        <v>607</v>
      </c>
      <c r="H20" t="s">
        <v>156</v>
      </c>
      <c r="I20" t="s">
        <v>123</v>
      </c>
      <c r="J20" t="s">
        <v>123</v>
      </c>
      <c r="K20" t="str">
        <f t="shared" ca="1" si="3"/>
        <v>NTR</v>
      </c>
      <c r="L20" t="s">
        <v>484</v>
      </c>
      <c r="M20" t="s">
        <v>484</v>
      </c>
      <c r="N20" t="s">
        <v>956</v>
      </c>
      <c r="O20" t="s">
        <v>123</v>
      </c>
      <c r="P20" t="s">
        <v>123</v>
      </c>
      <c r="Q20" t="s">
        <v>21</v>
      </c>
      <c r="S20" t="s">
        <v>269</v>
      </c>
      <c r="T20" t="s">
        <v>23</v>
      </c>
      <c r="U20" t="s">
        <v>50</v>
      </c>
      <c r="V20" t="s">
        <v>82</v>
      </c>
      <c r="W20" t="s">
        <v>95</v>
      </c>
      <c r="X20" t="s">
        <v>957</v>
      </c>
      <c r="Y20" t="s">
        <v>484</v>
      </c>
      <c r="Z20" t="s">
        <v>484</v>
      </c>
      <c r="AA20" s="2">
        <v>42827.974849537037</v>
      </c>
      <c r="AB20" s="2">
        <v>42829.031215277777</v>
      </c>
      <c r="AD20">
        <v>5</v>
      </c>
      <c r="AE20" t="str">
        <f t="shared" ca="1" si="4"/>
        <v>NTR</v>
      </c>
      <c r="AF20" t="str">
        <f t="shared" ca="1" si="5"/>
        <v>NoTarg</v>
      </c>
      <c r="AG20" t="str">
        <f t="shared" ca="1" si="6"/>
        <v>NoWaive</v>
      </c>
      <c r="AH20" t="str">
        <f t="shared" ca="1" si="7"/>
        <v>NTR</v>
      </c>
    </row>
    <row r="21" spans="1:34" x14ac:dyDescent="0.3">
      <c r="A21">
        <f t="shared" si="0"/>
        <v>1</v>
      </c>
      <c r="B21">
        <f t="shared" si="1"/>
        <v>0</v>
      </c>
      <c r="C21" s="4">
        <f t="shared" ca="1" si="2"/>
        <v>97780</v>
      </c>
      <c r="D21">
        <v>97780</v>
      </c>
      <c r="E21" t="s">
        <v>410</v>
      </c>
      <c r="F21" t="s">
        <v>63</v>
      </c>
      <c r="G21" t="s">
        <v>555</v>
      </c>
      <c r="H21" t="s">
        <v>156</v>
      </c>
      <c r="I21" t="s">
        <v>123</v>
      </c>
      <c r="J21" t="s">
        <v>123</v>
      </c>
      <c r="K21" t="str">
        <f t="shared" ca="1" si="3"/>
        <v>NTR</v>
      </c>
      <c r="L21" t="s">
        <v>484</v>
      </c>
      <c r="M21" t="s">
        <v>484</v>
      </c>
      <c r="N21" t="s">
        <v>958</v>
      </c>
      <c r="O21" t="s">
        <v>123</v>
      </c>
      <c r="P21" t="s">
        <v>123</v>
      </c>
      <c r="Q21" t="s">
        <v>21</v>
      </c>
      <c r="S21" t="s">
        <v>269</v>
      </c>
      <c r="T21" t="s">
        <v>23</v>
      </c>
      <c r="U21" t="s">
        <v>22</v>
      </c>
      <c r="V21" t="s">
        <v>82</v>
      </c>
      <c r="W21" t="s">
        <v>90</v>
      </c>
      <c r="X21" t="s">
        <v>959</v>
      </c>
      <c r="Y21" t="s">
        <v>484</v>
      </c>
      <c r="Z21" t="s">
        <v>484</v>
      </c>
      <c r="AA21" s="2">
        <v>42828.155347222222</v>
      </c>
      <c r="AB21" s="2">
        <v>42829.265011574076</v>
      </c>
      <c r="AD21">
        <v>4</v>
      </c>
      <c r="AE21" t="str">
        <f t="shared" ca="1" si="4"/>
        <v>NTR</v>
      </c>
      <c r="AF21" t="str">
        <f t="shared" ca="1" si="5"/>
        <v>NoTarg</v>
      </c>
      <c r="AG21" t="str">
        <f t="shared" ca="1" si="6"/>
        <v>NoWaive</v>
      </c>
      <c r="AH21" t="str">
        <f t="shared" ca="1" si="7"/>
        <v>NTR</v>
      </c>
    </row>
    <row r="22" spans="1:34" x14ac:dyDescent="0.3">
      <c r="A22">
        <f t="shared" si="0"/>
        <v>42</v>
      </c>
      <c r="B22">
        <f t="shared" si="1"/>
        <v>18</v>
      </c>
      <c r="C22" s="4">
        <f t="shared" ca="1" si="2"/>
        <v>96279</v>
      </c>
      <c r="D22">
        <v>96279</v>
      </c>
      <c r="E22" t="s">
        <v>804</v>
      </c>
      <c r="F22" t="s">
        <v>63</v>
      </c>
      <c r="G22" t="s">
        <v>55</v>
      </c>
      <c r="H22" t="s">
        <v>184</v>
      </c>
      <c r="I22" t="s">
        <v>649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545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22</v>
      </c>
      <c r="V22" t="s">
        <v>82</v>
      </c>
      <c r="W22" t="s">
        <v>90</v>
      </c>
      <c r="X22" t="s">
        <v>405</v>
      </c>
      <c r="Y22" t="s">
        <v>100</v>
      </c>
      <c r="Z22" t="s">
        <v>484</v>
      </c>
      <c r="AA22" s="2">
        <v>42788.363287037035</v>
      </c>
      <c r="AB22" s="2">
        <v>42810.963067129633</v>
      </c>
      <c r="AD22">
        <v>2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12</v>
      </c>
      <c r="B23">
        <f t="shared" si="1"/>
        <v>4</v>
      </c>
      <c r="C23" s="4">
        <f t="shared" ca="1" si="2"/>
        <v>97354</v>
      </c>
      <c r="D23">
        <v>97354</v>
      </c>
      <c r="E23" t="s">
        <v>845</v>
      </c>
      <c r="F23" t="s">
        <v>63</v>
      </c>
      <c r="G23" t="s">
        <v>841</v>
      </c>
      <c r="H23" t="s">
        <v>184</v>
      </c>
      <c r="I23" t="s">
        <v>245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898</v>
      </c>
      <c r="O23" t="s">
        <v>123</v>
      </c>
      <c r="P23" t="s">
        <v>123</v>
      </c>
      <c r="Q23" t="s">
        <v>82</v>
      </c>
      <c r="S23" t="s">
        <v>269</v>
      </c>
      <c r="T23" t="s">
        <v>36</v>
      </c>
      <c r="U23" t="s">
        <v>35</v>
      </c>
      <c r="V23" t="s">
        <v>82</v>
      </c>
      <c r="W23" t="s">
        <v>105</v>
      </c>
      <c r="X23" t="s">
        <v>845</v>
      </c>
      <c r="Y23" t="s">
        <v>484</v>
      </c>
      <c r="Z23" t="s">
        <v>484</v>
      </c>
      <c r="AA23" s="2">
        <v>42816.056284722225</v>
      </c>
      <c r="AB23" s="2">
        <v>42824.070856481485</v>
      </c>
      <c r="AD23">
        <v>3</v>
      </c>
      <c r="AE23" t="str">
        <f t="shared" ca="1" si="4"/>
        <v>AvatarFS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6</v>
      </c>
      <c r="B24">
        <f t="shared" si="1"/>
        <v>4</v>
      </c>
      <c r="C24" s="4">
        <f t="shared" ca="1" si="2"/>
        <v>97551</v>
      </c>
      <c r="D24">
        <v>97551</v>
      </c>
      <c r="E24" t="s">
        <v>845</v>
      </c>
      <c r="F24" t="s">
        <v>63</v>
      </c>
      <c r="G24" t="s">
        <v>446</v>
      </c>
      <c r="H24" t="s">
        <v>184</v>
      </c>
      <c r="I24" t="s">
        <v>30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921</v>
      </c>
      <c r="O24" t="s">
        <v>123</v>
      </c>
      <c r="P24" t="s">
        <v>123</v>
      </c>
      <c r="Q24" t="s">
        <v>82</v>
      </c>
      <c r="S24" t="s">
        <v>269</v>
      </c>
      <c r="T24" t="s">
        <v>36</v>
      </c>
      <c r="U24" t="s">
        <v>35</v>
      </c>
      <c r="V24" t="s">
        <v>190</v>
      </c>
      <c r="W24" t="s">
        <v>26</v>
      </c>
      <c r="X24" t="s">
        <v>412</v>
      </c>
      <c r="Y24" t="s">
        <v>100</v>
      </c>
      <c r="Z24" t="s">
        <v>484</v>
      </c>
      <c r="AA24" s="2">
        <v>42822.285578703704</v>
      </c>
      <c r="AB24" s="2">
        <v>42824.083993055552</v>
      </c>
      <c r="AD24">
        <v>1</v>
      </c>
      <c r="AE24" t="str">
        <f t="shared" ca="1" si="4"/>
        <v>AvatarFS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365</v>
      </c>
      <c r="B25">
        <f t="shared" si="1"/>
        <v>74</v>
      </c>
      <c r="C25" s="4">
        <f t="shared" ca="1" si="2"/>
        <v>79691</v>
      </c>
      <c r="D25">
        <v>79691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310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95</v>
      </c>
      <c r="X25" t="s">
        <v>311</v>
      </c>
      <c r="Y25" t="s">
        <v>484</v>
      </c>
      <c r="Z25" t="s">
        <v>484</v>
      </c>
      <c r="AA25" s="2">
        <v>42458.048437500001</v>
      </c>
      <c r="AB25" s="2">
        <v>42755.033599537041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273</v>
      </c>
      <c r="B26">
        <f t="shared" si="1"/>
        <v>57</v>
      </c>
      <c r="C26" s="4">
        <f t="shared" ca="1" si="2"/>
        <v>85572</v>
      </c>
      <c r="D26">
        <v>85572</v>
      </c>
      <c r="E26" t="s">
        <v>252</v>
      </c>
      <c r="F26" t="s">
        <v>70</v>
      </c>
      <c r="G26" t="s">
        <v>71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313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95</v>
      </c>
      <c r="X26" t="s">
        <v>272</v>
      </c>
      <c r="Y26" t="s">
        <v>484</v>
      </c>
      <c r="Z26" t="s">
        <v>484</v>
      </c>
      <c r="AA26" s="2">
        <v>42552.705081018517</v>
      </c>
      <c r="AB26" s="2">
        <v>42773.558530092596</v>
      </c>
      <c r="AD26">
        <v>6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215</v>
      </c>
      <c r="B27">
        <f t="shared" si="1"/>
        <v>74</v>
      </c>
      <c r="C27" s="4">
        <f t="shared" ca="1" si="2"/>
        <v>88250</v>
      </c>
      <c r="D27">
        <v>88250</v>
      </c>
      <c r="E27" t="s">
        <v>72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314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105</v>
      </c>
      <c r="X27" t="s">
        <v>315</v>
      </c>
      <c r="Y27" t="s">
        <v>484</v>
      </c>
      <c r="Z27" t="s">
        <v>484</v>
      </c>
      <c r="AA27" s="2">
        <v>42611.350347222222</v>
      </c>
      <c r="AB27" s="2">
        <v>42755.033576388887</v>
      </c>
      <c r="AD27">
        <v>7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24</v>
      </c>
      <c r="B28">
        <f t="shared" si="1"/>
        <v>24</v>
      </c>
      <c r="C28" s="4">
        <f t="shared" ca="1" si="2"/>
        <v>96941</v>
      </c>
      <c r="D28">
        <v>96941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749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188</v>
      </c>
      <c r="Y28" t="s">
        <v>484</v>
      </c>
      <c r="Z28" t="s">
        <v>484</v>
      </c>
      <c r="AA28" s="2">
        <v>42804.150763888887</v>
      </c>
      <c r="AB28" s="2">
        <v>42804.495324074072</v>
      </c>
      <c r="AD28">
        <v>8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13</v>
      </c>
      <c r="B29">
        <f t="shared" si="1"/>
        <v>1</v>
      </c>
      <c r="C29" s="4">
        <f t="shared" ca="1" si="2"/>
        <v>97325</v>
      </c>
      <c r="D29">
        <v>97325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946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54</v>
      </c>
      <c r="X29" t="s">
        <v>456</v>
      </c>
      <c r="Y29" t="s">
        <v>484</v>
      </c>
      <c r="Z29" t="s">
        <v>484</v>
      </c>
      <c r="AA29" s="2">
        <v>42815.376701388886</v>
      </c>
      <c r="AB29" s="2">
        <v>42828.511076388888</v>
      </c>
      <c r="AD29">
        <v>7</v>
      </c>
      <c r="AE29" t="str">
        <f t="shared" ca="1" si="4"/>
        <v>File Access Auditing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13</v>
      </c>
      <c r="B30">
        <f t="shared" si="1"/>
        <v>10</v>
      </c>
      <c r="C30" s="4">
        <f t="shared" ca="1" si="2"/>
        <v>97340</v>
      </c>
      <c r="D30">
        <v>97340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852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39</v>
      </c>
      <c r="V30" t="s">
        <v>82</v>
      </c>
      <c r="W30" t="s">
        <v>54</v>
      </c>
      <c r="X30" t="s">
        <v>389</v>
      </c>
      <c r="Y30" t="s">
        <v>484</v>
      </c>
      <c r="Z30" t="s">
        <v>484</v>
      </c>
      <c r="AA30" s="2">
        <v>42815.614641203705</v>
      </c>
      <c r="AB30" s="2">
        <v>42818.02071759259</v>
      </c>
      <c r="AD30">
        <v>5</v>
      </c>
      <c r="AE30" t="str">
        <f t="shared" ca="1" si="4"/>
        <v>Documentation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P0</v>
      </c>
    </row>
    <row r="31" spans="1:34" x14ac:dyDescent="0.3">
      <c r="A31">
        <f t="shared" si="0"/>
        <v>5</v>
      </c>
      <c r="B31">
        <f t="shared" si="1"/>
        <v>1</v>
      </c>
      <c r="C31" s="4">
        <f t="shared" ca="1" si="2"/>
        <v>97618</v>
      </c>
      <c r="D31">
        <v>97618</v>
      </c>
      <c r="E31" t="s">
        <v>69</v>
      </c>
      <c r="F31" t="s">
        <v>70</v>
      </c>
      <c r="G31" t="s">
        <v>71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947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54</v>
      </c>
      <c r="X31" t="s">
        <v>456</v>
      </c>
      <c r="Y31" t="s">
        <v>484</v>
      </c>
      <c r="Z31" t="s">
        <v>484</v>
      </c>
      <c r="AA31" s="2">
        <v>42823.494652777779</v>
      </c>
      <c r="AB31" s="2">
        <v>42828.518969907411</v>
      </c>
      <c r="AD31">
        <v>8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1</v>
      </c>
      <c r="B32">
        <f t="shared" si="1"/>
        <v>1</v>
      </c>
      <c r="C32" s="4">
        <f t="shared" ca="1" si="2"/>
        <v>97781</v>
      </c>
      <c r="D32">
        <v>97781</v>
      </c>
      <c r="E32" t="s">
        <v>69</v>
      </c>
      <c r="F32" t="s">
        <v>70</v>
      </c>
      <c r="G32" t="s">
        <v>71</v>
      </c>
      <c r="H32" t="s">
        <v>184</v>
      </c>
      <c r="I32" t="s">
        <v>81</v>
      </c>
      <c r="J32" t="s">
        <v>123</v>
      </c>
      <c r="K32" t="str">
        <f t="shared" ca="1" si="3"/>
        <v>NTR</v>
      </c>
      <c r="L32" t="s">
        <v>484</v>
      </c>
      <c r="M32" t="s">
        <v>484</v>
      </c>
      <c r="N32" t="s">
        <v>960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95</v>
      </c>
      <c r="X32" t="s">
        <v>311</v>
      </c>
      <c r="Y32" t="s">
        <v>484</v>
      </c>
      <c r="Z32" t="s">
        <v>484</v>
      </c>
      <c r="AA32" s="2">
        <v>42828.162638888891</v>
      </c>
      <c r="AB32" s="2">
        <v>42828.738206018519</v>
      </c>
      <c r="AD32">
        <v>3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43</v>
      </c>
      <c r="B33">
        <f t="shared" si="1"/>
        <v>1</v>
      </c>
      <c r="C33" s="4">
        <f t="shared" ca="1" si="2"/>
        <v>96207</v>
      </c>
      <c r="D33">
        <v>96207</v>
      </c>
      <c r="E33" t="s">
        <v>413</v>
      </c>
      <c r="F33" t="s">
        <v>253</v>
      </c>
      <c r="G33" t="s">
        <v>254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768</v>
      </c>
      <c r="N33" t="s">
        <v>853</v>
      </c>
      <c r="O33" t="s">
        <v>123</v>
      </c>
      <c r="P33" t="s">
        <v>716</v>
      </c>
      <c r="Q33" t="s">
        <v>82</v>
      </c>
      <c r="S33" t="s">
        <v>269</v>
      </c>
      <c r="T33" t="s">
        <v>23</v>
      </c>
      <c r="U33" t="s">
        <v>22</v>
      </c>
      <c r="V33" t="s">
        <v>82</v>
      </c>
      <c r="W33" t="s">
        <v>67</v>
      </c>
      <c r="X33" t="s">
        <v>331</v>
      </c>
      <c r="Y33" t="s">
        <v>484</v>
      </c>
      <c r="Z33" t="s">
        <v>847</v>
      </c>
      <c r="AA33" s="2">
        <v>42787.138067129628</v>
      </c>
      <c r="AB33" s="2">
        <v>42828.374548611115</v>
      </c>
      <c r="AD33">
        <v>9</v>
      </c>
      <c r="AE33" t="str">
        <f t="shared" ca="1" si="4"/>
        <v>File Access Auditing</v>
      </c>
      <c r="AF33" t="str">
        <f t="shared" ca="1" si="5"/>
        <v xml:space="preserve"> ---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4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97709</v>
      </c>
      <c r="D34">
        <v>97709</v>
      </c>
      <c r="E34" t="s">
        <v>413</v>
      </c>
      <c r="F34" t="s">
        <v>253</v>
      </c>
      <c r="G34" t="s">
        <v>255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NTR</v>
      </c>
      <c r="L34" t="s">
        <v>484</v>
      </c>
      <c r="M34" t="s">
        <v>768</v>
      </c>
      <c r="N34" t="s">
        <v>948</v>
      </c>
      <c r="O34" t="s">
        <v>123</v>
      </c>
      <c r="P34" t="s">
        <v>716</v>
      </c>
      <c r="Q34" t="s">
        <v>82</v>
      </c>
      <c r="S34" t="s">
        <v>269</v>
      </c>
      <c r="T34" t="s">
        <v>23</v>
      </c>
      <c r="U34" t="s">
        <v>22</v>
      </c>
      <c r="V34" t="s">
        <v>82</v>
      </c>
      <c r="W34" t="s">
        <v>54</v>
      </c>
      <c r="X34" t="s">
        <v>277</v>
      </c>
      <c r="Y34" t="s">
        <v>484</v>
      </c>
      <c r="Z34" t="s">
        <v>847</v>
      </c>
      <c r="AA34" s="2">
        <v>42824.646111111113</v>
      </c>
      <c r="AB34" s="2">
        <v>42828.377175925925</v>
      </c>
      <c r="AD34">
        <v>2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1</v>
      </c>
      <c r="B35">
        <f t="shared" si="9"/>
        <v>0</v>
      </c>
      <c r="C35" s="4">
        <f t="shared" ca="1" si="10"/>
        <v>97798</v>
      </c>
      <c r="D35">
        <v>97798</v>
      </c>
      <c r="E35" t="s">
        <v>413</v>
      </c>
      <c r="F35" t="s">
        <v>253</v>
      </c>
      <c r="G35" t="s">
        <v>254</v>
      </c>
      <c r="H35" t="s">
        <v>184</v>
      </c>
      <c r="I35" t="s">
        <v>68</v>
      </c>
      <c r="J35" t="s">
        <v>123</v>
      </c>
      <c r="K35" t="str">
        <f t="shared" ca="1" si="11"/>
        <v>NTR</v>
      </c>
      <c r="L35" t="s">
        <v>484</v>
      </c>
      <c r="M35" t="s">
        <v>945</v>
      </c>
      <c r="N35" t="s">
        <v>961</v>
      </c>
      <c r="O35" t="s">
        <v>123</v>
      </c>
      <c r="P35" t="s">
        <v>123</v>
      </c>
      <c r="Q35" t="s">
        <v>82</v>
      </c>
      <c r="S35" t="s">
        <v>269</v>
      </c>
      <c r="T35" t="s">
        <v>23</v>
      </c>
      <c r="U35" t="s">
        <v>22</v>
      </c>
      <c r="V35" t="s">
        <v>82</v>
      </c>
      <c r="W35" t="s">
        <v>54</v>
      </c>
      <c r="X35" t="s">
        <v>456</v>
      </c>
      <c r="Y35" t="s">
        <v>484</v>
      </c>
      <c r="Z35" t="s">
        <v>484</v>
      </c>
      <c r="AA35" s="2">
        <v>42828.334247685183</v>
      </c>
      <c r="AB35" s="2">
        <v>42829.215509259258</v>
      </c>
      <c r="AD35">
        <v>1</v>
      </c>
      <c r="AE35" t="str">
        <f t="shared" ca="1" si="12"/>
        <v>NTR</v>
      </c>
      <c r="AF35" t="str">
        <f t="shared" ca="1" si="13"/>
        <v>NoTarg</v>
      </c>
      <c r="AG35" t="str">
        <f t="shared" ca="1" si="14"/>
        <v>NoWaive</v>
      </c>
      <c r="AH35" t="str">
        <f t="shared" ca="1" si="15"/>
        <v>NTR</v>
      </c>
    </row>
    <row r="36" spans="1:34" x14ac:dyDescent="0.3">
      <c r="A36">
        <f t="shared" si="8"/>
        <v>1</v>
      </c>
      <c r="B36">
        <f t="shared" si="9"/>
        <v>1</v>
      </c>
      <c r="C36" s="4">
        <f t="shared" ca="1" si="10"/>
        <v>97814</v>
      </c>
      <c r="D36">
        <v>97814</v>
      </c>
      <c r="E36" t="s">
        <v>325</v>
      </c>
      <c r="F36" t="s">
        <v>253</v>
      </c>
      <c r="G36" t="s">
        <v>254</v>
      </c>
      <c r="H36" t="s">
        <v>184</v>
      </c>
      <c r="I36" t="s">
        <v>68</v>
      </c>
      <c r="J36" t="s">
        <v>123</v>
      </c>
      <c r="K36" t="str">
        <f t="shared" ca="1" si="11"/>
        <v>NTR</v>
      </c>
      <c r="L36" t="s">
        <v>484</v>
      </c>
      <c r="M36" t="s">
        <v>484</v>
      </c>
      <c r="N36" t="s">
        <v>965</v>
      </c>
      <c r="O36" t="s">
        <v>123</v>
      </c>
      <c r="P36" t="s">
        <v>123</v>
      </c>
      <c r="Q36" t="s">
        <v>82</v>
      </c>
      <c r="S36" t="s">
        <v>269</v>
      </c>
      <c r="T36" t="s">
        <v>36</v>
      </c>
      <c r="U36" t="s">
        <v>39</v>
      </c>
      <c r="V36" t="s">
        <v>82</v>
      </c>
      <c r="W36" t="s">
        <v>966</v>
      </c>
      <c r="X36" t="s">
        <v>325</v>
      </c>
      <c r="Y36" t="s">
        <v>484</v>
      </c>
      <c r="Z36" t="s">
        <v>484</v>
      </c>
      <c r="AA36" s="2">
        <v>42828.465868055559</v>
      </c>
      <c r="AB36" s="2">
        <v>42828.728125000001</v>
      </c>
      <c r="AD36">
        <v>1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8"/>
        <v>213</v>
      </c>
      <c r="B37">
        <f t="shared" si="9"/>
        <v>10</v>
      </c>
      <c r="C37" s="4">
        <f t="shared" ca="1" si="10"/>
        <v>88457</v>
      </c>
      <c r="D37">
        <v>88457</v>
      </c>
      <c r="E37" t="s">
        <v>408</v>
      </c>
      <c r="F37" t="s">
        <v>28</v>
      </c>
      <c r="G37" t="s">
        <v>407</v>
      </c>
      <c r="H37" t="s">
        <v>112</v>
      </c>
      <c r="I37" t="s">
        <v>30</v>
      </c>
      <c r="J37" t="s">
        <v>123</v>
      </c>
      <c r="K37" t="str">
        <f t="shared" ca="1" si="11"/>
        <v>.</v>
      </c>
      <c r="L37" t="s">
        <v>484</v>
      </c>
      <c r="M37" t="s">
        <v>484</v>
      </c>
      <c r="N37" t="s">
        <v>524</v>
      </c>
      <c r="O37">
        <v>11710</v>
      </c>
      <c r="P37" t="s">
        <v>808</v>
      </c>
      <c r="Q37" t="s">
        <v>287</v>
      </c>
      <c r="R37" t="s">
        <v>82</v>
      </c>
      <c r="S37" t="s">
        <v>269</v>
      </c>
      <c r="T37" t="s">
        <v>23</v>
      </c>
      <c r="U37" t="s">
        <v>22</v>
      </c>
      <c r="V37" t="s">
        <v>25</v>
      </c>
      <c r="W37" t="s">
        <v>26</v>
      </c>
      <c r="X37" t="s">
        <v>41</v>
      </c>
      <c r="Y37" t="s">
        <v>484</v>
      </c>
      <c r="Z37" t="s">
        <v>484</v>
      </c>
      <c r="AA37" s="2">
        <v>42614.314895833333</v>
      </c>
      <c r="AB37" s="2">
        <v>42818.324803240743</v>
      </c>
      <c r="AC37" t="s">
        <v>170</v>
      </c>
      <c r="AD37">
        <v>5</v>
      </c>
      <c r="AE37" t="str">
        <f t="shared" ca="1" si="12"/>
        <v>Platform Software</v>
      </c>
      <c r="AF37" t="str">
        <f t="shared" ca="1" si="13"/>
        <v xml:space="preserve"> ---</v>
      </c>
      <c r="AG37" t="str">
        <f t="shared" ca="1" si="14"/>
        <v>NoWaive</v>
      </c>
      <c r="AH37" t="str">
        <f t="shared" ca="1" si="15"/>
        <v>P1</v>
      </c>
    </row>
    <row r="38" spans="1:34" x14ac:dyDescent="0.3">
      <c r="A38">
        <f t="shared" si="8"/>
        <v>51</v>
      </c>
      <c r="B38">
        <f t="shared" si="9"/>
        <v>32</v>
      </c>
      <c r="C38" s="4">
        <f t="shared" ca="1" si="10"/>
        <v>95826</v>
      </c>
      <c r="D38">
        <v>95826</v>
      </c>
      <c r="E38" t="s">
        <v>246</v>
      </c>
      <c r="F38" t="s">
        <v>28</v>
      </c>
      <c r="G38" t="s">
        <v>481</v>
      </c>
      <c r="H38" t="s">
        <v>184</v>
      </c>
      <c r="I38" t="s">
        <v>81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379</v>
      </c>
      <c r="O38" t="s">
        <v>123</v>
      </c>
      <c r="P38" t="s">
        <v>38</v>
      </c>
      <c r="Q38" t="s">
        <v>287</v>
      </c>
      <c r="R38" t="s">
        <v>82</v>
      </c>
      <c r="S38" t="s">
        <v>269</v>
      </c>
      <c r="T38" t="s">
        <v>36</v>
      </c>
      <c r="U38" t="s">
        <v>22</v>
      </c>
      <c r="V38" t="s">
        <v>82</v>
      </c>
      <c r="W38" t="s">
        <v>54</v>
      </c>
      <c r="X38" t="s">
        <v>108</v>
      </c>
      <c r="Y38" t="s">
        <v>484</v>
      </c>
      <c r="Z38" t="s">
        <v>484</v>
      </c>
      <c r="AA38" s="2">
        <v>42779.683287037034</v>
      </c>
      <c r="AB38" s="2">
        <v>42796.483796296299</v>
      </c>
      <c r="AC38" t="s">
        <v>170</v>
      </c>
      <c r="AD38">
        <v>4</v>
      </c>
      <c r="AE38" t="str">
        <f t="shared" ca="1" si="12"/>
        <v>Platform Software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P0</v>
      </c>
    </row>
    <row r="39" spans="1:34" x14ac:dyDescent="0.3">
      <c r="A39">
        <f t="shared" si="8"/>
        <v>51</v>
      </c>
      <c r="B39">
        <f t="shared" si="9"/>
        <v>4</v>
      </c>
      <c r="C39" s="4">
        <f t="shared" ca="1" si="10"/>
        <v>95829</v>
      </c>
      <c r="D39">
        <v>95829</v>
      </c>
      <c r="E39" t="s">
        <v>760</v>
      </c>
      <c r="F39" t="s">
        <v>28</v>
      </c>
      <c r="G39" t="s">
        <v>376</v>
      </c>
      <c r="H39" t="s">
        <v>184</v>
      </c>
      <c r="I39" t="s">
        <v>245</v>
      </c>
      <c r="J39" t="s">
        <v>123</v>
      </c>
      <c r="K39" t="str">
        <f t="shared" ca="1" si="11"/>
        <v>.</v>
      </c>
      <c r="L39" t="s">
        <v>484</v>
      </c>
      <c r="M39" t="s">
        <v>917</v>
      </c>
      <c r="N39" t="s">
        <v>385</v>
      </c>
      <c r="O39" t="s">
        <v>123</v>
      </c>
      <c r="P39" t="s">
        <v>196</v>
      </c>
      <c r="Q39" t="s">
        <v>287</v>
      </c>
      <c r="R39" t="s">
        <v>82</v>
      </c>
      <c r="S39" t="s">
        <v>269</v>
      </c>
      <c r="T39" t="s">
        <v>36</v>
      </c>
      <c r="U39" t="s">
        <v>35</v>
      </c>
      <c r="V39" t="s">
        <v>279</v>
      </c>
      <c r="W39" t="s">
        <v>32</v>
      </c>
      <c r="X39" t="s">
        <v>108</v>
      </c>
      <c r="Y39" t="s">
        <v>103</v>
      </c>
      <c r="Z39" t="s">
        <v>484</v>
      </c>
      <c r="AA39" s="2">
        <v>42779.684513888889</v>
      </c>
      <c r="AB39" s="2">
        <v>42824.103460648148</v>
      </c>
      <c r="AC39" t="s">
        <v>170</v>
      </c>
      <c r="AD39">
        <v>6</v>
      </c>
      <c r="AE39" t="str">
        <f t="shared" ca="1" si="12"/>
        <v>Platform Software</v>
      </c>
      <c r="AF39" t="str">
        <f t="shared" ca="1" si="13"/>
        <v>Avitus_1.4.0.64-20170419</v>
      </c>
      <c r="AG39" t="str">
        <f t="shared" ca="1" si="14"/>
        <v>NoWaive</v>
      </c>
      <c r="AH39" t="str">
        <f t="shared" ca="1" si="15"/>
        <v>P0</v>
      </c>
    </row>
    <row r="40" spans="1:34" x14ac:dyDescent="0.3">
      <c r="A40">
        <f t="shared" si="8"/>
        <v>17</v>
      </c>
      <c r="B40">
        <f t="shared" si="9"/>
        <v>1</v>
      </c>
      <c r="C40" s="4">
        <f t="shared" ca="1" si="10"/>
        <v>97242</v>
      </c>
      <c r="D40">
        <v>97242</v>
      </c>
      <c r="E40" t="s">
        <v>513</v>
      </c>
      <c r="F40" t="s">
        <v>28</v>
      </c>
      <c r="G40" t="s">
        <v>866</v>
      </c>
      <c r="H40" t="s">
        <v>112</v>
      </c>
      <c r="I40" t="s">
        <v>30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809</v>
      </c>
      <c r="O40">
        <v>17112</v>
      </c>
      <c r="P40" t="s">
        <v>168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190</v>
      </c>
      <c r="W40" t="s">
        <v>26</v>
      </c>
      <c r="X40" t="s">
        <v>108</v>
      </c>
      <c r="Y40" t="s">
        <v>103</v>
      </c>
      <c r="Z40" t="s">
        <v>484</v>
      </c>
      <c r="AA40" s="2">
        <v>42811.7106712963</v>
      </c>
      <c r="AB40" s="2">
        <v>42828.498229166667</v>
      </c>
      <c r="AD40">
        <v>2</v>
      </c>
      <c r="AE40" t="str">
        <f t="shared" ca="1" si="12"/>
        <v>Platform Software</v>
      </c>
      <c r="AF40" t="str">
        <f t="shared" ca="1" si="13"/>
        <v xml:space="preserve"> ---</v>
      </c>
      <c r="AG40" t="str">
        <f t="shared" ca="1" si="14"/>
        <v>NoWaive</v>
      </c>
      <c r="AH40" t="str">
        <f t="shared" ca="1" si="15"/>
        <v>P1</v>
      </c>
    </row>
    <row r="41" spans="1:34" x14ac:dyDescent="0.3">
      <c r="A41">
        <f t="shared" si="8"/>
        <v>14</v>
      </c>
      <c r="B41">
        <f t="shared" si="9"/>
        <v>1</v>
      </c>
      <c r="C41" s="4">
        <f t="shared" ca="1" si="10"/>
        <v>97279</v>
      </c>
      <c r="D41">
        <v>97279</v>
      </c>
      <c r="E41" t="s">
        <v>395</v>
      </c>
      <c r="F41" t="s">
        <v>28</v>
      </c>
      <c r="G41" t="s">
        <v>912</v>
      </c>
      <c r="H41" t="s">
        <v>112</v>
      </c>
      <c r="I41" t="s">
        <v>30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810</v>
      </c>
      <c r="O41">
        <v>17090</v>
      </c>
      <c r="P41" t="s">
        <v>168</v>
      </c>
      <c r="Q41" t="s">
        <v>287</v>
      </c>
      <c r="R41" t="s">
        <v>82</v>
      </c>
      <c r="S41" t="s">
        <v>269</v>
      </c>
      <c r="T41" t="s">
        <v>36</v>
      </c>
      <c r="U41" t="s">
        <v>35</v>
      </c>
      <c r="V41" t="s">
        <v>190</v>
      </c>
      <c r="W41" t="s">
        <v>26</v>
      </c>
      <c r="X41" t="s">
        <v>108</v>
      </c>
      <c r="Y41" t="s">
        <v>103</v>
      </c>
      <c r="Z41" t="s">
        <v>484</v>
      </c>
      <c r="AA41" s="2">
        <v>42814.462037037039</v>
      </c>
      <c r="AB41" s="2">
        <v>42828.499097222222</v>
      </c>
      <c r="AD41">
        <v>3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P1</v>
      </c>
    </row>
    <row r="42" spans="1:34" x14ac:dyDescent="0.3">
      <c r="A42">
        <f t="shared" si="8"/>
        <v>5</v>
      </c>
      <c r="B42">
        <f t="shared" si="9"/>
        <v>5</v>
      </c>
      <c r="C42" s="4">
        <f t="shared" ca="1" si="10"/>
        <v>97614</v>
      </c>
      <c r="D42">
        <v>97614</v>
      </c>
      <c r="E42" t="s">
        <v>139</v>
      </c>
      <c r="F42" t="s">
        <v>28</v>
      </c>
      <c r="G42" t="s">
        <v>53</v>
      </c>
      <c r="H42" t="s">
        <v>184</v>
      </c>
      <c r="I42" t="s">
        <v>30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927</v>
      </c>
      <c r="O42" t="s">
        <v>123</v>
      </c>
      <c r="P42" t="s">
        <v>123</v>
      </c>
      <c r="Q42" t="s">
        <v>287</v>
      </c>
      <c r="R42" t="s">
        <v>82</v>
      </c>
      <c r="S42" t="s">
        <v>269</v>
      </c>
      <c r="T42" t="s">
        <v>36</v>
      </c>
      <c r="U42" t="s">
        <v>35</v>
      </c>
      <c r="V42" t="s">
        <v>29</v>
      </c>
      <c r="W42" t="s">
        <v>44</v>
      </c>
      <c r="X42" t="s">
        <v>108</v>
      </c>
      <c r="Y42" t="s">
        <v>484</v>
      </c>
      <c r="Z42" t="s">
        <v>484</v>
      </c>
      <c r="AA42" s="2">
        <v>42823.482141203705</v>
      </c>
      <c r="AB42" s="2">
        <v>42823.5155787037</v>
      </c>
      <c r="AD42">
        <v>1</v>
      </c>
      <c r="AE42" t="str">
        <f t="shared" ca="1" si="12"/>
        <v>Platform Software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P0</v>
      </c>
    </row>
    <row r="43" spans="1:34" x14ac:dyDescent="0.3">
      <c r="A43">
        <f t="shared" si="8"/>
        <v>6</v>
      </c>
      <c r="B43">
        <f t="shared" si="9"/>
        <v>1</v>
      </c>
      <c r="C43" s="4">
        <f t="shared" ca="1" si="10"/>
        <v>97575</v>
      </c>
      <c r="D43">
        <v>97575</v>
      </c>
      <c r="E43" t="s">
        <v>513</v>
      </c>
      <c r="F43" t="s">
        <v>28</v>
      </c>
      <c r="G43" t="s">
        <v>914</v>
      </c>
      <c r="H43" t="s">
        <v>184</v>
      </c>
      <c r="I43" t="s">
        <v>81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924</v>
      </c>
      <c r="O43" t="s">
        <v>123</v>
      </c>
      <c r="P43" t="s">
        <v>196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82</v>
      </c>
      <c r="W43" t="s">
        <v>90</v>
      </c>
      <c r="X43" t="s">
        <v>108</v>
      </c>
      <c r="Y43" t="s">
        <v>484</v>
      </c>
      <c r="Z43" t="s">
        <v>484</v>
      </c>
      <c r="AA43" s="2">
        <v>42822.72452546296</v>
      </c>
      <c r="AB43" s="2">
        <v>42828.499837962961</v>
      </c>
      <c r="AD43">
        <v>1</v>
      </c>
      <c r="AE43" t="str">
        <f t="shared" ca="1" si="12"/>
        <v>Platform Software</v>
      </c>
      <c r="AF43" t="str">
        <f t="shared" ca="1" si="13"/>
        <v xml:space="preserve"> ---</v>
      </c>
      <c r="AG43" t="str">
        <f t="shared" ca="1" si="14"/>
        <v>NoWaive</v>
      </c>
      <c r="AH43" t="str">
        <f t="shared" ca="1" si="15"/>
        <v>P0</v>
      </c>
    </row>
    <row r="44" spans="1:34" x14ac:dyDescent="0.3">
      <c r="A44">
        <f t="shared" si="8"/>
        <v>390</v>
      </c>
      <c r="B44">
        <f t="shared" si="9"/>
        <v>1</v>
      </c>
      <c r="C44" s="4">
        <f t="shared" ca="1" si="10"/>
        <v>78239</v>
      </c>
      <c r="D44">
        <v>78239</v>
      </c>
      <c r="E44" t="s">
        <v>84</v>
      </c>
      <c r="F44" t="s">
        <v>75</v>
      </c>
      <c r="G44" t="s">
        <v>262</v>
      </c>
      <c r="H44" t="s">
        <v>184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336</v>
      </c>
      <c r="O44" t="s">
        <v>123</v>
      </c>
      <c r="P44" t="s">
        <v>123</v>
      </c>
      <c r="Q44" t="s">
        <v>82</v>
      </c>
      <c r="S44" t="s">
        <v>269</v>
      </c>
      <c r="T44" t="s">
        <v>36</v>
      </c>
      <c r="U44" t="s">
        <v>35</v>
      </c>
      <c r="V44" t="s">
        <v>77</v>
      </c>
      <c r="W44" t="s">
        <v>78</v>
      </c>
      <c r="X44" t="s">
        <v>272</v>
      </c>
      <c r="Y44" t="s">
        <v>484</v>
      </c>
      <c r="Z44" t="s">
        <v>484</v>
      </c>
      <c r="AA44" s="2">
        <v>42433.336041666669</v>
      </c>
      <c r="AB44" s="2">
        <v>42828.346759259257</v>
      </c>
      <c r="AC44" t="s">
        <v>402</v>
      </c>
      <c r="AD44">
        <v>5</v>
      </c>
      <c r="AE44" t="str">
        <f t="shared" ca="1" si="12"/>
        <v>Protocols-AAUM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P2</v>
      </c>
    </row>
    <row r="45" spans="1:34" x14ac:dyDescent="0.3">
      <c r="A45">
        <f t="shared" si="8"/>
        <v>90</v>
      </c>
      <c r="B45">
        <f t="shared" si="9"/>
        <v>1</v>
      </c>
      <c r="C45" s="4">
        <f t="shared" ca="1" si="10"/>
        <v>94191</v>
      </c>
      <c r="D45">
        <v>94191</v>
      </c>
      <c r="E45" t="s">
        <v>186</v>
      </c>
      <c r="F45" t="s">
        <v>75</v>
      </c>
      <c r="G45" t="s">
        <v>76</v>
      </c>
      <c r="H45" t="s">
        <v>112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344</v>
      </c>
      <c r="O45">
        <v>12886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25</v>
      </c>
      <c r="W45" t="s">
        <v>26</v>
      </c>
      <c r="X45" t="s">
        <v>272</v>
      </c>
      <c r="Y45" t="s">
        <v>103</v>
      </c>
      <c r="Z45" t="s">
        <v>484</v>
      </c>
      <c r="AA45" s="2">
        <v>42739.997685185182</v>
      </c>
      <c r="AB45" s="2">
        <v>42828.734861111108</v>
      </c>
      <c r="AD45">
        <v>9</v>
      </c>
      <c r="AE45" t="str">
        <f t="shared" ca="1" si="12"/>
        <v>Protocols-AAUM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P1</v>
      </c>
    </row>
    <row r="46" spans="1:34" x14ac:dyDescent="0.3">
      <c r="A46">
        <f t="shared" si="8"/>
        <v>63</v>
      </c>
      <c r="B46">
        <f t="shared" si="9"/>
        <v>1</v>
      </c>
      <c r="C46" s="4">
        <f t="shared" ca="1" si="10"/>
        <v>95343</v>
      </c>
      <c r="D46">
        <v>95343</v>
      </c>
      <c r="E46" t="s">
        <v>651</v>
      </c>
      <c r="F46" t="s">
        <v>75</v>
      </c>
      <c r="G46" t="s">
        <v>76</v>
      </c>
      <c r="H46" t="s">
        <v>184</v>
      </c>
      <c r="I46" t="s">
        <v>81</v>
      </c>
      <c r="J46" t="s">
        <v>123</v>
      </c>
      <c r="K46" t="str">
        <f t="shared" ca="1" si="11"/>
        <v>.</v>
      </c>
      <c r="L46" t="s">
        <v>484</v>
      </c>
      <c r="M46" t="s">
        <v>945</v>
      </c>
      <c r="N46" t="s">
        <v>347</v>
      </c>
      <c r="O46" t="s">
        <v>123</v>
      </c>
      <c r="P46" t="s">
        <v>123</v>
      </c>
      <c r="Q46" t="s">
        <v>82</v>
      </c>
      <c r="S46" t="s">
        <v>269</v>
      </c>
      <c r="T46" t="s">
        <v>23</v>
      </c>
      <c r="U46" t="s">
        <v>22</v>
      </c>
      <c r="V46" t="s">
        <v>82</v>
      </c>
      <c r="W46" t="s">
        <v>95</v>
      </c>
      <c r="X46" t="s">
        <v>272</v>
      </c>
      <c r="Y46" t="s">
        <v>484</v>
      </c>
      <c r="Z46" t="s">
        <v>484</v>
      </c>
      <c r="AA46" s="2">
        <v>42767.691712962966</v>
      </c>
      <c r="AB46" s="2">
        <v>42828.506331018521</v>
      </c>
      <c r="AC46" t="s">
        <v>402</v>
      </c>
      <c r="AD46">
        <v>9</v>
      </c>
      <c r="AE46" t="str">
        <f t="shared" ca="1" si="12"/>
        <v>Protocols-AAUM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P0</v>
      </c>
    </row>
    <row r="47" spans="1:34" x14ac:dyDescent="0.3">
      <c r="A47">
        <f t="shared" si="8"/>
        <v>28</v>
      </c>
      <c r="B47">
        <f t="shared" si="9"/>
        <v>4</v>
      </c>
      <c r="C47" s="4">
        <f t="shared" ca="1" si="10"/>
        <v>96684</v>
      </c>
      <c r="D47">
        <v>96684</v>
      </c>
      <c r="E47" t="s">
        <v>651</v>
      </c>
      <c r="F47" t="s">
        <v>75</v>
      </c>
      <c r="G47" t="s">
        <v>264</v>
      </c>
      <c r="H47" t="s">
        <v>94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945</v>
      </c>
      <c r="N47" t="s">
        <v>681</v>
      </c>
      <c r="O47" t="s">
        <v>123</v>
      </c>
      <c r="P47" t="s">
        <v>123</v>
      </c>
      <c r="Q47" t="s">
        <v>82</v>
      </c>
      <c r="S47" t="s">
        <v>269</v>
      </c>
      <c r="T47" t="s">
        <v>36</v>
      </c>
      <c r="U47" t="s">
        <v>35</v>
      </c>
      <c r="V47" t="s">
        <v>43</v>
      </c>
      <c r="W47" t="s">
        <v>65</v>
      </c>
      <c r="X47" t="s">
        <v>108</v>
      </c>
      <c r="Y47" t="s">
        <v>484</v>
      </c>
      <c r="Z47" t="s">
        <v>484</v>
      </c>
      <c r="AA47" s="2">
        <v>42800.00984953704</v>
      </c>
      <c r="AB47" s="2">
        <v>42824.428935185184</v>
      </c>
      <c r="AD47">
        <v>1</v>
      </c>
      <c r="AE47" t="str">
        <f t="shared" ca="1" si="12"/>
        <v>Protocols-AAUM</v>
      </c>
      <c r="AF47" t="str">
        <f t="shared" ca="1" si="13"/>
        <v>Avitus_1.4.0.61-20170329</v>
      </c>
      <c r="AG47" t="str">
        <f t="shared" ca="1" si="14"/>
        <v>NoWaive</v>
      </c>
      <c r="AH47" t="str">
        <f t="shared" ca="1" si="15"/>
        <v>P2</v>
      </c>
    </row>
    <row r="48" spans="1:34" x14ac:dyDescent="0.3">
      <c r="A48">
        <f t="shared" si="8"/>
        <v>18</v>
      </c>
      <c r="B48">
        <f t="shared" si="9"/>
        <v>4</v>
      </c>
      <c r="C48" s="4">
        <f t="shared" ca="1" si="10"/>
        <v>97142</v>
      </c>
      <c r="D48">
        <v>97142</v>
      </c>
      <c r="E48" t="s">
        <v>147</v>
      </c>
      <c r="F48" t="s">
        <v>75</v>
      </c>
      <c r="G48" t="s">
        <v>76</v>
      </c>
      <c r="H48" t="s">
        <v>94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827</v>
      </c>
      <c r="O48" t="s">
        <v>123</v>
      </c>
      <c r="P48" t="s">
        <v>98</v>
      </c>
      <c r="Q48" t="s">
        <v>82</v>
      </c>
      <c r="S48" t="s">
        <v>269</v>
      </c>
      <c r="T48" t="s">
        <v>36</v>
      </c>
      <c r="U48" t="s">
        <v>35</v>
      </c>
      <c r="V48" t="s">
        <v>29</v>
      </c>
      <c r="W48" t="s">
        <v>65</v>
      </c>
      <c r="X48" t="s">
        <v>41</v>
      </c>
      <c r="Y48" t="s">
        <v>484</v>
      </c>
      <c r="Z48" t="s">
        <v>484</v>
      </c>
      <c r="AA48" s="2">
        <v>42810.325949074075</v>
      </c>
      <c r="AB48" s="2">
        <v>42824.08085648148</v>
      </c>
      <c r="AD48">
        <v>2</v>
      </c>
      <c r="AE48" t="str">
        <f t="shared" ca="1" si="12"/>
        <v>Protocols-AAUM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P2</v>
      </c>
    </row>
    <row r="49" spans="1:34" x14ac:dyDescent="0.3">
      <c r="A49">
        <f t="shared" si="8"/>
        <v>17</v>
      </c>
      <c r="B49">
        <f t="shared" si="9"/>
        <v>1</v>
      </c>
      <c r="C49" s="4">
        <f t="shared" ca="1" si="10"/>
        <v>97198</v>
      </c>
      <c r="D49">
        <v>97198</v>
      </c>
      <c r="E49" t="s">
        <v>134</v>
      </c>
      <c r="F49" t="s">
        <v>75</v>
      </c>
      <c r="G49" t="s">
        <v>953</v>
      </c>
      <c r="H49" t="s">
        <v>184</v>
      </c>
      <c r="I49" t="s">
        <v>81</v>
      </c>
      <c r="J49" t="s">
        <v>123</v>
      </c>
      <c r="K49" t="str">
        <f t="shared" ca="1" si="11"/>
        <v>.</v>
      </c>
      <c r="L49" t="s">
        <v>484</v>
      </c>
      <c r="M49" t="s">
        <v>768</v>
      </c>
      <c r="N49" t="s">
        <v>954</v>
      </c>
      <c r="O49" t="s">
        <v>123</v>
      </c>
      <c r="P49" t="s">
        <v>123</v>
      </c>
      <c r="Q49" t="s">
        <v>82</v>
      </c>
      <c r="S49" t="s">
        <v>269</v>
      </c>
      <c r="T49" t="s">
        <v>51</v>
      </c>
      <c r="U49" t="s">
        <v>22</v>
      </c>
      <c r="V49" t="s">
        <v>82</v>
      </c>
      <c r="W49" t="s">
        <v>95</v>
      </c>
      <c r="X49" t="s">
        <v>829</v>
      </c>
      <c r="Y49" t="s">
        <v>484</v>
      </c>
      <c r="Z49" t="s">
        <v>851</v>
      </c>
      <c r="AA49" s="2">
        <v>42811.379606481481</v>
      </c>
      <c r="AB49" s="2">
        <v>42828.706250000003</v>
      </c>
      <c r="AC49" t="s">
        <v>963</v>
      </c>
      <c r="AD49">
        <v>12</v>
      </c>
      <c r="AE49" t="str">
        <f t="shared" ca="1" si="12"/>
        <v>Protocols-AAUM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P0</v>
      </c>
    </row>
    <row r="50" spans="1:34" x14ac:dyDescent="0.3">
      <c r="A50">
        <f t="shared" si="8"/>
        <v>11</v>
      </c>
      <c r="B50">
        <f t="shared" si="9"/>
        <v>1</v>
      </c>
      <c r="C50" s="4">
        <f t="shared" ca="1" si="10"/>
        <v>97432</v>
      </c>
      <c r="D50">
        <v>97432</v>
      </c>
      <c r="E50" t="s">
        <v>186</v>
      </c>
      <c r="F50" t="s">
        <v>75</v>
      </c>
      <c r="G50" t="s">
        <v>479</v>
      </c>
      <c r="H50" t="s">
        <v>184</v>
      </c>
      <c r="I50" t="s">
        <v>81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907</v>
      </c>
      <c r="O50" t="s">
        <v>123</v>
      </c>
      <c r="P50" t="s">
        <v>123</v>
      </c>
      <c r="Q50" t="s">
        <v>82</v>
      </c>
      <c r="S50" t="s">
        <v>269</v>
      </c>
      <c r="T50" t="s">
        <v>23</v>
      </c>
      <c r="U50" t="s">
        <v>39</v>
      </c>
      <c r="V50" t="s">
        <v>82</v>
      </c>
      <c r="W50" t="s">
        <v>54</v>
      </c>
      <c r="X50" t="s">
        <v>870</v>
      </c>
      <c r="Y50" t="s">
        <v>484</v>
      </c>
      <c r="Z50" t="s">
        <v>484</v>
      </c>
      <c r="AA50" s="2">
        <v>42817.337476851855</v>
      </c>
      <c r="AB50" s="2">
        <v>42828.542268518519</v>
      </c>
      <c r="AD50">
        <v>12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P0</v>
      </c>
    </row>
    <row r="51" spans="1:34" x14ac:dyDescent="0.3">
      <c r="A51">
        <f t="shared" si="8"/>
        <v>10</v>
      </c>
      <c r="B51">
        <f t="shared" si="9"/>
        <v>0</v>
      </c>
      <c r="C51" s="4">
        <f t="shared" ca="1" si="10"/>
        <v>97474</v>
      </c>
      <c r="D51">
        <v>97474</v>
      </c>
      <c r="E51" t="s">
        <v>149</v>
      </c>
      <c r="F51" t="s">
        <v>75</v>
      </c>
      <c r="G51" t="s">
        <v>479</v>
      </c>
      <c r="H51" t="s">
        <v>94</v>
      </c>
      <c r="I51" t="s">
        <v>30</v>
      </c>
      <c r="J51" t="s">
        <v>123</v>
      </c>
      <c r="K51" t="str">
        <f t="shared" ca="1" si="11"/>
        <v>.</v>
      </c>
      <c r="L51" t="s">
        <v>484</v>
      </c>
      <c r="M51" t="s">
        <v>768</v>
      </c>
      <c r="N51" t="s">
        <v>919</v>
      </c>
      <c r="O51" t="s">
        <v>123</v>
      </c>
      <c r="P51" t="s">
        <v>123</v>
      </c>
      <c r="Q51" t="s">
        <v>82</v>
      </c>
      <c r="S51" t="s">
        <v>269</v>
      </c>
      <c r="T51" t="s">
        <v>23</v>
      </c>
      <c r="U51" t="s">
        <v>39</v>
      </c>
      <c r="V51" t="s">
        <v>82</v>
      </c>
      <c r="W51" t="s">
        <v>54</v>
      </c>
      <c r="X51" t="s">
        <v>870</v>
      </c>
      <c r="Y51" t="s">
        <v>484</v>
      </c>
      <c r="Z51" t="s">
        <v>851</v>
      </c>
      <c r="AA51" s="2">
        <v>42818.25409722222</v>
      </c>
      <c r="AB51" s="2">
        <v>42829.078912037039</v>
      </c>
      <c r="AC51" t="s">
        <v>964</v>
      </c>
      <c r="AD51">
        <v>13</v>
      </c>
      <c r="AE51" t="str">
        <f t="shared" ca="1" si="12"/>
        <v>Protocols-AAUM</v>
      </c>
      <c r="AF51" t="str">
        <f t="shared" ca="1" si="13"/>
        <v>Axion_1.5.0.4-20170405</v>
      </c>
      <c r="AG51" t="str">
        <f t="shared" ca="1" si="14"/>
        <v>NoWaive</v>
      </c>
      <c r="AH51" t="str">
        <f t="shared" ca="1" si="15"/>
        <v>P2</v>
      </c>
    </row>
    <row r="52" spans="1:34" x14ac:dyDescent="0.3">
      <c r="A52">
        <f t="shared" si="8"/>
        <v>10</v>
      </c>
      <c r="B52">
        <f t="shared" si="9"/>
        <v>4</v>
      </c>
      <c r="C52" s="4">
        <f t="shared" ca="1" si="10"/>
        <v>97488</v>
      </c>
      <c r="D52">
        <v>97488</v>
      </c>
      <c r="E52" t="s">
        <v>186</v>
      </c>
      <c r="F52" t="s">
        <v>75</v>
      </c>
      <c r="G52" t="s">
        <v>76</v>
      </c>
      <c r="H52" t="s">
        <v>156</v>
      </c>
      <c r="I52" t="s">
        <v>123</v>
      </c>
      <c r="J52" t="s">
        <v>972</v>
      </c>
      <c r="K52" t="str">
        <f t="shared" ca="1" si="11"/>
        <v>.</v>
      </c>
      <c r="L52" t="s">
        <v>484</v>
      </c>
      <c r="M52" t="s">
        <v>484</v>
      </c>
      <c r="N52" t="s">
        <v>892</v>
      </c>
      <c r="O52" t="s">
        <v>123</v>
      </c>
      <c r="P52" t="s">
        <v>123</v>
      </c>
      <c r="Q52" t="s">
        <v>82</v>
      </c>
      <c r="S52" t="s">
        <v>269</v>
      </c>
      <c r="T52" t="s">
        <v>23</v>
      </c>
      <c r="U52" t="s">
        <v>22</v>
      </c>
      <c r="V52" t="s">
        <v>82</v>
      </c>
      <c r="W52" t="s">
        <v>67</v>
      </c>
      <c r="X52" t="s">
        <v>133</v>
      </c>
      <c r="Y52" t="s">
        <v>484</v>
      </c>
      <c r="Z52" t="s">
        <v>484</v>
      </c>
      <c r="AA52" s="2">
        <v>42818.512511574074</v>
      </c>
      <c r="AB52" s="2">
        <v>42824.089641203704</v>
      </c>
      <c r="AD52">
        <v>2</v>
      </c>
      <c r="AE52" t="str">
        <f t="shared" ca="1" si="12"/>
        <v>Protocols-AAUM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unspecified</v>
      </c>
    </row>
    <row r="53" spans="1:34" x14ac:dyDescent="0.3">
      <c r="A53">
        <f t="shared" si="8"/>
        <v>6</v>
      </c>
      <c r="B53">
        <f t="shared" si="9"/>
        <v>4</v>
      </c>
      <c r="C53" s="4">
        <f t="shared" ca="1" si="10"/>
        <v>97569</v>
      </c>
      <c r="D53">
        <v>97569</v>
      </c>
      <c r="E53" t="s">
        <v>133</v>
      </c>
      <c r="F53" t="s">
        <v>75</v>
      </c>
      <c r="G53" t="s">
        <v>76</v>
      </c>
      <c r="H53" t="s">
        <v>94</v>
      </c>
      <c r="I53" t="s">
        <v>30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923</v>
      </c>
      <c r="O53" t="s">
        <v>123</v>
      </c>
      <c r="P53" t="s">
        <v>123</v>
      </c>
      <c r="Q53" t="s">
        <v>82</v>
      </c>
      <c r="S53" t="s">
        <v>269</v>
      </c>
      <c r="T53" t="s">
        <v>23</v>
      </c>
      <c r="U53" t="s">
        <v>22</v>
      </c>
      <c r="V53" t="s">
        <v>82</v>
      </c>
      <c r="W53" t="s">
        <v>95</v>
      </c>
      <c r="X53" t="s">
        <v>391</v>
      </c>
      <c r="Y53" t="s">
        <v>484</v>
      </c>
      <c r="Z53" t="s">
        <v>484</v>
      </c>
      <c r="AA53" s="2">
        <v>42822.570196759261</v>
      </c>
      <c r="AB53" s="2">
        <v>42824.095706018517</v>
      </c>
      <c r="AD53">
        <v>2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P2</v>
      </c>
    </row>
    <row r="54" spans="1:34" x14ac:dyDescent="0.3">
      <c r="A54">
        <f t="shared" si="8"/>
        <v>5</v>
      </c>
      <c r="B54">
        <f t="shared" si="9"/>
        <v>0</v>
      </c>
      <c r="C54" s="4">
        <f t="shared" ca="1" si="10"/>
        <v>97617</v>
      </c>
      <c r="D54">
        <v>97617</v>
      </c>
      <c r="E54" t="s">
        <v>149</v>
      </c>
      <c r="F54" t="s">
        <v>75</v>
      </c>
      <c r="G54" t="s">
        <v>80</v>
      </c>
      <c r="H54" t="s">
        <v>94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945</v>
      </c>
      <c r="N54" t="s">
        <v>928</v>
      </c>
      <c r="O54" t="s">
        <v>123</v>
      </c>
      <c r="P54" t="s">
        <v>101</v>
      </c>
      <c r="Q54" t="s">
        <v>82</v>
      </c>
      <c r="S54" t="s">
        <v>269</v>
      </c>
      <c r="T54" t="s">
        <v>36</v>
      </c>
      <c r="U54" t="s">
        <v>22</v>
      </c>
      <c r="V54" t="s">
        <v>29</v>
      </c>
      <c r="W54" t="s">
        <v>65</v>
      </c>
      <c r="X54" t="s">
        <v>405</v>
      </c>
      <c r="Y54" t="s">
        <v>484</v>
      </c>
      <c r="Z54" t="s">
        <v>484</v>
      </c>
      <c r="AA54" s="2">
        <v>42823.494004629632</v>
      </c>
      <c r="AB54" s="2">
        <v>42829.284513888888</v>
      </c>
      <c r="AD54">
        <v>3</v>
      </c>
      <c r="AE54" t="str">
        <f t="shared" ca="1" si="12"/>
        <v>Protocols-AAUM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P2</v>
      </c>
    </row>
    <row r="55" spans="1:34" x14ac:dyDescent="0.3">
      <c r="A55">
        <f t="shared" si="8"/>
        <v>5</v>
      </c>
      <c r="B55">
        <f t="shared" si="9"/>
        <v>0</v>
      </c>
      <c r="C55" s="4">
        <f t="shared" ca="1" si="10"/>
        <v>97620</v>
      </c>
      <c r="D55">
        <v>97620</v>
      </c>
      <c r="E55" t="s">
        <v>41</v>
      </c>
      <c r="F55" t="s">
        <v>75</v>
      </c>
      <c r="G55" t="s">
        <v>129</v>
      </c>
      <c r="H55" t="s">
        <v>94</v>
      </c>
      <c r="I55" t="s">
        <v>30</v>
      </c>
      <c r="J55" t="s">
        <v>123</v>
      </c>
      <c r="K55" t="str">
        <f t="shared" ca="1" si="11"/>
        <v>.</v>
      </c>
      <c r="L55" t="s">
        <v>796</v>
      </c>
      <c r="M55" t="s">
        <v>484</v>
      </c>
      <c r="N55" t="s">
        <v>929</v>
      </c>
      <c r="O55" t="s">
        <v>123</v>
      </c>
      <c r="P55" t="s">
        <v>123</v>
      </c>
      <c r="Q55" t="s">
        <v>82</v>
      </c>
      <c r="S55" t="s">
        <v>269</v>
      </c>
      <c r="T55" t="s">
        <v>36</v>
      </c>
      <c r="U55" t="s">
        <v>35</v>
      </c>
      <c r="V55" t="s">
        <v>29</v>
      </c>
      <c r="W55" t="s">
        <v>44</v>
      </c>
      <c r="X55" t="s">
        <v>405</v>
      </c>
      <c r="Y55" t="s">
        <v>484</v>
      </c>
      <c r="Z55" t="s">
        <v>484</v>
      </c>
      <c r="AA55" s="2">
        <v>42823.498773148145</v>
      </c>
      <c r="AB55" s="2">
        <v>42829.285925925928</v>
      </c>
      <c r="AD55">
        <v>5</v>
      </c>
      <c r="AE55" t="str">
        <f t="shared" ca="1" si="12"/>
        <v>Protocols-AAUM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P2</v>
      </c>
    </row>
    <row r="56" spans="1:34" x14ac:dyDescent="0.3">
      <c r="A56">
        <f t="shared" si="8"/>
        <v>390</v>
      </c>
      <c r="B56">
        <f t="shared" si="9"/>
        <v>1</v>
      </c>
      <c r="C56" s="4">
        <f t="shared" ca="1" si="10"/>
        <v>78244</v>
      </c>
      <c r="D56">
        <v>78244</v>
      </c>
      <c r="E56" t="s">
        <v>155</v>
      </c>
      <c r="F56" t="s">
        <v>19</v>
      </c>
      <c r="G56" t="s">
        <v>83</v>
      </c>
      <c r="H56" t="s">
        <v>184</v>
      </c>
      <c r="I56" t="s">
        <v>30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353</v>
      </c>
      <c r="O56" t="s">
        <v>123</v>
      </c>
      <c r="P56" t="s">
        <v>123</v>
      </c>
      <c r="Q56" t="s">
        <v>82</v>
      </c>
      <c r="S56" t="s">
        <v>269</v>
      </c>
      <c r="T56" t="s">
        <v>36</v>
      </c>
      <c r="U56" t="s">
        <v>35</v>
      </c>
      <c r="V56" t="s">
        <v>43</v>
      </c>
      <c r="W56" t="s">
        <v>65</v>
      </c>
      <c r="X56" t="s">
        <v>272</v>
      </c>
      <c r="Y56" t="s">
        <v>100</v>
      </c>
      <c r="Z56" t="s">
        <v>484</v>
      </c>
      <c r="AA56" s="2">
        <v>42433.348449074074</v>
      </c>
      <c r="AB56" s="2">
        <v>42828.35019675926</v>
      </c>
      <c r="AD56">
        <v>4</v>
      </c>
      <c r="AE56" t="str">
        <f t="shared" ca="1" si="12"/>
        <v>Protocols-NFS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P2</v>
      </c>
    </row>
    <row r="57" spans="1:34" x14ac:dyDescent="0.3">
      <c r="A57">
        <f t="shared" si="8"/>
        <v>6</v>
      </c>
      <c r="B57">
        <f t="shared" si="9"/>
        <v>0</v>
      </c>
      <c r="C57" s="4">
        <f t="shared" ca="1" si="10"/>
        <v>97565</v>
      </c>
      <c r="D57">
        <v>97565</v>
      </c>
      <c r="E57" t="s">
        <v>447</v>
      </c>
      <c r="F57" t="s">
        <v>19</v>
      </c>
      <c r="G57" t="s">
        <v>442</v>
      </c>
      <c r="H57" t="s">
        <v>112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768</v>
      </c>
      <c r="N57" t="s">
        <v>922</v>
      </c>
      <c r="O57">
        <v>16612</v>
      </c>
      <c r="P57" t="s">
        <v>123</v>
      </c>
      <c r="Q57" t="s">
        <v>82</v>
      </c>
      <c r="S57" t="s">
        <v>269</v>
      </c>
      <c r="T57" t="s">
        <v>36</v>
      </c>
      <c r="U57" t="s">
        <v>35</v>
      </c>
      <c r="V57" t="s">
        <v>190</v>
      </c>
      <c r="W57" t="s">
        <v>26</v>
      </c>
      <c r="X57" t="s">
        <v>41</v>
      </c>
      <c r="Y57" t="s">
        <v>103</v>
      </c>
      <c r="Z57" t="s">
        <v>851</v>
      </c>
      <c r="AA57" s="2">
        <v>42822.489374999997</v>
      </c>
      <c r="AB57" s="2">
        <v>42829.231736111113</v>
      </c>
      <c r="AD57">
        <v>4</v>
      </c>
      <c r="AE57" t="str">
        <f t="shared" ca="1" si="12"/>
        <v>Protocols-NFS</v>
      </c>
      <c r="AF57" t="str">
        <f t="shared" ca="1" si="13"/>
        <v>Axion_1.5.0.4-20170405</v>
      </c>
      <c r="AG57" t="str">
        <f t="shared" ca="1" si="14"/>
        <v>NoWaive</v>
      </c>
      <c r="AH57" t="str">
        <f t="shared" ca="1" si="15"/>
        <v>P1</v>
      </c>
    </row>
    <row r="58" spans="1:34" x14ac:dyDescent="0.3">
      <c r="A58">
        <f t="shared" si="8"/>
        <v>5</v>
      </c>
      <c r="B58">
        <f t="shared" si="9"/>
        <v>0</v>
      </c>
      <c r="C58" s="4">
        <f t="shared" ca="1" si="10"/>
        <v>97602</v>
      </c>
      <c r="D58">
        <v>97602</v>
      </c>
      <c r="E58" t="s">
        <v>41</v>
      </c>
      <c r="F58" t="s">
        <v>19</v>
      </c>
      <c r="G58" t="s">
        <v>442</v>
      </c>
      <c r="H58" t="s">
        <v>156</v>
      </c>
      <c r="I58" t="s">
        <v>123</v>
      </c>
      <c r="J58" t="s">
        <v>971</v>
      </c>
      <c r="K58" t="str">
        <f t="shared" ca="1" si="11"/>
        <v>.</v>
      </c>
      <c r="L58" t="s">
        <v>484</v>
      </c>
      <c r="M58" t="s">
        <v>484</v>
      </c>
      <c r="N58" t="s">
        <v>925</v>
      </c>
      <c r="O58" t="s">
        <v>123</v>
      </c>
      <c r="P58" t="s">
        <v>123</v>
      </c>
      <c r="Q58" t="s">
        <v>82</v>
      </c>
      <c r="S58" t="s">
        <v>269</v>
      </c>
      <c r="T58" t="s">
        <v>36</v>
      </c>
      <c r="U58" t="s">
        <v>35</v>
      </c>
      <c r="V58" t="s">
        <v>82</v>
      </c>
      <c r="W58" t="s">
        <v>54</v>
      </c>
      <c r="X58" t="s">
        <v>405</v>
      </c>
      <c r="Y58" t="s">
        <v>484</v>
      </c>
      <c r="Z58" t="s">
        <v>484</v>
      </c>
      <c r="AA58" s="2">
        <v>42823.435219907406</v>
      </c>
      <c r="AB58" s="2">
        <v>42829.286863425928</v>
      </c>
      <c r="AD58">
        <v>2</v>
      </c>
      <c r="AE58" t="str">
        <f t="shared" ca="1" si="12"/>
        <v>Protocols-NFS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unspecified</v>
      </c>
    </row>
    <row r="59" spans="1:34" x14ac:dyDescent="0.3">
      <c r="A59">
        <f t="shared" si="8"/>
        <v>157</v>
      </c>
      <c r="B59">
        <f t="shared" si="9"/>
        <v>26</v>
      </c>
      <c r="C59" s="4">
        <f t="shared" ca="1" si="10"/>
        <v>91457</v>
      </c>
      <c r="D59">
        <v>91457</v>
      </c>
      <c r="E59" t="s">
        <v>74</v>
      </c>
      <c r="F59" t="s">
        <v>86</v>
      </c>
      <c r="G59" t="s">
        <v>87</v>
      </c>
      <c r="H59" t="s">
        <v>184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358</v>
      </c>
      <c r="O59" t="s">
        <v>123</v>
      </c>
      <c r="P59" t="s">
        <v>123</v>
      </c>
      <c r="Q59" t="s">
        <v>82</v>
      </c>
      <c r="S59" t="s">
        <v>269</v>
      </c>
      <c r="T59" t="s">
        <v>36</v>
      </c>
      <c r="U59" t="s">
        <v>35</v>
      </c>
      <c r="V59" t="s">
        <v>29</v>
      </c>
      <c r="W59" t="s">
        <v>54</v>
      </c>
      <c r="X59" t="s">
        <v>272</v>
      </c>
      <c r="Y59" t="s">
        <v>100</v>
      </c>
      <c r="Z59" t="s">
        <v>484</v>
      </c>
      <c r="AA59" s="2">
        <v>42670.388807870368</v>
      </c>
      <c r="AB59" s="2">
        <v>42802.695787037039</v>
      </c>
      <c r="AD59">
        <v>6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P0</v>
      </c>
    </row>
    <row r="60" spans="1:34" x14ac:dyDescent="0.3">
      <c r="A60">
        <f t="shared" si="8"/>
        <v>153</v>
      </c>
      <c r="B60">
        <f t="shared" si="9"/>
        <v>74</v>
      </c>
      <c r="C60" s="4">
        <f t="shared" ca="1" si="10"/>
        <v>91629</v>
      </c>
      <c r="D60">
        <v>91629</v>
      </c>
      <c r="E60" t="s">
        <v>18</v>
      </c>
      <c r="F60" t="s">
        <v>86</v>
      </c>
      <c r="G60" t="s">
        <v>92</v>
      </c>
      <c r="H60" t="s">
        <v>112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360</v>
      </c>
      <c r="O60">
        <v>12271</v>
      </c>
      <c r="P60" t="s">
        <v>123</v>
      </c>
      <c r="Q60" t="s">
        <v>82</v>
      </c>
      <c r="S60" t="s">
        <v>269</v>
      </c>
      <c r="T60" t="s">
        <v>23</v>
      </c>
      <c r="U60" t="s">
        <v>22</v>
      </c>
      <c r="V60" t="s">
        <v>25</v>
      </c>
      <c r="W60" t="s">
        <v>26</v>
      </c>
      <c r="X60" t="s">
        <v>272</v>
      </c>
      <c r="Y60" t="s">
        <v>484</v>
      </c>
      <c r="Z60" t="s">
        <v>484</v>
      </c>
      <c r="AA60" s="2">
        <v>42675.623761574076</v>
      </c>
      <c r="AB60" s="2">
        <v>42755.023877314816</v>
      </c>
      <c r="AD60">
        <v>2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P1</v>
      </c>
    </row>
    <row r="61" spans="1:34" x14ac:dyDescent="0.3">
      <c r="A61">
        <f t="shared" si="8"/>
        <v>7</v>
      </c>
      <c r="B61">
        <f t="shared" si="9"/>
        <v>4</v>
      </c>
      <c r="C61" s="4">
        <f t="shared" ca="1" si="10"/>
        <v>97543</v>
      </c>
      <c r="D61">
        <v>97543</v>
      </c>
      <c r="E61" t="s">
        <v>91</v>
      </c>
      <c r="F61" t="s">
        <v>86</v>
      </c>
      <c r="G61" t="s">
        <v>92</v>
      </c>
      <c r="H61" t="s">
        <v>94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911</v>
      </c>
      <c r="O61" t="s">
        <v>123</v>
      </c>
      <c r="P61" t="s">
        <v>123</v>
      </c>
      <c r="Q61" t="s">
        <v>82</v>
      </c>
      <c r="S61" t="s">
        <v>269</v>
      </c>
      <c r="T61" t="s">
        <v>36</v>
      </c>
      <c r="U61" t="s">
        <v>35</v>
      </c>
      <c r="V61" t="s">
        <v>29</v>
      </c>
      <c r="W61" t="s">
        <v>44</v>
      </c>
      <c r="X61" t="s">
        <v>118</v>
      </c>
      <c r="Y61" t="s">
        <v>484</v>
      </c>
      <c r="Z61" t="s">
        <v>484</v>
      </c>
      <c r="AA61" s="2">
        <v>42821.996874999997</v>
      </c>
      <c r="AB61" s="2">
        <v>42824.072337962964</v>
      </c>
      <c r="AC61" t="s">
        <v>402</v>
      </c>
      <c r="AD61">
        <v>1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P2</v>
      </c>
    </row>
    <row r="62" spans="1:34" x14ac:dyDescent="0.3">
      <c r="A62">
        <f t="shared" si="8"/>
        <v>74</v>
      </c>
      <c r="B62">
        <f t="shared" si="9"/>
        <v>50</v>
      </c>
      <c r="C62" s="4">
        <f t="shared" ca="1" si="10"/>
        <v>94832</v>
      </c>
      <c r="D62">
        <v>94832</v>
      </c>
      <c r="E62" t="s">
        <v>242</v>
      </c>
      <c r="F62" t="s">
        <v>86</v>
      </c>
      <c r="G62" t="s">
        <v>92</v>
      </c>
      <c r="H62" t="s">
        <v>184</v>
      </c>
      <c r="I62" t="s">
        <v>81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270</v>
      </c>
      <c r="O62" t="s">
        <v>123</v>
      </c>
      <c r="P62" t="s">
        <v>271</v>
      </c>
      <c r="Q62" t="s">
        <v>82</v>
      </c>
      <c r="S62" t="s">
        <v>269</v>
      </c>
      <c r="T62" t="s">
        <v>51</v>
      </c>
      <c r="U62" t="s">
        <v>22</v>
      </c>
      <c r="V62" t="s">
        <v>82</v>
      </c>
      <c r="W62" t="s">
        <v>54</v>
      </c>
      <c r="X62" t="s">
        <v>272</v>
      </c>
      <c r="Y62" t="s">
        <v>484</v>
      </c>
      <c r="Z62" t="s">
        <v>484</v>
      </c>
      <c r="AA62" s="2">
        <v>42755.471365740741</v>
      </c>
      <c r="AB62" s="2">
        <v>42780.311030092591</v>
      </c>
      <c r="AC62" t="s">
        <v>170</v>
      </c>
      <c r="AD62">
        <v>3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P0</v>
      </c>
    </row>
    <row r="63" spans="1:34" x14ac:dyDescent="0.3">
      <c r="A63">
        <f t="shared" si="8"/>
        <v>74</v>
      </c>
      <c r="B63">
        <f t="shared" si="9"/>
        <v>41</v>
      </c>
      <c r="C63" s="4">
        <f t="shared" ca="1" si="10"/>
        <v>94835</v>
      </c>
      <c r="D63">
        <v>94835</v>
      </c>
      <c r="E63" t="s">
        <v>561</v>
      </c>
      <c r="F63" t="s">
        <v>86</v>
      </c>
      <c r="G63" t="s">
        <v>87</v>
      </c>
      <c r="H63" t="s">
        <v>112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363</v>
      </c>
      <c r="O63">
        <v>13183</v>
      </c>
      <c r="P63" t="s">
        <v>213</v>
      </c>
      <c r="Q63" t="s">
        <v>82</v>
      </c>
      <c r="S63" t="s">
        <v>269</v>
      </c>
      <c r="T63" t="s">
        <v>36</v>
      </c>
      <c r="U63" t="s">
        <v>35</v>
      </c>
      <c r="V63" t="s">
        <v>190</v>
      </c>
      <c r="W63" t="s">
        <v>26</v>
      </c>
      <c r="X63" t="s">
        <v>272</v>
      </c>
      <c r="Y63" t="s">
        <v>103</v>
      </c>
      <c r="Z63" t="s">
        <v>484</v>
      </c>
      <c r="AA63" s="2">
        <v>42755.484872685185</v>
      </c>
      <c r="AB63" s="2">
        <v>42789.603206018517</v>
      </c>
      <c r="AD63">
        <v>1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P1</v>
      </c>
    </row>
    <row r="64" spans="1:34" x14ac:dyDescent="0.3">
      <c r="A64">
        <f t="shared" si="8"/>
        <v>41</v>
      </c>
      <c r="B64">
        <f t="shared" si="9"/>
        <v>4</v>
      </c>
      <c r="C64" s="4">
        <f t="shared" ca="1" si="10"/>
        <v>96345</v>
      </c>
      <c r="D64">
        <v>96345</v>
      </c>
      <c r="E64" t="s">
        <v>405</v>
      </c>
      <c r="F64" t="s">
        <v>86</v>
      </c>
      <c r="G64" t="s">
        <v>92</v>
      </c>
      <c r="H64" t="s">
        <v>184</v>
      </c>
      <c r="I64" t="s">
        <v>560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582</v>
      </c>
      <c r="O64" t="s">
        <v>123</v>
      </c>
      <c r="P64" t="s">
        <v>123</v>
      </c>
      <c r="Q64" t="s">
        <v>82</v>
      </c>
      <c r="S64" t="s">
        <v>269</v>
      </c>
      <c r="T64" t="s">
        <v>23</v>
      </c>
      <c r="U64" t="s">
        <v>22</v>
      </c>
      <c r="V64" t="s">
        <v>82</v>
      </c>
      <c r="W64" t="s">
        <v>40</v>
      </c>
      <c r="X64" t="s">
        <v>559</v>
      </c>
      <c r="Y64" t="s">
        <v>484</v>
      </c>
      <c r="Z64" t="s">
        <v>484</v>
      </c>
      <c r="AA64" s="2">
        <v>42789.95722222222</v>
      </c>
      <c r="AB64" s="2">
        <v>42824.414317129631</v>
      </c>
      <c r="AC64" t="s">
        <v>789</v>
      </c>
      <c r="AD64">
        <v>66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P0</v>
      </c>
    </row>
    <row r="65" spans="1:34" x14ac:dyDescent="0.3">
      <c r="A65">
        <f t="shared" si="8"/>
        <v>26</v>
      </c>
      <c r="B65">
        <f t="shared" si="9"/>
        <v>21</v>
      </c>
      <c r="C65" s="4">
        <f t="shared" ca="1" si="10"/>
        <v>96870</v>
      </c>
      <c r="D65">
        <v>96870</v>
      </c>
      <c r="E65" t="s">
        <v>91</v>
      </c>
      <c r="F65" t="s">
        <v>86</v>
      </c>
      <c r="G65" t="s">
        <v>266</v>
      </c>
      <c r="H65" t="s">
        <v>184</v>
      </c>
      <c r="I65" t="s">
        <v>81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772</v>
      </c>
      <c r="O65" t="s">
        <v>123</v>
      </c>
      <c r="P65" t="s">
        <v>123</v>
      </c>
      <c r="Q65" t="s">
        <v>82</v>
      </c>
      <c r="S65" t="s">
        <v>269</v>
      </c>
      <c r="T65" t="s">
        <v>36</v>
      </c>
      <c r="U65" t="s">
        <v>22</v>
      </c>
      <c r="V65" t="s">
        <v>82</v>
      </c>
      <c r="W65" t="s">
        <v>54</v>
      </c>
      <c r="X65" t="s">
        <v>405</v>
      </c>
      <c r="Y65" t="s">
        <v>484</v>
      </c>
      <c r="Z65" t="s">
        <v>484</v>
      </c>
      <c r="AA65" s="2">
        <v>42802.551319444443</v>
      </c>
      <c r="AB65" s="2">
        <v>42807.556608796294</v>
      </c>
      <c r="AD65">
        <v>1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P0</v>
      </c>
    </row>
    <row r="66" spans="1:34" x14ac:dyDescent="0.3">
      <c r="A66">
        <f t="shared" ref="A66:A100" si="16">DAYS360(AA66,$K$104)</f>
        <v>21</v>
      </c>
      <c r="B66">
        <f t="shared" ref="B66:B100" si="17">DAYS360(AB66,$K$104)</f>
        <v>16</v>
      </c>
      <c r="C66" s="4">
        <f t="shared" ref="C66:C100" ca="1" si="18">HYPERLINK($N$174 &amp; INDIRECT("d" &amp; ROW()),INDIRECT("d" &amp; ROW()))</f>
        <v>97003</v>
      </c>
      <c r="D66">
        <v>97003</v>
      </c>
      <c r="E66" t="s">
        <v>399</v>
      </c>
      <c r="F66" t="s">
        <v>86</v>
      </c>
      <c r="G66" t="s">
        <v>87</v>
      </c>
      <c r="H66" t="s">
        <v>184</v>
      </c>
      <c r="I66" t="s">
        <v>68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775</v>
      </c>
      <c r="O66" t="s">
        <v>123</v>
      </c>
      <c r="P66" t="s">
        <v>123</v>
      </c>
      <c r="Q66" t="s">
        <v>82</v>
      </c>
      <c r="S66" t="s">
        <v>269</v>
      </c>
      <c r="T66" t="s">
        <v>23</v>
      </c>
      <c r="U66" t="s">
        <v>22</v>
      </c>
      <c r="V66" t="s">
        <v>82</v>
      </c>
      <c r="W66" t="s">
        <v>683</v>
      </c>
      <c r="X66" t="s">
        <v>405</v>
      </c>
      <c r="Y66" t="s">
        <v>484</v>
      </c>
      <c r="Z66" t="s">
        <v>484</v>
      </c>
      <c r="AA66" s="2">
        <v>42807.546134259261</v>
      </c>
      <c r="AB66" s="2">
        <v>42812.038807870369</v>
      </c>
      <c r="AC66" t="s">
        <v>402</v>
      </c>
      <c r="AD66">
        <v>2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P0</v>
      </c>
    </row>
    <row r="67" spans="1:34" x14ac:dyDescent="0.3">
      <c r="A67">
        <f t="shared" si="16"/>
        <v>21</v>
      </c>
      <c r="B67">
        <f t="shared" si="17"/>
        <v>1</v>
      </c>
      <c r="C67" s="4">
        <f t="shared" ca="1" si="18"/>
        <v>97010</v>
      </c>
      <c r="D67">
        <v>97010</v>
      </c>
      <c r="E67" t="s">
        <v>18</v>
      </c>
      <c r="F67" t="s">
        <v>86</v>
      </c>
      <c r="G67" t="s">
        <v>92</v>
      </c>
      <c r="H67" t="s">
        <v>184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776</v>
      </c>
      <c r="O67" t="s">
        <v>123</v>
      </c>
      <c r="P67" t="s">
        <v>626</v>
      </c>
      <c r="Q67" t="s">
        <v>82</v>
      </c>
      <c r="S67" t="s">
        <v>269</v>
      </c>
      <c r="T67" t="s">
        <v>36</v>
      </c>
      <c r="U67" t="s">
        <v>35</v>
      </c>
      <c r="V67" t="s">
        <v>29</v>
      </c>
      <c r="W67" t="s">
        <v>54</v>
      </c>
      <c r="X67" t="s">
        <v>405</v>
      </c>
      <c r="Y67" t="s">
        <v>484</v>
      </c>
      <c r="Z67" t="s">
        <v>484</v>
      </c>
      <c r="AA67" s="2">
        <v>42807.641898148147</v>
      </c>
      <c r="AB67" s="2">
        <v>42828.432488425926</v>
      </c>
      <c r="AD67">
        <v>2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P2</v>
      </c>
    </row>
    <row r="68" spans="1:34" x14ac:dyDescent="0.3">
      <c r="A68">
        <f t="shared" si="16"/>
        <v>4</v>
      </c>
      <c r="B68">
        <f t="shared" si="17"/>
        <v>1</v>
      </c>
      <c r="C68" s="4">
        <f t="shared" ca="1" si="18"/>
        <v>97762</v>
      </c>
      <c r="D68">
        <v>97762</v>
      </c>
      <c r="E68" t="s">
        <v>85</v>
      </c>
      <c r="F68" t="s">
        <v>86</v>
      </c>
      <c r="G68" t="s">
        <v>87</v>
      </c>
      <c r="H68" t="s">
        <v>112</v>
      </c>
      <c r="I68" t="s">
        <v>24</v>
      </c>
      <c r="J68" t="s">
        <v>123</v>
      </c>
      <c r="K68" t="str">
        <f t="shared" ca="1" si="19"/>
        <v>NTR</v>
      </c>
      <c r="L68" t="s">
        <v>484</v>
      </c>
      <c r="M68" t="s">
        <v>484</v>
      </c>
      <c r="N68" t="s">
        <v>950</v>
      </c>
      <c r="O68">
        <v>17259</v>
      </c>
      <c r="P68" t="s">
        <v>123</v>
      </c>
      <c r="Q68" t="s">
        <v>82</v>
      </c>
      <c r="S68" t="s">
        <v>269</v>
      </c>
      <c r="T68" t="s">
        <v>23</v>
      </c>
      <c r="U68" t="s">
        <v>39</v>
      </c>
      <c r="V68" t="s">
        <v>190</v>
      </c>
      <c r="W68" t="s">
        <v>26</v>
      </c>
      <c r="X68" t="s">
        <v>405</v>
      </c>
      <c r="Y68" t="s">
        <v>484</v>
      </c>
      <c r="Z68" t="s">
        <v>484</v>
      </c>
      <c r="AA68" s="2">
        <v>42825.480578703704</v>
      </c>
      <c r="AB68" s="2">
        <v>42828.057962962965</v>
      </c>
      <c r="AD68">
        <v>1</v>
      </c>
      <c r="AE68" t="str">
        <f t="shared" ca="1" si="20"/>
        <v>NTR</v>
      </c>
      <c r="AF68" t="str">
        <f t="shared" ca="1" si="21"/>
        <v>NoTarg</v>
      </c>
      <c r="AG68" t="str">
        <f t="shared" ca="1" si="22"/>
        <v>NoWaive</v>
      </c>
      <c r="AH68" t="str">
        <f t="shared" ca="1" si="23"/>
        <v>NTR</v>
      </c>
    </row>
    <row r="69" spans="1:34" x14ac:dyDescent="0.3">
      <c r="A69">
        <f t="shared" si="16"/>
        <v>20</v>
      </c>
      <c r="B69">
        <f t="shared" si="17"/>
        <v>16</v>
      </c>
      <c r="C69" s="4">
        <f t="shared" ca="1" si="18"/>
        <v>97041</v>
      </c>
      <c r="D69">
        <v>97041</v>
      </c>
      <c r="E69" t="s">
        <v>265</v>
      </c>
      <c r="F69" t="s">
        <v>86</v>
      </c>
      <c r="G69" t="s">
        <v>87</v>
      </c>
      <c r="H69" t="s">
        <v>112</v>
      </c>
      <c r="I69" t="s">
        <v>30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777</v>
      </c>
      <c r="O69">
        <v>17092</v>
      </c>
      <c r="P69" t="s">
        <v>123</v>
      </c>
      <c r="Q69" t="s">
        <v>82</v>
      </c>
      <c r="S69" t="s">
        <v>269</v>
      </c>
      <c r="T69" t="s">
        <v>23</v>
      </c>
      <c r="U69" t="s">
        <v>22</v>
      </c>
      <c r="V69" t="s">
        <v>25</v>
      </c>
      <c r="W69" t="s">
        <v>26</v>
      </c>
      <c r="X69" t="s">
        <v>405</v>
      </c>
      <c r="Y69" t="s">
        <v>484</v>
      </c>
      <c r="Z69" t="s">
        <v>484</v>
      </c>
      <c r="AA69" s="2">
        <v>42808.189444444448</v>
      </c>
      <c r="AB69" s="2">
        <v>42812.041932870372</v>
      </c>
      <c r="AD69">
        <v>1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P1</v>
      </c>
    </row>
    <row r="70" spans="1:34" x14ac:dyDescent="0.3">
      <c r="A70">
        <f t="shared" si="16"/>
        <v>7</v>
      </c>
      <c r="B70">
        <f t="shared" si="17"/>
        <v>2</v>
      </c>
      <c r="C70" s="4">
        <f t="shared" ca="1" si="18"/>
        <v>97526</v>
      </c>
      <c r="D70">
        <v>97526</v>
      </c>
      <c r="E70" t="s">
        <v>843</v>
      </c>
      <c r="F70" t="s">
        <v>482</v>
      </c>
      <c r="G70" t="s">
        <v>652</v>
      </c>
      <c r="H70" t="s">
        <v>184</v>
      </c>
      <c r="I70" t="s">
        <v>81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920</v>
      </c>
      <c r="O70" t="s">
        <v>123</v>
      </c>
      <c r="P70" t="s">
        <v>123</v>
      </c>
      <c r="Q70" t="s">
        <v>82</v>
      </c>
      <c r="S70" t="s">
        <v>269</v>
      </c>
      <c r="T70" t="s">
        <v>23</v>
      </c>
      <c r="U70" t="s">
        <v>22</v>
      </c>
      <c r="V70" t="s">
        <v>82</v>
      </c>
      <c r="W70" t="s">
        <v>54</v>
      </c>
      <c r="X70" t="s">
        <v>870</v>
      </c>
      <c r="Y70" t="s">
        <v>484</v>
      </c>
      <c r="Z70" t="s">
        <v>484</v>
      </c>
      <c r="AA70" s="2">
        <v>42821.299687500003</v>
      </c>
      <c r="AB70" s="2">
        <v>42827.985810185186</v>
      </c>
      <c r="AD70">
        <v>17</v>
      </c>
      <c r="AE70" t="str">
        <f t="shared" ca="1" si="20"/>
        <v>Quotas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P0</v>
      </c>
    </row>
    <row r="71" spans="1:34" x14ac:dyDescent="0.3">
      <c r="A71">
        <f t="shared" si="16"/>
        <v>88</v>
      </c>
      <c r="B71">
        <f t="shared" si="17"/>
        <v>13</v>
      </c>
      <c r="C71" s="4">
        <f t="shared" ca="1" si="18"/>
        <v>94268</v>
      </c>
      <c r="D71">
        <v>94268</v>
      </c>
      <c r="E71" t="s">
        <v>181</v>
      </c>
      <c r="F71" t="s">
        <v>55</v>
      </c>
      <c r="G71" t="s">
        <v>182</v>
      </c>
      <c r="H71" t="s">
        <v>112</v>
      </c>
      <c r="I71" t="s">
        <v>30</v>
      </c>
      <c r="J71" t="s">
        <v>976</v>
      </c>
      <c r="K71" t="str">
        <f t="shared" ca="1" si="19"/>
        <v>.</v>
      </c>
      <c r="L71" t="s">
        <v>484</v>
      </c>
      <c r="M71" t="s">
        <v>768</v>
      </c>
      <c r="N71" t="s">
        <v>368</v>
      </c>
      <c r="O71">
        <v>12452</v>
      </c>
      <c r="P71" t="s">
        <v>645</v>
      </c>
      <c r="Q71" t="s">
        <v>82</v>
      </c>
      <c r="S71" t="s">
        <v>269</v>
      </c>
      <c r="T71" t="s">
        <v>36</v>
      </c>
      <c r="U71" t="s">
        <v>35</v>
      </c>
      <c r="V71" t="s">
        <v>25</v>
      </c>
      <c r="W71" t="s">
        <v>26</v>
      </c>
      <c r="X71" t="s">
        <v>218</v>
      </c>
      <c r="Y71" t="s">
        <v>484</v>
      </c>
      <c r="Z71" t="s">
        <v>484</v>
      </c>
      <c r="AA71" s="2">
        <v>42741.246898148151</v>
      </c>
      <c r="AB71" s="2">
        <v>42815.34920138889</v>
      </c>
      <c r="AD71">
        <v>4</v>
      </c>
      <c r="AE71" t="str">
        <f t="shared" ca="1" si="20"/>
        <v>Snapshots</v>
      </c>
      <c r="AF71" t="str">
        <f t="shared" ca="1" si="21"/>
        <v>Avitus_1.4.0.62-20170405</v>
      </c>
      <c r="AG71" t="str">
        <f t="shared" ca="1" si="22"/>
        <v>NoWaive</v>
      </c>
      <c r="AH71" t="str">
        <f t="shared" ca="1" si="23"/>
        <v>P1</v>
      </c>
    </row>
    <row r="72" spans="1:34" x14ac:dyDescent="0.3">
      <c r="A72">
        <f t="shared" si="16"/>
        <v>64</v>
      </c>
      <c r="B72">
        <f t="shared" si="17"/>
        <v>5</v>
      </c>
      <c r="C72" s="4">
        <f t="shared" ca="1" si="18"/>
        <v>95184</v>
      </c>
      <c r="D72">
        <v>95184</v>
      </c>
      <c r="E72" t="s">
        <v>218</v>
      </c>
      <c r="F72" t="s">
        <v>55</v>
      </c>
      <c r="G72" t="s">
        <v>182</v>
      </c>
      <c r="H72" t="s">
        <v>184</v>
      </c>
      <c r="I72" t="s">
        <v>245</v>
      </c>
      <c r="J72" t="s">
        <v>123</v>
      </c>
      <c r="K72" t="str">
        <f t="shared" ca="1" si="19"/>
        <v>.</v>
      </c>
      <c r="L72" t="s">
        <v>484</v>
      </c>
      <c r="M72" t="s">
        <v>768</v>
      </c>
      <c r="N72" t="s">
        <v>370</v>
      </c>
      <c r="O72" t="s">
        <v>123</v>
      </c>
      <c r="P72" t="s">
        <v>123</v>
      </c>
      <c r="Q72" t="s">
        <v>82</v>
      </c>
      <c r="S72" t="s">
        <v>269</v>
      </c>
      <c r="T72" t="s">
        <v>36</v>
      </c>
      <c r="U72" t="s">
        <v>22</v>
      </c>
      <c r="V72" t="s">
        <v>29</v>
      </c>
      <c r="W72" t="s">
        <v>44</v>
      </c>
      <c r="X72" t="s">
        <v>181</v>
      </c>
      <c r="Y72" t="s">
        <v>103</v>
      </c>
      <c r="Z72" t="s">
        <v>847</v>
      </c>
      <c r="AA72" s="2">
        <v>42765.308599537035</v>
      </c>
      <c r="AB72" s="2">
        <v>42823.330810185187</v>
      </c>
      <c r="AD72">
        <v>5</v>
      </c>
      <c r="AE72" t="str">
        <f t="shared" ca="1" si="20"/>
        <v>Snapshots</v>
      </c>
      <c r="AF72" t="str">
        <f t="shared" ca="1" si="21"/>
        <v>Avitus_1.4.0.62-20170405</v>
      </c>
      <c r="AG72" t="str">
        <f t="shared" ca="1" si="22"/>
        <v>NoWaive</v>
      </c>
      <c r="AH72" t="str">
        <f t="shared" ca="1" si="23"/>
        <v>P0</v>
      </c>
    </row>
    <row r="73" spans="1:34" x14ac:dyDescent="0.3">
      <c r="A73">
        <f t="shared" si="16"/>
        <v>26</v>
      </c>
      <c r="B73">
        <f t="shared" si="17"/>
        <v>1</v>
      </c>
      <c r="C73" s="4">
        <f t="shared" ca="1" si="18"/>
        <v>96848</v>
      </c>
      <c r="D73">
        <v>96848</v>
      </c>
      <c r="E73" t="s">
        <v>218</v>
      </c>
      <c r="F73" t="s">
        <v>55</v>
      </c>
      <c r="G73" t="s">
        <v>182</v>
      </c>
      <c r="H73" t="s">
        <v>184</v>
      </c>
      <c r="I73" t="s">
        <v>30</v>
      </c>
      <c r="J73" t="s">
        <v>976</v>
      </c>
      <c r="K73" t="str">
        <f t="shared" ca="1" si="19"/>
        <v>.</v>
      </c>
      <c r="L73" t="s">
        <v>484</v>
      </c>
      <c r="M73" t="s">
        <v>768</v>
      </c>
      <c r="N73" t="s">
        <v>918</v>
      </c>
      <c r="O73" t="s">
        <v>123</v>
      </c>
      <c r="P73" t="s">
        <v>123</v>
      </c>
      <c r="Q73" t="s">
        <v>82</v>
      </c>
      <c r="S73" t="s">
        <v>269</v>
      </c>
      <c r="T73" t="s">
        <v>23</v>
      </c>
      <c r="U73" t="s">
        <v>22</v>
      </c>
      <c r="V73" t="s">
        <v>29</v>
      </c>
      <c r="W73" t="s">
        <v>54</v>
      </c>
      <c r="X73" t="s">
        <v>218</v>
      </c>
      <c r="Y73" t="s">
        <v>484</v>
      </c>
      <c r="Z73" t="s">
        <v>484</v>
      </c>
      <c r="AA73" s="2">
        <v>42802.22383101852</v>
      </c>
      <c r="AB73" s="2">
        <v>42828.43141203704</v>
      </c>
      <c r="AD73">
        <v>3</v>
      </c>
      <c r="AE73" t="str">
        <f t="shared" ca="1" si="20"/>
        <v>Snapshots</v>
      </c>
      <c r="AF73" t="str">
        <f t="shared" ca="1" si="21"/>
        <v>Avitus_1.4.0.62-20170405</v>
      </c>
      <c r="AG73" t="str">
        <f t="shared" ca="1" si="22"/>
        <v>NoWaive</v>
      </c>
      <c r="AH73" t="str">
        <f t="shared" ca="1" si="23"/>
        <v>P2</v>
      </c>
    </row>
    <row r="74" spans="1:34" x14ac:dyDescent="0.3">
      <c r="A74">
        <f t="shared" si="16"/>
        <v>4</v>
      </c>
      <c r="B74">
        <f t="shared" si="17"/>
        <v>1</v>
      </c>
      <c r="C74" s="4">
        <f t="shared" ca="1" si="18"/>
        <v>97664</v>
      </c>
      <c r="D74">
        <v>97664</v>
      </c>
      <c r="E74" t="s">
        <v>801</v>
      </c>
      <c r="F74" t="s">
        <v>55</v>
      </c>
      <c r="G74" t="s">
        <v>802</v>
      </c>
      <c r="H74" t="s">
        <v>184</v>
      </c>
      <c r="I74" t="s">
        <v>30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931</v>
      </c>
      <c r="O74" t="s">
        <v>123</v>
      </c>
      <c r="P74" t="s">
        <v>123</v>
      </c>
      <c r="Q74" t="s">
        <v>82</v>
      </c>
      <c r="S74" t="s">
        <v>269</v>
      </c>
      <c r="T74" t="s">
        <v>23</v>
      </c>
      <c r="U74" t="s">
        <v>22</v>
      </c>
      <c r="V74" t="s">
        <v>29</v>
      </c>
      <c r="W74" t="s">
        <v>54</v>
      </c>
      <c r="X74" t="s">
        <v>932</v>
      </c>
      <c r="Y74" t="s">
        <v>484</v>
      </c>
      <c r="Z74" t="s">
        <v>484</v>
      </c>
      <c r="AA74" s="2">
        <v>42824.096377314818</v>
      </c>
      <c r="AB74" s="2">
        <v>42828.430115740739</v>
      </c>
      <c r="AD74">
        <v>2</v>
      </c>
      <c r="AE74" t="str">
        <f t="shared" ca="1" si="20"/>
        <v>Snapshots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P2</v>
      </c>
    </row>
    <row r="75" spans="1:34" x14ac:dyDescent="0.3">
      <c r="A75">
        <f t="shared" si="16"/>
        <v>0</v>
      </c>
      <c r="B75">
        <f t="shared" si="17"/>
        <v>0</v>
      </c>
      <c r="C75" s="4">
        <f t="shared" ca="1" si="18"/>
        <v>97833</v>
      </c>
      <c r="D75">
        <v>97833</v>
      </c>
      <c r="E75" t="s">
        <v>867</v>
      </c>
      <c r="F75" t="s">
        <v>55</v>
      </c>
      <c r="G75" t="s">
        <v>802</v>
      </c>
      <c r="H75" t="s">
        <v>94</v>
      </c>
      <c r="I75" t="s">
        <v>123</v>
      </c>
      <c r="J75" t="s">
        <v>123</v>
      </c>
      <c r="K75" t="str">
        <f t="shared" ca="1" si="19"/>
        <v>NTR</v>
      </c>
      <c r="L75" t="s">
        <v>484</v>
      </c>
      <c r="M75" t="s">
        <v>484</v>
      </c>
      <c r="N75" t="s">
        <v>969</v>
      </c>
      <c r="O75" t="s">
        <v>123</v>
      </c>
      <c r="P75" t="s">
        <v>123</v>
      </c>
      <c r="Q75" t="s">
        <v>21</v>
      </c>
      <c r="S75" t="s">
        <v>269</v>
      </c>
      <c r="T75" t="s">
        <v>51</v>
      </c>
      <c r="U75" t="s">
        <v>50</v>
      </c>
      <c r="V75" t="s">
        <v>82</v>
      </c>
      <c r="W75" t="s">
        <v>90</v>
      </c>
      <c r="X75" t="s">
        <v>970</v>
      </c>
      <c r="Y75" t="s">
        <v>484</v>
      </c>
      <c r="Z75" t="s">
        <v>484</v>
      </c>
      <c r="AA75" s="2">
        <v>42829.212523148148</v>
      </c>
      <c r="AB75" s="2">
        <v>42829.261006944442</v>
      </c>
      <c r="AD75">
        <v>2</v>
      </c>
      <c r="AE75" t="str">
        <f t="shared" ca="1" si="20"/>
        <v>NTR</v>
      </c>
      <c r="AF75" t="str">
        <f t="shared" ca="1" si="21"/>
        <v>NoTarg</v>
      </c>
      <c r="AG75" t="str">
        <f t="shared" ca="1" si="22"/>
        <v>NoWaive</v>
      </c>
      <c r="AH75" t="str">
        <f t="shared" ca="1" si="23"/>
        <v>NTR</v>
      </c>
    </row>
    <row r="76" spans="1:34" x14ac:dyDescent="0.3">
      <c r="A76">
        <f t="shared" si="16"/>
        <v>42214</v>
      </c>
      <c r="B76">
        <f t="shared" si="17"/>
        <v>42214</v>
      </c>
      <c r="C76" s="4">
        <f t="shared" ca="1" si="18"/>
        <v>0</v>
      </c>
      <c r="I76" t="s">
        <v>123</v>
      </c>
      <c r="J76" t="s">
        <v>123</v>
      </c>
      <c r="K76" t="str">
        <f t="shared" ca="1" si="19"/>
        <v>.</v>
      </c>
      <c r="O76" t="s">
        <v>123</v>
      </c>
      <c r="P76" t="s">
        <v>123</v>
      </c>
      <c r="AE76">
        <f t="shared" ca="1" si="20"/>
        <v>0</v>
      </c>
      <c r="AF76">
        <f t="shared" ca="1" si="21"/>
        <v>0</v>
      </c>
      <c r="AG76" t="str">
        <f t="shared" ca="1" si="22"/>
        <v>NoWaive</v>
      </c>
      <c r="AH76">
        <f t="shared" ca="1" si="23"/>
        <v>0</v>
      </c>
    </row>
    <row r="77" spans="1:34" x14ac:dyDescent="0.3">
      <c r="A77">
        <f t="shared" si="16"/>
        <v>42214</v>
      </c>
      <c r="B77">
        <f t="shared" si="17"/>
        <v>42214</v>
      </c>
      <c r="C77" s="4">
        <f t="shared" ca="1" si="18"/>
        <v>0</v>
      </c>
      <c r="I77" t="s">
        <v>123</v>
      </c>
      <c r="J77" t="s">
        <v>123</v>
      </c>
      <c r="K77" t="str">
        <f t="shared" ca="1" si="19"/>
        <v>.</v>
      </c>
      <c r="O77" t="s">
        <v>123</v>
      </c>
      <c r="P77" t="s">
        <v>123</v>
      </c>
      <c r="AE77">
        <f t="shared" ca="1" si="20"/>
        <v>0</v>
      </c>
      <c r="AF77">
        <f t="shared" ca="1" si="21"/>
        <v>0</v>
      </c>
      <c r="AG77" t="str">
        <f t="shared" ca="1" si="22"/>
        <v>NoWaive</v>
      </c>
      <c r="AH77">
        <f t="shared" ca="1" si="23"/>
        <v>0</v>
      </c>
    </row>
    <row r="78" spans="1:34" x14ac:dyDescent="0.3">
      <c r="A78">
        <f t="shared" si="16"/>
        <v>42214</v>
      </c>
      <c r="B78">
        <f t="shared" si="17"/>
        <v>42214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 t="str">
        <f t="shared" ca="1" si="22"/>
        <v>NoWaive</v>
      </c>
      <c r="AH78">
        <f t="shared" ca="1" si="23"/>
        <v>0</v>
      </c>
    </row>
    <row r="79" spans="1:34" x14ac:dyDescent="0.3">
      <c r="A79">
        <f t="shared" si="16"/>
        <v>42214</v>
      </c>
      <c r="B79">
        <f t="shared" si="17"/>
        <v>42214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 t="str">
        <f t="shared" ca="1" si="22"/>
        <v>NoWaive</v>
      </c>
      <c r="AH79">
        <f t="shared" ca="1" si="23"/>
        <v>0</v>
      </c>
    </row>
    <row r="80" spans="1:34" x14ac:dyDescent="0.3">
      <c r="A80">
        <f t="shared" si="16"/>
        <v>42214</v>
      </c>
      <c r="B80">
        <f t="shared" si="17"/>
        <v>42214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 t="str">
        <f t="shared" ca="1" si="22"/>
        <v>NoWaive</v>
      </c>
      <c r="AH80">
        <f t="shared" ca="1" si="23"/>
        <v>0</v>
      </c>
    </row>
    <row r="81" spans="1:34" x14ac:dyDescent="0.3">
      <c r="A81">
        <f t="shared" si="16"/>
        <v>42214</v>
      </c>
      <c r="B81">
        <f t="shared" si="17"/>
        <v>42214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 t="str">
        <f t="shared" ca="1" si="22"/>
        <v>NoWaive</v>
      </c>
      <c r="AH81">
        <f t="shared" ca="1" si="23"/>
        <v>0</v>
      </c>
    </row>
    <row r="82" spans="1:34" x14ac:dyDescent="0.3">
      <c r="A82">
        <f t="shared" si="16"/>
        <v>42214</v>
      </c>
      <c r="B82">
        <f t="shared" si="17"/>
        <v>42214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 t="str">
        <f t="shared" ca="1" si="22"/>
        <v>NoWaive</v>
      </c>
      <c r="AH82">
        <f t="shared" ca="1" si="23"/>
        <v>0</v>
      </c>
    </row>
    <row r="83" spans="1:34" x14ac:dyDescent="0.3">
      <c r="A83">
        <f t="shared" si="16"/>
        <v>42214</v>
      </c>
      <c r="B83">
        <f t="shared" si="17"/>
        <v>42214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 t="str">
        <f t="shared" ca="1" si="22"/>
        <v>NoWaive</v>
      </c>
      <c r="AH83">
        <f t="shared" ca="1" si="23"/>
        <v>0</v>
      </c>
    </row>
    <row r="84" spans="1:34" x14ac:dyDescent="0.3">
      <c r="A84">
        <f t="shared" si="16"/>
        <v>42214</v>
      </c>
      <c r="B84">
        <f t="shared" si="17"/>
        <v>42214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 t="str">
        <f t="shared" ca="1" si="22"/>
        <v>NoWaive</v>
      </c>
      <c r="AH84">
        <f t="shared" ca="1" si="23"/>
        <v>0</v>
      </c>
    </row>
    <row r="85" spans="1:34" x14ac:dyDescent="0.3">
      <c r="A85">
        <f t="shared" si="16"/>
        <v>42214</v>
      </c>
      <c r="B85">
        <f t="shared" si="17"/>
        <v>42214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42214</v>
      </c>
      <c r="B86">
        <f t="shared" si="17"/>
        <v>42214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42214</v>
      </c>
      <c r="B87">
        <f t="shared" si="17"/>
        <v>42214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42214</v>
      </c>
      <c r="B88">
        <f t="shared" si="17"/>
        <v>42214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42214</v>
      </c>
      <c r="B89">
        <f t="shared" si="17"/>
        <v>42214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42214</v>
      </c>
      <c r="B90">
        <f t="shared" si="17"/>
        <v>42214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42214</v>
      </c>
      <c r="B91">
        <f t="shared" si="17"/>
        <v>42214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42214</v>
      </c>
      <c r="B92">
        <f t="shared" si="17"/>
        <v>42214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42214</v>
      </c>
      <c r="B93">
        <f t="shared" si="17"/>
        <v>42214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42214</v>
      </c>
      <c r="B94">
        <f t="shared" si="17"/>
        <v>42214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42214</v>
      </c>
      <c r="B95">
        <f t="shared" si="17"/>
        <v>42214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42214</v>
      </c>
      <c r="B96">
        <f t="shared" si="17"/>
        <v>42214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42214</v>
      </c>
      <c r="B97">
        <f t="shared" si="17"/>
        <v>42214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42214</v>
      </c>
      <c r="B98">
        <f t="shared" si="17"/>
        <v>42214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42214</v>
      </c>
      <c r="B99">
        <f t="shared" si="17"/>
        <v>42214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42214</v>
      </c>
      <c r="B100">
        <f t="shared" si="17"/>
        <v>42214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74</v>
      </c>
      <c r="K103" t="s">
        <v>951</v>
      </c>
    </row>
    <row r="104" spans="1:34" x14ac:dyDescent="0.3">
      <c r="G104" t="s">
        <v>153</v>
      </c>
      <c r="I104" t="str">
        <f>CONCATENATE(MID($K$103,11,5), " Report")</f>
        <v>03-30 Report</v>
      </c>
      <c r="K104" s="6">
        <v>42829</v>
      </c>
    </row>
    <row r="105" spans="1:34" x14ac:dyDescent="0.3">
      <c r="F105" t="s">
        <v>150</v>
      </c>
      <c r="G105">
        <f ca="1">COUNTIFS(K2:K100,"=NTR")</f>
        <v>9</v>
      </c>
      <c r="I105">
        <f ca="1">INDIRECT("'" &amp; $K$103 &amp; "'!$g" &amp; ROW())</f>
        <v>15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6</v>
      </c>
      <c r="I106">
        <f t="shared" ref="I106:I111" ca="1" si="24">INDIRECT("'" &amp; $K$103 &amp; "'!$g" &amp; ROW())</f>
        <v>14</v>
      </c>
      <c r="K106" s="7"/>
    </row>
    <row r="107" spans="1:34" x14ac:dyDescent="0.3">
      <c r="F107" t="s">
        <v>157</v>
      </c>
      <c r="G107">
        <f>COUNTIFS(B2:B81,"&gt;7",B2:B81,"&lt;400")-11</f>
        <v>8</v>
      </c>
      <c r="I107">
        <f t="shared" ca="1" si="24"/>
        <v>15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74</v>
      </c>
      <c r="I109">
        <f t="shared" ca="1" si="24"/>
        <v>78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3</v>
      </c>
      <c r="I111">
        <f t="shared" ca="1" si="24"/>
        <v>0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10</v>
      </c>
      <c r="H115" s="1">
        <f>COUNTIFS($F$2:$F$95,F115 &amp; "*",$H$2:$H$95,"P0")</f>
        <v>6</v>
      </c>
      <c r="I115" s="1">
        <f ca="1">INDIRECT("'" &amp; $K$103 &amp; "'!$g" &amp; ROW())</f>
        <v>11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1</v>
      </c>
      <c r="I116" s="1">
        <f t="shared" ref="I116:I132" ca="1" si="27">INDIRECT("'" &amp; $K$103 &amp; "'!$g" &amp; ROW())</f>
        <v>0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12</v>
      </c>
      <c r="H117" s="1">
        <f t="shared" si="26"/>
        <v>7</v>
      </c>
      <c r="I117" s="1">
        <f t="shared" ca="1" si="27"/>
        <v>12</v>
      </c>
    </row>
    <row r="118" spans="5:13" x14ac:dyDescent="0.3">
      <c r="F118" t="s">
        <v>70</v>
      </c>
      <c r="G118" s="1">
        <f t="shared" si="25"/>
        <v>8</v>
      </c>
      <c r="H118" s="1">
        <f t="shared" si="26"/>
        <v>8</v>
      </c>
      <c r="I118" s="1">
        <f t="shared" ca="1" si="27"/>
        <v>5</v>
      </c>
    </row>
    <row r="119" spans="5:13" x14ac:dyDescent="0.3">
      <c r="F119" t="s">
        <v>253</v>
      </c>
      <c r="G119" s="1">
        <f t="shared" si="25"/>
        <v>4</v>
      </c>
      <c r="H119" s="1">
        <f t="shared" si="26"/>
        <v>4</v>
      </c>
      <c r="I119" s="1">
        <f t="shared" ca="1" si="27"/>
        <v>4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1</v>
      </c>
      <c r="K121" t="s">
        <v>163</v>
      </c>
    </row>
    <row r="122" spans="5:13" x14ac:dyDescent="0.3">
      <c r="F122" t="s">
        <v>28</v>
      </c>
      <c r="G122" s="1">
        <f t="shared" si="25"/>
        <v>7</v>
      </c>
      <c r="H122" s="1">
        <f t="shared" si="26"/>
        <v>4</v>
      </c>
      <c r="I122" s="1">
        <f t="shared" ca="1" si="27"/>
        <v>9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12</v>
      </c>
      <c r="H125" s="1">
        <f t="shared" si="26"/>
        <v>4</v>
      </c>
      <c r="I125" s="1">
        <f t="shared" ca="1" si="27"/>
        <v>13</v>
      </c>
      <c r="M125" t="str">
        <f>CONCATENATE("Prev Rpt= ",$K$103)</f>
        <v>Prev Rpt= bugs-2017-03-30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45</v>
      </c>
      <c r="M126">
        <f ca="1">INDIRECT("'" &amp; $K$103 &amp; "'!$l" &amp; ROW())</f>
        <v>43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12</v>
      </c>
      <c r="M127">
        <f ca="1">INDIRECT("'" &amp; $K$103 &amp; "'!$l" &amp; ROW())</f>
        <v>13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1</v>
      </c>
      <c r="K128" t="s">
        <v>200</v>
      </c>
      <c r="L128">
        <f>COUNTIFS(H2:H95, "p2")</f>
        <v>10</v>
      </c>
      <c r="M128">
        <f ca="1">INDIRECT("'" &amp; $K$103 &amp; "'!$l" &amp; ROW())</f>
        <v>17</v>
      </c>
    </row>
    <row r="129" spans="5:13" x14ac:dyDescent="0.3">
      <c r="F129" t="s">
        <v>19</v>
      </c>
      <c r="G129" s="1">
        <f t="shared" si="25"/>
        <v>3</v>
      </c>
      <c r="H129" s="1">
        <f t="shared" si="26"/>
        <v>1</v>
      </c>
      <c r="I129" s="1">
        <f t="shared" ca="1" si="27"/>
        <v>3</v>
      </c>
      <c r="K129" t="s">
        <v>203</v>
      </c>
      <c r="L129">
        <f>COUNTIFS(H2:H95, "unspecified")</f>
        <v>7</v>
      </c>
      <c r="M129">
        <f ca="1">INDIRECT("'" &amp; $K$103 &amp; "'!$l" &amp; ROW())</f>
        <v>5</v>
      </c>
    </row>
    <row r="130" spans="5:13" x14ac:dyDescent="0.3">
      <c r="F130" t="s">
        <v>86</v>
      </c>
      <c r="G130" s="1">
        <f t="shared" si="25"/>
        <v>11</v>
      </c>
      <c r="H130" s="1">
        <f t="shared" si="26"/>
        <v>6</v>
      </c>
      <c r="I130" s="1">
        <f t="shared" ca="1" si="27"/>
        <v>13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74</v>
      </c>
      <c r="M131" s="1">
        <f ca="1">SUM(M126:M129)</f>
        <v>78</v>
      </c>
    </row>
    <row r="132" spans="5:13" s="1" customFormat="1" x14ac:dyDescent="0.3">
      <c r="F132" s="1" t="s">
        <v>55</v>
      </c>
      <c r="G132" s="1">
        <f>COUNTIFS($F$2:$F$95,F132 &amp; "*")</f>
        <v>5</v>
      </c>
      <c r="H132" s="1">
        <f>COUNTIFS($F$2:$F$95,F132 &amp; "*",$H$2:$H$95,"P0")</f>
        <v>3</v>
      </c>
      <c r="I132" s="1">
        <f t="shared" ca="1" si="27"/>
        <v>5</v>
      </c>
    </row>
    <row r="133" spans="5:13" s="1" customFormat="1" x14ac:dyDescent="0.3">
      <c r="G133" s="1">
        <f>SUM(G115:G132)</f>
        <v>74</v>
      </c>
      <c r="H133" s="1">
        <f>SUM(H115:H132)</f>
        <v>45</v>
      </c>
      <c r="I133" s="1">
        <f ca="1">SUM(I115:I132)</f>
        <v>78</v>
      </c>
      <c r="K133" s="13" t="str">
        <f>CONCATENATE("274 to be verified/closed, ",SUM(81,36)," non-QA submitter.")</f>
        <v>274 to be verified/closed, 117 non-QA submitter.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3</v>
      </c>
      <c r="I136" s="1">
        <f ca="1">INDIRECT("'" &amp; $K$103 &amp; "'!$g" &amp; ROW())</f>
        <v>3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43</v>
      </c>
      <c r="I137" s="1">
        <f ca="1">INDIRECT("'" &amp; $K$103 &amp; "'!$g" &amp; ROW())</f>
        <v>45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28</v>
      </c>
      <c r="I138" s="1">
        <f ca="1">INDIRECT("'" &amp; $K$103 &amp; "'!$g" &amp; ROW())</f>
        <v>30</v>
      </c>
      <c r="K138" s="4" t="s">
        <v>968</v>
      </c>
    </row>
    <row r="139" spans="5:13" x14ac:dyDescent="0.3">
      <c r="G139">
        <f>SUM(G136:G138)</f>
        <v>74</v>
      </c>
      <c r="I139">
        <f ca="1">INDIRECT("'" &amp; $K$103 &amp; "'!$g" &amp; ROW())</f>
        <v>78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44</v>
      </c>
      <c r="I141">
        <f ca="1">INDIRECT("'" &amp; $K$103 &amp; "'!$g" &amp;ROW())</f>
        <v>45</v>
      </c>
    </row>
    <row r="142" spans="5:13" s="1" customFormat="1" x14ac:dyDescent="0.3">
      <c r="E142"/>
      <c r="F142" t="s">
        <v>77</v>
      </c>
      <c r="G142">
        <f t="shared" si="28"/>
        <v>1</v>
      </c>
      <c r="I142">
        <f t="shared" ref="I142:I147" ca="1" si="29">INDIRECT("'" &amp; $K$103 &amp; "'!$g" &amp;ROW())</f>
        <v>1</v>
      </c>
    </row>
    <row r="143" spans="5:13" x14ac:dyDescent="0.3">
      <c r="F143" t="s">
        <v>43</v>
      </c>
      <c r="G143">
        <f t="shared" si="28"/>
        <v>16</v>
      </c>
      <c r="I143">
        <f t="shared" ca="1" si="29"/>
        <v>17</v>
      </c>
    </row>
    <row r="144" spans="5:13" s="1" customFormat="1" x14ac:dyDescent="0.3">
      <c r="E144"/>
      <c r="F144" t="s">
        <v>29</v>
      </c>
      <c r="G144">
        <f t="shared" si="28"/>
        <v>12</v>
      </c>
      <c r="I144">
        <f t="shared" ca="1" si="29"/>
        <v>14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0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74</v>
      </c>
      <c r="I149" s="1">
        <f ca="1">SUM(I141:I147)</f>
        <v>78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0</v>
      </c>
      <c r="I158">
        <f t="shared" ca="1" si="30"/>
        <v>4</v>
      </c>
    </row>
    <row r="159" spans="5:9" x14ac:dyDescent="0.3">
      <c r="F159" t="s">
        <v>768</v>
      </c>
      <c r="G159">
        <f t="shared" si="31"/>
        <v>11</v>
      </c>
      <c r="I159">
        <f t="shared" ca="1" si="30"/>
        <v>15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141" priority="4">
      <formula>IF(AND(F2 &lt;&gt; AE2, AE2 &lt;&gt; "NTR"), 1,0)</formula>
    </cfRule>
  </conditionalFormatting>
  <conditionalFormatting sqref="M2:M100">
    <cfRule type="expression" dxfId="140" priority="3">
      <formula>IF(AND(M2&lt;&gt;AF2,AF2 &lt;&gt; "---"),IF(AF2 &lt;&gt; "NoTarg",1,0),0)</formula>
    </cfRule>
  </conditionalFormatting>
  <conditionalFormatting sqref="L2:L100">
    <cfRule type="expression" dxfId="139" priority="2">
      <formula>IF(AND(L2 &lt;&gt; AG2, AG2 &lt;&gt; "NoWaive"), 1,0)</formula>
    </cfRule>
  </conditionalFormatting>
  <conditionalFormatting sqref="H2:H100">
    <cfRule type="expression" dxfId="138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37" priority="5">
      <formula>MOD(ROW(),2)=0</formula>
    </cfRule>
  </conditionalFormatting>
  <hyperlinks>
    <hyperlink ref="K115" r:id="rId1"/>
    <hyperlink ref="K1" location="'bugs-2017-04-04'!K118" display="Prev Notes"/>
    <hyperlink ref="N111" location="'bugs-2017-04-04'!A2" display="Top"/>
    <hyperlink ref="E31" r:id="rId2" display="moorthy.mm@hpe.com"/>
    <hyperlink ref="E25" r:id="rId3" display="gabriel.vicoveanu@hpe.com"/>
    <hyperlink ref="E84" r:id="rId4" display="akshay.ballal@hpe.com"/>
    <hyperlink ref="K137" r:id="rId5"/>
    <hyperlink ref="K134" r:id="rId6"/>
    <hyperlink ref="E10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8881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82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83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84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85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86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87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88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89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90" r:id="rId21" name="Button 10">
              <controlPr defaultSize="0" print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 filterMode="1"/>
  <dimension ref="A1:AH174"/>
  <sheetViews>
    <sheetView zoomScale="62" zoomScaleNormal="62" workbookViewId="0">
      <pane ySplit="1" topLeftCell="A103" activePane="bottomLeft" state="frozen"/>
      <selection pane="bottomLeft" activeCell="K118" sqref="K118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40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03-Apr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275</v>
      </c>
      <c r="B2">
        <f t="shared" ref="B2:B33" si="1">DAYS360(AB2,$K$104)</f>
        <v>5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62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42822.629328703704</v>
      </c>
      <c r="AD2">
        <v>6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P0</v>
      </c>
    </row>
    <row r="3" spans="1:34" hidden="1" x14ac:dyDescent="0.3">
      <c r="A3">
        <f t="shared" si="0"/>
        <v>166</v>
      </c>
      <c r="B3">
        <f t="shared" si="1"/>
        <v>5</v>
      </c>
      <c r="C3" s="4">
        <f t="shared" ca="1" si="2"/>
        <v>90773</v>
      </c>
      <c r="D3">
        <v>90773</v>
      </c>
      <c r="E3" t="s">
        <v>146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42822.184363425928</v>
      </c>
      <c r="AD3">
        <v>5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P2</v>
      </c>
    </row>
    <row r="4" spans="1:34" x14ac:dyDescent="0.3">
      <c r="A4">
        <f t="shared" si="0"/>
        <v>123</v>
      </c>
      <c r="B4">
        <f t="shared" si="1"/>
        <v>5</v>
      </c>
      <c r="C4" s="4">
        <f t="shared" ca="1" si="2"/>
        <v>93106</v>
      </c>
      <c r="D4">
        <v>93106</v>
      </c>
      <c r="E4" t="s">
        <v>146</v>
      </c>
      <c r="F4" t="s">
        <v>45</v>
      </c>
      <c r="G4" t="s">
        <v>46</v>
      </c>
      <c r="H4" t="s">
        <v>184</v>
      </c>
      <c r="I4" t="s">
        <v>245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42822.184513888889</v>
      </c>
      <c r="AD4">
        <v>5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76</v>
      </c>
      <c r="B5">
        <f t="shared" si="1"/>
        <v>17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768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42810.113634259258</v>
      </c>
      <c r="AD5">
        <v>9</v>
      </c>
      <c r="AE5" t="str">
        <f t="shared" ca="1" si="4"/>
        <v>ADE</v>
      </c>
      <c r="AF5" t="str">
        <f t="shared" ca="1" si="5"/>
        <v>Avitus_1.4.0.62-20170405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69</v>
      </c>
      <c r="B6">
        <f t="shared" si="1"/>
        <v>12</v>
      </c>
      <c r="C6" s="4">
        <f t="shared" ca="1" si="2"/>
        <v>94952</v>
      </c>
      <c r="D6">
        <v>94952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768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42815.121018518519</v>
      </c>
      <c r="AD6">
        <v>4</v>
      </c>
      <c r="AE6" t="str">
        <f t="shared" ca="1" si="4"/>
        <v>ADE</v>
      </c>
      <c r="AF6" t="str">
        <f t="shared" ca="1" si="5"/>
        <v>Avitus_1.4.0.62-20170405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39</v>
      </c>
      <c r="B7">
        <f t="shared" si="1"/>
        <v>11</v>
      </c>
      <c r="C7" s="4">
        <f t="shared" ca="1" si="2"/>
        <v>96366</v>
      </c>
      <c r="D7">
        <v>96366</v>
      </c>
      <c r="E7" t="s">
        <v>59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42816.157673611109</v>
      </c>
      <c r="AD7">
        <v>1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39</v>
      </c>
      <c r="B8">
        <f t="shared" si="1"/>
        <v>5</v>
      </c>
      <c r="C8" s="4">
        <f t="shared" ca="1" si="2"/>
        <v>96370</v>
      </c>
      <c r="D8">
        <v>96370</v>
      </c>
      <c r="E8" t="s">
        <v>104</v>
      </c>
      <c r="F8" t="s">
        <v>45</v>
      </c>
      <c r="G8" t="s">
        <v>46</v>
      </c>
      <c r="H8" t="s">
        <v>184</v>
      </c>
      <c r="I8" t="s">
        <v>560</v>
      </c>
      <c r="J8" t="s">
        <v>123</v>
      </c>
      <c r="K8" t="str">
        <f t="shared" ca="1" si="3"/>
        <v>.</v>
      </c>
      <c r="L8" t="s">
        <v>484</v>
      </c>
      <c r="M8" t="s">
        <v>769</v>
      </c>
      <c r="N8" t="s">
        <v>591</v>
      </c>
      <c r="O8" t="s">
        <v>123</v>
      </c>
      <c r="P8" t="s">
        <v>123</v>
      </c>
      <c r="Q8" t="s">
        <v>82</v>
      </c>
      <c r="S8" t="s">
        <v>269</v>
      </c>
      <c r="T8" t="s">
        <v>23</v>
      </c>
      <c r="U8" t="s">
        <v>39</v>
      </c>
      <c r="V8" t="s">
        <v>82</v>
      </c>
      <c r="W8" t="s">
        <v>95</v>
      </c>
      <c r="X8" t="s">
        <v>405</v>
      </c>
      <c r="Y8" t="s">
        <v>484</v>
      </c>
      <c r="Z8" t="s">
        <v>847</v>
      </c>
      <c r="AA8" s="2">
        <v>42790.31486111111</v>
      </c>
      <c r="AB8" s="2">
        <v>42822.573888888888</v>
      </c>
      <c r="AD8">
        <v>8</v>
      </c>
      <c r="AE8" t="str">
        <f t="shared" ca="1" si="4"/>
        <v>ADE</v>
      </c>
      <c r="AF8" t="str">
        <f t="shared" ca="1" si="5"/>
        <v>Avitus_1.4.0.61-20170329</v>
      </c>
      <c r="AG8" t="str">
        <f t="shared" ca="1" si="6"/>
        <v>NoWaive</v>
      </c>
      <c r="AH8" t="str">
        <f t="shared" ca="1" si="7"/>
        <v>P0</v>
      </c>
    </row>
    <row r="9" spans="1:34" hidden="1" x14ac:dyDescent="0.3">
      <c r="A9">
        <f t="shared" si="0"/>
        <v>23</v>
      </c>
      <c r="B9">
        <f t="shared" si="1"/>
        <v>3</v>
      </c>
      <c r="C9" s="4">
        <f t="shared" ca="1" si="2"/>
        <v>96940</v>
      </c>
      <c r="D9">
        <v>96940</v>
      </c>
      <c r="E9" t="s">
        <v>56</v>
      </c>
      <c r="F9" t="s">
        <v>45</v>
      </c>
      <c r="G9" t="s">
        <v>482</v>
      </c>
      <c r="H9" t="s">
        <v>156</v>
      </c>
      <c r="I9" t="s">
        <v>249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744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95</v>
      </c>
      <c r="X9" t="s">
        <v>290</v>
      </c>
      <c r="Y9" t="s">
        <v>484</v>
      </c>
      <c r="Z9" t="s">
        <v>484</v>
      </c>
      <c r="AA9" s="2">
        <v>42804.136145833334</v>
      </c>
      <c r="AB9" s="2">
        <v>42824.065520833334</v>
      </c>
      <c r="AD9">
        <v>3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unspecified</v>
      </c>
    </row>
    <row r="10" spans="1:34" hidden="1" x14ac:dyDescent="0.3">
      <c r="A10">
        <f t="shared" si="0"/>
        <v>17</v>
      </c>
      <c r="B10">
        <f t="shared" si="1"/>
        <v>3</v>
      </c>
      <c r="C10" s="4">
        <f t="shared" ca="1" si="2"/>
        <v>97125</v>
      </c>
      <c r="D10">
        <v>97125</v>
      </c>
      <c r="E10" t="s">
        <v>56</v>
      </c>
      <c r="F10" t="s">
        <v>45</v>
      </c>
      <c r="G10" t="s">
        <v>46</v>
      </c>
      <c r="H10" t="s">
        <v>156</v>
      </c>
      <c r="I10" t="s">
        <v>123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790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Z10" t="s">
        <v>484</v>
      </c>
      <c r="AA10" s="2">
        <v>42810.059907407405</v>
      </c>
      <c r="AB10" s="2">
        <v>42825.491388888891</v>
      </c>
      <c r="AD10">
        <v>9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unspecified</v>
      </c>
    </row>
    <row r="11" spans="1:34" hidden="1" x14ac:dyDescent="0.3">
      <c r="A11">
        <f t="shared" si="0"/>
        <v>6</v>
      </c>
      <c r="B11">
        <f t="shared" si="1"/>
        <v>4</v>
      </c>
      <c r="C11" s="4">
        <f t="shared" ca="1" si="2"/>
        <v>97540</v>
      </c>
      <c r="D11">
        <v>97540</v>
      </c>
      <c r="E11" t="s">
        <v>904</v>
      </c>
      <c r="F11" t="s">
        <v>45</v>
      </c>
      <c r="G11" t="s">
        <v>446</v>
      </c>
      <c r="H11" t="s">
        <v>156</v>
      </c>
      <c r="I11" t="s">
        <v>123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909</v>
      </c>
      <c r="O11" t="s">
        <v>123</v>
      </c>
      <c r="P11" t="s">
        <v>123</v>
      </c>
      <c r="Q11" t="s">
        <v>82</v>
      </c>
      <c r="S11" t="s">
        <v>269</v>
      </c>
      <c r="T11" t="s">
        <v>36</v>
      </c>
      <c r="U11" t="s">
        <v>35</v>
      </c>
      <c r="V11" t="s">
        <v>82</v>
      </c>
      <c r="W11" t="s">
        <v>90</v>
      </c>
      <c r="X11" t="s">
        <v>430</v>
      </c>
      <c r="Y11" t="s">
        <v>484</v>
      </c>
      <c r="Z11" t="s">
        <v>484</v>
      </c>
      <c r="AA11" s="2">
        <v>42821.82739583333</v>
      </c>
      <c r="AB11" s="2">
        <v>42823.993506944447</v>
      </c>
      <c r="AD11">
        <v>5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unspecified</v>
      </c>
    </row>
    <row r="12" spans="1:34" x14ac:dyDescent="0.3">
      <c r="A12">
        <f t="shared" si="0"/>
        <v>6</v>
      </c>
      <c r="B12">
        <f t="shared" si="1"/>
        <v>3</v>
      </c>
      <c r="C12" s="4">
        <f t="shared" ca="1" si="2"/>
        <v>97541</v>
      </c>
      <c r="D12">
        <v>97541</v>
      </c>
      <c r="E12" t="s">
        <v>140</v>
      </c>
      <c r="F12" t="s">
        <v>45</v>
      </c>
      <c r="G12" t="s">
        <v>131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768</v>
      </c>
      <c r="N12" t="s">
        <v>910</v>
      </c>
      <c r="O12" t="s">
        <v>123</v>
      </c>
      <c r="P12" t="s">
        <v>944</v>
      </c>
      <c r="Q12" t="s">
        <v>82</v>
      </c>
      <c r="S12" t="s">
        <v>269</v>
      </c>
      <c r="T12" t="s">
        <v>36</v>
      </c>
      <c r="U12" t="s">
        <v>39</v>
      </c>
      <c r="V12" t="s">
        <v>82</v>
      </c>
      <c r="W12" t="s">
        <v>499</v>
      </c>
      <c r="X12" t="s">
        <v>140</v>
      </c>
      <c r="Y12" t="s">
        <v>484</v>
      </c>
      <c r="Z12" t="s">
        <v>484</v>
      </c>
      <c r="AA12" s="2">
        <v>42821.924618055556</v>
      </c>
      <c r="AB12" s="2">
        <v>42824.457662037035</v>
      </c>
      <c r="AD12">
        <v>2</v>
      </c>
      <c r="AE12" t="str">
        <f t="shared" ca="1" si="4"/>
        <v>ADE</v>
      </c>
      <c r="AF12" t="str">
        <f t="shared" ca="1" si="5"/>
        <v>Avitus_1.4.0.62-20170405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83</v>
      </c>
      <c r="B13">
        <f t="shared" si="1"/>
        <v>11</v>
      </c>
      <c r="C13" s="4">
        <f t="shared" ca="1" si="2"/>
        <v>94384</v>
      </c>
      <c r="D13">
        <v>94384</v>
      </c>
      <c r="E13" t="s">
        <v>130</v>
      </c>
      <c r="F13" t="s">
        <v>63</v>
      </c>
      <c r="G13" t="s">
        <v>64</v>
      </c>
      <c r="H13" t="s">
        <v>184</v>
      </c>
      <c r="I13" t="s">
        <v>81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308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22</v>
      </c>
      <c r="V13" t="s">
        <v>82</v>
      </c>
      <c r="W13" t="s">
        <v>90</v>
      </c>
      <c r="X13" t="s">
        <v>300</v>
      </c>
      <c r="Y13" t="s">
        <v>484</v>
      </c>
      <c r="Z13" t="s">
        <v>484</v>
      </c>
      <c r="AA13" s="2">
        <v>42745.123425925929</v>
      </c>
      <c r="AB13" s="2">
        <v>42816.188194444447</v>
      </c>
      <c r="AD13">
        <v>14</v>
      </c>
      <c r="AE13" t="str">
        <f t="shared" ca="1" si="4"/>
        <v>AvatarFS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41</v>
      </c>
      <c r="B14">
        <f t="shared" si="1"/>
        <v>17</v>
      </c>
      <c r="C14" s="4">
        <f t="shared" ca="1" si="2"/>
        <v>96279</v>
      </c>
      <c r="D14">
        <v>96279</v>
      </c>
      <c r="E14" t="s">
        <v>804</v>
      </c>
      <c r="F14" t="s">
        <v>63</v>
      </c>
      <c r="G14" t="s">
        <v>55</v>
      </c>
      <c r="H14" t="s">
        <v>184</v>
      </c>
      <c r="I14" t="s">
        <v>649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545</v>
      </c>
      <c r="O14" t="s">
        <v>123</v>
      </c>
      <c r="P14" t="s">
        <v>123</v>
      </c>
      <c r="Q14" t="s">
        <v>82</v>
      </c>
      <c r="S14" t="s">
        <v>269</v>
      </c>
      <c r="T14" t="s">
        <v>36</v>
      </c>
      <c r="U14" t="s">
        <v>22</v>
      </c>
      <c r="V14" t="s">
        <v>82</v>
      </c>
      <c r="W14" t="s">
        <v>90</v>
      </c>
      <c r="X14" t="s">
        <v>405</v>
      </c>
      <c r="Y14" t="s">
        <v>100</v>
      </c>
      <c r="Z14" t="s">
        <v>484</v>
      </c>
      <c r="AA14" s="2">
        <v>42788.363287037035</v>
      </c>
      <c r="AB14" s="2">
        <v>42810.963067129633</v>
      </c>
      <c r="AD14">
        <v>2</v>
      </c>
      <c r="AE14" t="str">
        <f t="shared" ca="1" si="4"/>
        <v>AvatarFS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26</v>
      </c>
      <c r="B15">
        <f t="shared" si="1"/>
        <v>11</v>
      </c>
      <c r="C15" s="4">
        <f t="shared" ca="1" si="2"/>
        <v>96764</v>
      </c>
      <c r="D15">
        <v>96764</v>
      </c>
      <c r="E15" t="s">
        <v>410</v>
      </c>
      <c r="F15" t="s">
        <v>63</v>
      </c>
      <c r="G15" t="s">
        <v>647</v>
      </c>
      <c r="H15" t="s">
        <v>184</v>
      </c>
      <c r="I15" t="s">
        <v>81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653</v>
      </c>
      <c r="O15" t="s">
        <v>123</v>
      </c>
      <c r="P15" t="s">
        <v>123</v>
      </c>
      <c r="Q15" t="s">
        <v>82</v>
      </c>
      <c r="S15" t="s">
        <v>269</v>
      </c>
      <c r="T15" t="s">
        <v>23</v>
      </c>
      <c r="U15" t="s">
        <v>22</v>
      </c>
      <c r="V15" t="s">
        <v>82</v>
      </c>
      <c r="W15" t="s">
        <v>90</v>
      </c>
      <c r="X15" t="s">
        <v>654</v>
      </c>
      <c r="Y15" t="s">
        <v>484</v>
      </c>
      <c r="Z15" t="s">
        <v>484</v>
      </c>
      <c r="AA15" s="2">
        <v>42801.104432870372</v>
      </c>
      <c r="AB15" s="2">
        <v>42816.269120370373</v>
      </c>
      <c r="AD15">
        <v>13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hidden="1" x14ac:dyDescent="0.3">
      <c r="A16">
        <f t="shared" si="0"/>
        <v>16</v>
      </c>
      <c r="B16">
        <f t="shared" si="1"/>
        <v>3</v>
      </c>
      <c r="C16" s="4">
        <f t="shared" ca="1" si="2"/>
        <v>97187</v>
      </c>
      <c r="D16">
        <v>97187</v>
      </c>
      <c r="E16" t="s">
        <v>801</v>
      </c>
      <c r="F16" t="s">
        <v>63</v>
      </c>
      <c r="G16" t="s">
        <v>446</v>
      </c>
      <c r="H16" t="s">
        <v>112</v>
      </c>
      <c r="I16" t="s">
        <v>30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818</v>
      </c>
      <c r="O16">
        <v>17100</v>
      </c>
      <c r="P16" t="s">
        <v>123</v>
      </c>
      <c r="Q16" t="s">
        <v>82</v>
      </c>
      <c r="S16" t="s">
        <v>269</v>
      </c>
      <c r="T16" t="s">
        <v>36</v>
      </c>
      <c r="U16" t="s">
        <v>35</v>
      </c>
      <c r="V16" t="s">
        <v>190</v>
      </c>
      <c r="W16" t="s">
        <v>26</v>
      </c>
      <c r="X16" t="s">
        <v>108</v>
      </c>
      <c r="Y16" t="s">
        <v>103</v>
      </c>
      <c r="Z16" t="s">
        <v>484</v>
      </c>
      <c r="AA16" s="2">
        <v>42811.371180555558</v>
      </c>
      <c r="AB16" s="2">
        <v>42824.081805555557</v>
      </c>
      <c r="AD16">
        <v>1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P1</v>
      </c>
    </row>
    <row r="17" spans="1:34" x14ac:dyDescent="0.3">
      <c r="A17">
        <f t="shared" si="0"/>
        <v>14</v>
      </c>
      <c r="B17">
        <f t="shared" si="1"/>
        <v>0</v>
      </c>
      <c r="C17" s="4">
        <f t="shared" ca="1" si="2"/>
        <v>97247</v>
      </c>
      <c r="D17">
        <v>97247</v>
      </c>
      <c r="E17" t="s">
        <v>62</v>
      </c>
      <c r="F17" t="s">
        <v>63</v>
      </c>
      <c r="G17" t="s">
        <v>555</v>
      </c>
      <c r="H17" t="s">
        <v>184</v>
      </c>
      <c r="I17" t="s">
        <v>68</v>
      </c>
      <c r="J17" t="s">
        <v>123</v>
      </c>
      <c r="K17" t="str">
        <f t="shared" ca="1" si="3"/>
        <v>.</v>
      </c>
      <c r="L17" t="s">
        <v>484</v>
      </c>
      <c r="M17" t="s">
        <v>768</v>
      </c>
      <c r="N17" t="s">
        <v>897</v>
      </c>
      <c r="O17" t="s">
        <v>123</v>
      </c>
      <c r="P17" t="s">
        <v>616</v>
      </c>
      <c r="Q17" t="s">
        <v>82</v>
      </c>
      <c r="S17" t="s">
        <v>269</v>
      </c>
      <c r="T17" t="s">
        <v>36</v>
      </c>
      <c r="U17" t="s">
        <v>39</v>
      </c>
      <c r="V17" t="s">
        <v>82</v>
      </c>
      <c r="W17" t="s">
        <v>90</v>
      </c>
      <c r="X17" t="s">
        <v>617</v>
      </c>
      <c r="Y17" t="s">
        <v>484</v>
      </c>
      <c r="Z17" t="s">
        <v>484</v>
      </c>
      <c r="AA17" s="2">
        <v>42813.979155092595</v>
      </c>
      <c r="AB17" s="2">
        <v>42828.212824074071</v>
      </c>
      <c r="AD17">
        <v>9</v>
      </c>
      <c r="AE17" t="str">
        <f t="shared" ca="1" si="4"/>
        <v>AvatarFS</v>
      </c>
      <c r="AF17" t="str">
        <f t="shared" ca="1" si="5"/>
        <v>Avitus_1.4.0.62-20170405</v>
      </c>
      <c r="AG17" t="str">
        <f t="shared" ca="1" si="6"/>
        <v>NoWaive</v>
      </c>
      <c r="AH17" t="str">
        <f t="shared" ca="1" si="7"/>
        <v>P0</v>
      </c>
    </row>
    <row r="18" spans="1:34" hidden="1" x14ac:dyDescent="0.3">
      <c r="A18">
        <f t="shared" si="0"/>
        <v>13</v>
      </c>
      <c r="B18">
        <f t="shared" si="1"/>
        <v>5</v>
      </c>
      <c r="C18" s="4">
        <f t="shared" ca="1" si="2"/>
        <v>97251</v>
      </c>
      <c r="D18">
        <v>97251</v>
      </c>
      <c r="E18" t="s">
        <v>138</v>
      </c>
      <c r="F18" t="s">
        <v>63</v>
      </c>
      <c r="G18" t="s">
        <v>120</v>
      </c>
      <c r="H18" t="s">
        <v>94</v>
      </c>
      <c r="I18" t="s">
        <v>701</v>
      </c>
      <c r="J18" t="s">
        <v>123</v>
      </c>
      <c r="K18" t="str">
        <f t="shared" ca="1" si="3"/>
        <v>.</v>
      </c>
      <c r="L18" t="s">
        <v>484</v>
      </c>
      <c r="M18" t="s">
        <v>768</v>
      </c>
      <c r="N18" t="s">
        <v>819</v>
      </c>
      <c r="O18" t="s">
        <v>123</v>
      </c>
      <c r="P18" t="s">
        <v>123</v>
      </c>
      <c r="Q18" t="s">
        <v>82</v>
      </c>
      <c r="S18" t="s">
        <v>269</v>
      </c>
      <c r="T18" t="s">
        <v>36</v>
      </c>
      <c r="U18" t="s">
        <v>35</v>
      </c>
      <c r="V18" t="s">
        <v>29</v>
      </c>
      <c r="W18" t="s">
        <v>90</v>
      </c>
      <c r="X18" t="s">
        <v>412</v>
      </c>
      <c r="Y18" t="s">
        <v>484</v>
      </c>
      <c r="Z18" t="s">
        <v>847</v>
      </c>
      <c r="AA18" s="2">
        <v>42814.013414351852</v>
      </c>
      <c r="AB18" s="2">
        <v>42822.443564814814</v>
      </c>
      <c r="AD18">
        <v>5</v>
      </c>
      <c r="AE18" t="str">
        <f t="shared" ca="1" si="4"/>
        <v>AvatarFS</v>
      </c>
      <c r="AF18" t="str">
        <f t="shared" ca="1" si="5"/>
        <v>Avitus_1.4.0.62-20170405</v>
      </c>
      <c r="AG18" t="str">
        <f t="shared" ca="1" si="6"/>
        <v>NoWaive</v>
      </c>
      <c r="AH18" t="str">
        <f t="shared" ca="1" si="7"/>
        <v>P2</v>
      </c>
    </row>
    <row r="19" spans="1:34" x14ac:dyDescent="0.3">
      <c r="A19">
        <f t="shared" si="0"/>
        <v>11</v>
      </c>
      <c r="B19">
        <f t="shared" si="1"/>
        <v>3</v>
      </c>
      <c r="C19" s="4">
        <f t="shared" ca="1" si="2"/>
        <v>97354</v>
      </c>
      <c r="D19">
        <v>97354</v>
      </c>
      <c r="E19" t="s">
        <v>845</v>
      </c>
      <c r="F19" t="s">
        <v>63</v>
      </c>
      <c r="G19" t="s">
        <v>841</v>
      </c>
      <c r="H19" t="s">
        <v>184</v>
      </c>
      <c r="I19" t="s">
        <v>245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898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82</v>
      </c>
      <c r="W19" t="s">
        <v>105</v>
      </c>
      <c r="X19" t="s">
        <v>845</v>
      </c>
      <c r="Y19" t="s">
        <v>484</v>
      </c>
      <c r="Z19" t="s">
        <v>484</v>
      </c>
      <c r="AA19" s="2">
        <v>42816.056284722225</v>
      </c>
      <c r="AB19" s="2">
        <v>42824.070856481485</v>
      </c>
      <c r="AD19">
        <v>3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5</v>
      </c>
      <c r="B20">
        <f t="shared" si="1"/>
        <v>3</v>
      </c>
      <c r="C20" s="4">
        <f t="shared" ca="1" si="2"/>
        <v>97551</v>
      </c>
      <c r="D20">
        <v>97551</v>
      </c>
      <c r="E20" t="s">
        <v>845</v>
      </c>
      <c r="F20" t="s">
        <v>63</v>
      </c>
      <c r="G20" t="s">
        <v>446</v>
      </c>
      <c r="H20" t="s">
        <v>184</v>
      </c>
      <c r="I20" t="s">
        <v>30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921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190</v>
      </c>
      <c r="W20" t="s">
        <v>26</v>
      </c>
      <c r="X20" t="s">
        <v>412</v>
      </c>
      <c r="Y20" t="s">
        <v>100</v>
      </c>
      <c r="Z20" t="s">
        <v>484</v>
      </c>
      <c r="AA20" s="2">
        <v>42822.285578703704</v>
      </c>
      <c r="AB20" s="2">
        <v>42824.083993055552</v>
      </c>
      <c r="AD20">
        <v>1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3</v>
      </c>
      <c r="B21">
        <f t="shared" si="1"/>
        <v>3</v>
      </c>
      <c r="C21" s="4">
        <f t="shared" ca="1" si="2"/>
        <v>97673</v>
      </c>
      <c r="D21">
        <v>97673</v>
      </c>
      <c r="E21" t="s">
        <v>62</v>
      </c>
      <c r="F21" t="s">
        <v>63</v>
      </c>
      <c r="G21" t="s">
        <v>733</v>
      </c>
      <c r="H21" t="s">
        <v>184</v>
      </c>
      <c r="I21" t="s">
        <v>24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933</v>
      </c>
      <c r="O21">
        <v>17067</v>
      </c>
      <c r="P21" t="s">
        <v>123</v>
      </c>
      <c r="Q21" t="s">
        <v>82</v>
      </c>
      <c r="S21" t="s">
        <v>269</v>
      </c>
      <c r="T21" t="s">
        <v>36</v>
      </c>
      <c r="U21" t="s">
        <v>22</v>
      </c>
      <c r="V21" t="s">
        <v>190</v>
      </c>
      <c r="W21" t="s">
        <v>26</v>
      </c>
      <c r="X21" t="s">
        <v>934</v>
      </c>
      <c r="Y21" t="s">
        <v>100</v>
      </c>
      <c r="Z21" t="s">
        <v>484</v>
      </c>
      <c r="AA21" s="2">
        <v>42824.147233796299</v>
      </c>
      <c r="AB21" s="2">
        <v>42824.231400462966</v>
      </c>
      <c r="AD21">
        <v>2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>NoWaive</v>
      </c>
      <c r="AH21" t="str">
        <f t="shared" ca="1" si="7"/>
        <v>P0</v>
      </c>
    </row>
    <row r="22" spans="1:34" hidden="1" x14ac:dyDescent="0.3">
      <c r="A22">
        <f t="shared" si="0"/>
        <v>3</v>
      </c>
      <c r="B22">
        <f t="shared" si="1"/>
        <v>3</v>
      </c>
      <c r="C22" s="4">
        <f t="shared" ca="1" si="2"/>
        <v>97678</v>
      </c>
      <c r="D22">
        <v>97678</v>
      </c>
      <c r="E22" t="s">
        <v>62</v>
      </c>
      <c r="F22" t="s">
        <v>63</v>
      </c>
      <c r="G22" t="s">
        <v>446</v>
      </c>
      <c r="H22" t="s">
        <v>112</v>
      </c>
      <c r="I22" t="s">
        <v>24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935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190</v>
      </c>
      <c r="W22" t="s">
        <v>26</v>
      </c>
      <c r="X22" t="s">
        <v>934</v>
      </c>
      <c r="Y22" t="s">
        <v>103</v>
      </c>
      <c r="Z22" t="s">
        <v>484</v>
      </c>
      <c r="AA22" s="2">
        <v>42824.161898148152</v>
      </c>
      <c r="AB22" s="2">
        <v>42824.232777777775</v>
      </c>
      <c r="AD22">
        <v>2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P1</v>
      </c>
    </row>
    <row r="23" spans="1:34" hidden="1" x14ac:dyDescent="0.3">
      <c r="A23">
        <f t="shared" si="0"/>
        <v>1</v>
      </c>
      <c r="B23">
        <f t="shared" si="1"/>
        <v>1</v>
      </c>
      <c r="C23" s="4">
        <f t="shared" ca="1" si="2"/>
        <v>97772</v>
      </c>
      <c r="D23">
        <v>97772</v>
      </c>
      <c r="E23" t="s">
        <v>62</v>
      </c>
      <c r="F23" t="s">
        <v>63</v>
      </c>
      <c r="G23" t="s">
        <v>607</v>
      </c>
      <c r="H23" t="s">
        <v>94</v>
      </c>
      <c r="I23" t="s">
        <v>123</v>
      </c>
      <c r="J23" t="s">
        <v>123</v>
      </c>
      <c r="K23" t="str">
        <f t="shared" ca="1" si="3"/>
        <v>NTR</v>
      </c>
      <c r="L23" t="s">
        <v>484</v>
      </c>
      <c r="M23" t="s">
        <v>484</v>
      </c>
      <c r="N23" t="s">
        <v>956</v>
      </c>
      <c r="O23" t="s">
        <v>123</v>
      </c>
      <c r="P23" t="s">
        <v>123</v>
      </c>
      <c r="Q23" t="s">
        <v>21</v>
      </c>
      <c r="S23" t="s">
        <v>269</v>
      </c>
      <c r="T23" t="s">
        <v>23</v>
      </c>
      <c r="U23" t="s">
        <v>50</v>
      </c>
      <c r="V23" t="s">
        <v>82</v>
      </c>
      <c r="W23" t="s">
        <v>95</v>
      </c>
      <c r="X23" t="s">
        <v>957</v>
      </c>
      <c r="Y23" t="s">
        <v>484</v>
      </c>
      <c r="Z23" t="s">
        <v>484</v>
      </c>
      <c r="AA23" s="2">
        <v>42827.974849537037</v>
      </c>
      <c r="AB23" s="2">
        <v>42827.974861111114</v>
      </c>
      <c r="AD23">
        <v>1</v>
      </c>
      <c r="AE23" t="str">
        <f t="shared" ca="1" si="4"/>
        <v>NTR</v>
      </c>
      <c r="AF23" t="str">
        <f t="shared" ca="1" si="5"/>
        <v>NoTarg</v>
      </c>
      <c r="AG23" t="str">
        <f t="shared" ca="1" si="6"/>
        <v>NoWaive</v>
      </c>
      <c r="AH23" t="str">
        <f t="shared" ca="1" si="7"/>
        <v>NTR</v>
      </c>
    </row>
    <row r="24" spans="1:34" hidden="1" x14ac:dyDescent="0.3">
      <c r="A24">
        <f t="shared" si="0"/>
        <v>0</v>
      </c>
      <c r="B24">
        <f t="shared" si="1"/>
        <v>0</v>
      </c>
      <c r="C24" s="4">
        <f t="shared" ca="1" si="2"/>
        <v>97780</v>
      </c>
      <c r="D24">
        <v>97780</v>
      </c>
      <c r="E24" t="s">
        <v>62</v>
      </c>
      <c r="F24" t="s">
        <v>63</v>
      </c>
      <c r="G24" t="s">
        <v>555</v>
      </c>
      <c r="H24" t="s">
        <v>94</v>
      </c>
      <c r="I24" t="s">
        <v>123</v>
      </c>
      <c r="J24" t="s">
        <v>123</v>
      </c>
      <c r="K24" t="str">
        <f t="shared" ca="1" si="3"/>
        <v>NTR</v>
      </c>
      <c r="L24" t="s">
        <v>484</v>
      </c>
      <c r="M24" t="s">
        <v>484</v>
      </c>
      <c r="N24" t="s">
        <v>958</v>
      </c>
      <c r="O24" t="s">
        <v>123</v>
      </c>
      <c r="P24" t="s">
        <v>123</v>
      </c>
      <c r="Q24" t="s">
        <v>21</v>
      </c>
      <c r="S24" t="s">
        <v>269</v>
      </c>
      <c r="T24" t="s">
        <v>23</v>
      </c>
      <c r="U24" t="s">
        <v>22</v>
      </c>
      <c r="V24" t="s">
        <v>82</v>
      </c>
      <c r="W24" t="s">
        <v>90</v>
      </c>
      <c r="X24" t="s">
        <v>959</v>
      </c>
      <c r="Y24" t="s">
        <v>484</v>
      </c>
      <c r="Z24" t="s">
        <v>484</v>
      </c>
      <c r="AA24" s="2">
        <v>42828.155347222222</v>
      </c>
      <c r="AB24" s="2">
        <v>42828.166284722225</v>
      </c>
      <c r="AD24">
        <v>2</v>
      </c>
      <c r="AE24" t="str">
        <f t="shared" ca="1" si="4"/>
        <v>NTR</v>
      </c>
      <c r="AF24" t="str">
        <f t="shared" ca="1" si="5"/>
        <v>NoTarg</v>
      </c>
      <c r="AG24" t="str">
        <f t="shared" ca="1" si="6"/>
        <v>NoWaive</v>
      </c>
      <c r="AH24" t="str">
        <f t="shared" ca="1" si="7"/>
        <v>NTR</v>
      </c>
    </row>
    <row r="25" spans="1:34" x14ac:dyDescent="0.3">
      <c r="A25">
        <f t="shared" si="0"/>
        <v>364</v>
      </c>
      <c r="B25">
        <f t="shared" si="1"/>
        <v>73</v>
      </c>
      <c r="C25" s="4">
        <f t="shared" ca="1" si="2"/>
        <v>79691</v>
      </c>
      <c r="D25">
        <v>79691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310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95</v>
      </c>
      <c r="X25" t="s">
        <v>311</v>
      </c>
      <c r="Y25" t="s">
        <v>484</v>
      </c>
      <c r="Z25" t="s">
        <v>484</v>
      </c>
      <c r="AA25" s="2">
        <v>42458.048437500001</v>
      </c>
      <c r="AB25" s="2">
        <v>42755.033599537041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272</v>
      </c>
      <c r="B26">
        <f t="shared" si="1"/>
        <v>56</v>
      </c>
      <c r="C26" s="4">
        <f t="shared" ca="1" si="2"/>
        <v>85572</v>
      </c>
      <c r="D26">
        <v>85572</v>
      </c>
      <c r="E26" t="s">
        <v>252</v>
      </c>
      <c r="F26" t="s">
        <v>70</v>
      </c>
      <c r="G26" t="s">
        <v>71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313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95</v>
      </c>
      <c r="X26" t="s">
        <v>272</v>
      </c>
      <c r="Y26" t="s">
        <v>484</v>
      </c>
      <c r="Z26" t="s">
        <v>484</v>
      </c>
      <c r="AA26" s="2">
        <v>42552.705081018517</v>
      </c>
      <c r="AB26" s="2">
        <v>42773.558530092596</v>
      </c>
      <c r="AD26">
        <v>6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214</v>
      </c>
      <c r="B27">
        <f t="shared" si="1"/>
        <v>73</v>
      </c>
      <c r="C27" s="4">
        <f t="shared" ca="1" si="2"/>
        <v>88250</v>
      </c>
      <c r="D27">
        <v>88250</v>
      </c>
      <c r="E27" t="s">
        <v>72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314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105</v>
      </c>
      <c r="X27" t="s">
        <v>315</v>
      </c>
      <c r="Y27" t="s">
        <v>484</v>
      </c>
      <c r="Z27" t="s">
        <v>484</v>
      </c>
      <c r="AA27" s="2">
        <v>42611.350347222222</v>
      </c>
      <c r="AB27" s="2">
        <v>42755.033576388887</v>
      </c>
      <c r="AD27">
        <v>7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23</v>
      </c>
      <c r="B28">
        <f t="shared" si="1"/>
        <v>23</v>
      </c>
      <c r="C28" s="4">
        <f t="shared" ca="1" si="2"/>
        <v>96941</v>
      </c>
      <c r="D28">
        <v>96941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749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188</v>
      </c>
      <c r="Y28" t="s">
        <v>484</v>
      </c>
      <c r="Z28" t="s">
        <v>484</v>
      </c>
      <c r="AA28" s="2">
        <v>42804.150763888887</v>
      </c>
      <c r="AB28" s="2">
        <v>42804.495324074072</v>
      </c>
      <c r="AD28">
        <v>8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12</v>
      </c>
      <c r="B29">
        <f t="shared" si="1"/>
        <v>9</v>
      </c>
      <c r="C29" s="4">
        <f t="shared" ca="1" si="2"/>
        <v>97340</v>
      </c>
      <c r="D29">
        <v>97340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852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54</v>
      </c>
      <c r="X29" t="s">
        <v>389</v>
      </c>
      <c r="Y29" t="s">
        <v>484</v>
      </c>
      <c r="Z29" t="s">
        <v>484</v>
      </c>
      <c r="AA29" s="2">
        <v>42815.614641203705</v>
      </c>
      <c r="AB29" s="2">
        <v>42818.02071759259</v>
      </c>
      <c r="AD29">
        <v>5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hidden="1" x14ac:dyDescent="0.3">
      <c r="A30">
        <f t="shared" si="0"/>
        <v>0</v>
      </c>
      <c r="B30">
        <f t="shared" si="1"/>
        <v>0</v>
      </c>
      <c r="C30" s="4">
        <f t="shared" ca="1" si="2"/>
        <v>97781</v>
      </c>
      <c r="D30">
        <v>97781</v>
      </c>
      <c r="E30" t="s">
        <v>69</v>
      </c>
      <c r="F30" t="s">
        <v>70</v>
      </c>
      <c r="G30" t="s">
        <v>71</v>
      </c>
      <c r="H30" t="s">
        <v>94</v>
      </c>
      <c r="I30" t="s">
        <v>123</v>
      </c>
      <c r="J30" t="s">
        <v>123</v>
      </c>
      <c r="K30" t="str">
        <f t="shared" ca="1" si="3"/>
        <v>NTR</v>
      </c>
      <c r="L30" t="s">
        <v>484</v>
      </c>
      <c r="M30" t="s">
        <v>484</v>
      </c>
      <c r="N30" t="s">
        <v>960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95</v>
      </c>
      <c r="X30" t="s">
        <v>311</v>
      </c>
      <c r="Y30" t="s">
        <v>484</v>
      </c>
      <c r="Z30" t="s">
        <v>484</v>
      </c>
      <c r="AA30" s="2">
        <v>42828.162638888891</v>
      </c>
      <c r="AB30" s="2">
        <v>42828.351284722223</v>
      </c>
      <c r="AD30">
        <v>2</v>
      </c>
      <c r="AE30" t="str">
        <f t="shared" ca="1" si="4"/>
        <v>NTR</v>
      </c>
      <c r="AF30" t="str">
        <f t="shared" ca="1" si="5"/>
        <v>NoTarg</v>
      </c>
      <c r="AG30" t="str">
        <f t="shared" ca="1" si="6"/>
        <v>NoWaive</v>
      </c>
      <c r="AH30" t="str">
        <f t="shared" ca="1" si="7"/>
        <v>NTR</v>
      </c>
    </row>
    <row r="31" spans="1:34" x14ac:dyDescent="0.3">
      <c r="A31">
        <f t="shared" si="0"/>
        <v>42</v>
      </c>
      <c r="B31">
        <f t="shared" si="1"/>
        <v>1</v>
      </c>
      <c r="C31" s="4">
        <f t="shared" ca="1" si="2"/>
        <v>96207</v>
      </c>
      <c r="D31">
        <v>96207</v>
      </c>
      <c r="E31" t="s">
        <v>413</v>
      </c>
      <c r="F31" t="s">
        <v>253</v>
      </c>
      <c r="G31" t="s">
        <v>254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945</v>
      </c>
      <c r="N31" t="s">
        <v>853</v>
      </c>
      <c r="O31" t="s">
        <v>123</v>
      </c>
      <c r="P31" t="s">
        <v>716</v>
      </c>
      <c r="Q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67</v>
      </c>
      <c r="X31" t="s">
        <v>331</v>
      </c>
      <c r="Y31" t="s">
        <v>484</v>
      </c>
      <c r="Z31" t="s">
        <v>484</v>
      </c>
      <c r="AA31" s="2">
        <v>42787.138067129628</v>
      </c>
      <c r="AB31" s="2">
        <v>42827.943287037036</v>
      </c>
      <c r="AD31">
        <v>9</v>
      </c>
      <c r="AE31" t="str">
        <f t="shared" ca="1" si="4"/>
        <v>File Access Auditing</v>
      </c>
      <c r="AF31" t="str">
        <f t="shared" ca="1" si="5"/>
        <v>Avitus_1.4.0.63-20170412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12</v>
      </c>
      <c r="B32">
        <f t="shared" si="1"/>
        <v>3</v>
      </c>
      <c r="C32" s="4">
        <f t="shared" ca="1" si="2"/>
        <v>97325</v>
      </c>
      <c r="D32">
        <v>97325</v>
      </c>
      <c r="E32" t="s">
        <v>435</v>
      </c>
      <c r="F32" t="s">
        <v>253</v>
      </c>
      <c r="G32" t="s">
        <v>702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946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39</v>
      </c>
      <c r="V32" t="s">
        <v>82</v>
      </c>
      <c r="W32" t="s">
        <v>54</v>
      </c>
      <c r="X32" t="s">
        <v>456</v>
      </c>
      <c r="Y32" t="s">
        <v>484</v>
      </c>
      <c r="Z32" t="s">
        <v>484</v>
      </c>
      <c r="AA32" s="2">
        <v>42815.376701388886</v>
      </c>
      <c r="AB32" s="2">
        <v>42825.157326388886</v>
      </c>
      <c r="AD32">
        <v>5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P0</v>
      </c>
    </row>
    <row r="33" spans="1:34" x14ac:dyDescent="0.3">
      <c r="A33">
        <f t="shared" si="0"/>
        <v>4</v>
      </c>
      <c r="B33">
        <f t="shared" si="1"/>
        <v>3</v>
      </c>
      <c r="C33" s="4">
        <f t="shared" ca="1" si="2"/>
        <v>97618</v>
      </c>
      <c r="D33">
        <v>97618</v>
      </c>
      <c r="E33" t="s">
        <v>140</v>
      </c>
      <c r="F33" t="s">
        <v>253</v>
      </c>
      <c r="G33" t="s">
        <v>702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947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39</v>
      </c>
      <c r="V33" t="s">
        <v>82</v>
      </c>
      <c r="W33" t="s">
        <v>54</v>
      </c>
      <c r="X33" t="s">
        <v>456</v>
      </c>
      <c r="Y33" t="s">
        <v>484</v>
      </c>
      <c r="Z33" t="s">
        <v>484</v>
      </c>
      <c r="AA33" s="2">
        <v>42823.494652777779</v>
      </c>
      <c r="AB33" s="2">
        <v>42825.563784722224</v>
      </c>
      <c r="AD33">
        <v>6</v>
      </c>
      <c r="AE33" t="str">
        <f t="shared" ca="1" si="4"/>
        <v>File Access Auditing</v>
      </c>
      <c r="AF33" t="str">
        <f t="shared" ca="1" si="5"/>
        <v xml:space="preserve"> ---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3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97709</v>
      </c>
      <c r="D34">
        <v>97709</v>
      </c>
      <c r="E34" t="s">
        <v>413</v>
      </c>
      <c r="F34" t="s">
        <v>253</v>
      </c>
      <c r="G34" t="s">
        <v>255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768</v>
      </c>
      <c r="N34" t="s">
        <v>948</v>
      </c>
      <c r="O34" t="s">
        <v>123</v>
      </c>
      <c r="P34" t="s">
        <v>716</v>
      </c>
      <c r="Q34" t="s">
        <v>82</v>
      </c>
      <c r="S34" t="s">
        <v>269</v>
      </c>
      <c r="T34" t="s">
        <v>23</v>
      </c>
      <c r="U34" t="s">
        <v>22</v>
      </c>
      <c r="V34" t="s">
        <v>82</v>
      </c>
      <c r="W34" t="s">
        <v>54</v>
      </c>
      <c r="X34" t="s">
        <v>277</v>
      </c>
      <c r="Y34" t="s">
        <v>484</v>
      </c>
      <c r="Z34" t="s">
        <v>484</v>
      </c>
      <c r="AA34" s="2">
        <v>42824.646111111113</v>
      </c>
      <c r="AB34" s="2">
        <v>42827.943773148145</v>
      </c>
      <c r="AD34">
        <v>2</v>
      </c>
      <c r="AE34" t="str">
        <f t="shared" ref="AE34:AE65" ca="1" si="12">IFERROR(VLOOKUP($D34,INDIRECT("'" &amp; $K$103 &amp; "'!$C$2:$K$90"),4,FALSE),"NTR")</f>
        <v>File Access Auditing</v>
      </c>
      <c r="AF34" t="str">
        <f t="shared" ref="AF34:AF65" ca="1" si="13">IFERROR(VLOOKUP($D34,INDIRECT("'" &amp; $K$103 &amp; "'!$C$2:$T$90"),11,FALSE),"NoTarg")</f>
        <v>Avitus_1.4.0.62-20170405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P0</v>
      </c>
    </row>
    <row r="35" spans="1:34" hidden="1" x14ac:dyDescent="0.3">
      <c r="A35">
        <f t="shared" si="8"/>
        <v>0</v>
      </c>
      <c r="B35">
        <f t="shared" si="9"/>
        <v>0</v>
      </c>
      <c r="C35" s="4">
        <f t="shared" ca="1" si="10"/>
        <v>97798</v>
      </c>
      <c r="D35">
        <v>97798</v>
      </c>
      <c r="E35" t="s">
        <v>140</v>
      </c>
      <c r="F35" t="s">
        <v>253</v>
      </c>
      <c r="G35" t="s">
        <v>254</v>
      </c>
      <c r="H35" t="s">
        <v>94</v>
      </c>
      <c r="I35" t="s">
        <v>123</v>
      </c>
      <c r="J35" t="s">
        <v>123</v>
      </c>
      <c r="K35" t="str">
        <f t="shared" ca="1" si="11"/>
        <v>NTR</v>
      </c>
      <c r="L35" t="s">
        <v>484</v>
      </c>
      <c r="M35" t="s">
        <v>484</v>
      </c>
      <c r="N35" t="s">
        <v>961</v>
      </c>
      <c r="O35" t="s">
        <v>123</v>
      </c>
      <c r="P35" t="s">
        <v>123</v>
      </c>
      <c r="Q35" t="s">
        <v>21</v>
      </c>
      <c r="S35" t="s">
        <v>269</v>
      </c>
      <c r="T35" t="s">
        <v>23</v>
      </c>
      <c r="U35" t="s">
        <v>22</v>
      </c>
      <c r="V35" t="s">
        <v>82</v>
      </c>
      <c r="W35" t="s">
        <v>54</v>
      </c>
      <c r="X35" t="s">
        <v>456</v>
      </c>
      <c r="Y35" t="s">
        <v>484</v>
      </c>
      <c r="Z35" t="s">
        <v>484</v>
      </c>
      <c r="AA35" s="2">
        <v>42828.334247685183</v>
      </c>
      <c r="AB35" s="2">
        <v>42828.334282407406</v>
      </c>
      <c r="AD35">
        <v>1</v>
      </c>
      <c r="AE35" t="str">
        <f t="shared" ca="1" si="12"/>
        <v>NTR</v>
      </c>
      <c r="AF35" t="str">
        <f t="shared" ca="1" si="13"/>
        <v>NoTarg</v>
      </c>
      <c r="AG35" t="str">
        <f t="shared" ca="1" si="14"/>
        <v>NoWaive</v>
      </c>
      <c r="AH35" t="str">
        <f t="shared" ca="1" si="15"/>
        <v>NTR</v>
      </c>
    </row>
    <row r="36" spans="1:34" hidden="1" x14ac:dyDescent="0.3">
      <c r="A36">
        <f t="shared" si="8"/>
        <v>212</v>
      </c>
      <c r="B36">
        <f t="shared" si="9"/>
        <v>9</v>
      </c>
      <c r="C36" s="4">
        <f t="shared" ca="1" si="10"/>
        <v>88457</v>
      </c>
      <c r="D36">
        <v>88457</v>
      </c>
      <c r="E36" t="s">
        <v>408</v>
      </c>
      <c r="F36" t="s">
        <v>28</v>
      </c>
      <c r="G36" t="s">
        <v>407</v>
      </c>
      <c r="H36" t="s">
        <v>112</v>
      </c>
      <c r="I36" t="s">
        <v>30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524</v>
      </c>
      <c r="O36">
        <v>11710</v>
      </c>
      <c r="P36" t="s">
        <v>808</v>
      </c>
      <c r="Q36" t="s">
        <v>287</v>
      </c>
      <c r="R36" t="s">
        <v>82</v>
      </c>
      <c r="S36" t="s">
        <v>269</v>
      </c>
      <c r="T36" t="s">
        <v>23</v>
      </c>
      <c r="U36" t="s">
        <v>22</v>
      </c>
      <c r="V36" t="s">
        <v>25</v>
      </c>
      <c r="W36" t="s">
        <v>26</v>
      </c>
      <c r="X36" t="s">
        <v>41</v>
      </c>
      <c r="Y36" t="s">
        <v>484</v>
      </c>
      <c r="Z36" t="s">
        <v>484</v>
      </c>
      <c r="AA36" s="2">
        <v>42614.314895833333</v>
      </c>
      <c r="AB36" s="2">
        <v>42818.324803240743</v>
      </c>
      <c r="AC36" t="s">
        <v>170</v>
      </c>
      <c r="AD36">
        <v>5</v>
      </c>
      <c r="AE36" t="str">
        <f t="shared" ca="1" si="12"/>
        <v>Platform Software</v>
      </c>
      <c r="AF36" t="str">
        <f t="shared" ca="1" si="13"/>
        <v xml:space="preserve"> ---</v>
      </c>
      <c r="AG36" t="str">
        <f t="shared" ca="1" si="14"/>
        <v>NoWaive</v>
      </c>
      <c r="AH36" t="str">
        <f t="shared" ca="1" si="15"/>
        <v>P1</v>
      </c>
    </row>
    <row r="37" spans="1:34" x14ac:dyDescent="0.3">
      <c r="A37">
        <f t="shared" si="8"/>
        <v>50</v>
      </c>
      <c r="B37">
        <f t="shared" si="9"/>
        <v>31</v>
      </c>
      <c r="C37" s="4">
        <f t="shared" ca="1" si="10"/>
        <v>95826</v>
      </c>
      <c r="D37">
        <v>95826</v>
      </c>
      <c r="E37" t="s">
        <v>246</v>
      </c>
      <c r="F37" t="s">
        <v>28</v>
      </c>
      <c r="G37" t="s">
        <v>481</v>
      </c>
      <c r="H37" t="s">
        <v>184</v>
      </c>
      <c r="I37" t="s">
        <v>81</v>
      </c>
      <c r="J37" t="s">
        <v>123</v>
      </c>
      <c r="K37" t="str">
        <f t="shared" ca="1" si="11"/>
        <v>.</v>
      </c>
      <c r="L37" t="s">
        <v>484</v>
      </c>
      <c r="M37" t="s">
        <v>484</v>
      </c>
      <c r="N37" t="s">
        <v>379</v>
      </c>
      <c r="O37" t="s">
        <v>123</v>
      </c>
      <c r="P37" t="s">
        <v>38</v>
      </c>
      <c r="Q37" t="s">
        <v>287</v>
      </c>
      <c r="R37" t="s">
        <v>82</v>
      </c>
      <c r="S37" t="s">
        <v>269</v>
      </c>
      <c r="T37" t="s">
        <v>36</v>
      </c>
      <c r="U37" t="s">
        <v>22</v>
      </c>
      <c r="V37" t="s">
        <v>82</v>
      </c>
      <c r="W37" t="s">
        <v>54</v>
      </c>
      <c r="X37" t="s">
        <v>108</v>
      </c>
      <c r="Y37" t="s">
        <v>484</v>
      </c>
      <c r="Z37" t="s">
        <v>484</v>
      </c>
      <c r="AA37" s="2">
        <v>42779.683287037034</v>
      </c>
      <c r="AB37" s="2">
        <v>42796.483796296299</v>
      </c>
      <c r="AC37" t="s">
        <v>170</v>
      </c>
      <c r="AD37">
        <v>4</v>
      </c>
      <c r="AE37" t="str">
        <f t="shared" ca="1" si="12"/>
        <v>Platform Software</v>
      </c>
      <c r="AF37" t="str">
        <f t="shared" ca="1" si="13"/>
        <v xml:space="preserve"> ---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50</v>
      </c>
      <c r="B38">
        <f t="shared" si="9"/>
        <v>3</v>
      </c>
      <c r="C38" s="4">
        <f t="shared" ca="1" si="10"/>
        <v>95829</v>
      </c>
      <c r="D38">
        <v>95829</v>
      </c>
      <c r="E38" t="s">
        <v>760</v>
      </c>
      <c r="F38" t="s">
        <v>28</v>
      </c>
      <c r="G38" t="s">
        <v>376</v>
      </c>
      <c r="H38" t="s">
        <v>184</v>
      </c>
      <c r="I38" t="s">
        <v>245</v>
      </c>
      <c r="J38" t="s">
        <v>123</v>
      </c>
      <c r="K38" t="str">
        <f t="shared" ca="1" si="11"/>
        <v>.</v>
      </c>
      <c r="L38" t="s">
        <v>484</v>
      </c>
      <c r="M38" t="s">
        <v>917</v>
      </c>
      <c r="N38" t="s">
        <v>385</v>
      </c>
      <c r="O38" t="s">
        <v>123</v>
      </c>
      <c r="P38" t="s">
        <v>196</v>
      </c>
      <c r="Q38" t="s">
        <v>287</v>
      </c>
      <c r="R38" t="s">
        <v>82</v>
      </c>
      <c r="S38" t="s">
        <v>269</v>
      </c>
      <c r="T38" t="s">
        <v>36</v>
      </c>
      <c r="U38" t="s">
        <v>35</v>
      </c>
      <c r="V38" t="s">
        <v>279</v>
      </c>
      <c r="W38" t="s">
        <v>32</v>
      </c>
      <c r="X38" t="s">
        <v>108</v>
      </c>
      <c r="Y38" t="s">
        <v>103</v>
      </c>
      <c r="Z38" t="s">
        <v>484</v>
      </c>
      <c r="AA38" s="2">
        <v>42779.684513888889</v>
      </c>
      <c r="AB38" s="2">
        <v>42824.103460648148</v>
      </c>
      <c r="AC38" t="s">
        <v>170</v>
      </c>
      <c r="AD38">
        <v>6</v>
      </c>
      <c r="AE38" t="str">
        <f t="shared" ca="1" si="12"/>
        <v>Platform Software</v>
      </c>
      <c r="AF38" t="str">
        <f t="shared" ca="1" si="13"/>
        <v>Avitus_1.4.0.64-20170419</v>
      </c>
      <c r="AG38" t="str">
        <f t="shared" ca="1" si="14"/>
        <v>NoWaive</v>
      </c>
      <c r="AH38" t="str">
        <f t="shared" ca="1" si="15"/>
        <v>P0</v>
      </c>
    </row>
    <row r="39" spans="1:34" x14ac:dyDescent="0.3">
      <c r="A39">
        <f t="shared" si="8"/>
        <v>19</v>
      </c>
      <c r="B39">
        <f t="shared" si="9"/>
        <v>3</v>
      </c>
      <c r="C39" s="4">
        <f t="shared" ca="1" si="10"/>
        <v>97020</v>
      </c>
      <c r="D39">
        <v>97020</v>
      </c>
      <c r="E39" t="s">
        <v>408</v>
      </c>
      <c r="F39" t="s">
        <v>28</v>
      </c>
      <c r="G39" t="s">
        <v>407</v>
      </c>
      <c r="H39" t="s">
        <v>184</v>
      </c>
      <c r="I39" t="s">
        <v>81</v>
      </c>
      <c r="J39" t="s">
        <v>123</v>
      </c>
      <c r="K39" t="str">
        <f t="shared" ca="1" si="11"/>
        <v>.</v>
      </c>
      <c r="L39" t="s">
        <v>484</v>
      </c>
      <c r="M39" t="s">
        <v>768</v>
      </c>
      <c r="N39" t="s">
        <v>764</v>
      </c>
      <c r="O39" t="s">
        <v>123</v>
      </c>
      <c r="P39" t="s">
        <v>123</v>
      </c>
      <c r="Q39" t="s">
        <v>287</v>
      </c>
      <c r="R39" t="s">
        <v>82</v>
      </c>
      <c r="S39" t="s">
        <v>269</v>
      </c>
      <c r="T39" t="s">
        <v>51</v>
      </c>
      <c r="U39" t="s">
        <v>39</v>
      </c>
      <c r="V39" t="s">
        <v>82</v>
      </c>
      <c r="W39" t="s">
        <v>95</v>
      </c>
      <c r="X39" t="s">
        <v>108</v>
      </c>
      <c r="Y39" t="s">
        <v>484</v>
      </c>
      <c r="Z39" t="s">
        <v>851</v>
      </c>
      <c r="AA39" s="2">
        <v>42808.024004629631</v>
      </c>
      <c r="AB39" s="2">
        <v>42825.410624999997</v>
      </c>
      <c r="AD39">
        <v>6</v>
      </c>
      <c r="AE39" t="str">
        <f t="shared" ca="1" si="12"/>
        <v>Platform Software</v>
      </c>
      <c r="AF39" t="str">
        <f t="shared" ca="1" si="13"/>
        <v>Avitus_1.4.0.62-20170405</v>
      </c>
      <c r="AG39" t="str">
        <f t="shared" ca="1" si="14"/>
        <v>NoWaive</v>
      </c>
      <c r="AH39" t="str">
        <f t="shared" ca="1" si="15"/>
        <v>P0</v>
      </c>
    </row>
    <row r="40" spans="1:34" hidden="1" x14ac:dyDescent="0.3">
      <c r="A40">
        <f t="shared" si="8"/>
        <v>16</v>
      </c>
      <c r="B40">
        <f t="shared" si="9"/>
        <v>3</v>
      </c>
      <c r="C40" s="4">
        <f t="shared" ca="1" si="10"/>
        <v>97242</v>
      </c>
      <c r="D40">
        <v>97242</v>
      </c>
      <c r="E40" t="s">
        <v>513</v>
      </c>
      <c r="F40" t="s">
        <v>28</v>
      </c>
      <c r="G40" t="s">
        <v>866</v>
      </c>
      <c r="H40" t="s">
        <v>112</v>
      </c>
      <c r="I40" t="s">
        <v>30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809</v>
      </c>
      <c r="O40">
        <v>17112</v>
      </c>
      <c r="P40" t="s">
        <v>38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190</v>
      </c>
      <c r="W40" t="s">
        <v>26</v>
      </c>
      <c r="X40" t="s">
        <v>108</v>
      </c>
      <c r="Y40" t="s">
        <v>103</v>
      </c>
      <c r="Z40" t="s">
        <v>484</v>
      </c>
      <c r="AA40" s="2">
        <v>42811.7106712963</v>
      </c>
      <c r="AB40" s="2">
        <v>42824.082175925927</v>
      </c>
      <c r="AD40">
        <v>2</v>
      </c>
      <c r="AE40" t="str">
        <f t="shared" ca="1" si="12"/>
        <v>Platform Software</v>
      </c>
      <c r="AF40" t="str">
        <f t="shared" ca="1" si="13"/>
        <v xml:space="preserve"> ---</v>
      </c>
      <c r="AG40" t="str">
        <f t="shared" ca="1" si="14"/>
        <v>NoWaive</v>
      </c>
      <c r="AH40" t="str">
        <f t="shared" ca="1" si="15"/>
        <v>P1</v>
      </c>
    </row>
    <row r="41" spans="1:34" hidden="1" x14ac:dyDescent="0.3">
      <c r="A41">
        <f t="shared" si="8"/>
        <v>13</v>
      </c>
      <c r="B41">
        <f t="shared" si="9"/>
        <v>3</v>
      </c>
      <c r="C41" s="4">
        <f t="shared" ca="1" si="10"/>
        <v>97279</v>
      </c>
      <c r="D41">
        <v>97279</v>
      </c>
      <c r="E41" t="s">
        <v>395</v>
      </c>
      <c r="F41" t="s">
        <v>28</v>
      </c>
      <c r="G41" t="s">
        <v>912</v>
      </c>
      <c r="H41" t="s">
        <v>112</v>
      </c>
      <c r="I41" t="s">
        <v>30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810</v>
      </c>
      <c r="O41">
        <v>17090</v>
      </c>
      <c r="P41" t="s">
        <v>123</v>
      </c>
      <c r="Q41" t="s">
        <v>287</v>
      </c>
      <c r="R41" t="s">
        <v>82</v>
      </c>
      <c r="S41" t="s">
        <v>269</v>
      </c>
      <c r="T41" t="s">
        <v>36</v>
      </c>
      <c r="U41" t="s">
        <v>35</v>
      </c>
      <c r="V41" t="s">
        <v>190</v>
      </c>
      <c r="W41" t="s">
        <v>26</v>
      </c>
      <c r="X41" t="s">
        <v>108</v>
      </c>
      <c r="Y41" t="s">
        <v>103</v>
      </c>
      <c r="Z41" t="s">
        <v>484</v>
      </c>
      <c r="AA41" s="2">
        <v>42814.462037037039</v>
      </c>
      <c r="AB41" s="2">
        <v>42824.082349537035</v>
      </c>
      <c r="AD41">
        <v>3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P1</v>
      </c>
    </row>
    <row r="42" spans="1:34" x14ac:dyDescent="0.3">
      <c r="A42">
        <f t="shared" si="8"/>
        <v>5</v>
      </c>
      <c r="B42">
        <f t="shared" si="9"/>
        <v>5</v>
      </c>
      <c r="C42" s="4">
        <f t="shared" ca="1" si="10"/>
        <v>97575</v>
      </c>
      <c r="D42">
        <v>97575</v>
      </c>
      <c r="E42" t="s">
        <v>513</v>
      </c>
      <c r="F42" t="s">
        <v>28</v>
      </c>
      <c r="G42" t="s">
        <v>914</v>
      </c>
      <c r="H42" t="s">
        <v>184</v>
      </c>
      <c r="I42" t="s">
        <v>81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924</v>
      </c>
      <c r="O42" t="s">
        <v>123</v>
      </c>
      <c r="P42" t="s">
        <v>123</v>
      </c>
      <c r="Q42" t="s">
        <v>287</v>
      </c>
      <c r="R42" t="s">
        <v>82</v>
      </c>
      <c r="S42" t="s">
        <v>269</v>
      </c>
      <c r="T42" t="s">
        <v>36</v>
      </c>
      <c r="U42" t="s">
        <v>35</v>
      </c>
      <c r="V42" t="s">
        <v>82</v>
      </c>
      <c r="W42" t="s">
        <v>90</v>
      </c>
      <c r="X42" t="s">
        <v>108</v>
      </c>
      <c r="Y42" t="s">
        <v>484</v>
      </c>
      <c r="Z42" t="s">
        <v>484</v>
      </c>
      <c r="AA42" s="2">
        <v>42822.72452546296</v>
      </c>
      <c r="AB42" s="2">
        <v>42822.72452546296</v>
      </c>
      <c r="AD42">
        <v>1</v>
      </c>
      <c r="AE42" t="str">
        <f t="shared" ca="1" si="12"/>
        <v>Platform Software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P0</v>
      </c>
    </row>
    <row r="43" spans="1:34" x14ac:dyDescent="0.3">
      <c r="A43">
        <f t="shared" si="8"/>
        <v>4</v>
      </c>
      <c r="B43">
        <f t="shared" si="9"/>
        <v>4</v>
      </c>
      <c r="C43" s="4">
        <f t="shared" ca="1" si="10"/>
        <v>97614</v>
      </c>
      <c r="D43">
        <v>97614</v>
      </c>
      <c r="E43" t="s">
        <v>139</v>
      </c>
      <c r="F43" t="s">
        <v>28</v>
      </c>
      <c r="G43" t="s">
        <v>53</v>
      </c>
      <c r="H43" t="s">
        <v>184</v>
      </c>
      <c r="I43" t="s">
        <v>30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927</v>
      </c>
      <c r="O43" t="s">
        <v>123</v>
      </c>
      <c r="P43" t="s">
        <v>123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29</v>
      </c>
      <c r="W43" t="s">
        <v>44</v>
      </c>
      <c r="X43" t="s">
        <v>108</v>
      </c>
      <c r="Y43" t="s">
        <v>484</v>
      </c>
      <c r="Z43" t="s">
        <v>484</v>
      </c>
      <c r="AA43" s="2">
        <v>42823.482141203705</v>
      </c>
      <c r="AB43" s="2">
        <v>42823.5155787037</v>
      </c>
      <c r="AD43">
        <v>1</v>
      </c>
      <c r="AE43" t="str">
        <f t="shared" ca="1" si="12"/>
        <v>Platform Software</v>
      </c>
      <c r="AF43" t="str">
        <f t="shared" ca="1" si="13"/>
        <v xml:space="preserve"> ---</v>
      </c>
      <c r="AG43" t="str">
        <f t="shared" ca="1" si="14"/>
        <v>NoWaive</v>
      </c>
      <c r="AH43" t="str">
        <f t="shared" ca="1" si="15"/>
        <v>P0</v>
      </c>
    </row>
    <row r="44" spans="1:34" hidden="1" x14ac:dyDescent="0.3">
      <c r="A44">
        <f t="shared" si="8"/>
        <v>3</v>
      </c>
      <c r="B44">
        <f t="shared" si="9"/>
        <v>3</v>
      </c>
      <c r="C44" s="4">
        <f t="shared" ca="1" si="10"/>
        <v>97697</v>
      </c>
      <c r="D44">
        <v>97697</v>
      </c>
      <c r="E44" t="s">
        <v>27</v>
      </c>
      <c r="F44" t="s">
        <v>28</v>
      </c>
      <c r="G44" t="s">
        <v>34</v>
      </c>
      <c r="H44" t="s">
        <v>94</v>
      </c>
      <c r="I44" t="s">
        <v>24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940</v>
      </c>
      <c r="O44" t="s">
        <v>123</v>
      </c>
      <c r="P44" t="s">
        <v>123</v>
      </c>
      <c r="Q44" t="s">
        <v>21</v>
      </c>
      <c r="S44" t="s">
        <v>269</v>
      </c>
      <c r="T44" t="s">
        <v>36</v>
      </c>
      <c r="U44" t="s">
        <v>35</v>
      </c>
      <c r="V44" t="s">
        <v>25</v>
      </c>
      <c r="W44" t="s">
        <v>44</v>
      </c>
      <c r="X44" t="s">
        <v>47</v>
      </c>
      <c r="Y44" t="s">
        <v>484</v>
      </c>
      <c r="Z44" t="s">
        <v>484</v>
      </c>
      <c r="AA44" s="2">
        <v>42824.443391203706</v>
      </c>
      <c r="AB44" s="2">
        <v>42825.697233796294</v>
      </c>
      <c r="AD44">
        <v>5</v>
      </c>
      <c r="AE44" t="str">
        <f t="shared" ca="1" si="12"/>
        <v>Platform Software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P2</v>
      </c>
    </row>
    <row r="45" spans="1:34" x14ac:dyDescent="0.3">
      <c r="A45">
        <f t="shared" si="8"/>
        <v>389</v>
      </c>
      <c r="B45">
        <f t="shared" si="9"/>
        <v>0</v>
      </c>
      <c r="C45" s="4">
        <f t="shared" ca="1" si="10"/>
        <v>78239</v>
      </c>
      <c r="D45">
        <v>78239</v>
      </c>
      <c r="E45" t="s">
        <v>84</v>
      </c>
      <c r="F45" t="s">
        <v>75</v>
      </c>
      <c r="G45" t="s">
        <v>262</v>
      </c>
      <c r="H45" t="s">
        <v>184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336</v>
      </c>
      <c r="O45" t="s">
        <v>123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77</v>
      </c>
      <c r="W45" t="s">
        <v>78</v>
      </c>
      <c r="X45" t="s">
        <v>272</v>
      </c>
      <c r="Y45" t="s">
        <v>484</v>
      </c>
      <c r="Z45" t="s">
        <v>484</v>
      </c>
      <c r="AA45" s="2">
        <v>42433.336041666669</v>
      </c>
      <c r="AB45" s="2">
        <v>42828.346759259257</v>
      </c>
      <c r="AC45" t="s">
        <v>402</v>
      </c>
      <c r="AD45">
        <v>5</v>
      </c>
      <c r="AE45" t="str">
        <f t="shared" ca="1" si="12"/>
        <v>Protocols-AAUM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P2</v>
      </c>
    </row>
    <row r="46" spans="1:34" hidden="1" x14ac:dyDescent="0.3">
      <c r="A46">
        <f t="shared" si="8"/>
        <v>89</v>
      </c>
      <c r="B46">
        <f t="shared" si="9"/>
        <v>3</v>
      </c>
      <c r="C46" s="4">
        <f t="shared" ca="1" si="10"/>
        <v>94191</v>
      </c>
      <c r="D46">
        <v>94191</v>
      </c>
      <c r="E46" t="s">
        <v>186</v>
      </c>
      <c r="F46" t="s">
        <v>75</v>
      </c>
      <c r="G46" t="s">
        <v>76</v>
      </c>
      <c r="H46" t="s">
        <v>112</v>
      </c>
      <c r="I46" t="s">
        <v>30</v>
      </c>
      <c r="J46" t="s">
        <v>123</v>
      </c>
      <c r="K46" t="str">
        <f t="shared" ca="1" si="11"/>
        <v>.</v>
      </c>
      <c r="L46" t="s">
        <v>796</v>
      </c>
      <c r="M46" t="s">
        <v>484</v>
      </c>
      <c r="N46" t="s">
        <v>344</v>
      </c>
      <c r="O46">
        <v>12886</v>
      </c>
      <c r="P46" t="s">
        <v>123</v>
      </c>
      <c r="Q46" t="s">
        <v>82</v>
      </c>
      <c r="S46" t="s">
        <v>269</v>
      </c>
      <c r="T46" t="s">
        <v>36</v>
      </c>
      <c r="U46" t="s">
        <v>35</v>
      </c>
      <c r="V46" t="s">
        <v>25</v>
      </c>
      <c r="W46" t="s">
        <v>26</v>
      </c>
      <c r="X46" t="s">
        <v>272</v>
      </c>
      <c r="Y46" t="s">
        <v>103</v>
      </c>
      <c r="Z46" t="s">
        <v>484</v>
      </c>
      <c r="AA46" s="2">
        <v>42739.997685185182</v>
      </c>
      <c r="AB46" s="2">
        <v>42824.100763888891</v>
      </c>
      <c r="AD46">
        <v>8</v>
      </c>
      <c r="AE46" t="str">
        <f t="shared" ca="1" si="12"/>
        <v>Protocols-AAUM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P1</v>
      </c>
    </row>
    <row r="47" spans="1:34" x14ac:dyDescent="0.3">
      <c r="A47">
        <f t="shared" si="8"/>
        <v>62</v>
      </c>
      <c r="B47">
        <f t="shared" si="9"/>
        <v>18</v>
      </c>
      <c r="C47" s="4">
        <f t="shared" ca="1" si="10"/>
        <v>95343</v>
      </c>
      <c r="D47">
        <v>95343</v>
      </c>
      <c r="E47" t="s">
        <v>651</v>
      </c>
      <c r="F47" t="s">
        <v>75</v>
      </c>
      <c r="G47" t="s">
        <v>76</v>
      </c>
      <c r="H47" t="s">
        <v>184</v>
      </c>
      <c r="I47" t="s">
        <v>81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347</v>
      </c>
      <c r="O47" t="s">
        <v>123</v>
      </c>
      <c r="P47" t="s">
        <v>123</v>
      </c>
      <c r="Q47" t="s">
        <v>82</v>
      </c>
      <c r="S47" t="s">
        <v>269</v>
      </c>
      <c r="T47" t="s">
        <v>23</v>
      </c>
      <c r="U47" t="s">
        <v>22</v>
      </c>
      <c r="V47" t="s">
        <v>82</v>
      </c>
      <c r="W47" t="s">
        <v>95</v>
      </c>
      <c r="X47" t="s">
        <v>272</v>
      </c>
      <c r="Y47" t="s">
        <v>484</v>
      </c>
      <c r="Z47" t="s">
        <v>484</v>
      </c>
      <c r="AA47" s="2">
        <v>42767.691712962966</v>
      </c>
      <c r="AB47" s="2">
        <v>42809.343773148146</v>
      </c>
      <c r="AC47" t="s">
        <v>402</v>
      </c>
      <c r="AD47">
        <v>9</v>
      </c>
      <c r="AE47" t="str">
        <f t="shared" ca="1" si="12"/>
        <v>Protocols-AAUM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P0</v>
      </c>
    </row>
    <row r="48" spans="1:34" hidden="1" x14ac:dyDescent="0.3">
      <c r="A48">
        <f t="shared" si="8"/>
        <v>27</v>
      </c>
      <c r="B48">
        <f t="shared" si="9"/>
        <v>3</v>
      </c>
      <c r="C48" s="4">
        <f t="shared" ca="1" si="10"/>
        <v>96684</v>
      </c>
      <c r="D48">
        <v>96684</v>
      </c>
      <c r="E48" t="s">
        <v>651</v>
      </c>
      <c r="F48" t="s">
        <v>75</v>
      </c>
      <c r="G48" t="s">
        <v>264</v>
      </c>
      <c r="H48" t="s">
        <v>94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945</v>
      </c>
      <c r="N48" t="s">
        <v>681</v>
      </c>
      <c r="O48" t="s">
        <v>123</v>
      </c>
      <c r="P48" t="s">
        <v>123</v>
      </c>
      <c r="Q48" t="s">
        <v>82</v>
      </c>
      <c r="S48" t="s">
        <v>269</v>
      </c>
      <c r="T48" t="s">
        <v>36</v>
      </c>
      <c r="U48" t="s">
        <v>35</v>
      </c>
      <c r="V48" t="s">
        <v>43</v>
      </c>
      <c r="W48" t="s">
        <v>65</v>
      </c>
      <c r="X48" t="s">
        <v>108</v>
      </c>
      <c r="Y48" t="s">
        <v>484</v>
      </c>
      <c r="Z48" t="s">
        <v>484</v>
      </c>
      <c r="AA48" s="2">
        <v>42800.00984953704</v>
      </c>
      <c r="AB48" s="2">
        <v>42824.428935185184</v>
      </c>
      <c r="AD48">
        <v>1</v>
      </c>
      <c r="AE48" t="str">
        <f t="shared" ca="1" si="12"/>
        <v>Protocols-AAUM</v>
      </c>
      <c r="AF48" t="str">
        <f t="shared" ca="1" si="13"/>
        <v>Avitus_1.4.0.63-20170412</v>
      </c>
      <c r="AG48" t="str">
        <f t="shared" ca="1" si="14"/>
        <v>NoWaive</v>
      </c>
      <c r="AH48" t="str">
        <f t="shared" ca="1" si="15"/>
        <v>P2</v>
      </c>
    </row>
    <row r="49" spans="1:34" hidden="1" x14ac:dyDescent="0.3">
      <c r="A49">
        <f t="shared" si="8"/>
        <v>17</v>
      </c>
      <c r="B49">
        <f t="shared" si="9"/>
        <v>3</v>
      </c>
      <c r="C49" s="4">
        <f t="shared" ca="1" si="10"/>
        <v>97142</v>
      </c>
      <c r="D49">
        <v>97142</v>
      </c>
      <c r="E49" t="s">
        <v>147</v>
      </c>
      <c r="F49" t="s">
        <v>75</v>
      </c>
      <c r="G49" t="s">
        <v>76</v>
      </c>
      <c r="H49" t="s">
        <v>94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827</v>
      </c>
      <c r="O49" t="s">
        <v>123</v>
      </c>
      <c r="P49" t="s">
        <v>98</v>
      </c>
      <c r="Q49" t="s">
        <v>82</v>
      </c>
      <c r="S49" t="s">
        <v>269</v>
      </c>
      <c r="T49" t="s">
        <v>36</v>
      </c>
      <c r="U49" t="s">
        <v>35</v>
      </c>
      <c r="V49" t="s">
        <v>29</v>
      </c>
      <c r="W49" t="s">
        <v>65</v>
      </c>
      <c r="X49" t="s">
        <v>41</v>
      </c>
      <c r="Y49" t="s">
        <v>484</v>
      </c>
      <c r="Z49" t="s">
        <v>484</v>
      </c>
      <c r="AA49" s="2">
        <v>42810.325949074075</v>
      </c>
      <c r="AB49" s="2">
        <v>42824.08085648148</v>
      </c>
      <c r="AD49">
        <v>2</v>
      </c>
      <c r="AE49" t="str">
        <f t="shared" ca="1" si="12"/>
        <v>Protocols-AAUM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P2</v>
      </c>
    </row>
    <row r="50" spans="1:34" x14ac:dyDescent="0.3">
      <c r="A50">
        <f t="shared" si="8"/>
        <v>16</v>
      </c>
      <c r="B50">
        <f t="shared" si="9"/>
        <v>1</v>
      </c>
      <c r="C50" s="4">
        <f t="shared" ca="1" si="10"/>
        <v>97198</v>
      </c>
      <c r="D50">
        <v>97198</v>
      </c>
      <c r="E50" t="s">
        <v>134</v>
      </c>
      <c r="F50" t="s">
        <v>75</v>
      </c>
      <c r="G50" t="s">
        <v>953</v>
      </c>
      <c r="H50" t="s">
        <v>184</v>
      </c>
      <c r="I50" t="s">
        <v>81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954</v>
      </c>
      <c r="O50" t="s">
        <v>123</v>
      </c>
      <c r="P50" t="s">
        <v>123</v>
      </c>
      <c r="Q50" t="s">
        <v>82</v>
      </c>
      <c r="S50" t="s">
        <v>269</v>
      </c>
      <c r="T50" t="s">
        <v>51</v>
      </c>
      <c r="U50" t="s">
        <v>22</v>
      </c>
      <c r="V50" t="s">
        <v>82</v>
      </c>
      <c r="W50" t="s">
        <v>95</v>
      </c>
      <c r="X50" t="s">
        <v>829</v>
      </c>
      <c r="Y50" t="s">
        <v>484</v>
      </c>
      <c r="Z50" t="s">
        <v>484</v>
      </c>
      <c r="AA50" s="2">
        <v>42811.379606481481</v>
      </c>
      <c r="AB50" s="2">
        <v>42827.556817129633</v>
      </c>
      <c r="AC50" t="s">
        <v>830</v>
      </c>
      <c r="AD50">
        <v>10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P0</v>
      </c>
    </row>
    <row r="51" spans="1:34" x14ac:dyDescent="0.3">
      <c r="A51">
        <f t="shared" si="8"/>
        <v>10</v>
      </c>
      <c r="B51">
        <f t="shared" si="9"/>
        <v>3</v>
      </c>
      <c r="C51" s="4">
        <f t="shared" ca="1" si="10"/>
        <v>97432</v>
      </c>
      <c r="D51">
        <v>97432</v>
      </c>
      <c r="E51" t="s">
        <v>186</v>
      </c>
      <c r="F51" t="s">
        <v>75</v>
      </c>
      <c r="G51" t="s">
        <v>479</v>
      </c>
      <c r="H51" t="s">
        <v>184</v>
      </c>
      <c r="I51" t="s">
        <v>81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907</v>
      </c>
      <c r="O51" t="s">
        <v>123</v>
      </c>
      <c r="P51" t="s">
        <v>123</v>
      </c>
      <c r="Q51" t="s">
        <v>82</v>
      </c>
      <c r="S51" t="s">
        <v>269</v>
      </c>
      <c r="T51" t="s">
        <v>23</v>
      </c>
      <c r="U51" t="s">
        <v>39</v>
      </c>
      <c r="V51" t="s">
        <v>82</v>
      </c>
      <c r="W51" t="s">
        <v>54</v>
      </c>
      <c r="X51" t="s">
        <v>870</v>
      </c>
      <c r="Y51" t="s">
        <v>484</v>
      </c>
      <c r="Z51" t="s">
        <v>484</v>
      </c>
      <c r="AA51" s="2">
        <v>42817.337476851855</v>
      </c>
      <c r="AB51" s="2">
        <v>42825.79346064815</v>
      </c>
      <c r="AD51">
        <v>11</v>
      </c>
      <c r="AE51" t="str">
        <f t="shared" ca="1" si="12"/>
        <v>Protocols-AAUM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P0</v>
      </c>
    </row>
    <row r="52" spans="1:34" hidden="1" x14ac:dyDescent="0.3">
      <c r="A52">
        <f t="shared" si="8"/>
        <v>9</v>
      </c>
      <c r="B52">
        <f t="shared" si="9"/>
        <v>0</v>
      </c>
      <c r="C52" s="4">
        <f t="shared" ca="1" si="10"/>
        <v>97474</v>
      </c>
      <c r="D52">
        <v>97474</v>
      </c>
      <c r="E52" t="s">
        <v>149</v>
      </c>
      <c r="F52" t="s">
        <v>75</v>
      </c>
      <c r="G52" t="s">
        <v>479</v>
      </c>
      <c r="H52" t="s">
        <v>94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768</v>
      </c>
      <c r="N52" t="s">
        <v>919</v>
      </c>
      <c r="O52" t="s">
        <v>123</v>
      </c>
      <c r="P52" t="s">
        <v>123</v>
      </c>
      <c r="Q52" t="s">
        <v>82</v>
      </c>
      <c r="S52" t="s">
        <v>269</v>
      </c>
      <c r="T52" t="s">
        <v>23</v>
      </c>
      <c r="U52" t="s">
        <v>39</v>
      </c>
      <c r="V52" t="s">
        <v>82</v>
      </c>
      <c r="W52" t="s">
        <v>54</v>
      </c>
      <c r="X52" t="s">
        <v>870</v>
      </c>
      <c r="Y52" t="s">
        <v>484</v>
      </c>
      <c r="Z52" t="s">
        <v>484</v>
      </c>
      <c r="AA52" s="2">
        <v>42818.25409722222</v>
      </c>
      <c r="AB52" s="2">
        <v>42828.318564814814</v>
      </c>
      <c r="AC52" t="s">
        <v>949</v>
      </c>
      <c r="AD52">
        <v>12</v>
      </c>
      <c r="AE52" t="str">
        <f t="shared" ca="1" si="12"/>
        <v>Protocols-AAUM</v>
      </c>
      <c r="AF52" t="str">
        <f t="shared" ca="1" si="13"/>
        <v>Avitus_1.4.0.62-20170405</v>
      </c>
      <c r="AG52" t="str">
        <f t="shared" ca="1" si="14"/>
        <v>NoWaive</v>
      </c>
      <c r="AH52" t="str">
        <f t="shared" ca="1" si="15"/>
        <v>P2</v>
      </c>
    </row>
    <row r="53" spans="1:34" hidden="1" x14ac:dyDescent="0.3">
      <c r="A53">
        <f t="shared" si="8"/>
        <v>9</v>
      </c>
      <c r="B53">
        <f t="shared" si="9"/>
        <v>3</v>
      </c>
      <c r="C53" s="4">
        <f t="shared" ca="1" si="10"/>
        <v>97488</v>
      </c>
      <c r="D53">
        <v>97488</v>
      </c>
      <c r="E53" t="s">
        <v>186</v>
      </c>
      <c r="F53" t="s">
        <v>75</v>
      </c>
      <c r="G53" t="s">
        <v>76</v>
      </c>
      <c r="H53" t="s">
        <v>156</v>
      </c>
      <c r="I53" t="s">
        <v>123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892</v>
      </c>
      <c r="O53" t="s">
        <v>123</v>
      </c>
      <c r="P53" t="s">
        <v>123</v>
      </c>
      <c r="Q53" t="s">
        <v>82</v>
      </c>
      <c r="S53" t="s">
        <v>269</v>
      </c>
      <c r="T53" t="s">
        <v>23</v>
      </c>
      <c r="U53" t="s">
        <v>22</v>
      </c>
      <c r="V53" t="s">
        <v>82</v>
      </c>
      <c r="W53" t="s">
        <v>67</v>
      </c>
      <c r="X53" t="s">
        <v>133</v>
      </c>
      <c r="Y53" t="s">
        <v>484</v>
      </c>
      <c r="Z53" t="s">
        <v>484</v>
      </c>
      <c r="AA53" s="2">
        <v>42818.512511574074</v>
      </c>
      <c r="AB53" s="2">
        <v>42824.089641203704</v>
      </c>
      <c r="AD53">
        <v>2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unspecified</v>
      </c>
    </row>
    <row r="54" spans="1:34" hidden="1" x14ac:dyDescent="0.3">
      <c r="A54">
        <f t="shared" si="8"/>
        <v>5</v>
      </c>
      <c r="B54">
        <f t="shared" si="9"/>
        <v>3</v>
      </c>
      <c r="C54" s="4">
        <f t="shared" ca="1" si="10"/>
        <v>97569</v>
      </c>
      <c r="D54">
        <v>97569</v>
      </c>
      <c r="E54" t="s">
        <v>133</v>
      </c>
      <c r="F54" t="s">
        <v>75</v>
      </c>
      <c r="G54" t="s">
        <v>76</v>
      </c>
      <c r="H54" t="s">
        <v>94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923</v>
      </c>
      <c r="O54" t="s">
        <v>123</v>
      </c>
      <c r="P54" t="s">
        <v>123</v>
      </c>
      <c r="Q54" t="s">
        <v>82</v>
      </c>
      <c r="S54" t="s">
        <v>269</v>
      </c>
      <c r="T54" t="s">
        <v>23</v>
      </c>
      <c r="U54" t="s">
        <v>22</v>
      </c>
      <c r="V54" t="s">
        <v>82</v>
      </c>
      <c r="W54" t="s">
        <v>95</v>
      </c>
      <c r="X54" t="s">
        <v>391</v>
      </c>
      <c r="Y54" t="s">
        <v>484</v>
      </c>
      <c r="Z54" t="s">
        <v>484</v>
      </c>
      <c r="AA54" s="2">
        <v>42822.570196759261</v>
      </c>
      <c r="AB54" s="2">
        <v>42824.095706018517</v>
      </c>
      <c r="AD54">
        <v>2</v>
      </c>
      <c r="AE54" t="str">
        <f t="shared" ca="1" si="12"/>
        <v>Protocols-AAUM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P2</v>
      </c>
    </row>
    <row r="55" spans="1:34" hidden="1" x14ac:dyDescent="0.3">
      <c r="A55">
        <f t="shared" si="8"/>
        <v>4</v>
      </c>
      <c r="B55">
        <f t="shared" si="9"/>
        <v>3</v>
      </c>
      <c r="C55" s="4">
        <f t="shared" ca="1" si="10"/>
        <v>97617</v>
      </c>
      <c r="D55">
        <v>97617</v>
      </c>
      <c r="E55" t="s">
        <v>149</v>
      </c>
      <c r="F55" t="s">
        <v>75</v>
      </c>
      <c r="G55" t="s">
        <v>80</v>
      </c>
      <c r="H55" t="s">
        <v>94</v>
      </c>
      <c r="I55" t="s">
        <v>30</v>
      </c>
      <c r="J55" t="s">
        <v>123</v>
      </c>
      <c r="K55" t="str">
        <f t="shared" ca="1" si="11"/>
        <v>.</v>
      </c>
      <c r="L55" t="s">
        <v>484</v>
      </c>
      <c r="M55" t="s">
        <v>768</v>
      </c>
      <c r="N55" t="s">
        <v>928</v>
      </c>
      <c r="O55" t="s">
        <v>123</v>
      </c>
      <c r="P55" t="s">
        <v>101</v>
      </c>
      <c r="Q55" t="s">
        <v>82</v>
      </c>
      <c r="S55" t="s">
        <v>269</v>
      </c>
      <c r="T55" t="s">
        <v>36</v>
      </c>
      <c r="U55" t="s">
        <v>22</v>
      </c>
      <c r="V55" t="s">
        <v>29</v>
      </c>
      <c r="W55" t="s">
        <v>65</v>
      </c>
      <c r="X55" t="s">
        <v>405</v>
      </c>
      <c r="Y55" t="s">
        <v>484</v>
      </c>
      <c r="Z55" t="s">
        <v>484</v>
      </c>
      <c r="AA55" s="2">
        <v>42823.494004629632</v>
      </c>
      <c r="AB55" s="2">
        <v>42825.485682870371</v>
      </c>
      <c r="AD55">
        <v>3</v>
      </c>
      <c r="AE55" t="str">
        <f t="shared" ca="1" si="12"/>
        <v>Protocols-AAUM</v>
      </c>
      <c r="AF55" t="str">
        <f t="shared" ca="1" si="13"/>
        <v>Avitus_1.4.0.62-20170405</v>
      </c>
      <c r="AG55" t="str">
        <f t="shared" ca="1" si="14"/>
        <v>NoWaive</v>
      </c>
      <c r="AH55" t="str">
        <f t="shared" ca="1" si="15"/>
        <v>P2</v>
      </c>
    </row>
    <row r="56" spans="1:34" hidden="1" x14ac:dyDescent="0.3">
      <c r="A56">
        <f t="shared" si="8"/>
        <v>4</v>
      </c>
      <c r="B56">
        <f t="shared" si="9"/>
        <v>3</v>
      </c>
      <c r="C56" s="4">
        <f t="shared" ca="1" si="10"/>
        <v>97620</v>
      </c>
      <c r="D56">
        <v>97620</v>
      </c>
      <c r="E56" t="s">
        <v>41</v>
      </c>
      <c r="F56" t="s">
        <v>75</v>
      </c>
      <c r="G56" t="s">
        <v>129</v>
      </c>
      <c r="H56" t="s">
        <v>94</v>
      </c>
      <c r="I56" t="s">
        <v>30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929</v>
      </c>
      <c r="O56" t="s">
        <v>123</v>
      </c>
      <c r="P56" t="s">
        <v>123</v>
      </c>
      <c r="Q56" t="s">
        <v>82</v>
      </c>
      <c r="S56" t="s">
        <v>269</v>
      </c>
      <c r="T56" t="s">
        <v>36</v>
      </c>
      <c r="U56" t="s">
        <v>35</v>
      </c>
      <c r="V56" t="s">
        <v>29</v>
      </c>
      <c r="W56" t="s">
        <v>44</v>
      </c>
      <c r="X56" t="s">
        <v>405</v>
      </c>
      <c r="Y56" t="s">
        <v>484</v>
      </c>
      <c r="Z56" t="s">
        <v>484</v>
      </c>
      <c r="AA56" s="2">
        <v>42823.498773148145</v>
      </c>
      <c r="AB56" s="2">
        <v>42825.456956018519</v>
      </c>
      <c r="AD56">
        <v>4</v>
      </c>
      <c r="AE56" t="str">
        <f t="shared" ca="1" si="12"/>
        <v>Protocols-AAUM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P2</v>
      </c>
    </row>
    <row r="57" spans="1:34" hidden="1" x14ac:dyDescent="0.3">
      <c r="A57">
        <f t="shared" si="8"/>
        <v>7</v>
      </c>
      <c r="B57">
        <f t="shared" si="9"/>
        <v>0</v>
      </c>
      <c r="C57" s="4">
        <f t="shared" ca="1" si="10"/>
        <v>97512</v>
      </c>
      <c r="D57">
        <v>97512</v>
      </c>
      <c r="E57" t="s">
        <v>229</v>
      </c>
      <c r="F57" t="s">
        <v>230</v>
      </c>
      <c r="G57" t="s">
        <v>648</v>
      </c>
      <c r="H57" t="s">
        <v>94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768</v>
      </c>
      <c r="N57" t="s">
        <v>955</v>
      </c>
      <c r="O57" t="s">
        <v>123</v>
      </c>
      <c r="P57" t="s">
        <v>123</v>
      </c>
      <c r="Q57" t="s">
        <v>82</v>
      </c>
      <c r="S57" t="s">
        <v>269</v>
      </c>
      <c r="T57" t="s">
        <v>36</v>
      </c>
      <c r="U57" t="s">
        <v>35</v>
      </c>
      <c r="V57" t="s">
        <v>29</v>
      </c>
      <c r="W57" t="s">
        <v>44</v>
      </c>
      <c r="X57" t="s">
        <v>229</v>
      </c>
      <c r="Y57" t="s">
        <v>484</v>
      </c>
      <c r="Z57" t="s">
        <v>847</v>
      </c>
      <c r="AA57" s="2">
        <v>42820.998090277775</v>
      </c>
      <c r="AB57" s="2">
        <v>42828.352916666663</v>
      </c>
      <c r="AD57">
        <v>1</v>
      </c>
      <c r="AE57" t="str">
        <f t="shared" ca="1" si="12"/>
        <v>Protocols-NDMP</v>
      </c>
      <c r="AF57" t="str">
        <f t="shared" ca="1" si="13"/>
        <v>Avitus_1.4.0.62-20170405</v>
      </c>
      <c r="AG57" t="str">
        <f t="shared" ca="1" si="14"/>
        <v>NoWaive</v>
      </c>
      <c r="AH57" t="str">
        <f t="shared" ca="1" si="15"/>
        <v>P2</v>
      </c>
    </row>
    <row r="58" spans="1:34" x14ac:dyDescent="0.3">
      <c r="A58">
        <f t="shared" si="8"/>
        <v>389</v>
      </c>
      <c r="B58">
        <f t="shared" si="9"/>
        <v>0</v>
      </c>
      <c r="C58" s="4">
        <f t="shared" ca="1" si="10"/>
        <v>78244</v>
      </c>
      <c r="D58">
        <v>78244</v>
      </c>
      <c r="E58" t="s">
        <v>155</v>
      </c>
      <c r="F58" t="s">
        <v>19</v>
      </c>
      <c r="G58" t="s">
        <v>83</v>
      </c>
      <c r="H58" t="s">
        <v>184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353</v>
      </c>
      <c r="O58" t="s">
        <v>123</v>
      </c>
      <c r="P58" t="s">
        <v>123</v>
      </c>
      <c r="Q58" t="s">
        <v>82</v>
      </c>
      <c r="S58" t="s">
        <v>269</v>
      </c>
      <c r="T58" t="s">
        <v>36</v>
      </c>
      <c r="U58" t="s">
        <v>35</v>
      </c>
      <c r="V58" t="s">
        <v>43</v>
      </c>
      <c r="W58" t="s">
        <v>65</v>
      </c>
      <c r="X58" t="s">
        <v>272</v>
      </c>
      <c r="Y58" t="s">
        <v>100</v>
      </c>
      <c r="Z58" t="s">
        <v>484</v>
      </c>
      <c r="AA58" s="2">
        <v>42433.348449074074</v>
      </c>
      <c r="AB58" s="2">
        <v>42828.35019675926</v>
      </c>
      <c r="AD58">
        <v>4</v>
      </c>
      <c r="AE58" t="str">
        <f t="shared" ca="1" si="12"/>
        <v>Protocols-NFS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P2</v>
      </c>
    </row>
    <row r="59" spans="1:34" hidden="1" x14ac:dyDescent="0.3">
      <c r="A59">
        <f t="shared" si="8"/>
        <v>5</v>
      </c>
      <c r="B59">
        <f t="shared" si="9"/>
        <v>3</v>
      </c>
      <c r="C59" s="4">
        <f t="shared" ca="1" si="10"/>
        <v>97565</v>
      </c>
      <c r="D59">
        <v>97565</v>
      </c>
      <c r="E59" t="s">
        <v>447</v>
      </c>
      <c r="F59" t="s">
        <v>19</v>
      </c>
      <c r="G59" t="s">
        <v>442</v>
      </c>
      <c r="H59" t="s">
        <v>112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768</v>
      </c>
      <c r="N59" t="s">
        <v>922</v>
      </c>
      <c r="O59">
        <v>16612</v>
      </c>
      <c r="P59" t="s">
        <v>123</v>
      </c>
      <c r="Q59" t="s">
        <v>82</v>
      </c>
      <c r="S59" t="s">
        <v>269</v>
      </c>
      <c r="T59" t="s">
        <v>36</v>
      </c>
      <c r="U59" t="s">
        <v>35</v>
      </c>
      <c r="V59" t="s">
        <v>190</v>
      </c>
      <c r="W59" t="s">
        <v>26</v>
      </c>
      <c r="X59" t="s">
        <v>41</v>
      </c>
      <c r="Y59" t="s">
        <v>103</v>
      </c>
      <c r="Z59" t="s">
        <v>484</v>
      </c>
      <c r="AA59" s="2">
        <v>42822.489374999997</v>
      </c>
      <c r="AB59" s="2">
        <v>42825.485439814816</v>
      </c>
      <c r="AD59">
        <v>2</v>
      </c>
      <c r="AE59" t="str">
        <f t="shared" ca="1" si="12"/>
        <v>Protocols-NFS</v>
      </c>
      <c r="AF59" t="str">
        <f t="shared" ca="1" si="13"/>
        <v>Avitus_1.4.0.62-20170405</v>
      </c>
      <c r="AG59" t="str">
        <f t="shared" ca="1" si="14"/>
        <v>NoWaive</v>
      </c>
      <c r="AH59" t="str">
        <f t="shared" ca="1" si="15"/>
        <v>P1</v>
      </c>
    </row>
    <row r="60" spans="1:34" hidden="1" x14ac:dyDescent="0.3">
      <c r="A60">
        <f t="shared" si="8"/>
        <v>4</v>
      </c>
      <c r="B60">
        <f t="shared" si="9"/>
        <v>4</v>
      </c>
      <c r="C60" s="4">
        <f t="shared" ca="1" si="10"/>
        <v>97602</v>
      </c>
      <c r="D60">
        <v>97602</v>
      </c>
      <c r="E60" t="s">
        <v>895</v>
      </c>
      <c r="F60" t="s">
        <v>19</v>
      </c>
      <c r="G60" t="s">
        <v>896</v>
      </c>
      <c r="H60" t="s">
        <v>156</v>
      </c>
      <c r="I60" t="s">
        <v>123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925</v>
      </c>
      <c r="O60" t="s">
        <v>123</v>
      </c>
      <c r="P60" t="s">
        <v>123</v>
      </c>
      <c r="Q60" t="s">
        <v>82</v>
      </c>
      <c r="S60" t="s">
        <v>269</v>
      </c>
      <c r="T60" t="s">
        <v>36</v>
      </c>
      <c r="U60" t="s">
        <v>35</v>
      </c>
      <c r="V60" t="s">
        <v>82</v>
      </c>
      <c r="W60" t="s">
        <v>54</v>
      </c>
      <c r="X60" t="s">
        <v>405</v>
      </c>
      <c r="Y60" t="s">
        <v>484</v>
      </c>
      <c r="Z60" t="s">
        <v>484</v>
      </c>
      <c r="AA60" s="2">
        <v>42823.435219907406</v>
      </c>
      <c r="AB60" s="2">
        <v>42823.457754629628</v>
      </c>
      <c r="AD60">
        <v>2</v>
      </c>
      <c r="AE60" t="str">
        <f t="shared" ca="1" si="12"/>
        <v>Protocols-NFS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unspecified</v>
      </c>
    </row>
    <row r="61" spans="1:34" hidden="1" x14ac:dyDescent="0.3">
      <c r="A61">
        <f t="shared" si="8"/>
        <v>329</v>
      </c>
      <c r="B61">
        <f t="shared" si="9"/>
        <v>73</v>
      </c>
      <c r="C61" s="4">
        <f t="shared" ca="1" si="10"/>
        <v>82178</v>
      </c>
      <c r="D61">
        <v>82178</v>
      </c>
      <c r="E61" t="s">
        <v>18</v>
      </c>
      <c r="F61" t="s">
        <v>86</v>
      </c>
      <c r="G61" t="s">
        <v>87</v>
      </c>
      <c r="H61" t="s">
        <v>112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355</v>
      </c>
      <c r="O61">
        <v>10938</v>
      </c>
      <c r="P61" t="s">
        <v>123</v>
      </c>
      <c r="Q61" t="s">
        <v>82</v>
      </c>
      <c r="S61" t="s">
        <v>269</v>
      </c>
      <c r="T61" t="s">
        <v>36</v>
      </c>
      <c r="U61" t="s">
        <v>22</v>
      </c>
      <c r="V61" t="s">
        <v>60</v>
      </c>
      <c r="W61" t="s">
        <v>26</v>
      </c>
      <c r="X61" t="s">
        <v>272</v>
      </c>
      <c r="Y61" t="s">
        <v>484</v>
      </c>
      <c r="Z61" t="s">
        <v>484</v>
      </c>
      <c r="AA61" s="2">
        <v>42494.02715277778</v>
      </c>
      <c r="AB61" s="2">
        <v>42755.045428240737</v>
      </c>
      <c r="AD61">
        <v>2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P1</v>
      </c>
    </row>
    <row r="62" spans="1:34" x14ac:dyDescent="0.3">
      <c r="A62">
        <f t="shared" si="8"/>
        <v>156</v>
      </c>
      <c r="B62">
        <f t="shared" si="9"/>
        <v>25</v>
      </c>
      <c r="C62" s="4">
        <f t="shared" ca="1" si="10"/>
        <v>91457</v>
      </c>
      <c r="D62">
        <v>91457</v>
      </c>
      <c r="E62" t="s">
        <v>74</v>
      </c>
      <c r="F62" t="s">
        <v>86</v>
      </c>
      <c r="G62" t="s">
        <v>87</v>
      </c>
      <c r="H62" t="s">
        <v>184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358</v>
      </c>
      <c r="O62" t="s">
        <v>123</v>
      </c>
      <c r="P62" t="s">
        <v>123</v>
      </c>
      <c r="Q62" t="s">
        <v>82</v>
      </c>
      <c r="S62" t="s">
        <v>269</v>
      </c>
      <c r="T62" t="s">
        <v>36</v>
      </c>
      <c r="U62" t="s">
        <v>35</v>
      </c>
      <c r="V62" t="s">
        <v>29</v>
      </c>
      <c r="W62" t="s">
        <v>54</v>
      </c>
      <c r="X62" t="s">
        <v>272</v>
      </c>
      <c r="Y62" t="s">
        <v>100</v>
      </c>
      <c r="Z62" t="s">
        <v>484</v>
      </c>
      <c r="AA62" s="2">
        <v>42670.388807870368</v>
      </c>
      <c r="AB62" s="2">
        <v>42802.695787037039</v>
      </c>
      <c r="AD62">
        <v>6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P0</v>
      </c>
    </row>
    <row r="63" spans="1:34" hidden="1" x14ac:dyDescent="0.3">
      <c r="A63">
        <f t="shared" si="8"/>
        <v>152</v>
      </c>
      <c r="B63">
        <f t="shared" si="9"/>
        <v>73</v>
      </c>
      <c r="C63" s="4">
        <f t="shared" ca="1" si="10"/>
        <v>91629</v>
      </c>
      <c r="D63">
        <v>91629</v>
      </c>
      <c r="E63" t="s">
        <v>18</v>
      </c>
      <c r="F63" t="s">
        <v>86</v>
      </c>
      <c r="G63" t="s">
        <v>92</v>
      </c>
      <c r="H63" t="s">
        <v>112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360</v>
      </c>
      <c r="O63">
        <v>12271</v>
      </c>
      <c r="P63" t="s">
        <v>123</v>
      </c>
      <c r="Q63" t="s">
        <v>82</v>
      </c>
      <c r="S63" t="s">
        <v>269</v>
      </c>
      <c r="T63" t="s">
        <v>23</v>
      </c>
      <c r="U63" t="s">
        <v>22</v>
      </c>
      <c r="V63" t="s">
        <v>25</v>
      </c>
      <c r="W63" t="s">
        <v>26</v>
      </c>
      <c r="X63" t="s">
        <v>272</v>
      </c>
      <c r="Y63" t="s">
        <v>484</v>
      </c>
      <c r="Z63" t="s">
        <v>484</v>
      </c>
      <c r="AA63" s="2">
        <v>42675.623761574076</v>
      </c>
      <c r="AB63" s="2">
        <v>42755.023877314816</v>
      </c>
      <c r="AD63">
        <v>2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P1</v>
      </c>
    </row>
    <row r="64" spans="1:34" x14ac:dyDescent="0.3">
      <c r="A64">
        <f t="shared" si="8"/>
        <v>73</v>
      </c>
      <c r="B64">
        <f t="shared" si="9"/>
        <v>49</v>
      </c>
      <c r="C64" s="4">
        <f t="shared" ca="1" si="10"/>
        <v>94832</v>
      </c>
      <c r="D64">
        <v>94832</v>
      </c>
      <c r="E64" t="s">
        <v>242</v>
      </c>
      <c r="F64" t="s">
        <v>86</v>
      </c>
      <c r="G64" t="s">
        <v>92</v>
      </c>
      <c r="H64" t="s">
        <v>184</v>
      </c>
      <c r="I64" t="s">
        <v>81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270</v>
      </c>
      <c r="O64" t="s">
        <v>123</v>
      </c>
      <c r="P64" t="s">
        <v>271</v>
      </c>
      <c r="Q64" t="s">
        <v>82</v>
      </c>
      <c r="S64" t="s">
        <v>269</v>
      </c>
      <c r="T64" t="s">
        <v>51</v>
      </c>
      <c r="U64" t="s">
        <v>22</v>
      </c>
      <c r="V64" t="s">
        <v>82</v>
      </c>
      <c r="W64" t="s">
        <v>54</v>
      </c>
      <c r="X64" t="s">
        <v>272</v>
      </c>
      <c r="Y64" t="s">
        <v>484</v>
      </c>
      <c r="Z64" t="s">
        <v>484</v>
      </c>
      <c r="AA64" s="2">
        <v>42755.471365740741</v>
      </c>
      <c r="AB64" s="2">
        <v>42780.311030092591</v>
      </c>
      <c r="AC64" t="s">
        <v>170</v>
      </c>
      <c r="AD64">
        <v>3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P0</v>
      </c>
    </row>
    <row r="65" spans="1:34" hidden="1" x14ac:dyDescent="0.3">
      <c r="A65">
        <f t="shared" si="8"/>
        <v>73</v>
      </c>
      <c r="B65">
        <f t="shared" si="9"/>
        <v>40</v>
      </c>
      <c r="C65" s="4">
        <f t="shared" ca="1" si="10"/>
        <v>94835</v>
      </c>
      <c r="D65">
        <v>94835</v>
      </c>
      <c r="E65" t="s">
        <v>561</v>
      </c>
      <c r="F65" t="s">
        <v>86</v>
      </c>
      <c r="G65" t="s">
        <v>87</v>
      </c>
      <c r="H65" t="s">
        <v>112</v>
      </c>
      <c r="I65" t="s">
        <v>30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363</v>
      </c>
      <c r="O65">
        <v>13183</v>
      </c>
      <c r="P65" t="s">
        <v>213</v>
      </c>
      <c r="Q65" t="s">
        <v>82</v>
      </c>
      <c r="S65" t="s">
        <v>269</v>
      </c>
      <c r="T65" t="s">
        <v>36</v>
      </c>
      <c r="U65" t="s">
        <v>35</v>
      </c>
      <c r="V65" t="s">
        <v>190</v>
      </c>
      <c r="W65" t="s">
        <v>26</v>
      </c>
      <c r="X65" t="s">
        <v>272</v>
      </c>
      <c r="Y65" t="s">
        <v>103</v>
      </c>
      <c r="Z65" t="s">
        <v>484</v>
      </c>
      <c r="AA65" s="2">
        <v>42755.484872685185</v>
      </c>
      <c r="AB65" s="2">
        <v>42789.603206018517</v>
      </c>
      <c r="AD65">
        <v>1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P1</v>
      </c>
    </row>
    <row r="66" spans="1:34" x14ac:dyDescent="0.3">
      <c r="A66">
        <f t="shared" ref="A66:A100" si="16">DAYS360(AA66,$K$104)</f>
        <v>40</v>
      </c>
      <c r="B66">
        <f t="shared" ref="B66:B100" si="17">DAYS360(AB66,$K$104)</f>
        <v>3</v>
      </c>
      <c r="C66" s="4">
        <f t="shared" ref="C66:C100" ca="1" si="18">HYPERLINK($N$174 &amp; INDIRECT("d" &amp; ROW()),INDIRECT("d" &amp; ROW()))</f>
        <v>96345</v>
      </c>
      <c r="D66">
        <v>96345</v>
      </c>
      <c r="E66" t="s">
        <v>405</v>
      </c>
      <c r="F66" t="s">
        <v>86</v>
      </c>
      <c r="G66" t="s">
        <v>92</v>
      </c>
      <c r="H66" t="s">
        <v>184</v>
      </c>
      <c r="I66" t="s">
        <v>560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582</v>
      </c>
      <c r="O66" t="s">
        <v>123</v>
      </c>
      <c r="P66" t="s">
        <v>123</v>
      </c>
      <c r="Q66" t="s">
        <v>82</v>
      </c>
      <c r="S66" t="s">
        <v>269</v>
      </c>
      <c r="T66" t="s">
        <v>23</v>
      </c>
      <c r="U66" t="s">
        <v>22</v>
      </c>
      <c r="V66" t="s">
        <v>82</v>
      </c>
      <c r="W66" t="s">
        <v>40</v>
      </c>
      <c r="X66" t="s">
        <v>559</v>
      </c>
      <c r="Y66" t="s">
        <v>484</v>
      </c>
      <c r="Z66" t="s">
        <v>484</v>
      </c>
      <c r="AA66" s="2">
        <v>42789.95722222222</v>
      </c>
      <c r="AB66" s="2">
        <v>42824.414317129631</v>
      </c>
      <c r="AC66" t="s">
        <v>789</v>
      </c>
      <c r="AD66">
        <v>66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P0</v>
      </c>
    </row>
    <row r="67" spans="1:34" x14ac:dyDescent="0.3">
      <c r="A67">
        <f t="shared" si="16"/>
        <v>25</v>
      </c>
      <c r="B67">
        <f t="shared" si="17"/>
        <v>20</v>
      </c>
      <c r="C67" s="4">
        <f t="shared" ca="1" si="18"/>
        <v>96870</v>
      </c>
      <c r="D67">
        <v>96870</v>
      </c>
      <c r="E67" t="s">
        <v>91</v>
      </c>
      <c r="F67" t="s">
        <v>86</v>
      </c>
      <c r="G67" t="s">
        <v>266</v>
      </c>
      <c r="H67" t="s">
        <v>184</v>
      </c>
      <c r="I67" t="s">
        <v>81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772</v>
      </c>
      <c r="O67" t="s">
        <v>123</v>
      </c>
      <c r="P67" t="s">
        <v>123</v>
      </c>
      <c r="Q67" t="s">
        <v>82</v>
      </c>
      <c r="S67" t="s">
        <v>269</v>
      </c>
      <c r="T67" t="s">
        <v>36</v>
      </c>
      <c r="U67" t="s">
        <v>22</v>
      </c>
      <c r="V67" t="s">
        <v>82</v>
      </c>
      <c r="W67" t="s">
        <v>54</v>
      </c>
      <c r="X67" t="s">
        <v>405</v>
      </c>
      <c r="Y67" t="s">
        <v>484</v>
      </c>
      <c r="Z67" t="s">
        <v>484</v>
      </c>
      <c r="AA67" s="2">
        <v>42802.551319444443</v>
      </c>
      <c r="AB67" s="2">
        <v>42807.556608796294</v>
      </c>
      <c r="AD67">
        <v>1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P0</v>
      </c>
    </row>
    <row r="68" spans="1:34" x14ac:dyDescent="0.3">
      <c r="A68">
        <f t="shared" si="16"/>
        <v>20</v>
      </c>
      <c r="B68">
        <f t="shared" si="17"/>
        <v>15</v>
      </c>
      <c r="C68" s="4">
        <f t="shared" ca="1" si="18"/>
        <v>97003</v>
      </c>
      <c r="D68">
        <v>97003</v>
      </c>
      <c r="E68" t="s">
        <v>399</v>
      </c>
      <c r="F68" t="s">
        <v>86</v>
      </c>
      <c r="G68" t="s">
        <v>87</v>
      </c>
      <c r="H68" t="s">
        <v>184</v>
      </c>
      <c r="I68" t="s">
        <v>68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775</v>
      </c>
      <c r="O68" t="s">
        <v>123</v>
      </c>
      <c r="P68" t="s">
        <v>123</v>
      </c>
      <c r="Q68" t="s">
        <v>82</v>
      </c>
      <c r="S68" t="s">
        <v>269</v>
      </c>
      <c r="T68" t="s">
        <v>23</v>
      </c>
      <c r="U68" t="s">
        <v>22</v>
      </c>
      <c r="V68" t="s">
        <v>82</v>
      </c>
      <c r="W68" t="s">
        <v>683</v>
      </c>
      <c r="X68" t="s">
        <v>405</v>
      </c>
      <c r="Y68" t="s">
        <v>484</v>
      </c>
      <c r="Z68" t="s">
        <v>484</v>
      </c>
      <c r="AA68" s="2">
        <v>42807.546134259261</v>
      </c>
      <c r="AB68" s="2">
        <v>42812.038807870369</v>
      </c>
      <c r="AC68" t="s">
        <v>402</v>
      </c>
      <c r="AD68">
        <v>2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P0</v>
      </c>
    </row>
    <row r="69" spans="1:34" hidden="1" x14ac:dyDescent="0.3">
      <c r="A69">
        <f t="shared" si="16"/>
        <v>20</v>
      </c>
      <c r="B69">
        <f t="shared" si="17"/>
        <v>20</v>
      </c>
      <c r="C69" s="4">
        <f t="shared" ca="1" si="18"/>
        <v>97010</v>
      </c>
      <c r="D69">
        <v>97010</v>
      </c>
      <c r="E69" t="s">
        <v>18</v>
      </c>
      <c r="F69" t="s">
        <v>86</v>
      </c>
      <c r="G69" t="s">
        <v>92</v>
      </c>
      <c r="H69" t="s">
        <v>94</v>
      </c>
      <c r="I69" t="s">
        <v>30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776</v>
      </c>
      <c r="O69" t="s">
        <v>123</v>
      </c>
      <c r="P69" t="s">
        <v>626</v>
      </c>
      <c r="Q69" t="s">
        <v>82</v>
      </c>
      <c r="S69" t="s">
        <v>269</v>
      </c>
      <c r="T69" t="s">
        <v>36</v>
      </c>
      <c r="U69" t="s">
        <v>35</v>
      </c>
      <c r="V69" t="s">
        <v>29</v>
      </c>
      <c r="W69" t="s">
        <v>54</v>
      </c>
      <c r="X69" t="s">
        <v>405</v>
      </c>
      <c r="Y69" t="s">
        <v>484</v>
      </c>
      <c r="Z69" t="s">
        <v>484</v>
      </c>
      <c r="AA69" s="2">
        <v>42807.641898148147</v>
      </c>
      <c r="AB69" s="2">
        <v>42807.641898148147</v>
      </c>
      <c r="AD69">
        <v>1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P2</v>
      </c>
    </row>
    <row r="70" spans="1:34" hidden="1" x14ac:dyDescent="0.3">
      <c r="A70">
        <f t="shared" si="16"/>
        <v>19</v>
      </c>
      <c r="B70">
        <f t="shared" si="17"/>
        <v>15</v>
      </c>
      <c r="C70" s="4">
        <f t="shared" ca="1" si="18"/>
        <v>97041</v>
      </c>
      <c r="D70">
        <v>97041</v>
      </c>
      <c r="E70" t="s">
        <v>265</v>
      </c>
      <c r="F70" t="s">
        <v>86</v>
      </c>
      <c r="G70" t="s">
        <v>87</v>
      </c>
      <c r="H70" t="s">
        <v>112</v>
      </c>
      <c r="I70" t="s">
        <v>30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777</v>
      </c>
      <c r="O70">
        <v>17092</v>
      </c>
      <c r="P70" t="s">
        <v>123</v>
      </c>
      <c r="Q70" t="s">
        <v>82</v>
      </c>
      <c r="S70" t="s">
        <v>269</v>
      </c>
      <c r="T70" t="s">
        <v>23</v>
      </c>
      <c r="U70" t="s">
        <v>22</v>
      </c>
      <c r="V70" t="s">
        <v>25</v>
      </c>
      <c r="W70" t="s">
        <v>26</v>
      </c>
      <c r="X70" t="s">
        <v>405</v>
      </c>
      <c r="Y70" t="s">
        <v>484</v>
      </c>
      <c r="Z70" t="s">
        <v>484</v>
      </c>
      <c r="AA70" s="2">
        <v>42808.189444444448</v>
      </c>
      <c r="AB70" s="2">
        <v>42812.041932870372</v>
      </c>
      <c r="AD70">
        <v>1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P1</v>
      </c>
    </row>
    <row r="71" spans="1:34" hidden="1" x14ac:dyDescent="0.3">
      <c r="A71">
        <f t="shared" si="16"/>
        <v>6</v>
      </c>
      <c r="B71">
        <f t="shared" si="17"/>
        <v>3</v>
      </c>
      <c r="C71" s="4">
        <f t="shared" ca="1" si="18"/>
        <v>97543</v>
      </c>
      <c r="D71">
        <v>97543</v>
      </c>
      <c r="E71" t="s">
        <v>91</v>
      </c>
      <c r="F71" t="s">
        <v>86</v>
      </c>
      <c r="G71" t="s">
        <v>92</v>
      </c>
      <c r="H71" t="s">
        <v>94</v>
      </c>
      <c r="I71" t="s">
        <v>30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911</v>
      </c>
      <c r="O71" t="s">
        <v>123</v>
      </c>
      <c r="P71" t="s">
        <v>123</v>
      </c>
      <c r="Q71" t="s">
        <v>82</v>
      </c>
      <c r="S71" t="s">
        <v>269</v>
      </c>
      <c r="T71" t="s">
        <v>36</v>
      </c>
      <c r="U71" t="s">
        <v>35</v>
      </c>
      <c r="V71" t="s">
        <v>29</v>
      </c>
      <c r="W71" t="s">
        <v>44</v>
      </c>
      <c r="X71" t="s">
        <v>118</v>
      </c>
      <c r="Y71" t="s">
        <v>484</v>
      </c>
      <c r="Z71" t="s">
        <v>484</v>
      </c>
      <c r="AA71" s="2">
        <v>42821.996874999997</v>
      </c>
      <c r="AB71" s="2">
        <v>42824.072337962964</v>
      </c>
      <c r="AC71" t="s">
        <v>402</v>
      </c>
      <c r="AD71">
        <v>1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P2</v>
      </c>
    </row>
    <row r="72" spans="1:34" hidden="1" x14ac:dyDescent="0.3">
      <c r="A72">
        <f t="shared" si="16"/>
        <v>3</v>
      </c>
      <c r="B72">
        <f t="shared" si="17"/>
        <v>0</v>
      </c>
      <c r="C72" s="4">
        <f t="shared" ca="1" si="18"/>
        <v>97762</v>
      </c>
      <c r="D72">
        <v>97762</v>
      </c>
      <c r="E72" t="s">
        <v>85</v>
      </c>
      <c r="F72" t="s">
        <v>86</v>
      </c>
      <c r="G72" t="s">
        <v>87</v>
      </c>
      <c r="H72" t="s">
        <v>112</v>
      </c>
      <c r="I72" t="s">
        <v>24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950</v>
      </c>
      <c r="O72">
        <v>17259</v>
      </c>
      <c r="P72" t="s">
        <v>123</v>
      </c>
      <c r="Q72" t="s">
        <v>82</v>
      </c>
      <c r="S72" t="s">
        <v>269</v>
      </c>
      <c r="T72" t="s">
        <v>23</v>
      </c>
      <c r="U72" t="s">
        <v>39</v>
      </c>
      <c r="V72" t="s">
        <v>190</v>
      </c>
      <c r="W72" t="s">
        <v>26</v>
      </c>
      <c r="X72" t="s">
        <v>405</v>
      </c>
      <c r="Y72" t="s">
        <v>484</v>
      </c>
      <c r="Z72" t="s">
        <v>484</v>
      </c>
      <c r="AA72" s="2">
        <v>42825.480578703704</v>
      </c>
      <c r="AB72" s="2">
        <v>42828.057962962965</v>
      </c>
      <c r="AD72">
        <v>1</v>
      </c>
      <c r="AE72" t="str">
        <f t="shared" ca="1" si="20"/>
        <v>Protocols-SMB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P1</v>
      </c>
    </row>
    <row r="73" spans="1:34" x14ac:dyDescent="0.3">
      <c r="A73">
        <f t="shared" si="16"/>
        <v>6</v>
      </c>
      <c r="B73">
        <f t="shared" si="17"/>
        <v>1</v>
      </c>
      <c r="C73" s="4">
        <f t="shared" ca="1" si="18"/>
        <v>97526</v>
      </c>
      <c r="D73">
        <v>97526</v>
      </c>
      <c r="E73" t="s">
        <v>843</v>
      </c>
      <c r="F73" t="s">
        <v>482</v>
      </c>
      <c r="G73" t="s">
        <v>652</v>
      </c>
      <c r="H73" t="s">
        <v>184</v>
      </c>
      <c r="I73" t="s">
        <v>81</v>
      </c>
      <c r="J73" t="s">
        <v>123</v>
      </c>
      <c r="K73" t="str">
        <f t="shared" ca="1" si="19"/>
        <v>.</v>
      </c>
      <c r="L73" t="s">
        <v>484</v>
      </c>
      <c r="M73" t="s">
        <v>484</v>
      </c>
      <c r="N73" t="s">
        <v>920</v>
      </c>
      <c r="O73" t="s">
        <v>123</v>
      </c>
      <c r="P73" t="s">
        <v>123</v>
      </c>
      <c r="Q73" t="s">
        <v>82</v>
      </c>
      <c r="S73" t="s">
        <v>269</v>
      </c>
      <c r="T73" t="s">
        <v>23</v>
      </c>
      <c r="U73" t="s">
        <v>22</v>
      </c>
      <c r="V73" t="s">
        <v>82</v>
      </c>
      <c r="W73" t="s">
        <v>54</v>
      </c>
      <c r="X73" t="s">
        <v>870</v>
      </c>
      <c r="Y73" t="s">
        <v>484</v>
      </c>
      <c r="Z73" t="s">
        <v>484</v>
      </c>
      <c r="AA73" s="2">
        <v>42821.299687500003</v>
      </c>
      <c r="AB73" s="2">
        <v>42827.985810185186</v>
      </c>
      <c r="AD73">
        <v>17</v>
      </c>
      <c r="AE73" t="str">
        <f t="shared" ca="1" si="20"/>
        <v>Quotas</v>
      </c>
      <c r="AF73" t="str">
        <f t="shared" ca="1" si="21"/>
        <v xml:space="preserve"> ---</v>
      </c>
      <c r="AG73" t="str">
        <f t="shared" ca="1" si="22"/>
        <v>NoWaive</v>
      </c>
      <c r="AH73" t="str">
        <f t="shared" ca="1" si="23"/>
        <v>P0</v>
      </c>
    </row>
    <row r="74" spans="1:34" hidden="1" x14ac:dyDescent="0.3">
      <c r="A74">
        <f t="shared" si="16"/>
        <v>87</v>
      </c>
      <c r="B74">
        <f t="shared" si="17"/>
        <v>12</v>
      </c>
      <c r="C74" s="4">
        <f t="shared" ca="1" si="18"/>
        <v>94268</v>
      </c>
      <c r="D74">
        <v>94268</v>
      </c>
      <c r="E74" t="s">
        <v>181</v>
      </c>
      <c r="F74" t="s">
        <v>55</v>
      </c>
      <c r="G74" t="s">
        <v>182</v>
      </c>
      <c r="H74" t="s">
        <v>112</v>
      </c>
      <c r="I74" t="s">
        <v>30</v>
      </c>
      <c r="J74" t="s">
        <v>123</v>
      </c>
      <c r="K74" t="str">
        <f t="shared" ca="1" si="19"/>
        <v>.</v>
      </c>
      <c r="L74" t="s">
        <v>484</v>
      </c>
      <c r="M74" t="s">
        <v>768</v>
      </c>
      <c r="N74" t="s">
        <v>368</v>
      </c>
      <c r="O74">
        <v>12452</v>
      </c>
      <c r="P74" t="s">
        <v>645</v>
      </c>
      <c r="Q74" t="s">
        <v>82</v>
      </c>
      <c r="S74" t="s">
        <v>269</v>
      </c>
      <c r="T74" t="s">
        <v>36</v>
      </c>
      <c r="U74" t="s">
        <v>35</v>
      </c>
      <c r="V74" t="s">
        <v>25</v>
      </c>
      <c r="W74" t="s">
        <v>26</v>
      </c>
      <c r="X74" t="s">
        <v>218</v>
      </c>
      <c r="Y74" t="s">
        <v>484</v>
      </c>
      <c r="Z74" t="s">
        <v>484</v>
      </c>
      <c r="AA74" s="2">
        <v>42741.246898148151</v>
      </c>
      <c r="AB74" s="2">
        <v>42815.34920138889</v>
      </c>
      <c r="AD74">
        <v>4</v>
      </c>
      <c r="AE74" t="str">
        <f t="shared" ca="1" si="20"/>
        <v>Snapshots</v>
      </c>
      <c r="AF74" t="str">
        <f t="shared" ca="1" si="21"/>
        <v>Avitus_1.4.0.62-20170405</v>
      </c>
      <c r="AG74" t="str">
        <f t="shared" ca="1" si="22"/>
        <v>NoWaive</v>
      </c>
      <c r="AH74" t="str">
        <f t="shared" ca="1" si="23"/>
        <v>P1</v>
      </c>
    </row>
    <row r="75" spans="1:34" x14ac:dyDescent="0.3">
      <c r="A75">
        <f t="shared" si="16"/>
        <v>63</v>
      </c>
      <c r="B75">
        <f t="shared" si="17"/>
        <v>4</v>
      </c>
      <c r="C75" s="4">
        <f t="shared" ca="1" si="18"/>
        <v>95184</v>
      </c>
      <c r="D75">
        <v>95184</v>
      </c>
      <c r="E75" t="s">
        <v>218</v>
      </c>
      <c r="F75" t="s">
        <v>55</v>
      </c>
      <c r="G75" t="s">
        <v>182</v>
      </c>
      <c r="H75" t="s">
        <v>184</v>
      </c>
      <c r="I75" t="s">
        <v>245</v>
      </c>
      <c r="J75" t="s">
        <v>123</v>
      </c>
      <c r="K75" t="str">
        <f t="shared" ca="1" si="19"/>
        <v>.</v>
      </c>
      <c r="L75" t="s">
        <v>484</v>
      </c>
      <c r="M75" t="s">
        <v>768</v>
      </c>
      <c r="N75" t="s">
        <v>370</v>
      </c>
      <c r="O75" t="s">
        <v>123</v>
      </c>
      <c r="P75" t="s">
        <v>123</v>
      </c>
      <c r="Q75" t="s">
        <v>82</v>
      </c>
      <c r="S75" t="s">
        <v>269</v>
      </c>
      <c r="T75" t="s">
        <v>36</v>
      </c>
      <c r="U75" t="s">
        <v>22</v>
      </c>
      <c r="V75" t="s">
        <v>29</v>
      </c>
      <c r="W75" t="s">
        <v>44</v>
      </c>
      <c r="X75" t="s">
        <v>181</v>
      </c>
      <c r="Y75" t="s">
        <v>103</v>
      </c>
      <c r="Z75" t="s">
        <v>847</v>
      </c>
      <c r="AA75" s="2">
        <v>42765.308599537035</v>
      </c>
      <c r="AB75" s="2">
        <v>42823.330810185187</v>
      </c>
      <c r="AD75">
        <v>5</v>
      </c>
      <c r="AE75" t="str">
        <f t="shared" ca="1" si="20"/>
        <v>Snapshots</v>
      </c>
      <c r="AF75" t="str">
        <f t="shared" ca="1" si="21"/>
        <v>Avitus_1.4.0.62-20170405</v>
      </c>
      <c r="AG75" t="str">
        <f t="shared" ca="1" si="22"/>
        <v>NoWaive</v>
      </c>
      <c r="AH75" t="str">
        <f t="shared" ca="1" si="23"/>
        <v>P0</v>
      </c>
    </row>
    <row r="76" spans="1:34" hidden="1" x14ac:dyDescent="0.3">
      <c r="A76">
        <f t="shared" si="16"/>
        <v>25</v>
      </c>
      <c r="B76">
        <f t="shared" si="17"/>
        <v>5</v>
      </c>
      <c r="C76" s="4">
        <f t="shared" ca="1" si="18"/>
        <v>96848</v>
      </c>
      <c r="D76">
        <v>96848</v>
      </c>
      <c r="E76" t="s">
        <v>218</v>
      </c>
      <c r="F76" t="s">
        <v>55</v>
      </c>
      <c r="G76" t="s">
        <v>182</v>
      </c>
      <c r="H76" t="s">
        <v>94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768</v>
      </c>
      <c r="N76" t="s">
        <v>918</v>
      </c>
      <c r="O76" t="s">
        <v>123</v>
      </c>
      <c r="P76" t="s">
        <v>123</v>
      </c>
      <c r="Q76" t="s">
        <v>82</v>
      </c>
      <c r="S76" t="s">
        <v>269</v>
      </c>
      <c r="T76" t="s">
        <v>23</v>
      </c>
      <c r="U76" t="s">
        <v>22</v>
      </c>
      <c r="V76" t="s">
        <v>29</v>
      </c>
      <c r="W76" t="s">
        <v>54</v>
      </c>
      <c r="X76" t="s">
        <v>218</v>
      </c>
      <c r="Y76" t="s">
        <v>484</v>
      </c>
      <c r="Z76" t="s">
        <v>484</v>
      </c>
      <c r="AA76" s="2">
        <v>42802.22383101852</v>
      </c>
      <c r="AB76" s="2">
        <v>42822.975219907406</v>
      </c>
      <c r="AD76">
        <v>2</v>
      </c>
      <c r="AE76" t="str">
        <f t="shared" ca="1" si="20"/>
        <v>Snapshots</v>
      </c>
      <c r="AF76" t="str">
        <f t="shared" ca="1" si="21"/>
        <v>Avitus_1.4.0.62-20170405</v>
      </c>
      <c r="AG76" t="str">
        <f t="shared" ca="1" si="22"/>
        <v>NoWaive</v>
      </c>
      <c r="AH76" t="str">
        <f t="shared" ca="1" si="23"/>
        <v>P2</v>
      </c>
    </row>
    <row r="77" spans="1:34" hidden="1" x14ac:dyDescent="0.3">
      <c r="A77">
        <f t="shared" si="16"/>
        <v>3</v>
      </c>
      <c r="B77">
        <f t="shared" si="17"/>
        <v>3</v>
      </c>
      <c r="C77" s="4">
        <f t="shared" ca="1" si="18"/>
        <v>97664</v>
      </c>
      <c r="D77">
        <v>97664</v>
      </c>
      <c r="E77" t="s">
        <v>801</v>
      </c>
      <c r="F77" t="s">
        <v>55</v>
      </c>
      <c r="G77" t="s">
        <v>802</v>
      </c>
      <c r="H77" t="s">
        <v>94</v>
      </c>
      <c r="I77" t="s">
        <v>30</v>
      </c>
      <c r="J77" t="s">
        <v>123</v>
      </c>
      <c r="K77" t="str">
        <f t="shared" ca="1" si="19"/>
        <v>.</v>
      </c>
      <c r="L77" t="s">
        <v>484</v>
      </c>
      <c r="M77" t="s">
        <v>484</v>
      </c>
      <c r="N77" t="s">
        <v>931</v>
      </c>
      <c r="O77" t="s">
        <v>123</v>
      </c>
      <c r="P77" t="s">
        <v>123</v>
      </c>
      <c r="Q77" t="s">
        <v>82</v>
      </c>
      <c r="S77" t="s">
        <v>269</v>
      </c>
      <c r="T77" t="s">
        <v>23</v>
      </c>
      <c r="U77" t="s">
        <v>22</v>
      </c>
      <c r="V77" t="s">
        <v>29</v>
      </c>
      <c r="W77" t="s">
        <v>54</v>
      </c>
      <c r="X77" t="s">
        <v>932</v>
      </c>
      <c r="Y77" t="s">
        <v>484</v>
      </c>
      <c r="Z77" t="s">
        <v>484</v>
      </c>
      <c r="AA77" s="2">
        <v>42824.096377314818</v>
      </c>
      <c r="AB77" s="2">
        <v>42824.101736111108</v>
      </c>
      <c r="AD77">
        <v>1</v>
      </c>
      <c r="AE77" t="str">
        <f t="shared" ca="1" si="20"/>
        <v>Snapshots</v>
      </c>
      <c r="AF77" t="str">
        <f t="shared" ca="1" si="21"/>
        <v xml:space="preserve"> ---</v>
      </c>
      <c r="AG77" t="str">
        <f t="shared" ca="1" si="22"/>
        <v>NoWaive</v>
      </c>
      <c r="AH77" t="str">
        <f t="shared" ca="1" si="23"/>
        <v>P2</v>
      </c>
    </row>
    <row r="78" spans="1:34" hidden="1" x14ac:dyDescent="0.3">
      <c r="A78">
        <f t="shared" si="16"/>
        <v>42213</v>
      </c>
      <c r="B78">
        <f t="shared" si="17"/>
        <v>42213</v>
      </c>
      <c r="C78" s="4">
        <f t="shared" ca="1" si="18"/>
        <v>0</v>
      </c>
      <c r="I78" t="s">
        <v>123</v>
      </c>
      <c r="J78" t="s">
        <v>123</v>
      </c>
      <c r="K78" t="str">
        <f t="shared" ca="1" si="19"/>
        <v>.</v>
      </c>
      <c r="O78" t="s">
        <v>123</v>
      </c>
      <c r="P78" t="s">
        <v>123</v>
      </c>
      <c r="AE78">
        <f t="shared" ca="1" si="20"/>
        <v>0</v>
      </c>
      <c r="AF78">
        <f t="shared" ca="1" si="21"/>
        <v>0</v>
      </c>
      <c r="AG78" t="str">
        <f t="shared" ca="1" si="22"/>
        <v>NoWaive</v>
      </c>
      <c r="AH78">
        <f t="shared" ca="1" si="23"/>
        <v>0</v>
      </c>
    </row>
    <row r="79" spans="1:34" hidden="1" x14ac:dyDescent="0.3">
      <c r="A79">
        <f t="shared" si="16"/>
        <v>42213</v>
      </c>
      <c r="B79">
        <f t="shared" si="17"/>
        <v>42213</v>
      </c>
      <c r="C79" s="4">
        <f t="shared" ca="1" si="18"/>
        <v>0</v>
      </c>
      <c r="I79" t="s">
        <v>123</v>
      </c>
      <c r="J79" t="s">
        <v>123</v>
      </c>
      <c r="K79" t="str">
        <f t="shared" ca="1" si="19"/>
        <v>.</v>
      </c>
      <c r="O79" t="s">
        <v>123</v>
      </c>
      <c r="P79" t="s">
        <v>123</v>
      </c>
      <c r="AE79">
        <f t="shared" ca="1" si="20"/>
        <v>0</v>
      </c>
      <c r="AF79">
        <f t="shared" ca="1" si="21"/>
        <v>0</v>
      </c>
      <c r="AG79" t="str">
        <f t="shared" ca="1" si="22"/>
        <v>NoWaive</v>
      </c>
      <c r="AH79">
        <f t="shared" ca="1" si="23"/>
        <v>0</v>
      </c>
    </row>
    <row r="80" spans="1:34" hidden="1" x14ac:dyDescent="0.3">
      <c r="A80">
        <f t="shared" si="16"/>
        <v>42213</v>
      </c>
      <c r="B80">
        <f t="shared" si="17"/>
        <v>42213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 t="str">
        <f t="shared" ca="1" si="22"/>
        <v>NoWaive</v>
      </c>
      <c r="AH80">
        <f t="shared" ca="1" si="23"/>
        <v>0</v>
      </c>
    </row>
    <row r="81" spans="1:34" hidden="1" x14ac:dyDescent="0.3">
      <c r="A81">
        <f t="shared" si="16"/>
        <v>42213</v>
      </c>
      <c r="B81">
        <f t="shared" si="17"/>
        <v>42213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 t="str">
        <f t="shared" ca="1" si="22"/>
        <v>NoWaive</v>
      </c>
      <c r="AH81">
        <f t="shared" ca="1" si="23"/>
        <v>0</v>
      </c>
    </row>
    <row r="82" spans="1:34" hidden="1" x14ac:dyDescent="0.3">
      <c r="A82">
        <f t="shared" si="16"/>
        <v>42213</v>
      </c>
      <c r="B82">
        <f t="shared" si="17"/>
        <v>42213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 t="str">
        <f t="shared" ca="1" si="22"/>
        <v>NoWaive</v>
      </c>
      <c r="AH82">
        <f t="shared" ca="1" si="23"/>
        <v>0</v>
      </c>
    </row>
    <row r="83" spans="1:34" hidden="1" x14ac:dyDescent="0.3">
      <c r="A83">
        <f t="shared" si="16"/>
        <v>42213</v>
      </c>
      <c r="B83">
        <f t="shared" si="17"/>
        <v>42213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 t="str">
        <f t="shared" ca="1" si="22"/>
        <v>NoWaive</v>
      </c>
      <c r="AH83">
        <f t="shared" ca="1" si="23"/>
        <v>0</v>
      </c>
    </row>
    <row r="84" spans="1:34" hidden="1" x14ac:dyDescent="0.3">
      <c r="A84">
        <f t="shared" si="16"/>
        <v>42213</v>
      </c>
      <c r="B84">
        <f t="shared" si="17"/>
        <v>42213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 t="str">
        <f t="shared" ca="1" si="22"/>
        <v>NoWaive</v>
      </c>
      <c r="AH84">
        <f t="shared" ca="1" si="23"/>
        <v>0</v>
      </c>
    </row>
    <row r="85" spans="1:34" hidden="1" x14ac:dyDescent="0.3">
      <c r="A85">
        <f t="shared" si="16"/>
        <v>42213</v>
      </c>
      <c r="B85">
        <f t="shared" si="17"/>
        <v>42213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hidden="1" x14ac:dyDescent="0.3">
      <c r="A86">
        <f t="shared" si="16"/>
        <v>42213</v>
      </c>
      <c r="B86">
        <f t="shared" si="17"/>
        <v>42213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hidden="1" x14ac:dyDescent="0.3">
      <c r="A87">
        <f t="shared" si="16"/>
        <v>42213</v>
      </c>
      <c r="B87">
        <f t="shared" si="17"/>
        <v>42213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hidden="1" x14ac:dyDescent="0.3">
      <c r="A88">
        <f t="shared" si="16"/>
        <v>42213</v>
      </c>
      <c r="B88">
        <f t="shared" si="17"/>
        <v>42213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hidden="1" x14ac:dyDescent="0.3">
      <c r="A89">
        <f t="shared" si="16"/>
        <v>42213</v>
      </c>
      <c r="B89">
        <f t="shared" si="17"/>
        <v>42213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hidden="1" x14ac:dyDescent="0.3">
      <c r="A90">
        <f t="shared" si="16"/>
        <v>42213</v>
      </c>
      <c r="B90">
        <f t="shared" si="17"/>
        <v>42213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hidden="1" x14ac:dyDescent="0.3">
      <c r="A91">
        <f t="shared" si="16"/>
        <v>42213</v>
      </c>
      <c r="B91">
        <f t="shared" si="17"/>
        <v>42213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hidden="1" x14ac:dyDescent="0.3">
      <c r="A92">
        <f t="shared" si="16"/>
        <v>42213</v>
      </c>
      <c r="B92">
        <f t="shared" si="17"/>
        <v>42213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hidden="1" x14ac:dyDescent="0.3">
      <c r="A93">
        <f t="shared" si="16"/>
        <v>42213</v>
      </c>
      <c r="B93">
        <f t="shared" si="17"/>
        <v>42213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hidden="1" x14ac:dyDescent="0.3">
      <c r="A94">
        <f t="shared" si="16"/>
        <v>42213</v>
      </c>
      <c r="B94">
        <f t="shared" si="17"/>
        <v>42213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hidden="1" x14ac:dyDescent="0.3">
      <c r="A95">
        <f t="shared" si="16"/>
        <v>42213</v>
      </c>
      <c r="B95">
        <f t="shared" si="17"/>
        <v>42213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hidden="1" x14ac:dyDescent="0.3">
      <c r="A96">
        <f t="shared" si="16"/>
        <v>42213</v>
      </c>
      <c r="B96">
        <f t="shared" si="17"/>
        <v>42213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hidden="1" x14ac:dyDescent="0.3">
      <c r="A97">
        <f t="shared" si="16"/>
        <v>42213</v>
      </c>
      <c r="B97">
        <f t="shared" si="17"/>
        <v>42213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hidden="1" x14ac:dyDescent="0.3">
      <c r="A98">
        <f t="shared" si="16"/>
        <v>42213</v>
      </c>
      <c r="B98">
        <f t="shared" si="17"/>
        <v>42213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hidden="1" x14ac:dyDescent="0.3">
      <c r="A99">
        <f t="shared" si="16"/>
        <v>42213</v>
      </c>
      <c r="B99">
        <f t="shared" si="17"/>
        <v>42213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hidden="1" x14ac:dyDescent="0.3">
      <c r="A100">
        <f t="shared" si="16"/>
        <v>42213</v>
      </c>
      <c r="B100">
        <f t="shared" si="17"/>
        <v>42213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1" spans="1:34" hidden="1" x14ac:dyDescent="0.3"/>
    <row r="103" spans="1:34" x14ac:dyDescent="0.3">
      <c r="B103">
        <f>SUBTOTAL(3,D2:D101)</f>
        <v>40</v>
      </c>
      <c r="K103" t="s">
        <v>962</v>
      </c>
    </row>
    <row r="104" spans="1:34" x14ac:dyDescent="0.3">
      <c r="G104" t="s">
        <v>153</v>
      </c>
      <c r="I104" t="str">
        <f>CONCATENATE(MID($K$103,11,5), " Report")</f>
        <v>03-31 Report</v>
      </c>
      <c r="K104" s="6">
        <v>42828</v>
      </c>
    </row>
    <row r="105" spans="1:34" x14ac:dyDescent="0.3">
      <c r="F105" t="s">
        <v>150</v>
      </c>
      <c r="G105">
        <f ca="1">COUNTIFS(K2:K100,"=NTR")</f>
        <v>4</v>
      </c>
      <c r="I105">
        <f ca="1">INDIRECT("'" &amp; $K$103 &amp; "'!$g" &amp; ROW())</f>
        <v>5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4</v>
      </c>
      <c r="I106">
        <f t="shared" ref="I106:I111" ca="1" si="24">INDIRECT("'" &amp; $K$103 &amp; "'!$g" &amp; ROW())</f>
        <v>13</v>
      </c>
      <c r="K106" s="7"/>
    </row>
    <row r="107" spans="1:34" x14ac:dyDescent="0.3">
      <c r="F107" t="s">
        <v>157</v>
      </c>
      <c r="G107">
        <f>COUNTIFS(B2:B81,"&gt;7",B2:B81,"&lt;400")-11</f>
        <v>13</v>
      </c>
      <c r="I107">
        <f t="shared" ca="1" si="24"/>
        <v>14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76</v>
      </c>
      <c r="I109">
        <f t="shared" ca="1" si="24"/>
        <v>79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4</v>
      </c>
      <c r="I111">
        <f t="shared" ca="1" si="24"/>
        <v>3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11</v>
      </c>
      <c r="H115" s="1">
        <f>COUNTIFS($F$2:$F$95,F115 &amp; "*",$H$2:$H$95,"P0")</f>
        <v>7</v>
      </c>
      <c r="I115" s="1">
        <f ca="1">INDIRECT("'" &amp; $K$103 &amp; "'!$g" &amp; ROW())</f>
        <v>11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2" ca="1" si="27">INDIRECT("'" &amp; $K$103 &amp; "'!$g" &amp; ROW())</f>
        <v>0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12</v>
      </c>
      <c r="H117" s="1">
        <f t="shared" si="26"/>
        <v>7</v>
      </c>
      <c r="I117" s="1">
        <f t="shared" ca="1" si="27"/>
        <v>11</v>
      </c>
    </row>
    <row r="118" spans="5:13" x14ac:dyDescent="0.3">
      <c r="F118" t="s">
        <v>70</v>
      </c>
      <c r="G118" s="1">
        <f t="shared" si="25"/>
        <v>6</v>
      </c>
      <c r="H118" s="1">
        <f t="shared" si="26"/>
        <v>5</v>
      </c>
      <c r="I118" s="1">
        <f t="shared" ca="1" si="27"/>
        <v>5</v>
      </c>
    </row>
    <row r="119" spans="5:13" x14ac:dyDescent="0.3">
      <c r="F119" t="s">
        <v>253</v>
      </c>
      <c r="G119" s="1">
        <f t="shared" si="25"/>
        <v>5</v>
      </c>
      <c r="H119" s="1">
        <f t="shared" si="26"/>
        <v>4</v>
      </c>
      <c r="I119" s="1">
        <f t="shared" ca="1" si="27"/>
        <v>4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3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1</v>
      </c>
      <c r="K121" t="s">
        <v>163</v>
      </c>
    </row>
    <row r="122" spans="5:13" x14ac:dyDescent="0.3">
      <c r="F122" t="s">
        <v>28</v>
      </c>
      <c r="G122" s="1">
        <f t="shared" si="25"/>
        <v>9</v>
      </c>
      <c r="H122" s="1">
        <f t="shared" si="26"/>
        <v>5</v>
      </c>
      <c r="I122" s="1">
        <f t="shared" ca="1" si="27"/>
        <v>10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12</v>
      </c>
      <c r="H125" s="1">
        <f t="shared" si="26"/>
        <v>4</v>
      </c>
      <c r="I125" s="1">
        <f t="shared" ca="1" si="27"/>
        <v>14</v>
      </c>
      <c r="M125" t="str">
        <f>CONCATENATE("Prev Rpt= ",$K$103)</f>
        <v>Prev Rpt= bugs-2017-03-31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40</v>
      </c>
      <c r="M126">
        <f ca="1">INDIRECT("'" &amp; $K$103 &amp; "'!$l" &amp; ROW())</f>
        <v>42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13</v>
      </c>
      <c r="M127">
        <f ca="1">INDIRECT("'" &amp; $K$103 &amp; "'!$l" &amp; ROW())</f>
        <v>14</v>
      </c>
    </row>
    <row r="128" spans="5:13" x14ac:dyDescent="0.3">
      <c r="F128" t="s">
        <v>230</v>
      </c>
      <c r="G128" s="1">
        <f t="shared" si="25"/>
        <v>1</v>
      </c>
      <c r="H128" s="1">
        <f t="shared" si="26"/>
        <v>0</v>
      </c>
      <c r="I128" s="1">
        <f t="shared" ca="1" si="27"/>
        <v>1</v>
      </c>
      <c r="K128" t="s">
        <v>200</v>
      </c>
      <c r="L128">
        <f>COUNTIFS(H2:H95, "p2")</f>
        <v>18</v>
      </c>
      <c r="M128">
        <f ca="1">INDIRECT("'" &amp; $K$103 &amp; "'!$l" &amp; ROW())</f>
        <v>18</v>
      </c>
    </row>
    <row r="129" spans="5:13" x14ac:dyDescent="0.3">
      <c r="F129" t="s">
        <v>19</v>
      </c>
      <c r="G129" s="1">
        <f t="shared" si="25"/>
        <v>3</v>
      </c>
      <c r="H129" s="1">
        <f t="shared" si="26"/>
        <v>1</v>
      </c>
      <c r="I129" s="1">
        <f t="shared" ca="1" si="27"/>
        <v>3</v>
      </c>
      <c r="K129" t="s">
        <v>203</v>
      </c>
      <c r="L129">
        <f>COUNTIFS(H2:H95, "unspecified")</f>
        <v>5</v>
      </c>
      <c r="M129">
        <f ca="1">INDIRECT("'" &amp; $K$103 &amp; "'!$l" &amp; ROW())</f>
        <v>5</v>
      </c>
    </row>
    <row r="130" spans="5:13" x14ac:dyDescent="0.3">
      <c r="F130" t="s">
        <v>86</v>
      </c>
      <c r="G130" s="1">
        <f t="shared" si="25"/>
        <v>12</v>
      </c>
      <c r="H130" s="1">
        <f t="shared" si="26"/>
        <v>5</v>
      </c>
      <c r="I130" s="1">
        <f t="shared" ca="1" si="27"/>
        <v>13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76</v>
      </c>
      <c r="M131" s="1">
        <f ca="1">SUM(M126:M129)</f>
        <v>79</v>
      </c>
    </row>
    <row r="132" spans="5:13" s="1" customFormat="1" x14ac:dyDescent="0.3">
      <c r="F132" s="1" t="s">
        <v>55</v>
      </c>
      <c r="G132" s="1">
        <f>COUNTIFS($F$2:$F$95,F132 &amp; "*")</f>
        <v>4</v>
      </c>
      <c r="H132" s="1">
        <f>COUNTIFS($F$2:$F$95,F132 &amp; "*",$H$2:$H$95,"P0")</f>
        <v>1</v>
      </c>
      <c r="I132" s="1">
        <f t="shared" ca="1" si="27"/>
        <v>5</v>
      </c>
    </row>
    <row r="133" spans="5:13" s="1" customFormat="1" x14ac:dyDescent="0.3">
      <c r="G133" s="1">
        <f>SUM(G115:G132)</f>
        <v>76</v>
      </c>
      <c r="H133" s="1">
        <f>SUM(H115:H132)</f>
        <v>40</v>
      </c>
      <c r="I133" s="1">
        <f ca="1">SUM(I115:I132)</f>
        <v>79</v>
      </c>
      <c r="K133" s="13" t="s">
        <v>952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3</v>
      </c>
      <c r="I136" s="1">
        <f ca="1">INDIRECT("'" &amp; $K$103 &amp; "'!$g" &amp; ROW())</f>
        <v>3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44</v>
      </c>
      <c r="I137" s="1">
        <f ca="1">INDIRECT("'" &amp; $K$103 &amp; "'!$g" &amp; ROW())</f>
        <v>47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29</v>
      </c>
      <c r="I138" s="1">
        <f ca="1">INDIRECT("'" &amp; $K$103 &amp; "'!$g" &amp; ROW())</f>
        <v>29</v>
      </c>
    </row>
    <row r="139" spans="5:13" x14ac:dyDescent="0.3">
      <c r="G139">
        <f>SUM(G136:G138)</f>
        <v>76</v>
      </c>
      <c r="I139">
        <f ca="1">INDIRECT("'" &amp; $K$103 &amp; "'!$g" &amp; ROW())</f>
        <v>79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43</v>
      </c>
      <c r="I141">
        <f ca="1">INDIRECT("'" &amp; $K$103 &amp; "'!$g" &amp;ROW())</f>
        <v>43</v>
      </c>
    </row>
    <row r="142" spans="5:13" s="1" customFormat="1" x14ac:dyDescent="0.3">
      <c r="E142"/>
      <c r="F142" t="s">
        <v>77</v>
      </c>
      <c r="G142">
        <f t="shared" si="28"/>
        <v>1</v>
      </c>
      <c r="I142">
        <f t="shared" ref="I142:I147" ca="1" si="29">INDIRECT("'" &amp; $K$103 &amp; "'!$g" &amp;ROW())</f>
        <v>1</v>
      </c>
    </row>
    <row r="143" spans="5:13" x14ac:dyDescent="0.3">
      <c r="F143" t="s">
        <v>43</v>
      </c>
      <c r="G143">
        <f t="shared" si="28"/>
        <v>18</v>
      </c>
      <c r="I143">
        <f t="shared" ca="1" si="29"/>
        <v>20</v>
      </c>
    </row>
    <row r="144" spans="5:13" s="1" customFormat="1" x14ac:dyDescent="0.3">
      <c r="E144"/>
      <c r="F144" t="s">
        <v>29</v>
      </c>
      <c r="G144">
        <f t="shared" si="28"/>
        <v>13</v>
      </c>
      <c r="I144">
        <f t="shared" ca="1" si="29"/>
        <v>14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0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76</v>
      </c>
      <c r="I149" s="1">
        <f ca="1">SUM(I141:I147)</f>
        <v>79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1</v>
      </c>
      <c r="I158">
        <f t="shared" ca="1" si="30"/>
        <v>1</v>
      </c>
    </row>
    <row r="159" spans="5:9" x14ac:dyDescent="0.3">
      <c r="F159" t="s">
        <v>768</v>
      </c>
      <c r="G159">
        <f t="shared" si="31"/>
        <v>14</v>
      </c>
      <c r="I159">
        <f t="shared" ca="1" si="30"/>
        <v>18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>
    <filterColumn colId="7">
      <filters>
        <filter val="P0"/>
      </filters>
    </filterColumn>
    <sortState ref="A2:AH101">
      <sortCondition ref="F2:F100"/>
    </sortState>
  </autoFilter>
  <conditionalFormatting sqref="F2:F100">
    <cfRule type="expression" dxfId="136" priority="4">
      <formula>IF(AND(F2 &lt;&gt; AE2, AE2 &lt;&gt; "NTR"), 1,0)</formula>
    </cfRule>
  </conditionalFormatting>
  <conditionalFormatting sqref="M2:M100">
    <cfRule type="expression" dxfId="135" priority="3">
      <formula>IF(AND(M2&lt;&gt;AF2,AF2 &lt;&gt; "---"),IF(AF2 &lt;&gt; "NoTarg",1,0),0)</formula>
    </cfRule>
  </conditionalFormatting>
  <conditionalFormatting sqref="L2:L100">
    <cfRule type="expression" dxfId="134" priority="2">
      <formula>IF(AND(L2 &lt;&gt; AG2, AG2 &lt;&gt; "NoWaive"), 1,0)</formula>
    </cfRule>
  </conditionalFormatting>
  <conditionalFormatting sqref="H2:H100">
    <cfRule type="expression" dxfId="133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32" priority="5">
      <formula>MOD(ROW(),2)=0</formula>
    </cfRule>
  </conditionalFormatting>
  <hyperlinks>
    <hyperlink ref="K115" r:id="rId1"/>
    <hyperlink ref="K1" location="'bugs-2017-04-03'!K118" display="Prev Notes"/>
    <hyperlink ref="N111" location="'bugs-2017-04-03'!A2" display="Top"/>
    <hyperlink ref="E18" r:id="rId2" display="moorthy.mm@hpe.com"/>
    <hyperlink ref="E12" r:id="rId3" display="gabriel.vicoveanu@hpe.com"/>
    <hyperlink ref="E84" r:id="rId4" display="akshay.ballal@hpe.com"/>
    <hyperlink ref="K137" r:id="rId5"/>
    <hyperlink ref="K134" r:id="rId6"/>
    <hyperlink ref="E52" r:id="rId7" display="matt.dumm@hpe.com"/>
  </hyperlink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4305" r:id="rId11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306" r:id="rId12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307" r:id="rId13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308" r:id="rId14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309" r:id="rId15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310" r:id="rId16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311" r:id="rId17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312" r:id="rId18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313" r:id="rId19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314" r:id="rId20" name="Button 10">
              <controlPr defaultSize="0" print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AH174"/>
  <sheetViews>
    <sheetView zoomScale="62" zoomScaleNormal="62" workbookViewId="0">
      <pane ySplit="1" topLeftCell="A79" activePane="bottomLeft" state="frozen"/>
      <selection pane="bottomLeft" activeCell="K122" sqref="K122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79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31-Mar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273</v>
      </c>
      <c r="B2">
        <f t="shared" ref="B2:B33" si="1">DAYS360(AB2,$K$104)</f>
        <v>3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62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42822.629328703704</v>
      </c>
      <c r="AD2">
        <v>6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P0</v>
      </c>
    </row>
    <row r="3" spans="1:34" x14ac:dyDescent="0.3">
      <c r="A3">
        <f t="shared" si="0"/>
        <v>164</v>
      </c>
      <c r="B3">
        <f t="shared" si="1"/>
        <v>3</v>
      </c>
      <c r="C3" s="4">
        <f t="shared" ca="1" si="2"/>
        <v>90773</v>
      </c>
      <c r="D3">
        <v>90773</v>
      </c>
      <c r="E3" t="s">
        <v>146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42822.184363425928</v>
      </c>
      <c r="AD3">
        <v>5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P2</v>
      </c>
    </row>
    <row r="4" spans="1:34" x14ac:dyDescent="0.3">
      <c r="A4">
        <f t="shared" si="0"/>
        <v>120</v>
      </c>
      <c r="B4">
        <f t="shared" si="1"/>
        <v>3</v>
      </c>
      <c r="C4" s="4">
        <f t="shared" ca="1" si="2"/>
        <v>93106</v>
      </c>
      <c r="D4">
        <v>93106</v>
      </c>
      <c r="E4" t="s">
        <v>146</v>
      </c>
      <c r="F4" t="s">
        <v>45</v>
      </c>
      <c r="G4" t="s">
        <v>46</v>
      </c>
      <c r="H4" t="s">
        <v>184</v>
      </c>
      <c r="I4" t="s">
        <v>245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42822.184513888889</v>
      </c>
      <c r="AD4">
        <v>5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74</v>
      </c>
      <c r="B5">
        <f t="shared" si="1"/>
        <v>15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768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42810.113634259258</v>
      </c>
      <c r="AD5">
        <v>9</v>
      </c>
      <c r="AE5" t="str">
        <f t="shared" ca="1" si="4"/>
        <v>ADE</v>
      </c>
      <c r="AF5" t="str">
        <f t="shared" ca="1" si="5"/>
        <v>Avitus_1.4.0.62-20170405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67</v>
      </c>
      <c r="B6">
        <f t="shared" si="1"/>
        <v>10</v>
      </c>
      <c r="C6" s="4">
        <f t="shared" ca="1" si="2"/>
        <v>94952</v>
      </c>
      <c r="D6">
        <v>94952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768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42815.121018518519</v>
      </c>
      <c r="AD6">
        <v>4</v>
      </c>
      <c r="AE6" t="str">
        <f t="shared" ca="1" si="4"/>
        <v>ADE</v>
      </c>
      <c r="AF6" t="str">
        <f t="shared" ca="1" si="5"/>
        <v>Avitus_1.4.0.62-20170405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37</v>
      </c>
      <c r="B7">
        <f t="shared" si="1"/>
        <v>9</v>
      </c>
      <c r="C7" s="4">
        <f t="shared" ca="1" si="2"/>
        <v>96366</v>
      </c>
      <c r="D7">
        <v>96366</v>
      </c>
      <c r="E7" t="s">
        <v>59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42816.157673611109</v>
      </c>
      <c r="AD7">
        <v>1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37</v>
      </c>
      <c r="B8">
        <f t="shared" si="1"/>
        <v>3</v>
      </c>
      <c r="C8" s="4">
        <f t="shared" ca="1" si="2"/>
        <v>96370</v>
      </c>
      <c r="D8">
        <v>96370</v>
      </c>
      <c r="E8" t="s">
        <v>104</v>
      </c>
      <c r="F8" t="s">
        <v>45</v>
      </c>
      <c r="G8" t="s">
        <v>46</v>
      </c>
      <c r="H8" t="s">
        <v>184</v>
      </c>
      <c r="I8" t="s">
        <v>560</v>
      </c>
      <c r="J8" t="s">
        <v>123</v>
      </c>
      <c r="K8" t="str">
        <f t="shared" ca="1" si="3"/>
        <v>.</v>
      </c>
      <c r="L8" t="s">
        <v>484</v>
      </c>
      <c r="M8" t="s">
        <v>769</v>
      </c>
      <c r="N8" t="s">
        <v>591</v>
      </c>
      <c r="O8" t="s">
        <v>123</v>
      </c>
      <c r="P8" t="s">
        <v>123</v>
      </c>
      <c r="Q8" t="s">
        <v>82</v>
      </c>
      <c r="S8" t="s">
        <v>269</v>
      </c>
      <c r="T8" t="s">
        <v>23</v>
      </c>
      <c r="U8" t="s">
        <v>39</v>
      </c>
      <c r="V8" t="s">
        <v>82</v>
      </c>
      <c r="W8" t="s">
        <v>95</v>
      </c>
      <c r="X8" t="s">
        <v>405</v>
      </c>
      <c r="Y8" t="s">
        <v>484</v>
      </c>
      <c r="Z8" t="s">
        <v>847</v>
      </c>
      <c r="AA8" s="2">
        <v>42790.31486111111</v>
      </c>
      <c r="AB8" s="2">
        <v>42822.573888888888</v>
      </c>
      <c r="AD8">
        <v>8</v>
      </c>
      <c r="AE8" t="str">
        <f t="shared" ca="1" si="4"/>
        <v>ADE</v>
      </c>
      <c r="AF8" t="str">
        <f t="shared" ca="1" si="5"/>
        <v>Avitus_1.4.0.61-20170329</v>
      </c>
      <c r="AG8" t="str">
        <f t="shared" ca="1" si="6"/>
        <v>NoWaive</v>
      </c>
      <c r="AH8" t="str">
        <f t="shared" ca="1" si="7"/>
        <v>P0</v>
      </c>
    </row>
    <row r="9" spans="1:34" x14ac:dyDescent="0.3">
      <c r="A9">
        <f t="shared" si="0"/>
        <v>21</v>
      </c>
      <c r="B9">
        <f t="shared" si="1"/>
        <v>0</v>
      </c>
      <c r="C9" s="4">
        <f t="shared" ca="1" si="2"/>
        <v>96940</v>
      </c>
      <c r="D9">
        <v>96940</v>
      </c>
      <c r="E9" t="s">
        <v>56</v>
      </c>
      <c r="F9" t="s">
        <v>45</v>
      </c>
      <c r="G9" t="s">
        <v>482</v>
      </c>
      <c r="H9" t="s">
        <v>156</v>
      </c>
      <c r="I9" t="s">
        <v>249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744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95</v>
      </c>
      <c r="X9" t="s">
        <v>290</v>
      </c>
      <c r="Y9" t="s">
        <v>484</v>
      </c>
      <c r="Z9" t="s">
        <v>484</v>
      </c>
      <c r="AA9" s="2">
        <v>42804.136145833334</v>
      </c>
      <c r="AB9" s="2">
        <v>42824.065520833334</v>
      </c>
      <c r="AD9">
        <v>3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unspecified</v>
      </c>
    </row>
    <row r="10" spans="1:34" x14ac:dyDescent="0.3">
      <c r="A10">
        <f t="shared" si="0"/>
        <v>15</v>
      </c>
      <c r="B10">
        <f t="shared" si="1"/>
        <v>0</v>
      </c>
      <c r="C10" s="4">
        <f t="shared" ca="1" si="2"/>
        <v>97125</v>
      </c>
      <c r="D10">
        <v>97125</v>
      </c>
      <c r="E10" t="s">
        <v>56</v>
      </c>
      <c r="F10" t="s">
        <v>45</v>
      </c>
      <c r="G10" t="s">
        <v>46</v>
      </c>
      <c r="H10" t="s">
        <v>156</v>
      </c>
      <c r="I10" t="s">
        <v>123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790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Z10" t="s">
        <v>484</v>
      </c>
      <c r="AA10" s="2">
        <v>42810.059907407405</v>
      </c>
      <c r="AB10" s="2">
        <v>42825.179722222223</v>
      </c>
      <c r="AD10">
        <v>8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unspecified</v>
      </c>
    </row>
    <row r="11" spans="1:34" x14ac:dyDescent="0.3">
      <c r="A11">
        <f t="shared" si="0"/>
        <v>4</v>
      </c>
      <c r="B11">
        <f t="shared" si="1"/>
        <v>2</v>
      </c>
      <c r="C11" s="4">
        <f t="shared" ca="1" si="2"/>
        <v>97540</v>
      </c>
      <c r="D11">
        <v>97540</v>
      </c>
      <c r="E11" t="s">
        <v>904</v>
      </c>
      <c r="F11" t="s">
        <v>45</v>
      </c>
      <c r="G11" t="s">
        <v>446</v>
      </c>
      <c r="H11" t="s">
        <v>156</v>
      </c>
      <c r="I11" t="s">
        <v>123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909</v>
      </c>
      <c r="O11" t="s">
        <v>123</v>
      </c>
      <c r="P11" t="s">
        <v>123</v>
      </c>
      <c r="Q11" t="s">
        <v>82</v>
      </c>
      <c r="S11" t="s">
        <v>269</v>
      </c>
      <c r="T11" t="s">
        <v>36</v>
      </c>
      <c r="U11" t="s">
        <v>35</v>
      </c>
      <c r="V11" t="s">
        <v>82</v>
      </c>
      <c r="W11" t="s">
        <v>90</v>
      </c>
      <c r="X11" t="s">
        <v>430</v>
      </c>
      <c r="Y11" t="s">
        <v>484</v>
      </c>
      <c r="Z11" t="s">
        <v>484</v>
      </c>
      <c r="AA11" s="2">
        <v>42821.82739583333</v>
      </c>
      <c r="AB11" s="2">
        <v>42823.993506944447</v>
      </c>
      <c r="AD11">
        <v>5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unspecified</v>
      </c>
    </row>
    <row r="12" spans="1:34" x14ac:dyDescent="0.3">
      <c r="A12">
        <f t="shared" si="0"/>
        <v>4</v>
      </c>
      <c r="B12">
        <f t="shared" si="1"/>
        <v>0</v>
      </c>
      <c r="C12" s="4">
        <f t="shared" ca="1" si="2"/>
        <v>97541</v>
      </c>
      <c r="D12">
        <v>97541</v>
      </c>
      <c r="E12" t="s">
        <v>140</v>
      </c>
      <c r="F12" t="s">
        <v>45</v>
      </c>
      <c r="G12" t="s">
        <v>131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768</v>
      </c>
      <c r="N12" t="s">
        <v>910</v>
      </c>
      <c r="O12" t="s">
        <v>123</v>
      </c>
      <c r="P12" t="s">
        <v>944</v>
      </c>
      <c r="Q12" t="s">
        <v>82</v>
      </c>
      <c r="S12" t="s">
        <v>269</v>
      </c>
      <c r="T12" t="s">
        <v>36</v>
      </c>
      <c r="U12" t="s">
        <v>39</v>
      </c>
      <c r="V12" t="s">
        <v>82</v>
      </c>
      <c r="W12" t="s">
        <v>499</v>
      </c>
      <c r="X12" t="s">
        <v>140</v>
      </c>
      <c r="Y12" t="s">
        <v>484</v>
      </c>
      <c r="Z12" t="s">
        <v>484</v>
      </c>
      <c r="AA12" s="2">
        <v>42821.924618055556</v>
      </c>
      <c r="AB12" s="2">
        <v>42824.457662037035</v>
      </c>
      <c r="AD12">
        <v>2</v>
      </c>
      <c r="AE12" t="str">
        <f t="shared" ca="1" si="4"/>
        <v>ADE</v>
      </c>
      <c r="AF12" t="str">
        <f t="shared" ca="1" si="5"/>
        <v>Avitus_1.4.0.62-20170405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81</v>
      </c>
      <c r="B13">
        <f t="shared" si="1"/>
        <v>9</v>
      </c>
      <c r="C13" s="4">
        <f t="shared" ca="1" si="2"/>
        <v>94384</v>
      </c>
      <c r="D13">
        <v>94384</v>
      </c>
      <c r="E13" t="s">
        <v>130</v>
      </c>
      <c r="F13" t="s">
        <v>63</v>
      </c>
      <c r="G13" t="s">
        <v>64</v>
      </c>
      <c r="H13" t="s">
        <v>184</v>
      </c>
      <c r="I13" t="s">
        <v>81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308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22</v>
      </c>
      <c r="V13" t="s">
        <v>82</v>
      </c>
      <c r="W13" t="s">
        <v>90</v>
      </c>
      <c r="X13" t="s">
        <v>300</v>
      </c>
      <c r="Y13" t="s">
        <v>484</v>
      </c>
      <c r="Z13" t="s">
        <v>484</v>
      </c>
      <c r="AA13" s="2">
        <v>42745.123425925929</v>
      </c>
      <c r="AB13" s="2">
        <v>42816.188194444447</v>
      </c>
      <c r="AD13">
        <v>14</v>
      </c>
      <c r="AE13" t="str">
        <f t="shared" ca="1" si="4"/>
        <v>AvatarFS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39</v>
      </c>
      <c r="B14">
        <f t="shared" si="1"/>
        <v>15</v>
      </c>
      <c r="C14" s="4">
        <f t="shared" ca="1" si="2"/>
        <v>96279</v>
      </c>
      <c r="D14">
        <v>96279</v>
      </c>
      <c r="E14" t="s">
        <v>804</v>
      </c>
      <c r="F14" t="s">
        <v>63</v>
      </c>
      <c r="G14" t="s">
        <v>55</v>
      </c>
      <c r="H14" t="s">
        <v>184</v>
      </c>
      <c r="I14" t="s">
        <v>649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545</v>
      </c>
      <c r="O14" t="s">
        <v>123</v>
      </c>
      <c r="P14" t="s">
        <v>123</v>
      </c>
      <c r="Q14" t="s">
        <v>82</v>
      </c>
      <c r="S14" t="s">
        <v>269</v>
      </c>
      <c r="T14" t="s">
        <v>36</v>
      </c>
      <c r="U14" t="s">
        <v>22</v>
      </c>
      <c r="V14" t="s">
        <v>82</v>
      </c>
      <c r="W14" t="s">
        <v>90</v>
      </c>
      <c r="X14" t="s">
        <v>405</v>
      </c>
      <c r="Y14" t="s">
        <v>100</v>
      </c>
      <c r="Z14" t="s">
        <v>484</v>
      </c>
      <c r="AA14" s="2">
        <v>42788.363287037035</v>
      </c>
      <c r="AB14" s="2">
        <v>42810.963067129633</v>
      </c>
      <c r="AD14">
        <v>2</v>
      </c>
      <c r="AE14" t="str">
        <f t="shared" ca="1" si="4"/>
        <v>AvatarFS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27</v>
      </c>
      <c r="B15">
        <f t="shared" si="1"/>
        <v>0</v>
      </c>
      <c r="C15" s="4">
        <f t="shared" ca="1" si="2"/>
        <v>96673</v>
      </c>
      <c r="D15">
        <v>96673</v>
      </c>
      <c r="E15" t="s">
        <v>410</v>
      </c>
      <c r="F15" t="s">
        <v>63</v>
      </c>
      <c r="G15" t="s">
        <v>647</v>
      </c>
      <c r="H15" t="s">
        <v>184</v>
      </c>
      <c r="I15" t="s">
        <v>81</v>
      </c>
      <c r="J15" t="s">
        <v>123</v>
      </c>
      <c r="K15" t="str">
        <f t="shared" ca="1" si="3"/>
        <v>.</v>
      </c>
      <c r="L15" t="s">
        <v>484</v>
      </c>
      <c r="M15" t="s">
        <v>768</v>
      </c>
      <c r="N15" t="s">
        <v>670</v>
      </c>
      <c r="O15" t="s">
        <v>123</v>
      </c>
      <c r="P15" t="s">
        <v>123</v>
      </c>
      <c r="Q15" t="s">
        <v>82</v>
      </c>
      <c r="S15" t="s">
        <v>269</v>
      </c>
      <c r="T15" t="s">
        <v>23</v>
      </c>
      <c r="U15" t="s">
        <v>22</v>
      </c>
      <c r="V15" t="s">
        <v>82</v>
      </c>
      <c r="W15" t="s">
        <v>90</v>
      </c>
      <c r="X15" t="s">
        <v>654</v>
      </c>
      <c r="Y15" t="s">
        <v>484</v>
      </c>
      <c r="Z15" t="s">
        <v>847</v>
      </c>
      <c r="AA15" s="2">
        <v>42798.216932870368</v>
      </c>
      <c r="AB15" s="2">
        <v>42824.982881944445</v>
      </c>
      <c r="AD15">
        <v>5</v>
      </c>
      <c r="AE15" t="str">
        <f t="shared" ca="1" si="4"/>
        <v>AvatarFS</v>
      </c>
      <c r="AF15" t="str">
        <f t="shared" ca="1" si="5"/>
        <v>Avitus_1.4.0.61-20170329</v>
      </c>
      <c r="AG15" t="str">
        <f t="shared" ca="1" si="6"/>
        <v>NoWaive</v>
      </c>
      <c r="AH15" t="str">
        <f t="shared" ca="1" si="7"/>
        <v>P0</v>
      </c>
    </row>
    <row r="16" spans="1:34" x14ac:dyDescent="0.3">
      <c r="A16">
        <f t="shared" si="0"/>
        <v>24</v>
      </c>
      <c r="B16">
        <f t="shared" si="1"/>
        <v>9</v>
      </c>
      <c r="C16" s="4">
        <f t="shared" ca="1" si="2"/>
        <v>96764</v>
      </c>
      <c r="D16">
        <v>96764</v>
      </c>
      <c r="E16" t="s">
        <v>410</v>
      </c>
      <c r="F16" t="s">
        <v>63</v>
      </c>
      <c r="G16" t="s">
        <v>647</v>
      </c>
      <c r="H16" t="s">
        <v>184</v>
      </c>
      <c r="I16" t="s">
        <v>81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653</v>
      </c>
      <c r="O16" t="s">
        <v>123</v>
      </c>
      <c r="P16" t="s">
        <v>123</v>
      </c>
      <c r="Q16" t="s">
        <v>82</v>
      </c>
      <c r="S16" t="s">
        <v>269</v>
      </c>
      <c r="T16" t="s">
        <v>23</v>
      </c>
      <c r="U16" t="s">
        <v>22</v>
      </c>
      <c r="V16" t="s">
        <v>82</v>
      </c>
      <c r="W16" t="s">
        <v>90</v>
      </c>
      <c r="X16" t="s">
        <v>654</v>
      </c>
      <c r="Y16" t="s">
        <v>484</v>
      </c>
      <c r="Z16" t="s">
        <v>484</v>
      </c>
      <c r="AA16" s="2">
        <v>42801.104432870372</v>
      </c>
      <c r="AB16" s="2">
        <v>42816.269120370373</v>
      </c>
      <c r="AD16">
        <v>13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14</v>
      </c>
      <c r="B17">
        <f t="shared" si="1"/>
        <v>0</v>
      </c>
      <c r="C17" s="4">
        <f t="shared" ca="1" si="2"/>
        <v>97187</v>
      </c>
      <c r="D17">
        <v>97187</v>
      </c>
      <c r="E17" t="s">
        <v>801</v>
      </c>
      <c r="F17" t="s">
        <v>63</v>
      </c>
      <c r="G17" t="s">
        <v>446</v>
      </c>
      <c r="H17" t="s">
        <v>112</v>
      </c>
      <c r="I17" t="s">
        <v>30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818</v>
      </c>
      <c r="O17">
        <v>17100</v>
      </c>
      <c r="P17" t="s">
        <v>123</v>
      </c>
      <c r="Q17" t="s">
        <v>82</v>
      </c>
      <c r="S17" t="s">
        <v>269</v>
      </c>
      <c r="T17" t="s">
        <v>36</v>
      </c>
      <c r="U17" t="s">
        <v>35</v>
      </c>
      <c r="V17" t="s">
        <v>190</v>
      </c>
      <c r="W17" t="s">
        <v>26</v>
      </c>
      <c r="X17" t="s">
        <v>108</v>
      </c>
      <c r="Y17" t="s">
        <v>103</v>
      </c>
      <c r="Z17" t="s">
        <v>484</v>
      </c>
      <c r="AA17" s="2">
        <v>42811.371180555558</v>
      </c>
      <c r="AB17" s="2">
        <v>42824.081805555557</v>
      </c>
      <c r="AD17">
        <v>1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P1</v>
      </c>
    </row>
    <row r="18" spans="1:34" x14ac:dyDescent="0.3">
      <c r="A18">
        <f t="shared" si="0"/>
        <v>12</v>
      </c>
      <c r="B18">
        <f t="shared" si="1"/>
        <v>0</v>
      </c>
      <c r="C18" s="4">
        <f t="shared" ca="1" si="2"/>
        <v>97247</v>
      </c>
      <c r="D18">
        <v>97247</v>
      </c>
      <c r="E18" t="s">
        <v>62</v>
      </c>
      <c r="F18" t="s">
        <v>63</v>
      </c>
      <c r="G18" t="s">
        <v>555</v>
      </c>
      <c r="H18" t="s">
        <v>184</v>
      </c>
      <c r="I18" t="s">
        <v>68</v>
      </c>
      <c r="J18" t="s">
        <v>123</v>
      </c>
      <c r="K18" t="str">
        <f t="shared" ca="1" si="3"/>
        <v>.</v>
      </c>
      <c r="L18" t="s">
        <v>484</v>
      </c>
      <c r="M18" t="s">
        <v>768</v>
      </c>
      <c r="N18" t="s">
        <v>897</v>
      </c>
      <c r="O18" t="s">
        <v>123</v>
      </c>
      <c r="P18" t="s">
        <v>616</v>
      </c>
      <c r="Q18" t="s">
        <v>82</v>
      </c>
      <c r="S18" t="s">
        <v>269</v>
      </c>
      <c r="T18" t="s">
        <v>36</v>
      </c>
      <c r="U18" t="s">
        <v>39</v>
      </c>
      <c r="V18" t="s">
        <v>82</v>
      </c>
      <c r="W18" t="s">
        <v>90</v>
      </c>
      <c r="X18" t="s">
        <v>617</v>
      </c>
      <c r="Y18" t="s">
        <v>484</v>
      </c>
      <c r="Z18" t="s">
        <v>484</v>
      </c>
      <c r="AA18" s="2">
        <v>42813.979155092595</v>
      </c>
      <c r="AB18" s="2">
        <v>42824.099386574075</v>
      </c>
      <c r="AD18">
        <v>8</v>
      </c>
      <c r="AE18" t="str">
        <f t="shared" ca="1" si="4"/>
        <v>AvatarFS</v>
      </c>
      <c r="AF18" t="str">
        <f t="shared" ca="1" si="5"/>
        <v>Avitus_1.4.0.62-20170405</v>
      </c>
      <c r="AG18" t="str">
        <f t="shared" ca="1" si="6"/>
        <v>NoWaive</v>
      </c>
      <c r="AH18" t="str">
        <f t="shared" ca="1" si="7"/>
        <v>P0</v>
      </c>
    </row>
    <row r="19" spans="1:34" x14ac:dyDescent="0.3">
      <c r="A19">
        <f t="shared" si="0"/>
        <v>11</v>
      </c>
      <c r="B19">
        <f t="shared" si="1"/>
        <v>3</v>
      </c>
      <c r="C19" s="4">
        <f t="shared" ca="1" si="2"/>
        <v>97251</v>
      </c>
      <c r="D19">
        <v>97251</v>
      </c>
      <c r="E19" t="s">
        <v>138</v>
      </c>
      <c r="F19" t="s">
        <v>63</v>
      </c>
      <c r="G19" t="s">
        <v>120</v>
      </c>
      <c r="H19" t="s">
        <v>94</v>
      </c>
      <c r="I19" t="s">
        <v>701</v>
      </c>
      <c r="J19" t="s">
        <v>123</v>
      </c>
      <c r="K19" t="str">
        <f t="shared" ca="1" si="3"/>
        <v>.</v>
      </c>
      <c r="L19" t="s">
        <v>484</v>
      </c>
      <c r="M19" t="s">
        <v>768</v>
      </c>
      <c r="N19" t="s">
        <v>819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35</v>
      </c>
      <c r="V19" t="s">
        <v>29</v>
      </c>
      <c r="W19" t="s">
        <v>90</v>
      </c>
      <c r="X19" t="s">
        <v>412</v>
      </c>
      <c r="Y19" t="s">
        <v>484</v>
      </c>
      <c r="Z19" t="s">
        <v>847</v>
      </c>
      <c r="AA19" s="2">
        <v>42814.013414351852</v>
      </c>
      <c r="AB19" s="2">
        <v>42822.443564814814</v>
      </c>
      <c r="AD19">
        <v>5</v>
      </c>
      <c r="AE19" t="str">
        <f t="shared" ca="1" si="4"/>
        <v>AvatarFS</v>
      </c>
      <c r="AF19" t="str">
        <f t="shared" ca="1" si="5"/>
        <v>Avitus_1.4.0.62-20170405</v>
      </c>
      <c r="AG19" t="str">
        <f t="shared" ca="1" si="6"/>
        <v>NoWaive</v>
      </c>
      <c r="AH19" t="str">
        <f t="shared" ca="1" si="7"/>
        <v>P2</v>
      </c>
    </row>
    <row r="20" spans="1:34" x14ac:dyDescent="0.3">
      <c r="A20">
        <f t="shared" si="0"/>
        <v>9</v>
      </c>
      <c r="B20">
        <f t="shared" si="1"/>
        <v>0</v>
      </c>
      <c r="C20" s="4">
        <f t="shared" ca="1" si="2"/>
        <v>97354</v>
      </c>
      <c r="D20">
        <v>97354</v>
      </c>
      <c r="E20" t="s">
        <v>845</v>
      </c>
      <c r="F20" t="s">
        <v>63</v>
      </c>
      <c r="G20" t="s">
        <v>841</v>
      </c>
      <c r="H20" t="s">
        <v>184</v>
      </c>
      <c r="I20" t="s">
        <v>245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898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82</v>
      </c>
      <c r="W20" t="s">
        <v>105</v>
      </c>
      <c r="X20" t="s">
        <v>845</v>
      </c>
      <c r="Y20" t="s">
        <v>484</v>
      </c>
      <c r="Z20" t="s">
        <v>484</v>
      </c>
      <c r="AA20" s="2">
        <v>42816.056284722225</v>
      </c>
      <c r="AB20" s="2">
        <v>42824.070856481485</v>
      </c>
      <c r="AD20">
        <v>3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3</v>
      </c>
      <c r="B21">
        <f t="shared" si="1"/>
        <v>0</v>
      </c>
      <c r="C21" s="4">
        <f t="shared" ca="1" si="2"/>
        <v>97551</v>
      </c>
      <c r="D21">
        <v>97551</v>
      </c>
      <c r="E21" t="s">
        <v>845</v>
      </c>
      <c r="F21" t="s">
        <v>63</v>
      </c>
      <c r="G21" t="s">
        <v>446</v>
      </c>
      <c r="H21" t="s">
        <v>184</v>
      </c>
      <c r="I21" t="s">
        <v>30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921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190</v>
      </c>
      <c r="W21" t="s">
        <v>26</v>
      </c>
      <c r="X21" t="s">
        <v>412</v>
      </c>
      <c r="Y21" t="s">
        <v>100</v>
      </c>
      <c r="Z21" t="s">
        <v>484</v>
      </c>
      <c r="AA21" s="2">
        <v>42822.285578703704</v>
      </c>
      <c r="AB21" s="2">
        <v>42824.083993055552</v>
      </c>
      <c r="AD21">
        <v>1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>NoWaive</v>
      </c>
      <c r="AH21" t="str">
        <f t="shared" ca="1" si="7"/>
        <v>P0</v>
      </c>
    </row>
    <row r="22" spans="1:34" x14ac:dyDescent="0.3">
      <c r="A22">
        <f t="shared" si="0"/>
        <v>0</v>
      </c>
      <c r="B22">
        <f t="shared" si="1"/>
        <v>0</v>
      </c>
      <c r="C22" s="4">
        <f t="shared" ca="1" si="2"/>
        <v>97673</v>
      </c>
      <c r="D22">
        <v>97673</v>
      </c>
      <c r="E22" t="s">
        <v>62</v>
      </c>
      <c r="F22" t="s">
        <v>63</v>
      </c>
      <c r="G22" t="s">
        <v>733</v>
      </c>
      <c r="H22" t="s">
        <v>184</v>
      </c>
      <c r="I22" t="s">
        <v>24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933</v>
      </c>
      <c r="O22">
        <v>17067</v>
      </c>
      <c r="P22" t="s">
        <v>123</v>
      </c>
      <c r="Q22" t="s">
        <v>82</v>
      </c>
      <c r="S22" t="s">
        <v>269</v>
      </c>
      <c r="T22" t="s">
        <v>36</v>
      </c>
      <c r="U22" t="s">
        <v>22</v>
      </c>
      <c r="V22" t="s">
        <v>190</v>
      </c>
      <c r="W22" t="s">
        <v>26</v>
      </c>
      <c r="X22" t="s">
        <v>934</v>
      </c>
      <c r="Y22" t="s">
        <v>100</v>
      </c>
      <c r="Z22" t="s">
        <v>484</v>
      </c>
      <c r="AA22" s="2">
        <v>42824.147233796299</v>
      </c>
      <c r="AB22" s="2">
        <v>42824.231400462966</v>
      </c>
      <c r="AD22">
        <v>2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0</v>
      </c>
      <c r="B23">
        <f t="shared" si="1"/>
        <v>0</v>
      </c>
      <c r="C23" s="4">
        <f t="shared" ca="1" si="2"/>
        <v>97678</v>
      </c>
      <c r="D23">
        <v>97678</v>
      </c>
      <c r="E23" t="s">
        <v>62</v>
      </c>
      <c r="F23" t="s">
        <v>63</v>
      </c>
      <c r="G23" t="s">
        <v>446</v>
      </c>
      <c r="H23" t="s">
        <v>112</v>
      </c>
      <c r="I23" t="s">
        <v>24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935</v>
      </c>
      <c r="O23" t="s">
        <v>123</v>
      </c>
      <c r="P23" t="s">
        <v>123</v>
      </c>
      <c r="Q23" t="s">
        <v>82</v>
      </c>
      <c r="S23" t="s">
        <v>269</v>
      </c>
      <c r="T23" t="s">
        <v>36</v>
      </c>
      <c r="U23" t="s">
        <v>35</v>
      </c>
      <c r="V23" t="s">
        <v>190</v>
      </c>
      <c r="W23" t="s">
        <v>26</v>
      </c>
      <c r="X23" t="s">
        <v>934</v>
      </c>
      <c r="Y23" t="s">
        <v>103</v>
      </c>
      <c r="Z23" t="s">
        <v>484</v>
      </c>
      <c r="AA23" s="2">
        <v>42824.161898148152</v>
      </c>
      <c r="AB23" s="2">
        <v>42824.232777777775</v>
      </c>
      <c r="AD23">
        <v>2</v>
      </c>
      <c r="AE23" t="str">
        <f t="shared" ca="1" si="4"/>
        <v>AvatarFS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P1</v>
      </c>
    </row>
    <row r="24" spans="1:34" x14ac:dyDescent="0.3">
      <c r="A24">
        <f t="shared" si="0"/>
        <v>362</v>
      </c>
      <c r="B24">
        <f t="shared" si="1"/>
        <v>71</v>
      </c>
      <c r="C24" s="4">
        <f t="shared" ca="1" si="2"/>
        <v>79691</v>
      </c>
      <c r="D24">
        <v>79691</v>
      </c>
      <c r="E24" t="s">
        <v>69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310</v>
      </c>
      <c r="O24" t="s">
        <v>123</v>
      </c>
      <c r="P24" t="s">
        <v>123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95</v>
      </c>
      <c r="X24" t="s">
        <v>311</v>
      </c>
      <c r="Y24" t="s">
        <v>484</v>
      </c>
      <c r="Z24" t="s">
        <v>484</v>
      </c>
      <c r="AA24" s="2">
        <v>42458.048437500001</v>
      </c>
      <c r="AB24" s="2">
        <v>42755.033599537041</v>
      </c>
      <c r="AD24">
        <v>6</v>
      </c>
      <c r="AE24" t="str">
        <f t="shared" ca="1" si="4"/>
        <v>Documentation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270</v>
      </c>
      <c r="B25">
        <f t="shared" si="1"/>
        <v>54</v>
      </c>
      <c r="C25" s="4">
        <f t="shared" ca="1" si="2"/>
        <v>85572</v>
      </c>
      <c r="D25">
        <v>85572</v>
      </c>
      <c r="E25" t="s">
        <v>252</v>
      </c>
      <c r="F25" t="s">
        <v>70</v>
      </c>
      <c r="G25" t="s">
        <v>71</v>
      </c>
      <c r="H25" t="s">
        <v>184</v>
      </c>
      <c r="I25" t="s">
        <v>81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313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95</v>
      </c>
      <c r="X25" t="s">
        <v>272</v>
      </c>
      <c r="Y25" t="s">
        <v>484</v>
      </c>
      <c r="Z25" t="s">
        <v>484</v>
      </c>
      <c r="AA25" s="2">
        <v>42552.705081018517</v>
      </c>
      <c r="AB25" s="2">
        <v>42773.558530092596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212</v>
      </c>
      <c r="B26">
        <f t="shared" si="1"/>
        <v>71</v>
      </c>
      <c r="C26" s="4">
        <f t="shared" ca="1" si="2"/>
        <v>88250</v>
      </c>
      <c r="D26">
        <v>88250</v>
      </c>
      <c r="E26" t="s">
        <v>72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314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105</v>
      </c>
      <c r="X26" t="s">
        <v>315</v>
      </c>
      <c r="Y26" t="s">
        <v>484</v>
      </c>
      <c r="Z26" t="s">
        <v>484</v>
      </c>
      <c r="AA26" s="2">
        <v>42611.350347222222</v>
      </c>
      <c r="AB26" s="2">
        <v>42755.033576388887</v>
      </c>
      <c r="AD26">
        <v>7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21</v>
      </c>
      <c r="B27">
        <f t="shared" si="1"/>
        <v>21</v>
      </c>
      <c r="C27" s="4">
        <f t="shared" ca="1" si="2"/>
        <v>96941</v>
      </c>
      <c r="D27">
        <v>96941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749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54</v>
      </c>
      <c r="X27" t="s">
        <v>188</v>
      </c>
      <c r="Y27" t="s">
        <v>484</v>
      </c>
      <c r="Z27" t="s">
        <v>484</v>
      </c>
      <c r="AA27" s="2">
        <v>42804.150763888887</v>
      </c>
      <c r="AB27" s="2">
        <v>42804.495324074072</v>
      </c>
      <c r="AD27">
        <v>8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10</v>
      </c>
      <c r="B28">
        <f t="shared" si="1"/>
        <v>7</v>
      </c>
      <c r="C28" s="4">
        <f t="shared" ca="1" si="2"/>
        <v>97340</v>
      </c>
      <c r="D28">
        <v>97340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852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39</v>
      </c>
      <c r="V28" t="s">
        <v>82</v>
      </c>
      <c r="W28" t="s">
        <v>54</v>
      </c>
      <c r="X28" t="s">
        <v>389</v>
      </c>
      <c r="Y28" t="s">
        <v>484</v>
      </c>
      <c r="Z28" t="s">
        <v>484</v>
      </c>
      <c r="AA28" s="2">
        <v>42815.614641203705</v>
      </c>
      <c r="AB28" s="2">
        <v>42818.02071759259</v>
      </c>
      <c r="AD28">
        <v>5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40</v>
      </c>
      <c r="B29">
        <f t="shared" si="1"/>
        <v>0</v>
      </c>
      <c r="C29" s="4">
        <f t="shared" ca="1" si="2"/>
        <v>96207</v>
      </c>
      <c r="D29">
        <v>96207</v>
      </c>
      <c r="E29" t="s">
        <v>413</v>
      </c>
      <c r="F29" t="s">
        <v>253</v>
      </c>
      <c r="G29" t="s">
        <v>254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945</v>
      </c>
      <c r="N29" t="s">
        <v>853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22</v>
      </c>
      <c r="V29" t="s">
        <v>82</v>
      </c>
      <c r="W29" t="s">
        <v>67</v>
      </c>
      <c r="X29" t="s">
        <v>331</v>
      </c>
      <c r="Y29" t="s">
        <v>484</v>
      </c>
      <c r="Z29" t="s">
        <v>484</v>
      </c>
      <c r="AA29" s="2">
        <v>42787.138067129628</v>
      </c>
      <c r="AB29" s="2">
        <v>42824.447905092595</v>
      </c>
      <c r="AD29">
        <v>9</v>
      </c>
      <c r="AE29" t="str">
        <f t="shared" ca="1" si="4"/>
        <v>File Access Auditing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10</v>
      </c>
      <c r="B30">
        <f t="shared" si="1"/>
        <v>0</v>
      </c>
      <c r="C30" s="4">
        <f t="shared" ca="1" si="2"/>
        <v>97325</v>
      </c>
      <c r="D30">
        <v>97325</v>
      </c>
      <c r="E30" t="s">
        <v>435</v>
      </c>
      <c r="F30" t="s">
        <v>253</v>
      </c>
      <c r="G30" t="s">
        <v>702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946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39</v>
      </c>
      <c r="V30" t="s">
        <v>82</v>
      </c>
      <c r="W30" t="s">
        <v>54</v>
      </c>
      <c r="X30" t="s">
        <v>456</v>
      </c>
      <c r="Y30" t="s">
        <v>484</v>
      </c>
      <c r="Z30" t="s">
        <v>484</v>
      </c>
      <c r="AA30" s="2">
        <v>42815.376701388886</v>
      </c>
      <c r="AB30" s="2">
        <v>42825.157326388886</v>
      </c>
      <c r="AD30">
        <v>5</v>
      </c>
      <c r="AE30" t="str">
        <f t="shared" ca="1" si="4"/>
        <v>File Access Auditing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P0</v>
      </c>
    </row>
    <row r="31" spans="1:34" x14ac:dyDescent="0.3">
      <c r="A31">
        <f t="shared" si="0"/>
        <v>2</v>
      </c>
      <c r="B31">
        <f t="shared" si="1"/>
        <v>0</v>
      </c>
      <c r="C31" s="4">
        <f t="shared" ca="1" si="2"/>
        <v>97618</v>
      </c>
      <c r="D31">
        <v>97618</v>
      </c>
      <c r="E31" t="s">
        <v>140</v>
      </c>
      <c r="F31" t="s">
        <v>253</v>
      </c>
      <c r="G31" t="s">
        <v>702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947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54</v>
      </c>
      <c r="X31" t="s">
        <v>456</v>
      </c>
      <c r="Y31" t="s">
        <v>484</v>
      </c>
      <c r="Z31" t="s">
        <v>484</v>
      </c>
      <c r="AA31" s="2">
        <v>42823.494652777779</v>
      </c>
      <c r="AB31" s="2">
        <v>42825.159097222226</v>
      </c>
      <c r="AD31">
        <v>6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0</v>
      </c>
      <c r="B32">
        <f t="shared" si="1"/>
        <v>0</v>
      </c>
      <c r="C32" s="4">
        <f t="shared" ca="1" si="2"/>
        <v>97709</v>
      </c>
      <c r="D32">
        <v>97709</v>
      </c>
      <c r="E32" t="s">
        <v>413</v>
      </c>
      <c r="F32" t="s">
        <v>253</v>
      </c>
      <c r="G32" t="s">
        <v>255</v>
      </c>
      <c r="H32" t="s">
        <v>184</v>
      </c>
      <c r="I32" t="s">
        <v>68</v>
      </c>
      <c r="J32" t="s">
        <v>123</v>
      </c>
      <c r="K32" t="str">
        <f t="shared" ca="1" si="3"/>
        <v>NTR</v>
      </c>
      <c r="L32" t="s">
        <v>484</v>
      </c>
      <c r="M32" t="s">
        <v>768</v>
      </c>
      <c r="N32" t="s">
        <v>948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54</v>
      </c>
      <c r="X32" t="s">
        <v>277</v>
      </c>
      <c r="Y32" t="s">
        <v>484</v>
      </c>
      <c r="Z32" t="s">
        <v>484</v>
      </c>
      <c r="AA32" s="2">
        <v>42824.646111111113</v>
      </c>
      <c r="AB32" s="2">
        <v>42825.156469907408</v>
      </c>
      <c r="AD32">
        <v>2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143</v>
      </c>
      <c r="B33">
        <f t="shared" si="1"/>
        <v>0</v>
      </c>
      <c r="C33" s="4">
        <f t="shared" ca="1" si="2"/>
        <v>91994</v>
      </c>
      <c r="D33">
        <v>91994</v>
      </c>
      <c r="E33" t="s">
        <v>414</v>
      </c>
      <c r="F33" t="s">
        <v>215</v>
      </c>
      <c r="G33" t="s">
        <v>415</v>
      </c>
      <c r="H33" t="s">
        <v>184</v>
      </c>
      <c r="I33" t="s">
        <v>81</v>
      </c>
      <c r="J33" t="s">
        <v>123</v>
      </c>
      <c r="K33" t="str">
        <f t="shared" ca="1" si="3"/>
        <v>.</v>
      </c>
      <c r="L33" t="s">
        <v>484</v>
      </c>
      <c r="M33" t="s">
        <v>768</v>
      </c>
      <c r="N33" t="s">
        <v>362</v>
      </c>
      <c r="O33" t="s">
        <v>123</v>
      </c>
      <c r="P33" t="s">
        <v>825</v>
      </c>
      <c r="Q33" t="s">
        <v>82</v>
      </c>
      <c r="S33" t="s">
        <v>269</v>
      </c>
      <c r="T33" t="s">
        <v>36</v>
      </c>
      <c r="U33" t="s">
        <v>35</v>
      </c>
      <c r="V33" t="s">
        <v>82</v>
      </c>
      <c r="W33" t="s">
        <v>54</v>
      </c>
      <c r="X33" t="s">
        <v>272</v>
      </c>
      <c r="Y33" t="s">
        <v>484</v>
      </c>
      <c r="Z33" t="s">
        <v>484</v>
      </c>
      <c r="AA33" s="2">
        <v>42682.225185185183</v>
      </c>
      <c r="AB33" s="2">
        <v>42824.118634259263</v>
      </c>
      <c r="AC33" t="s">
        <v>402</v>
      </c>
      <c r="AD33">
        <v>7</v>
      </c>
      <c r="AE33" t="str">
        <f t="shared" ca="1" si="4"/>
        <v>Performance Monitor</v>
      </c>
      <c r="AF33" t="str">
        <f t="shared" ca="1" si="5"/>
        <v>Avitus_1.4.0.62-20170405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210</v>
      </c>
      <c r="B34">
        <f t="shared" ref="B34:B65" si="9">DAYS360(AB34,$K$104)</f>
        <v>7</v>
      </c>
      <c r="C34" s="4">
        <f t="shared" ref="C34:C65" ca="1" si="10">HYPERLINK($N$174 &amp; INDIRECT("d" &amp; ROW()),INDIRECT("d" &amp; ROW()))</f>
        <v>88457</v>
      </c>
      <c r="D34">
        <v>88457</v>
      </c>
      <c r="E34" t="s">
        <v>408</v>
      </c>
      <c r="F34" t="s">
        <v>28</v>
      </c>
      <c r="G34" t="s">
        <v>407</v>
      </c>
      <c r="H34" t="s">
        <v>112</v>
      </c>
      <c r="I34" t="s">
        <v>30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524</v>
      </c>
      <c r="O34">
        <v>11710</v>
      </c>
      <c r="P34" t="s">
        <v>808</v>
      </c>
      <c r="Q34" t="s">
        <v>287</v>
      </c>
      <c r="R34" t="s">
        <v>82</v>
      </c>
      <c r="S34" t="s">
        <v>269</v>
      </c>
      <c r="T34" t="s">
        <v>23</v>
      </c>
      <c r="U34" t="s">
        <v>22</v>
      </c>
      <c r="V34" t="s">
        <v>25</v>
      </c>
      <c r="W34" t="s">
        <v>26</v>
      </c>
      <c r="X34" t="s">
        <v>41</v>
      </c>
      <c r="Y34" t="s">
        <v>484</v>
      </c>
      <c r="Z34" t="s">
        <v>484</v>
      </c>
      <c r="AA34" s="2">
        <v>42614.314895833333</v>
      </c>
      <c r="AB34" s="2">
        <v>42818.324803240743</v>
      </c>
      <c r="AC34" t="s">
        <v>170</v>
      </c>
      <c r="AD34">
        <v>5</v>
      </c>
      <c r="AE34" t="str">
        <f t="shared" ref="AE34:AE65" ca="1" si="12">IFERROR(VLOOKUP($D34,INDIRECT("'" &amp; $K$103 &amp; "'!$C$2:$K$90"),4,FALSE),"NTR")</f>
        <v>Platform Software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P1</v>
      </c>
    </row>
    <row r="35" spans="1:34" x14ac:dyDescent="0.3">
      <c r="A35">
        <f t="shared" si="8"/>
        <v>48</v>
      </c>
      <c r="B35">
        <f t="shared" si="9"/>
        <v>29</v>
      </c>
      <c r="C35" s="4">
        <f t="shared" ca="1" si="10"/>
        <v>95826</v>
      </c>
      <c r="D35">
        <v>95826</v>
      </c>
      <c r="E35" t="s">
        <v>246</v>
      </c>
      <c r="F35" t="s">
        <v>28</v>
      </c>
      <c r="G35" t="s">
        <v>481</v>
      </c>
      <c r="H35" t="s">
        <v>184</v>
      </c>
      <c r="I35" t="s">
        <v>81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379</v>
      </c>
      <c r="O35" t="s">
        <v>123</v>
      </c>
      <c r="P35" t="s">
        <v>38</v>
      </c>
      <c r="Q35" t="s">
        <v>287</v>
      </c>
      <c r="R35" t="s">
        <v>82</v>
      </c>
      <c r="S35" t="s">
        <v>269</v>
      </c>
      <c r="T35" t="s">
        <v>36</v>
      </c>
      <c r="U35" t="s">
        <v>22</v>
      </c>
      <c r="V35" t="s">
        <v>82</v>
      </c>
      <c r="W35" t="s">
        <v>54</v>
      </c>
      <c r="X35" t="s">
        <v>108</v>
      </c>
      <c r="Y35" t="s">
        <v>484</v>
      </c>
      <c r="Z35" t="s">
        <v>484</v>
      </c>
      <c r="AA35" s="2">
        <v>42779.683287037034</v>
      </c>
      <c r="AB35" s="2">
        <v>42796.483796296299</v>
      </c>
      <c r="AC35" t="s">
        <v>170</v>
      </c>
      <c r="AD35">
        <v>4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48</v>
      </c>
      <c r="B36">
        <f t="shared" si="9"/>
        <v>0</v>
      </c>
      <c r="C36" s="4">
        <f t="shared" ca="1" si="10"/>
        <v>95829</v>
      </c>
      <c r="D36">
        <v>95829</v>
      </c>
      <c r="E36" t="s">
        <v>760</v>
      </c>
      <c r="F36" t="s">
        <v>28</v>
      </c>
      <c r="G36" t="s">
        <v>376</v>
      </c>
      <c r="H36" t="s">
        <v>184</v>
      </c>
      <c r="I36" t="s">
        <v>245</v>
      </c>
      <c r="J36" t="s">
        <v>123</v>
      </c>
      <c r="K36" t="str">
        <f t="shared" ca="1" si="11"/>
        <v>.</v>
      </c>
      <c r="L36" t="s">
        <v>484</v>
      </c>
      <c r="M36" t="s">
        <v>917</v>
      </c>
      <c r="N36" t="s">
        <v>385</v>
      </c>
      <c r="O36" t="s">
        <v>123</v>
      </c>
      <c r="P36" t="s">
        <v>196</v>
      </c>
      <c r="Q36" t="s">
        <v>287</v>
      </c>
      <c r="R36" t="s">
        <v>82</v>
      </c>
      <c r="S36" t="s">
        <v>269</v>
      </c>
      <c r="T36" t="s">
        <v>36</v>
      </c>
      <c r="U36" t="s">
        <v>35</v>
      </c>
      <c r="V36" t="s">
        <v>279</v>
      </c>
      <c r="W36" t="s">
        <v>32</v>
      </c>
      <c r="X36" t="s">
        <v>108</v>
      </c>
      <c r="Y36" t="s">
        <v>103</v>
      </c>
      <c r="Z36" t="s">
        <v>484</v>
      </c>
      <c r="AA36" s="2">
        <v>42779.684513888889</v>
      </c>
      <c r="AB36" s="2">
        <v>42824.103460648148</v>
      </c>
      <c r="AC36" t="s">
        <v>170</v>
      </c>
      <c r="AD36">
        <v>6</v>
      </c>
      <c r="AE36" t="str">
        <f t="shared" ca="1" si="12"/>
        <v>Platform Software</v>
      </c>
      <c r="AF36" t="str">
        <f t="shared" ca="1" si="13"/>
        <v>Avitus_1.4.0.64-20170419</v>
      </c>
      <c r="AG36" t="str">
        <f t="shared" ca="1" si="14"/>
        <v>NoWaive</v>
      </c>
      <c r="AH36" t="str">
        <f t="shared" ca="1" si="15"/>
        <v>P0</v>
      </c>
    </row>
    <row r="37" spans="1:34" x14ac:dyDescent="0.3">
      <c r="A37">
        <f t="shared" si="8"/>
        <v>17</v>
      </c>
      <c r="B37">
        <f t="shared" si="9"/>
        <v>0</v>
      </c>
      <c r="C37" s="4">
        <f t="shared" ca="1" si="10"/>
        <v>97020</v>
      </c>
      <c r="D37">
        <v>97020</v>
      </c>
      <c r="E37" t="s">
        <v>408</v>
      </c>
      <c r="F37" t="s">
        <v>28</v>
      </c>
      <c r="G37" t="s">
        <v>407</v>
      </c>
      <c r="H37" t="s">
        <v>184</v>
      </c>
      <c r="I37" t="s">
        <v>81</v>
      </c>
      <c r="J37" t="s">
        <v>123</v>
      </c>
      <c r="K37" t="str">
        <f t="shared" ca="1" si="11"/>
        <v>.</v>
      </c>
      <c r="L37" t="s">
        <v>484</v>
      </c>
      <c r="M37" t="s">
        <v>768</v>
      </c>
      <c r="N37" t="s">
        <v>764</v>
      </c>
      <c r="O37" t="s">
        <v>123</v>
      </c>
      <c r="P37" t="s">
        <v>123</v>
      </c>
      <c r="Q37" t="s">
        <v>287</v>
      </c>
      <c r="R37" t="s">
        <v>82</v>
      </c>
      <c r="S37" t="s">
        <v>269</v>
      </c>
      <c r="T37" t="s">
        <v>51</v>
      </c>
      <c r="U37" t="s">
        <v>39</v>
      </c>
      <c r="V37" t="s">
        <v>82</v>
      </c>
      <c r="W37" t="s">
        <v>95</v>
      </c>
      <c r="X37" t="s">
        <v>108</v>
      </c>
      <c r="Y37" t="s">
        <v>484</v>
      </c>
      <c r="Z37" t="s">
        <v>851</v>
      </c>
      <c r="AA37" s="2">
        <v>42808.024004629631</v>
      </c>
      <c r="AB37" s="2">
        <v>42825.410624999997</v>
      </c>
      <c r="AD37">
        <v>6</v>
      </c>
      <c r="AE37" t="str">
        <f t="shared" ca="1" si="12"/>
        <v>Platform Software</v>
      </c>
      <c r="AF37" t="str">
        <f t="shared" ca="1" si="13"/>
        <v>Avitus_1.4.0.62-20170405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14</v>
      </c>
      <c r="B38">
        <f t="shared" si="9"/>
        <v>0</v>
      </c>
      <c r="C38" s="4">
        <f t="shared" ca="1" si="10"/>
        <v>97242</v>
      </c>
      <c r="D38">
        <v>97242</v>
      </c>
      <c r="E38" t="s">
        <v>513</v>
      </c>
      <c r="F38" t="s">
        <v>28</v>
      </c>
      <c r="G38" t="s">
        <v>866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809</v>
      </c>
      <c r="O38">
        <v>17112</v>
      </c>
      <c r="P38" t="s">
        <v>38</v>
      </c>
      <c r="Q38" t="s">
        <v>287</v>
      </c>
      <c r="R38" t="s">
        <v>82</v>
      </c>
      <c r="S38" t="s">
        <v>269</v>
      </c>
      <c r="T38" t="s">
        <v>36</v>
      </c>
      <c r="U38" t="s">
        <v>35</v>
      </c>
      <c r="V38" t="s">
        <v>190</v>
      </c>
      <c r="W38" t="s">
        <v>26</v>
      </c>
      <c r="X38" t="s">
        <v>108</v>
      </c>
      <c r="Y38" t="s">
        <v>103</v>
      </c>
      <c r="Z38" t="s">
        <v>484</v>
      </c>
      <c r="AA38" s="2">
        <v>42811.7106712963</v>
      </c>
      <c r="AB38" s="2">
        <v>42824.082175925927</v>
      </c>
      <c r="AD38">
        <v>2</v>
      </c>
      <c r="AE38" t="str">
        <f t="shared" ca="1" si="12"/>
        <v>Platform Software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P1</v>
      </c>
    </row>
    <row r="39" spans="1:34" x14ac:dyDescent="0.3">
      <c r="A39">
        <f t="shared" si="8"/>
        <v>11</v>
      </c>
      <c r="B39">
        <f t="shared" si="9"/>
        <v>0</v>
      </c>
      <c r="C39" s="4">
        <f t="shared" ca="1" si="10"/>
        <v>97279</v>
      </c>
      <c r="D39">
        <v>97279</v>
      </c>
      <c r="E39" t="s">
        <v>395</v>
      </c>
      <c r="F39" t="s">
        <v>28</v>
      </c>
      <c r="G39" t="s">
        <v>912</v>
      </c>
      <c r="H39" t="s">
        <v>112</v>
      </c>
      <c r="I39" t="s">
        <v>30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810</v>
      </c>
      <c r="O39">
        <v>17090</v>
      </c>
      <c r="P39" t="s">
        <v>123</v>
      </c>
      <c r="Q39" t="s">
        <v>287</v>
      </c>
      <c r="R39" t="s">
        <v>82</v>
      </c>
      <c r="S39" t="s">
        <v>269</v>
      </c>
      <c r="T39" t="s">
        <v>36</v>
      </c>
      <c r="U39" t="s">
        <v>35</v>
      </c>
      <c r="V39" t="s">
        <v>190</v>
      </c>
      <c r="W39" t="s">
        <v>26</v>
      </c>
      <c r="X39" t="s">
        <v>108</v>
      </c>
      <c r="Y39" t="s">
        <v>103</v>
      </c>
      <c r="Z39" t="s">
        <v>484</v>
      </c>
      <c r="AA39" s="2">
        <v>42814.462037037039</v>
      </c>
      <c r="AB39" s="2">
        <v>42824.082349537035</v>
      </c>
      <c r="AD39">
        <v>3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P1</v>
      </c>
    </row>
    <row r="40" spans="1:34" x14ac:dyDescent="0.3">
      <c r="A40">
        <f t="shared" si="8"/>
        <v>3</v>
      </c>
      <c r="B40">
        <f t="shared" si="9"/>
        <v>3</v>
      </c>
      <c r="C40" s="4">
        <f t="shared" ca="1" si="10"/>
        <v>97575</v>
      </c>
      <c r="D40">
        <v>97575</v>
      </c>
      <c r="E40" t="s">
        <v>513</v>
      </c>
      <c r="F40" t="s">
        <v>28</v>
      </c>
      <c r="G40" t="s">
        <v>914</v>
      </c>
      <c r="H40" t="s">
        <v>184</v>
      </c>
      <c r="I40" t="s">
        <v>81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924</v>
      </c>
      <c r="O40" t="s">
        <v>123</v>
      </c>
      <c r="P40" t="s">
        <v>123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82</v>
      </c>
      <c r="W40" t="s">
        <v>90</v>
      </c>
      <c r="X40" t="s">
        <v>108</v>
      </c>
      <c r="Y40" t="s">
        <v>484</v>
      </c>
      <c r="Z40" t="s">
        <v>484</v>
      </c>
      <c r="AA40" s="2">
        <v>42822.72452546296</v>
      </c>
      <c r="AB40" s="2">
        <v>42822.72452546296</v>
      </c>
      <c r="AD40">
        <v>1</v>
      </c>
      <c r="AE40" t="str">
        <f t="shared" ca="1" si="12"/>
        <v>Platform Software</v>
      </c>
      <c r="AF40" t="str">
        <f t="shared" ca="1" si="13"/>
        <v xml:space="preserve"> ---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2</v>
      </c>
      <c r="B41">
        <f t="shared" si="9"/>
        <v>2</v>
      </c>
      <c r="C41" s="4">
        <f t="shared" ca="1" si="10"/>
        <v>97614</v>
      </c>
      <c r="D41">
        <v>97614</v>
      </c>
      <c r="E41" t="s">
        <v>139</v>
      </c>
      <c r="F41" t="s">
        <v>28</v>
      </c>
      <c r="G41" t="s">
        <v>53</v>
      </c>
      <c r="H41" t="s">
        <v>184</v>
      </c>
      <c r="I41" t="s">
        <v>30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927</v>
      </c>
      <c r="O41" t="s">
        <v>123</v>
      </c>
      <c r="P41" t="s">
        <v>123</v>
      </c>
      <c r="Q41" t="s">
        <v>287</v>
      </c>
      <c r="R41" t="s">
        <v>82</v>
      </c>
      <c r="S41" t="s">
        <v>269</v>
      </c>
      <c r="T41" t="s">
        <v>36</v>
      </c>
      <c r="U41" t="s">
        <v>35</v>
      </c>
      <c r="V41" t="s">
        <v>29</v>
      </c>
      <c r="W41" t="s">
        <v>44</v>
      </c>
      <c r="X41" t="s">
        <v>108</v>
      </c>
      <c r="Y41" t="s">
        <v>484</v>
      </c>
      <c r="Z41" t="s">
        <v>484</v>
      </c>
      <c r="AA41" s="2">
        <v>42823.482141203705</v>
      </c>
      <c r="AB41" s="2">
        <v>42823.5155787037</v>
      </c>
      <c r="AD41">
        <v>1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P0</v>
      </c>
    </row>
    <row r="42" spans="1:34" x14ac:dyDescent="0.3">
      <c r="A42">
        <f t="shared" si="8"/>
        <v>0</v>
      </c>
      <c r="B42">
        <f t="shared" si="9"/>
        <v>0</v>
      </c>
      <c r="C42" s="4">
        <f t="shared" ca="1" si="10"/>
        <v>97697</v>
      </c>
      <c r="D42">
        <v>97697</v>
      </c>
      <c r="E42" t="s">
        <v>108</v>
      </c>
      <c r="F42" t="s">
        <v>28</v>
      </c>
      <c r="G42" t="s">
        <v>49</v>
      </c>
      <c r="H42" t="s">
        <v>94</v>
      </c>
      <c r="I42" t="s">
        <v>123</v>
      </c>
      <c r="J42" t="s">
        <v>123</v>
      </c>
      <c r="K42" t="str">
        <f t="shared" ca="1" si="11"/>
        <v>NTR</v>
      </c>
      <c r="L42" t="s">
        <v>484</v>
      </c>
      <c r="M42" t="s">
        <v>484</v>
      </c>
      <c r="N42" t="s">
        <v>940</v>
      </c>
      <c r="O42" t="s">
        <v>123</v>
      </c>
      <c r="P42" t="s">
        <v>123</v>
      </c>
      <c r="Q42" t="s">
        <v>21</v>
      </c>
      <c r="S42" t="s">
        <v>269</v>
      </c>
      <c r="T42" t="s">
        <v>36</v>
      </c>
      <c r="U42" t="s">
        <v>35</v>
      </c>
      <c r="V42" t="s">
        <v>25</v>
      </c>
      <c r="W42" t="s">
        <v>44</v>
      </c>
      <c r="X42" t="s">
        <v>47</v>
      </c>
      <c r="Y42" t="s">
        <v>484</v>
      </c>
      <c r="Z42" t="s">
        <v>484</v>
      </c>
      <c r="AA42" s="2">
        <v>42824.443391203706</v>
      </c>
      <c r="AB42" s="2">
        <v>42825.368252314816</v>
      </c>
      <c r="AD42">
        <v>3</v>
      </c>
      <c r="AE42" t="str">
        <f t="shared" ca="1" si="12"/>
        <v>NTR</v>
      </c>
      <c r="AF42" t="str">
        <f t="shared" ca="1" si="13"/>
        <v>NoTarg</v>
      </c>
      <c r="AG42" t="str">
        <f t="shared" ca="1" si="14"/>
        <v>NoWaive</v>
      </c>
      <c r="AH42" t="str">
        <f t="shared" ca="1" si="15"/>
        <v>NTR</v>
      </c>
    </row>
    <row r="43" spans="1:34" x14ac:dyDescent="0.3">
      <c r="A43">
        <f t="shared" si="8"/>
        <v>0</v>
      </c>
      <c r="B43">
        <f t="shared" si="9"/>
        <v>0</v>
      </c>
      <c r="C43" s="4">
        <f t="shared" ca="1" si="10"/>
        <v>97711</v>
      </c>
      <c r="D43">
        <v>97711</v>
      </c>
      <c r="E43" t="s">
        <v>377</v>
      </c>
      <c r="F43" t="s">
        <v>28</v>
      </c>
      <c r="G43" t="s">
        <v>53</v>
      </c>
      <c r="H43" t="s">
        <v>184</v>
      </c>
      <c r="I43" t="s">
        <v>24</v>
      </c>
      <c r="J43" t="s">
        <v>123</v>
      </c>
      <c r="K43" t="str">
        <f t="shared" ca="1" si="11"/>
        <v>NTR</v>
      </c>
      <c r="L43" t="s">
        <v>484</v>
      </c>
      <c r="M43" t="s">
        <v>484</v>
      </c>
      <c r="N43" t="s">
        <v>941</v>
      </c>
      <c r="O43" t="s">
        <v>123</v>
      </c>
      <c r="P43" t="s">
        <v>123</v>
      </c>
      <c r="Q43" t="s">
        <v>21</v>
      </c>
      <c r="S43" t="s">
        <v>269</v>
      </c>
      <c r="T43" t="s">
        <v>36</v>
      </c>
      <c r="U43" t="s">
        <v>50</v>
      </c>
      <c r="V43" t="s">
        <v>190</v>
      </c>
      <c r="W43" t="s">
        <v>942</v>
      </c>
      <c r="X43" t="s">
        <v>943</v>
      </c>
      <c r="Y43" t="s">
        <v>484</v>
      </c>
      <c r="Z43" t="s">
        <v>484</v>
      </c>
      <c r="AA43" s="2">
        <v>42824.734293981484</v>
      </c>
      <c r="AB43" s="2">
        <v>42825.440740740742</v>
      </c>
      <c r="AD43">
        <v>7</v>
      </c>
      <c r="AE43" t="str">
        <f t="shared" ca="1" si="12"/>
        <v>NTR</v>
      </c>
      <c r="AF43" t="str">
        <f t="shared" ca="1" si="13"/>
        <v>NoTarg</v>
      </c>
      <c r="AG43" t="str">
        <f t="shared" ca="1" si="14"/>
        <v>NoWaive</v>
      </c>
      <c r="AH43" t="str">
        <f t="shared" ca="1" si="15"/>
        <v>NTR</v>
      </c>
    </row>
    <row r="44" spans="1:34" x14ac:dyDescent="0.3">
      <c r="A44">
        <f t="shared" si="8"/>
        <v>387</v>
      </c>
      <c r="B44">
        <f t="shared" si="9"/>
        <v>41</v>
      </c>
      <c r="C44" s="4">
        <f t="shared" ca="1" si="10"/>
        <v>78239</v>
      </c>
      <c r="D44">
        <v>78239</v>
      </c>
      <c r="E44" t="s">
        <v>84</v>
      </c>
      <c r="F44" t="s">
        <v>75</v>
      </c>
      <c r="G44" t="s">
        <v>262</v>
      </c>
      <c r="H44" t="s">
        <v>94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336</v>
      </c>
      <c r="O44" t="s">
        <v>123</v>
      </c>
      <c r="P44" t="s">
        <v>123</v>
      </c>
      <c r="Q44" t="s">
        <v>82</v>
      </c>
      <c r="S44" t="s">
        <v>269</v>
      </c>
      <c r="T44" t="s">
        <v>36</v>
      </c>
      <c r="U44" t="s">
        <v>35</v>
      </c>
      <c r="V44" t="s">
        <v>77</v>
      </c>
      <c r="W44" t="s">
        <v>78</v>
      </c>
      <c r="X44" t="s">
        <v>272</v>
      </c>
      <c r="Y44" t="s">
        <v>484</v>
      </c>
      <c r="Z44" t="s">
        <v>484</v>
      </c>
      <c r="AA44" s="2">
        <v>42433.336041666669</v>
      </c>
      <c r="AB44" s="2">
        <v>42786.249699074076</v>
      </c>
      <c r="AC44" t="s">
        <v>402</v>
      </c>
      <c r="AD44">
        <v>4</v>
      </c>
      <c r="AE44" t="str">
        <f t="shared" ca="1" si="12"/>
        <v>Protocols-AAUM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P2</v>
      </c>
    </row>
    <row r="45" spans="1:34" x14ac:dyDescent="0.3">
      <c r="A45">
        <f t="shared" si="8"/>
        <v>87</v>
      </c>
      <c r="B45">
        <f t="shared" si="9"/>
        <v>0</v>
      </c>
      <c r="C45" s="4">
        <f t="shared" ca="1" si="10"/>
        <v>94191</v>
      </c>
      <c r="D45">
        <v>94191</v>
      </c>
      <c r="E45" t="s">
        <v>186</v>
      </c>
      <c r="F45" t="s">
        <v>75</v>
      </c>
      <c r="G45" t="s">
        <v>76</v>
      </c>
      <c r="H45" t="s">
        <v>112</v>
      </c>
      <c r="I45" t="s">
        <v>30</v>
      </c>
      <c r="J45" t="s">
        <v>123</v>
      </c>
      <c r="K45" t="str">
        <f t="shared" ca="1" si="11"/>
        <v>.</v>
      </c>
      <c r="L45" t="s">
        <v>796</v>
      </c>
      <c r="M45" t="s">
        <v>484</v>
      </c>
      <c r="N45" t="s">
        <v>344</v>
      </c>
      <c r="O45">
        <v>12886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25</v>
      </c>
      <c r="W45" t="s">
        <v>26</v>
      </c>
      <c r="X45" t="s">
        <v>272</v>
      </c>
      <c r="Y45" t="s">
        <v>103</v>
      </c>
      <c r="Z45" t="s">
        <v>484</v>
      </c>
      <c r="AA45" s="2">
        <v>42739.997685185182</v>
      </c>
      <c r="AB45" s="2">
        <v>42824.100763888891</v>
      </c>
      <c r="AD45">
        <v>8</v>
      </c>
      <c r="AE45" t="str">
        <f t="shared" ca="1" si="12"/>
        <v>Protocols-AAUM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P1</v>
      </c>
    </row>
    <row r="46" spans="1:34" x14ac:dyDescent="0.3">
      <c r="A46">
        <f t="shared" si="8"/>
        <v>60</v>
      </c>
      <c r="B46">
        <f t="shared" si="9"/>
        <v>16</v>
      </c>
      <c r="C46" s="4">
        <f t="shared" ca="1" si="10"/>
        <v>95343</v>
      </c>
      <c r="D46">
        <v>95343</v>
      </c>
      <c r="E46" t="s">
        <v>651</v>
      </c>
      <c r="F46" t="s">
        <v>75</v>
      </c>
      <c r="G46" t="s">
        <v>76</v>
      </c>
      <c r="H46" t="s">
        <v>184</v>
      </c>
      <c r="I46" t="s">
        <v>81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347</v>
      </c>
      <c r="O46" t="s">
        <v>123</v>
      </c>
      <c r="P46" t="s">
        <v>123</v>
      </c>
      <c r="Q46" t="s">
        <v>82</v>
      </c>
      <c r="S46" t="s">
        <v>269</v>
      </c>
      <c r="T46" t="s">
        <v>23</v>
      </c>
      <c r="U46" t="s">
        <v>22</v>
      </c>
      <c r="V46" t="s">
        <v>82</v>
      </c>
      <c r="W46" t="s">
        <v>95</v>
      </c>
      <c r="X46" t="s">
        <v>272</v>
      </c>
      <c r="Y46" t="s">
        <v>484</v>
      </c>
      <c r="Z46" t="s">
        <v>484</v>
      </c>
      <c r="AA46" s="2">
        <v>42767.691712962966</v>
      </c>
      <c r="AB46" s="2">
        <v>42809.343773148146</v>
      </c>
      <c r="AC46" t="s">
        <v>402</v>
      </c>
      <c r="AD46">
        <v>9</v>
      </c>
      <c r="AE46" t="str">
        <f t="shared" ca="1" si="12"/>
        <v>Protocols-AAUM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P0</v>
      </c>
    </row>
    <row r="47" spans="1:34" x14ac:dyDescent="0.3">
      <c r="A47">
        <f t="shared" si="8"/>
        <v>25</v>
      </c>
      <c r="B47">
        <f t="shared" si="9"/>
        <v>0</v>
      </c>
      <c r="C47" s="4">
        <f t="shared" ca="1" si="10"/>
        <v>96684</v>
      </c>
      <c r="D47">
        <v>96684</v>
      </c>
      <c r="E47" t="s">
        <v>651</v>
      </c>
      <c r="F47" t="s">
        <v>75</v>
      </c>
      <c r="G47" t="s">
        <v>264</v>
      </c>
      <c r="H47" t="s">
        <v>94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945</v>
      </c>
      <c r="N47" t="s">
        <v>681</v>
      </c>
      <c r="O47" t="s">
        <v>123</v>
      </c>
      <c r="P47" t="s">
        <v>123</v>
      </c>
      <c r="Q47" t="s">
        <v>82</v>
      </c>
      <c r="S47" t="s">
        <v>269</v>
      </c>
      <c r="T47" t="s">
        <v>36</v>
      </c>
      <c r="U47" t="s">
        <v>35</v>
      </c>
      <c r="V47" t="s">
        <v>43</v>
      </c>
      <c r="W47" t="s">
        <v>65</v>
      </c>
      <c r="X47" t="s">
        <v>108</v>
      </c>
      <c r="Y47" t="s">
        <v>484</v>
      </c>
      <c r="Z47" t="s">
        <v>484</v>
      </c>
      <c r="AA47" s="2">
        <v>42800.00984953704</v>
      </c>
      <c r="AB47" s="2">
        <v>42824.428935185184</v>
      </c>
      <c r="AD47">
        <v>1</v>
      </c>
      <c r="AE47" t="str">
        <f t="shared" ca="1" si="12"/>
        <v>Protocols-AAUM</v>
      </c>
      <c r="AF47" t="str">
        <f t="shared" ca="1" si="13"/>
        <v>Avitus_1.4.0.61-20170329</v>
      </c>
      <c r="AG47" t="str">
        <f t="shared" ca="1" si="14"/>
        <v>NoWaive</v>
      </c>
      <c r="AH47" t="str">
        <f t="shared" ca="1" si="15"/>
        <v>P2</v>
      </c>
    </row>
    <row r="48" spans="1:34" x14ac:dyDescent="0.3">
      <c r="A48">
        <f t="shared" si="8"/>
        <v>22</v>
      </c>
      <c r="B48">
        <f t="shared" si="9"/>
        <v>0</v>
      </c>
      <c r="C48" s="4">
        <f t="shared" ca="1" si="10"/>
        <v>96921</v>
      </c>
      <c r="D48">
        <v>96921</v>
      </c>
      <c r="E48" t="s">
        <v>149</v>
      </c>
      <c r="F48" t="s">
        <v>75</v>
      </c>
      <c r="G48" t="s">
        <v>76</v>
      </c>
      <c r="H48" t="s">
        <v>184</v>
      </c>
      <c r="I48" t="s">
        <v>245</v>
      </c>
      <c r="J48" t="s">
        <v>123</v>
      </c>
      <c r="K48" t="str">
        <f t="shared" ca="1" si="11"/>
        <v>.</v>
      </c>
      <c r="L48" t="s">
        <v>484</v>
      </c>
      <c r="M48" t="s">
        <v>768</v>
      </c>
      <c r="N48" t="s">
        <v>862</v>
      </c>
      <c r="O48" t="s">
        <v>123</v>
      </c>
      <c r="P48" t="s">
        <v>123</v>
      </c>
      <c r="Q48" t="s">
        <v>82</v>
      </c>
      <c r="S48" t="s">
        <v>269</v>
      </c>
      <c r="T48" t="s">
        <v>36</v>
      </c>
      <c r="U48" t="s">
        <v>22</v>
      </c>
      <c r="V48" t="s">
        <v>82</v>
      </c>
      <c r="W48" t="s">
        <v>54</v>
      </c>
      <c r="X48" t="s">
        <v>47</v>
      </c>
      <c r="Y48" t="s">
        <v>484</v>
      </c>
      <c r="Z48" t="s">
        <v>484</v>
      </c>
      <c r="AA48" s="2">
        <v>42803.579780092594</v>
      </c>
      <c r="AB48" s="2">
        <v>42825.042129629626</v>
      </c>
      <c r="AC48" t="s">
        <v>949</v>
      </c>
      <c r="AD48">
        <v>34</v>
      </c>
      <c r="AE48" t="str">
        <f t="shared" ca="1" si="12"/>
        <v>Protocols-AAUM</v>
      </c>
      <c r="AF48" t="str">
        <f t="shared" ca="1" si="13"/>
        <v>Avitus_1.4.0.62-20170405</v>
      </c>
      <c r="AG48" t="str">
        <f t="shared" ca="1" si="14"/>
        <v>NoWaive</v>
      </c>
      <c r="AH48" t="str">
        <f t="shared" ca="1" si="15"/>
        <v>P0</v>
      </c>
    </row>
    <row r="49" spans="1:34" x14ac:dyDescent="0.3">
      <c r="A49">
        <f t="shared" si="8"/>
        <v>15</v>
      </c>
      <c r="B49">
        <f t="shared" si="9"/>
        <v>0</v>
      </c>
      <c r="C49" s="4">
        <f t="shared" ca="1" si="10"/>
        <v>97142</v>
      </c>
      <c r="D49">
        <v>97142</v>
      </c>
      <c r="E49" t="s">
        <v>147</v>
      </c>
      <c r="F49" t="s">
        <v>75</v>
      </c>
      <c r="G49" t="s">
        <v>76</v>
      </c>
      <c r="H49" t="s">
        <v>94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827</v>
      </c>
      <c r="O49" t="s">
        <v>123</v>
      </c>
      <c r="P49" t="s">
        <v>98</v>
      </c>
      <c r="Q49" t="s">
        <v>82</v>
      </c>
      <c r="S49" t="s">
        <v>269</v>
      </c>
      <c r="T49" t="s">
        <v>36</v>
      </c>
      <c r="U49" t="s">
        <v>35</v>
      </c>
      <c r="V49" t="s">
        <v>29</v>
      </c>
      <c r="W49" t="s">
        <v>65</v>
      </c>
      <c r="X49" t="s">
        <v>41</v>
      </c>
      <c r="Y49" t="s">
        <v>484</v>
      </c>
      <c r="Z49" t="s">
        <v>484</v>
      </c>
      <c r="AA49" s="2">
        <v>42810.325949074075</v>
      </c>
      <c r="AB49" s="2">
        <v>42824.08085648148</v>
      </c>
      <c r="AD49">
        <v>2</v>
      </c>
      <c r="AE49" t="str">
        <f t="shared" ca="1" si="12"/>
        <v>Protocols-AAUM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P2</v>
      </c>
    </row>
    <row r="50" spans="1:34" x14ac:dyDescent="0.3">
      <c r="A50">
        <f t="shared" si="8"/>
        <v>14</v>
      </c>
      <c r="B50">
        <f t="shared" si="9"/>
        <v>0</v>
      </c>
      <c r="C50" s="4">
        <f t="shared" ca="1" si="10"/>
        <v>97198</v>
      </c>
      <c r="D50">
        <v>97198</v>
      </c>
      <c r="E50" t="s">
        <v>134</v>
      </c>
      <c r="F50" t="s">
        <v>75</v>
      </c>
      <c r="G50" t="s">
        <v>266</v>
      </c>
      <c r="H50" t="s">
        <v>184</v>
      </c>
      <c r="I50" t="s">
        <v>81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828</v>
      </c>
      <c r="O50" t="s">
        <v>123</v>
      </c>
      <c r="P50" t="s">
        <v>123</v>
      </c>
      <c r="Q50" t="s">
        <v>82</v>
      </c>
      <c r="S50" t="s">
        <v>269</v>
      </c>
      <c r="T50" t="s">
        <v>51</v>
      </c>
      <c r="U50" t="s">
        <v>22</v>
      </c>
      <c r="V50" t="s">
        <v>82</v>
      </c>
      <c r="W50" t="s">
        <v>95</v>
      </c>
      <c r="X50" t="s">
        <v>829</v>
      </c>
      <c r="Y50" t="s">
        <v>484</v>
      </c>
      <c r="Z50" t="s">
        <v>484</v>
      </c>
      <c r="AA50" s="2">
        <v>42811.379606481481</v>
      </c>
      <c r="AB50" s="2">
        <v>42824.720486111109</v>
      </c>
      <c r="AC50" t="s">
        <v>830</v>
      </c>
      <c r="AD50">
        <v>7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P0</v>
      </c>
    </row>
    <row r="51" spans="1:34" x14ac:dyDescent="0.3">
      <c r="A51">
        <f t="shared" si="8"/>
        <v>8</v>
      </c>
      <c r="B51">
        <f t="shared" si="9"/>
        <v>2</v>
      </c>
      <c r="C51" s="4">
        <f t="shared" ca="1" si="10"/>
        <v>97432</v>
      </c>
      <c r="D51">
        <v>97432</v>
      </c>
      <c r="E51" t="s">
        <v>186</v>
      </c>
      <c r="F51" t="s">
        <v>75</v>
      </c>
      <c r="G51" t="s">
        <v>479</v>
      </c>
      <c r="H51" t="s">
        <v>184</v>
      </c>
      <c r="I51" t="s">
        <v>81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907</v>
      </c>
      <c r="O51" t="s">
        <v>123</v>
      </c>
      <c r="P51" t="s">
        <v>123</v>
      </c>
      <c r="Q51" t="s">
        <v>82</v>
      </c>
      <c r="S51" t="s">
        <v>269</v>
      </c>
      <c r="T51" t="s">
        <v>23</v>
      </c>
      <c r="U51" t="s">
        <v>39</v>
      </c>
      <c r="V51" t="s">
        <v>82</v>
      </c>
      <c r="W51" t="s">
        <v>54</v>
      </c>
      <c r="X51" t="s">
        <v>870</v>
      </c>
      <c r="Y51" t="s">
        <v>484</v>
      </c>
      <c r="Z51" t="s">
        <v>484</v>
      </c>
      <c r="AA51" s="2">
        <v>42817.337476851855</v>
      </c>
      <c r="AB51" s="2">
        <v>42823.462071759262</v>
      </c>
      <c r="AD51">
        <v>9</v>
      </c>
      <c r="AE51" t="str">
        <f t="shared" ca="1" si="12"/>
        <v>Protocols-AAUM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P0</v>
      </c>
    </row>
    <row r="52" spans="1:34" x14ac:dyDescent="0.3">
      <c r="A52">
        <f t="shared" si="8"/>
        <v>7</v>
      </c>
      <c r="B52">
        <f t="shared" si="9"/>
        <v>0</v>
      </c>
      <c r="C52" s="4">
        <f t="shared" ca="1" si="10"/>
        <v>97474</v>
      </c>
      <c r="D52">
        <v>97474</v>
      </c>
      <c r="E52" t="s">
        <v>149</v>
      </c>
      <c r="F52" t="s">
        <v>75</v>
      </c>
      <c r="G52" t="s">
        <v>479</v>
      </c>
      <c r="H52" t="s">
        <v>94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768</v>
      </c>
      <c r="N52" t="s">
        <v>919</v>
      </c>
      <c r="O52" t="s">
        <v>123</v>
      </c>
      <c r="P52" t="s">
        <v>123</v>
      </c>
      <c r="Q52" t="s">
        <v>82</v>
      </c>
      <c r="S52" t="s">
        <v>269</v>
      </c>
      <c r="T52" t="s">
        <v>23</v>
      </c>
      <c r="U52" t="s">
        <v>39</v>
      </c>
      <c r="V52" t="s">
        <v>82</v>
      </c>
      <c r="W52" t="s">
        <v>54</v>
      </c>
      <c r="X52" t="s">
        <v>870</v>
      </c>
      <c r="Y52" t="s">
        <v>484</v>
      </c>
      <c r="Z52" t="s">
        <v>484</v>
      </c>
      <c r="AA52" s="2">
        <v>42818.25409722222</v>
      </c>
      <c r="AB52" s="2">
        <v>42825.48505787037</v>
      </c>
      <c r="AC52" t="s">
        <v>402</v>
      </c>
      <c r="AD52">
        <v>11</v>
      </c>
      <c r="AE52" t="str">
        <f t="shared" ca="1" si="12"/>
        <v>Protocols-AAUM</v>
      </c>
      <c r="AF52" t="str">
        <f t="shared" ca="1" si="13"/>
        <v>Axion_1.5.0.4-20170405</v>
      </c>
      <c r="AG52" t="str">
        <f t="shared" ca="1" si="14"/>
        <v>NoWaive</v>
      </c>
      <c r="AH52" t="str">
        <f t="shared" ca="1" si="15"/>
        <v>P2</v>
      </c>
    </row>
    <row r="53" spans="1:34" x14ac:dyDescent="0.3">
      <c r="A53">
        <f t="shared" si="8"/>
        <v>7</v>
      </c>
      <c r="B53">
        <f t="shared" si="9"/>
        <v>0</v>
      </c>
      <c r="C53" s="4">
        <f t="shared" ca="1" si="10"/>
        <v>97488</v>
      </c>
      <c r="D53">
        <v>97488</v>
      </c>
      <c r="E53" t="s">
        <v>186</v>
      </c>
      <c r="F53" t="s">
        <v>75</v>
      </c>
      <c r="G53" t="s">
        <v>76</v>
      </c>
      <c r="H53" t="s">
        <v>156</v>
      </c>
      <c r="I53" t="s">
        <v>123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892</v>
      </c>
      <c r="O53" t="s">
        <v>123</v>
      </c>
      <c r="P53" t="s">
        <v>123</v>
      </c>
      <c r="Q53" t="s">
        <v>82</v>
      </c>
      <c r="S53" t="s">
        <v>269</v>
      </c>
      <c r="T53" t="s">
        <v>23</v>
      </c>
      <c r="U53" t="s">
        <v>22</v>
      </c>
      <c r="V53" t="s">
        <v>82</v>
      </c>
      <c r="W53" t="s">
        <v>67</v>
      </c>
      <c r="X53" t="s">
        <v>133</v>
      </c>
      <c r="Y53" t="s">
        <v>484</v>
      </c>
      <c r="Z53" t="s">
        <v>484</v>
      </c>
      <c r="AA53" s="2">
        <v>42818.512511574074</v>
      </c>
      <c r="AB53" s="2">
        <v>42824.089641203704</v>
      </c>
      <c r="AD53">
        <v>2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unspecified</v>
      </c>
    </row>
    <row r="54" spans="1:34" x14ac:dyDescent="0.3">
      <c r="A54">
        <f t="shared" si="8"/>
        <v>3</v>
      </c>
      <c r="B54">
        <f t="shared" si="9"/>
        <v>0</v>
      </c>
      <c r="C54" s="4">
        <f t="shared" ca="1" si="10"/>
        <v>97569</v>
      </c>
      <c r="D54">
        <v>97569</v>
      </c>
      <c r="E54" t="s">
        <v>133</v>
      </c>
      <c r="F54" t="s">
        <v>75</v>
      </c>
      <c r="G54" t="s">
        <v>76</v>
      </c>
      <c r="H54" t="s">
        <v>94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923</v>
      </c>
      <c r="O54" t="s">
        <v>123</v>
      </c>
      <c r="P54" t="s">
        <v>123</v>
      </c>
      <c r="Q54" t="s">
        <v>82</v>
      </c>
      <c r="S54" t="s">
        <v>269</v>
      </c>
      <c r="T54" t="s">
        <v>23</v>
      </c>
      <c r="U54" t="s">
        <v>22</v>
      </c>
      <c r="V54" t="s">
        <v>82</v>
      </c>
      <c r="W54" t="s">
        <v>95</v>
      </c>
      <c r="X54" t="s">
        <v>391</v>
      </c>
      <c r="Y54" t="s">
        <v>484</v>
      </c>
      <c r="Z54" t="s">
        <v>484</v>
      </c>
      <c r="AA54" s="2">
        <v>42822.570196759261</v>
      </c>
      <c r="AB54" s="2">
        <v>42824.095706018517</v>
      </c>
      <c r="AD54">
        <v>2</v>
      </c>
      <c r="AE54" t="str">
        <f t="shared" ca="1" si="12"/>
        <v>Protocols-AAUM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P2</v>
      </c>
    </row>
    <row r="55" spans="1:34" x14ac:dyDescent="0.3">
      <c r="A55">
        <f t="shared" si="8"/>
        <v>2</v>
      </c>
      <c r="B55">
        <f t="shared" si="9"/>
        <v>0</v>
      </c>
      <c r="C55" s="4">
        <f t="shared" ca="1" si="10"/>
        <v>97617</v>
      </c>
      <c r="D55">
        <v>97617</v>
      </c>
      <c r="E55" t="s">
        <v>149</v>
      </c>
      <c r="F55" t="s">
        <v>75</v>
      </c>
      <c r="G55" t="s">
        <v>80</v>
      </c>
      <c r="H55" t="s">
        <v>94</v>
      </c>
      <c r="I55" t="s">
        <v>30</v>
      </c>
      <c r="J55" t="s">
        <v>123</v>
      </c>
      <c r="K55" t="str">
        <f t="shared" ca="1" si="11"/>
        <v>.</v>
      </c>
      <c r="L55" t="s">
        <v>484</v>
      </c>
      <c r="M55" t="s">
        <v>768</v>
      </c>
      <c r="N55" t="s">
        <v>928</v>
      </c>
      <c r="O55" t="s">
        <v>123</v>
      </c>
      <c r="P55" t="s">
        <v>101</v>
      </c>
      <c r="Q55" t="s">
        <v>82</v>
      </c>
      <c r="S55" t="s">
        <v>269</v>
      </c>
      <c r="T55" t="s">
        <v>36</v>
      </c>
      <c r="U55" t="s">
        <v>22</v>
      </c>
      <c r="V55" t="s">
        <v>29</v>
      </c>
      <c r="W55" t="s">
        <v>65</v>
      </c>
      <c r="X55" t="s">
        <v>405</v>
      </c>
      <c r="Y55" t="s">
        <v>484</v>
      </c>
      <c r="Z55" t="s">
        <v>484</v>
      </c>
      <c r="AA55" s="2">
        <v>42823.494004629632</v>
      </c>
      <c r="AB55" s="2">
        <v>42825.485682870371</v>
      </c>
      <c r="AD55">
        <v>3</v>
      </c>
      <c r="AE55" t="str">
        <f t="shared" ca="1" si="12"/>
        <v>Protocols-AAUM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P2</v>
      </c>
    </row>
    <row r="56" spans="1:34" x14ac:dyDescent="0.3">
      <c r="A56">
        <f t="shared" si="8"/>
        <v>2</v>
      </c>
      <c r="B56">
        <f t="shared" si="9"/>
        <v>0</v>
      </c>
      <c r="C56" s="4">
        <f t="shared" ca="1" si="10"/>
        <v>97620</v>
      </c>
      <c r="D56">
        <v>97620</v>
      </c>
      <c r="E56" t="s">
        <v>41</v>
      </c>
      <c r="F56" t="s">
        <v>75</v>
      </c>
      <c r="G56" t="s">
        <v>129</v>
      </c>
      <c r="H56" t="s">
        <v>94</v>
      </c>
      <c r="I56" t="s">
        <v>30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929</v>
      </c>
      <c r="O56" t="s">
        <v>123</v>
      </c>
      <c r="P56" t="s">
        <v>123</v>
      </c>
      <c r="Q56" t="s">
        <v>82</v>
      </c>
      <c r="S56" t="s">
        <v>269</v>
      </c>
      <c r="T56" t="s">
        <v>36</v>
      </c>
      <c r="U56" t="s">
        <v>35</v>
      </c>
      <c r="V56" t="s">
        <v>29</v>
      </c>
      <c r="W56" t="s">
        <v>44</v>
      </c>
      <c r="X56" t="s">
        <v>405</v>
      </c>
      <c r="Y56" t="s">
        <v>484</v>
      </c>
      <c r="Z56" t="s">
        <v>484</v>
      </c>
      <c r="AA56" s="2">
        <v>42823.498773148145</v>
      </c>
      <c r="AB56" s="2">
        <v>42825.456956018519</v>
      </c>
      <c r="AD56">
        <v>4</v>
      </c>
      <c r="AE56" t="str">
        <f t="shared" ca="1" si="12"/>
        <v>Protocols-AAUM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P2</v>
      </c>
    </row>
    <row r="57" spans="1:34" x14ac:dyDescent="0.3">
      <c r="A57">
        <f t="shared" si="8"/>
        <v>0</v>
      </c>
      <c r="B57">
        <f t="shared" si="9"/>
        <v>0</v>
      </c>
      <c r="C57" s="4">
        <f t="shared" ca="1" si="10"/>
        <v>97708</v>
      </c>
      <c r="D57">
        <v>97708</v>
      </c>
      <c r="E57" t="s">
        <v>41</v>
      </c>
      <c r="F57" t="s">
        <v>75</v>
      </c>
      <c r="G57" t="s">
        <v>76</v>
      </c>
      <c r="H57" t="s">
        <v>94</v>
      </c>
      <c r="I57" t="s">
        <v>123</v>
      </c>
      <c r="J57" t="s">
        <v>123</v>
      </c>
      <c r="K57" t="str">
        <f t="shared" ca="1" si="11"/>
        <v>NTR</v>
      </c>
      <c r="L57" t="s">
        <v>484</v>
      </c>
      <c r="M57" t="s">
        <v>484</v>
      </c>
      <c r="N57" t="s">
        <v>939</v>
      </c>
      <c r="O57" t="s">
        <v>123</v>
      </c>
      <c r="P57" t="s">
        <v>123</v>
      </c>
      <c r="Q57" t="s">
        <v>21</v>
      </c>
      <c r="S57" t="s">
        <v>269</v>
      </c>
      <c r="T57" t="s">
        <v>23</v>
      </c>
      <c r="U57" t="s">
        <v>50</v>
      </c>
      <c r="V57" t="s">
        <v>82</v>
      </c>
      <c r="W57" t="s">
        <v>67</v>
      </c>
      <c r="X57" t="s">
        <v>133</v>
      </c>
      <c r="Y57" t="s">
        <v>484</v>
      </c>
      <c r="Z57" t="s">
        <v>484</v>
      </c>
      <c r="AA57" s="2">
        <v>42824.645590277774</v>
      </c>
      <c r="AB57" s="2">
        <v>42824.645601851851</v>
      </c>
      <c r="AD57">
        <v>1</v>
      </c>
      <c r="AE57" t="str">
        <f t="shared" ca="1" si="12"/>
        <v>NTR</v>
      </c>
      <c r="AF57" t="str">
        <f t="shared" ca="1" si="13"/>
        <v>NoTarg</v>
      </c>
      <c r="AG57" t="str">
        <f t="shared" ca="1" si="14"/>
        <v>NoWaive</v>
      </c>
      <c r="AH57" t="str">
        <f t="shared" ca="1" si="15"/>
        <v>NTR</v>
      </c>
    </row>
    <row r="58" spans="1:34" x14ac:dyDescent="0.3">
      <c r="A58">
        <f t="shared" si="8"/>
        <v>5</v>
      </c>
      <c r="B58">
        <f t="shared" si="9"/>
        <v>0</v>
      </c>
      <c r="C58" s="4">
        <f t="shared" ca="1" si="10"/>
        <v>97512</v>
      </c>
      <c r="D58">
        <v>97512</v>
      </c>
      <c r="E58" t="s">
        <v>229</v>
      </c>
      <c r="F58" t="s">
        <v>230</v>
      </c>
      <c r="G58" t="s">
        <v>648</v>
      </c>
      <c r="H58" t="s">
        <v>94</v>
      </c>
      <c r="I58" t="s">
        <v>913</v>
      </c>
      <c r="J58" t="s">
        <v>123</v>
      </c>
      <c r="K58" t="str">
        <f t="shared" ca="1" si="11"/>
        <v>.</v>
      </c>
      <c r="L58" t="s">
        <v>484</v>
      </c>
      <c r="M58" t="s">
        <v>768</v>
      </c>
      <c r="N58" t="s">
        <v>899</v>
      </c>
      <c r="O58" t="s">
        <v>123</v>
      </c>
      <c r="P58" t="s">
        <v>123</v>
      </c>
      <c r="Q58" t="s">
        <v>82</v>
      </c>
      <c r="S58" t="s">
        <v>269</v>
      </c>
      <c r="T58" t="s">
        <v>36</v>
      </c>
      <c r="U58" t="s">
        <v>35</v>
      </c>
      <c r="V58" t="s">
        <v>29</v>
      </c>
      <c r="W58" t="s">
        <v>44</v>
      </c>
      <c r="X58" t="s">
        <v>229</v>
      </c>
      <c r="Y58" t="s">
        <v>484</v>
      </c>
      <c r="Z58" t="s">
        <v>484</v>
      </c>
      <c r="AA58" s="2">
        <v>42820.998090277775</v>
      </c>
      <c r="AB58" s="2">
        <v>42824.140115740738</v>
      </c>
      <c r="AD58">
        <v>1</v>
      </c>
      <c r="AE58" t="str">
        <f t="shared" ca="1" si="12"/>
        <v>Protocols-NDMP</v>
      </c>
      <c r="AF58" t="str">
        <f t="shared" ca="1" si="13"/>
        <v>Avitus_1.4.0.62-20170405</v>
      </c>
      <c r="AG58" t="str">
        <f t="shared" ca="1" si="14"/>
        <v>NoWaive</v>
      </c>
      <c r="AH58" t="str">
        <f t="shared" ca="1" si="15"/>
        <v>P2</v>
      </c>
    </row>
    <row r="59" spans="1:34" x14ac:dyDescent="0.3">
      <c r="A59">
        <f t="shared" si="8"/>
        <v>387</v>
      </c>
      <c r="B59">
        <f t="shared" si="9"/>
        <v>136</v>
      </c>
      <c r="C59" s="4">
        <f t="shared" ca="1" si="10"/>
        <v>78244</v>
      </c>
      <c r="D59">
        <v>78244</v>
      </c>
      <c r="E59" t="s">
        <v>155</v>
      </c>
      <c r="F59" t="s">
        <v>19</v>
      </c>
      <c r="G59" t="s">
        <v>83</v>
      </c>
      <c r="H59" t="s">
        <v>94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353</v>
      </c>
      <c r="O59" t="s">
        <v>123</v>
      </c>
      <c r="P59" t="s">
        <v>123</v>
      </c>
      <c r="Q59" t="s">
        <v>82</v>
      </c>
      <c r="S59" t="s">
        <v>269</v>
      </c>
      <c r="T59" t="s">
        <v>36</v>
      </c>
      <c r="U59" t="s">
        <v>35</v>
      </c>
      <c r="V59" t="s">
        <v>43</v>
      </c>
      <c r="W59" t="s">
        <v>65</v>
      </c>
      <c r="X59" t="s">
        <v>272</v>
      </c>
      <c r="Y59" t="s">
        <v>100</v>
      </c>
      <c r="Z59" t="s">
        <v>484</v>
      </c>
      <c r="AA59" s="2">
        <v>42433.348449074074</v>
      </c>
      <c r="AB59" s="2">
        <v>42689.149375000001</v>
      </c>
      <c r="AD59">
        <v>3</v>
      </c>
      <c r="AE59" t="str">
        <f t="shared" ca="1" si="12"/>
        <v>Protocols-NFS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P2</v>
      </c>
    </row>
    <row r="60" spans="1:34" x14ac:dyDescent="0.3">
      <c r="A60">
        <f t="shared" si="8"/>
        <v>3</v>
      </c>
      <c r="B60">
        <f t="shared" si="9"/>
        <v>0</v>
      </c>
      <c r="C60" s="4">
        <f t="shared" ca="1" si="10"/>
        <v>97565</v>
      </c>
      <c r="D60">
        <v>97565</v>
      </c>
      <c r="E60" t="s">
        <v>447</v>
      </c>
      <c r="F60" t="s">
        <v>19</v>
      </c>
      <c r="G60" t="s">
        <v>442</v>
      </c>
      <c r="H60" t="s">
        <v>112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768</v>
      </c>
      <c r="N60" t="s">
        <v>922</v>
      </c>
      <c r="O60">
        <v>16612</v>
      </c>
      <c r="P60" t="s">
        <v>123</v>
      </c>
      <c r="Q60" t="s">
        <v>82</v>
      </c>
      <c r="S60" t="s">
        <v>269</v>
      </c>
      <c r="T60" t="s">
        <v>36</v>
      </c>
      <c r="U60" t="s">
        <v>35</v>
      </c>
      <c r="V60" t="s">
        <v>190</v>
      </c>
      <c r="W60" t="s">
        <v>26</v>
      </c>
      <c r="X60" t="s">
        <v>41</v>
      </c>
      <c r="Y60" t="s">
        <v>103</v>
      </c>
      <c r="Z60" t="s">
        <v>484</v>
      </c>
      <c r="AA60" s="2">
        <v>42822.489374999997</v>
      </c>
      <c r="AB60" s="2">
        <v>42825.485439814816</v>
      </c>
      <c r="AD60">
        <v>2</v>
      </c>
      <c r="AE60" t="str">
        <f t="shared" ca="1" si="12"/>
        <v>Protocols-NFS</v>
      </c>
      <c r="AF60" t="str">
        <f t="shared" ca="1" si="13"/>
        <v>Axion_1.5.0.4-20170405</v>
      </c>
      <c r="AG60" t="str">
        <f t="shared" ca="1" si="14"/>
        <v>NoWaive</v>
      </c>
      <c r="AH60" t="str">
        <f t="shared" ca="1" si="15"/>
        <v>P1</v>
      </c>
    </row>
    <row r="61" spans="1:34" x14ac:dyDescent="0.3">
      <c r="A61">
        <f t="shared" si="8"/>
        <v>2</v>
      </c>
      <c r="B61">
        <f t="shared" si="9"/>
        <v>2</v>
      </c>
      <c r="C61" s="4">
        <f t="shared" ca="1" si="10"/>
        <v>97602</v>
      </c>
      <c r="D61">
        <v>97602</v>
      </c>
      <c r="E61" t="s">
        <v>895</v>
      </c>
      <c r="F61" t="s">
        <v>19</v>
      </c>
      <c r="G61" t="s">
        <v>896</v>
      </c>
      <c r="H61" t="s">
        <v>156</v>
      </c>
      <c r="I61" t="s">
        <v>123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925</v>
      </c>
      <c r="O61" t="s">
        <v>123</v>
      </c>
      <c r="P61" t="s">
        <v>123</v>
      </c>
      <c r="Q61" t="s">
        <v>82</v>
      </c>
      <c r="S61" t="s">
        <v>269</v>
      </c>
      <c r="T61" t="s">
        <v>36</v>
      </c>
      <c r="U61" t="s">
        <v>35</v>
      </c>
      <c r="V61" t="s">
        <v>82</v>
      </c>
      <c r="W61" t="s">
        <v>54</v>
      </c>
      <c r="X61" t="s">
        <v>405</v>
      </c>
      <c r="Y61" t="s">
        <v>484</v>
      </c>
      <c r="Z61" t="s">
        <v>484</v>
      </c>
      <c r="AA61" s="2">
        <v>42823.435219907406</v>
      </c>
      <c r="AB61" s="2">
        <v>42823.457754629628</v>
      </c>
      <c r="AD61">
        <v>2</v>
      </c>
      <c r="AE61" t="str">
        <f t="shared" ca="1" si="12"/>
        <v>Protocols-NFS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unspecified</v>
      </c>
    </row>
    <row r="62" spans="1:34" x14ac:dyDescent="0.3">
      <c r="A62">
        <f t="shared" si="8"/>
        <v>332</v>
      </c>
      <c r="B62">
        <f t="shared" si="9"/>
        <v>53</v>
      </c>
      <c r="C62" s="4">
        <f t="shared" ca="1" si="10"/>
        <v>81963</v>
      </c>
      <c r="D62">
        <v>81963</v>
      </c>
      <c r="E62" t="s">
        <v>18</v>
      </c>
      <c r="F62" t="s">
        <v>86</v>
      </c>
      <c r="G62" t="s">
        <v>87</v>
      </c>
      <c r="H62" t="s">
        <v>112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354</v>
      </c>
      <c r="O62">
        <v>10905</v>
      </c>
      <c r="P62" t="s">
        <v>123</v>
      </c>
      <c r="Q62" t="s">
        <v>82</v>
      </c>
      <c r="S62" t="s">
        <v>269</v>
      </c>
      <c r="T62" t="s">
        <v>23</v>
      </c>
      <c r="U62" t="s">
        <v>22</v>
      </c>
      <c r="V62" t="s">
        <v>60</v>
      </c>
      <c r="W62" t="s">
        <v>26</v>
      </c>
      <c r="X62" t="s">
        <v>272</v>
      </c>
      <c r="Y62" t="s">
        <v>484</v>
      </c>
      <c r="Z62" t="s">
        <v>484</v>
      </c>
      <c r="AA62" s="2">
        <v>42489.026759259257</v>
      </c>
      <c r="AB62" s="2">
        <v>42774.287557870368</v>
      </c>
      <c r="AD62">
        <v>3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P1</v>
      </c>
    </row>
    <row r="63" spans="1:34" x14ac:dyDescent="0.3">
      <c r="A63">
        <f t="shared" si="8"/>
        <v>327</v>
      </c>
      <c r="B63">
        <f t="shared" si="9"/>
        <v>71</v>
      </c>
      <c r="C63" s="4">
        <f t="shared" ca="1" si="10"/>
        <v>82178</v>
      </c>
      <c r="D63">
        <v>82178</v>
      </c>
      <c r="E63" t="s">
        <v>18</v>
      </c>
      <c r="F63" t="s">
        <v>86</v>
      </c>
      <c r="G63" t="s">
        <v>87</v>
      </c>
      <c r="H63" t="s">
        <v>112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355</v>
      </c>
      <c r="O63">
        <v>10938</v>
      </c>
      <c r="P63" t="s">
        <v>123</v>
      </c>
      <c r="Q63" t="s">
        <v>82</v>
      </c>
      <c r="S63" t="s">
        <v>269</v>
      </c>
      <c r="T63" t="s">
        <v>36</v>
      </c>
      <c r="U63" t="s">
        <v>22</v>
      </c>
      <c r="V63" t="s">
        <v>60</v>
      </c>
      <c r="W63" t="s">
        <v>26</v>
      </c>
      <c r="X63" t="s">
        <v>272</v>
      </c>
      <c r="Y63" t="s">
        <v>484</v>
      </c>
      <c r="Z63" t="s">
        <v>484</v>
      </c>
      <c r="AA63" s="2">
        <v>42494.02715277778</v>
      </c>
      <c r="AB63" s="2">
        <v>42755.045428240737</v>
      </c>
      <c r="AD63">
        <v>2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P1</v>
      </c>
    </row>
    <row r="64" spans="1:34" x14ac:dyDescent="0.3">
      <c r="A64">
        <f t="shared" si="8"/>
        <v>154</v>
      </c>
      <c r="B64">
        <f t="shared" si="9"/>
        <v>23</v>
      </c>
      <c r="C64" s="4">
        <f t="shared" ca="1" si="10"/>
        <v>91457</v>
      </c>
      <c r="D64">
        <v>91457</v>
      </c>
      <c r="E64" t="s">
        <v>74</v>
      </c>
      <c r="F64" t="s">
        <v>86</v>
      </c>
      <c r="G64" t="s">
        <v>87</v>
      </c>
      <c r="H64" t="s">
        <v>184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358</v>
      </c>
      <c r="O64" t="s">
        <v>123</v>
      </c>
      <c r="P64" t="s">
        <v>123</v>
      </c>
      <c r="Q64" t="s">
        <v>82</v>
      </c>
      <c r="S64" t="s">
        <v>269</v>
      </c>
      <c r="T64" t="s">
        <v>36</v>
      </c>
      <c r="U64" t="s">
        <v>35</v>
      </c>
      <c r="V64" t="s">
        <v>29</v>
      </c>
      <c r="W64" t="s">
        <v>54</v>
      </c>
      <c r="X64" t="s">
        <v>272</v>
      </c>
      <c r="Y64" t="s">
        <v>100</v>
      </c>
      <c r="Z64" t="s">
        <v>484</v>
      </c>
      <c r="AA64" s="2">
        <v>42670.388807870368</v>
      </c>
      <c r="AB64" s="2">
        <v>42802.695787037039</v>
      </c>
      <c r="AD64">
        <v>6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P0</v>
      </c>
    </row>
    <row r="65" spans="1:34" x14ac:dyDescent="0.3">
      <c r="A65">
        <f t="shared" si="8"/>
        <v>150</v>
      </c>
      <c r="B65">
        <f t="shared" si="9"/>
        <v>71</v>
      </c>
      <c r="C65" s="4">
        <f t="shared" ca="1" si="10"/>
        <v>91629</v>
      </c>
      <c r="D65">
        <v>91629</v>
      </c>
      <c r="E65" t="s">
        <v>18</v>
      </c>
      <c r="F65" t="s">
        <v>86</v>
      </c>
      <c r="G65" t="s">
        <v>92</v>
      </c>
      <c r="H65" t="s">
        <v>112</v>
      </c>
      <c r="I65" t="s">
        <v>30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360</v>
      </c>
      <c r="O65">
        <v>12271</v>
      </c>
      <c r="P65" t="s">
        <v>123</v>
      </c>
      <c r="Q65" t="s">
        <v>82</v>
      </c>
      <c r="S65" t="s">
        <v>269</v>
      </c>
      <c r="T65" t="s">
        <v>23</v>
      </c>
      <c r="U65" t="s">
        <v>22</v>
      </c>
      <c r="V65" t="s">
        <v>25</v>
      </c>
      <c r="W65" t="s">
        <v>26</v>
      </c>
      <c r="X65" t="s">
        <v>272</v>
      </c>
      <c r="Y65" t="s">
        <v>484</v>
      </c>
      <c r="Z65" t="s">
        <v>484</v>
      </c>
      <c r="AA65" s="2">
        <v>42675.623761574076</v>
      </c>
      <c r="AB65" s="2">
        <v>42755.023877314816</v>
      </c>
      <c r="AD65">
        <v>2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P1</v>
      </c>
    </row>
    <row r="66" spans="1:34" x14ac:dyDescent="0.3">
      <c r="A66">
        <f t="shared" ref="A66:A100" si="16">DAYS360(AA66,$K$104)</f>
        <v>71</v>
      </c>
      <c r="B66">
        <f t="shared" ref="B66:B100" si="17">DAYS360(AB66,$K$104)</f>
        <v>47</v>
      </c>
      <c r="C66" s="4">
        <f t="shared" ref="C66:C100" ca="1" si="18">HYPERLINK($N$174 &amp; INDIRECT("d" &amp; ROW()),INDIRECT("d" &amp; ROW()))</f>
        <v>94832</v>
      </c>
      <c r="D66">
        <v>94832</v>
      </c>
      <c r="E66" t="s">
        <v>242</v>
      </c>
      <c r="F66" t="s">
        <v>86</v>
      </c>
      <c r="G66" t="s">
        <v>92</v>
      </c>
      <c r="H66" t="s">
        <v>184</v>
      </c>
      <c r="I66" t="s">
        <v>81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270</v>
      </c>
      <c r="O66" t="s">
        <v>123</v>
      </c>
      <c r="P66" t="s">
        <v>271</v>
      </c>
      <c r="Q66" t="s">
        <v>82</v>
      </c>
      <c r="S66" t="s">
        <v>269</v>
      </c>
      <c r="T66" t="s">
        <v>51</v>
      </c>
      <c r="U66" t="s">
        <v>22</v>
      </c>
      <c r="V66" t="s">
        <v>82</v>
      </c>
      <c r="W66" t="s">
        <v>54</v>
      </c>
      <c r="X66" t="s">
        <v>272</v>
      </c>
      <c r="Y66" t="s">
        <v>484</v>
      </c>
      <c r="Z66" t="s">
        <v>484</v>
      </c>
      <c r="AA66" s="2">
        <v>42755.471365740741</v>
      </c>
      <c r="AB66" s="2">
        <v>42780.311030092591</v>
      </c>
      <c r="AC66" t="s">
        <v>170</v>
      </c>
      <c r="AD66">
        <v>3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P0</v>
      </c>
    </row>
    <row r="67" spans="1:34" x14ac:dyDescent="0.3">
      <c r="A67">
        <f t="shared" si="16"/>
        <v>71</v>
      </c>
      <c r="B67">
        <f t="shared" si="17"/>
        <v>38</v>
      </c>
      <c r="C67" s="4">
        <f t="shared" ca="1" si="18"/>
        <v>94835</v>
      </c>
      <c r="D67">
        <v>94835</v>
      </c>
      <c r="E67" t="s">
        <v>561</v>
      </c>
      <c r="F67" t="s">
        <v>86</v>
      </c>
      <c r="G67" t="s">
        <v>87</v>
      </c>
      <c r="H67" t="s">
        <v>112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363</v>
      </c>
      <c r="O67">
        <v>13183</v>
      </c>
      <c r="P67" t="s">
        <v>213</v>
      </c>
      <c r="Q67" t="s">
        <v>82</v>
      </c>
      <c r="S67" t="s">
        <v>269</v>
      </c>
      <c r="T67" t="s">
        <v>36</v>
      </c>
      <c r="U67" t="s">
        <v>35</v>
      </c>
      <c r="V67" t="s">
        <v>190</v>
      </c>
      <c r="W67" t="s">
        <v>26</v>
      </c>
      <c r="X67" t="s">
        <v>272</v>
      </c>
      <c r="Y67" t="s">
        <v>103</v>
      </c>
      <c r="Z67" t="s">
        <v>484</v>
      </c>
      <c r="AA67" s="2">
        <v>42755.484872685185</v>
      </c>
      <c r="AB67" s="2">
        <v>42789.603206018517</v>
      </c>
      <c r="AD67">
        <v>1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P1</v>
      </c>
    </row>
    <row r="68" spans="1:34" x14ac:dyDescent="0.3">
      <c r="A68">
        <f t="shared" si="16"/>
        <v>38</v>
      </c>
      <c r="B68">
        <f t="shared" si="17"/>
        <v>0</v>
      </c>
      <c r="C68" s="4">
        <f t="shared" ca="1" si="18"/>
        <v>96345</v>
      </c>
      <c r="D68">
        <v>96345</v>
      </c>
      <c r="E68" t="s">
        <v>405</v>
      </c>
      <c r="F68" t="s">
        <v>86</v>
      </c>
      <c r="G68" t="s">
        <v>92</v>
      </c>
      <c r="H68" t="s">
        <v>184</v>
      </c>
      <c r="I68" t="s">
        <v>560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582</v>
      </c>
      <c r="O68" t="s">
        <v>123</v>
      </c>
      <c r="P68" t="s">
        <v>123</v>
      </c>
      <c r="Q68" t="s">
        <v>82</v>
      </c>
      <c r="S68" t="s">
        <v>269</v>
      </c>
      <c r="T68" t="s">
        <v>23</v>
      </c>
      <c r="U68" t="s">
        <v>22</v>
      </c>
      <c r="V68" t="s">
        <v>82</v>
      </c>
      <c r="W68" t="s">
        <v>40</v>
      </c>
      <c r="X68" t="s">
        <v>559</v>
      </c>
      <c r="Y68" t="s">
        <v>484</v>
      </c>
      <c r="Z68" t="s">
        <v>484</v>
      </c>
      <c r="AA68" s="2">
        <v>42789.95722222222</v>
      </c>
      <c r="AB68" s="2">
        <v>42824.414317129631</v>
      </c>
      <c r="AC68" t="s">
        <v>789</v>
      </c>
      <c r="AD68">
        <v>66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P0</v>
      </c>
    </row>
    <row r="69" spans="1:34" x14ac:dyDescent="0.3">
      <c r="A69">
        <f t="shared" si="16"/>
        <v>23</v>
      </c>
      <c r="B69">
        <f t="shared" si="17"/>
        <v>18</v>
      </c>
      <c r="C69" s="4">
        <f t="shared" ca="1" si="18"/>
        <v>96870</v>
      </c>
      <c r="D69">
        <v>96870</v>
      </c>
      <c r="E69" t="s">
        <v>91</v>
      </c>
      <c r="F69" t="s">
        <v>86</v>
      </c>
      <c r="G69" t="s">
        <v>266</v>
      </c>
      <c r="H69" t="s">
        <v>184</v>
      </c>
      <c r="I69" t="s">
        <v>81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772</v>
      </c>
      <c r="O69" t="s">
        <v>123</v>
      </c>
      <c r="P69" t="s">
        <v>123</v>
      </c>
      <c r="Q69" t="s">
        <v>82</v>
      </c>
      <c r="S69" t="s">
        <v>269</v>
      </c>
      <c r="T69" t="s">
        <v>36</v>
      </c>
      <c r="U69" t="s">
        <v>22</v>
      </c>
      <c r="V69" t="s">
        <v>82</v>
      </c>
      <c r="W69" t="s">
        <v>54</v>
      </c>
      <c r="X69" t="s">
        <v>405</v>
      </c>
      <c r="Y69" t="s">
        <v>484</v>
      </c>
      <c r="Z69" t="s">
        <v>484</v>
      </c>
      <c r="AA69" s="2">
        <v>42802.551319444443</v>
      </c>
      <c r="AB69" s="2">
        <v>42807.556608796294</v>
      </c>
      <c r="AD69">
        <v>1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P0</v>
      </c>
    </row>
    <row r="70" spans="1:34" x14ac:dyDescent="0.3">
      <c r="A70">
        <f t="shared" si="16"/>
        <v>18</v>
      </c>
      <c r="B70">
        <f t="shared" si="17"/>
        <v>13</v>
      </c>
      <c r="C70" s="4">
        <f t="shared" ca="1" si="18"/>
        <v>97003</v>
      </c>
      <c r="D70">
        <v>97003</v>
      </c>
      <c r="E70" t="s">
        <v>399</v>
      </c>
      <c r="F70" t="s">
        <v>86</v>
      </c>
      <c r="G70" t="s">
        <v>87</v>
      </c>
      <c r="H70" t="s">
        <v>184</v>
      </c>
      <c r="I70" t="s">
        <v>68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775</v>
      </c>
      <c r="O70" t="s">
        <v>123</v>
      </c>
      <c r="P70" t="s">
        <v>123</v>
      </c>
      <c r="Q70" t="s">
        <v>82</v>
      </c>
      <c r="S70" t="s">
        <v>269</v>
      </c>
      <c r="T70" t="s">
        <v>23</v>
      </c>
      <c r="U70" t="s">
        <v>22</v>
      </c>
      <c r="V70" t="s">
        <v>82</v>
      </c>
      <c r="W70" t="s">
        <v>683</v>
      </c>
      <c r="X70" t="s">
        <v>405</v>
      </c>
      <c r="Y70" t="s">
        <v>484</v>
      </c>
      <c r="Z70" t="s">
        <v>484</v>
      </c>
      <c r="AA70" s="2">
        <v>42807.546134259261</v>
      </c>
      <c r="AB70" s="2">
        <v>42812.038807870369</v>
      </c>
      <c r="AC70" t="s">
        <v>402</v>
      </c>
      <c r="AD70">
        <v>2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P0</v>
      </c>
    </row>
    <row r="71" spans="1:34" x14ac:dyDescent="0.3">
      <c r="A71">
        <f t="shared" si="16"/>
        <v>18</v>
      </c>
      <c r="B71">
        <f t="shared" si="17"/>
        <v>18</v>
      </c>
      <c r="C71" s="4">
        <f t="shared" ca="1" si="18"/>
        <v>97010</v>
      </c>
      <c r="D71">
        <v>97010</v>
      </c>
      <c r="E71" t="s">
        <v>18</v>
      </c>
      <c r="F71" t="s">
        <v>86</v>
      </c>
      <c r="G71" t="s">
        <v>92</v>
      </c>
      <c r="H71" t="s">
        <v>94</v>
      </c>
      <c r="I71" t="s">
        <v>30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776</v>
      </c>
      <c r="O71" t="s">
        <v>123</v>
      </c>
      <c r="P71" t="s">
        <v>626</v>
      </c>
      <c r="Q71" t="s">
        <v>82</v>
      </c>
      <c r="S71" t="s">
        <v>269</v>
      </c>
      <c r="T71" t="s">
        <v>36</v>
      </c>
      <c r="U71" t="s">
        <v>35</v>
      </c>
      <c r="V71" t="s">
        <v>29</v>
      </c>
      <c r="W71" t="s">
        <v>54</v>
      </c>
      <c r="X71" t="s">
        <v>405</v>
      </c>
      <c r="Y71" t="s">
        <v>484</v>
      </c>
      <c r="Z71" t="s">
        <v>484</v>
      </c>
      <c r="AA71" s="2">
        <v>42807.641898148147</v>
      </c>
      <c r="AB71" s="2">
        <v>42807.641898148147</v>
      </c>
      <c r="AD71">
        <v>1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P2</v>
      </c>
    </row>
    <row r="72" spans="1:34" x14ac:dyDescent="0.3">
      <c r="A72">
        <f t="shared" si="16"/>
        <v>17</v>
      </c>
      <c r="B72">
        <f t="shared" si="17"/>
        <v>13</v>
      </c>
      <c r="C72" s="4">
        <f t="shared" ca="1" si="18"/>
        <v>97041</v>
      </c>
      <c r="D72">
        <v>97041</v>
      </c>
      <c r="E72" t="s">
        <v>265</v>
      </c>
      <c r="F72" t="s">
        <v>86</v>
      </c>
      <c r="G72" t="s">
        <v>87</v>
      </c>
      <c r="H72" t="s">
        <v>112</v>
      </c>
      <c r="I72" t="s">
        <v>30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777</v>
      </c>
      <c r="O72">
        <v>17092</v>
      </c>
      <c r="P72" t="s">
        <v>123</v>
      </c>
      <c r="Q72" t="s">
        <v>82</v>
      </c>
      <c r="S72" t="s">
        <v>269</v>
      </c>
      <c r="T72" t="s">
        <v>23</v>
      </c>
      <c r="U72" t="s">
        <v>22</v>
      </c>
      <c r="V72" t="s">
        <v>25</v>
      </c>
      <c r="W72" t="s">
        <v>26</v>
      </c>
      <c r="X72" t="s">
        <v>405</v>
      </c>
      <c r="Y72" t="s">
        <v>484</v>
      </c>
      <c r="Z72" t="s">
        <v>484</v>
      </c>
      <c r="AA72" s="2">
        <v>42808.189444444448</v>
      </c>
      <c r="AB72" s="2">
        <v>42812.041932870372</v>
      </c>
      <c r="AD72">
        <v>1</v>
      </c>
      <c r="AE72" t="str">
        <f t="shared" ca="1" si="20"/>
        <v>Protocols-SMB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P1</v>
      </c>
    </row>
    <row r="73" spans="1:34" x14ac:dyDescent="0.3">
      <c r="A73">
        <f t="shared" si="16"/>
        <v>4</v>
      </c>
      <c r="B73">
        <f t="shared" si="17"/>
        <v>0</v>
      </c>
      <c r="C73" s="4">
        <f t="shared" ca="1" si="18"/>
        <v>97543</v>
      </c>
      <c r="D73">
        <v>97543</v>
      </c>
      <c r="E73" t="s">
        <v>91</v>
      </c>
      <c r="F73" t="s">
        <v>86</v>
      </c>
      <c r="G73" t="s">
        <v>92</v>
      </c>
      <c r="H73" t="s">
        <v>94</v>
      </c>
      <c r="I73" t="s">
        <v>30</v>
      </c>
      <c r="J73" t="s">
        <v>123</v>
      </c>
      <c r="K73" t="str">
        <f t="shared" ca="1" si="19"/>
        <v>.</v>
      </c>
      <c r="L73" t="s">
        <v>484</v>
      </c>
      <c r="M73" t="s">
        <v>484</v>
      </c>
      <c r="N73" t="s">
        <v>911</v>
      </c>
      <c r="O73" t="s">
        <v>123</v>
      </c>
      <c r="P73" t="s">
        <v>123</v>
      </c>
      <c r="Q73" t="s">
        <v>82</v>
      </c>
      <c r="S73" t="s">
        <v>269</v>
      </c>
      <c r="T73" t="s">
        <v>36</v>
      </c>
      <c r="U73" t="s">
        <v>35</v>
      </c>
      <c r="V73" t="s">
        <v>29</v>
      </c>
      <c r="W73" t="s">
        <v>44</v>
      </c>
      <c r="X73" t="s">
        <v>118</v>
      </c>
      <c r="Y73" t="s">
        <v>484</v>
      </c>
      <c r="Z73" t="s">
        <v>484</v>
      </c>
      <c r="AA73" s="2">
        <v>42821.996874999997</v>
      </c>
      <c r="AB73" s="2">
        <v>42824.072337962964</v>
      </c>
      <c r="AC73" t="s">
        <v>402</v>
      </c>
      <c r="AD73">
        <v>1</v>
      </c>
      <c r="AE73" t="str">
        <f t="shared" ca="1" si="20"/>
        <v>Protocols-SMB</v>
      </c>
      <c r="AF73" t="str">
        <f t="shared" ca="1" si="21"/>
        <v xml:space="preserve"> ---</v>
      </c>
      <c r="AG73" t="str">
        <f t="shared" ca="1" si="22"/>
        <v>NoWaive</v>
      </c>
      <c r="AH73" t="str">
        <f t="shared" ca="1" si="23"/>
        <v>P2</v>
      </c>
    </row>
    <row r="74" spans="1:34" x14ac:dyDescent="0.3">
      <c r="A74">
        <f t="shared" si="16"/>
        <v>0</v>
      </c>
      <c r="B74">
        <f t="shared" si="17"/>
        <v>0</v>
      </c>
      <c r="C74" s="4">
        <f t="shared" ca="1" si="18"/>
        <v>97762</v>
      </c>
      <c r="D74">
        <v>97762</v>
      </c>
      <c r="E74" t="s">
        <v>265</v>
      </c>
      <c r="F74" t="s">
        <v>86</v>
      </c>
      <c r="G74" t="s">
        <v>87</v>
      </c>
      <c r="H74" t="s">
        <v>112</v>
      </c>
      <c r="I74" t="s">
        <v>24</v>
      </c>
      <c r="J74" t="s">
        <v>123</v>
      </c>
      <c r="K74" t="str">
        <f t="shared" ca="1" si="19"/>
        <v>NTR</v>
      </c>
      <c r="L74" t="s">
        <v>484</v>
      </c>
      <c r="M74" t="s">
        <v>484</v>
      </c>
      <c r="N74" t="s">
        <v>950</v>
      </c>
      <c r="O74" t="s">
        <v>123</v>
      </c>
      <c r="P74" t="s">
        <v>123</v>
      </c>
      <c r="Q74" t="s">
        <v>82</v>
      </c>
      <c r="S74" t="s">
        <v>269</v>
      </c>
      <c r="T74" t="s">
        <v>23</v>
      </c>
      <c r="U74" t="s">
        <v>39</v>
      </c>
      <c r="V74" t="s">
        <v>190</v>
      </c>
      <c r="W74" t="s">
        <v>26</v>
      </c>
      <c r="X74" t="s">
        <v>405</v>
      </c>
      <c r="Y74" t="s">
        <v>484</v>
      </c>
      <c r="Z74" t="s">
        <v>484</v>
      </c>
      <c r="AA74" s="2">
        <v>42825.480578703704</v>
      </c>
      <c r="AB74" s="2">
        <v>42825.482974537037</v>
      </c>
      <c r="AD74">
        <v>1</v>
      </c>
      <c r="AE74" t="str">
        <f t="shared" ca="1" si="20"/>
        <v>NTR</v>
      </c>
      <c r="AF74" t="str">
        <f t="shared" ca="1" si="21"/>
        <v>NoTarg</v>
      </c>
      <c r="AG74" t="str">
        <f t="shared" ca="1" si="22"/>
        <v>NoWaive</v>
      </c>
      <c r="AH74" t="str">
        <f t="shared" ca="1" si="23"/>
        <v>NTR</v>
      </c>
    </row>
    <row r="75" spans="1:34" x14ac:dyDescent="0.3">
      <c r="A75">
        <f t="shared" si="16"/>
        <v>4</v>
      </c>
      <c r="B75">
        <f t="shared" si="17"/>
        <v>0</v>
      </c>
      <c r="C75" s="4">
        <f t="shared" ca="1" si="18"/>
        <v>97526</v>
      </c>
      <c r="D75">
        <v>97526</v>
      </c>
      <c r="E75" t="s">
        <v>605</v>
      </c>
      <c r="F75" t="s">
        <v>482</v>
      </c>
      <c r="G75" t="s">
        <v>652</v>
      </c>
      <c r="H75" t="s">
        <v>184</v>
      </c>
      <c r="I75" t="s">
        <v>81</v>
      </c>
      <c r="J75" t="s">
        <v>123</v>
      </c>
      <c r="K75" t="str">
        <f t="shared" ca="1" si="19"/>
        <v>.</v>
      </c>
      <c r="L75" t="s">
        <v>484</v>
      </c>
      <c r="M75" t="s">
        <v>484</v>
      </c>
      <c r="N75" t="s">
        <v>920</v>
      </c>
      <c r="O75" t="s">
        <v>123</v>
      </c>
      <c r="P75" t="s">
        <v>123</v>
      </c>
      <c r="Q75" t="s">
        <v>82</v>
      </c>
      <c r="S75" t="s">
        <v>269</v>
      </c>
      <c r="T75" t="s">
        <v>23</v>
      </c>
      <c r="U75" t="s">
        <v>22</v>
      </c>
      <c r="V75" t="s">
        <v>82</v>
      </c>
      <c r="W75" t="s">
        <v>54</v>
      </c>
      <c r="X75" t="s">
        <v>870</v>
      </c>
      <c r="Y75" t="s">
        <v>484</v>
      </c>
      <c r="Z75" t="s">
        <v>484</v>
      </c>
      <c r="AA75" s="2">
        <v>42821.299687500003</v>
      </c>
      <c r="AB75" s="2">
        <v>42824.360983796294</v>
      </c>
      <c r="AD75">
        <v>17</v>
      </c>
      <c r="AE75" t="str">
        <f t="shared" ca="1" si="20"/>
        <v>Quotas</v>
      </c>
      <c r="AF75" t="str">
        <f t="shared" ca="1" si="21"/>
        <v xml:space="preserve"> ---</v>
      </c>
      <c r="AG75" t="str">
        <f t="shared" ca="1" si="22"/>
        <v>NoWaive</v>
      </c>
      <c r="AH75" t="str">
        <f t="shared" ca="1" si="23"/>
        <v>P0</v>
      </c>
    </row>
    <row r="76" spans="1:34" x14ac:dyDescent="0.3">
      <c r="A76">
        <f t="shared" si="16"/>
        <v>85</v>
      </c>
      <c r="B76">
        <f t="shared" si="17"/>
        <v>10</v>
      </c>
      <c r="C76" s="4">
        <f t="shared" ca="1" si="18"/>
        <v>94268</v>
      </c>
      <c r="D76">
        <v>94268</v>
      </c>
      <c r="E76" t="s">
        <v>181</v>
      </c>
      <c r="F76" t="s">
        <v>55</v>
      </c>
      <c r="G76" t="s">
        <v>182</v>
      </c>
      <c r="H76" t="s">
        <v>112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768</v>
      </c>
      <c r="N76" t="s">
        <v>368</v>
      </c>
      <c r="O76">
        <v>12452</v>
      </c>
      <c r="P76" t="s">
        <v>645</v>
      </c>
      <c r="Q76" t="s">
        <v>82</v>
      </c>
      <c r="S76" t="s">
        <v>269</v>
      </c>
      <c r="T76" t="s">
        <v>36</v>
      </c>
      <c r="U76" t="s">
        <v>35</v>
      </c>
      <c r="V76" t="s">
        <v>25</v>
      </c>
      <c r="W76" t="s">
        <v>26</v>
      </c>
      <c r="X76" t="s">
        <v>218</v>
      </c>
      <c r="Y76" t="s">
        <v>484</v>
      </c>
      <c r="Z76" t="s">
        <v>484</v>
      </c>
      <c r="AA76" s="2">
        <v>42741.246898148151</v>
      </c>
      <c r="AB76" s="2">
        <v>42815.34920138889</v>
      </c>
      <c r="AD76">
        <v>4</v>
      </c>
      <c r="AE76" t="str">
        <f t="shared" ca="1" si="20"/>
        <v>Snapshots</v>
      </c>
      <c r="AF76" t="str">
        <f t="shared" ca="1" si="21"/>
        <v>Avitus_1.4.0.62-20170405</v>
      </c>
      <c r="AG76" t="str">
        <f t="shared" ca="1" si="22"/>
        <v>NoWaive</v>
      </c>
      <c r="AH76" t="str">
        <f t="shared" ca="1" si="23"/>
        <v>P1</v>
      </c>
    </row>
    <row r="77" spans="1:34" x14ac:dyDescent="0.3">
      <c r="A77">
        <f t="shared" si="16"/>
        <v>60</v>
      </c>
      <c r="B77">
        <f t="shared" si="17"/>
        <v>2</v>
      </c>
      <c r="C77" s="4">
        <f t="shared" ca="1" si="18"/>
        <v>95184</v>
      </c>
      <c r="D77">
        <v>95184</v>
      </c>
      <c r="E77" t="s">
        <v>218</v>
      </c>
      <c r="F77" t="s">
        <v>55</v>
      </c>
      <c r="G77" t="s">
        <v>182</v>
      </c>
      <c r="H77" t="s">
        <v>184</v>
      </c>
      <c r="I77" t="s">
        <v>245</v>
      </c>
      <c r="J77" t="s">
        <v>123</v>
      </c>
      <c r="K77" t="str">
        <f t="shared" ca="1" si="19"/>
        <v>.</v>
      </c>
      <c r="L77" t="s">
        <v>484</v>
      </c>
      <c r="M77" t="s">
        <v>768</v>
      </c>
      <c r="N77" t="s">
        <v>370</v>
      </c>
      <c r="O77" t="s">
        <v>123</v>
      </c>
      <c r="P77" t="s">
        <v>123</v>
      </c>
      <c r="Q77" t="s">
        <v>82</v>
      </c>
      <c r="S77" t="s">
        <v>269</v>
      </c>
      <c r="T77" t="s">
        <v>36</v>
      </c>
      <c r="U77" t="s">
        <v>22</v>
      </c>
      <c r="V77" t="s">
        <v>29</v>
      </c>
      <c r="W77" t="s">
        <v>44</v>
      </c>
      <c r="X77" t="s">
        <v>181</v>
      </c>
      <c r="Y77" t="s">
        <v>103</v>
      </c>
      <c r="Z77" t="s">
        <v>847</v>
      </c>
      <c r="AA77" s="2">
        <v>42765.308599537035</v>
      </c>
      <c r="AB77" s="2">
        <v>42823.330810185187</v>
      </c>
      <c r="AD77">
        <v>5</v>
      </c>
      <c r="AE77" t="str">
        <f t="shared" ca="1" si="20"/>
        <v>Snapshots</v>
      </c>
      <c r="AF77" t="str">
        <f t="shared" ca="1" si="21"/>
        <v>Avitus_1.4.0.62-20170405</v>
      </c>
      <c r="AG77" t="str">
        <f t="shared" ca="1" si="22"/>
        <v>NoWaive</v>
      </c>
      <c r="AH77" t="str">
        <f t="shared" ca="1" si="23"/>
        <v>P0</v>
      </c>
    </row>
    <row r="78" spans="1:34" x14ac:dyDescent="0.3">
      <c r="A78">
        <f t="shared" si="16"/>
        <v>59</v>
      </c>
      <c r="B78">
        <f t="shared" si="17"/>
        <v>2</v>
      </c>
      <c r="C78" s="4">
        <f t="shared" ca="1" si="18"/>
        <v>95373</v>
      </c>
      <c r="D78">
        <v>95373</v>
      </c>
      <c r="E78" t="s">
        <v>218</v>
      </c>
      <c r="F78" t="s">
        <v>55</v>
      </c>
      <c r="G78" t="s">
        <v>182</v>
      </c>
      <c r="H78" t="s">
        <v>94</v>
      </c>
      <c r="I78" t="s">
        <v>30</v>
      </c>
      <c r="J78" t="s">
        <v>123</v>
      </c>
      <c r="K78" t="str">
        <f t="shared" ca="1" si="19"/>
        <v>.</v>
      </c>
      <c r="L78" t="s">
        <v>484</v>
      </c>
      <c r="M78" t="s">
        <v>768</v>
      </c>
      <c r="N78" t="s">
        <v>371</v>
      </c>
      <c r="O78" t="s">
        <v>123</v>
      </c>
      <c r="P78" t="s">
        <v>123</v>
      </c>
      <c r="Q78" t="s">
        <v>82</v>
      </c>
      <c r="S78" t="s">
        <v>269</v>
      </c>
      <c r="T78" t="s">
        <v>23</v>
      </c>
      <c r="U78" t="s">
        <v>22</v>
      </c>
      <c r="V78" t="s">
        <v>29</v>
      </c>
      <c r="W78" t="s">
        <v>44</v>
      </c>
      <c r="X78" t="s">
        <v>218</v>
      </c>
      <c r="Y78" t="s">
        <v>484</v>
      </c>
      <c r="Z78" t="s">
        <v>847</v>
      </c>
      <c r="AA78" s="2">
        <v>42768.238217592596</v>
      </c>
      <c r="AB78" s="2">
        <v>42823.32508101852</v>
      </c>
      <c r="AD78">
        <v>6</v>
      </c>
      <c r="AE78" t="str">
        <f t="shared" ca="1" si="20"/>
        <v>Snapshots</v>
      </c>
      <c r="AF78" t="str">
        <f t="shared" ca="1" si="21"/>
        <v>Avitus_1.4.0.62-20170405</v>
      </c>
      <c r="AG78" t="str">
        <f t="shared" ca="1" si="22"/>
        <v>NoWaive</v>
      </c>
      <c r="AH78" t="str">
        <f t="shared" ca="1" si="23"/>
        <v>P2</v>
      </c>
    </row>
    <row r="79" spans="1:34" x14ac:dyDescent="0.3">
      <c r="A79">
        <f t="shared" si="16"/>
        <v>23</v>
      </c>
      <c r="B79">
        <f t="shared" si="17"/>
        <v>3</v>
      </c>
      <c r="C79" s="4">
        <f t="shared" ca="1" si="18"/>
        <v>96848</v>
      </c>
      <c r="D79">
        <v>96848</v>
      </c>
      <c r="E79" t="s">
        <v>218</v>
      </c>
      <c r="F79" t="s">
        <v>55</v>
      </c>
      <c r="G79" t="s">
        <v>182</v>
      </c>
      <c r="H79" t="s">
        <v>94</v>
      </c>
      <c r="I79" t="s">
        <v>30</v>
      </c>
      <c r="J79" t="s">
        <v>123</v>
      </c>
      <c r="K79" t="str">
        <f t="shared" ca="1" si="19"/>
        <v>.</v>
      </c>
      <c r="L79" t="s">
        <v>484</v>
      </c>
      <c r="M79" t="s">
        <v>768</v>
      </c>
      <c r="N79" t="s">
        <v>918</v>
      </c>
      <c r="O79" t="s">
        <v>123</v>
      </c>
      <c r="P79" t="s">
        <v>123</v>
      </c>
      <c r="Q79" t="s">
        <v>82</v>
      </c>
      <c r="S79" t="s">
        <v>269</v>
      </c>
      <c r="T79" t="s">
        <v>23</v>
      </c>
      <c r="U79" t="s">
        <v>22</v>
      </c>
      <c r="V79" t="s">
        <v>29</v>
      </c>
      <c r="W79" t="s">
        <v>54</v>
      </c>
      <c r="X79" t="s">
        <v>218</v>
      </c>
      <c r="Y79" t="s">
        <v>484</v>
      </c>
      <c r="Z79" t="s">
        <v>484</v>
      </c>
      <c r="AA79" s="2">
        <v>42802.22383101852</v>
      </c>
      <c r="AB79" s="2">
        <v>42822.975219907406</v>
      </c>
      <c r="AD79">
        <v>2</v>
      </c>
      <c r="AE79" t="str">
        <f t="shared" ca="1" si="20"/>
        <v>Snapshots</v>
      </c>
      <c r="AF79" t="str">
        <f t="shared" ca="1" si="21"/>
        <v>Avitus_1.4.0.62-20170405</v>
      </c>
      <c r="AG79" t="str">
        <f t="shared" ca="1" si="22"/>
        <v>NoWaive</v>
      </c>
      <c r="AH79" t="str">
        <f t="shared" ca="1" si="23"/>
        <v>P2</v>
      </c>
    </row>
    <row r="80" spans="1:34" x14ac:dyDescent="0.3">
      <c r="A80">
        <f t="shared" si="16"/>
        <v>0</v>
      </c>
      <c r="B80">
        <f t="shared" si="17"/>
        <v>0</v>
      </c>
      <c r="C80" s="4">
        <f t="shared" ca="1" si="18"/>
        <v>97664</v>
      </c>
      <c r="D80">
        <v>97664</v>
      </c>
      <c r="E80" t="s">
        <v>801</v>
      </c>
      <c r="F80" t="s">
        <v>55</v>
      </c>
      <c r="G80" t="s">
        <v>802</v>
      </c>
      <c r="H80" t="s">
        <v>94</v>
      </c>
      <c r="I80" t="s">
        <v>30</v>
      </c>
      <c r="J80" t="s">
        <v>123</v>
      </c>
      <c r="K80" t="str">
        <f t="shared" ca="1" si="19"/>
        <v>.</v>
      </c>
      <c r="L80" t="s">
        <v>484</v>
      </c>
      <c r="M80" t="s">
        <v>484</v>
      </c>
      <c r="N80" t="s">
        <v>931</v>
      </c>
      <c r="O80" t="s">
        <v>123</v>
      </c>
      <c r="P80" t="s">
        <v>123</v>
      </c>
      <c r="Q80" t="s">
        <v>82</v>
      </c>
      <c r="S80" t="s">
        <v>269</v>
      </c>
      <c r="T80" t="s">
        <v>23</v>
      </c>
      <c r="U80" t="s">
        <v>22</v>
      </c>
      <c r="V80" t="s">
        <v>29</v>
      </c>
      <c r="W80" t="s">
        <v>54</v>
      </c>
      <c r="X80" t="s">
        <v>932</v>
      </c>
      <c r="Y80" t="s">
        <v>484</v>
      </c>
      <c r="Z80" t="s">
        <v>484</v>
      </c>
      <c r="AA80" s="2">
        <v>42824.096377314818</v>
      </c>
      <c r="AB80" s="2">
        <v>42824.101736111108</v>
      </c>
      <c r="AD80">
        <v>1</v>
      </c>
      <c r="AE80" t="str">
        <f t="shared" ca="1" si="20"/>
        <v>Snapshots</v>
      </c>
      <c r="AF80" t="str">
        <f t="shared" ca="1" si="21"/>
        <v xml:space="preserve"> ---</v>
      </c>
      <c r="AG80" t="str">
        <f t="shared" ca="1" si="22"/>
        <v>NoWaive</v>
      </c>
      <c r="AH80" t="str">
        <f t="shared" ca="1" si="23"/>
        <v>P2</v>
      </c>
    </row>
    <row r="81" spans="1:34" x14ac:dyDescent="0.3">
      <c r="A81">
        <f t="shared" si="16"/>
        <v>42211</v>
      </c>
      <c r="B81">
        <f t="shared" si="17"/>
        <v>42211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 t="str">
        <f t="shared" ca="1" si="22"/>
        <v>NoWaive</v>
      </c>
      <c r="AH81">
        <f t="shared" ca="1" si="23"/>
        <v>0</v>
      </c>
    </row>
    <row r="82" spans="1:34" x14ac:dyDescent="0.3">
      <c r="A82">
        <f t="shared" si="16"/>
        <v>42211</v>
      </c>
      <c r="B82">
        <f t="shared" si="17"/>
        <v>42211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 t="str">
        <f t="shared" ca="1" si="22"/>
        <v>NoWaive</v>
      </c>
      <c r="AH82">
        <f t="shared" ca="1" si="23"/>
        <v>0</v>
      </c>
    </row>
    <row r="83" spans="1:34" x14ac:dyDescent="0.3">
      <c r="A83">
        <f t="shared" si="16"/>
        <v>42211</v>
      </c>
      <c r="B83">
        <f t="shared" si="17"/>
        <v>42211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 t="str">
        <f t="shared" ca="1" si="22"/>
        <v>NoWaive</v>
      </c>
      <c r="AH83">
        <f t="shared" ca="1" si="23"/>
        <v>0</v>
      </c>
    </row>
    <row r="84" spans="1:34" x14ac:dyDescent="0.3">
      <c r="A84">
        <f t="shared" si="16"/>
        <v>42211</v>
      </c>
      <c r="B84">
        <f t="shared" si="17"/>
        <v>42211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 t="str">
        <f t="shared" ca="1" si="22"/>
        <v>NoWaive</v>
      </c>
      <c r="AH84">
        <f t="shared" ca="1" si="23"/>
        <v>0</v>
      </c>
    </row>
    <row r="85" spans="1:34" x14ac:dyDescent="0.3">
      <c r="A85">
        <f t="shared" si="16"/>
        <v>42211</v>
      </c>
      <c r="B85">
        <f t="shared" si="17"/>
        <v>42211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42211</v>
      </c>
      <c r="B86">
        <f t="shared" si="17"/>
        <v>42211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42211</v>
      </c>
      <c r="B87">
        <f t="shared" si="17"/>
        <v>42211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42211</v>
      </c>
      <c r="B88">
        <f t="shared" si="17"/>
        <v>42211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42211</v>
      </c>
      <c r="B89">
        <f t="shared" si="17"/>
        <v>42211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42211</v>
      </c>
      <c r="B90">
        <f t="shared" si="17"/>
        <v>42211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42211</v>
      </c>
      <c r="B91">
        <f t="shared" si="17"/>
        <v>42211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42211</v>
      </c>
      <c r="B92">
        <f t="shared" si="17"/>
        <v>42211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42211</v>
      </c>
      <c r="B93">
        <f t="shared" si="17"/>
        <v>42211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42211</v>
      </c>
      <c r="B94">
        <f t="shared" si="17"/>
        <v>42211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42211</v>
      </c>
      <c r="B95">
        <f t="shared" si="17"/>
        <v>42211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42211</v>
      </c>
      <c r="B96">
        <f t="shared" si="17"/>
        <v>42211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42211</v>
      </c>
      <c r="B97">
        <f t="shared" si="17"/>
        <v>42211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42211</v>
      </c>
      <c r="B98">
        <f t="shared" si="17"/>
        <v>42211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42211</v>
      </c>
      <c r="B99">
        <f t="shared" si="17"/>
        <v>42211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42211</v>
      </c>
      <c r="B100">
        <f t="shared" si="17"/>
        <v>42211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79</v>
      </c>
      <c r="K103" t="s">
        <v>951</v>
      </c>
    </row>
    <row r="104" spans="1:34" x14ac:dyDescent="0.3">
      <c r="G104" t="s">
        <v>153</v>
      </c>
      <c r="I104" t="str">
        <f>CONCATENATE(MID($K$103,11,5), " Report")</f>
        <v>03-30 Report</v>
      </c>
      <c r="K104" s="6">
        <v>42825</v>
      </c>
    </row>
    <row r="105" spans="1:34" x14ac:dyDescent="0.3">
      <c r="F105" t="s">
        <v>150</v>
      </c>
      <c r="G105">
        <f ca="1">COUNTIFS(K2:K100,"=NTR")</f>
        <v>5</v>
      </c>
      <c r="I105">
        <f ca="1">INDIRECT("'" &amp; $K$103 &amp; "'!$g" &amp; ROW())</f>
        <v>15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13</v>
      </c>
      <c r="I106">
        <f t="shared" ref="I106:I111" ca="1" si="24">INDIRECT("'" &amp; $K$103 &amp; "'!$g" &amp; ROW())</f>
        <v>14</v>
      </c>
      <c r="K106" s="7"/>
    </row>
    <row r="107" spans="1:34" x14ac:dyDescent="0.3">
      <c r="F107" t="s">
        <v>157</v>
      </c>
      <c r="G107">
        <f>COUNTIFS(B2:B81,"&gt;7",B2:B81,"&lt;400")-11</f>
        <v>14</v>
      </c>
      <c r="I107">
        <f t="shared" ca="1" si="24"/>
        <v>15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79</v>
      </c>
      <c r="I109">
        <f t="shared" ca="1" si="24"/>
        <v>78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3</v>
      </c>
      <c r="I111">
        <f t="shared" ca="1" si="24"/>
        <v>0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11</v>
      </c>
      <c r="H115" s="1">
        <f>COUNTIFS($F$2:$F$95,F115 &amp; "*",$H$2:$H$95,"P0")</f>
        <v>7</v>
      </c>
      <c r="I115" s="1">
        <f ca="1">INDIRECT("'" &amp; $K$103 &amp; "'!$g" &amp; ROW())</f>
        <v>11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2" ca="1" si="27">INDIRECT("'" &amp; $K$103 &amp; "'!$g" &amp; ROW())</f>
        <v>0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11</v>
      </c>
      <c r="H117" s="1">
        <f t="shared" si="26"/>
        <v>8</v>
      </c>
      <c r="I117" s="1">
        <f t="shared" ca="1" si="27"/>
        <v>12</v>
      </c>
    </row>
    <row r="118" spans="5:13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5</v>
      </c>
    </row>
    <row r="119" spans="5:13" x14ac:dyDescent="0.3">
      <c r="F119" t="s">
        <v>253</v>
      </c>
      <c r="G119" s="1">
        <f t="shared" si="25"/>
        <v>4</v>
      </c>
      <c r="H119" s="1">
        <f t="shared" si="26"/>
        <v>4</v>
      </c>
      <c r="I119" s="1">
        <f t="shared" ca="1" si="27"/>
        <v>4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0</v>
      </c>
      <c r="K120" t="s">
        <v>162</v>
      </c>
    </row>
    <row r="121" spans="5:13" x14ac:dyDescent="0.3">
      <c r="F121" t="s">
        <v>215</v>
      </c>
      <c r="G121" s="1">
        <f t="shared" si="25"/>
        <v>1</v>
      </c>
      <c r="H121" s="1">
        <f t="shared" si="26"/>
        <v>1</v>
      </c>
      <c r="I121" s="1">
        <f t="shared" ca="1" si="27"/>
        <v>1</v>
      </c>
      <c r="K121" t="s">
        <v>163</v>
      </c>
    </row>
    <row r="122" spans="5:13" x14ac:dyDescent="0.3">
      <c r="F122" t="s">
        <v>28</v>
      </c>
      <c r="G122" s="1">
        <f t="shared" si="25"/>
        <v>10</v>
      </c>
      <c r="H122" s="1">
        <f t="shared" si="26"/>
        <v>6</v>
      </c>
      <c r="I122" s="1">
        <f t="shared" ca="1" si="27"/>
        <v>9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0</v>
      </c>
    </row>
    <row r="125" spans="5:13" x14ac:dyDescent="0.3">
      <c r="F125" t="s">
        <v>75</v>
      </c>
      <c r="G125" s="1">
        <f t="shared" si="25"/>
        <v>14</v>
      </c>
      <c r="H125" s="1">
        <f t="shared" si="26"/>
        <v>4</v>
      </c>
      <c r="I125" s="1">
        <f t="shared" ca="1" si="27"/>
        <v>13</v>
      </c>
      <c r="M125" t="str">
        <f>CONCATENATE("Prev Rpt= ",$K$103)</f>
        <v>Prev Rpt= bugs-2017-03-30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42</v>
      </c>
      <c r="M126">
        <f ca="1">INDIRECT("'" &amp; $K$103 &amp; "'!$l" &amp; ROW())</f>
        <v>43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14</v>
      </c>
      <c r="M127">
        <f ca="1">INDIRECT("'" &amp; $K$103 &amp; "'!$l" &amp; ROW())</f>
        <v>13</v>
      </c>
    </row>
    <row r="128" spans="5:13" x14ac:dyDescent="0.3">
      <c r="F128" t="s">
        <v>230</v>
      </c>
      <c r="G128" s="1">
        <f t="shared" si="25"/>
        <v>1</v>
      </c>
      <c r="H128" s="1">
        <f t="shared" si="26"/>
        <v>0</v>
      </c>
      <c r="I128" s="1">
        <f t="shared" ca="1" si="27"/>
        <v>1</v>
      </c>
      <c r="K128" t="s">
        <v>200</v>
      </c>
      <c r="L128">
        <f>COUNTIFS(H2:H95, "p2")</f>
        <v>18</v>
      </c>
      <c r="M128">
        <f ca="1">INDIRECT("'" &amp; $K$103 &amp; "'!$l" &amp; ROW())</f>
        <v>17</v>
      </c>
    </row>
    <row r="129" spans="5:13" x14ac:dyDescent="0.3">
      <c r="F129" t="s">
        <v>19</v>
      </c>
      <c r="G129" s="1">
        <f t="shared" si="25"/>
        <v>3</v>
      </c>
      <c r="H129" s="1">
        <f t="shared" si="26"/>
        <v>0</v>
      </c>
      <c r="I129" s="1">
        <f t="shared" ca="1" si="27"/>
        <v>3</v>
      </c>
      <c r="K129" t="s">
        <v>203</v>
      </c>
      <c r="L129">
        <f>COUNTIFS(H2:H95, "unspecified")</f>
        <v>5</v>
      </c>
      <c r="M129">
        <f ca="1">INDIRECT("'" &amp; $K$103 &amp; "'!$l" &amp; ROW())</f>
        <v>5</v>
      </c>
    </row>
    <row r="130" spans="5:13" x14ac:dyDescent="0.3">
      <c r="F130" t="s">
        <v>86</v>
      </c>
      <c r="G130" s="1">
        <f t="shared" si="25"/>
        <v>13</v>
      </c>
      <c r="H130" s="1">
        <f t="shared" si="26"/>
        <v>5</v>
      </c>
      <c r="I130" s="1">
        <f t="shared" ca="1" si="27"/>
        <v>13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79</v>
      </c>
      <c r="M131" s="1">
        <f ca="1">SUM(M126:M129)</f>
        <v>78</v>
      </c>
    </row>
    <row r="132" spans="5:13" s="1" customFormat="1" x14ac:dyDescent="0.3">
      <c r="F132" s="1" t="s">
        <v>55</v>
      </c>
      <c r="G132" s="1">
        <f>COUNTIFS($F$2:$F$95,F132 &amp; "*")</f>
        <v>5</v>
      </c>
      <c r="H132" s="1">
        <f>COUNTIFS($F$2:$F$95,F132 &amp; "*",$H$2:$H$95,"P0")</f>
        <v>1</v>
      </c>
      <c r="I132" s="1">
        <f t="shared" ca="1" si="27"/>
        <v>5</v>
      </c>
    </row>
    <row r="133" spans="5:13" s="1" customFormat="1" x14ac:dyDescent="0.3">
      <c r="G133" s="1">
        <f>SUM(G115:G132)</f>
        <v>79</v>
      </c>
      <c r="H133" s="1">
        <f>SUM(H115:H132)</f>
        <v>42</v>
      </c>
      <c r="I133" s="1">
        <f ca="1">SUM(I115:I132)</f>
        <v>78</v>
      </c>
      <c r="K133" s="13" t="s">
        <v>952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3</v>
      </c>
      <c r="I136" s="1">
        <f ca="1">INDIRECT("'" &amp; $K$103 &amp; "'!$g" &amp; ROW())</f>
        <v>3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47</v>
      </c>
      <c r="I137" s="1">
        <f ca="1">INDIRECT("'" &amp; $K$103 &amp; "'!$g" &amp; ROW())</f>
        <v>45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29</v>
      </c>
      <c r="I138" s="1">
        <f ca="1">INDIRECT("'" &amp; $K$103 &amp; "'!$g" &amp; ROW())</f>
        <v>30</v>
      </c>
    </row>
    <row r="139" spans="5:13" x14ac:dyDescent="0.3">
      <c r="G139">
        <f>SUM(G136:G138)</f>
        <v>79</v>
      </c>
      <c r="I139">
        <f ca="1">INDIRECT("'" &amp; $K$103 &amp; "'!$g" &amp; ROW())</f>
        <v>78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43</v>
      </c>
      <c r="I141">
        <f ca="1">INDIRECT("'" &amp; $K$103 &amp; "'!$g" &amp;ROW())</f>
        <v>45</v>
      </c>
    </row>
    <row r="142" spans="5:13" s="1" customFormat="1" x14ac:dyDescent="0.3">
      <c r="E142"/>
      <c r="F142" t="s">
        <v>77</v>
      </c>
      <c r="G142">
        <f t="shared" si="28"/>
        <v>1</v>
      </c>
      <c r="I142">
        <f t="shared" ref="I142:I147" ca="1" si="29">INDIRECT("'" &amp; $K$103 &amp; "'!$g" &amp;ROW())</f>
        <v>1</v>
      </c>
    </row>
    <row r="143" spans="5:13" x14ac:dyDescent="0.3">
      <c r="F143" t="s">
        <v>43</v>
      </c>
      <c r="G143">
        <f t="shared" si="28"/>
        <v>20</v>
      </c>
      <c r="I143">
        <f t="shared" ca="1" si="29"/>
        <v>17</v>
      </c>
    </row>
    <row r="144" spans="5:13" s="1" customFormat="1" x14ac:dyDescent="0.3">
      <c r="E144"/>
      <c r="F144" t="s">
        <v>29</v>
      </c>
      <c r="G144">
        <f t="shared" si="28"/>
        <v>14</v>
      </c>
      <c r="I144">
        <f t="shared" ca="1" si="29"/>
        <v>14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0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79</v>
      </c>
      <c r="I149" s="1">
        <f ca="1">SUM(I141:I147)</f>
        <v>78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1</v>
      </c>
      <c r="I158">
        <f t="shared" ca="1" si="30"/>
        <v>4</v>
      </c>
    </row>
    <row r="159" spans="5:9" x14ac:dyDescent="0.3">
      <c r="F159" t="s">
        <v>768</v>
      </c>
      <c r="G159">
        <f t="shared" si="31"/>
        <v>18</v>
      </c>
      <c r="I159">
        <f t="shared" ca="1" si="30"/>
        <v>15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131" priority="4">
      <formula>IF(AND(F2 &lt;&gt; AE2, AE2 &lt;&gt; "NTR"), 1,0)</formula>
    </cfRule>
  </conditionalFormatting>
  <conditionalFormatting sqref="M2:M100">
    <cfRule type="expression" dxfId="130" priority="3">
      <formula>IF(AND(M2&lt;&gt;AF2,AF2 &lt;&gt; "---"),IF(AF2 &lt;&gt; "NoTarg",1,0),0)</formula>
    </cfRule>
  </conditionalFormatting>
  <conditionalFormatting sqref="L2:L100">
    <cfRule type="expression" dxfId="129" priority="2">
      <formula>IF(AND(L2 &lt;&gt; AG2, AG2 &lt;&gt; "NoWaive"), 1,0)</formula>
    </cfRule>
  </conditionalFormatting>
  <conditionalFormatting sqref="H2:H100">
    <cfRule type="expression" dxfId="128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27" priority="5">
      <formula>MOD(ROW(),2)=0</formula>
    </cfRule>
  </conditionalFormatting>
  <hyperlinks>
    <hyperlink ref="K115" r:id="rId1"/>
    <hyperlink ref="K1" location="'bugs-2017-03-31'!K118" display="Prev Notes"/>
    <hyperlink ref="N111" location="'bugs-2017-03-31'!A2" display="Top"/>
    <hyperlink ref="E46" r:id="rId2" display="moorthy.mm@hpe.com"/>
    <hyperlink ref="E57" r:id="rId3" display="gabriel.vicoveanu@hpe.com"/>
    <hyperlink ref="E84" r:id="rId4" display="akshay.ballal@hpe.com"/>
    <hyperlink ref="K137" r:id="rId5"/>
    <hyperlink ref="K134" r:id="rId6"/>
    <hyperlink ref="E52" r:id="rId7" display="matt.dumm@hpe.com"/>
  </hyperlink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7681" r:id="rId11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682" r:id="rId12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683" r:id="rId13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684" r:id="rId14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685" r:id="rId15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686" r:id="rId16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687" r:id="rId17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688" r:id="rId18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689" r:id="rId19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690" r:id="rId20" name="Button 10">
              <controlPr defaultSize="0" print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 filterMode="1"/>
  <dimension ref="A1:AH174"/>
  <sheetViews>
    <sheetView zoomScale="62" zoomScaleNormal="62" workbookViewId="0">
      <pane ySplit="1" topLeftCell="A2" activePane="bottomLeft" state="frozen"/>
      <selection pane="bottomLeft" activeCell="K133" sqref="K133"/>
    </sheetView>
  </sheetViews>
  <sheetFormatPr defaultRowHeight="14.4" x14ac:dyDescent="0.3"/>
  <cols>
    <col min="1" max="1" width="4.6640625" customWidth="1"/>
    <col min="2" max="2" width="4.21875" customWidth="1"/>
    <col min="3" max="4" width="6.88671875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customWidth="1"/>
    <col min="21" max="21" width="18.5546875" customWidth="1"/>
    <col min="22" max="22" width="31.109375" customWidth="1"/>
    <col min="23" max="23" width="29.109375" customWidth="1"/>
    <col min="24" max="24" width="36.88671875" customWidth="1"/>
    <col min="25" max="25" width="17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5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30-Mar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hidden="1" x14ac:dyDescent="0.3">
      <c r="A2">
        <f t="shared" ref="A2:A33" si="0">DAYS360(AA2,$K$104)</f>
        <v>272</v>
      </c>
      <c r="B2">
        <f t="shared" ref="B2:B33" si="1">DAYS360(AB2,$K$104)</f>
        <v>2</v>
      </c>
      <c r="C2" s="4">
        <f t="shared" ref="C2:C33" ca="1" si="2">HYPERLINK($N$174 &amp; INDIRECT("d" &amp; ROW()),INDIRECT("d" &amp; ROW()))</f>
        <v>85353</v>
      </c>
      <c r="D2">
        <v>85353</v>
      </c>
      <c r="E2" t="s">
        <v>62</v>
      </c>
      <c r="F2" t="s">
        <v>45</v>
      </c>
      <c r="G2" t="s">
        <v>55</v>
      </c>
      <c r="H2" t="s">
        <v>184</v>
      </c>
      <c r="I2" t="s">
        <v>68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NTR</v>
      </c>
      <c r="L2" t="s">
        <v>484</v>
      </c>
      <c r="M2" t="s">
        <v>484</v>
      </c>
      <c r="N2" t="s">
        <v>915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95</v>
      </c>
      <c r="X2" t="s">
        <v>916</v>
      </c>
      <c r="Y2" t="s">
        <v>103</v>
      </c>
      <c r="Z2" t="s">
        <v>484</v>
      </c>
      <c r="AA2" s="2">
        <v>42549.951319444444</v>
      </c>
      <c r="AB2" s="2">
        <v>42822.629328703704</v>
      </c>
      <c r="AD2">
        <v>6</v>
      </c>
      <c r="AE2" t="str">
        <f t="shared" ref="AE2:AE33" ca="1" si="4">IFERROR(VLOOKUP($D2,INDIRECT("'" &amp; $K$103 &amp; "'!$C$2:$K$90"),4,FALSE),"NTR")</f>
        <v>NTR</v>
      </c>
      <c r="AF2" t="str">
        <f t="shared" ref="AF2:AF33" ca="1" si="5">IFERROR(VLOOKUP($D2,INDIRECT("'" &amp; $K$103 &amp; "'!$C$2:$T$90"),11,FALSE),"NoTarg")</f>
        <v>NoTarg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NTR</v>
      </c>
    </row>
    <row r="3" spans="1:34" hidden="1" x14ac:dyDescent="0.3">
      <c r="A3">
        <f t="shared" si="0"/>
        <v>163</v>
      </c>
      <c r="B3">
        <f t="shared" si="1"/>
        <v>2</v>
      </c>
      <c r="C3" s="4">
        <f t="shared" ca="1" si="2"/>
        <v>90773</v>
      </c>
      <c r="D3">
        <v>90773</v>
      </c>
      <c r="E3" t="s">
        <v>146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294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Z3" t="s">
        <v>484</v>
      </c>
      <c r="AA3" s="2">
        <v>42660.272858796299</v>
      </c>
      <c r="AB3" s="2">
        <v>42822.184363425928</v>
      </c>
      <c r="AD3">
        <v>5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P2</v>
      </c>
    </row>
    <row r="4" spans="1:34" hidden="1" x14ac:dyDescent="0.3">
      <c r="A4">
        <f t="shared" si="0"/>
        <v>120</v>
      </c>
      <c r="B4">
        <f t="shared" si="1"/>
        <v>2</v>
      </c>
      <c r="C4" s="4">
        <f t="shared" ca="1" si="2"/>
        <v>93106</v>
      </c>
      <c r="D4">
        <v>93106</v>
      </c>
      <c r="E4" t="s">
        <v>146</v>
      </c>
      <c r="F4" t="s">
        <v>45</v>
      </c>
      <c r="G4" t="s">
        <v>46</v>
      </c>
      <c r="H4" t="s">
        <v>184</v>
      </c>
      <c r="I4" t="s">
        <v>245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Z4" t="s">
        <v>484</v>
      </c>
      <c r="AA4" s="2">
        <v>42704.326469907406</v>
      </c>
      <c r="AB4" s="2">
        <v>42822.184513888889</v>
      </c>
      <c r="AD4">
        <v>5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>NoWaive</v>
      </c>
      <c r="AH4" t="str">
        <f t="shared" ca="1" si="7"/>
        <v>P0</v>
      </c>
    </row>
    <row r="5" spans="1:34" hidden="1" x14ac:dyDescent="0.3">
      <c r="A5">
        <f t="shared" si="0"/>
        <v>73</v>
      </c>
      <c r="B5">
        <f t="shared" si="1"/>
        <v>14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768</v>
      </c>
      <c r="N5" t="s">
        <v>298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42752.942291666666</v>
      </c>
      <c r="AB5" s="2">
        <v>42810.113634259258</v>
      </c>
      <c r="AD5">
        <v>9</v>
      </c>
      <c r="AE5" t="str">
        <f t="shared" ca="1" si="4"/>
        <v>ADE</v>
      </c>
      <c r="AF5" t="str">
        <f t="shared" ca="1" si="5"/>
        <v>Avitus_1.4.0.62-20170405</v>
      </c>
      <c r="AG5" t="str">
        <f t="shared" ca="1" si="6"/>
        <v>NoWaive</v>
      </c>
      <c r="AH5" t="str">
        <f t="shared" ca="1" si="7"/>
        <v>P0</v>
      </c>
    </row>
    <row r="6" spans="1:34" hidden="1" x14ac:dyDescent="0.3">
      <c r="A6">
        <f t="shared" si="0"/>
        <v>66</v>
      </c>
      <c r="B6">
        <f t="shared" si="1"/>
        <v>9</v>
      </c>
      <c r="C6" s="4">
        <f t="shared" ca="1" si="2"/>
        <v>94952</v>
      </c>
      <c r="D6">
        <v>94952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768</v>
      </c>
      <c r="N6" t="s">
        <v>301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484</v>
      </c>
      <c r="AA6" s="2">
        <v>42759.143217592595</v>
      </c>
      <c r="AB6" s="2">
        <v>42815.121018518519</v>
      </c>
      <c r="AD6">
        <v>4</v>
      </c>
      <c r="AE6" t="str">
        <f t="shared" ca="1" si="4"/>
        <v>ADE</v>
      </c>
      <c r="AF6" t="str">
        <f t="shared" ca="1" si="5"/>
        <v>Avitus_1.4.0.62-20170405</v>
      </c>
      <c r="AG6" t="str">
        <f t="shared" ca="1" si="6"/>
        <v>NoWaive</v>
      </c>
      <c r="AH6" t="str">
        <f t="shared" ca="1" si="7"/>
        <v>P0</v>
      </c>
    </row>
    <row r="7" spans="1:34" hidden="1" x14ac:dyDescent="0.3">
      <c r="A7">
        <f t="shared" si="0"/>
        <v>36</v>
      </c>
      <c r="B7">
        <f t="shared" si="1"/>
        <v>8</v>
      </c>
      <c r="C7" s="4">
        <f t="shared" ca="1" si="2"/>
        <v>96366</v>
      </c>
      <c r="D7">
        <v>96366</v>
      </c>
      <c r="E7" t="s">
        <v>59</v>
      </c>
      <c r="F7" t="s">
        <v>45</v>
      </c>
      <c r="G7" t="s">
        <v>46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587</v>
      </c>
      <c r="O7" t="s">
        <v>123</v>
      </c>
      <c r="P7" t="s">
        <v>117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109</v>
      </c>
      <c r="X7" t="s">
        <v>410</v>
      </c>
      <c r="Y7" t="s">
        <v>484</v>
      </c>
      <c r="Z7" t="s">
        <v>484</v>
      </c>
      <c r="AA7" s="2">
        <v>42790.25513888889</v>
      </c>
      <c r="AB7" s="2">
        <v>42816.157673611109</v>
      </c>
      <c r="AD7">
        <v>1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hidden="1" x14ac:dyDescent="0.3">
      <c r="A8">
        <f t="shared" si="0"/>
        <v>36</v>
      </c>
      <c r="B8">
        <f t="shared" si="1"/>
        <v>2</v>
      </c>
      <c r="C8" s="4">
        <f t="shared" ca="1" si="2"/>
        <v>96370</v>
      </c>
      <c r="D8">
        <v>96370</v>
      </c>
      <c r="E8" t="s">
        <v>104</v>
      </c>
      <c r="F8" t="s">
        <v>45</v>
      </c>
      <c r="G8" t="s">
        <v>46</v>
      </c>
      <c r="H8" t="s">
        <v>184</v>
      </c>
      <c r="I8" t="s">
        <v>560</v>
      </c>
      <c r="J8" t="s">
        <v>123</v>
      </c>
      <c r="K8" t="str">
        <f t="shared" ca="1" si="3"/>
        <v>.</v>
      </c>
      <c r="L8" t="s">
        <v>484</v>
      </c>
      <c r="M8" t="s">
        <v>769</v>
      </c>
      <c r="N8" t="s">
        <v>591</v>
      </c>
      <c r="O8" t="s">
        <v>123</v>
      </c>
      <c r="P8" t="s">
        <v>123</v>
      </c>
      <c r="Q8" t="s">
        <v>82</v>
      </c>
      <c r="S8" t="s">
        <v>269</v>
      </c>
      <c r="T8" t="s">
        <v>23</v>
      </c>
      <c r="U8" t="s">
        <v>39</v>
      </c>
      <c r="V8" t="s">
        <v>82</v>
      </c>
      <c r="W8" t="s">
        <v>95</v>
      </c>
      <c r="X8" t="s">
        <v>405</v>
      </c>
      <c r="Y8" t="s">
        <v>484</v>
      </c>
      <c r="Z8" t="s">
        <v>847</v>
      </c>
      <c r="AA8" s="2">
        <v>42790.31486111111</v>
      </c>
      <c r="AB8" s="2">
        <v>42822.573888888888</v>
      </c>
      <c r="AD8">
        <v>8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P0</v>
      </c>
    </row>
    <row r="9" spans="1:34" x14ac:dyDescent="0.3">
      <c r="A9">
        <f t="shared" si="0"/>
        <v>20</v>
      </c>
      <c r="B9">
        <f t="shared" si="1"/>
        <v>0</v>
      </c>
      <c r="C9" s="4">
        <f t="shared" ca="1" si="2"/>
        <v>96940</v>
      </c>
      <c r="D9">
        <v>96940</v>
      </c>
      <c r="E9" t="s">
        <v>56</v>
      </c>
      <c r="F9" t="s">
        <v>45</v>
      </c>
      <c r="G9" t="s">
        <v>482</v>
      </c>
      <c r="H9" t="s">
        <v>156</v>
      </c>
      <c r="I9" t="s">
        <v>249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744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39</v>
      </c>
      <c r="V9" t="s">
        <v>82</v>
      </c>
      <c r="W9" t="s">
        <v>95</v>
      </c>
      <c r="X9" t="s">
        <v>290</v>
      </c>
      <c r="Y9" t="s">
        <v>484</v>
      </c>
      <c r="Z9" t="s">
        <v>484</v>
      </c>
      <c r="AA9" s="2">
        <v>42804.136145833334</v>
      </c>
      <c r="AB9" s="2">
        <v>42824.065520833334</v>
      </c>
      <c r="AD9">
        <v>3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P2</v>
      </c>
    </row>
    <row r="10" spans="1:34" x14ac:dyDescent="0.3">
      <c r="A10">
        <f t="shared" si="0"/>
        <v>14</v>
      </c>
      <c r="B10">
        <f t="shared" si="1"/>
        <v>0</v>
      </c>
      <c r="C10" s="4">
        <f t="shared" ca="1" si="2"/>
        <v>97125</v>
      </c>
      <c r="D10">
        <v>97125</v>
      </c>
      <c r="E10" t="s">
        <v>536</v>
      </c>
      <c r="F10" t="s">
        <v>45</v>
      </c>
      <c r="G10" t="s">
        <v>46</v>
      </c>
      <c r="H10" t="s">
        <v>156</v>
      </c>
      <c r="I10" t="s">
        <v>123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790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Z10" t="s">
        <v>484</v>
      </c>
      <c r="AA10" s="2">
        <v>42810.059907407405</v>
      </c>
      <c r="AB10" s="2">
        <v>42824.08016203704</v>
      </c>
      <c r="AD10">
        <v>7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unspecified</v>
      </c>
    </row>
    <row r="11" spans="1:34" x14ac:dyDescent="0.3">
      <c r="A11">
        <f t="shared" si="0"/>
        <v>3</v>
      </c>
      <c r="B11">
        <f t="shared" si="1"/>
        <v>1</v>
      </c>
      <c r="C11" s="4">
        <f t="shared" ca="1" si="2"/>
        <v>97540</v>
      </c>
      <c r="D11">
        <v>97540</v>
      </c>
      <c r="E11" t="s">
        <v>904</v>
      </c>
      <c r="F11" t="s">
        <v>45</v>
      </c>
      <c r="G11" t="s">
        <v>446</v>
      </c>
      <c r="H11" t="s">
        <v>156</v>
      </c>
      <c r="I11" t="s">
        <v>123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909</v>
      </c>
      <c r="O11" t="s">
        <v>123</v>
      </c>
      <c r="P11" t="s">
        <v>123</v>
      </c>
      <c r="Q11" t="s">
        <v>82</v>
      </c>
      <c r="S11" t="s">
        <v>269</v>
      </c>
      <c r="T11" t="s">
        <v>36</v>
      </c>
      <c r="U11" t="s">
        <v>35</v>
      </c>
      <c r="V11" t="s">
        <v>82</v>
      </c>
      <c r="W11" t="s">
        <v>90</v>
      </c>
      <c r="X11" t="s">
        <v>430</v>
      </c>
      <c r="Y11" t="s">
        <v>484</v>
      </c>
      <c r="Z11" t="s">
        <v>484</v>
      </c>
      <c r="AA11" s="2">
        <v>42821.82739583333</v>
      </c>
      <c r="AB11" s="2">
        <v>42823.993506944447</v>
      </c>
      <c r="AD11">
        <v>5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P2</v>
      </c>
    </row>
    <row r="12" spans="1:34" hidden="1" x14ac:dyDescent="0.3">
      <c r="A12">
        <f t="shared" si="0"/>
        <v>3</v>
      </c>
      <c r="B12">
        <f t="shared" si="1"/>
        <v>0</v>
      </c>
      <c r="C12" s="4">
        <f t="shared" ca="1" si="2"/>
        <v>97541</v>
      </c>
      <c r="D12">
        <v>97541</v>
      </c>
      <c r="E12" t="s">
        <v>140</v>
      </c>
      <c r="F12" t="s">
        <v>45</v>
      </c>
      <c r="G12" t="s">
        <v>131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768</v>
      </c>
      <c r="N12" t="s">
        <v>910</v>
      </c>
      <c r="O12" t="s">
        <v>123</v>
      </c>
      <c r="P12" t="s">
        <v>123</v>
      </c>
      <c r="Q12" t="s">
        <v>82</v>
      </c>
      <c r="S12" t="s">
        <v>269</v>
      </c>
      <c r="T12" t="s">
        <v>36</v>
      </c>
      <c r="U12" t="s">
        <v>39</v>
      </c>
      <c r="V12" t="s">
        <v>82</v>
      </c>
      <c r="W12" t="s">
        <v>499</v>
      </c>
      <c r="X12" t="s">
        <v>140</v>
      </c>
      <c r="Y12" t="s">
        <v>484</v>
      </c>
      <c r="Z12" t="s">
        <v>484</v>
      </c>
      <c r="AA12" s="2">
        <v>42821.924618055556</v>
      </c>
      <c r="AB12" s="2">
        <v>42824.10670138889</v>
      </c>
      <c r="AD12">
        <v>2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P1</v>
      </c>
    </row>
    <row r="13" spans="1:34" hidden="1" x14ac:dyDescent="0.3">
      <c r="A13">
        <f t="shared" si="0"/>
        <v>80</v>
      </c>
      <c r="B13">
        <f t="shared" si="1"/>
        <v>8</v>
      </c>
      <c r="C13" s="4">
        <f t="shared" ca="1" si="2"/>
        <v>94384</v>
      </c>
      <c r="D13">
        <v>94384</v>
      </c>
      <c r="E13" t="s">
        <v>130</v>
      </c>
      <c r="F13" t="s">
        <v>63</v>
      </c>
      <c r="G13" t="s">
        <v>64</v>
      </c>
      <c r="H13" t="s">
        <v>184</v>
      </c>
      <c r="I13" t="s">
        <v>81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308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22</v>
      </c>
      <c r="V13" t="s">
        <v>82</v>
      </c>
      <c r="W13" t="s">
        <v>90</v>
      </c>
      <c r="X13" t="s">
        <v>300</v>
      </c>
      <c r="Y13" t="s">
        <v>484</v>
      </c>
      <c r="Z13" t="s">
        <v>484</v>
      </c>
      <c r="AA13" s="2">
        <v>42745.123425925929</v>
      </c>
      <c r="AB13" s="2">
        <v>42816.188194444447</v>
      </c>
      <c r="AD13">
        <v>14</v>
      </c>
      <c r="AE13" t="str">
        <f t="shared" ca="1" si="4"/>
        <v>AvatarFS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hidden="1" x14ac:dyDescent="0.3">
      <c r="A14">
        <f t="shared" si="0"/>
        <v>63</v>
      </c>
      <c r="B14">
        <f t="shared" si="1"/>
        <v>2</v>
      </c>
      <c r="C14" s="4">
        <f t="shared" ca="1" si="2"/>
        <v>95107</v>
      </c>
      <c r="D14">
        <v>95107</v>
      </c>
      <c r="E14" t="s">
        <v>146</v>
      </c>
      <c r="F14" t="s">
        <v>63</v>
      </c>
      <c r="G14" t="s">
        <v>66</v>
      </c>
      <c r="H14" t="s">
        <v>184</v>
      </c>
      <c r="I14" t="s">
        <v>30</v>
      </c>
      <c r="J14" t="s">
        <v>123</v>
      </c>
      <c r="K14" t="str">
        <f t="shared" ca="1" si="3"/>
        <v>.</v>
      </c>
      <c r="L14" t="s">
        <v>484</v>
      </c>
      <c r="M14" t="s">
        <v>769</v>
      </c>
      <c r="N14" t="s">
        <v>309</v>
      </c>
      <c r="O14" t="s">
        <v>123</v>
      </c>
      <c r="P14" t="s">
        <v>210</v>
      </c>
      <c r="Q14" t="s">
        <v>82</v>
      </c>
      <c r="S14" t="s">
        <v>269</v>
      </c>
      <c r="T14" t="s">
        <v>23</v>
      </c>
      <c r="U14" t="s">
        <v>22</v>
      </c>
      <c r="V14" t="s">
        <v>82</v>
      </c>
      <c r="W14" t="s">
        <v>54</v>
      </c>
      <c r="X14" t="s">
        <v>146</v>
      </c>
      <c r="Y14" t="s">
        <v>484</v>
      </c>
      <c r="Z14" t="s">
        <v>847</v>
      </c>
      <c r="AA14" s="2">
        <v>42762.147650462961</v>
      </c>
      <c r="AB14" s="2">
        <v>42822.155428240738</v>
      </c>
      <c r="AD14">
        <v>7</v>
      </c>
      <c r="AE14" t="str">
        <f t="shared" ca="1" si="4"/>
        <v>AvatarFS</v>
      </c>
      <c r="AF14" t="str">
        <f t="shared" ca="1" si="5"/>
        <v>Avitus_1.4.0.61-20170329</v>
      </c>
      <c r="AG14" t="str">
        <f t="shared" ca="1" si="6"/>
        <v>NoWaive</v>
      </c>
      <c r="AH14" t="str">
        <f t="shared" ca="1" si="7"/>
        <v>P0</v>
      </c>
    </row>
    <row r="15" spans="1:34" hidden="1" x14ac:dyDescent="0.3">
      <c r="A15">
        <f t="shared" si="0"/>
        <v>38</v>
      </c>
      <c r="B15">
        <f t="shared" si="1"/>
        <v>14</v>
      </c>
      <c r="C15" s="4">
        <f t="shared" ca="1" si="2"/>
        <v>96279</v>
      </c>
      <c r="D15">
        <v>96279</v>
      </c>
      <c r="E15" t="s">
        <v>804</v>
      </c>
      <c r="F15" t="s">
        <v>63</v>
      </c>
      <c r="G15" t="s">
        <v>55</v>
      </c>
      <c r="H15" t="s">
        <v>184</v>
      </c>
      <c r="I15" t="s">
        <v>649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545</v>
      </c>
      <c r="O15" t="s">
        <v>123</v>
      </c>
      <c r="P15" t="s">
        <v>123</v>
      </c>
      <c r="Q15" t="s">
        <v>82</v>
      </c>
      <c r="S15" t="s">
        <v>269</v>
      </c>
      <c r="T15" t="s">
        <v>36</v>
      </c>
      <c r="U15" t="s">
        <v>22</v>
      </c>
      <c r="V15" t="s">
        <v>82</v>
      </c>
      <c r="W15" t="s">
        <v>90</v>
      </c>
      <c r="X15" t="s">
        <v>405</v>
      </c>
      <c r="Y15" t="s">
        <v>100</v>
      </c>
      <c r="Z15" t="s">
        <v>484</v>
      </c>
      <c r="AA15" s="2">
        <v>42788.363287037035</v>
      </c>
      <c r="AB15" s="2">
        <v>42810.963067129633</v>
      </c>
      <c r="AD15">
        <v>2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hidden="1" x14ac:dyDescent="0.3">
      <c r="A16">
        <f t="shared" si="0"/>
        <v>26</v>
      </c>
      <c r="B16">
        <f t="shared" si="1"/>
        <v>2</v>
      </c>
      <c r="C16" s="4">
        <f t="shared" ca="1" si="2"/>
        <v>96673</v>
      </c>
      <c r="D16">
        <v>96673</v>
      </c>
      <c r="E16" t="s">
        <v>410</v>
      </c>
      <c r="F16" t="s">
        <v>63</v>
      </c>
      <c r="G16" t="s">
        <v>647</v>
      </c>
      <c r="H16" t="s">
        <v>184</v>
      </c>
      <c r="I16" t="s">
        <v>81</v>
      </c>
      <c r="J16" t="s">
        <v>123</v>
      </c>
      <c r="K16" t="str">
        <f t="shared" ca="1" si="3"/>
        <v>.</v>
      </c>
      <c r="L16" t="s">
        <v>484</v>
      </c>
      <c r="M16" t="s">
        <v>769</v>
      </c>
      <c r="N16" t="s">
        <v>670</v>
      </c>
      <c r="O16" t="s">
        <v>123</v>
      </c>
      <c r="P16" t="s">
        <v>123</v>
      </c>
      <c r="Q16" t="s">
        <v>82</v>
      </c>
      <c r="S16" t="s">
        <v>269</v>
      </c>
      <c r="T16" t="s">
        <v>23</v>
      </c>
      <c r="U16" t="s">
        <v>22</v>
      </c>
      <c r="V16" t="s">
        <v>82</v>
      </c>
      <c r="W16" t="s">
        <v>90</v>
      </c>
      <c r="X16" t="s">
        <v>654</v>
      </c>
      <c r="Y16" t="s">
        <v>484</v>
      </c>
      <c r="Z16" t="s">
        <v>847</v>
      </c>
      <c r="AA16" s="2">
        <v>42798.216932870368</v>
      </c>
      <c r="AB16" s="2">
        <v>42822.576550925929</v>
      </c>
      <c r="AD16">
        <v>5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P0</v>
      </c>
    </row>
    <row r="17" spans="1:34" hidden="1" x14ac:dyDescent="0.3">
      <c r="A17">
        <f t="shared" si="0"/>
        <v>23</v>
      </c>
      <c r="B17">
        <f t="shared" si="1"/>
        <v>8</v>
      </c>
      <c r="C17" s="4">
        <f t="shared" ca="1" si="2"/>
        <v>96764</v>
      </c>
      <c r="D17">
        <v>96764</v>
      </c>
      <c r="E17" t="s">
        <v>410</v>
      </c>
      <c r="F17" t="s">
        <v>63</v>
      </c>
      <c r="G17" t="s">
        <v>647</v>
      </c>
      <c r="H17" t="s">
        <v>184</v>
      </c>
      <c r="I17" t="s">
        <v>81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653</v>
      </c>
      <c r="O17" t="s">
        <v>123</v>
      </c>
      <c r="P17" t="s">
        <v>123</v>
      </c>
      <c r="Q17" t="s">
        <v>82</v>
      </c>
      <c r="S17" t="s">
        <v>269</v>
      </c>
      <c r="T17" t="s">
        <v>23</v>
      </c>
      <c r="U17" t="s">
        <v>22</v>
      </c>
      <c r="V17" t="s">
        <v>82</v>
      </c>
      <c r="W17" t="s">
        <v>90</v>
      </c>
      <c r="X17" t="s">
        <v>654</v>
      </c>
      <c r="Y17" t="s">
        <v>484</v>
      </c>
      <c r="Z17" t="s">
        <v>484</v>
      </c>
      <c r="AA17" s="2">
        <v>42801.104432870372</v>
      </c>
      <c r="AB17" s="2">
        <v>42816.269120370373</v>
      </c>
      <c r="AD17">
        <v>13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P0</v>
      </c>
    </row>
    <row r="18" spans="1:34" hidden="1" x14ac:dyDescent="0.3">
      <c r="A18">
        <f t="shared" si="0"/>
        <v>13</v>
      </c>
      <c r="B18">
        <f t="shared" si="1"/>
        <v>0</v>
      </c>
      <c r="C18" s="4">
        <f t="shared" ca="1" si="2"/>
        <v>97187</v>
      </c>
      <c r="D18">
        <v>97187</v>
      </c>
      <c r="E18" t="s">
        <v>801</v>
      </c>
      <c r="F18" t="s">
        <v>63</v>
      </c>
      <c r="G18" t="s">
        <v>446</v>
      </c>
      <c r="H18" t="s">
        <v>112</v>
      </c>
      <c r="I18" t="s">
        <v>30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818</v>
      </c>
      <c r="O18">
        <v>17100</v>
      </c>
      <c r="P18" t="s">
        <v>123</v>
      </c>
      <c r="Q18" t="s">
        <v>82</v>
      </c>
      <c r="S18" t="s">
        <v>269</v>
      </c>
      <c r="T18" t="s">
        <v>36</v>
      </c>
      <c r="U18" t="s">
        <v>35</v>
      </c>
      <c r="V18" t="s">
        <v>190</v>
      </c>
      <c r="W18" t="s">
        <v>26</v>
      </c>
      <c r="X18" t="s">
        <v>108</v>
      </c>
      <c r="Y18" t="s">
        <v>103</v>
      </c>
      <c r="Z18" t="s">
        <v>484</v>
      </c>
      <c r="AA18" s="2">
        <v>42811.371180555558</v>
      </c>
      <c r="AB18" s="2">
        <v>42824.081805555557</v>
      </c>
      <c r="AD18">
        <v>1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>NoWaive</v>
      </c>
      <c r="AH18" t="str">
        <f t="shared" ca="1" si="7"/>
        <v>P1</v>
      </c>
    </row>
    <row r="19" spans="1:34" hidden="1" x14ac:dyDescent="0.3">
      <c r="A19">
        <f t="shared" si="0"/>
        <v>11</v>
      </c>
      <c r="B19">
        <f t="shared" si="1"/>
        <v>0</v>
      </c>
      <c r="C19" s="4">
        <f t="shared" ca="1" si="2"/>
        <v>97247</v>
      </c>
      <c r="D19">
        <v>97247</v>
      </c>
      <c r="E19" t="s">
        <v>62</v>
      </c>
      <c r="F19" t="s">
        <v>63</v>
      </c>
      <c r="G19" t="s">
        <v>555</v>
      </c>
      <c r="H19" t="s">
        <v>184</v>
      </c>
      <c r="I19" t="s">
        <v>68</v>
      </c>
      <c r="J19" t="s">
        <v>123</v>
      </c>
      <c r="K19" t="str">
        <f t="shared" ca="1" si="3"/>
        <v>.</v>
      </c>
      <c r="L19" t="s">
        <v>484</v>
      </c>
      <c r="M19" t="s">
        <v>768</v>
      </c>
      <c r="N19" t="s">
        <v>897</v>
      </c>
      <c r="O19" t="s">
        <v>123</v>
      </c>
      <c r="P19" t="s">
        <v>616</v>
      </c>
      <c r="Q19" t="s">
        <v>82</v>
      </c>
      <c r="S19" t="s">
        <v>269</v>
      </c>
      <c r="T19" t="s">
        <v>36</v>
      </c>
      <c r="U19" t="s">
        <v>39</v>
      </c>
      <c r="V19" t="s">
        <v>82</v>
      </c>
      <c r="W19" t="s">
        <v>90</v>
      </c>
      <c r="X19" t="s">
        <v>617</v>
      </c>
      <c r="Y19" t="s">
        <v>484</v>
      </c>
      <c r="Z19" t="s">
        <v>484</v>
      </c>
      <c r="AA19" s="2">
        <v>42813.979155092595</v>
      </c>
      <c r="AB19" s="2">
        <v>42824.099386574075</v>
      </c>
      <c r="AD19">
        <v>8</v>
      </c>
      <c r="AE19" t="str">
        <f t="shared" ca="1" si="4"/>
        <v>AvatarFS</v>
      </c>
      <c r="AF19" t="str">
        <f t="shared" ca="1" si="5"/>
        <v>Avitus_1.4.0.62-20170405</v>
      </c>
      <c r="AG19" t="str">
        <f t="shared" ca="1" si="6"/>
        <v>NoWaive</v>
      </c>
      <c r="AH19" t="str">
        <f t="shared" ca="1" si="7"/>
        <v>P0</v>
      </c>
    </row>
    <row r="20" spans="1:34" hidden="1" x14ac:dyDescent="0.3">
      <c r="A20">
        <f t="shared" si="0"/>
        <v>10</v>
      </c>
      <c r="B20">
        <f t="shared" si="1"/>
        <v>2</v>
      </c>
      <c r="C20" s="4">
        <f t="shared" ca="1" si="2"/>
        <v>97251</v>
      </c>
      <c r="D20">
        <v>97251</v>
      </c>
      <c r="E20" t="s">
        <v>138</v>
      </c>
      <c r="F20" t="s">
        <v>63</v>
      </c>
      <c r="G20" t="s">
        <v>120</v>
      </c>
      <c r="H20" t="s">
        <v>94</v>
      </c>
      <c r="I20" t="s">
        <v>701</v>
      </c>
      <c r="J20" t="s">
        <v>123</v>
      </c>
      <c r="K20" t="str">
        <f t="shared" ca="1" si="3"/>
        <v>.</v>
      </c>
      <c r="L20" t="s">
        <v>484</v>
      </c>
      <c r="M20" t="s">
        <v>768</v>
      </c>
      <c r="N20" t="s">
        <v>819</v>
      </c>
      <c r="O20" t="s">
        <v>123</v>
      </c>
      <c r="P20" t="s">
        <v>123</v>
      </c>
      <c r="Q20" t="s">
        <v>82</v>
      </c>
      <c r="S20" t="s">
        <v>269</v>
      </c>
      <c r="T20" t="s">
        <v>36</v>
      </c>
      <c r="U20" t="s">
        <v>35</v>
      </c>
      <c r="V20" t="s">
        <v>29</v>
      </c>
      <c r="W20" t="s">
        <v>90</v>
      </c>
      <c r="X20" t="s">
        <v>412</v>
      </c>
      <c r="Y20" t="s">
        <v>484</v>
      </c>
      <c r="Z20" t="s">
        <v>847</v>
      </c>
      <c r="AA20" s="2">
        <v>42814.013414351852</v>
      </c>
      <c r="AB20" s="2">
        <v>42822.443564814814</v>
      </c>
      <c r="AD20">
        <v>5</v>
      </c>
      <c r="AE20" t="str">
        <f t="shared" ca="1" si="4"/>
        <v>AvatarFS</v>
      </c>
      <c r="AF20" t="str">
        <f t="shared" ca="1" si="5"/>
        <v>Avitus_1.4.0.61-20170329</v>
      </c>
      <c r="AG20" t="str">
        <f t="shared" ca="1" si="6"/>
        <v>NoWaive</v>
      </c>
      <c r="AH20" t="str">
        <f t="shared" ca="1" si="7"/>
        <v>P2</v>
      </c>
    </row>
    <row r="21" spans="1:34" hidden="1" x14ac:dyDescent="0.3">
      <c r="A21">
        <f t="shared" si="0"/>
        <v>8</v>
      </c>
      <c r="B21">
        <f t="shared" si="1"/>
        <v>0</v>
      </c>
      <c r="C21" s="4">
        <f t="shared" ca="1" si="2"/>
        <v>97354</v>
      </c>
      <c r="D21">
        <v>97354</v>
      </c>
      <c r="E21" t="s">
        <v>845</v>
      </c>
      <c r="F21" t="s">
        <v>63</v>
      </c>
      <c r="G21" t="s">
        <v>841</v>
      </c>
      <c r="H21" t="s">
        <v>184</v>
      </c>
      <c r="I21" t="s">
        <v>245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898</v>
      </c>
      <c r="O21" t="s">
        <v>123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82</v>
      </c>
      <c r="W21" t="s">
        <v>105</v>
      </c>
      <c r="X21" t="s">
        <v>845</v>
      </c>
      <c r="Y21" t="s">
        <v>484</v>
      </c>
      <c r="Z21" t="s">
        <v>484</v>
      </c>
      <c r="AA21" s="2">
        <v>42816.056284722225</v>
      </c>
      <c r="AB21" s="2">
        <v>42824.070856481485</v>
      </c>
      <c r="AD21">
        <v>3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>NoWaive</v>
      </c>
      <c r="AH21" t="str">
        <f t="shared" ca="1" si="7"/>
        <v>P2</v>
      </c>
    </row>
    <row r="22" spans="1:34" hidden="1" x14ac:dyDescent="0.3">
      <c r="A22">
        <f t="shared" si="0"/>
        <v>2</v>
      </c>
      <c r="B22">
        <f t="shared" si="1"/>
        <v>0</v>
      </c>
      <c r="C22" s="4">
        <f t="shared" ca="1" si="2"/>
        <v>97551</v>
      </c>
      <c r="D22">
        <v>97551</v>
      </c>
      <c r="E22" t="s">
        <v>845</v>
      </c>
      <c r="F22" t="s">
        <v>63</v>
      </c>
      <c r="G22" t="s">
        <v>446</v>
      </c>
      <c r="H22" t="s">
        <v>184</v>
      </c>
      <c r="I22" t="s">
        <v>30</v>
      </c>
      <c r="J22" t="s">
        <v>123</v>
      </c>
      <c r="K22" t="str">
        <f t="shared" ca="1" si="3"/>
        <v>NTR</v>
      </c>
      <c r="L22" t="s">
        <v>484</v>
      </c>
      <c r="M22" t="s">
        <v>484</v>
      </c>
      <c r="N22" t="s">
        <v>921</v>
      </c>
      <c r="O22" t="s">
        <v>123</v>
      </c>
      <c r="P22" t="s">
        <v>123</v>
      </c>
      <c r="Q22" t="s">
        <v>82</v>
      </c>
      <c r="S22" t="s">
        <v>269</v>
      </c>
      <c r="T22" t="s">
        <v>36</v>
      </c>
      <c r="U22" t="s">
        <v>35</v>
      </c>
      <c r="V22" t="s">
        <v>190</v>
      </c>
      <c r="W22" t="s">
        <v>26</v>
      </c>
      <c r="X22" t="s">
        <v>412</v>
      </c>
      <c r="Y22" t="s">
        <v>100</v>
      </c>
      <c r="Z22" t="s">
        <v>484</v>
      </c>
      <c r="AA22" s="2">
        <v>42822.285578703704</v>
      </c>
      <c r="AB22" s="2">
        <v>42824.083993055552</v>
      </c>
      <c r="AD22">
        <v>1</v>
      </c>
      <c r="AE22" t="str">
        <f t="shared" ca="1" si="4"/>
        <v>NTR</v>
      </c>
      <c r="AF22" t="str">
        <f t="shared" ca="1" si="5"/>
        <v>NoTarg</v>
      </c>
      <c r="AG22" t="str">
        <f t="shared" ca="1" si="6"/>
        <v>NoWaive</v>
      </c>
      <c r="AH22" t="str">
        <f t="shared" ca="1" si="7"/>
        <v>NTR</v>
      </c>
    </row>
    <row r="23" spans="1:34" hidden="1" x14ac:dyDescent="0.3">
      <c r="A23">
        <f t="shared" si="0"/>
        <v>0</v>
      </c>
      <c r="B23">
        <f t="shared" si="1"/>
        <v>0</v>
      </c>
      <c r="C23" s="4">
        <f t="shared" ca="1" si="2"/>
        <v>97673</v>
      </c>
      <c r="D23">
        <v>97673</v>
      </c>
      <c r="E23" t="s">
        <v>62</v>
      </c>
      <c r="F23" t="s">
        <v>63</v>
      </c>
      <c r="G23" t="s">
        <v>733</v>
      </c>
      <c r="H23" t="s">
        <v>184</v>
      </c>
      <c r="I23" t="s">
        <v>24</v>
      </c>
      <c r="J23" t="s">
        <v>123</v>
      </c>
      <c r="K23" t="str">
        <f t="shared" ca="1" si="3"/>
        <v>NTR</v>
      </c>
      <c r="L23" t="s">
        <v>484</v>
      </c>
      <c r="M23" t="s">
        <v>484</v>
      </c>
      <c r="N23" t="s">
        <v>933</v>
      </c>
      <c r="O23">
        <v>17067</v>
      </c>
      <c r="P23" t="s">
        <v>123</v>
      </c>
      <c r="Q23" t="s">
        <v>82</v>
      </c>
      <c r="S23" t="s">
        <v>269</v>
      </c>
      <c r="T23" t="s">
        <v>36</v>
      </c>
      <c r="U23" t="s">
        <v>22</v>
      </c>
      <c r="V23" t="s">
        <v>190</v>
      </c>
      <c r="W23" t="s">
        <v>26</v>
      </c>
      <c r="X23" t="s">
        <v>934</v>
      </c>
      <c r="Y23" t="s">
        <v>100</v>
      </c>
      <c r="Z23" t="s">
        <v>484</v>
      </c>
      <c r="AA23" s="2">
        <v>42824.147233796299</v>
      </c>
      <c r="AB23" s="2">
        <v>42824.231400462966</v>
      </c>
      <c r="AD23">
        <v>2</v>
      </c>
      <c r="AE23" t="str">
        <f t="shared" ca="1" si="4"/>
        <v>NTR</v>
      </c>
      <c r="AF23" t="str">
        <f t="shared" ca="1" si="5"/>
        <v>NoTarg</v>
      </c>
      <c r="AG23" t="str">
        <f t="shared" ca="1" si="6"/>
        <v>NoWaive</v>
      </c>
      <c r="AH23" t="str">
        <f t="shared" ca="1" si="7"/>
        <v>NTR</v>
      </c>
    </row>
    <row r="24" spans="1:34" hidden="1" x14ac:dyDescent="0.3">
      <c r="A24">
        <f t="shared" si="0"/>
        <v>0</v>
      </c>
      <c r="B24">
        <f t="shared" si="1"/>
        <v>0</v>
      </c>
      <c r="C24" s="4">
        <f t="shared" ca="1" si="2"/>
        <v>97678</v>
      </c>
      <c r="D24">
        <v>97678</v>
      </c>
      <c r="E24" t="s">
        <v>62</v>
      </c>
      <c r="F24" t="s">
        <v>63</v>
      </c>
      <c r="G24" t="s">
        <v>446</v>
      </c>
      <c r="H24" t="s">
        <v>112</v>
      </c>
      <c r="I24" t="s">
        <v>24</v>
      </c>
      <c r="J24" t="s">
        <v>123</v>
      </c>
      <c r="K24" t="str">
        <f t="shared" ca="1" si="3"/>
        <v>NTR</v>
      </c>
      <c r="L24" t="s">
        <v>484</v>
      </c>
      <c r="M24" t="s">
        <v>484</v>
      </c>
      <c r="N24" t="s">
        <v>935</v>
      </c>
      <c r="O24" t="s">
        <v>123</v>
      </c>
      <c r="P24" t="s">
        <v>123</v>
      </c>
      <c r="Q24" t="s">
        <v>82</v>
      </c>
      <c r="S24" t="s">
        <v>269</v>
      </c>
      <c r="T24" t="s">
        <v>36</v>
      </c>
      <c r="U24" t="s">
        <v>35</v>
      </c>
      <c r="V24" t="s">
        <v>190</v>
      </c>
      <c r="W24" t="s">
        <v>26</v>
      </c>
      <c r="X24" t="s">
        <v>934</v>
      </c>
      <c r="Y24" t="s">
        <v>103</v>
      </c>
      <c r="Z24" t="s">
        <v>484</v>
      </c>
      <c r="AA24" s="2">
        <v>42824.161898148152</v>
      </c>
      <c r="AB24" s="2">
        <v>42824.232777777775</v>
      </c>
      <c r="AD24">
        <v>2</v>
      </c>
      <c r="AE24" t="str">
        <f t="shared" ca="1" si="4"/>
        <v>NTR</v>
      </c>
      <c r="AF24" t="str">
        <f t="shared" ca="1" si="5"/>
        <v>NoTarg</v>
      </c>
      <c r="AG24" t="str">
        <f t="shared" ca="1" si="6"/>
        <v>NoWaive</v>
      </c>
      <c r="AH24" t="str">
        <f t="shared" ca="1" si="7"/>
        <v>NTR</v>
      </c>
    </row>
    <row r="25" spans="1:34" hidden="1" x14ac:dyDescent="0.3">
      <c r="A25">
        <f t="shared" si="0"/>
        <v>361</v>
      </c>
      <c r="B25">
        <f t="shared" si="1"/>
        <v>70</v>
      </c>
      <c r="C25" s="4">
        <f t="shared" ca="1" si="2"/>
        <v>79691</v>
      </c>
      <c r="D25">
        <v>79691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310</v>
      </c>
      <c r="O25" t="s">
        <v>123</v>
      </c>
      <c r="P25" t="s">
        <v>123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95</v>
      </c>
      <c r="X25" t="s">
        <v>311</v>
      </c>
      <c r="Y25" t="s">
        <v>484</v>
      </c>
      <c r="Z25" t="s">
        <v>484</v>
      </c>
      <c r="AA25" s="2">
        <v>42458.048437500001</v>
      </c>
      <c r="AB25" s="2">
        <v>42755.033599537041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hidden="1" x14ac:dyDescent="0.3">
      <c r="A26">
        <f t="shared" si="0"/>
        <v>269</v>
      </c>
      <c r="B26">
        <f t="shared" si="1"/>
        <v>53</v>
      </c>
      <c r="C26" s="4">
        <f t="shared" ca="1" si="2"/>
        <v>85572</v>
      </c>
      <c r="D26">
        <v>85572</v>
      </c>
      <c r="E26" t="s">
        <v>252</v>
      </c>
      <c r="F26" t="s">
        <v>70</v>
      </c>
      <c r="G26" t="s">
        <v>71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313</v>
      </c>
      <c r="O26" t="s">
        <v>123</v>
      </c>
      <c r="P26" t="s">
        <v>123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95</v>
      </c>
      <c r="X26" t="s">
        <v>272</v>
      </c>
      <c r="Y26" t="s">
        <v>484</v>
      </c>
      <c r="Z26" t="s">
        <v>484</v>
      </c>
      <c r="AA26" s="2">
        <v>42552.705081018517</v>
      </c>
      <c r="AB26" s="2">
        <v>42773.558530092596</v>
      </c>
      <c r="AD26">
        <v>6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hidden="1" x14ac:dyDescent="0.3">
      <c r="A27">
        <f t="shared" si="0"/>
        <v>211</v>
      </c>
      <c r="B27">
        <f t="shared" si="1"/>
        <v>70</v>
      </c>
      <c r="C27" s="4">
        <f t="shared" ca="1" si="2"/>
        <v>88250</v>
      </c>
      <c r="D27">
        <v>88250</v>
      </c>
      <c r="E27" t="s">
        <v>72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314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105</v>
      </c>
      <c r="X27" t="s">
        <v>315</v>
      </c>
      <c r="Y27" t="s">
        <v>484</v>
      </c>
      <c r="Z27" t="s">
        <v>484</v>
      </c>
      <c r="AA27" s="2">
        <v>42611.350347222222</v>
      </c>
      <c r="AB27" s="2">
        <v>42755.033576388887</v>
      </c>
      <c r="AD27">
        <v>7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hidden="1" x14ac:dyDescent="0.3">
      <c r="A28">
        <f t="shared" si="0"/>
        <v>20</v>
      </c>
      <c r="B28">
        <f t="shared" si="1"/>
        <v>20</v>
      </c>
      <c r="C28" s="4">
        <f t="shared" ca="1" si="2"/>
        <v>96941</v>
      </c>
      <c r="D28">
        <v>96941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749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188</v>
      </c>
      <c r="Y28" t="s">
        <v>484</v>
      </c>
      <c r="Z28" t="s">
        <v>484</v>
      </c>
      <c r="AA28" s="2">
        <v>42804.150763888887</v>
      </c>
      <c r="AB28" s="2">
        <v>42804.495324074072</v>
      </c>
      <c r="AD28">
        <v>8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hidden="1" x14ac:dyDescent="0.3">
      <c r="A29">
        <f t="shared" si="0"/>
        <v>9</v>
      </c>
      <c r="B29">
        <f t="shared" si="1"/>
        <v>6</v>
      </c>
      <c r="C29" s="4">
        <f t="shared" ca="1" si="2"/>
        <v>97340</v>
      </c>
      <c r="D29">
        <v>97340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852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54</v>
      </c>
      <c r="X29" t="s">
        <v>389</v>
      </c>
      <c r="Y29" t="s">
        <v>484</v>
      </c>
      <c r="Z29" t="s">
        <v>484</v>
      </c>
      <c r="AA29" s="2">
        <v>42815.614641203705</v>
      </c>
      <c r="AB29" s="2">
        <v>42818.02071759259</v>
      </c>
      <c r="AD29">
        <v>5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hidden="1" x14ac:dyDescent="0.3">
      <c r="A30">
        <f t="shared" si="0"/>
        <v>39</v>
      </c>
      <c r="B30">
        <f t="shared" si="1"/>
        <v>0</v>
      </c>
      <c r="C30" s="4">
        <f t="shared" ca="1" si="2"/>
        <v>96207</v>
      </c>
      <c r="D30">
        <v>96207</v>
      </c>
      <c r="E30" t="s">
        <v>140</v>
      </c>
      <c r="F30" t="s">
        <v>253</v>
      </c>
      <c r="G30" t="s">
        <v>254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853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67</v>
      </c>
      <c r="X30" t="s">
        <v>331</v>
      </c>
      <c r="Y30" t="s">
        <v>484</v>
      </c>
      <c r="Z30" t="s">
        <v>484</v>
      </c>
      <c r="AA30" s="2">
        <v>42787.138067129628</v>
      </c>
      <c r="AB30" s="2">
        <v>42824.061157407406</v>
      </c>
      <c r="AD30">
        <v>9</v>
      </c>
      <c r="AE30" t="str">
        <f t="shared" ca="1" si="4"/>
        <v>File Access Auditing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P2</v>
      </c>
    </row>
    <row r="31" spans="1:34" hidden="1" x14ac:dyDescent="0.3">
      <c r="A31">
        <f t="shared" si="0"/>
        <v>9</v>
      </c>
      <c r="B31">
        <f t="shared" si="1"/>
        <v>7</v>
      </c>
      <c r="C31" s="4">
        <f t="shared" ca="1" si="2"/>
        <v>97325</v>
      </c>
      <c r="D31">
        <v>97325</v>
      </c>
      <c r="E31" t="s">
        <v>435</v>
      </c>
      <c r="F31" t="s">
        <v>253</v>
      </c>
      <c r="G31" t="s">
        <v>258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855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54</v>
      </c>
      <c r="X31" t="s">
        <v>456</v>
      </c>
      <c r="Y31" t="s">
        <v>484</v>
      </c>
      <c r="Z31" t="s">
        <v>484</v>
      </c>
      <c r="AA31" s="2">
        <v>42815.376701388886</v>
      </c>
      <c r="AB31" s="2">
        <v>42817.576793981483</v>
      </c>
      <c r="AD31">
        <v>3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hidden="1" x14ac:dyDescent="0.3">
      <c r="A32">
        <f t="shared" si="0"/>
        <v>8</v>
      </c>
      <c r="B32">
        <f t="shared" si="1"/>
        <v>7</v>
      </c>
      <c r="C32" s="4">
        <f t="shared" ca="1" si="2"/>
        <v>97372</v>
      </c>
      <c r="D32">
        <v>97372</v>
      </c>
      <c r="E32" t="s">
        <v>413</v>
      </c>
      <c r="F32" t="s">
        <v>253</v>
      </c>
      <c r="G32" t="s">
        <v>254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860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54</v>
      </c>
      <c r="X32" t="s">
        <v>277</v>
      </c>
      <c r="Y32" t="s">
        <v>484</v>
      </c>
      <c r="Z32" t="s">
        <v>484</v>
      </c>
      <c r="AA32" s="2">
        <v>42816.401145833333</v>
      </c>
      <c r="AB32" s="2">
        <v>42817.166284722225</v>
      </c>
      <c r="AD32">
        <v>4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P0</v>
      </c>
    </row>
    <row r="33" spans="1:34" hidden="1" x14ac:dyDescent="0.3">
      <c r="A33">
        <f t="shared" si="0"/>
        <v>1</v>
      </c>
      <c r="B33">
        <f t="shared" si="1"/>
        <v>0</v>
      </c>
      <c r="C33" s="4">
        <f t="shared" ca="1" si="2"/>
        <v>97618</v>
      </c>
      <c r="D33">
        <v>97618</v>
      </c>
      <c r="E33" t="s">
        <v>140</v>
      </c>
      <c r="F33" t="s">
        <v>253</v>
      </c>
      <c r="G33" t="s">
        <v>254</v>
      </c>
      <c r="H33" t="s">
        <v>184</v>
      </c>
      <c r="I33" t="s">
        <v>68</v>
      </c>
      <c r="J33" t="s">
        <v>123</v>
      </c>
      <c r="K33" t="str">
        <f t="shared" ca="1" si="3"/>
        <v>NTR</v>
      </c>
      <c r="L33" t="s">
        <v>484</v>
      </c>
      <c r="M33" t="s">
        <v>484</v>
      </c>
      <c r="N33" t="s">
        <v>938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39</v>
      </c>
      <c r="V33" t="s">
        <v>82</v>
      </c>
      <c r="W33" t="s">
        <v>54</v>
      </c>
      <c r="X33" t="s">
        <v>456</v>
      </c>
      <c r="Y33" t="s">
        <v>484</v>
      </c>
      <c r="Z33" t="s">
        <v>484</v>
      </c>
      <c r="AA33" s="2">
        <v>42823.494652777779</v>
      </c>
      <c r="AB33" s="2">
        <v>42824.381157407406</v>
      </c>
      <c r="AD33">
        <v>3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hidden="1" x14ac:dyDescent="0.3">
      <c r="A34">
        <f t="shared" ref="A34:A65" si="8">DAYS360(AA34,$K$104)</f>
        <v>142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91994</v>
      </c>
      <c r="D34">
        <v>91994</v>
      </c>
      <c r="E34" t="s">
        <v>414</v>
      </c>
      <c r="F34" t="s">
        <v>215</v>
      </c>
      <c r="G34" t="s">
        <v>415</v>
      </c>
      <c r="H34" t="s">
        <v>184</v>
      </c>
      <c r="I34" t="s">
        <v>81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768</v>
      </c>
      <c r="N34" t="s">
        <v>362</v>
      </c>
      <c r="O34" t="s">
        <v>123</v>
      </c>
      <c r="P34" t="s">
        <v>825</v>
      </c>
      <c r="Q34" t="s">
        <v>82</v>
      </c>
      <c r="S34" t="s">
        <v>269</v>
      </c>
      <c r="T34" t="s">
        <v>36</v>
      </c>
      <c r="U34" t="s">
        <v>35</v>
      </c>
      <c r="V34" t="s">
        <v>82</v>
      </c>
      <c r="W34" t="s">
        <v>54</v>
      </c>
      <c r="X34" t="s">
        <v>272</v>
      </c>
      <c r="Y34" t="s">
        <v>484</v>
      </c>
      <c r="Z34" t="s">
        <v>484</v>
      </c>
      <c r="AA34" s="2">
        <v>42682.225185185183</v>
      </c>
      <c r="AB34" s="2">
        <v>42824.118634259263</v>
      </c>
      <c r="AC34" t="s">
        <v>402</v>
      </c>
      <c r="AD34">
        <v>7</v>
      </c>
      <c r="AE34" t="str">
        <f t="shared" ref="AE34:AE65" ca="1" si="12">IFERROR(VLOOKUP($D34,INDIRECT("'" &amp; $K$103 &amp; "'!$C$2:$K$90"),4,FALSE),"NTR")</f>
        <v>Performance Monitor</v>
      </c>
      <c r="AF34" t="str">
        <f t="shared" ref="AF34:AF65" ca="1" si="13">IFERROR(VLOOKUP($D34,INDIRECT("'" &amp; $K$103 &amp; "'!$C$2:$T$90"),11,FALSE),"NoTarg")</f>
        <v>Avitus_1.4.0.62-20170405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P0</v>
      </c>
    </row>
    <row r="35" spans="1:34" hidden="1" x14ac:dyDescent="0.3">
      <c r="A35">
        <f t="shared" si="8"/>
        <v>209</v>
      </c>
      <c r="B35">
        <f t="shared" si="9"/>
        <v>6</v>
      </c>
      <c r="C35" s="4">
        <f t="shared" ca="1" si="10"/>
        <v>88457</v>
      </c>
      <c r="D35">
        <v>88457</v>
      </c>
      <c r="E35" t="s">
        <v>408</v>
      </c>
      <c r="F35" t="s">
        <v>28</v>
      </c>
      <c r="G35" t="s">
        <v>407</v>
      </c>
      <c r="H35" t="s">
        <v>112</v>
      </c>
      <c r="I35" t="s">
        <v>30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524</v>
      </c>
      <c r="O35">
        <v>11710</v>
      </c>
      <c r="P35" t="s">
        <v>808</v>
      </c>
      <c r="Q35" t="s">
        <v>287</v>
      </c>
      <c r="R35" t="s">
        <v>82</v>
      </c>
      <c r="S35" t="s">
        <v>269</v>
      </c>
      <c r="T35" t="s">
        <v>23</v>
      </c>
      <c r="U35" t="s">
        <v>22</v>
      </c>
      <c r="V35" t="s">
        <v>25</v>
      </c>
      <c r="W35" t="s">
        <v>26</v>
      </c>
      <c r="X35" t="s">
        <v>41</v>
      </c>
      <c r="Y35" t="s">
        <v>484</v>
      </c>
      <c r="Z35" t="s">
        <v>484</v>
      </c>
      <c r="AA35" s="2">
        <v>42614.314895833333</v>
      </c>
      <c r="AB35" s="2">
        <v>42818.324803240743</v>
      </c>
      <c r="AC35" t="s">
        <v>170</v>
      </c>
      <c r="AD35">
        <v>5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P1</v>
      </c>
    </row>
    <row r="36" spans="1:34" hidden="1" x14ac:dyDescent="0.3">
      <c r="A36">
        <f t="shared" si="8"/>
        <v>47</v>
      </c>
      <c r="B36">
        <f t="shared" si="9"/>
        <v>28</v>
      </c>
      <c r="C36" s="4">
        <f t="shared" ca="1" si="10"/>
        <v>95826</v>
      </c>
      <c r="D36">
        <v>95826</v>
      </c>
      <c r="E36" t="s">
        <v>246</v>
      </c>
      <c r="F36" t="s">
        <v>28</v>
      </c>
      <c r="G36" t="s">
        <v>481</v>
      </c>
      <c r="H36" t="s">
        <v>184</v>
      </c>
      <c r="I36" t="s">
        <v>81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379</v>
      </c>
      <c r="O36" t="s">
        <v>123</v>
      </c>
      <c r="P36" t="s">
        <v>38</v>
      </c>
      <c r="Q36" t="s">
        <v>287</v>
      </c>
      <c r="R36" t="s">
        <v>82</v>
      </c>
      <c r="S36" t="s">
        <v>269</v>
      </c>
      <c r="T36" t="s">
        <v>36</v>
      </c>
      <c r="U36" t="s">
        <v>22</v>
      </c>
      <c r="V36" t="s">
        <v>82</v>
      </c>
      <c r="W36" t="s">
        <v>54</v>
      </c>
      <c r="X36" t="s">
        <v>108</v>
      </c>
      <c r="Y36" t="s">
        <v>484</v>
      </c>
      <c r="Z36" t="s">
        <v>484</v>
      </c>
      <c r="AA36" s="2">
        <v>42779.683287037034</v>
      </c>
      <c r="AB36" s="2">
        <v>42796.483796296299</v>
      </c>
      <c r="AC36" t="s">
        <v>170</v>
      </c>
      <c r="AD36">
        <v>4</v>
      </c>
      <c r="AE36" t="str">
        <f t="shared" ca="1" si="12"/>
        <v>Platform Software</v>
      </c>
      <c r="AF36" t="str">
        <f t="shared" ca="1" si="13"/>
        <v xml:space="preserve"> ---</v>
      </c>
      <c r="AG36" t="str">
        <f t="shared" ca="1" si="14"/>
        <v>NoWaive</v>
      </c>
      <c r="AH36" t="str">
        <f t="shared" ca="1" si="15"/>
        <v>P0</v>
      </c>
    </row>
    <row r="37" spans="1:34" hidden="1" x14ac:dyDescent="0.3">
      <c r="A37">
        <f t="shared" si="8"/>
        <v>47</v>
      </c>
      <c r="B37">
        <f t="shared" si="9"/>
        <v>0</v>
      </c>
      <c r="C37" s="4">
        <f t="shared" ca="1" si="10"/>
        <v>95829</v>
      </c>
      <c r="D37">
        <v>95829</v>
      </c>
      <c r="E37" t="s">
        <v>760</v>
      </c>
      <c r="F37" t="s">
        <v>28</v>
      </c>
      <c r="G37" t="s">
        <v>376</v>
      </c>
      <c r="H37" t="s">
        <v>184</v>
      </c>
      <c r="I37" t="s">
        <v>245</v>
      </c>
      <c r="J37" t="s">
        <v>123</v>
      </c>
      <c r="K37" t="str">
        <f t="shared" ca="1" si="11"/>
        <v>.</v>
      </c>
      <c r="L37" t="s">
        <v>484</v>
      </c>
      <c r="M37" t="s">
        <v>917</v>
      </c>
      <c r="N37" t="s">
        <v>385</v>
      </c>
      <c r="O37" t="s">
        <v>123</v>
      </c>
      <c r="P37" t="s">
        <v>196</v>
      </c>
      <c r="Q37" t="s">
        <v>287</v>
      </c>
      <c r="R37" t="s">
        <v>82</v>
      </c>
      <c r="S37" t="s">
        <v>269</v>
      </c>
      <c r="T37" t="s">
        <v>36</v>
      </c>
      <c r="U37" t="s">
        <v>35</v>
      </c>
      <c r="V37" t="s">
        <v>279</v>
      </c>
      <c r="W37" t="s">
        <v>32</v>
      </c>
      <c r="X37" t="s">
        <v>108</v>
      </c>
      <c r="Y37" t="s">
        <v>103</v>
      </c>
      <c r="Z37" t="s">
        <v>484</v>
      </c>
      <c r="AA37" s="2">
        <v>42779.684513888889</v>
      </c>
      <c r="AB37" s="2">
        <v>42824.103460648148</v>
      </c>
      <c r="AC37" t="s">
        <v>170</v>
      </c>
      <c r="AD37">
        <v>6</v>
      </c>
      <c r="AE37" t="str">
        <f t="shared" ca="1" si="12"/>
        <v>Platform Software</v>
      </c>
      <c r="AF37" t="str">
        <f t="shared" ca="1" si="13"/>
        <v>Avitus_1.4.0.62-20170405</v>
      </c>
      <c r="AG37" t="str">
        <f t="shared" ca="1" si="14"/>
        <v>NoWaive</v>
      </c>
      <c r="AH37" t="str">
        <f t="shared" ca="1" si="15"/>
        <v>P0</v>
      </c>
    </row>
    <row r="38" spans="1:34" hidden="1" x14ac:dyDescent="0.3">
      <c r="A38">
        <f t="shared" si="8"/>
        <v>16</v>
      </c>
      <c r="B38">
        <f t="shared" si="9"/>
        <v>1</v>
      </c>
      <c r="C38" s="4">
        <f t="shared" ca="1" si="10"/>
        <v>97020</v>
      </c>
      <c r="D38">
        <v>97020</v>
      </c>
      <c r="E38" t="s">
        <v>408</v>
      </c>
      <c r="F38" t="s">
        <v>28</v>
      </c>
      <c r="G38" t="s">
        <v>407</v>
      </c>
      <c r="H38" t="s">
        <v>184</v>
      </c>
      <c r="I38" t="s">
        <v>81</v>
      </c>
      <c r="J38" t="s">
        <v>123</v>
      </c>
      <c r="K38" t="str">
        <f t="shared" ca="1" si="11"/>
        <v>.</v>
      </c>
      <c r="L38" t="s">
        <v>484</v>
      </c>
      <c r="M38" t="s">
        <v>768</v>
      </c>
      <c r="N38" t="s">
        <v>764</v>
      </c>
      <c r="O38" t="s">
        <v>123</v>
      </c>
      <c r="P38" t="s">
        <v>123</v>
      </c>
      <c r="Q38" t="s">
        <v>287</v>
      </c>
      <c r="R38" t="s">
        <v>82</v>
      </c>
      <c r="S38" t="s">
        <v>269</v>
      </c>
      <c r="T38" t="s">
        <v>51</v>
      </c>
      <c r="U38" t="s">
        <v>39</v>
      </c>
      <c r="V38" t="s">
        <v>82</v>
      </c>
      <c r="W38" t="s">
        <v>95</v>
      </c>
      <c r="X38" t="s">
        <v>108</v>
      </c>
      <c r="Y38" t="s">
        <v>484</v>
      </c>
      <c r="Z38" t="s">
        <v>484</v>
      </c>
      <c r="AA38" s="2">
        <v>42808.024004629631</v>
      </c>
      <c r="AB38" s="2">
        <v>42823.666863425926</v>
      </c>
      <c r="AD38">
        <v>6</v>
      </c>
      <c r="AE38" t="str">
        <f t="shared" ca="1" si="12"/>
        <v>Platform Software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P0</v>
      </c>
    </row>
    <row r="39" spans="1:34" hidden="1" x14ac:dyDescent="0.3">
      <c r="A39">
        <f t="shared" si="8"/>
        <v>13</v>
      </c>
      <c r="B39">
        <f t="shared" si="9"/>
        <v>0</v>
      </c>
      <c r="C39" s="4">
        <f t="shared" ca="1" si="10"/>
        <v>97242</v>
      </c>
      <c r="D39">
        <v>97242</v>
      </c>
      <c r="E39" t="s">
        <v>513</v>
      </c>
      <c r="F39" t="s">
        <v>28</v>
      </c>
      <c r="G39" t="s">
        <v>866</v>
      </c>
      <c r="H39" t="s">
        <v>112</v>
      </c>
      <c r="I39" t="s">
        <v>30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809</v>
      </c>
      <c r="O39">
        <v>17112</v>
      </c>
      <c r="P39" t="s">
        <v>38</v>
      </c>
      <c r="Q39" t="s">
        <v>287</v>
      </c>
      <c r="R39" t="s">
        <v>82</v>
      </c>
      <c r="S39" t="s">
        <v>269</v>
      </c>
      <c r="T39" t="s">
        <v>36</v>
      </c>
      <c r="U39" t="s">
        <v>35</v>
      </c>
      <c r="V39" t="s">
        <v>190</v>
      </c>
      <c r="W39" t="s">
        <v>26</v>
      </c>
      <c r="X39" t="s">
        <v>108</v>
      </c>
      <c r="Y39" t="s">
        <v>103</v>
      </c>
      <c r="Z39" t="s">
        <v>484</v>
      </c>
      <c r="AA39" s="2">
        <v>42811.7106712963</v>
      </c>
      <c r="AB39" s="2">
        <v>42824.082175925927</v>
      </c>
      <c r="AD39">
        <v>2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P1</v>
      </c>
    </row>
    <row r="40" spans="1:34" hidden="1" x14ac:dyDescent="0.3">
      <c r="A40">
        <f t="shared" si="8"/>
        <v>10</v>
      </c>
      <c r="B40">
        <f t="shared" si="9"/>
        <v>0</v>
      </c>
      <c r="C40" s="4">
        <f t="shared" ca="1" si="10"/>
        <v>97279</v>
      </c>
      <c r="D40">
        <v>97279</v>
      </c>
      <c r="E40" t="s">
        <v>395</v>
      </c>
      <c r="F40" t="s">
        <v>28</v>
      </c>
      <c r="G40" t="s">
        <v>912</v>
      </c>
      <c r="H40" t="s">
        <v>112</v>
      </c>
      <c r="I40" t="s">
        <v>30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810</v>
      </c>
      <c r="O40">
        <v>17090</v>
      </c>
      <c r="P40" t="s">
        <v>123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190</v>
      </c>
      <c r="W40" t="s">
        <v>26</v>
      </c>
      <c r="X40" t="s">
        <v>108</v>
      </c>
      <c r="Y40" t="s">
        <v>103</v>
      </c>
      <c r="Z40" t="s">
        <v>484</v>
      </c>
      <c r="AA40" s="2">
        <v>42814.462037037039</v>
      </c>
      <c r="AB40" s="2">
        <v>42824.082349537035</v>
      </c>
      <c r="AD40">
        <v>3</v>
      </c>
      <c r="AE40" t="str">
        <f t="shared" ca="1" si="12"/>
        <v>Platform Software</v>
      </c>
      <c r="AF40" t="str">
        <f t="shared" ca="1" si="13"/>
        <v xml:space="preserve"> ---</v>
      </c>
      <c r="AG40" t="str">
        <f t="shared" ca="1" si="14"/>
        <v>NoWaive</v>
      </c>
      <c r="AH40" t="str">
        <f t="shared" ca="1" si="15"/>
        <v>P1</v>
      </c>
    </row>
    <row r="41" spans="1:34" hidden="1" x14ac:dyDescent="0.3">
      <c r="A41">
        <f t="shared" si="8"/>
        <v>2</v>
      </c>
      <c r="B41">
        <f t="shared" si="9"/>
        <v>2</v>
      </c>
      <c r="C41" s="4">
        <f t="shared" ca="1" si="10"/>
        <v>97575</v>
      </c>
      <c r="D41">
        <v>97575</v>
      </c>
      <c r="E41" t="s">
        <v>513</v>
      </c>
      <c r="F41" t="s">
        <v>28</v>
      </c>
      <c r="G41" t="s">
        <v>914</v>
      </c>
      <c r="H41" t="s">
        <v>184</v>
      </c>
      <c r="I41" t="s">
        <v>81</v>
      </c>
      <c r="J41" t="s">
        <v>123</v>
      </c>
      <c r="K41" t="str">
        <f t="shared" ca="1" si="11"/>
        <v>NTR</v>
      </c>
      <c r="L41" t="s">
        <v>484</v>
      </c>
      <c r="M41" t="s">
        <v>484</v>
      </c>
      <c r="N41" t="s">
        <v>924</v>
      </c>
      <c r="O41" t="s">
        <v>123</v>
      </c>
      <c r="P41" t="s">
        <v>123</v>
      </c>
      <c r="Q41" t="s">
        <v>287</v>
      </c>
      <c r="R41" t="s">
        <v>82</v>
      </c>
      <c r="S41" t="s">
        <v>269</v>
      </c>
      <c r="T41" t="s">
        <v>36</v>
      </c>
      <c r="U41" t="s">
        <v>35</v>
      </c>
      <c r="V41" t="s">
        <v>82</v>
      </c>
      <c r="W41" t="s">
        <v>90</v>
      </c>
      <c r="X41" t="s">
        <v>108</v>
      </c>
      <c r="Y41" t="s">
        <v>484</v>
      </c>
      <c r="Z41" t="s">
        <v>484</v>
      </c>
      <c r="AA41" s="2">
        <v>42822.72452546296</v>
      </c>
      <c r="AB41" s="2">
        <v>42822.72452546296</v>
      </c>
      <c r="AD41">
        <v>1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hidden="1" x14ac:dyDescent="0.3">
      <c r="A42">
        <f t="shared" si="8"/>
        <v>1</v>
      </c>
      <c r="B42">
        <f t="shared" si="9"/>
        <v>0</v>
      </c>
      <c r="C42" s="4">
        <f t="shared" ca="1" si="10"/>
        <v>97608</v>
      </c>
      <c r="D42">
        <v>97608</v>
      </c>
      <c r="E42" t="s">
        <v>33</v>
      </c>
      <c r="F42" t="s">
        <v>28</v>
      </c>
      <c r="G42" t="s">
        <v>34</v>
      </c>
      <c r="H42" t="s">
        <v>94</v>
      </c>
      <c r="I42" t="s">
        <v>24</v>
      </c>
      <c r="J42" t="s">
        <v>123</v>
      </c>
      <c r="K42" t="str">
        <f t="shared" ca="1" si="11"/>
        <v>NTR</v>
      </c>
      <c r="L42" t="s">
        <v>484</v>
      </c>
      <c r="M42" t="s">
        <v>768</v>
      </c>
      <c r="N42" t="s">
        <v>926</v>
      </c>
      <c r="O42" t="s">
        <v>123</v>
      </c>
      <c r="P42" t="s">
        <v>168</v>
      </c>
      <c r="Q42" t="s">
        <v>287</v>
      </c>
      <c r="R42" t="s">
        <v>419</v>
      </c>
      <c r="S42" t="s">
        <v>269</v>
      </c>
      <c r="T42" t="s">
        <v>23</v>
      </c>
      <c r="U42" t="s">
        <v>22</v>
      </c>
      <c r="V42" t="s">
        <v>82</v>
      </c>
      <c r="W42" t="s">
        <v>90</v>
      </c>
      <c r="X42" t="s">
        <v>33</v>
      </c>
      <c r="Y42" t="s">
        <v>484</v>
      </c>
      <c r="Z42" t="s">
        <v>484</v>
      </c>
      <c r="AA42" s="2">
        <v>42823.474872685183</v>
      </c>
      <c r="AB42" s="2">
        <v>42824.295497685183</v>
      </c>
      <c r="AC42" t="s">
        <v>170</v>
      </c>
      <c r="AD42">
        <v>4</v>
      </c>
      <c r="AE42" t="str">
        <f t="shared" ca="1" si="12"/>
        <v>NTR</v>
      </c>
      <c r="AF42" t="str">
        <f t="shared" ca="1" si="13"/>
        <v>NoTarg</v>
      </c>
      <c r="AG42" t="str">
        <f t="shared" ca="1" si="14"/>
        <v>NoWaive</v>
      </c>
      <c r="AH42" t="str">
        <f t="shared" ca="1" si="15"/>
        <v>NTR</v>
      </c>
    </row>
    <row r="43" spans="1:34" hidden="1" x14ac:dyDescent="0.3">
      <c r="A43">
        <f t="shared" si="8"/>
        <v>1</v>
      </c>
      <c r="B43">
        <f t="shared" si="9"/>
        <v>1</v>
      </c>
      <c r="C43" s="4">
        <f t="shared" ca="1" si="10"/>
        <v>97614</v>
      </c>
      <c r="D43">
        <v>97614</v>
      </c>
      <c r="E43" t="s">
        <v>139</v>
      </c>
      <c r="F43" t="s">
        <v>28</v>
      </c>
      <c r="G43" t="s">
        <v>53</v>
      </c>
      <c r="H43" t="s">
        <v>184</v>
      </c>
      <c r="I43" t="s">
        <v>30</v>
      </c>
      <c r="J43" t="s">
        <v>123</v>
      </c>
      <c r="K43" t="str">
        <f t="shared" ca="1" si="11"/>
        <v>NTR</v>
      </c>
      <c r="L43" t="s">
        <v>484</v>
      </c>
      <c r="M43" t="s">
        <v>484</v>
      </c>
      <c r="N43" t="s">
        <v>927</v>
      </c>
      <c r="O43" t="s">
        <v>123</v>
      </c>
      <c r="P43" t="s">
        <v>123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29</v>
      </c>
      <c r="W43" t="s">
        <v>44</v>
      </c>
      <c r="X43" t="s">
        <v>108</v>
      </c>
      <c r="Y43" t="s">
        <v>484</v>
      </c>
      <c r="Z43" t="s">
        <v>484</v>
      </c>
      <c r="AA43" s="2">
        <v>42823.482141203705</v>
      </c>
      <c r="AB43" s="2">
        <v>42823.5155787037</v>
      </c>
      <c r="AD43">
        <v>1</v>
      </c>
      <c r="AE43" t="str">
        <f t="shared" ca="1" si="12"/>
        <v>NTR</v>
      </c>
      <c r="AF43" t="str">
        <f t="shared" ca="1" si="13"/>
        <v>NoTarg</v>
      </c>
      <c r="AG43" t="str">
        <f t="shared" ca="1" si="14"/>
        <v>NoWaive</v>
      </c>
      <c r="AH43" t="str">
        <f t="shared" ca="1" si="15"/>
        <v>NTR</v>
      </c>
    </row>
    <row r="44" spans="1:34" hidden="1" x14ac:dyDescent="0.3">
      <c r="A44">
        <f t="shared" si="8"/>
        <v>386</v>
      </c>
      <c r="B44">
        <f t="shared" si="9"/>
        <v>40</v>
      </c>
      <c r="C44" s="4">
        <f t="shared" ca="1" si="10"/>
        <v>78239</v>
      </c>
      <c r="D44">
        <v>78239</v>
      </c>
      <c r="E44" t="s">
        <v>84</v>
      </c>
      <c r="F44" t="s">
        <v>75</v>
      </c>
      <c r="G44" t="s">
        <v>262</v>
      </c>
      <c r="H44" t="s">
        <v>94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336</v>
      </c>
      <c r="O44" t="s">
        <v>123</v>
      </c>
      <c r="P44" t="s">
        <v>123</v>
      </c>
      <c r="Q44" t="s">
        <v>82</v>
      </c>
      <c r="S44" t="s">
        <v>269</v>
      </c>
      <c r="T44" t="s">
        <v>36</v>
      </c>
      <c r="U44" t="s">
        <v>35</v>
      </c>
      <c r="V44" t="s">
        <v>77</v>
      </c>
      <c r="W44" t="s">
        <v>78</v>
      </c>
      <c r="X44" t="s">
        <v>272</v>
      </c>
      <c r="Y44" t="s">
        <v>484</v>
      </c>
      <c r="Z44" t="s">
        <v>484</v>
      </c>
      <c r="AA44" s="2">
        <v>42433.336041666669</v>
      </c>
      <c r="AB44" s="2">
        <v>42786.249699074076</v>
      </c>
      <c r="AC44" t="s">
        <v>402</v>
      </c>
      <c r="AD44">
        <v>4</v>
      </c>
      <c r="AE44" t="str">
        <f t="shared" ca="1" si="12"/>
        <v>Protocols-AAUM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P2</v>
      </c>
    </row>
    <row r="45" spans="1:34" hidden="1" x14ac:dyDescent="0.3">
      <c r="A45">
        <f t="shared" si="8"/>
        <v>86</v>
      </c>
      <c r="B45">
        <f t="shared" si="9"/>
        <v>0</v>
      </c>
      <c r="C45" s="4">
        <f t="shared" ca="1" si="10"/>
        <v>94191</v>
      </c>
      <c r="D45">
        <v>94191</v>
      </c>
      <c r="E45" t="s">
        <v>186</v>
      </c>
      <c r="F45" t="s">
        <v>75</v>
      </c>
      <c r="G45" t="s">
        <v>76</v>
      </c>
      <c r="H45" t="s">
        <v>112</v>
      </c>
      <c r="I45" t="s">
        <v>30</v>
      </c>
      <c r="J45" t="s">
        <v>123</v>
      </c>
      <c r="K45" t="str">
        <f t="shared" ca="1" si="11"/>
        <v>.</v>
      </c>
      <c r="L45" t="s">
        <v>796</v>
      </c>
      <c r="M45" t="s">
        <v>484</v>
      </c>
      <c r="N45" t="s">
        <v>344</v>
      </c>
      <c r="O45">
        <v>12886</v>
      </c>
      <c r="P45" t="s">
        <v>123</v>
      </c>
      <c r="Q45" t="s">
        <v>82</v>
      </c>
      <c r="S45" t="s">
        <v>269</v>
      </c>
      <c r="T45" t="s">
        <v>36</v>
      </c>
      <c r="U45" t="s">
        <v>35</v>
      </c>
      <c r="V45" t="s">
        <v>25</v>
      </c>
      <c r="W45" t="s">
        <v>26</v>
      </c>
      <c r="X45" t="s">
        <v>272</v>
      </c>
      <c r="Y45" t="s">
        <v>103</v>
      </c>
      <c r="Z45" t="s">
        <v>484</v>
      </c>
      <c r="AA45" s="2">
        <v>42739.997685185182</v>
      </c>
      <c r="AB45" s="2">
        <v>42824.100763888891</v>
      </c>
      <c r="AD45">
        <v>8</v>
      </c>
      <c r="AE45" t="str">
        <f t="shared" ca="1" si="12"/>
        <v>Protocols-AAUM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P1</v>
      </c>
    </row>
    <row r="46" spans="1:34" hidden="1" x14ac:dyDescent="0.3">
      <c r="A46">
        <f t="shared" si="8"/>
        <v>59</v>
      </c>
      <c r="B46">
        <f t="shared" si="9"/>
        <v>15</v>
      </c>
      <c r="C46" s="4">
        <f t="shared" ca="1" si="10"/>
        <v>95343</v>
      </c>
      <c r="D46">
        <v>95343</v>
      </c>
      <c r="E46" t="s">
        <v>651</v>
      </c>
      <c r="F46" t="s">
        <v>75</v>
      </c>
      <c r="G46" t="s">
        <v>76</v>
      </c>
      <c r="H46" t="s">
        <v>184</v>
      </c>
      <c r="I46" t="s">
        <v>81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347</v>
      </c>
      <c r="O46" t="s">
        <v>123</v>
      </c>
      <c r="P46" t="s">
        <v>123</v>
      </c>
      <c r="Q46" t="s">
        <v>82</v>
      </c>
      <c r="S46" t="s">
        <v>269</v>
      </c>
      <c r="T46" t="s">
        <v>23</v>
      </c>
      <c r="U46" t="s">
        <v>22</v>
      </c>
      <c r="V46" t="s">
        <v>82</v>
      </c>
      <c r="W46" t="s">
        <v>95</v>
      </c>
      <c r="X46" t="s">
        <v>272</v>
      </c>
      <c r="Y46" t="s">
        <v>484</v>
      </c>
      <c r="Z46" t="s">
        <v>484</v>
      </c>
      <c r="AA46" s="2">
        <v>42767.691712962966</v>
      </c>
      <c r="AB46" s="2">
        <v>42809.343773148146</v>
      </c>
      <c r="AC46" t="s">
        <v>402</v>
      </c>
      <c r="AD46">
        <v>9</v>
      </c>
      <c r="AE46" t="str">
        <f t="shared" ca="1" si="12"/>
        <v>Protocols-AAUM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P0</v>
      </c>
    </row>
    <row r="47" spans="1:34" hidden="1" x14ac:dyDescent="0.3">
      <c r="A47">
        <f t="shared" si="8"/>
        <v>24</v>
      </c>
      <c r="B47">
        <f t="shared" si="9"/>
        <v>10</v>
      </c>
      <c r="C47" s="4">
        <f t="shared" ca="1" si="10"/>
        <v>96684</v>
      </c>
      <c r="D47">
        <v>96684</v>
      </c>
      <c r="E47" t="s">
        <v>651</v>
      </c>
      <c r="F47" t="s">
        <v>75</v>
      </c>
      <c r="G47" t="s">
        <v>264</v>
      </c>
      <c r="H47" t="s">
        <v>94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769</v>
      </c>
      <c r="N47" t="s">
        <v>681</v>
      </c>
      <c r="O47" t="s">
        <v>123</v>
      </c>
      <c r="P47" t="s">
        <v>123</v>
      </c>
      <c r="Q47" t="s">
        <v>82</v>
      </c>
      <c r="S47" t="s">
        <v>269</v>
      </c>
      <c r="T47" t="s">
        <v>36</v>
      </c>
      <c r="U47" t="s">
        <v>35</v>
      </c>
      <c r="V47" t="s">
        <v>43</v>
      </c>
      <c r="W47" t="s">
        <v>65</v>
      </c>
      <c r="X47" t="s">
        <v>108</v>
      </c>
      <c r="Y47" t="s">
        <v>484</v>
      </c>
      <c r="Z47" t="s">
        <v>484</v>
      </c>
      <c r="AA47" s="2">
        <v>42800.00984953704</v>
      </c>
      <c r="AB47" s="2">
        <v>42814.63380787037</v>
      </c>
      <c r="AD47">
        <v>1</v>
      </c>
      <c r="AE47" t="str">
        <f t="shared" ca="1" si="12"/>
        <v>Protocols-AAUM</v>
      </c>
      <c r="AF47" t="str">
        <f t="shared" ca="1" si="13"/>
        <v>Avitus_1.4.0.61-20170329</v>
      </c>
      <c r="AG47" t="str">
        <f t="shared" ca="1" si="14"/>
        <v>NoWaive</v>
      </c>
      <c r="AH47" t="str">
        <f t="shared" ca="1" si="15"/>
        <v>P2</v>
      </c>
    </row>
    <row r="48" spans="1:34" hidden="1" x14ac:dyDescent="0.3">
      <c r="A48">
        <f t="shared" si="8"/>
        <v>21</v>
      </c>
      <c r="B48">
        <f t="shared" si="9"/>
        <v>2</v>
      </c>
      <c r="C48" s="4">
        <f t="shared" ca="1" si="10"/>
        <v>96921</v>
      </c>
      <c r="D48">
        <v>96921</v>
      </c>
      <c r="E48" t="s">
        <v>149</v>
      </c>
      <c r="F48" t="s">
        <v>75</v>
      </c>
      <c r="G48" t="s">
        <v>76</v>
      </c>
      <c r="H48" t="s">
        <v>184</v>
      </c>
      <c r="I48" t="s">
        <v>245</v>
      </c>
      <c r="J48" t="s">
        <v>123</v>
      </c>
      <c r="K48" t="str">
        <f t="shared" ca="1" si="11"/>
        <v>.</v>
      </c>
      <c r="L48" t="s">
        <v>484</v>
      </c>
      <c r="M48" t="s">
        <v>768</v>
      </c>
      <c r="N48" t="s">
        <v>862</v>
      </c>
      <c r="O48" t="s">
        <v>123</v>
      </c>
      <c r="P48" t="s">
        <v>123</v>
      </c>
      <c r="Q48" t="s">
        <v>82</v>
      </c>
      <c r="S48" t="s">
        <v>269</v>
      </c>
      <c r="T48" t="s">
        <v>36</v>
      </c>
      <c r="U48" t="s">
        <v>22</v>
      </c>
      <c r="V48" t="s">
        <v>82</v>
      </c>
      <c r="W48" t="s">
        <v>54</v>
      </c>
      <c r="X48" t="s">
        <v>47</v>
      </c>
      <c r="Y48" t="s">
        <v>484</v>
      </c>
      <c r="Z48" t="s">
        <v>484</v>
      </c>
      <c r="AA48" s="2">
        <v>42803.579780092594</v>
      </c>
      <c r="AB48" s="2">
        <v>42822.394490740742</v>
      </c>
      <c r="AC48" t="s">
        <v>402</v>
      </c>
      <c r="AD48">
        <v>33</v>
      </c>
      <c r="AE48" t="str">
        <f t="shared" ca="1" si="12"/>
        <v>Protocols-AAUM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P0</v>
      </c>
    </row>
    <row r="49" spans="1:34" hidden="1" x14ac:dyDescent="0.3">
      <c r="A49">
        <f t="shared" si="8"/>
        <v>14</v>
      </c>
      <c r="B49">
        <f t="shared" si="9"/>
        <v>0</v>
      </c>
      <c r="C49" s="4">
        <f t="shared" ca="1" si="10"/>
        <v>97142</v>
      </c>
      <c r="D49">
        <v>97142</v>
      </c>
      <c r="E49" t="s">
        <v>147</v>
      </c>
      <c r="F49" t="s">
        <v>75</v>
      </c>
      <c r="G49" t="s">
        <v>76</v>
      </c>
      <c r="H49" t="s">
        <v>94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827</v>
      </c>
      <c r="O49" t="s">
        <v>123</v>
      </c>
      <c r="P49" t="s">
        <v>98</v>
      </c>
      <c r="Q49" t="s">
        <v>82</v>
      </c>
      <c r="S49" t="s">
        <v>269</v>
      </c>
      <c r="T49" t="s">
        <v>36</v>
      </c>
      <c r="U49" t="s">
        <v>35</v>
      </c>
      <c r="V49" t="s">
        <v>29</v>
      </c>
      <c r="W49" t="s">
        <v>65</v>
      </c>
      <c r="X49" t="s">
        <v>41</v>
      </c>
      <c r="Y49" t="s">
        <v>484</v>
      </c>
      <c r="Z49" t="s">
        <v>484</v>
      </c>
      <c r="AA49" s="2">
        <v>42810.325949074075</v>
      </c>
      <c r="AB49" s="2">
        <v>42824.08085648148</v>
      </c>
      <c r="AD49">
        <v>2</v>
      </c>
      <c r="AE49" t="str">
        <f t="shared" ca="1" si="12"/>
        <v>Protocols-AAUM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P2</v>
      </c>
    </row>
    <row r="50" spans="1:34" hidden="1" x14ac:dyDescent="0.3">
      <c r="A50">
        <f t="shared" si="8"/>
        <v>13</v>
      </c>
      <c r="B50">
        <f t="shared" si="9"/>
        <v>0</v>
      </c>
      <c r="C50" s="4">
        <f t="shared" ca="1" si="10"/>
        <v>97198</v>
      </c>
      <c r="D50">
        <v>97198</v>
      </c>
      <c r="E50" t="s">
        <v>134</v>
      </c>
      <c r="F50" t="s">
        <v>75</v>
      </c>
      <c r="G50" t="s">
        <v>266</v>
      </c>
      <c r="H50" t="s">
        <v>184</v>
      </c>
      <c r="I50" t="s">
        <v>81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828</v>
      </c>
      <c r="O50" t="s">
        <v>123</v>
      </c>
      <c r="P50" t="s">
        <v>123</v>
      </c>
      <c r="Q50" t="s">
        <v>82</v>
      </c>
      <c r="S50" t="s">
        <v>269</v>
      </c>
      <c r="T50" t="s">
        <v>51</v>
      </c>
      <c r="U50" t="s">
        <v>22</v>
      </c>
      <c r="V50" t="s">
        <v>82</v>
      </c>
      <c r="W50" t="s">
        <v>95</v>
      </c>
      <c r="X50" t="s">
        <v>829</v>
      </c>
      <c r="Y50" t="s">
        <v>484</v>
      </c>
      <c r="Z50" t="s">
        <v>484</v>
      </c>
      <c r="AA50" s="2">
        <v>42811.379606481481</v>
      </c>
      <c r="AB50" s="2">
        <v>42824.3515625</v>
      </c>
      <c r="AC50" t="s">
        <v>830</v>
      </c>
      <c r="AD50">
        <v>6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P0</v>
      </c>
    </row>
    <row r="51" spans="1:34" hidden="1" x14ac:dyDescent="0.3">
      <c r="A51">
        <f t="shared" si="8"/>
        <v>7</v>
      </c>
      <c r="B51">
        <f t="shared" si="9"/>
        <v>1</v>
      </c>
      <c r="C51" s="4">
        <f t="shared" ca="1" si="10"/>
        <v>97432</v>
      </c>
      <c r="D51">
        <v>97432</v>
      </c>
      <c r="E51" t="s">
        <v>186</v>
      </c>
      <c r="F51" t="s">
        <v>75</v>
      </c>
      <c r="G51" t="s">
        <v>479</v>
      </c>
      <c r="H51" t="s">
        <v>184</v>
      </c>
      <c r="I51" t="s">
        <v>81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907</v>
      </c>
      <c r="O51" t="s">
        <v>123</v>
      </c>
      <c r="P51" t="s">
        <v>123</v>
      </c>
      <c r="Q51" t="s">
        <v>82</v>
      </c>
      <c r="S51" t="s">
        <v>269</v>
      </c>
      <c r="T51" t="s">
        <v>23</v>
      </c>
      <c r="U51" t="s">
        <v>39</v>
      </c>
      <c r="V51" t="s">
        <v>82</v>
      </c>
      <c r="W51" t="s">
        <v>54</v>
      </c>
      <c r="X51" t="s">
        <v>870</v>
      </c>
      <c r="Y51" t="s">
        <v>484</v>
      </c>
      <c r="Z51" t="s">
        <v>484</v>
      </c>
      <c r="AA51" s="2">
        <v>42817.337476851855</v>
      </c>
      <c r="AB51" s="2">
        <v>42823.462071759262</v>
      </c>
      <c r="AD51">
        <v>9</v>
      </c>
      <c r="AE51" t="str">
        <f t="shared" ca="1" si="12"/>
        <v>Protocols-AAUM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P2</v>
      </c>
    </row>
    <row r="52" spans="1:34" hidden="1" x14ac:dyDescent="0.3">
      <c r="A52">
        <f t="shared" si="8"/>
        <v>6</v>
      </c>
      <c r="B52">
        <f t="shared" si="9"/>
        <v>0</v>
      </c>
      <c r="C52" s="4">
        <f t="shared" ca="1" si="10"/>
        <v>97474</v>
      </c>
      <c r="D52">
        <v>97474</v>
      </c>
      <c r="E52" t="s">
        <v>149</v>
      </c>
      <c r="F52" t="s">
        <v>75</v>
      </c>
      <c r="G52" t="s">
        <v>479</v>
      </c>
      <c r="H52" t="s">
        <v>94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937</v>
      </c>
      <c r="N52" t="s">
        <v>919</v>
      </c>
      <c r="O52" t="s">
        <v>123</v>
      </c>
      <c r="P52" t="s">
        <v>123</v>
      </c>
      <c r="Q52" t="s">
        <v>82</v>
      </c>
      <c r="S52" t="s">
        <v>269</v>
      </c>
      <c r="T52" t="s">
        <v>23</v>
      </c>
      <c r="U52" t="s">
        <v>39</v>
      </c>
      <c r="V52" t="s">
        <v>82</v>
      </c>
      <c r="W52" t="s">
        <v>54</v>
      </c>
      <c r="X52" t="s">
        <v>870</v>
      </c>
      <c r="Y52" t="s">
        <v>484</v>
      </c>
      <c r="Z52" t="s">
        <v>484</v>
      </c>
      <c r="AA52" s="2">
        <v>42818.25409722222</v>
      </c>
      <c r="AB52" s="2">
        <v>42824.371296296296</v>
      </c>
      <c r="AC52" t="s">
        <v>402</v>
      </c>
      <c r="AD52">
        <v>10</v>
      </c>
      <c r="AE52" t="str">
        <f t="shared" ca="1" si="12"/>
        <v>Protocols-AAUM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P2</v>
      </c>
    </row>
    <row r="53" spans="1:34" x14ac:dyDescent="0.3">
      <c r="A53">
        <f t="shared" si="8"/>
        <v>6</v>
      </c>
      <c r="B53">
        <f t="shared" si="9"/>
        <v>0</v>
      </c>
      <c r="C53" s="4">
        <f t="shared" ca="1" si="10"/>
        <v>97488</v>
      </c>
      <c r="D53">
        <v>97488</v>
      </c>
      <c r="E53" t="s">
        <v>186</v>
      </c>
      <c r="F53" t="s">
        <v>75</v>
      </c>
      <c r="G53" t="s">
        <v>76</v>
      </c>
      <c r="H53" t="s">
        <v>156</v>
      </c>
      <c r="I53" t="s">
        <v>123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892</v>
      </c>
      <c r="O53" t="s">
        <v>123</v>
      </c>
      <c r="P53" t="s">
        <v>123</v>
      </c>
      <c r="Q53" t="s">
        <v>82</v>
      </c>
      <c r="S53" t="s">
        <v>269</v>
      </c>
      <c r="T53" t="s">
        <v>23</v>
      </c>
      <c r="U53" t="s">
        <v>22</v>
      </c>
      <c r="V53" t="s">
        <v>82</v>
      </c>
      <c r="W53" t="s">
        <v>67</v>
      </c>
      <c r="X53" t="s">
        <v>133</v>
      </c>
      <c r="Y53" t="s">
        <v>484</v>
      </c>
      <c r="Z53" t="s">
        <v>484</v>
      </c>
      <c r="AA53" s="2">
        <v>42818.512511574074</v>
      </c>
      <c r="AB53" s="2">
        <v>42824.089641203704</v>
      </c>
      <c r="AD53">
        <v>2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P2</v>
      </c>
    </row>
    <row r="54" spans="1:34" hidden="1" x14ac:dyDescent="0.3">
      <c r="A54">
        <f t="shared" si="8"/>
        <v>2</v>
      </c>
      <c r="B54">
        <f t="shared" si="9"/>
        <v>0</v>
      </c>
      <c r="C54" s="4">
        <f t="shared" ca="1" si="10"/>
        <v>97569</v>
      </c>
      <c r="D54">
        <v>97569</v>
      </c>
      <c r="E54" t="s">
        <v>133</v>
      </c>
      <c r="F54" t="s">
        <v>75</v>
      </c>
      <c r="G54" t="s">
        <v>76</v>
      </c>
      <c r="H54" t="s">
        <v>94</v>
      </c>
      <c r="I54" t="s">
        <v>30</v>
      </c>
      <c r="J54" t="s">
        <v>123</v>
      </c>
      <c r="K54" t="str">
        <f t="shared" ca="1" si="11"/>
        <v>NTR</v>
      </c>
      <c r="L54" t="s">
        <v>484</v>
      </c>
      <c r="M54" t="s">
        <v>484</v>
      </c>
      <c r="N54" t="s">
        <v>923</v>
      </c>
      <c r="O54" t="s">
        <v>123</v>
      </c>
      <c r="P54" t="s">
        <v>123</v>
      </c>
      <c r="Q54" t="s">
        <v>82</v>
      </c>
      <c r="S54" t="s">
        <v>269</v>
      </c>
      <c r="T54" t="s">
        <v>23</v>
      </c>
      <c r="U54" t="s">
        <v>22</v>
      </c>
      <c r="V54" t="s">
        <v>82</v>
      </c>
      <c r="W54" t="s">
        <v>95</v>
      </c>
      <c r="X54" t="s">
        <v>391</v>
      </c>
      <c r="Y54" t="s">
        <v>484</v>
      </c>
      <c r="Z54" t="s">
        <v>484</v>
      </c>
      <c r="AA54" s="2">
        <v>42822.570196759261</v>
      </c>
      <c r="AB54" s="2">
        <v>42824.095706018517</v>
      </c>
      <c r="AD54">
        <v>2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hidden="1" x14ac:dyDescent="0.3">
      <c r="A55">
        <f t="shared" si="8"/>
        <v>1</v>
      </c>
      <c r="B55">
        <f t="shared" si="9"/>
        <v>0</v>
      </c>
      <c r="C55" s="4">
        <f t="shared" ca="1" si="10"/>
        <v>97617</v>
      </c>
      <c r="D55">
        <v>97617</v>
      </c>
      <c r="E55" t="s">
        <v>881</v>
      </c>
      <c r="F55" t="s">
        <v>75</v>
      </c>
      <c r="G55" t="s">
        <v>80</v>
      </c>
      <c r="H55" t="s">
        <v>94</v>
      </c>
      <c r="I55" t="s">
        <v>30</v>
      </c>
      <c r="J55" t="s">
        <v>123</v>
      </c>
      <c r="K55" t="str">
        <f t="shared" ca="1" si="11"/>
        <v>NTR</v>
      </c>
      <c r="L55" t="s">
        <v>484</v>
      </c>
      <c r="M55" t="s">
        <v>484</v>
      </c>
      <c r="N55" t="s">
        <v>928</v>
      </c>
      <c r="O55" t="s">
        <v>123</v>
      </c>
      <c r="P55" t="s">
        <v>101</v>
      </c>
      <c r="Q55" t="s">
        <v>82</v>
      </c>
      <c r="S55" t="s">
        <v>269</v>
      </c>
      <c r="T55" t="s">
        <v>36</v>
      </c>
      <c r="U55" t="s">
        <v>22</v>
      </c>
      <c r="V55" t="s">
        <v>29</v>
      </c>
      <c r="W55" t="s">
        <v>65</v>
      </c>
      <c r="X55" t="s">
        <v>405</v>
      </c>
      <c r="Y55" t="s">
        <v>484</v>
      </c>
      <c r="Z55" t="s">
        <v>484</v>
      </c>
      <c r="AA55" s="2">
        <v>42823.494004629632</v>
      </c>
      <c r="AB55" s="2">
        <v>42824.066504629627</v>
      </c>
      <c r="AD55">
        <v>2</v>
      </c>
      <c r="AE55" t="str">
        <f t="shared" ca="1" si="12"/>
        <v>NTR</v>
      </c>
      <c r="AF55" t="str">
        <f t="shared" ca="1" si="13"/>
        <v>NoTarg</v>
      </c>
      <c r="AG55" t="str">
        <f t="shared" ca="1" si="14"/>
        <v>NoWaive</v>
      </c>
      <c r="AH55" t="str">
        <f t="shared" ca="1" si="15"/>
        <v>NTR</v>
      </c>
    </row>
    <row r="56" spans="1:34" hidden="1" x14ac:dyDescent="0.3">
      <c r="A56">
        <f t="shared" si="8"/>
        <v>1</v>
      </c>
      <c r="B56">
        <f t="shared" si="9"/>
        <v>0</v>
      </c>
      <c r="C56" s="4">
        <f t="shared" ca="1" si="10"/>
        <v>97620</v>
      </c>
      <c r="D56">
        <v>97620</v>
      </c>
      <c r="E56" t="s">
        <v>41</v>
      </c>
      <c r="F56" t="s">
        <v>75</v>
      </c>
      <c r="G56" t="s">
        <v>129</v>
      </c>
      <c r="H56" t="s">
        <v>94</v>
      </c>
      <c r="I56" t="s">
        <v>30</v>
      </c>
      <c r="J56" t="s">
        <v>123</v>
      </c>
      <c r="K56" t="str">
        <f t="shared" ca="1" si="11"/>
        <v>NTR</v>
      </c>
      <c r="L56" t="s">
        <v>484</v>
      </c>
      <c r="M56" t="s">
        <v>484</v>
      </c>
      <c r="N56" t="s">
        <v>929</v>
      </c>
      <c r="O56" t="s">
        <v>123</v>
      </c>
      <c r="P56" t="s">
        <v>123</v>
      </c>
      <c r="Q56" t="s">
        <v>82</v>
      </c>
      <c r="S56" t="s">
        <v>269</v>
      </c>
      <c r="T56" t="s">
        <v>36</v>
      </c>
      <c r="U56" t="s">
        <v>35</v>
      </c>
      <c r="V56" t="s">
        <v>29</v>
      </c>
      <c r="W56" t="s">
        <v>44</v>
      </c>
      <c r="X56" t="s">
        <v>405</v>
      </c>
      <c r="Y56" t="s">
        <v>484</v>
      </c>
      <c r="Z56" t="s">
        <v>484</v>
      </c>
      <c r="AA56" s="2">
        <v>42823.498773148145</v>
      </c>
      <c r="AB56" s="2">
        <v>42824.074259259258</v>
      </c>
      <c r="AD56">
        <v>1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hidden="1" x14ac:dyDescent="0.3">
      <c r="A57">
        <f t="shared" si="8"/>
        <v>4</v>
      </c>
      <c r="B57">
        <f t="shared" si="9"/>
        <v>0</v>
      </c>
      <c r="C57" s="4">
        <f t="shared" ca="1" si="10"/>
        <v>97512</v>
      </c>
      <c r="D57">
        <v>97512</v>
      </c>
      <c r="E57" t="s">
        <v>229</v>
      </c>
      <c r="F57" t="s">
        <v>230</v>
      </c>
      <c r="G57" t="s">
        <v>648</v>
      </c>
      <c r="H57" t="s">
        <v>94</v>
      </c>
      <c r="I57" t="s">
        <v>913</v>
      </c>
      <c r="J57" t="s">
        <v>123</v>
      </c>
      <c r="K57" t="str">
        <f t="shared" ca="1" si="11"/>
        <v>.</v>
      </c>
      <c r="L57" t="s">
        <v>484</v>
      </c>
      <c r="M57" t="s">
        <v>768</v>
      </c>
      <c r="N57" t="s">
        <v>899</v>
      </c>
      <c r="O57" t="s">
        <v>123</v>
      </c>
      <c r="P57" t="s">
        <v>123</v>
      </c>
      <c r="Q57" t="s">
        <v>82</v>
      </c>
      <c r="S57" t="s">
        <v>269</v>
      </c>
      <c r="T57" t="s">
        <v>36</v>
      </c>
      <c r="U57" t="s">
        <v>35</v>
      </c>
      <c r="V57" t="s">
        <v>29</v>
      </c>
      <c r="W57" t="s">
        <v>44</v>
      </c>
      <c r="X57" t="s">
        <v>229</v>
      </c>
      <c r="Y57" t="s">
        <v>484</v>
      </c>
      <c r="Z57" t="s">
        <v>484</v>
      </c>
      <c r="AA57" s="2">
        <v>42820.998090277775</v>
      </c>
      <c r="AB57" s="2">
        <v>42824.140115740738</v>
      </c>
      <c r="AD57">
        <v>1</v>
      </c>
      <c r="AE57" t="str">
        <f t="shared" ca="1" si="12"/>
        <v>Protocols-NDMP</v>
      </c>
      <c r="AF57" t="str">
        <f t="shared" ca="1" si="13"/>
        <v>Avitus_1.4.0.62-20170405</v>
      </c>
      <c r="AG57" t="str">
        <f t="shared" ca="1" si="14"/>
        <v>NoWaive</v>
      </c>
      <c r="AH57" t="str">
        <f t="shared" ca="1" si="15"/>
        <v>P2</v>
      </c>
    </row>
    <row r="58" spans="1:34" hidden="1" x14ac:dyDescent="0.3">
      <c r="A58">
        <f t="shared" si="8"/>
        <v>386</v>
      </c>
      <c r="B58">
        <f t="shared" si="9"/>
        <v>135</v>
      </c>
      <c r="C58" s="4">
        <f t="shared" ca="1" si="10"/>
        <v>78244</v>
      </c>
      <c r="D58">
        <v>78244</v>
      </c>
      <c r="E58" t="s">
        <v>155</v>
      </c>
      <c r="F58" t="s">
        <v>19</v>
      </c>
      <c r="G58" t="s">
        <v>83</v>
      </c>
      <c r="H58" t="s">
        <v>94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353</v>
      </c>
      <c r="O58" t="s">
        <v>123</v>
      </c>
      <c r="P58" t="s">
        <v>123</v>
      </c>
      <c r="Q58" t="s">
        <v>82</v>
      </c>
      <c r="S58" t="s">
        <v>269</v>
      </c>
      <c r="T58" t="s">
        <v>36</v>
      </c>
      <c r="U58" t="s">
        <v>35</v>
      </c>
      <c r="V58" t="s">
        <v>43</v>
      </c>
      <c r="W58" t="s">
        <v>65</v>
      </c>
      <c r="X58" t="s">
        <v>272</v>
      </c>
      <c r="Y58" t="s">
        <v>100</v>
      </c>
      <c r="Z58" t="s">
        <v>484</v>
      </c>
      <c r="AA58" s="2">
        <v>42433.348449074074</v>
      </c>
      <c r="AB58" s="2">
        <v>42689.149375000001</v>
      </c>
      <c r="AD58">
        <v>3</v>
      </c>
      <c r="AE58" t="str">
        <f t="shared" ca="1" si="12"/>
        <v>Protocols-NFS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P2</v>
      </c>
    </row>
    <row r="59" spans="1:34" hidden="1" x14ac:dyDescent="0.3">
      <c r="A59">
        <f t="shared" si="8"/>
        <v>2</v>
      </c>
      <c r="B59">
        <f t="shared" si="9"/>
        <v>0</v>
      </c>
      <c r="C59" s="4">
        <f t="shared" ca="1" si="10"/>
        <v>97565</v>
      </c>
      <c r="D59">
        <v>97565</v>
      </c>
      <c r="E59" t="s">
        <v>447</v>
      </c>
      <c r="F59" t="s">
        <v>19</v>
      </c>
      <c r="G59" t="s">
        <v>442</v>
      </c>
      <c r="H59" t="s">
        <v>112</v>
      </c>
      <c r="I59" t="s">
        <v>30</v>
      </c>
      <c r="J59" t="s">
        <v>123</v>
      </c>
      <c r="K59" t="str">
        <f t="shared" ca="1" si="11"/>
        <v>NTR</v>
      </c>
      <c r="L59" t="s">
        <v>484</v>
      </c>
      <c r="M59" t="s">
        <v>937</v>
      </c>
      <c r="N59" t="s">
        <v>922</v>
      </c>
      <c r="O59">
        <v>16612</v>
      </c>
      <c r="P59" t="s">
        <v>123</v>
      </c>
      <c r="Q59" t="s">
        <v>82</v>
      </c>
      <c r="S59" t="s">
        <v>269</v>
      </c>
      <c r="T59" t="s">
        <v>36</v>
      </c>
      <c r="U59" t="s">
        <v>35</v>
      </c>
      <c r="V59" t="s">
        <v>190</v>
      </c>
      <c r="W59" t="s">
        <v>26</v>
      </c>
      <c r="X59" t="s">
        <v>41</v>
      </c>
      <c r="Y59" t="s">
        <v>103</v>
      </c>
      <c r="Z59" t="s">
        <v>484</v>
      </c>
      <c r="AA59" s="2">
        <v>42822.489374999997</v>
      </c>
      <c r="AB59" s="2">
        <v>42824.371435185189</v>
      </c>
      <c r="AD59">
        <v>1</v>
      </c>
      <c r="AE59" t="str">
        <f t="shared" ca="1" si="12"/>
        <v>NTR</v>
      </c>
      <c r="AF59" t="str">
        <f t="shared" ca="1" si="13"/>
        <v>NoTarg</v>
      </c>
      <c r="AG59" t="str">
        <f t="shared" ca="1" si="14"/>
        <v>NoWaive</v>
      </c>
      <c r="AH59" t="str">
        <f t="shared" ca="1" si="15"/>
        <v>NTR</v>
      </c>
    </row>
    <row r="60" spans="1:34" x14ac:dyDescent="0.3">
      <c r="A60">
        <f t="shared" si="8"/>
        <v>1</v>
      </c>
      <c r="B60">
        <f t="shared" si="9"/>
        <v>1</v>
      </c>
      <c r="C60" s="4">
        <f t="shared" ca="1" si="10"/>
        <v>97602</v>
      </c>
      <c r="D60">
        <v>97602</v>
      </c>
      <c r="E60" t="s">
        <v>895</v>
      </c>
      <c r="F60" t="s">
        <v>19</v>
      </c>
      <c r="G60" t="s">
        <v>896</v>
      </c>
      <c r="H60" t="s">
        <v>156</v>
      </c>
      <c r="I60" t="s">
        <v>123</v>
      </c>
      <c r="J60" t="s">
        <v>123</v>
      </c>
      <c r="K60" t="str">
        <f t="shared" ca="1" si="11"/>
        <v>NTR</v>
      </c>
      <c r="L60" t="s">
        <v>484</v>
      </c>
      <c r="M60" t="s">
        <v>484</v>
      </c>
      <c r="N60" t="s">
        <v>925</v>
      </c>
      <c r="O60" t="s">
        <v>123</v>
      </c>
      <c r="P60" t="s">
        <v>123</v>
      </c>
      <c r="Q60" t="s">
        <v>82</v>
      </c>
      <c r="S60" t="s">
        <v>269</v>
      </c>
      <c r="T60" t="s">
        <v>36</v>
      </c>
      <c r="U60" t="s">
        <v>35</v>
      </c>
      <c r="V60" t="s">
        <v>82</v>
      </c>
      <c r="W60" t="s">
        <v>54</v>
      </c>
      <c r="X60" t="s">
        <v>405</v>
      </c>
      <c r="Y60" t="s">
        <v>484</v>
      </c>
      <c r="Z60" t="s">
        <v>484</v>
      </c>
      <c r="AA60" s="2">
        <v>42823.435219907406</v>
      </c>
      <c r="AB60" s="2">
        <v>42823.457754629628</v>
      </c>
      <c r="AD60">
        <v>2</v>
      </c>
      <c r="AE60" t="str">
        <f t="shared" ca="1" si="12"/>
        <v>NTR</v>
      </c>
      <c r="AF60" t="str">
        <f t="shared" ca="1" si="13"/>
        <v>NoTarg</v>
      </c>
      <c r="AG60" t="str">
        <f t="shared" ca="1" si="14"/>
        <v>NoWaive</v>
      </c>
      <c r="AH60" t="str">
        <f t="shared" ca="1" si="15"/>
        <v>NTR</v>
      </c>
    </row>
    <row r="61" spans="1:34" hidden="1" x14ac:dyDescent="0.3">
      <c r="A61">
        <f t="shared" si="8"/>
        <v>331</v>
      </c>
      <c r="B61">
        <f t="shared" si="9"/>
        <v>52</v>
      </c>
      <c r="C61" s="4">
        <f t="shared" ca="1" si="10"/>
        <v>81963</v>
      </c>
      <c r="D61">
        <v>81963</v>
      </c>
      <c r="E61" t="s">
        <v>18</v>
      </c>
      <c r="F61" t="s">
        <v>86</v>
      </c>
      <c r="G61" t="s">
        <v>87</v>
      </c>
      <c r="H61" t="s">
        <v>112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354</v>
      </c>
      <c r="O61">
        <v>10905</v>
      </c>
      <c r="P61" t="s">
        <v>123</v>
      </c>
      <c r="Q61" t="s">
        <v>82</v>
      </c>
      <c r="S61" t="s">
        <v>269</v>
      </c>
      <c r="T61" t="s">
        <v>23</v>
      </c>
      <c r="U61" t="s">
        <v>22</v>
      </c>
      <c r="V61" t="s">
        <v>60</v>
      </c>
      <c r="W61" t="s">
        <v>26</v>
      </c>
      <c r="X61" t="s">
        <v>272</v>
      </c>
      <c r="Y61" t="s">
        <v>484</v>
      </c>
      <c r="Z61" t="s">
        <v>484</v>
      </c>
      <c r="AA61" s="2">
        <v>42489.026759259257</v>
      </c>
      <c r="AB61" s="2">
        <v>42774.287557870368</v>
      </c>
      <c r="AD61">
        <v>3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P1</v>
      </c>
    </row>
    <row r="62" spans="1:34" hidden="1" x14ac:dyDescent="0.3">
      <c r="A62">
        <f t="shared" si="8"/>
        <v>326</v>
      </c>
      <c r="B62">
        <f t="shared" si="9"/>
        <v>70</v>
      </c>
      <c r="C62" s="4">
        <f t="shared" ca="1" si="10"/>
        <v>82178</v>
      </c>
      <c r="D62">
        <v>82178</v>
      </c>
      <c r="E62" t="s">
        <v>18</v>
      </c>
      <c r="F62" t="s">
        <v>86</v>
      </c>
      <c r="G62" t="s">
        <v>87</v>
      </c>
      <c r="H62" t="s">
        <v>112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355</v>
      </c>
      <c r="O62">
        <v>10938</v>
      </c>
      <c r="P62" t="s">
        <v>123</v>
      </c>
      <c r="Q62" t="s">
        <v>82</v>
      </c>
      <c r="S62" t="s">
        <v>269</v>
      </c>
      <c r="T62" t="s">
        <v>36</v>
      </c>
      <c r="U62" t="s">
        <v>22</v>
      </c>
      <c r="V62" t="s">
        <v>60</v>
      </c>
      <c r="W62" t="s">
        <v>26</v>
      </c>
      <c r="X62" t="s">
        <v>272</v>
      </c>
      <c r="Y62" t="s">
        <v>484</v>
      </c>
      <c r="Z62" t="s">
        <v>484</v>
      </c>
      <c r="AA62" s="2">
        <v>42494.02715277778</v>
      </c>
      <c r="AB62" s="2">
        <v>42755.045428240737</v>
      </c>
      <c r="AD62">
        <v>2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P1</v>
      </c>
    </row>
    <row r="63" spans="1:34" hidden="1" x14ac:dyDescent="0.3">
      <c r="A63">
        <f t="shared" si="8"/>
        <v>153</v>
      </c>
      <c r="B63">
        <f t="shared" si="9"/>
        <v>22</v>
      </c>
      <c r="C63" s="4">
        <f t="shared" ca="1" si="10"/>
        <v>91457</v>
      </c>
      <c r="D63">
        <v>91457</v>
      </c>
      <c r="E63" t="s">
        <v>74</v>
      </c>
      <c r="F63" t="s">
        <v>86</v>
      </c>
      <c r="G63" t="s">
        <v>87</v>
      </c>
      <c r="H63" t="s">
        <v>184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358</v>
      </c>
      <c r="O63" t="s">
        <v>123</v>
      </c>
      <c r="P63" t="s">
        <v>123</v>
      </c>
      <c r="Q63" t="s">
        <v>82</v>
      </c>
      <c r="S63" t="s">
        <v>269</v>
      </c>
      <c r="T63" t="s">
        <v>36</v>
      </c>
      <c r="U63" t="s">
        <v>35</v>
      </c>
      <c r="V63" t="s">
        <v>29</v>
      </c>
      <c r="W63" t="s">
        <v>54</v>
      </c>
      <c r="X63" t="s">
        <v>272</v>
      </c>
      <c r="Y63" t="s">
        <v>100</v>
      </c>
      <c r="Z63" t="s">
        <v>484</v>
      </c>
      <c r="AA63" s="2">
        <v>42670.388807870368</v>
      </c>
      <c r="AB63" s="2">
        <v>42802.695787037039</v>
      </c>
      <c r="AD63">
        <v>6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P0</v>
      </c>
    </row>
    <row r="64" spans="1:34" hidden="1" x14ac:dyDescent="0.3">
      <c r="A64">
        <f t="shared" si="8"/>
        <v>149</v>
      </c>
      <c r="B64">
        <f t="shared" si="9"/>
        <v>70</v>
      </c>
      <c r="C64" s="4">
        <f t="shared" ca="1" si="10"/>
        <v>91629</v>
      </c>
      <c r="D64">
        <v>91629</v>
      </c>
      <c r="E64" t="s">
        <v>18</v>
      </c>
      <c r="F64" t="s">
        <v>86</v>
      </c>
      <c r="G64" t="s">
        <v>92</v>
      </c>
      <c r="H64" t="s">
        <v>112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360</v>
      </c>
      <c r="O64">
        <v>12271</v>
      </c>
      <c r="P64" t="s">
        <v>123</v>
      </c>
      <c r="Q64" t="s">
        <v>82</v>
      </c>
      <c r="S64" t="s">
        <v>269</v>
      </c>
      <c r="T64" t="s">
        <v>23</v>
      </c>
      <c r="U64" t="s">
        <v>22</v>
      </c>
      <c r="V64" t="s">
        <v>25</v>
      </c>
      <c r="W64" t="s">
        <v>26</v>
      </c>
      <c r="X64" t="s">
        <v>272</v>
      </c>
      <c r="Y64" t="s">
        <v>484</v>
      </c>
      <c r="Z64" t="s">
        <v>484</v>
      </c>
      <c r="AA64" s="2">
        <v>42675.623761574076</v>
      </c>
      <c r="AB64" s="2">
        <v>42755.023877314816</v>
      </c>
      <c r="AD64">
        <v>2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P1</v>
      </c>
    </row>
    <row r="65" spans="1:34" hidden="1" x14ac:dyDescent="0.3">
      <c r="A65">
        <f t="shared" si="8"/>
        <v>70</v>
      </c>
      <c r="B65">
        <f t="shared" si="9"/>
        <v>46</v>
      </c>
      <c r="C65" s="4">
        <f t="shared" ca="1" si="10"/>
        <v>94832</v>
      </c>
      <c r="D65">
        <v>94832</v>
      </c>
      <c r="E65" t="s">
        <v>242</v>
      </c>
      <c r="F65" t="s">
        <v>86</v>
      </c>
      <c r="G65" t="s">
        <v>92</v>
      </c>
      <c r="H65" t="s">
        <v>184</v>
      </c>
      <c r="I65" t="s">
        <v>81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270</v>
      </c>
      <c r="O65" t="s">
        <v>123</v>
      </c>
      <c r="P65" t="s">
        <v>271</v>
      </c>
      <c r="Q65" t="s">
        <v>82</v>
      </c>
      <c r="S65" t="s">
        <v>269</v>
      </c>
      <c r="T65" t="s">
        <v>51</v>
      </c>
      <c r="U65" t="s">
        <v>22</v>
      </c>
      <c r="V65" t="s">
        <v>82</v>
      </c>
      <c r="W65" t="s">
        <v>54</v>
      </c>
      <c r="X65" t="s">
        <v>272</v>
      </c>
      <c r="Y65" t="s">
        <v>484</v>
      </c>
      <c r="Z65" t="s">
        <v>484</v>
      </c>
      <c r="AA65" s="2">
        <v>42755.471365740741</v>
      </c>
      <c r="AB65" s="2">
        <v>42780.311030092591</v>
      </c>
      <c r="AC65" t="s">
        <v>170</v>
      </c>
      <c r="AD65">
        <v>3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P0</v>
      </c>
    </row>
    <row r="66" spans="1:34" hidden="1" x14ac:dyDescent="0.3">
      <c r="A66">
        <f t="shared" ref="A66:A100" si="16">DAYS360(AA66,$K$104)</f>
        <v>70</v>
      </c>
      <c r="B66">
        <f t="shared" ref="B66:B100" si="17">DAYS360(AB66,$K$104)</f>
        <v>37</v>
      </c>
      <c r="C66" s="4">
        <f t="shared" ref="C66:C100" ca="1" si="18">HYPERLINK($N$174 &amp; INDIRECT("d" &amp; ROW()),INDIRECT("d" &amp; ROW()))</f>
        <v>94835</v>
      </c>
      <c r="D66">
        <v>94835</v>
      </c>
      <c r="E66" t="s">
        <v>561</v>
      </c>
      <c r="F66" t="s">
        <v>86</v>
      </c>
      <c r="G66" t="s">
        <v>87</v>
      </c>
      <c r="H66" t="s">
        <v>112</v>
      </c>
      <c r="I66" t="s">
        <v>30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363</v>
      </c>
      <c r="O66">
        <v>13183</v>
      </c>
      <c r="P66" t="s">
        <v>213</v>
      </c>
      <c r="Q66" t="s">
        <v>82</v>
      </c>
      <c r="S66" t="s">
        <v>269</v>
      </c>
      <c r="T66" t="s">
        <v>36</v>
      </c>
      <c r="U66" t="s">
        <v>35</v>
      </c>
      <c r="V66" t="s">
        <v>190</v>
      </c>
      <c r="W66" t="s">
        <v>26</v>
      </c>
      <c r="X66" t="s">
        <v>272</v>
      </c>
      <c r="Y66" t="s">
        <v>103</v>
      </c>
      <c r="Z66" t="s">
        <v>484</v>
      </c>
      <c r="AA66" s="2">
        <v>42755.484872685185</v>
      </c>
      <c r="AB66" s="2">
        <v>42789.603206018517</v>
      </c>
      <c r="AD66">
        <v>1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P1</v>
      </c>
    </row>
    <row r="67" spans="1:34" hidden="1" x14ac:dyDescent="0.3">
      <c r="A67">
        <f t="shared" si="16"/>
        <v>37</v>
      </c>
      <c r="B67">
        <f t="shared" si="17"/>
        <v>0</v>
      </c>
      <c r="C67" s="4">
        <f t="shared" ca="1" si="18"/>
        <v>96345</v>
      </c>
      <c r="D67">
        <v>96345</v>
      </c>
      <c r="E67" t="s">
        <v>405</v>
      </c>
      <c r="F67" t="s">
        <v>86</v>
      </c>
      <c r="G67" t="s">
        <v>92</v>
      </c>
      <c r="H67" t="s">
        <v>184</v>
      </c>
      <c r="I67" t="s">
        <v>560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582</v>
      </c>
      <c r="O67" t="s">
        <v>123</v>
      </c>
      <c r="P67" t="s">
        <v>123</v>
      </c>
      <c r="Q67" t="s">
        <v>82</v>
      </c>
      <c r="S67" t="s">
        <v>269</v>
      </c>
      <c r="T67" t="s">
        <v>23</v>
      </c>
      <c r="U67" t="s">
        <v>22</v>
      </c>
      <c r="V67" t="s">
        <v>82</v>
      </c>
      <c r="W67" t="s">
        <v>40</v>
      </c>
      <c r="X67" t="s">
        <v>559</v>
      </c>
      <c r="Y67" t="s">
        <v>484</v>
      </c>
      <c r="Z67" t="s">
        <v>484</v>
      </c>
      <c r="AA67" s="2">
        <v>42789.95722222222</v>
      </c>
      <c r="AB67" s="2">
        <v>42824.414317129631</v>
      </c>
      <c r="AC67" t="s">
        <v>789</v>
      </c>
      <c r="AD67">
        <v>66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P0</v>
      </c>
    </row>
    <row r="68" spans="1:34" hidden="1" x14ac:dyDescent="0.3">
      <c r="A68">
        <f t="shared" si="16"/>
        <v>22</v>
      </c>
      <c r="B68">
        <f t="shared" si="17"/>
        <v>17</v>
      </c>
      <c r="C68" s="4">
        <f t="shared" ca="1" si="18"/>
        <v>96870</v>
      </c>
      <c r="D68">
        <v>96870</v>
      </c>
      <c r="E68" t="s">
        <v>91</v>
      </c>
      <c r="F68" t="s">
        <v>86</v>
      </c>
      <c r="G68" t="s">
        <v>266</v>
      </c>
      <c r="H68" t="s">
        <v>184</v>
      </c>
      <c r="I68" t="s">
        <v>81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772</v>
      </c>
      <c r="O68" t="s">
        <v>123</v>
      </c>
      <c r="P68" t="s">
        <v>123</v>
      </c>
      <c r="Q68" t="s">
        <v>82</v>
      </c>
      <c r="S68" t="s">
        <v>269</v>
      </c>
      <c r="T68" t="s">
        <v>36</v>
      </c>
      <c r="U68" t="s">
        <v>22</v>
      </c>
      <c r="V68" t="s">
        <v>82</v>
      </c>
      <c r="W68" t="s">
        <v>54</v>
      </c>
      <c r="X68" t="s">
        <v>405</v>
      </c>
      <c r="Y68" t="s">
        <v>484</v>
      </c>
      <c r="Z68" t="s">
        <v>484</v>
      </c>
      <c r="AA68" s="2">
        <v>42802.551319444443</v>
      </c>
      <c r="AB68" s="2">
        <v>42807.556608796294</v>
      </c>
      <c r="AD68">
        <v>1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P0</v>
      </c>
    </row>
    <row r="69" spans="1:34" hidden="1" x14ac:dyDescent="0.3">
      <c r="A69">
        <f t="shared" si="16"/>
        <v>17</v>
      </c>
      <c r="B69">
        <f t="shared" si="17"/>
        <v>12</v>
      </c>
      <c r="C69" s="4">
        <f t="shared" ca="1" si="18"/>
        <v>97003</v>
      </c>
      <c r="D69">
        <v>97003</v>
      </c>
      <c r="E69" t="s">
        <v>399</v>
      </c>
      <c r="F69" t="s">
        <v>86</v>
      </c>
      <c r="G69" t="s">
        <v>87</v>
      </c>
      <c r="H69" t="s">
        <v>184</v>
      </c>
      <c r="I69" t="s">
        <v>68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775</v>
      </c>
      <c r="O69" t="s">
        <v>123</v>
      </c>
      <c r="P69" t="s">
        <v>123</v>
      </c>
      <c r="Q69" t="s">
        <v>82</v>
      </c>
      <c r="S69" t="s">
        <v>269</v>
      </c>
      <c r="T69" t="s">
        <v>23</v>
      </c>
      <c r="U69" t="s">
        <v>22</v>
      </c>
      <c r="V69" t="s">
        <v>82</v>
      </c>
      <c r="W69" t="s">
        <v>683</v>
      </c>
      <c r="X69" t="s">
        <v>405</v>
      </c>
      <c r="Y69" t="s">
        <v>484</v>
      </c>
      <c r="Z69" t="s">
        <v>484</v>
      </c>
      <c r="AA69" s="2">
        <v>42807.546134259261</v>
      </c>
      <c r="AB69" s="2">
        <v>42812.038807870369</v>
      </c>
      <c r="AC69" t="s">
        <v>402</v>
      </c>
      <c r="AD69">
        <v>2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P0</v>
      </c>
    </row>
    <row r="70" spans="1:34" hidden="1" x14ac:dyDescent="0.3">
      <c r="A70">
        <f t="shared" si="16"/>
        <v>17</v>
      </c>
      <c r="B70">
        <f t="shared" si="17"/>
        <v>17</v>
      </c>
      <c r="C70" s="4">
        <f t="shared" ca="1" si="18"/>
        <v>97010</v>
      </c>
      <c r="D70">
        <v>97010</v>
      </c>
      <c r="E70" t="s">
        <v>18</v>
      </c>
      <c r="F70" t="s">
        <v>86</v>
      </c>
      <c r="G70" t="s">
        <v>92</v>
      </c>
      <c r="H70" t="s">
        <v>94</v>
      </c>
      <c r="I70" t="s">
        <v>30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776</v>
      </c>
      <c r="O70" t="s">
        <v>123</v>
      </c>
      <c r="P70" t="s">
        <v>626</v>
      </c>
      <c r="Q70" t="s">
        <v>82</v>
      </c>
      <c r="S70" t="s">
        <v>269</v>
      </c>
      <c r="T70" t="s">
        <v>36</v>
      </c>
      <c r="U70" t="s">
        <v>35</v>
      </c>
      <c r="V70" t="s">
        <v>29</v>
      </c>
      <c r="W70" t="s">
        <v>54</v>
      </c>
      <c r="X70" t="s">
        <v>405</v>
      </c>
      <c r="Y70" t="s">
        <v>484</v>
      </c>
      <c r="Z70" t="s">
        <v>484</v>
      </c>
      <c r="AA70" s="2">
        <v>42807.641898148147</v>
      </c>
      <c r="AB70" s="2">
        <v>42807.641898148147</v>
      </c>
      <c r="AD70">
        <v>1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P2</v>
      </c>
    </row>
    <row r="71" spans="1:34" hidden="1" x14ac:dyDescent="0.3">
      <c r="A71">
        <f t="shared" si="16"/>
        <v>16</v>
      </c>
      <c r="B71">
        <f t="shared" si="17"/>
        <v>12</v>
      </c>
      <c r="C71" s="4">
        <f t="shared" ca="1" si="18"/>
        <v>97041</v>
      </c>
      <c r="D71">
        <v>97041</v>
      </c>
      <c r="E71" t="s">
        <v>265</v>
      </c>
      <c r="F71" t="s">
        <v>86</v>
      </c>
      <c r="G71" t="s">
        <v>87</v>
      </c>
      <c r="H71" t="s">
        <v>112</v>
      </c>
      <c r="I71" t="s">
        <v>30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777</v>
      </c>
      <c r="O71">
        <v>17092</v>
      </c>
      <c r="P71" t="s">
        <v>123</v>
      </c>
      <c r="Q71" t="s">
        <v>82</v>
      </c>
      <c r="S71" t="s">
        <v>269</v>
      </c>
      <c r="T71" t="s">
        <v>23</v>
      </c>
      <c r="U71" t="s">
        <v>22</v>
      </c>
      <c r="V71" t="s">
        <v>25</v>
      </c>
      <c r="W71" t="s">
        <v>26</v>
      </c>
      <c r="X71" t="s">
        <v>405</v>
      </c>
      <c r="Y71" t="s">
        <v>484</v>
      </c>
      <c r="Z71" t="s">
        <v>484</v>
      </c>
      <c r="AA71" s="2">
        <v>42808.189444444448</v>
      </c>
      <c r="AB71" s="2">
        <v>42812.041932870372</v>
      </c>
      <c r="AD71">
        <v>1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P1</v>
      </c>
    </row>
    <row r="72" spans="1:34" hidden="1" x14ac:dyDescent="0.3">
      <c r="A72">
        <f t="shared" si="16"/>
        <v>3</v>
      </c>
      <c r="B72">
        <f t="shared" si="17"/>
        <v>0</v>
      </c>
      <c r="C72" s="4">
        <f t="shared" ca="1" si="18"/>
        <v>97543</v>
      </c>
      <c r="D72">
        <v>97543</v>
      </c>
      <c r="E72" t="s">
        <v>91</v>
      </c>
      <c r="F72" t="s">
        <v>86</v>
      </c>
      <c r="G72" t="s">
        <v>92</v>
      </c>
      <c r="H72" t="s">
        <v>94</v>
      </c>
      <c r="I72" t="s">
        <v>30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911</v>
      </c>
      <c r="O72" t="s">
        <v>123</v>
      </c>
      <c r="P72" t="s">
        <v>123</v>
      </c>
      <c r="Q72" t="s">
        <v>82</v>
      </c>
      <c r="S72" t="s">
        <v>269</v>
      </c>
      <c r="T72" t="s">
        <v>36</v>
      </c>
      <c r="U72" t="s">
        <v>35</v>
      </c>
      <c r="V72" t="s">
        <v>29</v>
      </c>
      <c r="W72" t="s">
        <v>44</v>
      </c>
      <c r="X72" t="s">
        <v>118</v>
      </c>
      <c r="Y72" t="s">
        <v>484</v>
      </c>
      <c r="Z72" t="s">
        <v>484</v>
      </c>
      <c r="AA72" s="2">
        <v>42821.996874999997</v>
      </c>
      <c r="AB72" s="2">
        <v>42824.072337962964</v>
      </c>
      <c r="AC72" t="s">
        <v>402</v>
      </c>
      <c r="AD72">
        <v>1</v>
      </c>
      <c r="AE72" t="str">
        <f t="shared" ca="1" si="20"/>
        <v>Protocols-SMB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P1</v>
      </c>
    </row>
    <row r="73" spans="1:34" hidden="1" x14ac:dyDescent="0.3">
      <c r="A73">
        <f t="shared" si="16"/>
        <v>1</v>
      </c>
      <c r="B73">
        <f t="shared" si="17"/>
        <v>0</v>
      </c>
      <c r="C73" s="4">
        <f t="shared" ca="1" si="18"/>
        <v>97649</v>
      </c>
      <c r="D73">
        <v>97649</v>
      </c>
      <c r="E73" t="s">
        <v>84</v>
      </c>
      <c r="F73" t="s">
        <v>86</v>
      </c>
      <c r="G73" t="s">
        <v>266</v>
      </c>
      <c r="H73" t="s">
        <v>184</v>
      </c>
      <c r="I73" t="s">
        <v>68</v>
      </c>
      <c r="J73" t="s">
        <v>123</v>
      </c>
      <c r="K73" t="str">
        <f t="shared" ca="1" si="19"/>
        <v>NTR</v>
      </c>
      <c r="L73" t="s">
        <v>484</v>
      </c>
      <c r="M73" t="s">
        <v>768</v>
      </c>
      <c r="N73" t="s">
        <v>930</v>
      </c>
      <c r="O73" t="s">
        <v>123</v>
      </c>
      <c r="P73" t="s">
        <v>123</v>
      </c>
      <c r="Q73" t="s">
        <v>82</v>
      </c>
      <c r="S73" t="s">
        <v>269</v>
      </c>
      <c r="T73" t="s">
        <v>23</v>
      </c>
      <c r="U73" t="s">
        <v>39</v>
      </c>
      <c r="V73" t="s">
        <v>82</v>
      </c>
      <c r="W73" t="s">
        <v>172</v>
      </c>
      <c r="X73" t="s">
        <v>267</v>
      </c>
      <c r="Y73" t="s">
        <v>484</v>
      </c>
      <c r="Z73" t="s">
        <v>851</v>
      </c>
      <c r="AA73" s="2">
        <v>42823.669803240744</v>
      </c>
      <c r="AB73" s="2">
        <v>42824.086469907408</v>
      </c>
      <c r="AD73">
        <v>3</v>
      </c>
      <c r="AE73" t="str">
        <f t="shared" ca="1" si="20"/>
        <v>NTR</v>
      </c>
      <c r="AF73" t="str">
        <f t="shared" ca="1" si="21"/>
        <v>NoTarg</v>
      </c>
      <c r="AG73" t="str">
        <f t="shared" ca="1" si="22"/>
        <v>NoWaive</v>
      </c>
      <c r="AH73" t="str">
        <f t="shared" ca="1" si="23"/>
        <v>NTR</v>
      </c>
    </row>
    <row r="74" spans="1:34" hidden="1" x14ac:dyDescent="0.3">
      <c r="A74">
        <f t="shared" si="16"/>
        <v>3</v>
      </c>
      <c r="B74">
        <f t="shared" si="17"/>
        <v>0</v>
      </c>
      <c r="C74" s="4">
        <f t="shared" ca="1" si="18"/>
        <v>97526</v>
      </c>
      <c r="D74">
        <v>97526</v>
      </c>
      <c r="E74" t="s">
        <v>605</v>
      </c>
      <c r="F74" t="s">
        <v>482</v>
      </c>
      <c r="G74" t="s">
        <v>652</v>
      </c>
      <c r="H74" t="s">
        <v>184</v>
      </c>
      <c r="I74" t="s">
        <v>81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920</v>
      </c>
      <c r="O74" t="s">
        <v>123</v>
      </c>
      <c r="P74" t="s">
        <v>123</v>
      </c>
      <c r="Q74" t="s">
        <v>82</v>
      </c>
      <c r="S74" t="s">
        <v>269</v>
      </c>
      <c r="T74" t="s">
        <v>23</v>
      </c>
      <c r="U74" t="s">
        <v>22</v>
      </c>
      <c r="V74" t="s">
        <v>82</v>
      </c>
      <c r="W74" t="s">
        <v>54</v>
      </c>
      <c r="X74" t="s">
        <v>870</v>
      </c>
      <c r="Y74" t="s">
        <v>484</v>
      </c>
      <c r="Z74" t="s">
        <v>484</v>
      </c>
      <c r="AA74" s="2">
        <v>42821.299687500003</v>
      </c>
      <c r="AB74" s="2">
        <v>42824.360983796294</v>
      </c>
      <c r="AD74">
        <v>17</v>
      </c>
      <c r="AE74" t="str">
        <f t="shared" ca="1" si="20"/>
        <v>Protocols-AAUM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P2</v>
      </c>
    </row>
    <row r="75" spans="1:34" hidden="1" x14ac:dyDescent="0.3">
      <c r="A75">
        <f t="shared" si="16"/>
        <v>84</v>
      </c>
      <c r="B75">
        <f t="shared" si="17"/>
        <v>9</v>
      </c>
      <c r="C75" s="4">
        <f t="shared" ca="1" si="18"/>
        <v>94268</v>
      </c>
      <c r="D75">
        <v>94268</v>
      </c>
      <c r="E75" t="s">
        <v>181</v>
      </c>
      <c r="F75" t="s">
        <v>55</v>
      </c>
      <c r="G75" t="s">
        <v>182</v>
      </c>
      <c r="H75" t="s">
        <v>112</v>
      </c>
      <c r="I75" t="s">
        <v>30</v>
      </c>
      <c r="J75" t="s">
        <v>123</v>
      </c>
      <c r="K75" t="str">
        <f t="shared" ca="1" si="19"/>
        <v>.</v>
      </c>
      <c r="L75" t="s">
        <v>484</v>
      </c>
      <c r="M75" t="s">
        <v>768</v>
      </c>
      <c r="N75" t="s">
        <v>368</v>
      </c>
      <c r="O75">
        <v>12452</v>
      </c>
      <c r="P75" t="s">
        <v>645</v>
      </c>
      <c r="Q75" t="s">
        <v>82</v>
      </c>
      <c r="S75" t="s">
        <v>269</v>
      </c>
      <c r="T75" t="s">
        <v>36</v>
      </c>
      <c r="U75" t="s">
        <v>35</v>
      </c>
      <c r="V75" t="s">
        <v>25</v>
      </c>
      <c r="W75" t="s">
        <v>26</v>
      </c>
      <c r="X75" t="s">
        <v>218</v>
      </c>
      <c r="Y75" t="s">
        <v>484</v>
      </c>
      <c r="Z75" t="s">
        <v>484</v>
      </c>
      <c r="AA75" s="2">
        <v>42741.246898148151</v>
      </c>
      <c r="AB75" s="2">
        <v>42815.34920138889</v>
      </c>
      <c r="AD75">
        <v>4</v>
      </c>
      <c r="AE75" t="str">
        <f t="shared" ca="1" si="20"/>
        <v>Snapshots</v>
      </c>
      <c r="AF75" t="str">
        <f t="shared" ca="1" si="21"/>
        <v>Avitus_1.4.0.62-20170405</v>
      </c>
      <c r="AG75" t="str">
        <f t="shared" ca="1" si="22"/>
        <v>NoWaive</v>
      </c>
      <c r="AH75" t="str">
        <f t="shared" ca="1" si="23"/>
        <v>P1</v>
      </c>
    </row>
    <row r="76" spans="1:34" hidden="1" x14ac:dyDescent="0.3">
      <c r="A76">
        <f t="shared" si="16"/>
        <v>60</v>
      </c>
      <c r="B76">
        <f t="shared" si="17"/>
        <v>1</v>
      </c>
      <c r="C76" s="4">
        <f t="shared" ca="1" si="18"/>
        <v>95184</v>
      </c>
      <c r="D76">
        <v>95184</v>
      </c>
      <c r="E76" t="s">
        <v>218</v>
      </c>
      <c r="F76" t="s">
        <v>55</v>
      </c>
      <c r="G76" t="s">
        <v>182</v>
      </c>
      <c r="H76" t="s">
        <v>184</v>
      </c>
      <c r="I76" t="s">
        <v>245</v>
      </c>
      <c r="J76" t="s">
        <v>123</v>
      </c>
      <c r="K76" t="str">
        <f t="shared" ca="1" si="19"/>
        <v>.</v>
      </c>
      <c r="L76" t="s">
        <v>484</v>
      </c>
      <c r="M76" t="s">
        <v>768</v>
      </c>
      <c r="N76" t="s">
        <v>370</v>
      </c>
      <c r="O76" t="s">
        <v>123</v>
      </c>
      <c r="P76" t="s">
        <v>123</v>
      </c>
      <c r="Q76" t="s">
        <v>82</v>
      </c>
      <c r="S76" t="s">
        <v>269</v>
      </c>
      <c r="T76" t="s">
        <v>36</v>
      </c>
      <c r="U76" t="s">
        <v>22</v>
      </c>
      <c r="V76" t="s">
        <v>29</v>
      </c>
      <c r="W76" t="s">
        <v>44</v>
      </c>
      <c r="X76" t="s">
        <v>181</v>
      </c>
      <c r="Y76" t="s">
        <v>103</v>
      </c>
      <c r="Z76" t="s">
        <v>847</v>
      </c>
      <c r="AA76" s="2">
        <v>42765.308599537035</v>
      </c>
      <c r="AB76" s="2">
        <v>42823.330810185187</v>
      </c>
      <c r="AD76">
        <v>5</v>
      </c>
      <c r="AE76" t="str">
        <f t="shared" ca="1" si="20"/>
        <v>Snapshots</v>
      </c>
      <c r="AF76" t="str">
        <f t="shared" ca="1" si="21"/>
        <v>Avitus_1.4.0.61-20170329</v>
      </c>
      <c r="AG76" t="str">
        <f t="shared" ca="1" si="22"/>
        <v>NoWaive</v>
      </c>
      <c r="AH76" t="str">
        <f t="shared" ca="1" si="23"/>
        <v>P0</v>
      </c>
    </row>
    <row r="77" spans="1:34" hidden="1" x14ac:dyDescent="0.3">
      <c r="A77">
        <f t="shared" si="16"/>
        <v>58</v>
      </c>
      <c r="B77">
        <f t="shared" si="17"/>
        <v>1</v>
      </c>
      <c r="C77" s="4">
        <f t="shared" ca="1" si="18"/>
        <v>95373</v>
      </c>
      <c r="D77">
        <v>95373</v>
      </c>
      <c r="E77" t="s">
        <v>218</v>
      </c>
      <c r="F77" t="s">
        <v>55</v>
      </c>
      <c r="G77" t="s">
        <v>182</v>
      </c>
      <c r="H77" t="s">
        <v>94</v>
      </c>
      <c r="I77" t="s">
        <v>30</v>
      </c>
      <c r="J77" t="s">
        <v>123</v>
      </c>
      <c r="K77" t="str">
        <f t="shared" ca="1" si="19"/>
        <v>.</v>
      </c>
      <c r="L77" t="s">
        <v>484</v>
      </c>
      <c r="M77" t="s">
        <v>768</v>
      </c>
      <c r="N77" t="s">
        <v>371</v>
      </c>
      <c r="O77" t="s">
        <v>123</v>
      </c>
      <c r="P77" t="s">
        <v>123</v>
      </c>
      <c r="Q77" t="s">
        <v>82</v>
      </c>
      <c r="S77" t="s">
        <v>269</v>
      </c>
      <c r="T77" t="s">
        <v>23</v>
      </c>
      <c r="U77" t="s">
        <v>22</v>
      </c>
      <c r="V77" t="s">
        <v>29</v>
      </c>
      <c r="W77" t="s">
        <v>44</v>
      </c>
      <c r="X77" t="s">
        <v>218</v>
      </c>
      <c r="Y77" t="s">
        <v>484</v>
      </c>
      <c r="Z77" t="s">
        <v>847</v>
      </c>
      <c r="AA77" s="2">
        <v>42768.238217592596</v>
      </c>
      <c r="AB77" s="2">
        <v>42823.32508101852</v>
      </c>
      <c r="AD77">
        <v>6</v>
      </c>
      <c r="AE77" t="str">
        <f t="shared" ca="1" si="20"/>
        <v>Snapshots</v>
      </c>
      <c r="AF77" t="str">
        <f t="shared" ca="1" si="21"/>
        <v>Avitus_1.4.0.61-20170329</v>
      </c>
      <c r="AG77" t="str">
        <f t="shared" ca="1" si="22"/>
        <v>NoWaive</v>
      </c>
      <c r="AH77" t="str">
        <f t="shared" ca="1" si="23"/>
        <v>P2</v>
      </c>
    </row>
    <row r="78" spans="1:34" hidden="1" x14ac:dyDescent="0.3">
      <c r="A78">
        <f t="shared" si="16"/>
        <v>22</v>
      </c>
      <c r="B78">
        <f t="shared" si="17"/>
        <v>2</v>
      </c>
      <c r="C78" s="4">
        <f t="shared" ca="1" si="18"/>
        <v>96848</v>
      </c>
      <c r="D78">
        <v>96848</v>
      </c>
      <c r="E78" t="s">
        <v>218</v>
      </c>
      <c r="F78" t="s">
        <v>55</v>
      </c>
      <c r="G78" t="s">
        <v>182</v>
      </c>
      <c r="H78" t="s">
        <v>94</v>
      </c>
      <c r="I78" t="s">
        <v>30</v>
      </c>
      <c r="J78" t="s">
        <v>123</v>
      </c>
      <c r="K78" t="str">
        <f t="shared" ca="1" si="19"/>
        <v>.</v>
      </c>
      <c r="L78" t="s">
        <v>484</v>
      </c>
      <c r="M78" t="s">
        <v>768</v>
      </c>
      <c r="N78" t="s">
        <v>918</v>
      </c>
      <c r="O78" t="s">
        <v>123</v>
      </c>
      <c r="P78" t="s">
        <v>123</v>
      </c>
      <c r="Q78" t="s">
        <v>82</v>
      </c>
      <c r="S78" t="s">
        <v>269</v>
      </c>
      <c r="T78" t="s">
        <v>23</v>
      </c>
      <c r="U78" t="s">
        <v>22</v>
      </c>
      <c r="V78" t="s">
        <v>29</v>
      </c>
      <c r="W78" t="s">
        <v>54</v>
      </c>
      <c r="X78" t="s">
        <v>218</v>
      </c>
      <c r="Y78" t="s">
        <v>484</v>
      </c>
      <c r="Z78" t="s">
        <v>484</v>
      </c>
      <c r="AA78" s="2">
        <v>42802.22383101852</v>
      </c>
      <c r="AB78" s="2">
        <v>42822.975219907406</v>
      </c>
      <c r="AD78">
        <v>2</v>
      </c>
      <c r="AE78" t="str">
        <f t="shared" ca="1" si="20"/>
        <v>Snapshots</v>
      </c>
      <c r="AF78" t="str">
        <f t="shared" ca="1" si="21"/>
        <v>Avitus_1.4.0.62-20170405</v>
      </c>
      <c r="AG78" t="str">
        <f t="shared" ca="1" si="22"/>
        <v>NoWaive</v>
      </c>
      <c r="AH78" t="str">
        <f t="shared" ca="1" si="23"/>
        <v>P2</v>
      </c>
    </row>
    <row r="79" spans="1:34" hidden="1" x14ac:dyDescent="0.3">
      <c r="A79">
        <f t="shared" si="16"/>
        <v>0</v>
      </c>
      <c r="B79">
        <f t="shared" si="17"/>
        <v>0</v>
      </c>
      <c r="C79" s="4">
        <f t="shared" ca="1" si="18"/>
        <v>97664</v>
      </c>
      <c r="D79">
        <v>97664</v>
      </c>
      <c r="E79" t="s">
        <v>801</v>
      </c>
      <c r="F79" t="s">
        <v>55</v>
      </c>
      <c r="G79" t="s">
        <v>802</v>
      </c>
      <c r="H79" t="s">
        <v>94</v>
      </c>
      <c r="I79" t="s">
        <v>30</v>
      </c>
      <c r="J79" t="s">
        <v>123</v>
      </c>
      <c r="K79" t="str">
        <f t="shared" ca="1" si="19"/>
        <v>NTR</v>
      </c>
      <c r="L79" t="s">
        <v>484</v>
      </c>
      <c r="M79" t="s">
        <v>484</v>
      </c>
      <c r="N79" t="s">
        <v>931</v>
      </c>
      <c r="O79" t="s">
        <v>123</v>
      </c>
      <c r="P79" t="s">
        <v>123</v>
      </c>
      <c r="Q79" t="s">
        <v>82</v>
      </c>
      <c r="S79" t="s">
        <v>269</v>
      </c>
      <c r="T79" t="s">
        <v>23</v>
      </c>
      <c r="U79" t="s">
        <v>22</v>
      </c>
      <c r="V79" t="s">
        <v>29</v>
      </c>
      <c r="W79" t="s">
        <v>54</v>
      </c>
      <c r="X79" t="s">
        <v>932</v>
      </c>
      <c r="Y79" t="s">
        <v>484</v>
      </c>
      <c r="Z79" t="s">
        <v>484</v>
      </c>
      <c r="AA79" s="2">
        <v>42824.096377314818</v>
      </c>
      <c r="AB79" s="2">
        <v>42824.101736111108</v>
      </c>
      <c r="AD79">
        <v>1</v>
      </c>
      <c r="AE79" t="str">
        <f t="shared" ca="1" si="20"/>
        <v>NTR</v>
      </c>
      <c r="AF79" t="str">
        <f t="shared" ca="1" si="21"/>
        <v>NoTarg</v>
      </c>
      <c r="AG79" t="str">
        <f t="shared" ca="1" si="22"/>
        <v>NoWaive</v>
      </c>
      <c r="AH79" t="str">
        <f t="shared" ca="1" si="23"/>
        <v>NTR</v>
      </c>
    </row>
    <row r="80" spans="1:34" hidden="1" x14ac:dyDescent="0.3">
      <c r="A80">
        <f t="shared" si="16"/>
        <v>42210</v>
      </c>
      <c r="B80">
        <f t="shared" si="17"/>
        <v>42210</v>
      </c>
      <c r="C80" s="4">
        <f t="shared" ca="1" si="18"/>
        <v>0</v>
      </c>
      <c r="I80" t="s">
        <v>123</v>
      </c>
      <c r="J80" t="s">
        <v>123</v>
      </c>
      <c r="K80" t="str">
        <f t="shared" ca="1" si="19"/>
        <v>.</v>
      </c>
      <c r="O80" t="s">
        <v>123</v>
      </c>
      <c r="P80" t="s">
        <v>123</v>
      </c>
      <c r="AE80">
        <f t="shared" ca="1" si="20"/>
        <v>0</v>
      </c>
      <c r="AF80">
        <f t="shared" ca="1" si="21"/>
        <v>0</v>
      </c>
      <c r="AG80" t="str">
        <f t="shared" ca="1" si="22"/>
        <v>NoWaive</v>
      </c>
      <c r="AH80">
        <f t="shared" ca="1" si="23"/>
        <v>0</v>
      </c>
    </row>
    <row r="81" spans="1:34" hidden="1" x14ac:dyDescent="0.3">
      <c r="A81">
        <f t="shared" si="16"/>
        <v>42210</v>
      </c>
      <c r="B81">
        <f t="shared" si="17"/>
        <v>42210</v>
      </c>
      <c r="C81" s="4">
        <f t="shared" ca="1" si="18"/>
        <v>0</v>
      </c>
      <c r="I81" t="s">
        <v>123</v>
      </c>
      <c r="J81" t="s">
        <v>123</v>
      </c>
      <c r="K81" t="str">
        <f t="shared" ca="1" si="19"/>
        <v>.</v>
      </c>
      <c r="O81" t="s">
        <v>123</v>
      </c>
      <c r="P81" t="s">
        <v>123</v>
      </c>
      <c r="AE81">
        <f t="shared" ca="1" si="20"/>
        <v>0</v>
      </c>
      <c r="AF81">
        <f t="shared" ca="1" si="21"/>
        <v>0</v>
      </c>
      <c r="AG81" t="str">
        <f t="shared" ca="1" si="22"/>
        <v>NoWaive</v>
      </c>
      <c r="AH81">
        <f t="shared" ca="1" si="23"/>
        <v>0</v>
      </c>
    </row>
    <row r="82" spans="1:34" hidden="1" x14ac:dyDescent="0.3">
      <c r="A82">
        <f t="shared" si="16"/>
        <v>42210</v>
      </c>
      <c r="B82">
        <f t="shared" si="17"/>
        <v>42210</v>
      </c>
      <c r="C82" s="4">
        <f t="shared" ca="1" si="18"/>
        <v>0</v>
      </c>
      <c r="I82" t="s">
        <v>123</v>
      </c>
      <c r="J82" t="s">
        <v>123</v>
      </c>
      <c r="K82" t="str">
        <f t="shared" ca="1" si="19"/>
        <v>.</v>
      </c>
      <c r="O82" t="s">
        <v>123</v>
      </c>
      <c r="P82" t="s">
        <v>123</v>
      </c>
      <c r="AE82">
        <f t="shared" ca="1" si="20"/>
        <v>0</v>
      </c>
      <c r="AF82">
        <f t="shared" ca="1" si="21"/>
        <v>0</v>
      </c>
      <c r="AG82" t="str">
        <f t="shared" ca="1" si="22"/>
        <v>NoWaive</v>
      </c>
      <c r="AH82">
        <f t="shared" ca="1" si="23"/>
        <v>0</v>
      </c>
    </row>
    <row r="83" spans="1:34" hidden="1" x14ac:dyDescent="0.3">
      <c r="A83">
        <f t="shared" si="16"/>
        <v>42210</v>
      </c>
      <c r="B83">
        <f t="shared" si="17"/>
        <v>42210</v>
      </c>
      <c r="C83" s="4">
        <f t="shared" ca="1" si="18"/>
        <v>0</v>
      </c>
      <c r="I83" t="s">
        <v>123</v>
      </c>
      <c r="J83" t="s">
        <v>123</v>
      </c>
      <c r="K83" t="str">
        <f t="shared" ca="1" si="19"/>
        <v>.</v>
      </c>
      <c r="O83" t="s">
        <v>123</v>
      </c>
      <c r="P83" t="s">
        <v>123</v>
      </c>
      <c r="AE83">
        <f t="shared" ca="1" si="20"/>
        <v>0</v>
      </c>
      <c r="AF83">
        <f t="shared" ca="1" si="21"/>
        <v>0</v>
      </c>
      <c r="AG83" t="str">
        <f t="shared" ca="1" si="22"/>
        <v>NoWaive</v>
      </c>
      <c r="AH83">
        <f t="shared" ca="1" si="23"/>
        <v>0</v>
      </c>
    </row>
    <row r="84" spans="1:34" hidden="1" x14ac:dyDescent="0.3">
      <c r="A84">
        <f t="shared" si="16"/>
        <v>42210</v>
      </c>
      <c r="B84">
        <f t="shared" si="17"/>
        <v>42210</v>
      </c>
      <c r="C84" s="4">
        <f t="shared" ca="1" si="18"/>
        <v>0</v>
      </c>
      <c r="I84" t="s">
        <v>123</v>
      </c>
      <c r="J84" t="s">
        <v>123</v>
      </c>
      <c r="K84" t="str">
        <f t="shared" ca="1" si="19"/>
        <v>.</v>
      </c>
      <c r="O84" t="s">
        <v>123</v>
      </c>
      <c r="P84" t="s">
        <v>123</v>
      </c>
      <c r="AE84">
        <f t="shared" ca="1" si="20"/>
        <v>0</v>
      </c>
      <c r="AF84">
        <f t="shared" ca="1" si="21"/>
        <v>0</v>
      </c>
      <c r="AG84" t="str">
        <f t="shared" ca="1" si="22"/>
        <v>NoWaive</v>
      </c>
      <c r="AH84">
        <f t="shared" ca="1" si="23"/>
        <v>0</v>
      </c>
    </row>
    <row r="85" spans="1:34" hidden="1" x14ac:dyDescent="0.3">
      <c r="A85">
        <f t="shared" si="16"/>
        <v>42210</v>
      </c>
      <c r="B85">
        <f t="shared" si="17"/>
        <v>42210</v>
      </c>
      <c r="C85" s="4">
        <f t="shared" ca="1" si="18"/>
        <v>0</v>
      </c>
      <c r="I85" t="s">
        <v>123</v>
      </c>
      <c r="J85" t="s">
        <v>123</v>
      </c>
      <c r="K85" t="str">
        <f t="shared" ca="1" si="19"/>
        <v>.</v>
      </c>
      <c r="O85" t="s">
        <v>123</v>
      </c>
      <c r="P85" t="s">
        <v>123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hidden="1" x14ac:dyDescent="0.3">
      <c r="A86">
        <f t="shared" si="16"/>
        <v>42210</v>
      </c>
      <c r="B86">
        <f t="shared" si="17"/>
        <v>42210</v>
      </c>
      <c r="C86" s="4">
        <f t="shared" ca="1" si="18"/>
        <v>0</v>
      </c>
      <c r="I86" t="s">
        <v>123</v>
      </c>
      <c r="J86" t="s">
        <v>123</v>
      </c>
      <c r="K86" t="str">
        <f t="shared" ca="1" si="19"/>
        <v>.</v>
      </c>
      <c r="O86" t="s">
        <v>123</v>
      </c>
      <c r="P86" t="s">
        <v>123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hidden="1" x14ac:dyDescent="0.3">
      <c r="A87">
        <f t="shared" si="16"/>
        <v>42210</v>
      </c>
      <c r="B87">
        <f t="shared" si="17"/>
        <v>42210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hidden="1" x14ac:dyDescent="0.3">
      <c r="A88">
        <f t="shared" si="16"/>
        <v>42210</v>
      </c>
      <c r="B88">
        <f t="shared" si="17"/>
        <v>42210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hidden="1" x14ac:dyDescent="0.3">
      <c r="A89">
        <f t="shared" si="16"/>
        <v>42210</v>
      </c>
      <c r="B89">
        <f t="shared" si="17"/>
        <v>42210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hidden="1" x14ac:dyDescent="0.3">
      <c r="A90">
        <f t="shared" si="16"/>
        <v>42210</v>
      </c>
      <c r="B90">
        <f t="shared" si="17"/>
        <v>42210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hidden="1" x14ac:dyDescent="0.3">
      <c r="A91">
        <f t="shared" si="16"/>
        <v>42210</v>
      </c>
      <c r="B91">
        <f t="shared" si="17"/>
        <v>42210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hidden="1" x14ac:dyDescent="0.3">
      <c r="A92">
        <f t="shared" si="16"/>
        <v>42210</v>
      </c>
      <c r="B92">
        <f t="shared" si="17"/>
        <v>42210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hidden="1" x14ac:dyDescent="0.3">
      <c r="A93">
        <f t="shared" si="16"/>
        <v>42210</v>
      </c>
      <c r="B93">
        <f t="shared" si="17"/>
        <v>42210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hidden="1" x14ac:dyDescent="0.3">
      <c r="A94">
        <f t="shared" si="16"/>
        <v>42210</v>
      </c>
      <c r="B94">
        <f t="shared" si="17"/>
        <v>42210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hidden="1" x14ac:dyDescent="0.3">
      <c r="A95">
        <f t="shared" si="16"/>
        <v>42210</v>
      </c>
      <c r="B95">
        <f t="shared" si="17"/>
        <v>42210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hidden="1" x14ac:dyDescent="0.3">
      <c r="A96">
        <f t="shared" si="16"/>
        <v>42210</v>
      </c>
      <c r="B96">
        <f t="shared" si="17"/>
        <v>42210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hidden="1" x14ac:dyDescent="0.3">
      <c r="A97">
        <f t="shared" si="16"/>
        <v>42210</v>
      </c>
      <c r="B97">
        <f t="shared" si="17"/>
        <v>42210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hidden="1" x14ac:dyDescent="0.3">
      <c r="A98">
        <f t="shared" si="16"/>
        <v>42210</v>
      </c>
      <c r="B98">
        <f t="shared" si="17"/>
        <v>42210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hidden="1" x14ac:dyDescent="0.3">
      <c r="A99">
        <f t="shared" si="16"/>
        <v>42210</v>
      </c>
      <c r="B99">
        <f t="shared" si="17"/>
        <v>42210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hidden="1" x14ac:dyDescent="0.3">
      <c r="A100">
        <f t="shared" si="16"/>
        <v>42210</v>
      </c>
      <c r="B100">
        <f t="shared" si="17"/>
        <v>42210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1" spans="1:34" hidden="1" x14ac:dyDescent="0.3"/>
    <row r="103" spans="1:34" x14ac:dyDescent="0.3">
      <c r="B103">
        <f>SUBTOTAL(3,D2:D101)</f>
        <v>5</v>
      </c>
      <c r="K103" t="s">
        <v>936</v>
      </c>
    </row>
    <row r="104" spans="1:34" x14ac:dyDescent="0.3">
      <c r="G104" t="s">
        <v>153</v>
      </c>
      <c r="I104" t="str">
        <f>CONCATENATE(MID($K$103,11,5), " Report")</f>
        <v>03-28 Report</v>
      </c>
      <c r="K104" s="6">
        <v>42824</v>
      </c>
    </row>
    <row r="105" spans="1:34" x14ac:dyDescent="0.3">
      <c r="F105" t="s">
        <v>150</v>
      </c>
      <c r="G105">
        <f ca="1">COUNTIFS(K2:K100,"=NTR")</f>
        <v>15</v>
      </c>
      <c r="I105">
        <f ca="1">INDIRECT("'" &amp; $K$103 &amp; "'!$g" &amp; ROW())</f>
        <v>10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14</v>
      </c>
      <c r="I106">
        <f t="shared" ref="I106:I111" ca="1" si="24">INDIRECT("'" &amp; $K$103 &amp; "'!$g" &amp; ROW())</f>
        <v>7</v>
      </c>
      <c r="K106" s="7"/>
    </row>
    <row r="107" spans="1:34" x14ac:dyDescent="0.3">
      <c r="F107" t="s">
        <v>157</v>
      </c>
      <c r="G107">
        <f>COUNTIFS(B2:B81,"&gt;7",B2:B81,"&lt;400")-11</f>
        <v>15</v>
      </c>
      <c r="I107">
        <f t="shared" ca="1" si="24"/>
        <v>14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78</v>
      </c>
      <c r="I109">
        <f t="shared" ca="1" si="24"/>
        <v>85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0</v>
      </c>
      <c r="I111">
        <f t="shared" ca="1" si="24"/>
        <v>15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11</v>
      </c>
      <c r="H115" s="1">
        <f>COUNTIFS($F$2:$F$95,F115 &amp; "*",$H$2:$H$95,"P0")</f>
        <v>7</v>
      </c>
      <c r="I115" s="1">
        <f ca="1">INDIRECT("'" &amp; $K$103 &amp; "'!$g" &amp; ROW())</f>
        <v>12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12</v>
      </c>
      <c r="H117" s="1">
        <f t="shared" si="26"/>
        <v>9</v>
      </c>
      <c r="I117" s="1">
        <f t="shared" ca="1" si="27"/>
        <v>12</v>
      </c>
    </row>
    <row r="118" spans="5:13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5</v>
      </c>
    </row>
    <row r="119" spans="5:13" x14ac:dyDescent="0.3">
      <c r="F119" t="s">
        <v>253</v>
      </c>
      <c r="G119" s="1">
        <f t="shared" si="25"/>
        <v>4</v>
      </c>
      <c r="H119" s="1">
        <f t="shared" si="26"/>
        <v>4</v>
      </c>
      <c r="I119" s="1">
        <f t="shared" ca="1" si="27"/>
        <v>3</v>
      </c>
      <c r="K119" t="s">
        <v>161</v>
      </c>
    </row>
    <row r="120" spans="5:13" x14ac:dyDescent="0.3">
      <c r="F120" t="s">
        <v>48</v>
      </c>
      <c r="G120" s="1">
        <f t="shared" si="25"/>
        <v>0</v>
      </c>
      <c r="H120" s="1">
        <f t="shared" si="26"/>
        <v>0</v>
      </c>
      <c r="I120" s="1">
        <f t="shared" ca="1" si="27"/>
        <v>2</v>
      </c>
      <c r="K120" t="s">
        <v>162</v>
      </c>
    </row>
    <row r="121" spans="5:13" x14ac:dyDescent="0.3">
      <c r="F121" t="s">
        <v>215</v>
      </c>
      <c r="G121" s="1">
        <f t="shared" si="25"/>
        <v>1</v>
      </c>
      <c r="H121" s="1">
        <f t="shared" si="26"/>
        <v>1</v>
      </c>
      <c r="I121" s="1">
        <f t="shared" ca="1" si="27"/>
        <v>1</v>
      </c>
      <c r="K121" t="s">
        <v>163</v>
      </c>
    </row>
    <row r="122" spans="5:13" x14ac:dyDescent="0.3">
      <c r="F122" t="s">
        <v>28</v>
      </c>
      <c r="G122" s="1">
        <f t="shared" si="25"/>
        <v>9</v>
      </c>
      <c r="H122" s="1">
        <f t="shared" si="26"/>
        <v>5</v>
      </c>
      <c r="I122" s="1">
        <f t="shared" ca="1" si="27"/>
        <v>10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0</v>
      </c>
      <c r="H124" s="1">
        <f t="shared" si="26"/>
        <v>0</v>
      </c>
      <c r="I124" s="1">
        <f t="shared" ca="1" si="27"/>
        <v>1</v>
      </c>
    </row>
    <row r="125" spans="5:13" x14ac:dyDescent="0.3">
      <c r="F125" t="s">
        <v>75</v>
      </c>
      <c r="G125" s="1">
        <f t="shared" si="25"/>
        <v>13</v>
      </c>
      <c r="H125" s="1">
        <f t="shared" si="26"/>
        <v>4</v>
      </c>
      <c r="I125" s="1">
        <f t="shared" ca="1" si="27"/>
        <v>13</v>
      </c>
      <c r="M125" t="str">
        <f>CONCATENATE("Prev Rpt= ",$K$103)</f>
        <v>Prev Rpt= bugs-2017-03-28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43</v>
      </c>
      <c r="M126">
        <f ca="1">INDIRECT("'" &amp; $K$103 &amp; "'!$l" &amp; ROW())</f>
        <v>38</v>
      </c>
    </row>
    <row r="127" spans="5:13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1</v>
      </c>
      <c r="K127" t="s">
        <v>199</v>
      </c>
      <c r="L127">
        <f>COUNTIFS(H2:H95, "p1")</f>
        <v>13</v>
      </c>
      <c r="M127">
        <f ca="1">INDIRECT("'" &amp; $K$103 &amp; "'!$l" &amp; ROW())</f>
        <v>13</v>
      </c>
    </row>
    <row r="128" spans="5:13" x14ac:dyDescent="0.3">
      <c r="F128" t="s">
        <v>230</v>
      </c>
      <c r="G128" s="1">
        <f t="shared" si="25"/>
        <v>1</v>
      </c>
      <c r="H128" s="1">
        <f t="shared" si="26"/>
        <v>0</v>
      </c>
      <c r="I128" s="1">
        <f t="shared" ca="1" si="27"/>
        <v>1</v>
      </c>
      <c r="K128" t="s">
        <v>200</v>
      </c>
      <c r="L128">
        <f>COUNTIFS(H2:H95, "p2")</f>
        <v>17</v>
      </c>
      <c r="M128">
        <f ca="1">INDIRECT("'" &amp; $K$103 &amp; "'!$l" &amp; ROW())</f>
        <v>29</v>
      </c>
    </row>
    <row r="129" spans="5:13" x14ac:dyDescent="0.3">
      <c r="F129" t="s">
        <v>19</v>
      </c>
      <c r="G129" s="1">
        <f t="shared" si="25"/>
        <v>3</v>
      </c>
      <c r="H129" s="1">
        <f t="shared" si="26"/>
        <v>0</v>
      </c>
      <c r="I129" s="1">
        <f t="shared" ca="1" si="27"/>
        <v>2</v>
      </c>
      <c r="K129" t="s">
        <v>203</v>
      </c>
      <c r="L129">
        <f>COUNTIFS(H2:H95, "unspecified")</f>
        <v>5</v>
      </c>
      <c r="M129">
        <f ca="1">INDIRECT("'" &amp; $K$103 &amp; "'!$l" &amp; ROW())</f>
        <v>5</v>
      </c>
    </row>
    <row r="130" spans="5:13" x14ac:dyDescent="0.3">
      <c r="F130" t="s">
        <v>86</v>
      </c>
      <c r="G130" s="1">
        <f t="shared" si="25"/>
        <v>13</v>
      </c>
      <c r="H130" s="1">
        <f t="shared" si="26"/>
        <v>6</v>
      </c>
      <c r="I130" s="1">
        <f t="shared" ca="1" si="27"/>
        <v>14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78</v>
      </c>
      <c r="M131" s="1">
        <f ca="1">SUM(M126:M129)</f>
        <v>85</v>
      </c>
    </row>
    <row r="132" spans="5:13" s="1" customFormat="1" x14ac:dyDescent="0.3">
      <c r="F132" s="1" t="s">
        <v>55</v>
      </c>
      <c r="G132" s="1">
        <f>COUNTIFS($F$2:$F$95,F132 &amp; "*")</f>
        <v>5</v>
      </c>
      <c r="H132" s="1">
        <f>COUNTIFS($F$2:$F$95,F132 &amp; "*",$H$2:$H$95,"P0")</f>
        <v>1</v>
      </c>
      <c r="I132" s="1">
        <f t="shared" ca="1" si="27"/>
        <v>6</v>
      </c>
    </row>
    <row r="133" spans="5:13" s="1" customFormat="1" x14ac:dyDescent="0.3">
      <c r="G133" s="1">
        <f>SUM(G115:G132)</f>
        <v>78</v>
      </c>
      <c r="H133" s="1">
        <f>SUM(H115:H132)</f>
        <v>43</v>
      </c>
      <c r="I133" s="1">
        <f ca="1">SUM(I115:I132)</f>
        <v>85</v>
      </c>
      <c r="K133" s="13" t="s">
        <v>833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3</v>
      </c>
      <c r="I136" s="1">
        <f ca="1">INDIRECT("'" &amp; $K$103 &amp; "'!$g" &amp; ROW())</f>
        <v>3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45</v>
      </c>
      <c r="I137" s="1">
        <f ca="1">INDIRECT("'" &amp; $K$103 &amp; "'!$g" &amp; ROW())</f>
        <v>52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30</v>
      </c>
      <c r="I138" s="1">
        <f ca="1">INDIRECT("'" &amp; $K$103 &amp; "'!$g" &amp; ROW())</f>
        <v>30</v>
      </c>
      <c r="K138" s="4" t="s">
        <v>967</v>
      </c>
    </row>
    <row r="139" spans="5:13" x14ac:dyDescent="0.3">
      <c r="G139">
        <f>SUM(G136:G138)</f>
        <v>78</v>
      </c>
      <c r="I139">
        <f ca="1">INDIRECT("'" &amp; $K$103 &amp; "'!$g" &amp; ROW())</f>
        <v>85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45</v>
      </c>
      <c r="I141">
        <f ca="1">INDIRECT("'" &amp; $K$103 &amp; "'!$g" &amp;ROW())</f>
        <v>51</v>
      </c>
    </row>
    <row r="142" spans="5:13" s="1" customFormat="1" x14ac:dyDescent="0.3">
      <c r="E142"/>
      <c r="F142" t="s">
        <v>77</v>
      </c>
      <c r="G142">
        <f t="shared" si="28"/>
        <v>1</v>
      </c>
      <c r="I142">
        <f t="shared" ref="I142:I147" ca="1" si="29">INDIRECT("'" &amp; $K$103 &amp; "'!$g" &amp;ROW())</f>
        <v>2</v>
      </c>
    </row>
    <row r="143" spans="5:13" x14ac:dyDescent="0.3">
      <c r="F143" t="s">
        <v>43</v>
      </c>
      <c r="G143">
        <f t="shared" si="28"/>
        <v>17</v>
      </c>
      <c r="I143">
        <f t="shared" ca="1" si="29"/>
        <v>17</v>
      </c>
    </row>
    <row r="144" spans="5:13" s="1" customFormat="1" x14ac:dyDescent="0.3">
      <c r="E144"/>
      <c r="F144" t="s">
        <v>29</v>
      </c>
      <c r="G144">
        <f t="shared" si="28"/>
        <v>14</v>
      </c>
      <c r="I144">
        <f t="shared" ca="1" si="29"/>
        <v>13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0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78</v>
      </c>
      <c r="I149" s="1">
        <f ca="1">SUM(I141:I147)</f>
        <v>84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4</v>
      </c>
      <c r="I158">
        <f t="shared" ca="1" si="30"/>
        <v>8</v>
      </c>
    </row>
    <row r="159" spans="5:9" x14ac:dyDescent="0.3">
      <c r="F159" t="s">
        <v>768</v>
      </c>
      <c r="G159">
        <f t="shared" si="31"/>
        <v>15</v>
      </c>
      <c r="I159">
        <f t="shared" ca="1" si="30"/>
        <v>8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>
    <filterColumn colId="7">
      <filters>
        <filter val="unspecified"/>
      </filters>
    </filterColumn>
  </autoFilter>
  <conditionalFormatting sqref="F2:F100">
    <cfRule type="expression" dxfId="126" priority="4">
      <formula>IF(AND(F2 &lt;&gt; AE2, AE2 &lt;&gt; "NTR"), 1,0)</formula>
    </cfRule>
  </conditionalFormatting>
  <conditionalFormatting sqref="M2:M100">
    <cfRule type="expression" dxfId="125" priority="3">
      <formula>IF(AND(M2&lt;&gt;AF2,AF2 &lt;&gt; "---"),IF(AF2 &lt;&gt; "NoTarg",1,0),0)</formula>
    </cfRule>
  </conditionalFormatting>
  <conditionalFormatting sqref="L2:L100">
    <cfRule type="expression" dxfId="124" priority="2">
      <formula>IF(AND(L2 &lt;&gt; AG2, AG2 &lt;&gt; "NoWaive"), 1,0)</formula>
    </cfRule>
  </conditionalFormatting>
  <conditionalFormatting sqref="H2:H100">
    <cfRule type="expression" dxfId="123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22" priority="5">
      <formula>MOD(ROW(),2)=0</formula>
    </cfRule>
  </conditionalFormatting>
  <hyperlinks>
    <hyperlink ref="K115" r:id="rId1"/>
    <hyperlink ref="K1" location="'bugs-2017-03-30'!K118" display="Prev Notes"/>
    <hyperlink ref="N111" location="'bugs-2017-03-30'!A2" display="Top"/>
    <hyperlink ref="E35" r:id="rId2" display="moorthy.mm@hpe.com"/>
    <hyperlink ref="E77" r:id="rId3" display="gabriel.vicoveanu@hpe.com"/>
    <hyperlink ref="E84" r:id="rId4" display="akshay.ballal@hpe.com"/>
    <hyperlink ref="K137" r:id="rId5"/>
    <hyperlink ref="K134" r:id="rId6"/>
    <hyperlink ref="E57" r:id="rId7" display="matt.dumm@hpe.com"/>
    <hyperlink ref="K138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5153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54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55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56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57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58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59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60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61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62" r:id="rId21" name="Button 10">
              <controlPr defaultSize="0" print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AH174"/>
  <sheetViews>
    <sheetView zoomScale="62" zoomScaleNormal="62" workbookViewId="0">
      <pane ySplit="1" topLeftCell="A119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85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28-Mar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161</v>
      </c>
      <c r="B2">
        <f t="shared" ref="B2:B33" si="1">DAYS360(AB2,$K$104)</f>
        <v>0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146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294</v>
      </c>
      <c r="O2" t="s">
        <v>123</v>
      </c>
      <c r="P2" t="s">
        <v>123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42822.184363425928</v>
      </c>
      <c r="AD2">
        <v>5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118</v>
      </c>
      <c r="B3">
        <f t="shared" si="1"/>
        <v>0</v>
      </c>
      <c r="C3" s="4">
        <f t="shared" ca="1" si="2"/>
        <v>93106</v>
      </c>
      <c r="D3">
        <v>93106</v>
      </c>
      <c r="E3" t="s">
        <v>146</v>
      </c>
      <c r="F3" t="s">
        <v>45</v>
      </c>
      <c r="G3" t="s">
        <v>46</v>
      </c>
      <c r="H3" t="s">
        <v>184</v>
      </c>
      <c r="I3" t="s">
        <v>245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295</v>
      </c>
      <c r="O3" t="s">
        <v>123</v>
      </c>
      <c r="P3" t="s">
        <v>123</v>
      </c>
      <c r="Q3" t="s">
        <v>82</v>
      </c>
      <c r="S3" t="s">
        <v>269</v>
      </c>
      <c r="T3" t="s">
        <v>36</v>
      </c>
      <c r="U3" t="s">
        <v>39</v>
      </c>
      <c r="V3" t="s">
        <v>82</v>
      </c>
      <c r="W3" t="s">
        <v>95</v>
      </c>
      <c r="X3" t="s">
        <v>272</v>
      </c>
      <c r="Y3" t="s">
        <v>100</v>
      </c>
      <c r="Z3" t="s">
        <v>484</v>
      </c>
      <c r="AA3" s="2">
        <v>42704.326469907406</v>
      </c>
      <c r="AB3" s="2">
        <v>42822.184513888889</v>
      </c>
      <c r="AD3">
        <v>5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P0</v>
      </c>
    </row>
    <row r="4" spans="1:34" x14ac:dyDescent="0.3">
      <c r="A4">
        <f t="shared" si="0"/>
        <v>71</v>
      </c>
      <c r="B4">
        <f t="shared" si="1"/>
        <v>12</v>
      </c>
      <c r="C4" s="4">
        <f t="shared" ca="1" si="2"/>
        <v>94665</v>
      </c>
      <c r="D4">
        <v>94665</v>
      </c>
      <c r="E4" t="s">
        <v>251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768</v>
      </c>
      <c r="N4" t="s">
        <v>298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42752.942291666666</v>
      </c>
      <c r="AB4" s="2">
        <v>42810.113634259258</v>
      </c>
      <c r="AD4">
        <v>9</v>
      </c>
      <c r="AE4" t="str">
        <f t="shared" ca="1" si="4"/>
        <v>ADE</v>
      </c>
      <c r="AF4" t="str">
        <f t="shared" ca="1" si="5"/>
        <v>Avitus_1.4.0.62-20170405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64</v>
      </c>
      <c r="B5">
        <f t="shared" si="1"/>
        <v>7</v>
      </c>
      <c r="C5" s="4">
        <f t="shared" ca="1" si="2"/>
        <v>94952</v>
      </c>
      <c r="D5">
        <v>94952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768</v>
      </c>
      <c r="N5" t="s">
        <v>301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42759.143217592595</v>
      </c>
      <c r="AB5" s="2">
        <v>42815.121018518519</v>
      </c>
      <c r="AD5">
        <v>4</v>
      </c>
      <c r="AE5" t="str">
        <f t="shared" ca="1" si="4"/>
        <v>ADE</v>
      </c>
      <c r="AF5" t="str">
        <f t="shared" ca="1" si="5"/>
        <v>Avitus_1.4.0.62-20170405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34</v>
      </c>
      <c r="B6">
        <f t="shared" si="1"/>
        <v>6</v>
      </c>
      <c r="C6" s="4">
        <f t="shared" ca="1" si="2"/>
        <v>96366</v>
      </c>
      <c r="D6">
        <v>96366</v>
      </c>
      <c r="E6" t="s">
        <v>59</v>
      </c>
      <c r="F6" t="s">
        <v>45</v>
      </c>
      <c r="G6" t="s">
        <v>46</v>
      </c>
      <c r="H6" t="s">
        <v>184</v>
      </c>
      <c r="I6" t="s">
        <v>81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587</v>
      </c>
      <c r="O6" t="s">
        <v>123</v>
      </c>
      <c r="P6" t="s">
        <v>117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109</v>
      </c>
      <c r="X6" t="s">
        <v>410</v>
      </c>
      <c r="Y6" t="s">
        <v>484</v>
      </c>
      <c r="Z6" t="s">
        <v>484</v>
      </c>
      <c r="AA6" s="2">
        <v>42790.25513888889</v>
      </c>
      <c r="AB6" s="2">
        <v>42816.157673611109</v>
      </c>
      <c r="AD6">
        <v>1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34</v>
      </c>
      <c r="B7">
        <f t="shared" si="1"/>
        <v>0</v>
      </c>
      <c r="C7" s="4">
        <f t="shared" ca="1" si="2"/>
        <v>96370</v>
      </c>
      <c r="D7">
        <v>96370</v>
      </c>
      <c r="E7" t="s">
        <v>104</v>
      </c>
      <c r="F7" t="s">
        <v>45</v>
      </c>
      <c r="G7" t="s">
        <v>46</v>
      </c>
      <c r="H7" t="s">
        <v>184</v>
      </c>
      <c r="I7" t="s">
        <v>560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591</v>
      </c>
      <c r="O7" t="s">
        <v>123</v>
      </c>
      <c r="P7" t="s">
        <v>123</v>
      </c>
      <c r="Q7" t="s">
        <v>82</v>
      </c>
      <c r="S7" t="s">
        <v>269</v>
      </c>
      <c r="T7" t="s">
        <v>23</v>
      </c>
      <c r="U7" t="s">
        <v>39</v>
      </c>
      <c r="V7" t="s">
        <v>82</v>
      </c>
      <c r="W7" t="s">
        <v>95</v>
      </c>
      <c r="X7" t="s">
        <v>405</v>
      </c>
      <c r="Y7" t="s">
        <v>484</v>
      </c>
      <c r="Z7" t="s">
        <v>484</v>
      </c>
      <c r="AA7" s="2">
        <v>42790.31486111111</v>
      </c>
      <c r="AB7" s="2">
        <v>42822.039178240739</v>
      </c>
      <c r="AD7">
        <v>8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18</v>
      </c>
      <c r="B8">
        <f t="shared" si="1"/>
        <v>5</v>
      </c>
      <c r="C8" s="4">
        <f t="shared" ca="1" si="2"/>
        <v>96940</v>
      </c>
      <c r="D8">
        <v>96940</v>
      </c>
      <c r="E8" t="s">
        <v>56</v>
      </c>
      <c r="F8" t="s">
        <v>45</v>
      </c>
      <c r="G8" t="s">
        <v>482</v>
      </c>
      <c r="H8" t="s">
        <v>94</v>
      </c>
      <c r="I8" t="s">
        <v>249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744</v>
      </c>
      <c r="O8" t="s">
        <v>123</v>
      </c>
      <c r="P8" t="s">
        <v>123</v>
      </c>
      <c r="Q8" t="s">
        <v>82</v>
      </c>
      <c r="S8" t="s">
        <v>269</v>
      </c>
      <c r="T8" t="s">
        <v>36</v>
      </c>
      <c r="U8" t="s">
        <v>39</v>
      </c>
      <c r="V8" t="s">
        <v>82</v>
      </c>
      <c r="W8" t="s">
        <v>95</v>
      </c>
      <c r="X8" t="s">
        <v>290</v>
      </c>
      <c r="Y8" t="s">
        <v>484</v>
      </c>
      <c r="Z8" t="s">
        <v>484</v>
      </c>
      <c r="AA8" s="2">
        <v>42804.136145833334</v>
      </c>
      <c r="AB8" s="2">
        <v>42817.292951388888</v>
      </c>
      <c r="AD8">
        <v>2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P2</v>
      </c>
    </row>
    <row r="9" spans="1:34" x14ac:dyDescent="0.3">
      <c r="A9">
        <f t="shared" si="0"/>
        <v>18</v>
      </c>
      <c r="B9">
        <f t="shared" si="1"/>
        <v>1</v>
      </c>
      <c r="C9" s="4">
        <f t="shared" ca="1" si="2"/>
        <v>96943</v>
      </c>
      <c r="D9">
        <v>96943</v>
      </c>
      <c r="E9" t="s">
        <v>145</v>
      </c>
      <c r="F9" t="s">
        <v>45</v>
      </c>
      <c r="G9" t="s">
        <v>55</v>
      </c>
      <c r="H9" t="s">
        <v>156</v>
      </c>
      <c r="I9" t="s">
        <v>123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753</v>
      </c>
      <c r="O9" t="s">
        <v>123</v>
      </c>
      <c r="P9" t="s">
        <v>123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145</v>
      </c>
      <c r="Y9" t="s">
        <v>484</v>
      </c>
      <c r="Z9" t="s">
        <v>484</v>
      </c>
      <c r="AA9" s="2">
        <v>42804.168564814812</v>
      </c>
      <c r="AB9" s="2">
        <v>42821.146423611113</v>
      </c>
      <c r="AD9">
        <v>10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unspecified</v>
      </c>
    </row>
    <row r="10" spans="1:34" x14ac:dyDescent="0.3">
      <c r="A10">
        <f t="shared" si="0"/>
        <v>12</v>
      </c>
      <c r="B10">
        <f t="shared" si="1"/>
        <v>0</v>
      </c>
      <c r="C10" s="4">
        <f t="shared" ca="1" si="2"/>
        <v>97125</v>
      </c>
      <c r="D10">
        <v>97125</v>
      </c>
      <c r="E10" t="s">
        <v>536</v>
      </c>
      <c r="F10" t="s">
        <v>45</v>
      </c>
      <c r="G10" t="s">
        <v>46</v>
      </c>
      <c r="H10" t="s">
        <v>156</v>
      </c>
      <c r="I10" t="s">
        <v>123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790</v>
      </c>
      <c r="O10" t="s">
        <v>123</v>
      </c>
      <c r="P10" t="s">
        <v>123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Z10" t="s">
        <v>484</v>
      </c>
      <c r="AA10" s="2">
        <v>42810.059907407405</v>
      </c>
      <c r="AB10" s="2">
        <v>42822.162060185183</v>
      </c>
      <c r="AD10">
        <v>5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unspecified</v>
      </c>
    </row>
    <row r="11" spans="1:34" x14ac:dyDescent="0.3">
      <c r="A11">
        <f t="shared" si="0"/>
        <v>5</v>
      </c>
      <c r="B11">
        <f t="shared" si="1"/>
        <v>0</v>
      </c>
      <c r="C11" s="4">
        <f t="shared" ca="1" si="2"/>
        <v>97416</v>
      </c>
      <c r="D11">
        <v>97416</v>
      </c>
      <c r="E11" t="s">
        <v>56</v>
      </c>
      <c r="F11" t="s">
        <v>45</v>
      </c>
      <c r="G11" t="s">
        <v>894</v>
      </c>
      <c r="H11" t="s">
        <v>94</v>
      </c>
      <c r="I11" t="s">
        <v>123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848</v>
      </c>
      <c r="O11" t="s">
        <v>123</v>
      </c>
      <c r="P11" t="s">
        <v>123</v>
      </c>
      <c r="Q11" t="s">
        <v>21</v>
      </c>
      <c r="S11" t="s">
        <v>269</v>
      </c>
      <c r="T11" t="s">
        <v>36</v>
      </c>
      <c r="U11" t="s">
        <v>22</v>
      </c>
      <c r="V11" t="s">
        <v>82</v>
      </c>
      <c r="W11" t="s">
        <v>95</v>
      </c>
      <c r="X11" t="s">
        <v>605</v>
      </c>
      <c r="Y11" t="s">
        <v>484</v>
      </c>
      <c r="Z11" t="s">
        <v>484</v>
      </c>
      <c r="AA11" s="2">
        <v>42817.18372685185</v>
      </c>
      <c r="AB11" s="2">
        <v>42822.181701388887</v>
      </c>
      <c r="AD11">
        <v>5</v>
      </c>
      <c r="AE11" t="str">
        <f t="shared" ca="1" si="4"/>
        <v>FileSystem Management (IAS)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P2</v>
      </c>
    </row>
    <row r="12" spans="1:34" x14ac:dyDescent="0.3">
      <c r="A12">
        <f t="shared" si="0"/>
        <v>1</v>
      </c>
      <c r="B12">
        <f t="shared" si="1"/>
        <v>0</v>
      </c>
      <c r="C12" s="4">
        <f t="shared" ca="1" si="2"/>
        <v>97540</v>
      </c>
      <c r="D12">
        <v>97540</v>
      </c>
      <c r="E12" t="s">
        <v>904</v>
      </c>
      <c r="F12" t="s">
        <v>45</v>
      </c>
      <c r="G12" t="s">
        <v>446</v>
      </c>
      <c r="H12" t="s">
        <v>94</v>
      </c>
      <c r="I12" t="s">
        <v>123</v>
      </c>
      <c r="J12" t="s">
        <v>123</v>
      </c>
      <c r="K12" t="str">
        <f t="shared" ca="1" si="3"/>
        <v>NTR</v>
      </c>
      <c r="L12" t="s">
        <v>484</v>
      </c>
      <c r="M12" t="s">
        <v>484</v>
      </c>
      <c r="N12" t="s">
        <v>909</v>
      </c>
      <c r="O12" t="s">
        <v>123</v>
      </c>
      <c r="P12" t="s">
        <v>123</v>
      </c>
      <c r="Q12" t="s">
        <v>21</v>
      </c>
      <c r="S12" t="s">
        <v>269</v>
      </c>
      <c r="T12" t="s">
        <v>36</v>
      </c>
      <c r="U12" t="s">
        <v>35</v>
      </c>
      <c r="V12" t="s">
        <v>82</v>
      </c>
      <c r="W12" t="s">
        <v>90</v>
      </c>
      <c r="X12" t="s">
        <v>430</v>
      </c>
      <c r="Y12" t="s">
        <v>484</v>
      </c>
      <c r="Z12" t="s">
        <v>484</v>
      </c>
      <c r="AA12" s="2">
        <v>42821.82739583333</v>
      </c>
      <c r="AB12" s="2">
        <v>42822.181388888886</v>
      </c>
      <c r="AD12">
        <v>1</v>
      </c>
      <c r="AE12" t="str">
        <f t="shared" ca="1" si="4"/>
        <v>NTR</v>
      </c>
      <c r="AF12" t="str">
        <f t="shared" ca="1" si="5"/>
        <v>NoTarg</v>
      </c>
      <c r="AG12" t="str">
        <f t="shared" ca="1" si="6"/>
        <v>NoWaive</v>
      </c>
      <c r="AH12" t="str">
        <f t="shared" ca="1" si="7"/>
        <v>NTR</v>
      </c>
    </row>
    <row r="13" spans="1:34" x14ac:dyDescent="0.3">
      <c r="A13">
        <f t="shared" si="0"/>
        <v>1</v>
      </c>
      <c r="B13">
        <f t="shared" si="1"/>
        <v>1</v>
      </c>
      <c r="C13" s="4">
        <f t="shared" ca="1" si="2"/>
        <v>97541</v>
      </c>
      <c r="D13">
        <v>97541</v>
      </c>
      <c r="E13" t="s">
        <v>140</v>
      </c>
      <c r="F13" t="s">
        <v>45</v>
      </c>
      <c r="G13" t="s">
        <v>131</v>
      </c>
      <c r="H13" t="s">
        <v>112</v>
      </c>
      <c r="I13" t="s">
        <v>123</v>
      </c>
      <c r="J13" t="s">
        <v>123</v>
      </c>
      <c r="K13" t="str">
        <f t="shared" ca="1" si="3"/>
        <v>NTR</v>
      </c>
      <c r="L13" t="s">
        <v>484</v>
      </c>
      <c r="M13" t="s">
        <v>484</v>
      </c>
      <c r="N13" t="s">
        <v>910</v>
      </c>
      <c r="O13" t="s">
        <v>123</v>
      </c>
      <c r="P13" t="s">
        <v>123</v>
      </c>
      <c r="Q13" t="s">
        <v>82</v>
      </c>
      <c r="S13" t="s">
        <v>269</v>
      </c>
      <c r="T13" t="s">
        <v>36</v>
      </c>
      <c r="U13" t="s">
        <v>39</v>
      </c>
      <c r="V13" t="s">
        <v>82</v>
      </c>
      <c r="W13" t="s">
        <v>499</v>
      </c>
      <c r="X13" t="s">
        <v>140</v>
      </c>
      <c r="Y13" t="s">
        <v>484</v>
      </c>
      <c r="Z13" t="s">
        <v>484</v>
      </c>
      <c r="AA13" s="2">
        <v>42821.924618055556</v>
      </c>
      <c r="AB13" s="2">
        <v>42821.925046296295</v>
      </c>
      <c r="AD13">
        <v>1</v>
      </c>
      <c r="AE13" t="str">
        <f t="shared" ca="1" si="4"/>
        <v>NTR</v>
      </c>
      <c r="AF13" t="str">
        <f t="shared" ca="1" si="5"/>
        <v>NoTarg</v>
      </c>
      <c r="AG13" t="str">
        <f t="shared" ca="1" si="6"/>
        <v>NoWaive</v>
      </c>
      <c r="AH13" t="str">
        <f t="shared" ca="1" si="7"/>
        <v>NTR</v>
      </c>
    </row>
    <row r="14" spans="1:34" x14ac:dyDescent="0.3">
      <c r="A14">
        <f t="shared" si="0"/>
        <v>12</v>
      </c>
      <c r="B14">
        <f t="shared" si="1"/>
        <v>0</v>
      </c>
      <c r="C14" s="4">
        <f t="shared" ca="1" si="2"/>
        <v>97130</v>
      </c>
      <c r="D14">
        <v>97130</v>
      </c>
      <c r="E14" t="s">
        <v>522</v>
      </c>
      <c r="F14" t="s">
        <v>61</v>
      </c>
      <c r="G14" t="s">
        <v>783</v>
      </c>
      <c r="H14" t="s">
        <v>184</v>
      </c>
      <c r="I14" t="s">
        <v>68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817</v>
      </c>
      <c r="O14" t="s">
        <v>123</v>
      </c>
      <c r="P14" t="s">
        <v>123</v>
      </c>
      <c r="Q14" t="s">
        <v>82</v>
      </c>
      <c r="S14" t="s">
        <v>269</v>
      </c>
      <c r="T14" t="s">
        <v>36</v>
      </c>
      <c r="U14" t="s">
        <v>35</v>
      </c>
      <c r="V14" t="s">
        <v>82</v>
      </c>
      <c r="W14" t="s">
        <v>54</v>
      </c>
      <c r="X14" t="s">
        <v>522</v>
      </c>
      <c r="Y14" t="s">
        <v>484</v>
      </c>
      <c r="Z14" t="s">
        <v>484</v>
      </c>
      <c r="AA14" s="2">
        <v>42810.142129629632</v>
      </c>
      <c r="AB14" s="2">
        <v>42822.003472222219</v>
      </c>
      <c r="AD14">
        <v>14</v>
      </c>
      <c r="AE14" t="str">
        <f t="shared" ca="1" si="4"/>
        <v>AntiVirus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78</v>
      </c>
      <c r="B15">
        <f t="shared" si="1"/>
        <v>6</v>
      </c>
      <c r="C15" s="4">
        <f t="shared" ca="1" si="2"/>
        <v>94384</v>
      </c>
      <c r="D15">
        <v>94384</v>
      </c>
      <c r="E15" t="s">
        <v>130</v>
      </c>
      <c r="F15" t="s">
        <v>63</v>
      </c>
      <c r="G15" t="s">
        <v>64</v>
      </c>
      <c r="H15" t="s">
        <v>184</v>
      </c>
      <c r="I15" t="s">
        <v>81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308</v>
      </c>
      <c r="O15" t="s">
        <v>123</v>
      </c>
      <c r="P15" t="s">
        <v>123</v>
      </c>
      <c r="Q15" t="s">
        <v>82</v>
      </c>
      <c r="S15" t="s">
        <v>269</v>
      </c>
      <c r="T15" t="s">
        <v>36</v>
      </c>
      <c r="U15" t="s">
        <v>22</v>
      </c>
      <c r="V15" t="s">
        <v>82</v>
      </c>
      <c r="W15" t="s">
        <v>90</v>
      </c>
      <c r="X15" t="s">
        <v>300</v>
      </c>
      <c r="Y15" t="s">
        <v>484</v>
      </c>
      <c r="Z15" t="s">
        <v>484</v>
      </c>
      <c r="AA15" s="2">
        <v>42745.123425925929</v>
      </c>
      <c r="AB15" s="2">
        <v>42816.188194444447</v>
      </c>
      <c r="AD15">
        <v>14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x14ac:dyDescent="0.3">
      <c r="A16">
        <f t="shared" si="0"/>
        <v>61</v>
      </c>
      <c r="B16">
        <f t="shared" si="1"/>
        <v>0</v>
      </c>
      <c r="C16" s="4">
        <f t="shared" ca="1" si="2"/>
        <v>95107</v>
      </c>
      <c r="D16">
        <v>95107</v>
      </c>
      <c r="E16" t="s">
        <v>146</v>
      </c>
      <c r="F16" t="s">
        <v>63</v>
      </c>
      <c r="G16" t="s">
        <v>66</v>
      </c>
      <c r="H16" t="s">
        <v>184</v>
      </c>
      <c r="I16" t="s">
        <v>30</v>
      </c>
      <c r="J16" t="s">
        <v>123</v>
      </c>
      <c r="K16" t="str">
        <f t="shared" ca="1" si="3"/>
        <v>.</v>
      </c>
      <c r="L16" t="s">
        <v>484</v>
      </c>
      <c r="M16" t="s">
        <v>769</v>
      </c>
      <c r="N16" t="s">
        <v>309</v>
      </c>
      <c r="O16" t="s">
        <v>123</v>
      </c>
      <c r="P16" t="s">
        <v>210</v>
      </c>
      <c r="Q16" t="s">
        <v>82</v>
      </c>
      <c r="S16" t="s">
        <v>269</v>
      </c>
      <c r="T16" t="s">
        <v>23</v>
      </c>
      <c r="U16" t="s">
        <v>22</v>
      </c>
      <c r="V16" t="s">
        <v>82</v>
      </c>
      <c r="W16" t="s">
        <v>54</v>
      </c>
      <c r="X16" t="s">
        <v>146</v>
      </c>
      <c r="Y16" t="s">
        <v>484</v>
      </c>
      <c r="Z16" t="s">
        <v>847</v>
      </c>
      <c r="AA16" s="2">
        <v>42762.147650462961</v>
      </c>
      <c r="AB16" s="2">
        <v>42822.155428240738</v>
      </c>
      <c r="AD16">
        <v>7</v>
      </c>
      <c r="AE16" t="str">
        <f t="shared" ca="1" si="4"/>
        <v>AvatarFS</v>
      </c>
      <c r="AF16" t="str">
        <f t="shared" ca="1" si="5"/>
        <v>Avitus_1.4.0.61-20170329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36</v>
      </c>
      <c r="B17">
        <f t="shared" si="1"/>
        <v>12</v>
      </c>
      <c r="C17" s="4">
        <f t="shared" ca="1" si="2"/>
        <v>96279</v>
      </c>
      <c r="D17">
        <v>96279</v>
      </c>
      <c r="E17" t="s">
        <v>804</v>
      </c>
      <c r="F17" t="s">
        <v>63</v>
      </c>
      <c r="G17" t="s">
        <v>55</v>
      </c>
      <c r="H17" t="s">
        <v>184</v>
      </c>
      <c r="I17" t="s">
        <v>649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545</v>
      </c>
      <c r="O17" t="s">
        <v>123</v>
      </c>
      <c r="P17" t="s">
        <v>123</v>
      </c>
      <c r="Q17" t="s">
        <v>82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405</v>
      </c>
      <c r="Y17" t="s">
        <v>100</v>
      </c>
      <c r="Z17" t="s">
        <v>484</v>
      </c>
      <c r="AA17" s="2">
        <v>42788.363287037035</v>
      </c>
      <c r="AB17" s="2">
        <v>42810.963067129633</v>
      </c>
      <c r="AD17">
        <v>2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24</v>
      </c>
      <c r="B18">
        <f t="shared" si="1"/>
        <v>7</v>
      </c>
      <c r="C18" s="4">
        <f t="shared" ca="1" si="2"/>
        <v>96673</v>
      </c>
      <c r="D18">
        <v>96673</v>
      </c>
      <c r="E18" t="s">
        <v>410</v>
      </c>
      <c r="F18" t="s">
        <v>63</v>
      </c>
      <c r="G18" t="s">
        <v>647</v>
      </c>
      <c r="H18" t="s">
        <v>184</v>
      </c>
      <c r="I18" t="s">
        <v>81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670</v>
      </c>
      <c r="O18" t="s">
        <v>123</v>
      </c>
      <c r="P18" t="s">
        <v>123</v>
      </c>
      <c r="Q18" t="s">
        <v>82</v>
      </c>
      <c r="S18" t="s">
        <v>269</v>
      </c>
      <c r="T18" t="s">
        <v>23</v>
      </c>
      <c r="U18" t="s">
        <v>22</v>
      </c>
      <c r="V18" t="s">
        <v>82</v>
      </c>
      <c r="W18" t="s">
        <v>90</v>
      </c>
      <c r="X18" t="s">
        <v>654</v>
      </c>
      <c r="Y18" t="s">
        <v>484</v>
      </c>
      <c r="Z18" t="s">
        <v>484</v>
      </c>
      <c r="AA18" s="2">
        <v>42798.216932870368</v>
      </c>
      <c r="AB18" s="2">
        <v>42815.141979166663</v>
      </c>
      <c r="AD18">
        <v>4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>NoWaive</v>
      </c>
      <c r="AH18" t="str">
        <f t="shared" ca="1" si="7"/>
        <v>P0</v>
      </c>
    </row>
    <row r="19" spans="1:34" x14ac:dyDescent="0.3">
      <c r="A19">
        <f t="shared" si="0"/>
        <v>21</v>
      </c>
      <c r="B19">
        <f t="shared" si="1"/>
        <v>6</v>
      </c>
      <c r="C19" s="4">
        <f t="shared" ca="1" si="2"/>
        <v>96764</v>
      </c>
      <c r="D19">
        <v>96764</v>
      </c>
      <c r="E19" t="s">
        <v>410</v>
      </c>
      <c r="F19" t="s">
        <v>63</v>
      </c>
      <c r="G19" t="s">
        <v>647</v>
      </c>
      <c r="H19" t="s">
        <v>184</v>
      </c>
      <c r="I19" t="s">
        <v>81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653</v>
      </c>
      <c r="O19" t="s">
        <v>123</v>
      </c>
      <c r="P19" t="s">
        <v>123</v>
      </c>
      <c r="Q19" t="s">
        <v>82</v>
      </c>
      <c r="S19" t="s">
        <v>269</v>
      </c>
      <c r="T19" t="s">
        <v>23</v>
      </c>
      <c r="U19" t="s">
        <v>22</v>
      </c>
      <c r="V19" t="s">
        <v>82</v>
      </c>
      <c r="W19" t="s">
        <v>90</v>
      </c>
      <c r="X19" t="s">
        <v>654</v>
      </c>
      <c r="Y19" t="s">
        <v>484</v>
      </c>
      <c r="Z19" t="s">
        <v>484</v>
      </c>
      <c r="AA19" s="2">
        <v>42801.104432870372</v>
      </c>
      <c r="AB19" s="2">
        <v>42816.269120370373</v>
      </c>
      <c r="AD19">
        <v>13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19</v>
      </c>
      <c r="B20">
        <f t="shared" si="1"/>
        <v>0</v>
      </c>
      <c r="C20" s="4">
        <f t="shared" ca="1" si="2"/>
        <v>96925</v>
      </c>
      <c r="D20">
        <v>96925</v>
      </c>
      <c r="E20" t="s">
        <v>62</v>
      </c>
      <c r="F20" t="s">
        <v>63</v>
      </c>
      <c r="G20" t="s">
        <v>733</v>
      </c>
      <c r="H20" t="s">
        <v>184</v>
      </c>
      <c r="I20" t="s">
        <v>24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741</v>
      </c>
      <c r="O20">
        <v>17067</v>
      </c>
      <c r="P20" t="s">
        <v>123</v>
      </c>
      <c r="Q20" t="s">
        <v>21</v>
      </c>
      <c r="S20" t="s">
        <v>269</v>
      </c>
      <c r="T20" t="s">
        <v>36</v>
      </c>
      <c r="U20" t="s">
        <v>22</v>
      </c>
      <c r="V20" t="s">
        <v>190</v>
      </c>
      <c r="W20" t="s">
        <v>26</v>
      </c>
      <c r="X20" t="s">
        <v>742</v>
      </c>
      <c r="Y20" t="s">
        <v>100</v>
      </c>
      <c r="Z20" t="s">
        <v>484</v>
      </c>
      <c r="AA20" s="2">
        <v>42803.627939814818</v>
      </c>
      <c r="AB20" s="2">
        <v>42822.072199074071</v>
      </c>
      <c r="AD20">
        <v>14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11</v>
      </c>
      <c r="B21">
        <f t="shared" si="1"/>
        <v>6</v>
      </c>
      <c r="C21" s="4">
        <f t="shared" ca="1" si="2"/>
        <v>97187</v>
      </c>
      <c r="D21">
        <v>97187</v>
      </c>
      <c r="E21" t="s">
        <v>801</v>
      </c>
      <c r="F21" t="s">
        <v>63</v>
      </c>
      <c r="G21" t="s">
        <v>446</v>
      </c>
      <c r="H21" t="s">
        <v>112</v>
      </c>
      <c r="I21" t="s">
        <v>247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818</v>
      </c>
      <c r="O21">
        <v>17100</v>
      </c>
      <c r="P21" t="s">
        <v>123</v>
      </c>
      <c r="Q21" t="s">
        <v>82</v>
      </c>
      <c r="S21" t="s">
        <v>269</v>
      </c>
      <c r="T21" t="s">
        <v>36</v>
      </c>
      <c r="U21" t="s">
        <v>35</v>
      </c>
      <c r="V21" t="s">
        <v>190</v>
      </c>
      <c r="W21" t="s">
        <v>26</v>
      </c>
      <c r="X21" t="s">
        <v>108</v>
      </c>
      <c r="Y21" t="s">
        <v>103</v>
      </c>
      <c r="Z21" t="s">
        <v>484</v>
      </c>
      <c r="AA21" s="2">
        <v>42811.371180555558</v>
      </c>
      <c r="AB21" s="2">
        <v>42816.157685185186</v>
      </c>
      <c r="AD21">
        <v>1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>NoWaive</v>
      </c>
      <c r="AH21" t="str">
        <f t="shared" ca="1" si="7"/>
        <v>P1</v>
      </c>
    </row>
    <row r="22" spans="1:34" x14ac:dyDescent="0.3">
      <c r="A22">
        <f t="shared" si="0"/>
        <v>9</v>
      </c>
      <c r="B22">
        <f t="shared" si="1"/>
        <v>1</v>
      </c>
      <c r="C22" s="4">
        <f t="shared" ca="1" si="2"/>
        <v>97247</v>
      </c>
      <c r="D22">
        <v>97247</v>
      </c>
      <c r="E22" t="s">
        <v>62</v>
      </c>
      <c r="F22" t="s">
        <v>63</v>
      </c>
      <c r="G22" t="s">
        <v>555</v>
      </c>
      <c r="H22" t="s">
        <v>184</v>
      </c>
      <c r="I22" t="s">
        <v>68</v>
      </c>
      <c r="J22" t="s">
        <v>123</v>
      </c>
      <c r="K22" t="str">
        <f t="shared" ca="1" si="3"/>
        <v>.</v>
      </c>
      <c r="L22" t="s">
        <v>484</v>
      </c>
      <c r="M22" t="s">
        <v>768</v>
      </c>
      <c r="N22" t="s">
        <v>897</v>
      </c>
      <c r="O22" t="s">
        <v>123</v>
      </c>
      <c r="P22" t="s">
        <v>616</v>
      </c>
      <c r="Q22" t="s">
        <v>82</v>
      </c>
      <c r="S22" t="s">
        <v>269</v>
      </c>
      <c r="T22" t="s">
        <v>36</v>
      </c>
      <c r="U22" t="s">
        <v>39</v>
      </c>
      <c r="V22" t="s">
        <v>82</v>
      </c>
      <c r="W22" t="s">
        <v>90</v>
      </c>
      <c r="X22" t="s">
        <v>617</v>
      </c>
      <c r="Y22" t="s">
        <v>484</v>
      </c>
      <c r="Z22" t="s">
        <v>484</v>
      </c>
      <c r="AA22" s="2">
        <v>42813.979155092595</v>
      </c>
      <c r="AB22" s="2">
        <v>42821.179386574076</v>
      </c>
      <c r="AD22">
        <v>7</v>
      </c>
      <c r="AE22" t="str">
        <f t="shared" ca="1" si="4"/>
        <v>ADE</v>
      </c>
      <c r="AF22" t="str">
        <f t="shared" ca="1" si="5"/>
        <v>Avitus_1.4.0.62-20170405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8</v>
      </c>
      <c r="B23">
        <f t="shared" si="1"/>
        <v>5</v>
      </c>
      <c r="C23" s="4">
        <f t="shared" ca="1" si="2"/>
        <v>97251</v>
      </c>
      <c r="D23">
        <v>97251</v>
      </c>
      <c r="E23" t="s">
        <v>138</v>
      </c>
      <c r="F23" t="s">
        <v>63</v>
      </c>
      <c r="G23" t="s">
        <v>120</v>
      </c>
      <c r="H23" t="s">
        <v>94</v>
      </c>
      <c r="I23" t="s">
        <v>701</v>
      </c>
      <c r="J23" t="s">
        <v>123</v>
      </c>
      <c r="K23" t="str">
        <f t="shared" ca="1" si="3"/>
        <v>.</v>
      </c>
      <c r="L23" t="s">
        <v>484</v>
      </c>
      <c r="M23" t="s">
        <v>769</v>
      </c>
      <c r="N23" t="s">
        <v>819</v>
      </c>
      <c r="O23" t="s">
        <v>123</v>
      </c>
      <c r="P23" t="s">
        <v>123</v>
      </c>
      <c r="Q23" t="s">
        <v>82</v>
      </c>
      <c r="S23" t="s">
        <v>269</v>
      </c>
      <c r="T23" t="s">
        <v>36</v>
      </c>
      <c r="U23" t="s">
        <v>35</v>
      </c>
      <c r="V23" t="s">
        <v>29</v>
      </c>
      <c r="W23" t="s">
        <v>90</v>
      </c>
      <c r="X23" t="s">
        <v>412</v>
      </c>
      <c r="Y23" t="s">
        <v>484</v>
      </c>
      <c r="Z23" t="s">
        <v>847</v>
      </c>
      <c r="AA23" s="2">
        <v>42814.013414351852</v>
      </c>
      <c r="AB23" s="2">
        <v>42817.220960648148</v>
      </c>
      <c r="AD23">
        <v>5</v>
      </c>
      <c r="AE23" t="str">
        <f t="shared" ca="1" si="4"/>
        <v>AvatarFS</v>
      </c>
      <c r="AF23" t="str">
        <f t="shared" ca="1" si="5"/>
        <v>Avitus_1.4.0.61-20170329</v>
      </c>
      <c r="AG23" t="str">
        <f t="shared" ca="1" si="6"/>
        <v>NoWaive</v>
      </c>
      <c r="AH23" t="str">
        <f t="shared" ca="1" si="7"/>
        <v>P2</v>
      </c>
    </row>
    <row r="24" spans="1:34" x14ac:dyDescent="0.3">
      <c r="A24">
        <f t="shared" si="0"/>
        <v>6</v>
      </c>
      <c r="B24">
        <f t="shared" si="1"/>
        <v>1</v>
      </c>
      <c r="C24" s="4">
        <f t="shared" ca="1" si="2"/>
        <v>97354</v>
      </c>
      <c r="D24">
        <v>97354</v>
      </c>
      <c r="E24" t="s">
        <v>845</v>
      </c>
      <c r="F24" t="s">
        <v>63</v>
      </c>
      <c r="G24" t="s">
        <v>841</v>
      </c>
      <c r="H24" t="s">
        <v>94</v>
      </c>
      <c r="I24" t="s">
        <v>123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898</v>
      </c>
      <c r="O24" t="s">
        <v>123</v>
      </c>
      <c r="P24" t="s">
        <v>123</v>
      </c>
      <c r="Q24" t="s">
        <v>82</v>
      </c>
      <c r="S24" t="s">
        <v>269</v>
      </c>
      <c r="T24" t="s">
        <v>36</v>
      </c>
      <c r="U24" t="s">
        <v>35</v>
      </c>
      <c r="V24" t="s">
        <v>82</v>
      </c>
      <c r="W24" t="s">
        <v>105</v>
      </c>
      <c r="X24" t="s">
        <v>845</v>
      </c>
      <c r="Y24" t="s">
        <v>484</v>
      </c>
      <c r="Z24" t="s">
        <v>484</v>
      </c>
      <c r="AA24" s="2">
        <v>42816.056284722225</v>
      </c>
      <c r="AB24" s="2">
        <v>42821.182314814818</v>
      </c>
      <c r="AD24">
        <v>2</v>
      </c>
      <c r="AE24" t="str">
        <f t="shared" ca="1" si="4"/>
        <v>AvatarFS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P2</v>
      </c>
    </row>
    <row r="25" spans="1:34" x14ac:dyDescent="0.3">
      <c r="A25">
        <f t="shared" si="0"/>
        <v>4</v>
      </c>
      <c r="B25">
        <f t="shared" si="1"/>
        <v>0</v>
      </c>
      <c r="C25" s="4">
        <f t="shared" ca="1" si="2"/>
        <v>97496</v>
      </c>
      <c r="D25">
        <v>97496</v>
      </c>
      <c r="E25" t="s">
        <v>845</v>
      </c>
      <c r="F25" t="s">
        <v>63</v>
      </c>
      <c r="G25" t="s">
        <v>446</v>
      </c>
      <c r="H25" t="s">
        <v>94</v>
      </c>
      <c r="I25" t="s">
        <v>24</v>
      </c>
      <c r="J25" t="s">
        <v>123</v>
      </c>
      <c r="K25" t="str">
        <f t="shared" ca="1" si="3"/>
        <v>NTR</v>
      </c>
      <c r="L25" t="s">
        <v>484</v>
      </c>
      <c r="M25" t="s">
        <v>484</v>
      </c>
      <c r="N25" t="s">
        <v>887</v>
      </c>
      <c r="O25" t="s">
        <v>123</v>
      </c>
      <c r="P25" t="s">
        <v>123</v>
      </c>
      <c r="Q25" t="s">
        <v>21</v>
      </c>
      <c r="S25" t="s">
        <v>269</v>
      </c>
      <c r="T25" t="s">
        <v>36</v>
      </c>
      <c r="U25" t="s">
        <v>35</v>
      </c>
      <c r="V25" t="s">
        <v>190</v>
      </c>
      <c r="W25" t="s">
        <v>26</v>
      </c>
      <c r="X25" t="s">
        <v>742</v>
      </c>
      <c r="Y25" t="s">
        <v>100</v>
      </c>
      <c r="Z25" t="s">
        <v>484</v>
      </c>
      <c r="AA25" s="2">
        <v>42818.603414351855</v>
      </c>
      <c r="AB25" s="2">
        <v>42822.190578703703</v>
      </c>
      <c r="AD25">
        <v>2</v>
      </c>
      <c r="AE25" t="str">
        <f t="shared" ca="1" si="4"/>
        <v>NTR</v>
      </c>
      <c r="AF25" t="str">
        <f t="shared" ca="1" si="5"/>
        <v>NoTarg</v>
      </c>
      <c r="AG25" t="str">
        <f t="shared" ca="1" si="6"/>
        <v>NoWaive</v>
      </c>
      <c r="AH25" t="str">
        <f t="shared" ca="1" si="7"/>
        <v>NTR</v>
      </c>
    </row>
    <row r="26" spans="1:34" x14ac:dyDescent="0.3">
      <c r="A26">
        <f t="shared" si="0"/>
        <v>4</v>
      </c>
      <c r="B26">
        <f t="shared" si="1"/>
        <v>1</v>
      </c>
      <c r="C26" s="4">
        <f t="shared" ca="1" si="2"/>
        <v>97497</v>
      </c>
      <c r="D26">
        <v>97497</v>
      </c>
      <c r="E26" t="s">
        <v>62</v>
      </c>
      <c r="F26" t="s">
        <v>63</v>
      </c>
      <c r="G26" t="s">
        <v>446</v>
      </c>
      <c r="H26" t="s">
        <v>94</v>
      </c>
      <c r="I26" t="s">
        <v>24</v>
      </c>
      <c r="J26" t="s">
        <v>123</v>
      </c>
      <c r="K26" t="str">
        <f t="shared" ca="1" si="3"/>
        <v>NTR</v>
      </c>
      <c r="L26" t="s">
        <v>484</v>
      </c>
      <c r="M26" t="s">
        <v>484</v>
      </c>
      <c r="N26" t="s">
        <v>888</v>
      </c>
      <c r="O26" t="s">
        <v>123</v>
      </c>
      <c r="P26" t="s">
        <v>123</v>
      </c>
      <c r="Q26" t="s">
        <v>21</v>
      </c>
      <c r="S26" t="s">
        <v>269</v>
      </c>
      <c r="T26" t="s">
        <v>36</v>
      </c>
      <c r="U26" t="s">
        <v>35</v>
      </c>
      <c r="V26" t="s">
        <v>190</v>
      </c>
      <c r="W26" t="s">
        <v>26</v>
      </c>
      <c r="X26" t="s">
        <v>742</v>
      </c>
      <c r="Y26" t="s">
        <v>103</v>
      </c>
      <c r="Z26" t="s">
        <v>484</v>
      </c>
      <c r="AA26" s="2">
        <v>42818.605405092596</v>
      </c>
      <c r="AB26" s="2">
        <v>42821.360949074071</v>
      </c>
      <c r="AD26">
        <v>2</v>
      </c>
      <c r="AE26" t="str">
        <f t="shared" ca="1" si="4"/>
        <v>NTR</v>
      </c>
      <c r="AF26" t="str">
        <f t="shared" ca="1" si="5"/>
        <v>NoTarg</v>
      </c>
      <c r="AG26" t="str">
        <f t="shared" ca="1" si="6"/>
        <v>NoWaive</v>
      </c>
      <c r="AH26" t="str">
        <f t="shared" ca="1" si="7"/>
        <v>NTR</v>
      </c>
    </row>
    <row r="27" spans="1:34" x14ac:dyDescent="0.3">
      <c r="A27">
        <f t="shared" si="0"/>
        <v>359</v>
      </c>
      <c r="B27">
        <f t="shared" si="1"/>
        <v>68</v>
      </c>
      <c r="C27" s="4">
        <f t="shared" ca="1" si="2"/>
        <v>79691</v>
      </c>
      <c r="D27">
        <v>79691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310</v>
      </c>
      <c r="O27" t="s">
        <v>123</v>
      </c>
      <c r="P27" t="s">
        <v>123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95</v>
      </c>
      <c r="X27" t="s">
        <v>311</v>
      </c>
      <c r="Y27" t="s">
        <v>484</v>
      </c>
      <c r="Z27" t="s">
        <v>484</v>
      </c>
      <c r="AA27" s="2">
        <v>42458.048437500001</v>
      </c>
      <c r="AB27" s="2">
        <v>42755.033599537041</v>
      </c>
      <c r="AD27">
        <v>6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267</v>
      </c>
      <c r="B28">
        <f t="shared" si="1"/>
        <v>51</v>
      </c>
      <c r="C28" s="4">
        <f t="shared" ca="1" si="2"/>
        <v>85572</v>
      </c>
      <c r="D28">
        <v>85572</v>
      </c>
      <c r="E28" t="s">
        <v>252</v>
      </c>
      <c r="F28" t="s">
        <v>70</v>
      </c>
      <c r="G28" t="s">
        <v>71</v>
      </c>
      <c r="H28" t="s">
        <v>184</v>
      </c>
      <c r="I28" t="s">
        <v>81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313</v>
      </c>
      <c r="O28" t="s">
        <v>123</v>
      </c>
      <c r="P28" t="s">
        <v>123</v>
      </c>
      <c r="Q28" t="s">
        <v>82</v>
      </c>
      <c r="S28" t="s">
        <v>269</v>
      </c>
      <c r="T28" t="s">
        <v>23</v>
      </c>
      <c r="U28" t="s">
        <v>39</v>
      </c>
      <c r="V28" t="s">
        <v>82</v>
      </c>
      <c r="W28" t="s">
        <v>95</v>
      </c>
      <c r="X28" t="s">
        <v>272</v>
      </c>
      <c r="Y28" t="s">
        <v>484</v>
      </c>
      <c r="Z28" t="s">
        <v>484</v>
      </c>
      <c r="AA28" s="2">
        <v>42552.705081018517</v>
      </c>
      <c r="AB28" s="2">
        <v>42773.558530092596</v>
      </c>
      <c r="AD28">
        <v>6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209</v>
      </c>
      <c r="B29">
        <f t="shared" si="1"/>
        <v>68</v>
      </c>
      <c r="C29" s="4">
        <f t="shared" ca="1" si="2"/>
        <v>88250</v>
      </c>
      <c r="D29">
        <v>88250</v>
      </c>
      <c r="E29" t="s">
        <v>72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314</v>
      </c>
      <c r="O29" t="s">
        <v>123</v>
      </c>
      <c r="P29" t="s">
        <v>123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105</v>
      </c>
      <c r="X29" t="s">
        <v>315</v>
      </c>
      <c r="Y29" t="s">
        <v>484</v>
      </c>
      <c r="Z29" t="s">
        <v>484</v>
      </c>
      <c r="AA29" s="2">
        <v>42611.350347222222</v>
      </c>
      <c r="AB29" s="2">
        <v>42755.033576388887</v>
      </c>
      <c r="AD29">
        <v>7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18</v>
      </c>
      <c r="B30">
        <f t="shared" si="1"/>
        <v>18</v>
      </c>
      <c r="C30" s="4">
        <f t="shared" ca="1" si="2"/>
        <v>96941</v>
      </c>
      <c r="D30">
        <v>96941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749</v>
      </c>
      <c r="O30" t="s">
        <v>123</v>
      </c>
      <c r="P30" t="s">
        <v>123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54</v>
      </c>
      <c r="X30" t="s">
        <v>188</v>
      </c>
      <c r="Y30" t="s">
        <v>484</v>
      </c>
      <c r="Z30" t="s">
        <v>484</v>
      </c>
      <c r="AA30" s="2">
        <v>42804.150763888887</v>
      </c>
      <c r="AB30" s="2">
        <v>42804.495324074072</v>
      </c>
      <c r="AD30">
        <v>8</v>
      </c>
      <c r="AE30" t="str">
        <f t="shared" ca="1" si="4"/>
        <v>Documentation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P0</v>
      </c>
    </row>
    <row r="31" spans="1:34" x14ac:dyDescent="0.3">
      <c r="A31">
        <f t="shared" si="0"/>
        <v>7</v>
      </c>
      <c r="B31">
        <f t="shared" si="1"/>
        <v>4</v>
      </c>
      <c r="C31" s="4">
        <f t="shared" ca="1" si="2"/>
        <v>97340</v>
      </c>
      <c r="D31">
        <v>97340</v>
      </c>
      <c r="E31" t="s">
        <v>69</v>
      </c>
      <c r="F31" t="s">
        <v>70</v>
      </c>
      <c r="G31" t="s">
        <v>71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852</v>
      </c>
      <c r="O31" t="s">
        <v>123</v>
      </c>
      <c r="P31" t="s">
        <v>123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54</v>
      </c>
      <c r="X31" t="s">
        <v>389</v>
      </c>
      <c r="Y31" t="s">
        <v>484</v>
      </c>
      <c r="Z31" t="s">
        <v>484</v>
      </c>
      <c r="AA31" s="2">
        <v>42815.614641203705</v>
      </c>
      <c r="AB31" s="2">
        <v>42818.02071759259</v>
      </c>
      <c r="AD31">
        <v>5</v>
      </c>
      <c r="AE31" t="str">
        <f t="shared" ca="1" si="4"/>
        <v>Documentation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37</v>
      </c>
      <c r="B32">
        <f t="shared" si="1"/>
        <v>5</v>
      </c>
      <c r="C32" s="4">
        <f t="shared" ca="1" si="2"/>
        <v>96207</v>
      </c>
      <c r="D32">
        <v>96207</v>
      </c>
      <c r="E32" t="s">
        <v>69</v>
      </c>
      <c r="F32" t="s">
        <v>253</v>
      </c>
      <c r="G32" t="s">
        <v>254</v>
      </c>
      <c r="H32" t="s">
        <v>94</v>
      </c>
      <c r="I32" t="s">
        <v>123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853</v>
      </c>
      <c r="O32" t="s">
        <v>123</v>
      </c>
      <c r="P32" t="s">
        <v>123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67</v>
      </c>
      <c r="X32" t="s">
        <v>331</v>
      </c>
      <c r="Y32" t="s">
        <v>484</v>
      </c>
      <c r="Z32" t="s">
        <v>484</v>
      </c>
      <c r="AA32" s="2">
        <v>42787.138067129628</v>
      </c>
      <c r="AB32" s="2">
        <v>42817.169178240743</v>
      </c>
      <c r="AD32">
        <v>6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P2</v>
      </c>
    </row>
    <row r="33" spans="1:34" x14ac:dyDescent="0.3">
      <c r="A33">
        <f t="shared" si="0"/>
        <v>7</v>
      </c>
      <c r="B33">
        <f t="shared" si="1"/>
        <v>5</v>
      </c>
      <c r="C33" s="4">
        <f t="shared" ca="1" si="2"/>
        <v>97325</v>
      </c>
      <c r="D33">
        <v>97325</v>
      </c>
      <c r="E33" t="s">
        <v>435</v>
      </c>
      <c r="F33" t="s">
        <v>253</v>
      </c>
      <c r="G33" t="s">
        <v>258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855</v>
      </c>
      <c r="O33" t="s">
        <v>123</v>
      </c>
      <c r="P33" t="s">
        <v>123</v>
      </c>
      <c r="Q33" t="s">
        <v>82</v>
      </c>
      <c r="S33" t="s">
        <v>269</v>
      </c>
      <c r="T33" t="s">
        <v>23</v>
      </c>
      <c r="U33" t="s">
        <v>39</v>
      </c>
      <c r="V33" t="s">
        <v>82</v>
      </c>
      <c r="W33" t="s">
        <v>54</v>
      </c>
      <c r="X33" t="s">
        <v>456</v>
      </c>
      <c r="Y33" t="s">
        <v>484</v>
      </c>
      <c r="Z33" t="s">
        <v>484</v>
      </c>
      <c r="AA33" s="2">
        <v>42815.376701388886</v>
      </c>
      <c r="AB33" s="2">
        <v>42817.576793981483</v>
      </c>
      <c r="AD33">
        <v>3</v>
      </c>
      <c r="AE33" t="str">
        <f t="shared" ca="1" si="4"/>
        <v>File Access Auditing</v>
      </c>
      <c r="AF33" t="str">
        <f t="shared" ca="1" si="5"/>
        <v xml:space="preserve"> ---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6</v>
      </c>
      <c r="B34">
        <f t="shared" ref="B34:B65" si="9">DAYS360(AB34,$K$104)</f>
        <v>5</v>
      </c>
      <c r="C34" s="4">
        <f t="shared" ref="C34:C65" ca="1" si="10">HYPERLINK($N$174 &amp; INDIRECT("d" &amp; ROW()),INDIRECT("d" &amp; ROW()))</f>
        <v>97372</v>
      </c>
      <c r="D34">
        <v>97372</v>
      </c>
      <c r="E34" t="s">
        <v>413</v>
      </c>
      <c r="F34" t="s">
        <v>253</v>
      </c>
      <c r="G34" t="s">
        <v>254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860</v>
      </c>
      <c r="O34" t="s">
        <v>123</v>
      </c>
      <c r="P34" t="s">
        <v>123</v>
      </c>
      <c r="Q34" t="s">
        <v>82</v>
      </c>
      <c r="S34" t="s">
        <v>269</v>
      </c>
      <c r="T34" t="s">
        <v>23</v>
      </c>
      <c r="U34" t="s">
        <v>22</v>
      </c>
      <c r="V34" t="s">
        <v>82</v>
      </c>
      <c r="W34" t="s">
        <v>54</v>
      </c>
      <c r="X34" t="s">
        <v>277</v>
      </c>
      <c r="Y34" t="s">
        <v>484</v>
      </c>
      <c r="Z34" t="s">
        <v>484</v>
      </c>
      <c r="AA34" s="2">
        <v>42816.401145833333</v>
      </c>
      <c r="AB34" s="2">
        <v>42817.166284722225</v>
      </c>
      <c r="AD34">
        <v>4</v>
      </c>
      <c r="AE34" t="str">
        <f t="shared" ref="AE34:AE65" ca="1" si="12">IFERROR(VLOOKUP($D34,INDIRECT("'" &amp; $K$103 &amp; "'!$C$2:$K$90"),4,FALSE),"NTR")</f>
        <v>File Access Auditing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31</v>
      </c>
      <c r="B35">
        <f t="shared" si="9"/>
        <v>8</v>
      </c>
      <c r="C35" s="4">
        <f t="shared" ca="1" si="10"/>
        <v>96441</v>
      </c>
      <c r="D35">
        <v>96441</v>
      </c>
      <c r="E35" t="s">
        <v>703</v>
      </c>
      <c r="F35" t="s">
        <v>48</v>
      </c>
      <c r="G35" t="s">
        <v>466</v>
      </c>
      <c r="H35" t="s">
        <v>184</v>
      </c>
      <c r="I35" t="s">
        <v>81</v>
      </c>
      <c r="J35" t="s">
        <v>123</v>
      </c>
      <c r="K35" t="str">
        <f t="shared" ca="1" si="11"/>
        <v>.</v>
      </c>
      <c r="L35" t="s">
        <v>484</v>
      </c>
      <c r="M35" t="s">
        <v>769</v>
      </c>
      <c r="N35" t="s">
        <v>717</v>
      </c>
      <c r="O35" t="s">
        <v>123</v>
      </c>
      <c r="P35" t="s">
        <v>123</v>
      </c>
      <c r="Q35" t="s">
        <v>82</v>
      </c>
      <c r="S35" t="s">
        <v>269</v>
      </c>
      <c r="T35" t="s">
        <v>36</v>
      </c>
      <c r="U35" t="s">
        <v>35</v>
      </c>
      <c r="V35" t="s">
        <v>82</v>
      </c>
      <c r="W35" t="s">
        <v>54</v>
      </c>
      <c r="X35" t="s">
        <v>41</v>
      </c>
      <c r="Y35" t="s">
        <v>484</v>
      </c>
      <c r="Z35" t="s">
        <v>484</v>
      </c>
      <c r="AA35" s="2">
        <v>42793.647534722222</v>
      </c>
      <c r="AB35" s="2">
        <v>42814.584074074075</v>
      </c>
      <c r="AC35" t="s">
        <v>718</v>
      </c>
      <c r="AD35">
        <v>7</v>
      </c>
      <c r="AE35" t="str">
        <f t="shared" ca="1" si="12"/>
        <v>FileSystem Management (IAS)</v>
      </c>
      <c r="AF35" t="str">
        <f t="shared" ca="1" si="13"/>
        <v>Avitus_1.4.0.61-20170329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20</v>
      </c>
      <c r="B36">
        <f t="shared" si="9"/>
        <v>4</v>
      </c>
      <c r="C36" s="4">
        <f t="shared" ca="1" si="10"/>
        <v>96863</v>
      </c>
      <c r="D36">
        <v>96863</v>
      </c>
      <c r="E36" t="s">
        <v>179</v>
      </c>
      <c r="F36" t="s">
        <v>48</v>
      </c>
      <c r="G36" t="s">
        <v>180</v>
      </c>
      <c r="H36" t="s">
        <v>94</v>
      </c>
      <c r="I36" t="s">
        <v>24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891</v>
      </c>
      <c r="O36" t="s">
        <v>123</v>
      </c>
      <c r="P36" t="s">
        <v>123</v>
      </c>
      <c r="Q36" t="s">
        <v>82</v>
      </c>
      <c r="S36" t="s">
        <v>269</v>
      </c>
      <c r="T36" t="s">
        <v>36</v>
      </c>
      <c r="U36" t="s">
        <v>35</v>
      </c>
      <c r="V36" t="s">
        <v>82</v>
      </c>
      <c r="W36" t="s">
        <v>54</v>
      </c>
      <c r="X36" t="s">
        <v>47</v>
      </c>
      <c r="Y36" t="s">
        <v>484</v>
      </c>
      <c r="Z36" t="s">
        <v>484</v>
      </c>
      <c r="AA36" s="2">
        <v>42802.446145833332</v>
      </c>
      <c r="AB36" s="2">
        <v>42818.541435185187</v>
      </c>
      <c r="AC36" t="s">
        <v>884</v>
      </c>
      <c r="AD36">
        <v>19</v>
      </c>
      <c r="AE36" t="str">
        <f t="shared" ca="1" si="12"/>
        <v>FileSystem Management (IAS)</v>
      </c>
      <c r="AF36" t="str">
        <f t="shared" ca="1" si="13"/>
        <v xml:space="preserve"> ---</v>
      </c>
      <c r="AG36" t="str">
        <f t="shared" ca="1" si="14"/>
        <v>NoWaive</v>
      </c>
      <c r="AH36" t="str">
        <f t="shared" ca="1" si="15"/>
        <v>P2</v>
      </c>
    </row>
    <row r="37" spans="1:34" x14ac:dyDescent="0.3">
      <c r="A37">
        <f t="shared" si="8"/>
        <v>140</v>
      </c>
      <c r="B37">
        <f t="shared" si="9"/>
        <v>7</v>
      </c>
      <c r="C37" s="4">
        <f t="shared" ca="1" si="10"/>
        <v>91994</v>
      </c>
      <c r="D37">
        <v>91994</v>
      </c>
      <c r="E37" t="s">
        <v>414</v>
      </c>
      <c r="F37" t="s">
        <v>215</v>
      </c>
      <c r="G37" t="s">
        <v>761</v>
      </c>
      <c r="H37" t="s">
        <v>184</v>
      </c>
      <c r="I37" t="s">
        <v>81</v>
      </c>
      <c r="J37" t="s">
        <v>123</v>
      </c>
      <c r="K37" t="str">
        <f t="shared" ca="1" si="11"/>
        <v>.</v>
      </c>
      <c r="L37" t="s">
        <v>484</v>
      </c>
      <c r="M37" t="s">
        <v>768</v>
      </c>
      <c r="N37" t="s">
        <v>362</v>
      </c>
      <c r="O37" t="s">
        <v>123</v>
      </c>
      <c r="P37" t="s">
        <v>825</v>
      </c>
      <c r="Q37" t="s">
        <v>82</v>
      </c>
      <c r="S37" t="s">
        <v>269</v>
      </c>
      <c r="T37" t="s">
        <v>36</v>
      </c>
      <c r="U37" t="s">
        <v>35</v>
      </c>
      <c r="V37" t="s">
        <v>82</v>
      </c>
      <c r="W37" t="s">
        <v>54</v>
      </c>
      <c r="X37" t="s">
        <v>272</v>
      </c>
      <c r="Y37" t="s">
        <v>484</v>
      </c>
      <c r="Z37" t="s">
        <v>484</v>
      </c>
      <c r="AA37" s="2">
        <v>42682.225185185183</v>
      </c>
      <c r="AB37" s="2">
        <v>42815.999351851853</v>
      </c>
      <c r="AC37" t="s">
        <v>402</v>
      </c>
      <c r="AD37">
        <v>7</v>
      </c>
      <c r="AE37" t="str">
        <f t="shared" ca="1" si="12"/>
        <v>Performance Monitor</v>
      </c>
      <c r="AF37" t="str">
        <f t="shared" ca="1" si="13"/>
        <v>Avitus_1.4.0.62-20170405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207</v>
      </c>
      <c r="B38">
        <f t="shared" si="9"/>
        <v>4</v>
      </c>
      <c r="C38" s="4">
        <f t="shared" ca="1" si="10"/>
        <v>88457</v>
      </c>
      <c r="D38">
        <v>88457</v>
      </c>
      <c r="E38" t="s">
        <v>408</v>
      </c>
      <c r="F38" t="s">
        <v>28</v>
      </c>
      <c r="G38" t="s">
        <v>407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524</v>
      </c>
      <c r="O38">
        <v>11710</v>
      </c>
      <c r="P38" t="s">
        <v>808</v>
      </c>
      <c r="Q38" t="s">
        <v>287</v>
      </c>
      <c r="R38" t="s">
        <v>82</v>
      </c>
      <c r="S38" t="s">
        <v>269</v>
      </c>
      <c r="T38" t="s">
        <v>23</v>
      </c>
      <c r="U38" t="s">
        <v>22</v>
      </c>
      <c r="V38" t="s">
        <v>25</v>
      </c>
      <c r="W38" t="s">
        <v>26</v>
      </c>
      <c r="X38" t="s">
        <v>41</v>
      </c>
      <c r="Y38" t="s">
        <v>484</v>
      </c>
      <c r="Z38" t="s">
        <v>484</v>
      </c>
      <c r="AA38" s="2">
        <v>42614.314895833333</v>
      </c>
      <c r="AB38" s="2">
        <v>42818.324803240743</v>
      </c>
      <c r="AC38" t="s">
        <v>170</v>
      </c>
      <c r="AD38">
        <v>5</v>
      </c>
      <c r="AE38" t="str">
        <f t="shared" ca="1" si="12"/>
        <v>Platform Software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P1</v>
      </c>
    </row>
    <row r="39" spans="1:34" x14ac:dyDescent="0.3">
      <c r="A39">
        <f t="shared" si="8"/>
        <v>45</v>
      </c>
      <c r="B39">
        <f t="shared" si="9"/>
        <v>26</v>
      </c>
      <c r="C39" s="4">
        <f t="shared" ca="1" si="10"/>
        <v>95826</v>
      </c>
      <c r="D39">
        <v>95826</v>
      </c>
      <c r="E39" t="s">
        <v>246</v>
      </c>
      <c r="F39" t="s">
        <v>28</v>
      </c>
      <c r="G39" t="s">
        <v>481</v>
      </c>
      <c r="H39" t="s">
        <v>184</v>
      </c>
      <c r="I39" t="s">
        <v>81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379</v>
      </c>
      <c r="O39" t="s">
        <v>123</v>
      </c>
      <c r="P39" t="s">
        <v>38</v>
      </c>
      <c r="Q39" t="s">
        <v>287</v>
      </c>
      <c r="R39" t="s">
        <v>82</v>
      </c>
      <c r="S39" t="s">
        <v>269</v>
      </c>
      <c r="T39" t="s">
        <v>36</v>
      </c>
      <c r="U39" t="s">
        <v>22</v>
      </c>
      <c r="V39" t="s">
        <v>82</v>
      </c>
      <c r="W39" t="s">
        <v>54</v>
      </c>
      <c r="X39" t="s">
        <v>108</v>
      </c>
      <c r="Y39" t="s">
        <v>484</v>
      </c>
      <c r="Z39" t="s">
        <v>484</v>
      </c>
      <c r="AA39" s="2">
        <v>42779.683287037034</v>
      </c>
      <c r="AB39" s="2">
        <v>42796.483796296299</v>
      </c>
      <c r="AC39" t="s">
        <v>170</v>
      </c>
      <c r="AD39">
        <v>4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P0</v>
      </c>
    </row>
    <row r="40" spans="1:34" x14ac:dyDescent="0.3">
      <c r="A40">
        <f t="shared" si="8"/>
        <v>45</v>
      </c>
      <c r="B40">
        <f t="shared" si="9"/>
        <v>5</v>
      </c>
      <c r="C40" s="4">
        <f t="shared" ca="1" si="10"/>
        <v>95829</v>
      </c>
      <c r="D40">
        <v>95829</v>
      </c>
      <c r="E40" t="s">
        <v>760</v>
      </c>
      <c r="F40" t="s">
        <v>28</v>
      </c>
      <c r="G40" t="s">
        <v>376</v>
      </c>
      <c r="H40" t="s">
        <v>184</v>
      </c>
      <c r="I40" t="s">
        <v>245</v>
      </c>
      <c r="J40" t="s">
        <v>123</v>
      </c>
      <c r="K40" t="str">
        <f t="shared" ca="1" si="11"/>
        <v>.</v>
      </c>
      <c r="L40" t="s">
        <v>484</v>
      </c>
      <c r="M40" t="s">
        <v>768</v>
      </c>
      <c r="N40" t="s">
        <v>385</v>
      </c>
      <c r="O40" t="s">
        <v>123</v>
      </c>
      <c r="P40" t="s">
        <v>196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279</v>
      </c>
      <c r="W40" t="s">
        <v>32</v>
      </c>
      <c r="X40" t="s">
        <v>108</v>
      </c>
      <c r="Y40" t="s">
        <v>103</v>
      </c>
      <c r="Z40" t="s">
        <v>484</v>
      </c>
      <c r="AA40" s="2">
        <v>42779.684513888889</v>
      </c>
      <c r="AB40" s="2">
        <v>42817.705312500002</v>
      </c>
      <c r="AC40" t="s">
        <v>170</v>
      </c>
      <c r="AD40">
        <v>5</v>
      </c>
      <c r="AE40" t="str">
        <f t="shared" ca="1" si="12"/>
        <v>Platform Software</v>
      </c>
      <c r="AF40" t="str">
        <f t="shared" ca="1" si="13"/>
        <v>Avitus_1.4.0.62-20170405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15</v>
      </c>
      <c r="B41">
        <f t="shared" si="9"/>
        <v>1</v>
      </c>
      <c r="C41" s="4">
        <f t="shared" ca="1" si="10"/>
        <v>96973</v>
      </c>
      <c r="D41">
        <v>96973</v>
      </c>
      <c r="E41" t="s">
        <v>465</v>
      </c>
      <c r="F41" t="s">
        <v>28</v>
      </c>
      <c r="G41" t="s">
        <v>866</v>
      </c>
      <c r="H41" t="s">
        <v>94</v>
      </c>
      <c r="I41" t="s">
        <v>123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813</v>
      </c>
      <c r="O41" t="s">
        <v>123</v>
      </c>
      <c r="P41" t="s">
        <v>123</v>
      </c>
      <c r="Q41" t="s">
        <v>21</v>
      </c>
      <c r="S41" t="s">
        <v>269</v>
      </c>
      <c r="T41" t="s">
        <v>36</v>
      </c>
      <c r="U41" t="s">
        <v>35</v>
      </c>
      <c r="V41" t="s">
        <v>82</v>
      </c>
      <c r="W41" t="s">
        <v>90</v>
      </c>
      <c r="X41" t="s">
        <v>814</v>
      </c>
      <c r="Y41" t="s">
        <v>484</v>
      </c>
      <c r="Z41" t="s">
        <v>484</v>
      </c>
      <c r="AA41" s="2">
        <v>42807.026192129626</v>
      </c>
      <c r="AB41" s="2">
        <v>42821.697581018518</v>
      </c>
      <c r="AC41" t="s">
        <v>905</v>
      </c>
      <c r="AD41">
        <v>18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P2</v>
      </c>
    </row>
    <row r="42" spans="1:34" x14ac:dyDescent="0.3">
      <c r="A42">
        <f t="shared" si="8"/>
        <v>14</v>
      </c>
      <c r="B42">
        <f t="shared" si="9"/>
        <v>1</v>
      </c>
      <c r="C42" s="4">
        <f t="shared" ca="1" si="10"/>
        <v>97020</v>
      </c>
      <c r="D42">
        <v>97020</v>
      </c>
      <c r="E42" t="s">
        <v>406</v>
      </c>
      <c r="F42" t="s">
        <v>28</v>
      </c>
      <c r="G42" t="s">
        <v>407</v>
      </c>
      <c r="H42" t="s">
        <v>184</v>
      </c>
      <c r="I42" t="s">
        <v>81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764</v>
      </c>
      <c r="O42" t="s">
        <v>123</v>
      </c>
      <c r="P42" t="s">
        <v>123</v>
      </c>
      <c r="Q42" t="s">
        <v>287</v>
      </c>
      <c r="R42" t="s">
        <v>82</v>
      </c>
      <c r="S42" t="s">
        <v>269</v>
      </c>
      <c r="T42" t="s">
        <v>51</v>
      </c>
      <c r="U42" t="s">
        <v>39</v>
      </c>
      <c r="V42" t="s">
        <v>82</v>
      </c>
      <c r="W42" t="s">
        <v>95</v>
      </c>
      <c r="X42" t="s">
        <v>108</v>
      </c>
      <c r="Y42" t="s">
        <v>484</v>
      </c>
      <c r="Z42" t="s">
        <v>484</v>
      </c>
      <c r="AA42" s="2">
        <v>42808.024004629631</v>
      </c>
      <c r="AB42" s="2">
        <v>42821.450185185182</v>
      </c>
      <c r="AD42">
        <v>4</v>
      </c>
      <c r="AE42" t="str">
        <f t="shared" ca="1" si="12"/>
        <v>Platform Software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P0</v>
      </c>
    </row>
    <row r="43" spans="1:34" x14ac:dyDescent="0.3">
      <c r="A43">
        <f t="shared" si="8"/>
        <v>11</v>
      </c>
      <c r="B43">
        <f t="shared" si="9"/>
        <v>4</v>
      </c>
      <c r="C43" s="4">
        <f t="shared" ca="1" si="10"/>
        <v>97242</v>
      </c>
      <c r="D43">
        <v>97242</v>
      </c>
      <c r="E43" t="s">
        <v>513</v>
      </c>
      <c r="F43" t="s">
        <v>28</v>
      </c>
      <c r="G43" t="s">
        <v>866</v>
      </c>
      <c r="H43" t="s">
        <v>112</v>
      </c>
      <c r="I43" t="s">
        <v>247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809</v>
      </c>
      <c r="O43">
        <v>17112</v>
      </c>
      <c r="P43" t="s">
        <v>38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190</v>
      </c>
      <c r="W43" t="s">
        <v>26</v>
      </c>
      <c r="X43" t="s">
        <v>108</v>
      </c>
      <c r="Y43" t="s">
        <v>103</v>
      </c>
      <c r="Z43" t="s">
        <v>484</v>
      </c>
      <c r="AA43" s="2">
        <v>42811.7106712963</v>
      </c>
      <c r="AB43" s="2">
        <v>42818.328877314816</v>
      </c>
      <c r="AD43">
        <v>2</v>
      </c>
      <c r="AE43" t="str">
        <f t="shared" ca="1" si="12"/>
        <v>Platform Software</v>
      </c>
      <c r="AF43" t="str">
        <f t="shared" ca="1" si="13"/>
        <v xml:space="preserve"> ---</v>
      </c>
      <c r="AG43" t="str">
        <f t="shared" ca="1" si="14"/>
        <v>NoWaive</v>
      </c>
      <c r="AH43" t="str">
        <f t="shared" ca="1" si="15"/>
        <v>P1</v>
      </c>
    </row>
    <row r="44" spans="1:34" x14ac:dyDescent="0.3">
      <c r="A44">
        <f t="shared" si="8"/>
        <v>8</v>
      </c>
      <c r="B44">
        <f t="shared" si="9"/>
        <v>0</v>
      </c>
      <c r="C44" s="4">
        <f t="shared" ca="1" si="10"/>
        <v>97259</v>
      </c>
      <c r="D44">
        <v>97259</v>
      </c>
      <c r="E44" t="s">
        <v>33</v>
      </c>
      <c r="F44" t="s">
        <v>28</v>
      </c>
      <c r="G44" t="s">
        <v>34</v>
      </c>
      <c r="H44" t="s">
        <v>156</v>
      </c>
      <c r="I44" t="s">
        <v>123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812</v>
      </c>
      <c r="O44" t="s">
        <v>123</v>
      </c>
      <c r="P44" t="s">
        <v>123</v>
      </c>
      <c r="Q44" t="s">
        <v>21</v>
      </c>
      <c r="S44" t="s">
        <v>269</v>
      </c>
      <c r="T44" t="s">
        <v>23</v>
      </c>
      <c r="U44" t="s">
        <v>22</v>
      </c>
      <c r="V44" t="s">
        <v>82</v>
      </c>
      <c r="W44" t="s">
        <v>90</v>
      </c>
      <c r="X44" t="s">
        <v>617</v>
      </c>
      <c r="Y44" t="s">
        <v>484</v>
      </c>
      <c r="Z44" t="s">
        <v>484</v>
      </c>
      <c r="AA44" s="2">
        <v>42814.161041666666</v>
      </c>
      <c r="AB44" s="2">
        <v>42822.016458333332</v>
      </c>
      <c r="AC44" t="s">
        <v>877</v>
      </c>
      <c r="AD44">
        <v>10</v>
      </c>
      <c r="AE44" t="str">
        <f t="shared" ca="1" si="12"/>
        <v>Platform Software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unspecified</v>
      </c>
    </row>
    <row r="45" spans="1:34" x14ac:dyDescent="0.3">
      <c r="A45">
        <f t="shared" si="8"/>
        <v>8</v>
      </c>
      <c r="B45">
        <f t="shared" si="9"/>
        <v>4</v>
      </c>
      <c r="C45" s="4">
        <f t="shared" ca="1" si="10"/>
        <v>97279</v>
      </c>
      <c r="D45">
        <v>97279</v>
      </c>
      <c r="E45" t="s">
        <v>513</v>
      </c>
      <c r="F45" t="s">
        <v>28</v>
      </c>
      <c r="G45" t="s">
        <v>866</v>
      </c>
      <c r="H45" t="s">
        <v>112</v>
      </c>
      <c r="I45" t="s">
        <v>247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810</v>
      </c>
      <c r="O45">
        <v>17090</v>
      </c>
      <c r="P45" t="s">
        <v>123</v>
      </c>
      <c r="Q45" t="s">
        <v>287</v>
      </c>
      <c r="R45" t="s">
        <v>82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108</v>
      </c>
      <c r="Y45" t="s">
        <v>103</v>
      </c>
      <c r="Z45" t="s">
        <v>484</v>
      </c>
      <c r="AA45" s="2">
        <v>42814.462037037039</v>
      </c>
      <c r="AB45" s="2">
        <v>42818.330717592595</v>
      </c>
      <c r="AD45">
        <v>2</v>
      </c>
      <c r="AE45" t="str">
        <f t="shared" ca="1" si="12"/>
        <v>Platform Software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P1</v>
      </c>
    </row>
    <row r="46" spans="1:34" x14ac:dyDescent="0.3">
      <c r="A46">
        <f t="shared" si="8"/>
        <v>6</v>
      </c>
      <c r="B46">
        <f t="shared" si="9"/>
        <v>1</v>
      </c>
      <c r="C46" s="4">
        <f t="shared" ca="1" si="10"/>
        <v>97378</v>
      </c>
      <c r="D46">
        <v>97378</v>
      </c>
      <c r="E46" t="s">
        <v>27</v>
      </c>
      <c r="F46" t="s">
        <v>28</v>
      </c>
      <c r="G46" t="s">
        <v>34</v>
      </c>
      <c r="H46" t="s">
        <v>94</v>
      </c>
      <c r="I46" t="s">
        <v>123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849</v>
      </c>
      <c r="O46" t="s">
        <v>123</v>
      </c>
      <c r="P46" t="s">
        <v>123</v>
      </c>
      <c r="Q46" t="s">
        <v>21</v>
      </c>
      <c r="R46" t="s">
        <v>82</v>
      </c>
      <c r="S46" t="s">
        <v>269</v>
      </c>
      <c r="T46" t="s">
        <v>36</v>
      </c>
      <c r="U46" t="s">
        <v>22</v>
      </c>
      <c r="V46" t="s">
        <v>82</v>
      </c>
      <c r="W46" t="s">
        <v>93</v>
      </c>
      <c r="X46" t="s">
        <v>850</v>
      </c>
      <c r="Y46" t="s">
        <v>484</v>
      </c>
      <c r="Z46" t="s">
        <v>484</v>
      </c>
      <c r="AA46" s="2">
        <v>42816.432962962965</v>
      </c>
      <c r="AB46" s="2">
        <v>42821.649282407408</v>
      </c>
      <c r="AC46" t="s">
        <v>906</v>
      </c>
      <c r="AD46">
        <v>3</v>
      </c>
      <c r="AE46" t="str">
        <f t="shared" ca="1" si="12"/>
        <v>Platform Software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P2</v>
      </c>
    </row>
    <row r="47" spans="1:34" x14ac:dyDescent="0.3">
      <c r="A47">
        <f t="shared" si="8"/>
        <v>5</v>
      </c>
      <c r="B47">
        <f t="shared" si="9"/>
        <v>1</v>
      </c>
      <c r="C47" s="4">
        <f t="shared" ca="1" si="10"/>
        <v>97440</v>
      </c>
      <c r="D47">
        <v>97440</v>
      </c>
      <c r="E47" t="s">
        <v>408</v>
      </c>
      <c r="F47" t="s">
        <v>28</v>
      </c>
      <c r="G47" t="s">
        <v>407</v>
      </c>
      <c r="H47" t="s">
        <v>184</v>
      </c>
      <c r="I47" t="s">
        <v>81</v>
      </c>
      <c r="J47" t="s">
        <v>123</v>
      </c>
      <c r="K47" t="str">
        <f t="shared" ca="1" si="11"/>
        <v>.</v>
      </c>
      <c r="L47" t="s">
        <v>484</v>
      </c>
      <c r="M47" t="s">
        <v>769</v>
      </c>
      <c r="N47" t="s">
        <v>872</v>
      </c>
      <c r="O47" t="s">
        <v>123</v>
      </c>
      <c r="P47" t="s">
        <v>168</v>
      </c>
      <c r="Q47" t="s">
        <v>287</v>
      </c>
      <c r="R47" t="s">
        <v>82</v>
      </c>
      <c r="S47" t="s">
        <v>269</v>
      </c>
      <c r="T47" t="s">
        <v>23</v>
      </c>
      <c r="U47" t="s">
        <v>22</v>
      </c>
      <c r="V47" t="s">
        <v>82</v>
      </c>
      <c r="W47" t="s">
        <v>32</v>
      </c>
      <c r="X47" t="s">
        <v>842</v>
      </c>
      <c r="Y47" t="s">
        <v>484</v>
      </c>
      <c r="Z47" t="s">
        <v>851</v>
      </c>
      <c r="AA47" s="2">
        <v>42817.456377314818</v>
      </c>
      <c r="AB47" s="2">
        <v>42821.655138888891</v>
      </c>
      <c r="AC47" t="s">
        <v>450</v>
      </c>
      <c r="AD47">
        <v>4</v>
      </c>
      <c r="AE47" t="str">
        <f t="shared" ca="1" si="12"/>
        <v>Platform Software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P2</v>
      </c>
    </row>
    <row r="48" spans="1:34" x14ac:dyDescent="0.3">
      <c r="A48">
        <f t="shared" si="8"/>
        <v>4</v>
      </c>
      <c r="B48">
        <f t="shared" si="9"/>
        <v>1</v>
      </c>
      <c r="C48" s="4">
        <f t="shared" ca="1" si="10"/>
        <v>97480</v>
      </c>
      <c r="D48">
        <v>97480</v>
      </c>
      <c r="E48" t="s">
        <v>108</v>
      </c>
      <c r="F48" t="s">
        <v>42</v>
      </c>
      <c r="G48" t="s">
        <v>411</v>
      </c>
      <c r="H48" t="s">
        <v>94</v>
      </c>
      <c r="I48" t="s">
        <v>123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880</v>
      </c>
      <c r="O48" t="s">
        <v>123</v>
      </c>
      <c r="P48" t="s">
        <v>123</v>
      </c>
      <c r="Q48" t="s">
        <v>21</v>
      </c>
      <c r="S48" t="s">
        <v>269</v>
      </c>
      <c r="T48" t="s">
        <v>36</v>
      </c>
      <c r="U48" t="s">
        <v>35</v>
      </c>
      <c r="V48" t="s">
        <v>29</v>
      </c>
      <c r="W48" t="s">
        <v>44</v>
      </c>
      <c r="X48" t="s">
        <v>881</v>
      </c>
      <c r="Y48" t="s">
        <v>484</v>
      </c>
      <c r="Z48" t="s">
        <v>484</v>
      </c>
      <c r="AA48" s="2">
        <v>42818.376030092593</v>
      </c>
      <c r="AB48" s="2">
        <v>42821.616932870369</v>
      </c>
      <c r="AD48">
        <v>7</v>
      </c>
      <c r="AE48" t="str">
        <f t="shared" ca="1" si="12"/>
        <v>PML Core Services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P2</v>
      </c>
    </row>
    <row r="49" spans="1:34" x14ac:dyDescent="0.3">
      <c r="A49">
        <f t="shared" si="8"/>
        <v>384</v>
      </c>
      <c r="B49">
        <f t="shared" si="9"/>
        <v>38</v>
      </c>
      <c r="C49" s="4">
        <f t="shared" ca="1" si="10"/>
        <v>78239</v>
      </c>
      <c r="D49">
        <v>78239</v>
      </c>
      <c r="E49" t="s">
        <v>84</v>
      </c>
      <c r="F49" t="s">
        <v>75</v>
      </c>
      <c r="G49" t="s">
        <v>262</v>
      </c>
      <c r="H49" t="s">
        <v>94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336</v>
      </c>
      <c r="O49" t="s">
        <v>123</v>
      </c>
      <c r="P49" t="s">
        <v>123</v>
      </c>
      <c r="Q49" t="s">
        <v>82</v>
      </c>
      <c r="S49" t="s">
        <v>269</v>
      </c>
      <c r="T49" t="s">
        <v>36</v>
      </c>
      <c r="U49" t="s">
        <v>35</v>
      </c>
      <c r="V49" t="s">
        <v>77</v>
      </c>
      <c r="W49" t="s">
        <v>78</v>
      </c>
      <c r="X49" t="s">
        <v>272</v>
      </c>
      <c r="Y49" t="s">
        <v>484</v>
      </c>
      <c r="Z49" t="s">
        <v>484</v>
      </c>
      <c r="AA49" s="2">
        <v>42433.336041666669</v>
      </c>
      <c r="AB49" s="2">
        <v>42786.249699074076</v>
      </c>
      <c r="AC49" t="s">
        <v>402</v>
      </c>
      <c r="AD49">
        <v>4</v>
      </c>
      <c r="AE49" t="str">
        <f t="shared" ca="1" si="12"/>
        <v>Protocols-AAUM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P2</v>
      </c>
    </row>
    <row r="50" spans="1:34" x14ac:dyDescent="0.3">
      <c r="A50">
        <f t="shared" si="8"/>
        <v>84</v>
      </c>
      <c r="B50">
        <f t="shared" si="9"/>
        <v>14</v>
      </c>
      <c r="C50" s="4">
        <f t="shared" ca="1" si="10"/>
        <v>94191</v>
      </c>
      <c r="D50">
        <v>94191</v>
      </c>
      <c r="E50" t="s">
        <v>186</v>
      </c>
      <c r="F50" t="s">
        <v>75</v>
      </c>
      <c r="G50" t="s">
        <v>76</v>
      </c>
      <c r="H50" t="s">
        <v>112</v>
      </c>
      <c r="I50" t="s">
        <v>30</v>
      </c>
      <c r="J50" t="s">
        <v>123</v>
      </c>
      <c r="K50" t="str">
        <f t="shared" ca="1" si="11"/>
        <v>.</v>
      </c>
      <c r="L50" t="s">
        <v>796</v>
      </c>
      <c r="M50" t="s">
        <v>484</v>
      </c>
      <c r="N50" t="s">
        <v>344</v>
      </c>
      <c r="O50">
        <v>12886</v>
      </c>
      <c r="P50" t="s">
        <v>123</v>
      </c>
      <c r="Q50" t="s">
        <v>82</v>
      </c>
      <c r="S50" t="s">
        <v>269</v>
      </c>
      <c r="T50" t="s">
        <v>36</v>
      </c>
      <c r="U50" t="s">
        <v>35</v>
      </c>
      <c r="V50" t="s">
        <v>25</v>
      </c>
      <c r="W50" t="s">
        <v>26</v>
      </c>
      <c r="X50" t="s">
        <v>272</v>
      </c>
      <c r="Y50" t="s">
        <v>103</v>
      </c>
      <c r="Z50" t="s">
        <v>484</v>
      </c>
      <c r="AA50" s="2">
        <v>42739.997685185182</v>
      </c>
      <c r="AB50" s="2">
        <v>42808.682870370372</v>
      </c>
      <c r="AD50">
        <v>7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P1</v>
      </c>
    </row>
    <row r="51" spans="1:34" x14ac:dyDescent="0.3">
      <c r="A51">
        <f t="shared" si="8"/>
        <v>57</v>
      </c>
      <c r="B51">
        <f t="shared" si="9"/>
        <v>13</v>
      </c>
      <c r="C51" s="4">
        <f t="shared" ca="1" si="10"/>
        <v>95343</v>
      </c>
      <c r="D51">
        <v>95343</v>
      </c>
      <c r="E51" t="s">
        <v>651</v>
      </c>
      <c r="F51" t="s">
        <v>75</v>
      </c>
      <c r="G51" t="s">
        <v>76</v>
      </c>
      <c r="H51" t="s">
        <v>184</v>
      </c>
      <c r="I51" t="s">
        <v>81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347</v>
      </c>
      <c r="O51" t="s">
        <v>123</v>
      </c>
      <c r="P51" t="s">
        <v>123</v>
      </c>
      <c r="Q51" t="s">
        <v>82</v>
      </c>
      <c r="S51" t="s">
        <v>269</v>
      </c>
      <c r="T51" t="s">
        <v>23</v>
      </c>
      <c r="U51" t="s">
        <v>22</v>
      </c>
      <c r="V51" t="s">
        <v>82</v>
      </c>
      <c r="W51" t="s">
        <v>95</v>
      </c>
      <c r="X51" t="s">
        <v>272</v>
      </c>
      <c r="Y51" t="s">
        <v>484</v>
      </c>
      <c r="Z51" t="s">
        <v>484</v>
      </c>
      <c r="AA51" s="2">
        <v>42767.691712962966</v>
      </c>
      <c r="AB51" s="2">
        <v>42809.343773148146</v>
      </c>
      <c r="AC51" t="s">
        <v>402</v>
      </c>
      <c r="AD51">
        <v>9</v>
      </c>
      <c r="AE51" t="str">
        <f t="shared" ca="1" si="12"/>
        <v>Protocols-AAUM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P0</v>
      </c>
    </row>
    <row r="52" spans="1:34" x14ac:dyDescent="0.3">
      <c r="A52">
        <f t="shared" si="8"/>
        <v>25</v>
      </c>
      <c r="B52">
        <f t="shared" si="9"/>
        <v>1</v>
      </c>
      <c r="C52" s="4">
        <f t="shared" ca="1" si="10"/>
        <v>96670</v>
      </c>
      <c r="D52">
        <v>96670</v>
      </c>
      <c r="E52" t="s">
        <v>651</v>
      </c>
      <c r="F52" t="s">
        <v>75</v>
      </c>
      <c r="G52" t="s">
        <v>76</v>
      </c>
      <c r="H52" t="s">
        <v>184</v>
      </c>
      <c r="I52" t="s">
        <v>81</v>
      </c>
      <c r="J52" t="s">
        <v>123</v>
      </c>
      <c r="K52" t="str">
        <f t="shared" ca="1" si="11"/>
        <v>.</v>
      </c>
      <c r="L52" t="s">
        <v>484</v>
      </c>
      <c r="M52" t="s">
        <v>768</v>
      </c>
      <c r="N52" t="s">
        <v>679</v>
      </c>
      <c r="O52" t="s">
        <v>123</v>
      </c>
      <c r="P52" t="s">
        <v>123</v>
      </c>
      <c r="Q52" t="s">
        <v>82</v>
      </c>
      <c r="S52" t="s">
        <v>269</v>
      </c>
      <c r="T52" t="s">
        <v>36</v>
      </c>
      <c r="U52" t="s">
        <v>22</v>
      </c>
      <c r="V52" t="s">
        <v>57</v>
      </c>
      <c r="W52" t="s">
        <v>680</v>
      </c>
      <c r="X52" t="s">
        <v>41</v>
      </c>
      <c r="Y52" t="s">
        <v>103</v>
      </c>
      <c r="Z52" t="s">
        <v>484</v>
      </c>
      <c r="AA52" s="2">
        <v>42797.616539351853</v>
      </c>
      <c r="AB52" s="2">
        <v>42821.650821759256</v>
      </c>
      <c r="AC52" t="s">
        <v>861</v>
      </c>
      <c r="AD52">
        <v>12</v>
      </c>
      <c r="AE52" t="str">
        <f t="shared" ca="1" si="12"/>
        <v>Protocols-AAUM</v>
      </c>
      <c r="AF52" t="str">
        <f t="shared" ca="1" si="13"/>
        <v>Avitus_1.4.0.61-20170329</v>
      </c>
      <c r="AG52" t="str">
        <f t="shared" ca="1" si="14"/>
        <v>NoWaive</v>
      </c>
      <c r="AH52" t="str">
        <f t="shared" ca="1" si="15"/>
        <v>P0</v>
      </c>
    </row>
    <row r="53" spans="1:34" x14ac:dyDescent="0.3">
      <c r="A53">
        <f t="shared" si="8"/>
        <v>22</v>
      </c>
      <c r="B53">
        <f t="shared" si="9"/>
        <v>8</v>
      </c>
      <c r="C53" s="4">
        <f t="shared" ca="1" si="10"/>
        <v>96684</v>
      </c>
      <c r="D53">
        <v>96684</v>
      </c>
      <c r="E53" t="s">
        <v>651</v>
      </c>
      <c r="F53" t="s">
        <v>75</v>
      </c>
      <c r="G53" t="s">
        <v>264</v>
      </c>
      <c r="H53" t="s">
        <v>94</v>
      </c>
      <c r="I53" t="s">
        <v>30</v>
      </c>
      <c r="J53" t="s">
        <v>123</v>
      </c>
      <c r="K53" t="str">
        <f t="shared" ca="1" si="11"/>
        <v>.</v>
      </c>
      <c r="L53" t="s">
        <v>484</v>
      </c>
      <c r="M53" t="s">
        <v>769</v>
      </c>
      <c r="N53" t="s">
        <v>681</v>
      </c>
      <c r="O53" t="s">
        <v>123</v>
      </c>
      <c r="P53" t="s">
        <v>123</v>
      </c>
      <c r="Q53" t="s">
        <v>82</v>
      </c>
      <c r="S53" t="s">
        <v>269</v>
      </c>
      <c r="T53" t="s">
        <v>36</v>
      </c>
      <c r="U53" t="s">
        <v>35</v>
      </c>
      <c r="V53" t="s">
        <v>43</v>
      </c>
      <c r="W53" t="s">
        <v>65</v>
      </c>
      <c r="X53" t="s">
        <v>108</v>
      </c>
      <c r="Y53" t="s">
        <v>484</v>
      </c>
      <c r="Z53" t="s">
        <v>484</v>
      </c>
      <c r="AA53" s="2">
        <v>42800.00984953704</v>
      </c>
      <c r="AB53" s="2">
        <v>42814.63380787037</v>
      </c>
      <c r="AD53">
        <v>1</v>
      </c>
      <c r="AE53" t="str">
        <f t="shared" ca="1" si="12"/>
        <v>Protocols-AAUM</v>
      </c>
      <c r="AF53" t="str">
        <f t="shared" ca="1" si="13"/>
        <v>Avitus_1.4.0.61-20170329</v>
      </c>
      <c r="AG53" t="str">
        <f t="shared" ca="1" si="14"/>
        <v>NoWaive</v>
      </c>
      <c r="AH53" t="str">
        <f t="shared" ca="1" si="15"/>
        <v>P2</v>
      </c>
    </row>
    <row r="54" spans="1:34" x14ac:dyDescent="0.3">
      <c r="A54">
        <f t="shared" si="8"/>
        <v>19</v>
      </c>
      <c r="B54">
        <f t="shared" si="9"/>
        <v>0</v>
      </c>
      <c r="C54" s="4">
        <f t="shared" ca="1" si="10"/>
        <v>96921</v>
      </c>
      <c r="D54">
        <v>96921</v>
      </c>
      <c r="E54" t="s">
        <v>149</v>
      </c>
      <c r="F54" t="s">
        <v>75</v>
      </c>
      <c r="G54" t="s">
        <v>76</v>
      </c>
      <c r="H54" t="s">
        <v>184</v>
      </c>
      <c r="I54" t="s">
        <v>245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862</v>
      </c>
      <c r="O54" t="s">
        <v>123</v>
      </c>
      <c r="P54" t="s">
        <v>123</v>
      </c>
      <c r="Q54" t="s">
        <v>82</v>
      </c>
      <c r="S54" t="s">
        <v>269</v>
      </c>
      <c r="T54" t="s">
        <v>36</v>
      </c>
      <c r="U54" t="s">
        <v>22</v>
      </c>
      <c r="V54" t="s">
        <v>82</v>
      </c>
      <c r="W54" t="s">
        <v>54</v>
      </c>
      <c r="X54" t="s">
        <v>47</v>
      </c>
      <c r="Y54" t="s">
        <v>484</v>
      </c>
      <c r="Z54" t="s">
        <v>484</v>
      </c>
      <c r="AA54" s="2">
        <v>42803.579780092594</v>
      </c>
      <c r="AB54" s="2">
        <v>42822.187997685185</v>
      </c>
      <c r="AC54" t="s">
        <v>402</v>
      </c>
      <c r="AD54">
        <v>33</v>
      </c>
      <c r="AE54" t="str">
        <f t="shared" ca="1" si="12"/>
        <v>Protocols-AAUM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unspecified</v>
      </c>
    </row>
    <row r="55" spans="1:34" x14ac:dyDescent="0.3">
      <c r="A55">
        <f t="shared" si="8"/>
        <v>12</v>
      </c>
      <c r="B55">
        <f t="shared" si="9"/>
        <v>8</v>
      </c>
      <c r="C55" s="4">
        <f t="shared" ca="1" si="10"/>
        <v>97142</v>
      </c>
      <c r="D55">
        <v>97142</v>
      </c>
      <c r="E55" t="s">
        <v>147</v>
      </c>
      <c r="F55" t="s">
        <v>75</v>
      </c>
      <c r="G55" t="s">
        <v>76</v>
      </c>
      <c r="H55" t="s">
        <v>94</v>
      </c>
      <c r="I55" t="s">
        <v>247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827</v>
      </c>
      <c r="O55" t="s">
        <v>123</v>
      </c>
      <c r="P55" t="s">
        <v>98</v>
      </c>
      <c r="Q55" t="s">
        <v>82</v>
      </c>
      <c r="S55" t="s">
        <v>269</v>
      </c>
      <c r="T55" t="s">
        <v>36</v>
      </c>
      <c r="U55" t="s">
        <v>35</v>
      </c>
      <c r="V55" t="s">
        <v>29</v>
      </c>
      <c r="W55" t="s">
        <v>65</v>
      </c>
      <c r="X55" t="s">
        <v>41</v>
      </c>
      <c r="Y55" t="s">
        <v>484</v>
      </c>
      <c r="Z55" t="s">
        <v>484</v>
      </c>
      <c r="AA55" s="2">
        <v>42810.325949074075</v>
      </c>
      <c r="AB55" s="2">
        <v>42814.576516203706</v>
      </c>
      <c r="AD55">
        <v>2</v>
      </c>
      <c r="AE55" t="str">
        <f t="shared" ca="1" si="12"/>
        <v>Protocols-AAUM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P2</v>
      </c>
    </row>
    <row r="56" spans="1:34" x14ac:dyDescent="0.3">
      <c r="A56">
        <f t="shared" si="8"/>
        <v>11</v>
      </c>
      <c r="B56">
        <f t="shared" si="9"/>
        <v>7</v>
      </c>
      <c r="C56" s="4">
        <f t="shared" ca="1" si="10"/>
        <v>97198</v>
      </c>
      <c r="D56">
        <v>97198</v>
      </c>
      <c r="E56" t="s">
        <v>134</v>
      </c>
      <c r="F56" t="s">
        <v>75</v>
      </c>
      <c r="G56" t="s">
        <v>266</v>
      </c>
      <c r="H56" t="s">
        <v>184</v>
      </c>
      <c r="I56" t="s">
        <v>81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828</v>
      </c>
      <c r="O56" t="s">
        <v>123</v>
      </c>
      <c r="P56" t="s">
        <v>123</v>
      </c>
      <c r="Q56" t="s">
        <v>82</v>
      </c>
      <c r="S56" t="s">
        <v>269</v>
      </c>
      <c r="T56" t="s">
        <v>23</v>
      </c>
      <c r="U56" t="s">
        <v>50</v>
      </c>
      <c r="V56" t="s">
        <v>82</v>
      </c>
      <c r="W56" t="s">
        <v>95</v>
      </c>
      <c r="X56" t="s">
        <v>829</v>
      </c>
      <c r="Y56" t="s">
        <v>484</v>
      </c>
      <c r="Z56" t="s">
        <v>484</v>
      </c>
      <c r="AA56" s="2">
        <v>42811.379606481481</v>
      </c>
      <c r="AB56" s="2">
        <v>42815.325995370367</v>
      </c>
      <c r="AC56" t="s">
        <v>830</v>
      </c>
      <c r="AD56">
        <v>4</v>
      </c>
      <c r="AE56" t="str">
        <f t="shared" ca="1" si="12"/>
        <v>Protocols-AAUM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P0</v>
      </c>
    </row>
    <row r="57" spans="1:34" x14ac:dyDescent="0.3">
      <c r="A57">
        <f t="shared" si="8"/>
        <v>5</v>
      </c>
      <c r="B57">
        <f t="shared" si="9"/>
        <v>1</v>
      </c>
      <c r="C57" s="4">
        <f t="shared" ca="1" si="10"/>
        <v>97429</v>
      </c>
      <c r="D57">
        <v>97429</v>
      </c>
      <c r="E57" t="s">
        <v>149</v>
      </c>
      <c r="F57" t="s">
        <v>75</v>
      </c>
      <c r="G57" t="s">
        <v>80</v>
      </c>
      <c r="H57" t="s">
        <v>94</v>
      </c>
      <c r="I57" t="s">
        <v>123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868</v>
      </c>
      <c r="O57" t="s">
        <v>123</v>
      </c>
      <c r="P57" t="s">
        <v>101</v>
      </c>
      <c r="Q57" t="s">
        <v>21</v>
      </c>
      <c r="S57" t="s">
        <v>269</v>
      </c>
      <c r="T57" t="s">
        <v>36</v>
      </c>
      <c r="U57" t="s">
        <v>22</v>
      </c>
      <c r="V57" t="s">
        <v>29</v>
      </c>
      <c r="W57" t="s">
        <v>65</v>
      </c>
      <c r="X57" t="s">
        <v>433</v>
      </c>
      <c r="Y57" t="s">
        <v>484</v>
      </c>
      <c r="Z57" t="s">
        <v>484</v>
      </c>
      <c r="AA57" s="2">
        <v>42817.292037037034</v>
      </c>
      <c r="AB57" s="2">
        <v>42821.27076388889</v>
      </c>
      <c r="AC57" t="s">
        <v>402</v>
      </c>
      <c r="AD57">
        <v>7</v>
      </c>
      <c r="AE57" t="str">
        <f t="shared" ca="1" si="12"/>
        <v>Protocols-AAUM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P2</v>
      </c>
    </row>
    <row r="58" spans="1:34" x14ac:dyDescent="0.3">
      <c r="A58">
        <f t="shared" si="8"/>
        <v>5</v>
      </c>
      <c r="B58">
        <f t="shared" si="9"/>
        <v>1</v>
      </c>
      <c r="C58" s="4">
        <f t="shared" ca="1" si="10"/>
        <v>97432</v>
      </c>
      <c r="D58">
        <v>97432</v>
      </c>
      <c r="E58" t="s">
        <v>186</v>
      </c>
      <c r="F58" t="s">
        <v>75</v>
      </c>
      <c r="G58" t="s">
        <v>479</v>
      </c>
      <c r="H58" t="s">
        <v>94</v>
      </c>
      <c r="I58" t="s">
        <v>81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907</v>
      </c>
      <c r="O58" t="s">
        <v>123</v>
      </c>
      <c r="P58" t="s">
        <v>123</v>
      </c>
      <c r="Q58" t="s">
        <v>82</v>
      </c>
      <c r="S58" t="s">
        <v>269</v>
      </c>
      <c r="T58" t="s">
        <v>23</v>
      </c>
      <c r="U58" t="s">
        <v>39</v>
      </c>
      <c r="V58" t="s">
        <v>82</v>
      </c>
      <c r="W58" t="s">
        <v>54</v>
      </c>
      <c r="X58" t="s">
        <v>870</v>
      </c>
      <c r="Y58" t="s">
        <v>484</v>
      </c>
      <c r="Z58" t="s">
        <v>484</v>
      </c>
      <c r="AA58" s="2">
        <v>42817.337476851855</v>
      </c>
      <c r="AB58" s="2">
        <v>42821.655509259261</v>
      </c>
      <c r="AD58">
        <v>9</v>
      </c>
      <c r="AE58" t="str">
        <f t="shared" ca="1" si="12"/>
        <v>Protocols-AAUM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P2</v>
      </c>
    </row>
    <row r="59" spans="1:34" x14ac:dyDescent="0.3">
      <c r="A59">
        <f t="shared" si="8"/>
        <v>4</v>
      </c>
      <c r="B59">
        <f t="shared" si="9"/>
        <v>1</v>
      </c>
      <c r="C59" s="4">
        <f t="shared" ca="1" si="10"/>
        <v>97474</v>
      </c>
      <c r="D59">
        <v>97474</v>
      </c>
      <c r="E59" t="s">
        <v>149</v>
      </c>
      <c r="F59" t="s">
        <v>75</v>
      </c>
      <c r="G59" t="s">
        <v>479</v>
      </c>
      <c r="H59" t="s">
        <v>94</v>
      </c>
      <c r="I59" t="s">
        <v>123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871</v>
      </c>
      <c r="O59" t="s">
        <v>123</v>
      </c>
      <c r="P59" t="s">
        <v>123</v>
      </c>
      <c r="Q59" t="s">
        <v>21</v>
      </c>
      <c r="S59" t="s">
        <v>269</v>
      </c>
      <c r="T59" t="s">
        <v>23</v>
      </c>
      <c r="U59" t="s">
        <v>39</v>
      </c>
      <c r="V59" t="s">
        <v>82</v>
      </c>
      <c r="W59" t="s">
        <v>54</v>
      </c>
      <c r="X59" t="s">
        <v>870</v>
      </c>
      <c r="Y59" t="s">
        <v>484</v>
      </c>
      <c r="Z59" t="s">
        <v>484</v>
      </c>
      <c r="AA59" s="2">
        <v>42818.25409722222</v>
      </c>
      <c r="AB59" s="2">
        <v>42821.301342592589</v>
      </c>
      <c r="AD59">
        <v>5</v>
      </c>
      <c r="AE59" t="str">
        <f t="shared" ca="1" si="12"/>
        <v>Protocols-AAUM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P2</v>
      </c>
    </row>
    <row r="60" spans="1:34" x14ac:dyDescent="0.3">
      <c r="A60">
        <f t="shared" si="8"/>
        <v>4</v>
      </c>
      <c r="B60">
        <f t="shared" si="9"/>
        <v>4</v>
      </c>
      <c r="C60" s="4">
        <f t="shared" ca="1" si="10"/>
        <v>97488</v>
      </c>
      <c r="D60">
        <v>97488</v>
      </c>
      <c r="E60" t="s">
        <v>186</v>
      </c>
      <c r="F60" t="s">
        <v>75</v>
      </c>
      <c r="G60" t="s">
        <v>76</v>
      </c>
      <c r="H60" t="s">
        <v>94</v>
      </c>
      <c r="I60" t="s">
        <v>68</v>
      </c>
      <c r="J60" t="s">
        <v>123</v>
      </c>
      <c r="K60" t="str">
        <f t="shared" ca="1" si="11"/>
        <v>NTR</v>
      </c>
      <c r="L60" t="s">
        <v>484</v>
      </c>
      <c r="M60" t="s">
        <v>484</v>
      </c>
      <c r="N60" t="s">
        <v>892</v>
      </c>
      <c r="O60" t="s">
        <v>123</v>
      </c>
      <c r="P60" t="s">
        <v>123</v>
      </c>
      <c r="Q60" t="s">
        <v>82</v>
      </c>
      <c r="S60" t="s">
        <v>269</v>
      </c>
      <c r="T60" t="s">
        <v>23</v>
      </c>
      <c r="U60" t="s">
        <v>22</v>
      </c>
      <c r="V60" t="s">
        <v>82</v>
      </c>
      <c r="W60" t="s">
        <v>67</v>
      </c>
      <c r="X60" t="s">
        <v>133</v>
      </c>
      <c r="Y60" t="s">
        <v>484</v>
      </c>
      <c r="Z60" t="s">
        <v>484</v>
      </c>
      <c r="AA60" s="2">
        <v>42818.512511574074</v>
      </c>
      <c r="AB60" s="2">
        <v>42818.518275462964</v>
      </c>
      <c r="AD60">
        <v>1</v>
      </c>
      <c r="AE60" t="str">
        <f t="shared" ca="1" si="12"/>
        <v>NTR</v>
      </c>
      <c r="AF60" t="str">
        <f t="shared" ca="1" si="13"/>
        <v>NoTarg</v>
      </c>
      <c r="AG60" t="str">
        <f t="shared" ca="1" si="14"/>
        <v>NoWaive</v>
      </c>
      <c r="AH60" t="str">
        <f t="shared" ca="1" si="15"/>
        <v>NTR</v>
      </c>
    </row>
    <row r="61" spans="1:34" x14ac:dyDescent="0.3">
      <c r="A61">
        <f t="shared" si="8"/>
        <v>1</v>
      </c>
      <c r="B61">
        <f t="shared" si="9"/>
        <v>0</v>
      </c>
      <c r="C61" s="4">
        <f t="shared" ca="1" si="10"/>
        <v>97526</v>
      </c>
      <c r="D61">
        <v>97526</v>
      </c>
      <c r="E61" t="s">
        <v>41</v>
      </c>
      <c r="F61" t="s">
        <v>75</v>
      </c>
      <c r="G61" t="s">
        <v>76</v>
      </c>
      <c r="H61" t="s">
        <v>94</v>
      </c>
      <c r="I61" t="s">
        <v>123</v>
      </c>
      <c r="J61" t="s">
        <v>123</v>
      </c>
      <c r="K61" t="str">
        <f t="shared" ca="1" si="11"/>
        <v>NTR</v>
      </c>
      <c r="L61" t="s">
        <v>484</v>
      </c>
      <c r="M61" t="s">
        <v>484</v>
      </c>
      <c r="N61" t="s">
        <v>902</v>
      </c>
      <c r="O61" t="s">
        <v>123</v>
      </c>
      <c r="P61" t="s">
        <v>123</v>
      </c>
      <c r="Q61" t="s">
        <v>21</v>
      </c>
      <c r="S61" t="s">
        <v>269</v>
      </c>
      <c r="T61" t="s">
        <v>23</v>
      </c>
      <c r="U61" t="s">
        <v>22</v>
      </c>
      <c r="V61" t="s">
        <v>82</v>
      </c>
      <c r="W61" t="s">
        <v>54</v>
      </c>
      <c r="X61" t="s">
        <v>870</v>
      </c>
      <c r="Y61" t="s">
        <v>484</v>
      </c>
      <c r="Z61" t="s">
        <v>484</v>
      </c>
      <c r="AA61" s="2">
        <v>42821.299687500003</v>
      </c>
      <c r="AB61" s="2">
        <v>42822.244317129633</v>
      </c>
      <c r="AD61">
        <v>7</v>
      </c>
      <c r="AE61" t="str">
        <f t="shared" ca="1" si="12"/>
        <v>NTR</v>
      </c>
      <c r="AF61" t="str">
        <f t="shared" ca="1" si="13"/>
        <v>NoTarg</v>
      </c>
      <c r="AG61" t="str">
        <f t="shared" ca="1" si="14"/>
        <v>NoWaive</v>
      </c>
      <c r="AH61" t="str">
        <f t="shared" ca="1" si="15"/>
        <v>NTR</v>
      </c>
    </row>
    <row r="62" spans="1:34" x14ac:dyDescent="0.3">
      <c r="A62">
        <f t="shared" si="8"/>
        <v>21</v>
      </c>
      <c r="B62">
        <f t="shared" si="9"/>
        <v>1</v>
      </c>
      <c r="C62" s="4">
        <f t="shared" ca="1" si="10"/>
        <v>96774</v>
      </c>
      <c r="D62">
        <v>96774</v>
      </c>
      <c r="E62" t="s">
        <v>106</v>
      </c>
      <c r="F62" t="s">
        <v>97</v>
      </c>
      <c r="G62" t="s">
        <v>96</v>
      </c>
      <c r="H62" t="s">
        <v>184</v>
      </c>
      <c r="I62" t="s">
        <v>81</v>
      </c>
      <c r="J62" t="s">
        <v>123</v>
      </c>
      <c r="K62" t="str">
        <f t="shared" ca="1" si="11"/>
        <v>.</v>
      </c>
      <c r="L62" t="s">
        <v>484</v>
      </c>
      <c r="M62" t="s">
        <v>769</v>
      </c>
      <c r="N62" t="s">
        <v>719</v>
      </c>
      <c r="O62" t="s">
        <v>123</v>
      </c>
      <c r="P62" t="s">
        <v>123</v>
      </c>
      <c r="Q62" t="s">
        <v>82</v>
      </c>
      <c r="S62" t="s">
        <v>269</v>
      </c>
      <c r="T62" t="s">
        <v>36</v>
      </c>
      <c r="U62" t="s">
        <v>35</v>
      </c>
      <c r="V62" t="s">
        <v>720</v>
      </c>
      <c r="W62" t="s">
        <v>54</v>
      </c>
      <c r="X62" t="s">
        <v>106</v>
      </c>
      <c r="Y62" t="s">
        <v>484</v>
      </c>
      <c r="Z62" t="s">
        <v>847</v>
      </c>
      <c r="AA62" s="2">
        <v>42801.280335648145</v>
      </c>
      <c r="AB62" s="2">
        <v>42821.353784722225</v>
      </c>
      <c r="AD62">
        <v>3</v>
      </c>
      <c r="AE62" t="str">
        <f t="shared" ca="1" si="12"/>
        <v>Protocols-HTTP</v>
      </c>
      <c r="AF62" t="str">
        <f t="shared" ca="1" si="13"/>
        <v>Avitus_1.4.0.61-20170329</v>
      </c>
      <c r="AG62" t="str">
        <f t="shared" ca="1" si="14"/>
        <v>NoWaive</v>
      </c>
      <c r="AH62" t="str">
        <f t="shared" ca="1" si="15"/>
        <v>P0</v>
      </c>
    </row>
    <row r="63" spans="1:34" x14ac:dyDescent="0.3">
      <c r="A63">
        <f t="shared" si="8"/>
        <v>2</v>
      </c>
      <c r="B63">
        <f t="shared" si="9"/>
        <v>1</v>
      </c>
      <c r="C63" s="4">
        <f t="shared" ca="1" si="10"/>
        <v>97512</v>
      </c>
      <c r="D63">
        <v>97512</v>
      </c>
      <c r="E63" t="s">
        <v>229</v>
      </c>
      <c r="F63" t="s">
        <v>230</v>
      </c>
      <c r="G63" t="s">
        <v>648</v>
      </c>
      <c r="H63" t="s">
        <v>94</v>
      </c>
      <c r="I63" t="s">
        <v>123</v>
      </c>
      <c r="J63" t="s">
        <v>123</v>
      </c>
      <c r="K63" t="str">
        <f t="shared" ca="1" si="11"/>
        <v>NTR</v>
      </c>
      <c r="L63" t="s">
        <v>484</v>
      </c>
      <c r="M63" t="s">
        <v>768</v>
      </c>
      <c r="N63" t="s">
        <v>899</v>
      </c>
      <c r="O63" t="s">
        <v>123</v>
      </c>
      <c r="P63" t="s">
        <v>123</v>
      </c>
      <c r="Q63" t="s">
        <v>82</v>
      </c>
      <c r="S63" t="s">
        <v>269</v>
      </c>
      <c r="T63" t="s">
        <v>36</v>
      </c>
      <c r="U63" t="s">
        <v>35</v>
      </c>
      <c r="V63" t="s">
        <v>900</v>
      </c>
      <c r="W63" t="s">
        <v>44</v>
      </c>
      <c r="X63" t="s">
        <v>229</v>
      </c>
      <c r="Y63" t="s">
        <v>484</v>
      </c>
      <c r="Z63" t="s">
        <v>484</v>
      </c>
      <c r="AA63" s="2">
        <v>42820.998090277775</v>
      </c>
      <c r="AB63" s="2">
        <v>42821.099456018521</v>
      </c>
      <c r="AD63">
        <v>1</v>
      </c>
      <c r="AE63" t="str">
        <f t="shared" ca="1" si="12"/>
        <v>NTR</v>
      </c>
      <c r="AF63" t="str">
        <f t="shared" ca="1" si="13"/>
        <v>NoTarg</v>
      </c>
      <c r="AG63" t="str">
        <f t="shared" ca="1" si="14"/>
        <v>NoWaive</v>
      </c>
      <c r="AH63" t="str">
        <f t="shared" ca="1" si="15"/>
        <v>NTR</v>
      </c>
    </row>
    <row r="64" spans="1:34" x14ac:dyDescent="0.3">
      <c r="A64">
        <f t="shared" si="8"/>
        <v>384</v>
      </c>
      <c r="B64">
        <f t="shared" si="9"/>
        <v>133</v>
      </c>
      <c r="C64" s="4">
        <f t="shared" ca="1" si="10"/>
        <v>78244</v>
      </c>
      <c r="D64">
        <v>78244</v>
      </c>
      <c r="E64" t="s">
        <v>155</v>
      </c>
      <c r="F64" t="s">
        <v>19</v>
      </c>
      <c r="G64" t="s">
        <v>83</v>
      </c>
      <c r="H64" t="s">
        <v>94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353</v>
      </c>
      <c r="O64" t="s">
        <v>123</v>
      </c>
      <c r="P64" t="s">
        <v>123</v>
      </c>
      <c r="Q64" t="s">
        <v>82</v>
      </c>
      <c r="S64" t="s">
        <v>269</v>
      </c>
      <c r="T64" t="s">
        <v>36</v>
      </c>
      <c r="U64" t="s">
        <v>35</v>
      </c>
      <c r="V64" t="s">
        <v>43</v>
      </c>
      <c r="W64" t="s">
        <v>65</v>
      </c>
      <c r="X64" t="s">
        <v>272</v>
      </c>
      <c r="Y64" t="s">
        <v>100</v>
      </c>
      <c r="Z64" t="s">
        <v>484</v>
      </c>
      <c r="AA64" s="2">
        <v>42433.348449074074</v>
      </c>
      <c r="AB64" s="2">
        <v>42689.149375000001</v>
      </c>
      <c r="AD64">
        <v>3</v>
      </c>
      <c r="AE64" t="str">
        <f t="shared" ca="1" si="12"/>
        <v>Protocols-NFS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P2</v>
      </c>
    </row>
    <row r="65" spans="1:34" x14ac:dyDescent="0.3">
      <c r="A65">
        <f t="shared" si="8"/>
        <v>1</v>
      </c>
      <c r="B65">
        <f t="shared" si="9"/>
        <v>1</v>
      </c>
      <c r="C65" s="4">
        <f t="shared" ca="1" si="10"/>
        <v>97525</v>
      </c>
      <c r="D65">
        <v>97525</v>
      </c>
      <c r="E65" t="s">
        <v>895</v>
      </c>
      <c r="F65" t="s">
        <v>19</v>
      </c>
      <c r="G65" t="s">
        <v>896</v>
      </c>
      <c r="H65" t="s">
        <v>94</v>
      </c>
      <c r="I65" t="s">
        <v>123</v>
      </c>
      <c r="J65" t="s">
        <v>123</v>
      </c>
      <c r="K65" t="str">
        <f t="shared" ca="1" si="11"/>
        <v>NTR</v>
      </c>
      <c r="L65" t="s">
        <v>484</v>
      </c>
      <c r="M65" t="s">
        <v>484</v>
      </c>
      <c r="N65" t="s">
        <v>901</v>
      </c>
      <c r="O65" t="s">
        <v>123</v>
      </c>
      <c r="P65" t="s">
        <v>123</v>
      </c>
      <c r="Q65" t="s">
        <v>21</v>
      </c>
      <c r="S65" t="s">
        <v>269</v>
      </c>
      <c r="T65" t="s">
        <v>36</v>
      </c>
      <c r="U65" t="s">
        <v>35</v>
      </c>
      <c r="V65" t="s">
        <v>82</v>
      </c>
      <c r="W65" t="s">
        <v>54</v>
      </c>
      <c r="X65" t="s">
        <v>127</v>
      </c>
      <c r="Y65" t="s">
        <v>484</v>
      </c>
      <c r="Z65" t="s">
        <v>484</v>
      </c>
      <c r="AA65" s="2">
        <v>42821.240601851852</v>
      </c>
      <c r="AB65" s="2">
        <v>42821.357789351852</v>
      </c>
      <c r="AD65">
        <v>2</v>
      </c>
      <c r="AE65" t="str">
        <f t="shared" ca="1" si="12"/>
        <v>NTR</v>
      </c>
      <c r="AF65" t="str">
        <f t="shared" ca="1" si="13"/>
        <v>NoTarg</v>
      </c>
      <c r="AG65" t="str">
        <f t="shared" ca="1" si="14"/>
        <v>NoWaive</v>
      </c>
      <c r="AH65" t="str">
        <f t="shared" ca="1" si="15"/>
        <v>NTR</v>
      </c>
    </row>
    <row r="66" spans="1:34" x14ac:dyDescent="0.3">
      <c r="A66">
        <f t="shared" ref="A66:A100" si="16">DAYS360(AA66,$K$104)</f>
        <v>329</v>
      </c>
      <c r="B66">
        <f t="shared" ref="B66:B100" si="17">DAYS360(AB66,$K$104)</f>
        <v>50</v>
      </c>
      <c r="C66" s="4">
        <f t="shared" ref="C66:C100" ca="1" si="18">HYPERLINK($N$174 &amp; INDIRECT("d" &amp; ROW()),INDIRECT("d" &amp; ROW()))</f>
        <v>81963</v>
      </c>
      <c r="D66">
        <v>81963</v>
      </c>
      <c r="E66" t="s">
        <v>18</v>
      </c>
      <c r="F66" t="s">
        <v>86</v>
      </c>
      <c r="G66" t="s">
        <v>87</v>
      </c>
      <c r="H66" t="s">
        <v>112</v>
      </c>
      <c r="I66" t="s">
        <v>30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354</v>
      </c>
      <c r="O66">
        <v>10905</v>
      </c>
      <c r="P66" t="s">
        <v>123</v>
      </c>
      <c r="Q66" t="s">
        <v>82</v>
      </c>
      <c r="S66" t="s">
        <v>269</v>
      </c>
      <c r="T66" t="s">
        <v>23</v>
      </c>
      <c r="U66" t="s">
        <v>22</v>
      </c>
      <c r="V66" t="s">
        <v>60</v>
      </c>
      <c r="W66" t="s">
        <v>26</v>
      </c>
      <c r="X66" t="s">
        <v>272</v>
      </c>
      <c r="Y66" t="s">
        <v>484</v>
      </c>
      <c r="Z66" t="s">
        <v>484</v>
      </c>
      <c r="AA66" s="2">
        <v>42489.026759259257</v>
      </c>
      <c r="AB66" s="2">
        <v>42774.287557870368</v>
      </c>
      <c r="AD66">
        <v>3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P1</v>
      </c>
    </row>
    <row r="67" spans="1:34" x14ac:dyDescent="0.3">
      <c r="A67">
        <f t="shared" si="16"/>
        <v>324</v>
      </c>
      <c r="B67">
        <f t="shared" si="17"/>
        <v>68</v>
      </c>
      <c r="C67" s="4">
        <f t="shared" ca="1" si="18"/>
        <v>82178</v>
      </c>
      <c r="D67">
        <v>82178</v>
      </c>
      <c r="E67" t="s">
        <v>18</v>
      </c>
      <c r="F67" t="s">
        <v>86</v>
      </c>
      <c r="G67" t="s">
        <v>87</v>
      </c>
      <c r="H67" t="s">
        <v>112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355</v>
      </c>
      <c r="O67">
        <v>10938</v>
      </c>
      <c r="P67" t="s">
        <v>123</v>
      </c>
      <c r="Q67" t="s">
        <v>82</v>
      </c>
      <c r="S67" t="s">
        <v>269</v>
      </c>
      <c r="T67" t="s">
        <v>36</v>
      </c>
      <c r="U67" t="s">
        <v>22</v>
      </c>
      <c r="V67" t="s">
        <v>60</v>
      </c>
      <c r="W67" t="s">
        <v>26</v>
      </c>
      <c r="X67" t="s">
        <v>272</v>
      </c>
      <c r="Y67" t="s">
        <v>484</v>
      </c>
      <c r="Z67" t="s">
        <v>484</v>
      </c>
      <c r="AA67" s="2">
        <v>42494.02715277778</v>
      </c>
      <c r="AB67" s="2">
        <v>42755.045428240737</v>
      </c>
      <c r="AD67">
        <v>2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P1</v>
      </c>
    </row>
    <row r="68" spans="1:34" x14ac:dyDescent="0.3">
      <c r="A68">
        <f t="shared" si="16"/>
        <v>151</v>
      </c>
      <c r="B68">
        <f t="shared" si="17"/>
        <v>20</v>
      </c>
      <c r="C68" s="4">
        <f t="shared" ca="1" si="18"/>
        <v>91457</v>
      </c>
      <c r="D68">
        <v>91457</v>
      </c>
      <c r="E68" t="s">
        <v>74</v>
      </c>
      <c r="F68" t="s">
        <v>86</v>
      </c>
      <c r="G68" t="s">
        <v>87</v>
      </c>
      <c r="H68" t="s">
        <v>184</v>
      </c>
      <c r="I68" t="s">
        <v>30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358</v>
      </c>
      <c r="O68" t="s">
        <v>123</v>
      </c>
      <c r="P68" t="s">
        <v>123</v>
      </c>
      <c r="Q68" t="s">
        <v>82</v>
      </c>
      <c r="S68" t="s">
        <v>269</v>
      </c>
      <c r="T68" t="s">
        <v>36</v>
      </c>
      <c r="U68" t="s">
        <v>35</v>
      </c>
      <c r="V68" t="s">
        <v>29</v>
      </c>
      <c r="W68" t="s">
        <v>54</v>
      </c>
      <c r="X68" t="s">
        <v>272</v>
      </c>
      <c r="Y68" t="s">
        <v>100</v>
      </c>
      <c r="Z68" t="s">
        <v>484</v>
      </c>
      <c r="AA68" s="2">
        <v>42670.388807870368</v>
      </c>
      <c r="AB68" s="2">
        <v>42802.695787037039</v>
      </c>
      <c r="AD68">
        <v>6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P0</v>
      </c>
    </row>
    <row r="69" spans="1:34" x14ac:dyDescent="0.3">
      <c r="A69">
        <f t="shared" si="16"/>
        <v>147</v>
      </c>
      <c r="B69">
        <f t="shared" si="17"/>
        <v>68</v>
      </c>
      <c r="C69" s="4">
        <f t="shared" ca="1" si="18"/>
        <v>91629</v>
      </c>
      <c r="D69">
        <v>91629</v>
      </c>
      <c r="E69" t="s">
        <v>18</v>
      </c>
      <c r="F69" t="s">
        <v>86</v>
      </c>
      <c r="G69" t="s">
        <v>92</v>
      </c>
      <c r="H69" t="s">
        <v>112</v>
      </c>
      <c r="I69" t="s">
        <v>30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360</v>
      </c>
      <c r="O69">
        <v>12271</v>
      </c>
      <c r="P69" t="s">
        <v>123</v>
      </c>
      <c r="Q69" t="s">
        <v>82</v>
      </c>
      <c r="S69" t="s">
        <v>269</v>
      </c>
      <c r="T69" t="s">
        <v>23</v>
      </c>
      <c r="U69" t="s">
        <v>22</v>
      </c>
      <c r="V69" t="s">
        <v>25</v>
      </c>
      <c r="W69" t="s">
        <v>26</v>
      </c>
      <c r="X69" t="s">
        <v>272</v>
      </c>
      <c r="Y69" t="s">
        <v>484</v>
      </c>
      <c r="Z69" t="s">
        <v>484</v>
      </c>
      <c r="AA69" s="2">
        <v>42675.623761574076</v>
      </c>
      <c r="AB69" s="2">
        <v>42755.023877314816</v>
      </c>
      <c r="AD69">
        <v>2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P1</v>
      </c>
    </row>
    <row r="70" spans="1:34" x14ac:dyDescent="0.3">
      <c r="A70">
        <f t="shared" si="16"/>
        <v>68</v>
      </c>
      <c r="B70">
        <f t="shared" si="17"/>
        <v>44</v>
      </c>
      <c r="C70" s="4">
        <f t="shared" ca="1" si="18"/>
        <v>94832</v>
      </c>
      <c r="D70">
        <v>94832</v>
      </c>
      <c r="E70" t="s">
        <v>242</v>
      </c>
      <c r="F70" t="s">
        <v>86</v>
      </c>
      <c r="G70" t="s">
        <v>92</v>
      </c>
      <c r="H70" t="s">
        <v>184</v>
      </c>
      <c r="I70" t="s">
        <v>81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270</v>
      </c>
      <c r="O70" t="s">
        <v>123</v>
      </c>
      <c r="P70" t="s">
        <v>271</v>
      </c>
      <c r="Q70" t="s">
        <v>82</v>
      </c>
      <c r="S70" t="s">
        <v>269</v>
      </c>
      <c r="T70" t="s">
        <v>51</v>
      </c>
      <c r="U70" t="s">
        <v>22</v>
      </c>
      <c r="V70" t="s">
        <v>82</v>
      </c>
      <c r="W70" t="s">
        <v>54</v>
      </c>
      <c r="X70" t="s">
        <v>272</v>
      </c>
      <c r="Y70" t="s">
        <v>484</v>
      </c>
      <c r="Z70" t="s">
        <v>484</v>
      </c>
      <c r="AA70" s="2">
        <v>42755.471365740741</v>
      </c>
      <c r="AB70" s="2">
        <v>42780.311030092591</v>
      </c>
      <c r="AC70" t="s">
        <v>170</v>
      </c>
      <c r="AD70">
        <v>3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P0</v>
      </c>
    </row>
    <row r="71" spans="1:34" x14ac:dyDescent="0.3">
      <c r="A71">
        <f t="shared" si="16"/>
        <v>68</v>
      </c>
      <c r="B71">
        <f t="shared" si="17"/>
        <v>35</v>
      </c>
      <c r="C71" s="4">
        <f t="shared" ca="1" si="18"/>
        <v>94835</v>
      </c>
      <c r="D71">
        <v>94835</v>
      </c>
      <c r="E71" t="s">
        <v>561</v>
      </c>
      <c r="F71" t="s">
        <v>86</v>
      </c>
      <c r="G71" t="s">
        <v>87</v>
      </c>
      <c r="H71" t="s">
        <v>112</v>
      </c>
      <c r="I71" t="s">
        <v>30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363</v>
      </c>
      <c r="O71">
        <v>13183</v>
      </c>
      <c r="P71" t="s">
        <v>213</v>
      </c>
      <c r="Q71" t="s">
        <v>82</v>
      </c>
      <c r="S71" t="s">
        <v>269</v>
      </c>
      <c r="T71" t="s">
        <v>36</v>
      </c>
      <c r="U71" t="s">
        <v>35</v>
      </c>
      <c r="V71" t="s">
        <v>190</v>
      </c>
      <c r="W71" t="s">
        <v>26</v>
      </c>
      <c r="X71" t="s">
        <v>272</v>
      </c>
      <c r="Y71" t="s">
        <v>103</v>
      </c>
      <c r="Z71" t="s">
        <v>484</v>
      </c>
      <c r="AA71" s="2">
        <v>42755.484872685185</v>
      </c>
      <c r="AB71" s="2">
        <v>42789.603206018517</v>
      </c>
      <c r="AD71">
        <v>1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P1</v>
      </c>
    </row>
    <row r="72" spans="1:34" x14ac:dyDescent="0.3">
      <c r="A72">
        <f t="shared" si="16"/>
        <v>61</v>
      </c>
      <c r="B72">
        <f t="shared" si="17"/>
        <v>1</v>
      </c>
      <c r="C72" s="4">
        <f t="shared" ca="1" si="18"/>
        <v>95135</v>
      </c>
      <c r="D72">
        <v>95135</v>
      </c>
      <c r="E72" t="s">
        <v>118</v>
      </c>
      <c r="F72" t="s">
        <v>86</v>
      </c>
      <c r="G72" t="s">
        <v>135</v>
      </c>
      <c r="H72" t="s">
        <v>184</v>
      </c>
      <c r="I72" t="s">
        <v>30</v>
      </c>
      <c r="J72" t="s">
        <v>123</v>
      </c>
      <c r="K72" t="str">
        <f t="shared" ca="1" si="19"/>
        <v>.</v>
      </c>
      <c r="L72" t="s">
        <v>484</v>
      </c>
      <c r="M72" t="s">
        <v>769</v>
      </c>
      <c r="N72" t="s">
        <v>364</v>
      </c>
      <c r="O72" t="s">
        <v>123</v>
      </c>
      <c r="P72" t="s">
        <v>212</v>
      </c>
      <c r="Q72" t="s">
        <v>82</v>
      </c>
      <c r="S72" t="s">
        <v>269</v>
      </c>
      <c r="T72" t="s">
        <v>36</v>
      </c>
      <c r="U72" t="s">
        <v>35</v>
      </c>
      <c r="V72" t="s">
        <v>29</v>
      </c>
      <c r="W72" t="s">
        <v>44</v>
      </c>
      <c r="X72" t="s">
        <v>272</v>
      </c>
      <c r="Y72" t="s">
        <v>484</v>
      </c>
      <c r="Z72" t="s">
        <v>851</v>
      </c>
      <c r="AA72" s="2">
        <v>42762.388159722221</v>
      </c>
      <c r="AB72" s="2">
        <v>42821.727662037039</v>
      </c>
      <c r="AD72">
        <v>8</v>
      </c>
      <c r="AE72" t="str">
        <f t="shared" ca="1" si="20"/>
        <v>Protocols-SMB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P0</v>
      </c>
    </row>
    <row r="73" spans="1:34" x14ac:dyDescent="0.3">
      <c r="A73">
        <f t="shared" si="16"/>
        <v>35</v>
      </c>
      <c r="B73">
        <f t="shared" si="17"/>
        <v>8</v>
      </c>
      <c r="C73" s="4">
        <f t="shared" ca="1" si="18"/>
        <v>96345</v>
      </c>
      <c r="D73">
        <v>96345</v>
      </c>
      <c r="E73" t="s">
        <v>559</v>
      </c>
      <c r="F73" t="s">
        <v>86</v>
      </c>
      <c r="G73" t="s">
        <v>92</v>
      </c>
      <c r="H73" t="s">
        <v>184</v>
      </c>
      <c r="I73" t="s">
        <v>560</v>
      </c>
      <c r="J73" t="s">
        <v>123</v>
      </c>
      <c r="K73" t="str">
        <f t="shared" ca="1" si="19"/>
        <v>.</v>
      </c>
      <c r="L73" t="s">
        <v>484</v>
      </c>
      <c r="M73" t="s">
        <v>484</v>
      </c>
      <c r="N73" t="s">
        <v>582</v>
      </c>
      <c r="O73" t="s">
        <v>123</v>
      </c>
      <c r="P73" t="s">
        <v>123</v>
      </c>
      <c r="Q73" t="s">
        <v>82</v>
      </c>
      <c r="S73" t="s">
        <v>269</v>
      </c>
      <c r="T73" t="s">
        <v>51</v>
      </c>
      <c r="U73" t="s">
        <v>22</v>
      </c>
      <c r="V73" t="s">
        <v>82</v>
      </c>
      <c r="W73" t="s">
        <v>40</v>
      </c>
      <c r="X73" t="s">
        <v>559</v>
      </c>
      <c r="Y73" t="s">
        <v>484</v>
      </c>
      <c r="Z73" t="s">
        <v>484</v>
      </c>
      <c r="AA73" s="2">
        <v>42789.95722222222</v>
      </c>
      <c r="AB73" s="2">
        <v>42814.417916666665</v>
      </c>
      <c r="AC73" t="s">
        <v>789</v>
      </c>
      <c r="AD73">
        <v>62</v>
      </c>
      <c r="AE73" t="str">
        <f t="shared" ca="1" si="20"/>
        <v>Protocols-SMB</v>
      </c>
      <c r="AF73" t="str">
        <f t="shared" ca="1" si="21"/>
        <v xml:space="preserve"> ---</v>
      </c>
      <c r="AG73" t="str">
        <f t="shared" ca="1" si="22"/>
        <v>NoWaive</v>
      </c>
      <c r="AH73" t="str">
        <f t="shared" ca="1" si="23"/>
        <v>P0</v>
      </c>
    </row>
    <row r="74" spans="1:34" x14ac:dyDescent="0.3">
      <c r="A74">
        <f t="shared" si="16"/>
        <v>20</v>
      </c>
      <c r="B74">
        <f t="shared" si="17"/>
        <v>15</v>
      </c>
      <c r="C74" s="4">
        <f t="shared" ca="1" si="18"/>
        <v>96870</v>
      </c>
      <c r="D74">
        <v>96870</v>
      </c>
      <c r="E74" t="s">
        <v>91</v>
      </c>
      <c r="F74" t="s">
        <v>86</v>
      </c>
      <c r="G74" t="s">
        <v>266</v>
      </c>
      <c r="H74" t="s">
        <v>184</v>
      </c>
      <c r="I74" t="s">
        <v>81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772</v>
      </c>
      <c r="O74" t="s">
        <v>123</v>
      </c>
      <c r="P74" t="s">
        <v>123</v>
      </c>
      <c r="Q74" t="s">
        <v>82</v>
      </c>
      <c r="S74" t="s">
        <v>269</v>
      </c>
      <c r="T74" t="s">
        <v>36</v>
      </c>
      <c r="U74" t="s">
        <v>22</v>
      </c>
      <c r="V74" t="s">
        <v>82</v>
      </c>
      <c r="W74" t="s">
        <v>54</v>
      </c>
      <c r="X74" t="s">
        <v>405</v>
      </c>
      <c r="Y74" t="s">
        <v>484</v>
      </c>
      <c r="Z74" t="s">
        <v>484</v>
      </c>
      <c r="AA74" s="2">
        <v>42802.551319444443</v>
      </c>
      <c r="AB74" s="2">
        <v>42807.556608796294</v>
      </c>
      <c r="AD74">
        <v>1</v>
      </c>
      <c r="AE74" t="str">
        <f t="shared" ca="1" si="20"/>
        <v>Protocols-SMB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P0</v>
      </c>
    </row>
    <row r="75" spans="1:34" x14ac:dyDescent="0.3">
      <c r="A75">
        <f t="shared" si="16"/>
        <v>15</v>
      </c>
      <c r="B75">
        <f t="shared" si="17"/>
        <v>10</v>
      </c>
      <c r="C75" s="4">
        <f t="shared" ca="1" si="18"/>
        <v>97003</v>
      </c>
      <c r="D75">
        <v>97003</v>
      </c>
      <c r="E75" t="s">
        <v>399</v>
      </c>
      <c r="F75" t="s">
        <v>86</v>
      </c>
      <c r="G75" t="s">
        <v>87</v>
      </c>
      <c r="H75" t="s">
        <v>184</v>
      </c>
      <c r="I75" t="s">
        <v>68</v>
      </c>
      <c r="J75" t="s">
        <v>123</v>
      </c>
      <c r="K75" t="str">
        <f t="shared" ca="1" si="19"/>
        <v>.</v>
      </c>
      <c r="L75" t="s">
        <v>484</v>
      </c>
      <c r="M75" t="s">
        <v>484</v>
      </c>
      <c r="N75" t="s">
        <v>775</v>
      </c>
      <c r="O75" t="s">
        <v>123</v>
      </c>
      <c r="P75" t="s">
        <v>123</v>
      </c>
      <c r="Q75" t="s">
        <v>82</v>
      </c>
      <c r="S75" t="s">
        <v>269</v>
      </c>
      <c r="T75" t="s">
        <v>23</v>
      </c>
      <c r="U75" t="s">
        <v>22</v>
      </c>
      <c r="V75" t="s">
        <v>82</v>
      </c>
      <c r="W75" t="s">
        <v>683</v>
      </c>
      <c r="X75" t="s">
        <v>405</v>
      </c>
      <c r="Y75" t="s">
        <v>484</v>
      </c>
      <c r="Z75" t="s">
        <v>484</v>
      </c>
      <c r="AA75" s="2">
        <v>42807.546134259261</v>
      </c>
      <c r="AB75" s="2">
        <v>42812.038807870369</v>
      </c>
      <c r="AC75" t="s">
        <v>402</v>
      </c>
      <c r="AD75">
        <v>2</v>
      </c>
      <c r="AE75" t="str">
        <f t="shared" ca="1" si="20"/>
        <v>Protocols-SMB</v>
      </c>
      <c r="AF75" t="str">
        <f t="shared" ca="1" si="21"/>
        <v xml:space="preserve"> ---</v>
      </c>
      <c r="AG75" t="str">
        <f t="shared" ca="1" si="22"/>
        <v>NoWaive</v>
      </c>
      <c r="AH75" t="str">
        <f t="shared" ca="1" si="23"/>
        <v>P0</v>
      </c>
    </row>
    <row r="76" spans="1:34" x14ac:dyDescent="0.3">
      <c r="A76">
        <f t="shared" si="16"/>
        <v>15</v>
      </c>
      <c r="B76">
        <f t="shared" si="17"/>
        <v>15</v>
      </c>
      <c r="C76" s="4">
        <f t="shared" ca="1" si="18"/>
        <v>97010</v>
      </c>
      <c r="D76">
        <v>97010</v>
      </c>
      <c r="E76" t="s">
        <v>18</v>
      </c>
      <c r="F76" t="s">
        <v>86</v>
      </c>
      <c r="G76" t="s">
        <v>92</v>
      </c>
      <c r="H76" t="s">
        <v>94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484</v>
      </c>
      <c r="N76" t="s">
        <v>776</v>
      </c>
      <c r="O76" t="s">
        <v>123</v>
      </c>
      <c r="P76" t="s">
        <v>626</v>
      </c>
      <c r="Q76" t="s">
        <v>82</v>
      </c>
      <c r="S76" t="s">
        <v>269</v>
      </c>
      <c r="T76" t="s">
        <v>36</v>
      </c>
      <c r="U76" t="s">
        <v>35</v>
      </c>
      <c r="V76" t="s">
        <v>29</v>
      </c>
      <c r="W76" t="s">
        <v>54</v>
      </c>
      <c r="X76" t="s">
        <v>405</v>
      </c>
      <c r="Y76" t="s">
        <v>484</v>
      </c>
      <c r="Z76" t="s">
        <v>484</v>
      </c>
      <c r="AA76" s="2">
        <v>42807.641898148147</v>
      </c>
      <c r="AB76" s="2">
        <v>42807.641898148147</v>
      </c>
      <c r="AD76">
        <v>1</v>
      </c>
      <c r="AE76" t="str">
        <f t="shared" ca="1" si="20"/>
        <v>Protocols-SMB</v>
      </c>
      <c r="AF76" t="str">
        <f t="shared" ca="1" si="21"/>
        <v xml:space="preserve"> ---</v>
      </c>
      <c r="AG76" t="str">
        <f t="shared" ca="1" si="22"/>
        <v>NoWaive</v>
      </c>
      <c r="AH76" t="str">
        <f t="shared" ca="1" si="23"/>
        <v>P2</v>
      </c>
    </row>
    <row r="77" spans="1:34" x14ac:dyDescent="0.3">
      <c r="A77">
        <f t="shared" si="16"/>
        <v>14</v>
      </c>
      <c r="B77">
        <f t="shared" si="17"/>
        <v>10</v>
      </c>
      <c r="C77" s="4">
        <f t="shared" ca="1" si="18"/>
        <v>97041</v>
      </c>
      <c r="D77">
        <v>97041</v>
      </c>
      <c r="E77" t="s">
        <v>265</v>
      </c>
      <c r="F77" t="s">
        <v>86</v>
      </c>
      <c r="G77" t="s">
        <v>87</v>
      </c>
      <c r="H77" t="s">
        <v>112</v>
      </c>
      <c r="I77" t="s">
        <v>30</v>
      </c>
      <c r="J77" t="s">
        <v>123</v>
      </c>
      <c r="K77" t="str">
        <f t="shared" ca="1" si="19"/>
        <v>.</v>
      </c>
      <c r="L77" t="s">
        <v>484</v>
      </c>
      <c r="M77" t="s">
        <v>484</v>
      </c>
      <c r="N77" t="s">
        <v>777</v>
      </c>
      <c r="O77">
        <v>17092</v>
      </c>
      <c r="P77" t="s">
        <v>123</v>
      </c>
      <c r="Q77" t="s">
        <v>82</v>
      </c>
      <c r="S77" t="s">
        <v>269</v>
      </c>
      <c r="T77" t="s">
        <v>23</v>
      </c>
      <c r="U77" t="s">
        <v>22</v>
      </c>
      <c r="V77" t="s">
        <v>25</v>
      </c>
      <c r="W77" t="s">
        <v>26</v>
      </c>
      <c r="X77" t="s">
        <v>405</v>
      </c>
      <c r="Y77" t="s">
        <v>484</v>
      </c>
      <c r="Z77" t="s">
        <v>484</v>
      </c>
      <c r="AA77" s="2">
        <v>42808.189444444448</v>
      </c>
      <c r="AB77" s="2">
        <v>42812.041932870372</v>
      </c>
      <c r="AD77">
        <v>1</v>
      </c>
      <c r="AE77" t="str">
        <f t="shared" ca="1" si="20"/>
        <v>Protocols-SMB</v>
      </c>
      <c r="AF77" t="str">
        <f t="shared" ca="1" si="21"/>
        <v xml:space="preserve"> ---</v>
      </c>
      <c r="AG77" t="str">
        <f t="shared" ca="1" si="22"/>
        <v>NoWaive</v>
      </c>
      <c r="AH77" t="str">
        <f t="shared" ca="1" si="23"/>
        <v>P1</v>
      </c>
    </row>
    <row r="78" spans="1:34" x14ac:dyDescent="0.3">
      <c r="A78">
        <f t="shared" si="16"/>
        <v>7</v>
      </c>
      <c r="B78">
        <f t="shared" si="17"/>
        <v>1</v>
      </c>
      <c r="C78" s="4">
        <f t="shared" ca="1" si="18"/>
        <v>97322</v>
      </c>
      <c r="D78">
        <v>97322</v>
      </c>
      <c r="E78" t="s">
        <v>416</v>
      </c>
      <c r="F78" t="s">
        <v>86</v>
      </c>
      <c r="G78" t="s">
        <v>266</v>
      </c>
      <c r="H78" t="s">
        <v>156</v>
      </c>
      <c r="I78" t="s">
        <v>123</v>
      </c>
      <c r="J78" t="s">
        <v>123</v>
      </c>
      <c r="K78" t="str">
        <f t="shared" ca="1" si="19"/>
        <v>.</v>
      </c>
      <c r="L78" t="s">
        <v>484</v>
      </c>
      <c r="M78" t="s">
        <v>769</v>
      </c>
      <c r="N78" t="s">
        <v>863</v>
      </c>
      <c r="O78" t="s">
        <v>123</v>
      </c>
      <c r="P78" t="s">
        <v>123</v>
      </c>
      <c r="Q78" t="s">
        <v>82</v>
      </c>
      <c r="S78" t="s">
        <v>269</v>
      </c>
      <c r="T78" t="s">
        <v>36</v>
      </c>
      <c r="U78" t="s">
        <v>22</v>
      </c>
      <c r="V78" t="s">
        <v>82</v>
      </c>
      <c r="W78" t="s">
        <v>499</v>
      </c>
      <c r="X78" t="s">
        <v>416</v>
      </c>
      <c r="Y78" t="s">
        <v>484</v>
      </c>
      <c r="Z78" t="s">
        <v>847</v>
      </c>
      <c r="AA78" s="2">
        <v>42815.366493055553</v>
      </c>
      <c r="AB78" s="2">
        <v>42821.35564814815</v>
      </c>
      <c r="AD78">
        <v>5</v>
      </c>
      <c r="AE78" t="str">
        <f t="shared" ca="1" si="20"/>
        <v>Protocols-SMB</v>
      </c>
      <c r="AF78" t="str">
        <f t="shared" ca="1" si="21"/>
        <v>Avitus_1.4.0.61-20170329</v>
      </c>
      <c r="AG78" t="str">
        <f t="shared" ca="1" si="22"/>
        <v>NoWaive</v>
      </c>
      <c r="AH78" t="str">
        <f t="shared" ca="1" si="23"/>
        <v>P2</v>
      </c>
    </row>
    <row r="79" spans="1:34" x14ac:dyDescent="0.3">
      <c r="A79">
        <f t="shared" si="16"/>
        <v>1</v>
      </c>
      <c r="B79">
        <f t="shared" si="17"/>
        <v>0</v>
      </c>
      <c r="C79" s="4">
        <f t="shared" ca="1" si="18"/>
        <v>97543</v>
      </c>
      <c r="D79">
        <v>97543</v>
      </c>
      <c r="E79" t="s">
        <v>91</v>
      </c>
      <c r="F79" t="s">
        <v>86</v>
      </c>
      <c r="G79" t="s">
        <v>92</v>
      </c>
      <c r="H79" t="s">
        <v>112</v>
      </c>
      <c r="I79" t="s">
        <v>123</v>
      </c>
      <c r="J79" t="s">
        <v>123</v>
      </c>
      <c r="K79" t="str">
        <f t="shared" ca="1" si="19"/>
        <v>NTR</v>
      </c>
      <c r="L79" t="s">
        <v>484</v>
      </c>
      <c r="M79" t="s">
        <v>484</v>
      </c>
      <c r="N79" t="s">
        <v>911</v>
      </c>
      <c r="O79" t="s">
        <v>123</v>
      </c>
      <c r="P79" t="s">
        <v>123</v>
      </c>
      <c r="Q79" t="s">
        <v>82</v>
      </c>
      <c r="S79" t="s">
        <v>269</v>
      </c>
      <c r="T79" t="s">
        <v>36</v>
      </c>
      <c r="U79" t="s">
        <v>35</v>
      </c>
      <c r="V79" t="s">
        <v>29</v>
      </c>
      <c r="W79" t="s">
        <v>44</v>
      </c>
      <c r="X79" t="s">
        <v>118</v>
      </c>
      <c r="Y79" t="s">
        <v>484</v>
      </c>
      <c r="Z79" t="s">
        <v>484</v>
      </c>
      <c r="AA79" s="2">
        <v>42821.996874999997</v>
      </c>
      <c r="AB79" s="2">
        <v>42822.017812500002</v>
      </c>
      <c r="AC79" t="s">
        <v>402</v>
      </c>
      <c r="AD79">
        <v>1</v>
      </c>
      <c r="AE79" t="str">
        <f t="shared" ca="1" si="20"/>
        <v>NTR</v>
      </c>
      <c r="AF79" t="str">
        <f t="shared" ca="1" si="21"/>
        <v>NoTarg</v>
      </c>
      <c r="AG79" t="str">
        <f t="shared" ca="1" si="22"/>
        <v>NoWaive</v>
      </c>
      <c r="AH79" t="str">
        <f t="shared" ca="1" si="23"/>
        <v>NTR</v>
      </c>
    </row>
    <row r="80" spans="1:34" x14ac:dyDescent="0.3">
      <c r="A80">
        <f t="shared" si="16"/>
        <v>1</v>
      </c>
      <c r="B80">
        <f t="shared" si="17"/>
        <v>1</v>
      </c>
      <c r="C80" s="4">
        <f t="shared" ca="1" si="18"/>
        <v>97534</v>
      </c>
      <c r="D80">
        <v>97534</v>
      </c>
      <c r="E80" t="s">
        <v>605</v>
      </c>
      <c r="F80" t="s">
        <v>482</v>
      </c>
      <c r="G80" t="s">
        <v>652</v>
      </c>
      <c r="H80" t="s">
        <v>94</v>
      </c>
      <c r="I80" t="s">
        <v>123</v>
      </c>
      <c r="J80" t="s">
        <v>123</v>
      </c>
      <c r="K80" t="str">
        <f t="shared" ca="1" si="19"/>
        <v>NTR</v>
      </c>
      <c r="L80" t="s">
        <v>484</v>
      </c>
      <c r="M80" t="s">
        <v>484</v>
      </c>
      <c r="N80" t="s">
        <v>908</v>
      </c>
      <c r="O80" t="s">
        <v>123</v>
      </c>
      <c r="P80" t="s">
        <v>123</v>
      </c>
      <c r="Q80" t="s">
        <v>21</v>
      </c>
      <c r="S80" t="s">
        <v>269</v>
      </c>
      <c r="T80" t="s">
        <v>23</v>
      </c>
      <c r="U80" t="s">
        <v>39</v>
      </c>
      <c r="V80" t="s">
        <v>82</v>
      </c>
      <c r="W80" t="s">
        <v>95</v>
      </c>
      <c r="X80" t="s">
        <v>842</v>
      </c>
      <c r="Y80" t="s">
        <v>484</v>
      </c>
      <c r="Z80" t="s">
        <v>484</v>
      </c>
      <c r="AA80" s="2">
        <v>42821.426608796297</v>
      </c>
      <c r="AB80" s="2">
        <v>42821.9296875</v>
      </c>
      <c r="AD80">
        <v>1</v>
      </c>
      <c r="AE80" t="str">
        <f t="shared" ca="1" si="20"/>
        <v>NTR</v>
      </c>
      <c r="AF80" t="str">
        <f t="shared" ca="1" si="21"/>
        <v>NoTarg</v>
      </c>
      <c r="AG80" t="str">
        <f t="shared" ca="1" si="22"/>
        <v>NoWaive</v>
      </c>
      <c r="AH80" t="str">
        <f t="shared" ca="1" si="23"/>
        <v>NTR</v>
      </c>
    </row>
    <row r="81" spans="1:34" x14ac:dyDescent="0.3">
      <c r="A81">
        <f t="shared" si="16"/>
        <v>82</v>
      </c>
      <c r="B81">
        <f t="shared" si="17"/>
        <v>7</v>
      </c>
      <c r="C81" s="4">
        <f t="shared" ca="1" si="18"/>
        <v>94268</v>
      </c>
      <c r="D81">
        <v>94268</v>
      </c>
      <c r="E81" t="s">
        <v>181</v>
      </c>
      <c r="F81" t="s">
        <v>55</v>
      </c>
      <c r="G81" t="s">
        <v>182</v>
      </c>
      <c r="H81" t="s">
        <v>112</v>
      </c>
      <c r="I81" t="s">
        <v>30</v>
      </c>
      <c r="J81" t="s">
        <v>123</v>
      </c>
      <c r="K81" t="str">
        <f t="shared" ca="1" si="19"/>
        <v>.</v>
      </c>
      <c r="L81" t="s">
        <v>484</v>
      </c>
      <c r="M81" t="s">
        <v>768</v>
      </c>
      <c r="N81" t="s">
        <v>368</v>
      </c>
      <c r="O81">
        <v>12452</v>
      </c>
      <c r="P81" t="s">
        <v>645</v>
      </c>
      <c r="Q81" t="s">
        <v>82</v>
      </c>
      <c r="S81" t="s">
        <v>269</v>
      </c>
      <c r="T81" t="s">
        <v>36</v>
      </c>
      <c r="U81" t="s">
        <v>35</v>
      </c>
      <c r="V81" t="s">
        <v>25</v>
      </c>
      <c r="W81" t="s">
        <v>26</v>
      </c>
      <c r="X81" t="s">
        <v>218</v>
      </c>
      <c r="Y81" t="s">
        <v>484</v>
      </c>
      <c r="Z81" t="s">
        <v>484</v>
      </c>
      <c r="AA81" s="2">
        <v>42741.246898148151</v>
      </c>
      <c r="AB81" s="2">
        <v>42815.34920138889</v>
      </c>
      <c r="AD81">
        <v>4</v>
      </c>
      <c r="AE81" t="str">
        <f t="shared" ca="1" si="20"/>
        <v>Snapshots</v>
      </c>
      <c r="AF81" t="str">
        <f t="shared" ca="1" si="21"/>
        <v>Avitus_1.4.0.62-20170405</v>
      </c>
      <c r="AG81" t="str">
        <f t="shared" ca="1" si="22"/>
        <v>NoWaive</v>
      </c>
      <c r="AH81" t="str">
        <f t="shared" ca="1" si="23"/>
        <v>P1</v>
      </c>
    </row>
    <row r="82" spans="1:34" x14ac:dyDescent="0.3">
      <c r="A82">
        <f t="shared" si="16"/>
        <v>58</v>
      </c>
      <c r="B82">
        <f t="shared" si="17"/>
        <v>7</v>
      </c>
      <c r="C82" s="4">
        <f t="shared" ca="1" si="18"/>
        <v>95184</v>
      </c>
      <c r="D82">
        <v>95184</v>
      </c>
      <c r="E82" t="s">
        <v>218</v>
      </c>
      <c r="F82" t="s">
        <v>55</v>
      </c>
      <c r="G82" t="s">
        <v>182</v>
      </c>
      <c r="H82" t="s">
        <v>184</v>
      </c>
      <c r="I82" t="s">
        <v>245</v>
      </c>
      <c r="J82" t="s">
        <v>123</v>
      </c>
      <c r="K82" t="str">
        <f t="shared" ca="1" si="19"/>
        <v>.</v>
      </c>
      <c r="L82" t="s">
        <v>484</v>
      </c>
      <c r="M82" t="s">
        <v>769</v>
      </c>
      <c r="N82" t="s">
        <v>370</v>
      </c>
      <c r="O82" t="s">
        <v>123</v>
      </c>
      <c r="P82" t="s">
        <v>123</v>
      </c>
      <c r="Q82" t="s">
        <v>82</v>
      </c>
      <c r="S82" t="s">
        <v>269</v>
      </c>
      <c r="T82" t="s">
        <v>36</v>
      </c>
      <c r="U82" t="s">
        <v>22</v>
      </c>
      <c r="V82" t="s">
        <v>29</v>
      </c>
      <c r="W82" t="s">
        <v>44</v>
      </c>
      <c r="X82" t="s">
        <v>181</v>
      </c>
      <c r="Y82" t="s">
        <v>103</v>
      </c>
      <c r="Z82" t="s">
        <v>847</v>
      </c>
      <c r="AA82" s="2">
        <v>42765.308599537035</v>
      </c>
      <c r="AB82" s="2">
        <v>42815.280740740738</v>
      </c>
      <c r="AD82">
        <v>5</v>
      </c>
      <c r="AE82" t="str">
        <f t="shared" ca="1" si="20"/>
        <v>Snapshots</v>
      </c>
      <c r="AF82" t="str">
        <f t="shared" ca="1" si="21"/>
        <v>Avitus_1.4.0.61-20170329</v>
      </c>
      <c r="AG82" t="str">
        <f t="shared" ca="1" si="22"/>
        <v>NoWaive</v>
      </c>
      <c r="AH82" t="str">
        <f t="shared" ca="1" si="23"/>
        <v>P0</v>
      </c>
    </row>
    <row r="83" spans="1:34" x14ac:dyDescent="0.3">
      <c r="A83">
        <f t="shared" si="16"/>
        <v>56</v>
      </c>
      <c r="B83">
        <f t="shared" si="17"/>
        <v>1</v>
      </c>
      <c r="C83" s="4">
        <f t="shared" ca="1" si="18"/>
        <v>95373</v>
      </c>
      <c r="D83">
        <v>95373</v>
      </c>
      <c r="E83" t="s">
        <v>218</v>
      </c>
      <c r="F83" t="s">
        <v>55</v>
      </c>
      <c r="G83" t="s">
        <v>182</v>
      </c>
      <c r="H83" t="s">
        <v>94</v>
      </c>
      <c r="I83" t="s">
        <v>30</v>
      </c>
      <c r="J83" t="s">
        <v>123</v>
      </c>
      <c r="K83" t="str">
        <f t="shared" ca="1" si="19"/>
        <v>.</v>
      </c>
      <c r="L83" t="s">
        <v>484</v>
      </c>
      <c r="M83" t="s">
        <v>769</v>
      </c>
      <c r="N83" t="s">
        <v>371</v>
      </c>
      <c r="O83" t="s">
        <v>123</v>
      </c>
      <c r="P83" t="s">
        <v>123</v>
      </c>
      <c r="Q83" t="s">
        <v>82</v>
      </c>
      <c r="S83" t="s">
        <v>269</v>
      </c>
      <c r="T83" t="s">
        <v>23</v>
      </c>
      <c r="U83" t="s">
        <v>22</v>
      </c>
      <c r="V83" t="s">
        <v>29</v>
      </c>
      <c r="W83" t="s">
        <v>44</v>
      </c>
      <c r="X83" t="s">
        <v>218</v>
      </c>
      <c r="Y83" t="s">
        <v>484</v>
      </c>
      <c r="Z83" t="s">
        <v>847</v>
      </c>
      <c r="AA83" s="2">
        <v>42768.238217592596</v>
      </c>
      <c r="AB83" s="2">
        <v>42821.347372685188</v>
      </c>
      <c r="AD83">
        <v>5</v>
      </c>
      <c r="AE83" t="str">
        <f t="shared" ca="1" si="20"/>
        <v>Snapshots</v>
      </c>
      <c r="AF83" t="str">
        <f t="shared" ca="1" si="21"/>
        <v>Avitus_1.4.0.61-20170329</v>
      </c>
      <c r="AG83" t="str">
        <f t="shared" ca="1" si="22"/>
        <v>NoWaive</v>
      </c>
      <c r="AH83" t="str">
        <f t="shared" ca="1" si="23"/>
        <v>P2</v>
      </c>
    </row>
    <row r="84" spans="1:34" x14ac:dyDescent="0.3">
      <c r="A84">
        <f t="shared" si="16"/>
        <v>23</v>
      </c>
      <c r="B84">
        <f t="shared" si="17"/>
        <v>0</v>
      </c>
      <c r="C84" s="4">
        <f t="shared" ca="1" si="18"/>
        <v>96682</v>
      </c>
      <c r="D84">
        <v>96682</v>
      </c>
      <c r="E84" t="s">
        <v>801</v>
      </c>
      <c r="F84" t="s">
        <v>55</v>
      </c>
      <c r="G84" t="s">
        <v>802</v>
      </c>
      <c r="H84" t="s">
        <v>156</v>
      </c>
      <c r="I84" t="s">
        <v>123</v>
      </c>
      <c r="J84" t="s">
        <v>123</v>
      </c>
      <c r="K84" t="str">
        <f t="shared" ca="1" si="19"/>
        <v>.</v>
      </c>
      <c r="L84" t="s">
        <v>484</v>
      </c>
      <c r="M84" t="s">
        <v>484</v>
      </c>
      <c r="N84" t="s">
        <v>667</v>
      </c>
      <c r="O84" t="s">
        <v>123</v>
      </c>
      <c r="P84" t="s">
        <v>123</v>
      </c>
      <c r="Q84" t="s">
        <v>21</v>
      </c>
      <c r="S84" t="s">
        <v>269</v>
      </c>
      <c r="T84" t="s">
        <v>23</v>
      </c>
      <c r="U84" t="s">
        <v>22</v>
      </c>
      <c r="V84" t="s">
        <v>29</v>
      </c>
      <c r="W84" t="s">
        <v>54</v>
      </c>
      <c r="X84" t="s">
        <v>389</v>
      </c>
      <c r="Y84" t="s">
        <v>484</v>
      </c>
      <c r="Z84" t="s">
        <v>484</v>
      </c>
      <c r="AA84" s="2">
        <v>42799.991412037038</v>
      </c>
      <c r="AB84" s="2">
        <v>42822.169062499997</v>
      </c>
      <c r="AD84">
        <v>43</v>
      </c>
      <c r="AE84" t="str">
        <f t="shared" ca="1" si="20"/>
        <v>Snapshots</v>
      </c>
      <c r="AF84" t="str">
        <f t="shared" ca="1" si="21"/>
        <v xml:space="preserve"> ---</v>
      </c>
      <c r="AG84" t="str">
        <f t="shared" ca="1" si="22"/>
        <v>NoWaive</v>
      </c>
      <c r="AH84" t="str">
        <f t="shared" ca="1" si="23"/>
        <v>unspecified</v>
      </c>
    </row>
    <row r="85" spans="1:34" x14ac:dyDescent="0.3">
      <c r="A85">
        <f t="shared" si="16"/>
        <v>20</v>
      </c>
      <c r="B85">
        <f t="shared" si="17"/>
        <v>6</v>
      </c>
      <c r="C85" s="4">
        <f t="shared" ca="1" si="18"/>
        <v>96848</v>
      </c>
      <c r="D85">
        <v>96848</v>
      </c>
      <c r="E85" t="s">
        <v>218</v>
      </c>
      <c r="F85" t="s">
        <v>55</v>
      </c>
      <c r="G85" t="s">
        <v>182</v>
      </c>
      <c r="H85" t="s">
        <v>94</v>
      </c>
      <c r="I85" t="s">
        <v>30</v>
      </c>
      <c r="J85" t="s">
        <v>123</v>
      </c>
      <c r="K85" t="str">
        <f t="shared" ca="1" si="19"/>
        <v>.</v>
      </c>
      <c r="L85" t="s">
        <v>484</v>
      </c>
      <c r="M85" t="s">
        <v>768</v>
      </c>
      <c r="N85" t="s">
        <v>725</v>
      </c>
      <c r="O85" t="s">
        <v>123</v>
      </c>
      <c r="P85" t="s">
        <v>123</v>
      </c>
      <c r="Q85" t="s">
        <v>82</v>
      </c>
      <c r="S85" t="s">
        <v>269</v>
      </c>
      <c r="T85" t="s">
        <v>23</v>
      </c>
      <c r="U85" t="s">
        <v>22</v>
      </c>
      <c r="V85" t="s">
        <v>29</v>
      </c>
      <c r="W85" t="s">
        <v>54</v>
      </c>
      <c r="X85" t="s">
        <v>218</v>
      </c>
      <c r="Y85" t="s">
        <v>484</v>
      </c>
      <c r="Z85" t="s">
        <v>484</v>
      </c>
      <c r="AA85" s="2">
        <v>42802.22383101852</v>
      </c>
      <c r="AB85" s="2">
        <v>42816.003622685188</v>
      </c>
      <c r="AD85">
        <v>1</v>
      </c>
      <c r="AE85" t="str">
        <f t="shared" ca="1" si="20"/>
        <v>Snapshots</v>
      </c>
      <c r="AF85" t="str">
        <f t="shared" ca="1" si="21"/>
        <v>Avitus_1.4.0.62-20170405</v>
      </c>
      <c r="AG85" t="str">
        <f t="shared" ca="1" si="22"/>
        <v>NoWaive</v>
      </c>
      <c r="AH85" t="str">
        <f t="shared" ca="1" si="23"/>
        <v>P2</v>
      </c>
    </row>
    <row r="86" spans="1:34" x14ac:dyDescent="0.3">
      <c r="A86">
        <f t="shared" si="16"/>
        <v>5</v>
      </c>
      <c r="B86">
        <f t="shared" si="17"/>
        <v>0</v>
      </c>
      <c r="C86" s="4">
        <f t="shared" ca="1" si="18"/>
        <v>97417</v>
      </c>
      <c r="D86">
        <v>97417</v>
      </c>
      <c r="E86" t="s">
        <v>867</v>
      </c>
      <c r="F86" t="s">
        <v>55</v>
      </c>
      <c r="G86" t="s">
        <v>802</v>
      </c>
      <c r="H86" t="s">
        <v>94</v>
      </c>
      <c r="I86" t="s">
        <v>68</v>
      </c>
      <c r="J86" t="s">
        <v>123</v>
      </c>
      <c r="K86" t="str">
        <f t="shared" ca="1" si="19"/>
        <v>.</v>
      </c>
      <c r="L86" t="s">
        <v>484</v>
      </c>
      <c r="M86" t="s">
        <v>484</v>
      </c>
      <c r="N86" t="s">
        <v>882</v>
      </c>
      <c r="O86" t="s">
        <v>123</v>
      </c>
      <c r="P86" t="s">
        <v>123</v>
      </c>
      <c r="Q86" t="s">
        <v>82</v>
      </c>
      <c r="S86" t="s">
        <v>269</v>
      </c>
      <c r="T86" t="s">
        <v>23</v>
      </c>
      <c r="U86" t="s">
        <v>50</v>
      </c>
      <c r="V86" t="s">
        <v>82</v>
      </c>
      <c r="W86" t="s">
        <v>90</v>
      </c>
      <c r="X86" t="s">
        <v>883</v>
      </c>
      <c r="Y86" t="s">
        <v>484</v>
      </c>
      <c r="Z86" t="s">
        <v>484</v>
      </c>
      <c r="AA86" s="2">
        <v>42817.205937500003</v>
      </c>
      <c r="AB86" s="2">
        <v>42822.17696759259</v>
      </c>
      <c r="AD86">
        <v>7</v>
      </c>
      <c r="AE86" t="str">
        <f t="shared" ca="1" si="20"/>
        <v>Snapshots</v>
      </c>
      <c r="AF86" t="str">
        <f t="shared" ca="1" si="21"/>
        <v xml:space="preserve"> ---</v>
      </c>
      <c r="AG86" t="str">
        <f t="shared" ca="1" si="22"/>
        <v>NoWaive</v>
      </c>
      <c r="AH86" t="str">
        <f t="shared" ca="1" si="23"/>
        <v>P2</v>
      </c>
    </row>
    <row r="87" spans="1:34" x14ac:dyDescent="0.3">
      <c r="A87">
        <f t="shared" si="16"/>
        <v>42208</v>
      </c>
      <c r="B87">
        <f t="shared" si="17"/>
        <v>42208</v>
      </c>
      <c r="C87" s="4">
        <f t="shared" ca="1" si="18"/>
        <v>0</v>
      </c>
      <c r="I87" t="s">
        <v>123</v>
      </c>
      <c r="J87" t="s">
        <v>123</v>
      </c>
      <c r="K87" t="str">
        <f t="shared" ca="1" si="19"/>
        <v>.</v>
      </c>
      <c r="O87" t="s">
        <v>123</v>
      </c>
      <c r="P87" t="s">
        <v>123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42208</v>
      </c>
      <c r="B88">
        <f t="shared" si="17"/>
        <v>42208</v>
      </c>
      <c r="C88" s="4">
        <f t="shared" ca="1" si="18"/>
        <v>0</v>
      </c>
      <c r="I88" t="s">
        <v>123</v>
      </c>
      <c r="J88" t="s">
        <v>123</v>
      </c>
      <c r="K88" t="str">
        <f t="shared" ca="1" si="19"/>
        <v>.</v>
      </c>
      <c r="O88" t="s">
        <v>123</v>
      </c>
      <c r="P88" t="s">
        <v>123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42208</v>
      </c>
      <c r="B89">
        <f t="shared" si="17"/>
        <v>42208</v>
      </c>
      <c r="C89" s="4">
        <f t="shared" ca="1" si="18"/>
        <v>0</v>
      </c>
      <c r="I89" t="s">
        <v>123</v>
      </c>
      <c r="J89" t="s">
        <v>123</v>
      </c>
      <c r="K89" t="str">
        <f t="shared" ca="1" si="19"/>
        <v>.</v>
      </c>
      <c r="O89" t="s">
        <v>123</v>
      </c>
      <c r="P89" t="s">
        <v>123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42208</v>
      </c>
      <c r="B90">
        <f t="shared" si="17"/>
        <v>42208</v>
      </c>
      <c r="C90" s="4">
        <f t="shared" ca="1" si="18"/>
        <v>0</v>
      </c>
      <c r="I90" t="s">
        <v>123</v>
      </c>
      <c r="J90" t="s">
        <v>123</v>
      </c>
      <c r="K90" t="str">
        <f t="shared" ca="1" si="19"/>
        <v>.</v>
      </c>
      <c r="O90" t="s">
        <v>123</v>
      </c>
      <c r="P90" t="s">
        <v>123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42208</v>
      </c>
      <c r="B91">
        <f t="shared" si="17"/>
        <v>42208</v>
      </c>
      <c r="C91" s="4">
        <f t="shared" ca="1" si="18"/>
        <v>0</v>
      </c>
      <c r="I91" t="s">
        <v>123</v>
      </c>
      <c r="J91" t="s">
        <v>123</v>
      </c>
      <c r="K91" t="str">
        <f t="shared" ca="1" si="19"/>
        <v>.</v>
      </c>
      <c r="O91" t="s">
        <v>123</v>
      </c>
      <c r="P91" t="s">
        <v>123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42208</v>
      </c>
      <c r="B92">
        <f t="shared" si="17"/>
        <v>42208</v>
      </c>
      <c r="C92" s="4">
        <f t="shared" ca="1" si="18"/>
        <v>0</v>
      </c>
      <c r="I92" t="s">
        <v>123</v>
      </c>
      <c r="J92" t="s">
        <v>123</v>
      </c>
      <c r="K92" t="str">
        <f t="shared" ca="1" si="19"/>
        <v>.</v>
      </c>
      <c r="O92" t="s">
        <v>123</v>
      </c>
      <c r="P92" t="s">
        <v>123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42208</v>
      </c>
      <c r="B93">
        <f t="shared" si="17"/>
        <v>42208</v>
      </c>
      <c r="C93" s="4">
        <f t="shared" ca="1" si="18"/>
        <v>0</v>
      </c>
      <c r="I93" t="s">
        <v>123</v>
      </c>
      <c r="J93" t="s">
        <v>123</v>
      </c>
      <c r="K93" t="str">
        <f t="shared" ca="1" si="19"/>
        <v>.</v>
      </c>
      <c r="O93" t="s">
        <v>123</v>
      </c>
      <c r="P93" t="s">
        <v>123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42208</v>
      </c>
      <c r="B94">
        <f t="shared" si="17"/>
        <v>42208</v>
      </c>
      <c r="C94" s="4">
        <f t="shared" ca="1" si="18"/>
        <v>0</v>
      </c>
      <c r="I94" t="s">
        <v>123</v>
      </c>
      <c r="J94" t="s">
        <v>123</v>
      </c>
      <c r="K94" t="str">
        <f t="shared" ca="1" si="19"/>
        <v>.</v>
      </c>
      <c r="O94" t="s">
        <v>123</v>
      </c>
      <c r="P94" t="s">
        <v>123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42208</v>
      </c>
      <c r="B95">
        <f t="shared" si="17"/>
        <v>42208</v>
      </c>
      <c r="C95" s="4">
        <f t="shared" ca="1" si="18"/>
        <v>0</v>
      </c>
      <c r="I95" t="s">
        <v>123</v>
      </c>
      <c r="J95" t="s">
        <v>123</v>
      </c>
      <c r="K95" t="str">
        <f t="shared" ca="1" si="19"/>
        <v>.</v>
      </c>
      <c r="O95" t="s">
        <v>123</v>
      </c>
      <c r="P95" t="s">
        <v>123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42208</v>
      </c>
      <c r="B96">
        <f t="shared" si="17"/>
        <v>42208</v>
      </c>
      <c r="C96" s="4">
        <f t="shared" ca="1" si="18"/>
        <v>0</v>
      </c>
      <c r="I96" t="s">
        <v>123</v>
      </c>
      <c r="J96" t="s">
        <v>123</v>
      </c>
      <c r="K96" t="str">
        <f t="shared" ca="1" si="19"/>
        <v>.</v>
      </c>
      <c r="O96" t="s">
        <v>123</v>
      </c>
      <c r="P96" t="s">
        <v>123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42208</v>
      </c>
      <c r="B97">
        <f t="shared" si="17"/>
        <v>42208</v>
      </c>
      <c r="C97" s="4">
        <f t="shared" ca="1" si="18"/>
        <v>0</v>
      </c>
      <c r="I97" t="s">
        <v>123</v>
      </c>
      <c r="J97" t="s">
        <v>123</v>
      </c>
      <c r="K97" t="str">
        <f t="shared" ca="1" si="19"/>
        <v>.</v>
      </c>
      <c r="O97" t="s">
        <v>123</v>
      </c>
      <c r="P97" t="s">
        <v>123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42208</v>
      </c>
      <c r="B98">
        <f t="shared" si="17"/>
        <v>42208</v>
      </c>
      <c r="C98" s="4">
        <f t="shared" ca="1" si="18"/>
        <v>0</v>
      </c>
      <c r="I98" t="s">
        <v>123</v>
      </c>
      <c r="J98" t="s">
        <v>123</v>
      </c>
      <c r="K98" t="str">
        <f t="shared" ca="1" si="19"/>
        <v>.</v>
      </c>
      <c r="O98" t="s">
        <v>123</v>
      </c>
      <c r="P98" t="s">
        <v>123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42208</v>
      </c>
      <c r="B99">
        <f t="shared" si="17"/>
        <v>42208</v>
      </c>
      <c r="C99" s="4">
        <f t="shared" ca="1" si="18"/>
        <v>0</v>
      </c>
      <c r="I99" t="s">
        <v>123</v>
      </c>
      <c r="J99" t="s">
        <v>123</v>
      </c>
      <c r="K99" t="str">
        <f t="shared" ca="1" si="19"/>
        <v>.</v>
      </c>
      <c r="O99" t="s">
        <v>123</v>
      </c>
      <c r="P99" t="s">
        <v>123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42208</v>
      </c>
      <c r="B100">
        <f t="shared" si="17"/>
        <v>42208</v>
      </c>
      <c r="C100" s="4">
        <f t="shared" ca="1" si="18"/>
        <v>0</v>
      </c>
      <c r="I100" t="s">
        <v>123</v>
      </c>
      <c r="J100" t="s">
        <v>123</v>
      </c>
      <c r="K100" t="str">
        <f t="shared" ca="1" si="19"/>
        <v>.</v>
      </c>
      <c r="O100" t="s">
        <v>123</v>
      </c>
      <c r="P100" t="s">
        <v>123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85</v>
      </c>
      <c r="K103" t="s">
        <v>893</v>
      </c>
    </row>
    <row r="104" spans="1:34" x14ac:dyDescent="0.3">
      <c r="G104" t="s">
        <v>153</v>
      </c>
      <c r="I104" t="str">
        <f>CONCATENATE(MID($K$103,11,5), " Report")</f>
        <v>03-24 Report</v>
      </c>
      <c r="K104" s="6">
        <v>42822</v>
      </c>
    </row>
    <row r="105" spans="1:34" x14ac:dyDescent="0.3">
      <c r="F105" t="s">
        <v>150</v>
      </c>
      <c r="G105">
        <f ca="1">COUNTIFS(K2:K100,"=NTR")</f>
        <v>10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7</v>
      </c>
      <c r="I106">
        <f t="shared" ref="I106:I111" ca="1" si="24">INDIRECT("'" &amp; $K$103 &amp; "'!$g" &amp; ROW())</f>
        <v>13</v>
      </c>
      <c r="K106" s="7"/>
    </row>
    <row r="107" spans="1:34" x14ac:dyDescent="0.3">
      <c r="F107" t="s">
        <v>157</v>
      </c>
      <c r="G107">
        <f>COUNTIFS(B2:B81,"&gt;7",B2:B81,"&lt;400")-11</f>
        <v>14</v>
      </c>
      <c r="I107">
        <f t="shared" ca="1" si="24"/>
        <v>11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85</v>
      </c>
      <c r="I109">
        <f t="shared" ca="1" si="24"/>
        <v>83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15</v>
      </c>
      <c r="I111">
        <f t="shared" ca="1" si="24"/>
        <v>15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12</v>
      </c>
      <c r="H115" s="1">
        <f>COUNTIFS($F$2:$F$95,F115 &amp; "*",$H$2:$H$95,"P0")</f>
        <v>5</v>
      </c>
      <c r="I115" s="1">
        <f ca="1">INDIRECT("'" &amp; $K$103 &amp; "'!$g" &amp; ROW())</f>
        <v>10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1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12</v>
      </c>
      <c r="H117" s="1">
        <f t="shared" si="26"/>
        <v>7</v>
      </c>
      <c r="I117" s="1">
        <f t="shared" ca="1" si="27"/>
        <v>9</v>
      </c>
    </row>
    <row r="118" spans="5:13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5</v>
      </c>
    </row>
    <row r="119" spans="5:13" x14ac:dyDescent="0.3">
      <c r="F119" t="s">
        <v>253</v>
      </c>
      <c r="G119" s="1">
        <f t="shared" si="25"/>
        <v>3</v>
      </c>
      <c r="H119" s="1">
        <f t="shared" si="26"/>
        <v>2</v>
      </c>
      <c r="I119" s="1">
        <f t="shared" ca="1" si="27"/>
        <v>8</v>
      </c>
      <c r="K119" t="s">
        <v>161</v>
      </c>
    </row>
    <row r="120" spans="5:13" x14ac:dyDescent="0.3">
      <c r="F120" t="s">
        <v>48</v>
      </c>
      <c r="G120" s="1">
        <f t="shared" si="25"/>
        <v>2</v>
      </c>
      <c r="H120" s="1">
        <f t="shared" si="26"/>
        <v>1</v>
      </c>
      <c r="I120" s="1">
        <f t="shared" ca="1" si="27"/>
        <v>3</v>
      </c>
      <c r="K120" t="s">
        <v>162</v>
      </c>
    </row>
    <row r="121" spans="5:13" x14ac:dyDescent="0.3">
      <c r="F121" t="s">
        <v>215</v>
      </c>
      <c r="G121" s="1">
        <f t="shared" si="25"/>
        <v>1</v>
      </c>
      <c r="H121" s="1">
        <f t="shared" si="26"/>
        <v>1</v>
      </c>
      <c r="I121" s="1">
        <f t="shared" ca="1" si="27"/>
        <v>1</v>
      </c>
      <c r="K121" t="s">
        <v>163</v>
      </c>
    </row>
    <row r="122" spans="5:13" x14ac:dyDescent="0.3">
      <c r="F122" t="s">
        <v>28</v>
      </c>
      <c r="G122" s="1">
        <f t="shared" si="25"/>
        <v>10</v>
      </c>
      <c r="H122" s="1">
        <f t="shared" si="26"/>
        <v>4</v>
      </c>
      <c r="I122" s="1">
        <f t="shared" ca="1" si="27"/>
        <v>12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1</v>
      </c>
      <c r="H124" s="1">
        <f t="shared" si="26"/>
        <v>0</v>
      </c>
      <c r="I124" s="1">
        <f t="shared" ca="1" si="27"/>
        <v>1</v>
      </c>
    </row>
    <row r="125" spans="5:13" x14ac:dyDescent="0.3">
      <c r="F125" t="s">
        <v>75</v>
      </c>
      <c r="G125" s="1">
        <f t="shared" si="25"/>
        <v>13</v>
      </c>
      <c r="H125" s="1">
        <f t="shared" si="26"/>
        <v>4</v>
      </c>
      <c r="I125" s="1">
        <f t="shared" ca="1" si="27"/>
        <v>11</v>
      </c>
      <c r="M125" t="str">
        <f>CONCATENATE("Prev Rpt= ",$K$103)</f>
        <v>Prev Rpt= bugs-2017-03-24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38</v>
      </c>
      <c r="M126">
        <f ca="1">INDIRECT("'" &amp; $K$103 &amp; "'!$l" &amp; ROW())</f>
        <v>40</v>
      </c>
    </row>
    <row r="127" spans="5:13" x14ac:dyDescent="0.3">
      <c r="F127" t="s">
        <v>97</v>
      </c>
      <c r="G127" s="1">
        <f t="shared" si="25"/>
        <v>1</v>
      </c>
      <c r="H127" s="1">
        <f t="shared" si="26"/>
        <v>1</v>
      </c>
      <c r="I127" s="1">
        <f t="shared" ca="1" si="27"/>
        <v>1</v>
      </c>
      <c r="K127" t="s">
        <v>199</v>
      </c>
      <c r="L127">
        <f>COUNTIFS(H2:H95, "p1")</f>
        <v>13</v>
      </c>
      <c r="M127">
        <f ca="1">INDIRECT("'" &amp; $K$103 &amp; "'!$l" &amp; ROW())</f>
        <v>11</v>
      </c>
    </row>
    <row r="128" spans="5:13" x14ac:dyDescent="0.3">
      <c r="F128" t="s">
        <v>230</v>
      </c>
      <c r="G128" s="1">
        <f t="shared" si="25"/>
        <v>1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29</v>
      </c>
      <c r="M128">
        <f ca="1">INDIRECT("'" &amp; $K$103 &amp; "'!$l" &amp; ROW())</f>
        <v>27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0</v>
      </c>
      <c r="I129" s="1">
        <f t="shared" ca="1" si="27"/>
        <v>1</v>
      </c>
      <c r="K129" t="s">
        <v>203</v>
      </c>
      <c r="L129">
        <f>COUNTIFS(H2:H95, "unspecified")</f>
        <v>5</v>
      </c>
      <c r="M129">
        <f ca="1">INDIRECT("'" &amp; $K$103 &amp; "'!$l" &amp; ROW())</f>
        <v>5</v>
      </c>
    </row>
    <row r="130" spans="5:13" x14ac:dyDescent="0.3">
      <c r="F130" t="s">
        <v>86</v>
      </c>
      <c r="G130" s="1">
        <f t="shared" si="25"/>
        <v>14</v>
      </c>
      <c r="H130" s="1">
        <f t="shared" si="26"/>
        <v>6</v>
      </c>
      <c r="I130" s="1">
        <f t="shared" ca="1" si="27"/>
        <v>13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0</v>
      </c>
      <c r="I131" s="1">
        <f t="shared" ca="1" si="27"/>
        <v>1</v>
      </c>
      <c r="L131" s="1">
        <f>SUM(L126:L129)</f>
        <v>85</v>
      </c>
      <c r="M131" s="1">
        <f ca="1">SUM(M126:M129)</f>
        <v>83</v>
      </c>
    </row>
    <row r="132" spans="5:13" s="1" customFormat="1" x14ac:dyDescent="0.3">
      <c r="F132" s="1" t="s">
        <v>55</v>
      </c>
      <c r="G132" s="1">
        <f>COUNTIFS($F$2:$F$95,F132 &amp; "*")</f>
        <v>6</v>
      </c>
      <c r="H132" s="1">
        <f>COUNTIFS($F$2:$F$95,F132 &amp; "*",$H$2:$H$95,"P0")</f>
        <v>1</v>
      </c>
      <c r="I132" s="1">
        <f t="shared" ca="1" si="27"/>
        <v>6</v>
      </c>
    </row>
    <row r="133" spans="5:13" s="1" customFormat="1" x14ac:dyDescent="0.3">
      <c r="G133" s="1">
        <f>SUM(G115:G132)</f>
        <v>85</v>
      </c>
      <c r="H133" s="1">
        <f>SUM(H115:H132)</f>
        <v>38</v>
      </c>
      <c r="I133" s="1">
        <f ca="1">SUM(I115:I132)</f>
        <v>83</v>
      </c>
      <c r="K133" s="13" t="s">
        <v>833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3</v>
      </c>
      <c r="I136" s="1">
        <f ca="1">INDIRECT("'" &amp; $K$103 &amp; "'!$g" &amp; ROW())</f>
        <v>3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52</v>
      </c>
      <c r="I137" s="1">
        <f ca="1">INDIRECT("'" &amp; $K$103 &amp; "'!$g" &amp; ROW())</f>
        <v>47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30</v>
      </c>
      <c r="I138" s="1">
        <f ca="1">INDIRECT("'" &amp; $K$103 &amp; "'!$g" &amp; ROW())</f>
        <v>33</v>
      </c>
    </row>
    <row r="139" spans="5:13" x14ac:dyDescent="0.3">
      <c r="G139">
        <f>SUM(G136:G138)</f>
        <v>85</v>
      </c>
      <c r="I139">
        <f ca="1">INDIRECT("'" &amp; $K$103 &amp; "'!$g" &amp; ROW())</f>
        <v>83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51</v>
      </c>
      <c r="I141">
        <f ca="1">INDIRECT("'" &amp; $K$103 &amp; "'!$g" &amp;ROW())</f>
        <v>53</v>
      </c>
    </row>
    <row r="142" spans="5:13" s="1" customFormat="1" x14ac:dyDescent="0.3">
      <c r="E142"/>
      <c r="F142" t="s">
        <v>77</v>
      </c>
      <c r="G142">
        <f t="shared" si="28"/>
        <v>2</v>
      </c>
      <c r="I142">
        <f t="shared" ref="I142:I147" ca="1" si="29">INDIRECT("'" &amp; $K$103 &amp; "'!$g" &amp;ROW())</f>
        <v>2</v>
      </c>
    </row>
    <row r="143" spans="5:13" x14ac:dyDescent="0.3">
      <c r="F143" t="s">
        <v>43</v>
      </c>
      <c r="G143">
        <f t="shared" si="28"/>
        <v>17</v>
      </c>
      <c r="I143">
        <f t="shared" ca="1" si="29"/>
        <v>15</v>
      </c>
    </row>
    <row r="144" spans="5:13" s="1" customFormat="1" x14ac:dyDescent="0.3">
      <c r="E144"/>
      <c r="F144" t="s">
        <v>29</v>
      </c>
      <c r="G144">
        <f t="shared" si="28"/>
        <v>13</v>
      </c>
      <c r="I144">
        <f t="shared" ca="1" si="29"/>
        <v>12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0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84</v>
      </c>
      <c r="I149" s="1">
        <f ca="1">SUM(I141:I147)</f>
        <v>83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8</v>
      </c>
      <c r="I158">
        <f t="shared" ca="1" si="30"/>
        <v>8</v>
      </c>
    </row>
    <row r="159" spans="5:9" x14ac:dyDescent="0.3">
      <c r="F159" t="s">
        <v>768</v>
      </c>
      <c r="G159">
        <f t="shared" si="31"/>
        <v>8</v>
      </c>
      <c r="I159">
        <f t="shared" ca="1" si="30"/>
        <v>6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121" priority="4">
      <formula>IF(AND(F2 &lt;&gt; AE2, AE2 &lt;&gt; "NTR"), 1,0)</formula>
    </cfRule>
  </conditionalFormatting>
  <conditionalFormatting sqref="M2:M100">
    <cfRule type="expression" dxfId="120" priority="3">
      <formula>IF(AND(M2&lt;&gt;AF2,AF2 &lt;&gt; "---"),IF(AF2 &lt;&gt; "NoTarg",1,0),0)</formula>
    </cfRule>
  </conditionalFormatting>
  <conditionalFormatting sqref="L2:L100">
    <cfRule type="expression" dxfId="119" priority="2">
      <formula>IF(AND(L2 &lt;&gt; AG2, AG2 &lt;&gt; "NoWaive"), 1,0)</formula>
    </cfRule>
  </conditionalFormatting>
  <conditionalFormatting sqref="H2:H100">
    <cfRule type="expression" dxfId="118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17" priority="5">
      <formula>MOD(ROW(),2)=0</formula>
    </cfRule>
  </conditionalFormatting>
  <hyperlinks>
    <hyperlink ref="K115" r:id="rId1"/>
    <hyperlink ref="K1" location="'bugs-2017-03-28'!K118" display="Prev Notes"/>
    <hyperlink ref="N111" location="'bugs-2017-03-28'!A2" display="Top"/>
    <hyperlink ref="E46" r:id="rId2" display="moorthy.mm@hpe.com"/>
    <hyperlink ref="E8" r:id="rId3" display="gabriel.vicoveanu@hpe.com"/>
    <hyperlink ref="E84" r:id="rId4" display="akshay.ballal@hpe.com"/>
    <hyperlink ref="K137" r:id="rId5"/>
    <hyperlink ref="K134" r:id="rId6"/>
    <hyperlink ref="E70" r:id="rId7" display="matt.dumm@hpe.com"/>
  </hyperlink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649" r:id="rId11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50" r:id="rId12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51" r:id="rId13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52" r:id="rId14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53" r:id="rId15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54" r:id="rId16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55" r:id="rId17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56" r:id="rId18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57" r:id="rId19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58" r:id="rId20" name="Button 10">
              <controlPr defaultSize="0" print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AH174"/>
  <sheetViews>
    <sheetView zoomScale="62" zoomScaleNormal="62" workbookViewId="0">
      <pane ySplit="1" topLeftCell="A140" activePane="bottomLeft" state="frozen"/>
      <selection pane="bottomLeft" activeCell="K118" sqref="K118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83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27-Mar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160</v>
      </c>
      <c r="B2">
        <f t="shared" ref="B2:B33" si="1">DAYS360(AB2,$K$104)</f>
        <v>42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412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294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42781.136886574073</v>
      </c>
      <c r="AD2">
        <v>5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117</v>
      </c>
      <c r="B3">
        <f t="shared" si="1"/>
        <v>13</v>
      </c>
      <c r="C3" s="4">
        <f t="shared" ca="1" si="2"/>
        <v>93106</v>
      </c>
      <c r="D3">
        <v>93106</v>
      </c>
      <c r="E3" t="s">
        <v>412</v>
      </c>
      <c r="F3" t="s">
        <v>45</v>
      </c>
      <c r="G3" t="s">
        <v>46</v>
      </c>
      <c r="H3" t="s">
        <v>184</v>
      </c>
      <c r="I3" t="s">
        <v>245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295</v>
      </c>
      <c r="Q3" t="s">
        <v>82</v>
      </c>
      <c r="S3" t="s">
        <v>269</v>
      </c>
      <c r="T3" t="s">
        <v>36</v>
      </c>
      <c r="U3" t="s">
        <v>39</v>
      </c>
      <c r="V3" t="s">
        <v>82</v>
      </c>
      <c r="W3" t="s">
        <v>95</v>
      </c>
      <c r="X3" t="s">
        <v>272</v>
      </c>
      <c r="Y3" t="s">
        <v>100</v>
      </c>
      <c r="Z3" t="s">
        <v>484</v>
      </c>
      <c r="AA3" s="2">
        <v>42704.326469907406</v>
      </c>
      <c r="AB3" s="2">
        <v>42808.045081018521</v>
      </c>
      <c r="AD3">
        <v>5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P0</v>
      </c>
    </row>
    <row r="4" spans="1:34" x14ac:dyDescent="0.3">
      <c r="A4">
        <f t="shared" si="0"/>
        <v>70</v>
      </c>
      <c r="B4">
        <f t="shared" si="1"/>
        <v>11</v>
      </c>
      <c r="C4" s="4">
        <f t="shared" ca="1" si="2"/>
        <v>94665</v>
      </c>
      <c r="D4">
        <v>94665</v>
      </c>
      <c r="E4" t="s">
        <v>251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768</v>
      </c>
      <c r="N4" t="s">
        <v>298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42752.942291666666</v>
      </c>
      <c r="AB4" s="2">
        <v>42810.113634259258</v>
      </c>
      <c r="AD4">
        <v>9</v>
      </c>
      <c r="AE4" t="str">
        <f t="shared" ca="1" si="4"/>
        <v>ADE</v>
      </c>
      <c r="AF4" t="str">
        <f t="shared" ca="1" si="5"/>
        <v>Avitus_1.4.0.62-20170405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63</v>
      </c>
      <c r="B5">
        <f t="shared" si="1"/>
        <v>6</v>
      </c>
      <c r="C5" s="4">
        <f t="shared" ca="1" si="2"/>
        <v>94952</v>
      </c>
      <c r="D5">
        <v>94952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768</v>
      </c>
      <c r="N5" t="s">
        <v>301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42759.143217592595</v>
      </c>
      <c r="AB5" s="2">
        <v>42815.121018518519</v>
      </c>
      <c r="AD5">
        <v>4</v>
      </c>
      <c r="AE5" t="str">
        <f t="shared" ca="1" si="4"/>
        <v>ADE</v>
      </c>
      <c r="AF5" t="str">
        <f t="shared" ca="1" si="5"/>
        <v>Avitus_1.4.0.62-20170405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33</v>
      </c>
      <c r="B6">
        <f t="shared" si="1"/>
        <v>5</v>
      </c>
      <c r="C6" s="4">
        <f t="shared" ca="1" si="2"/>
        <v>96366</v>
      </c>
      <c r="D6">
        <v>96366</v>
      </c>
      <c r="E6" t="s">
        <v>59</v>
      </c>
      <c r="F6" t="s">
        <v>45</v>
      </c>
      <c r="G6" t="s">
        <v>46</v>
      </c>
      <c r="H6" t="s">
        <v>184</v>
      </c>
      <c r="I6" t="s">
        <v>81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587</v>
      </c>
      <c r="P6" t="s">
        <v>117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109</v>
      </c>
      <c r="X6" t="s">
        <v>410</v>
      </c>
      <c r="Y6" t="s">
        <v>484</v>
      </c>
      <c r="Z6" t="s">
        <v>484</v>
      </c>
      <c r="AA6" s="2">
        <v>42790.25513888889</v>
      </c>
      <c r="AB6" s="2">
        <v>42816.157673611109</v>
      </c>
      <c r="AD6">
        <v>1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33</v>
      </c>
      <c r="B7">
        <f t="shared" si="1"/>
        <v>5</v>
      </c>
      <c r="C7" s="4">
        <f t="shared" ca="1" si="2"/>
        <v>96370</v>
      </c>
      <c r="D7">
        <v>96370</v>
      </c>
      <c r="E7" t="s">
        <v>104</v>
      </c>
      <c r="F7" t="s">
        <v>45</v>
      </c>
      <c r="G7" t="s">
        <v>46</v>
      </c>
      <c r="H7" t="s">
        <v>184</v>
      </c>
      <c r="I7" t="s">
        <v>560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591</v>
      </c>
      <c r="Q7" t="s">
        <v>82</v>
      </c>
      <c r="S7" t="s">
        <v>269</v>
      </c>
      <c r="T7" t="s">
        <v>23</v>
      </c>
      <c r="U7" t="s">
        <v>39</v>
      </c>
      <c r="V7" t="s">
        <v>82</v>
      </c>
      <c r="W7" t="s">
        <v>95</v>
      </c>
      <c r="X7" t="s">
        <v>405</v>
      </c>
      <c r="Y7" t="s">
        <v>484</v>
      </c>
      <c r="Z7" t="s">
        <v>484</v>
      </c>
      <c r="AA7" s="2">
        <v>42790.31486111111</v>
      </c>
      <c r="AB7" s="2">
        <v>42816.175821759258</v>
      </c>
      <c r="AD7">
        <v>7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17</v>
      </c>
      <c r="B8">
        <f t="shared" si="1"/>
        <v>4</v>
      </c>
      <c r="C8" s="4">
        <f t="shared" ca="1" si="2"/>
        <v>96940</v>
      </c>
      <c r="D8">
        <v>96940</v>
      </c>
      <c r="E8" t="s">
        <v>56</v>
      </c>
      <c r="F8" t="s">
        <v>45</v>
      </c>
      <c r="G8" t="s">
        <v>482</v>
      </c>
      <c r="H8" t="s">
        <v>94</v>
      </c>
      <c r="I8" t="s">
        <v>249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744</v>
      </c>
      <c r="Q8" t="s">
        <v>82</v>
      </c>
      <c r="S8" t="s">
        <v>269</v>
      </c>
      <c r="T8" t="s">
        <v>36</v>
      </c>
      <c r="U8" t="s">
        <v>39</v>
      </c>
      <c r="V8" t="s">
        <v>82</v>
      </c>
      <c r="W8" t="s">
        <v>95</v>
      </c>
      <c r="X8" t="s">
        <v>290</v>
      </c>
      <c r="Y8" t="s">
        <v>484</v>
      </c>
      <c r="Z8" t="s">
        <v>484</v>
      </c>
      <c r="AA8" s="2">
        <v>42804.136145833334</v>
      </c>
      <c r="AB8" s="2">
        <v>42817.292951388888</v>
      </c>
      <c r="AD8">
        <v>2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P2</v>
      </c>
    </row>
    <row r="9" spans="1:34" x14ac:dyDescent="0.3">
      <c r="A9">
        <f t="shared" si="0"/>
        <v>17</v>
      </c>
      <c r="B9">
        <f t="shared" si="1"/>
        <v>0</v>
      </c>
      <c r="C9" s="4">
        <f t="shared" ca="1" si="2"/>
        <v>96943</v>
      </c>
      <c r="D9">
        <v>96943</v>
      </c>
      <c r="E9" t="s">
        <v>145</v>
      </c>
      <c r="F9" t="s">
        <v>45</v>
      </c>
      <c r="G9" t="s">
        <v>55</v>
      </c>
      <c r="H9" t="s">
        <v>156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753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145</v>
      </c>
      <c r="Y9" t="s">
        <v>484</v>
      </c>
      <c r="Z9" t="s">
        <v>484</v>
      </c>
      <c r="AA9" s="2">
        <v>42804.168564814812</v>
      </c>
      <c r="AB9" s="2">
        <v>42821.146423611113</v>
      </c>
      <c r="AD9">
        <v>10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unspecified</v>
      </c>
    </row>
    <row r="10" spans="1:34" x14ac:dyDescent="0.3">
      <c r="A10">
        <f t="shared" si="0"/>
        <v>11</v>
      </c>
      <c r="B10">
        <f t="shared" si="1"/>
        <v>6</v>
      </c>
      <c r="C10" s="4">
        <f t="shared" ca="1" si="2"/>
        <v>97125</v>
      </c>
      <c r="D10">
        <v>97125</v>
      </c>
      <c r="E10" t="s">
        <v>536</v>
      </c>
      <c r="F10" t="s">
        <v>45</v>
      </c>
      <c r="G10" t="s">
        <v>46</v>
      </c>
      <c r="H10" t="s">
        <v>156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790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Z10" t="s">
        <v>484</v>
      </c>
      <c r="AA10" s="2">
        <v>42810.059907407405</v>
      </c>
      <c r="AB10" s="2">
        <v>42815.153425925928</v>
      </c>
      <c r="AD10">
        <v>4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unspecified</v>
      </c>
    </row>
    <row r="11" spans="1:34" x14ac:dyDescent="0.3">
      <c r="A11">
        <f t="shared" si="0"/>
        <v>4</v>
      </c>
      <c r="B11">
        <f t="shared" si="1"/>
        <v>0</v>
      </c>
      <c r="C11" s="4">
        <f t="shared" ca="1" si="2"/>
        <v>97416</v>
      </c>
      <c r="D11">
        <v>97416</v>
      </c>
      <c r="E11" t="s">
        <v>412</v>
      </c>
      <c r="F11" t="s">
        <v>45</v>
      </c>
      <c r="G11" t="s">
        <v>894</v>
      </c>
      <c r="H11" t="s">
        <v>94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848</v>
      </c>
      <c r="Q11" t="s">
        <v>21</v>
      </c>
      <c r="S11" t="s">
        <v>269</v>
      </c>
      <c r="T11" t="s">
        <v>36</v>
      </c>
      <c r="U11" t="s">
        <v>22</v>
      </c>
      <c r="V11" t="s">
        <v>82</v>
      </c>
      <c r="W11" t="s">
        <v>95</v>
      </c>
      <c r="X11" t="s">
        <v>605</v>
      </c>
      <c r="Y11" t="s">
        <v>484</v>
      </c>
      <c r="Z11" t="s">
        <v>484</v>
      </c>
      <c r="AA11" s="2">
        <v>42817.18372685185</v>
      </c>
      <c r="AB11" s="2">
        <v>42821.428888888891</v>
      </c>
      <c r="AD11">
        <v>5</v>
      </c>
      <c r="AE11" t="str">
        <f t="shared" ca="1" si="4"/>
        <v>FileSystem Management (IAS)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P2</v>
      </c>
    </row>
    <row r="12" spans="1:34" x14ac:dyDescent="0.3">
      <c r="A12">
        <f t="shared" si="0"/>
        <v>11</v>
      </c>
      <c r="B12">
        <f t="shared" si="1"/>
        <v>4</v>
      </c>
      <c r="C12" s="4">
        <f t="shared" ca="1" si="2"/>
        <v>97130</v>
      </c>
      <c r="D12">
        <v>97130</v>
      </c>
      <c r="E12" t="s">
        <v>803</v>
      </c>
      <c r="F12" t="s">
        <v>61</v>
      </c>
      <c r="G12" t="s">
        <v>783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817</v>
      </c>
      <c r="Q12" t="s">
        <v>82</v>
      </c>
      <c r="S12" t="s">
        <v>269</v>
      </c>
      <c r="T12" t="s">
        <v>36</v>
      </c>
      <c r="U12" t="s">
        <v>35</v>
      </c>
      <c r="V12" t="s">
        <v>82</v>
      </c>
      <c r="W12" t="s">
        <v>54</v>
      </c>
      <c r="X12" t="s">
        <v>522</v>
      </c>
      <c r="Y12" t="s">
        <v>484</v>
      </c>
      <c r="Z12" t="s">
        <v>484</v>
      </c>
      <c r="AA12" s="2">
        <v>42810.142129629632</v>
      </c>
      <c r="AB12" s="2">
        <v>42817.14949074074</v>
      </c>
      <c r="AD12">
        <v>13</v>
      </c>
      <c r="AE12" t="str">
        <f t="shared" ca="1" si="4"/>
        <v>AntiVirus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77</v>
      </c>
      <c r="B13">
        <f t="shared" si="1"/>
        <v>5</v>
      </c>
      <c r="C13" s="4">
        <f t="shared" ca="1" si="2"/>
        <v>94384</v>
      </c>
      <c r="D13">
        <v>94384</v>
      </c>
      <c r="E13" t="s">
        <v>130</v>
      </c>
      <c r="F13" t="s">
        <v>63</v>
      </c>
      <c r="G13" t="s">
        <v>64</v>
      </c>
      <c r="H13" t="s">
        <v>184</v>
      </c>
      <c r="I13" t="s">
        <v>81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308</v>
      </c>
      <c r="Q13" t="s">
        <v>82</v>
      </c>
      <c r="S13" t="s">
        <v>269</v>
      </c>
      <c r="T13" t="s">
        <v>36</v>
      </c>
      <c r="U13" t="s">
        <v>22</v>
      </c>
      <c r="V13" t="s">
        <v>82</v>
      </c>
      <c r="W13" t="s">
        <v>90</v>
      </c>
      <c r="X13" t="s">
        <v>300</v>
      </c>
      <c r="Y13" t="s">
        <v>484</v>
      </c>
      <c r="Z13" t="s">
        <v>484</v>
      </c>
      <c r="AA13" s="2">
        <v>42745.123425925929</v>
      </c>
      <c r="AB13" s="2">
        <v>42816.188194444447</v>
      </c>
      <c r="AD13">
        <v>14</v>
      </c>
      <c r="AE13" t="str">
        <f t="shared" ca="1" si="4"/>
        <v>AvatarFS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60</v>
      </c>
      <c r="B14">
        <f t="shared" si="1"/>
        <v>0</v>
      </c>
      <c r="C14" s="4">
        <f t="shared" ca="1" si="2"/>
        <v>95107</v>
      </c>
      <c r="D14">
        <v>95107</v>
      </c>
      <c r="E14" t="s">
        <v>146</v>
      </c>
      <c r="F14" t="s">
        <v>63</v>
      </c>
      <c r="G14" t="s">
        <v>66</v>
      </c>
      <c r="H14" t="s">
        <v>184</v>
      </c>
      <c r="I14" t="s">
        <v>30</v>
      </c>
      <c r="J14" t="s">
        <v>123</v>
      </c>
      <c r="K14" t="str">
        <f t="shared" ca="1" si="3"/>
        <v>.</v>
      </c>
      <c r="L14" t="s">
        <v>484</v>
      </c>
      <c r="M14" t="s">
        <v>769</v>
      </c>
      <c r="N14" t="s">
        <v>309</v>
      </c>
      <c r="P14" t="s">
        <v>210</v>
      </c>
      <c r="Q14" t="s">
        <v>82</v>
      </c>
      <c r="S14" t="s">
        <v>269</v>
      </c>
      <c r="T14" t="s">
        <v>23</v>
      </c>
      <c r="U14" t="s">
        <v>22</v>
      </c>
      <c r="V14" t="s">
        <v>82</v>
      </c>
      <c r="W14" t="s">
        <v>54</v>
      </c>
      <c r="X14" t="s">
        <v>146</v>
      </c>
      <c r="Y14" t="s">
        <v>484</v>
      </c>
      <c r="Z14" t="s">
        <v>847</v>
      </c>
      <c r="AA14" s="2">
        <v>42762.147650462961</v>
      </c>
      <c r="AB14" s="2">
        <v>42821.033993055556</v>
      </c>
      <c r="AD14">
        <v>6</v>
      </c>
      <c r="AE14" t="str">
        <f t="shared" ca="1" si="4"/>
        <v>AvatarFS</v>
      </c>
      <c r="AF14" t="str">
        <f t="shared" ca="1" si="5"/>
        <v>Avitus_1.4.0.61-20170329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35</v>
      </c>
      <c r="B15">
        <f t="shared" si="1"/>
        <v>11</v>
      </c>
      <c r="C15" s="4">
        <f t="shared" ca="1" si="2"/>
        <v>96279</v>
      </c>
      <c r="D15">
        <v>96279</v>
      </c>
      <c r="E15" t="s">
        <v>804</v>
      </c>
      <c r="F15" t="s">
        <v>63</v>
      </c>
      <c r="G15" t="s">
        <v>55</v>
      </c>
      <c r="H15" t="s">
        <v>184</v>
      </c>
      <c r="I15" t="s">
        <v>649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545</v>
      </c>
      <c r="Q15" t="s">
        <v>82</v>
      </c>
      <c r="S15" t="s">
        <v>269</v>
      </c>
      <c r="T15" t="s">
        <v>36</v>
      </c>
      <c r="U15" t="s">
        <v>22</v>
      </c>
      <c r="V15" t="s">
        <v>82</v>
      </c>
      <c r="W15" t="s">
        <v>90</v>
      </c>
      <c r="X15" t="s">
        <v>405</v>
      </c>
      <c r="Y15" t="s">
        <v>100</v>
      </c>
      <c r="Z15" t="s">
        <v>484</v>
      </c>
      <c r="AA15" s="2">
        <v>42788.363287037035</v>
      </c>
      <c r="AB15" s="2">
        <v>42810.963067129633</v>
      </c>
      <c r="AD15">
        <v>2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x14ac:dyDescent="0.3">
      <c r="A16">
        <f t="shared" si="0"/>
        <v>23</v>
      </c>
      <c r="B16">
        <f t="shared" si="1"/>
        <v>6</v>
      </c>
      <c r="C16" s="4">
        <f t="shared" ca="1" si="2"/>
        <v>96673</v>
      </c>
      <c r="D16">
        <v>96673</v>
      </c>
      <c r="E16" t="s">
        <v>410</v>
      </c>
      <c r="F16" t="s">
        <v>63</v>
      </c>
      <c r="G16" t="s">
        <v>647</v>
      </c>
      <c r="H16" t="s">
        <v>184</v>
      </c>
      <c r="I16" t="s">
        <v>81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670</v>
      </c>
      <c r="Q16" t="s">
        <v>82</v>
      </c>
      <c r="S16" t="s">
        <v>269</v>
      </c>
      <c r="T16" t="s">
        <v>23</v>
      </c>
      <c r="U16" t="s">
        <v>22</v>
      </c>
      <c r="V16" t="s">
        <v>82</v>
      </c>
      <c r="W16" t="s">
        <v>90</v>
      </c>
      <c r="X16" t="s">
        <v>654</v>
      </c>
      <c r="Y16" t="s">
        <v>484</v>
      </c>
      <c r="Z16" t="s">
        <v>484</v>
      </c>
      <c r="AA16" s="2">
        <v>42798.216932870368</v>
      </c>
      <c r="AB16" s="2">
        <v>42815.141979166663</v>
      </c>
      <c r="AD16">
        <v>4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20</v>
      </c>
      <c r="B17">
        <f t="shared" si="1"/>
        <v>5</v>
      </c>
      <c r="C17" s="4">
        <f t="shared" ca="1" si="2"/>
        <v>96764</v>
      </c>
      <c r="D17">
        <v>96764</v>
      </c>
      <c r="E17" t="s">
        <v>410</v>
      </c>
      <c r="F17" t="s">
        <v>63</v>
      </c>
      <c r="G17" t="s">
        <v>647</v>
      </c>
      <c r="H17" t="s">
        <v>184</v>
      </c>
      <c r="I17" t="s">
        <v>81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653</v>
      </c>
      <c r="Q17" t="s">
        <v>82</v>
      </c>
      <c r="S17" t="s">
        <v>269</v>
      </c>
      <c r="T17" t="s">
        <v>23</v>
      </c>
      <c r="U17" t="s">
        <v>22</v>
      </c>
      <c r="V17" t="s">
        <v>82</v>
      </c>
      <c r="W17" t="s">
        <v>90</v>
      </c>
      <c r="X17" t="s">
        <v>654</v>
      </c>
      <c r="Y17" t="s">
        <v>484</v>
      </c>
      <c r="Z17" t="s">
        <v>484</v>
      </c>
      <c r="AA17" s="2">
        <v>42801.104432870372</v>
      </c>
      <c r="AB17" s="2">
        <v>42816.269120370373</v>
      </c>
      <c r="AD17">
        <v>13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18</v>
      </c>
      <c r="B18">
        <f t="shared" si="1"/>
        <v>6</v>
      </c>
      <c r="C18" s="4">
        <f t="shared" ca="1" si="2"/>
        <v>96925</v>
      </c>
      <c r="D18">
        <v>96925</v>
      </c>
      <c r="E18" t="s">
        <v>62</v>
      </c>
      <c r="F18" t="s">
        <v>63</v>
      </c>
      <c r="G18" t="s">
        <v>733</v>
      </c>
      <c r="H18" t="s">
        <v>184</v>
      </c>
      <c r="I18" t="s">
        <v>24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741</v>
      </c>
      <c r="O18">
        <v>17067</v>
      </c>
      <c r="Q18" t="s">
        <v>21</v>
      </c>
      <c r="S18" t="s">
        <v>269</v>
      </c>
      <c r="T18" t="s">
        <v>36</v>
      </c>
      <c r="U18" t="s">
        <v>22</v>
      </c>
      <c r="V18" t="s">
        <v>190</v>
      </c>
      <c r="W18" t="s">
        <v>26</v>
      </c>
      <c r="X18" t="s">
        <v>742</v>
      </c>
      <c r="Y18" t="s">
        <v>100</v>
      </c>
      <c r="Z18" t="s">
        <v>484</v>
      </c>
      <c r="AA18" s="2">
        <v>42803.627939814818</v>
      </c>
      <c r="AB18" s="2">
        <v>42815.312349537038</v>
      </c>
      <c r="AD18">
        <v>13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>NoWaive</v>
      </c>
      <c r="AH18" t="str">
        <f t="shared" ca="1" si="7"/>
        <v>P0</v>
      </c>
    </row>
    <row r="19" spans="1:34" x14ac:dyDescent="0.3">
      <c r="A19">
        <f t="shared" si="0"/>
        <v>10</v>
      </c>
      <c r="B19">
        <f t="shared" si="1"/>
        <v>5</v>
      </c>
      <c r="C19" s="4">
        <f t="shared" ca="1" si="2"/>
        <v>97187</v>
      </c>
      <c r="D19">
        <v>97187</v>
      </c>
      <c r="E19" t="s">
        <v>801</v>
      </c>
      <c r="F19" t="s">
        <v>63</v>
      </c>
      <c r="G19" t="s">
        <v>446</v>
      </c>
      <c r="H19" t="s">
        <v>112</v>
      </c>
      <c r="I19" t="s">
        <v>247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818</v>
      </c>
      <c r="O19">
        <v>17100</v>
      </c>
      <c r="Q19" t="s">
        <v>82</v>
      </c>
      <c r="S19" t="s">
        <v>269</v>
      </c>
      <c r="T19" t="s">
        <v>36</v>
      </c>
      <c r="U19" t="s">
        <v>35</v>
      </c>
      <c r="V19" t="s">
        <v>190</v>
      </c>
      <c r="W19" t="s">
        <v>26</v>
      </c>
      <c r="X19" t="s">
        <v>108</v>
      </c>
      <c r="Y19" t="s">
        <v>103</v>
      </c>
      <c r="Z19" t="s">
        <v>484</v>
      </c>
      <c r="AA19" s="2">
        <v>42811.371180555558</v>
      </c>
      <c r="AB19" s="2">
        <v>42816.157685185186</v>
      </c>
      <c r="AD19">
        <v>1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P1</v>
      </c>
    </row>
    <row r="20" spans="1:34" x14ac:dyDescent="0.3">
      <c r="A20">
        <f t="shared" si="0"/>
        <v>8</v>
      </c>
      <c r="B20">
        <f t="shared" si="1"/>
        <v>0</v>
      </c>
      <c r="C20" s="4">
        <f t="shared" ca="1" si="2"/>
        <v>97247</v>
      </c>
      <c r="D20">
        <v>97247</v>
      </c>
      <c r="E20" t="s">
        <v>62</v>
      </c>
      <c r="F20" t="s">
        <v>63</v>
      </c>
      <c r="G20" t="s">
        <v>555</v>
      </c>
      <c r="H20" t="s">
        <v>184</v>
      </c>
      <c r="I20" t="s">
        <v>68</v>
      </c>
      <c r="J20" t="s">
        <v>123</v>
      </c>
      <c r="K20" t="str">
        <f t="shared" ca="1" si="3"/>
        <v>.</v>
      </c>
      <c r="L20" t="s">
        <v>484</v>
      </c>
      <c r="M20" t="s">
        <v>768</v>
      </c>
      <c r="N20" t="s">
        <v>897</v>
      </c>
      <c r="P20" t="s">
        <v>616</v>
      </c>
      <c r="Q20" t="s">
        <v>82</v>
      </c>
      <c r="S20" t="s">
        <v>269</v>
      </c>
      <c r="T20" t="s">
        <v>36</v>
      </c>
      <c r="U20" t="s">
        <v>39</v>
      </c>
      <c r="V20" t="s">
        <v>82</v>
      </c>
      <c r="W20" t="s">
        <v>90</v>
      </c>
      <c r="X20" t="s">
        <v>617</v>
      </c>
      <c r="Y20" t="s">
        <v>484</v>
      </c>
      <c r="Z20" t="s">
        <v>484</v>
      </c>
      <c r="AA20" s="2">
        <v>42813.979155092595</v>
      </c>
      <c r="AB20" s="2">
        <v>42821.179386574076</v>
      </c>
      <c r="AD20">
        <v>7</v>
      </c>
      <c r="AE20" t="str">
        <f t="shared" ca="1" si="4"/>
        <v>ADE</v>
      </c>
      <c r="AF20" t="str">
        <f t="shared" ca="1" si="5"/>
        <v>Avitus_1.4.0.62-20170405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7</v>
      </c>
      <c r="B21">
        <f t="shared" si="1"/>
        <v>4</v>
      </c>
      <c r="C21" s="4">
        <f t="shared" ca="1" si="2"/>
        <v>97251</v>
      </c>
      <c r="D21">
        <v>97251</v>
      </c>
      <c r="E21" t="s">
        <v>138</v>
      </c>
      <c r="F21" t="s">
        <v>63</v>
      </c>
      <c r="G21" t="s">
        <v>120</v>
      </c>
      <c r="H21" t="s">
        <v>94</v>
      </c>
      <c r="I21" t="s">
        <v>701</v>
      </c>
      <c r="J21" t="s">
        <v>123</v>
      </c>
      <c r="K21" t="str">
        <f t="shared" ca="1" si="3"/>
        <v>.</v>
      </c>
      <c r="L21" t="s">
        <v>484</v>
      </c>
      <c r="M21" t="s">
        <v>769</v>
      </c>
      <c r="N21" t="s">
        <v>819</v>
      </c>
      <c r="Q21" t="s">
        <v>82</v>
      </c>
      <c r="S21" t="s">
        <v>269</v>
      </c>
      <c r="T21" t="s">
        <v>36</v>
      </c>
      <c r="U21" t="s">
        <v>35</v>
      </c>
      <c r="V21" t="s">
        <v>29</v>
      </c>
      <c r="W21" t="s">
        <v>90</v>
      </c>
      <c r="X21" t="s">
        <v>412</v>
      </c>
      <c r="Y21" t="s">
        <v>484</v>
      </c>
      <c r="Z21" t="s">
        <v>847</v>
      </c>
      <c r="AA21" s="2">
        <v>42814.013414351852</v>
      </c>
      <c r="AB21" s="2">
        <v>42817.220960648148</v>
      </c>
      <c r="AD21">
        <v>5</v>
      </c>
      <c r="AE21" t="str">
        <f t="shared" ca="1" si="4"/>
        <v>AvatarFS</v>
      </c>
      <c r="AF21" t="str">
        <f t="shared" ca="1" si="5"/>
        <v>Avitus_1.4.0.61-20170329</v>
      </c>
      <c r="AG21" t="str">
        <f t="shared" ca="1" si="6"/>
        <v>NoWaive</v>
      </c>
      <c r="AH21" t="str">
        <f t="shared" ca="1" si="7"/>
        <v>P2</v>
      </c>
    </row>
    <row r="22" spans="1:34" x14ac:dyDescent="0.3">
      <c r="A22">
        <f t="shared" si="0"/>
        <v>5</v>
      </c>
      <c r="B22">
        <f t="shared" si="1"/>
        <v>0</v>
      </c>
      <c r="C22" s="4">
        <f t="shared" ca="1" si="2"/>
        <v>97354</v>
      </c>
      <c r="D22">
        <v>97354</v>
      </c>
      <c r="E22" t="s">
        <v>845</v>
      </c>
      <c r="F22" t="s">
        <v>63</v>
      </c>
      <c r="G22" t="s">
        <v>841</v>
      </c>
      <c r="H22" t="s">
        <v>94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898</v>
      </c>
      <c r="Q22" t="s">
        <v>82</v>
      </c>
      <c r="S22" t="s">
        <v>269</v>
      </c>
      <c r="T22" t="s">
        <v>36</v>
      </c>
      <c r="U22" t="s">
        <v>35</v>
      </c>
      <c r="V22" t="s">
        <v>82</v>
      </c>
      <c r="W22" t="s">
        <v>105</v>
      </c>
      <c r="X22" t="s">
        <v>845</v>
      </c>
      <c r="Y22" t="s">
        <v>484</v>
      </c>
      <c r="Z22" t="s">
        <v>484</v>
      </c>
      <c r="AA22" s="2">
        <v>42816.056284722225</v>
      </c>
      <c r="AB22" s="2">
        <v>42821.182314814818</v>
      </c>
      <c r="AD22">
        <v>2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P2</v>
      </c>
    </row>
    <row r="23" spans="1:34" x14ac:dyDescent="0.3">
      <c r="A23">
        <f t="shared" si="0"/>
        <v>3</v>
      </c>
      <c r="B23">
        <f t="shared" si="1"/>
        <v>0</v>
      </c>
      <c r="C23" s="4">
        <f t="shared" ca="1" si="2"/>
        <v>97496</v>
      </c>
      <c r="D23">
        <v>97496</v>
      </c>
      <c r="E23" t="s">
        <v>62</v>
      </c>
      <c r="F23" t="s">
        <v>63</v>
      </c>
      <c r="G23" t="s">
        <v>446</v>
      </c>
      <c r="H23" t="s">
        <v>94</v>
      </c>
      <c r="I23" t="s">
        <v>24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887</v>
      </c>
      <c r="Q23" t="s">
        <v>21</v>
      </c>
      <c r="S23" t="s">
        <v>269</v>
      </c>
      <c r="T23" t="s">
        <v>36</v>
      </c>
      <c r="U23" t="s">
        <v>35</v>
      </c>
      <c r="V23" t="s">
        <v>190</v>
      </c>
      <c r="W23" t="s">
        <v>26</v>
      </c>
      <c r="X23" t="s">
        <v>742</v>
      </c>
      <c r="Y23" t="s">
        <v>100</v>
      </c>
      <c r="Z23" t="s">
        <v>484</v>
      </c>
      <c r="AA23" s="2">
        <v>42818.603414351855</v>
      </c>
      <c r="AB23" s="2">
        <v>42821.36141203704</v>
      </c>
      <c r="AD23">
        <v>2</v>
      </c>
      <c r="AE23" t="str">
        <f t="shared" ca="1" si="4"/>
        <v>AvatarFS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P2</v>
      </c>
    </row>
    <row r="24" spans="1:34" x14ac:dyDescent="0.3">
      <c r="A24">
        <f t="shared" si="0"/>
        <v>3</v>
      </c>
      <c r="B24">
        <f t="shared" si="1"/>
        <v>0</v>
      </c>
      <c r="C24" s="4">
        <f t="shared" ca="1" si="2"/>
        <v>97497</v>
      </c>
      <c r="D24">
        <v>97497</v>
      </c>
      <c r="E24" t="s">
        <v>62</v>
      </c>
      <c r="F24" t="s">
        <v>63</v>
      </c>
      <c r="G24" t="s">
        <v>446</v>
      </c>
      <c r="H24" t="s">
        <v>94</v>
      </c>
      <c r="I24" t="s">
        <v>24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888</v>
      </c>
      <c r="Q24" t="s">
        <v>21</v>
      </c>
      <c r="S24" t="s">
        <v>269</v>
      </c>
      <c r="T24" t="s">
        <v>36</v>
      </c>
      <c r="U24" t="s">
        <v>35</v>
      </c>
      <c r="V24" t="s">
        <v>190</v>
      </c>
      <c r="W24" t="s">
        <v>26</v>
      </c>
      <c r="X24" t="s">
        <v>742</v>
      </c>
      <c r="Y24" t="s">
        <v>103</v>
      </c>
      <c r="Z24" t="s">
        <v>484</v>
      </c>
      <c r="AA24" s="2">
        <v>42818.605405092596</v>
      </c>
      <c r="AB24" s="2">
        <v>42821.360949074071</v>
      </c>
      <c r="AD24">
        <v>2</v>
      </c>
      <c r="AE24" t="str">
        <f t="shared" ca="1" si="4"/>
        <v>AvatarFS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P2</v>
      </c>
    </row>
    <row r="25" spans="1:34" x14ac:dyDescent="0.3">
      <c r="A25">
        <f t="shared" si="0"/>
        <v>358</v>
      </c>
      <c r="B25">
        <f t="shared" si="1"/>
        <v>67</v>
      </c>
      <c r="C25" s="4">
        <f t="shared" ca="1" si="2"/>
        <v>79691</v>
      </c>
      <c r="D25">
        <v>79691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310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95</v>
      </c>
      <c r="X25" t="s">
        <v>311</v>
      </c>
      <c r="Y25" t="s">
        <v>484</v>
      </c>
      <c r="Z25" t="s">
        <v>484</v>
      </c>
      <c r="AA25" s="2">
        <v>42458.048437500001</v>
      </c>
      <c r="AB25" s="2">
        <v>42755.033599537041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266</v>
      </c>
      <c r="B26">
        <f t="shared" si="1"/>
        <v>50</v>
      </c>
      <c r="C26" s="4">
        <f t="shared" ca="1" si="2"/>
        <v>85572</v>
      </c>
      <c r="D26">
        <v>85572</v>
      </c>
      <c r="E26" t="s">
        <v>252</v>
      </c>
      <c r="F26" t="s">
        <v>70</v>
      </c>
      <c r="G26" t="s">
        <v>71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95</v>
      </c>
      <c r="X26" t="s">
        <v>272</v>
      </c>
      <c r="Y26" t="s">
        <v>484</v>
      </c>
      <c r="Z26" t="s">
        <v>484</v>
      </c>
      <c r="AA26" s="2">
        <v>42552.705081018517</v>
      </c>
      <c r="AB26" s="2">
        <v>42773.558530092596</v>
      </c>
      <c r="AD26">
        <v>6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208</v>
      </c>
      <c r="B27">
        <f t="shared" si="1"/>
        <v>67</v>
      </c>
      <c r="C27" s="4">
        <f t="shared" ca="1" si="2"/>
        <v>88250</v>
      </c>
      <c r="D27">
        <v>88250</v>
      </c>
      <c r="E27" t="s">
        <v>72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314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105</v>
      </c>
      <c r="X27" t="s">
        <v>315</v>
      </c>
      <c r="Y27" t="s">
        <v>484</v>
      </c>
      <c r="Z27" t="s">
        <v>484</v>
      </c>
      <c r="AA27" s="2">
        <v>42611.350347222222</v>
      </c>
      <c r="AB27" s="2">
        <v>42755.033576388887</v>
      </c>
      <c r="AD27">
        <v>7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17</v>
      </c>
      <c r="B28">
        <f t="shared" si="1"/>
        <v>17</v>
      </c>
      <c r="C28" s="4">
        <f t="shared" ca="1" si="2"/>
        <v>96941</v>
      </c>
      <c r="D28">
        <v>96941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749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188</v>
      </c>
      <c r="Y28" t="s">
        <v>484</v>
      </c>
      <c r="Z28" t="s">
        <v>484</v>
      </c>
      <c r="AA28" s="2">
        <v>42804.150763888887</v>
      </c>
      <c r="AB28" s="2">
        <v>42804.495324074072</v>
      </c>
      <c r="AD28">
        <v>8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6</v>
      </c>
      <c r="B29">
        <f t="shared" si="1"/>
        <v>3</v>
      </c>
      <c r="C29" s="4">
        <f t="shared" ca="1" si="2"/>
        <v>97340</v>
      </c>
      <c r="D29">
        <v>97340</v>
      </c>
      <c r="E29" t="s">
        <v>69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852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54</v>
      </c>
      <c r="X29" t="s">
        <v>389</v>
      </c>
      <c r="Y29" t="s">
        <v>484</v>
      </c>
      <c r="Z29" t="s">
        <v>484</v>
      </c>
      <c r="AA29" s="2">
        <v>42815.614641203705</v>
      </c>
      <c r="AB29" s="2">
        <v>42818.02071759259</v>
      </c>
      <c r="AD29">
        <v>5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36</v>
      </c>
      <c r="B30">
        <f t="shared" si="1"/>
        <v>4</v>
      </c>
      <c r="C30" s="4">
        <f t="shared" ca="1" si="2"/>
        <v>96207</v>
      </c>
      <c r="D30">
        <v>96207</v>
      </c>
      <c r="E30" t="s">
        <v>69</v>
      </c>
      <c r="F30" t="s">
        <v>253</v>
      </c>
      <c r="G30" t="s">
        <v>254</v>
      </c>
      <c r="H30" t="s">
        <v>94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853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67</v>
      </c>
      <c r="X30" t="s">
        <v>331</v>
      </c>
      <c r="Y30" t="s">
        <v>484</v>
      </c>
      <c r="Z30" t="s">
        <v>484</v>
      </c>
      <c r="AA30" s="2">
        <v>42787.138067129628</v>
      </c>
      <c r="AB30" s="2">
        <v>42817.169178240743</v>
      </c>
      <c r="AD30">
        <v>6</v>
      </c>
      <c r="AE30" t="str">
        <f t="shared" ca="1" si="4"/>
        <v>File Access Auditing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P2</v>
      </c>
    </row>
    <row r="31" spans="1:34" x14ac:dyDescent="0.3">
      <c r="A31">
        <f t="shared" si="0"/>
        <v>6</v>
      </c>
      <c r="B31">
        <f t="shared" si="1"/>
        <v>4</v>
      </c>
      <c r="C31" s="4">
        <f t="shared" ca="1" si="2"/>
        <v>97325</v>
      </c>
      <c r="D31">
        <v>97325</v>
      </c>
      <c r="E31" t="s">
        <v>435</v>
      </c>
      <c r="F31" t="s">
        <v>253</v>
      </c>
      <c r="G31" t="s">
        <v>258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855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54</v>
      </c>
      <c r="X31" t="s">
        <v>456</v>
      </c>
      <c r="Y31" t="s">
        <v>484</v>
      </c>
      <c r="Z31" t="s">
        <v>484</v>
      </c>
      <c r="AA31" s="2">
        <v>42815.376701388886</v>
      </c>
      <c r="AB31" s="2">
        <v>42817.576793981483</v>
      </c>
      <c r="AD31">
        <v>3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5</v>
      </c>
      <c r="B32">
        <f t="shared" si="1"/>
        <v>4</v>
      </c>
      <c r="C32" s="4">
        <f t="shared" ca="1" si="2"/>
        <v>97372</v>
      </c>
      <c r="D32">
        <v>97372</v>
      </c>
      <c r="E32" t="s">
        <v>413</v>
      </c>
      <c r="F32" t="s">
        <v>253</v>
      </c>
      <c r="G32" t="s">
        <v>254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860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54</v>
      </c>
      <c r="X32" t="s">
        <v>277</v>
      </c>
      <c r="Y32" t="s">
        <v>484</v>
      </c>
      <c r="Z32" t="s">
        <v>484</v>
      </c>
      <c r="AA32" s="2">
        <v>42816.401145833333</v>
      </c>
      <c r="AB32" s="2">
        <v>42817.166284722225</v>
      </c>
      <c r="AD32">
        <v>4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P0</v>
      </c>
    </row>
    <row r="33" spans="1:34" x14ac:dyDescent="0.3">
      <c r="A33">
        <f t="shared" si="0"/>
        <v>3</v>
      </c>
      <c r="B33">
        <f t="shared" si="1"/>
        <v>0</v>
      </c>
      <c r="C33" s="4">
        <f t="shared" ca="1" si="2"/>
        <v>97481</v>
      </c>
      <c r="D33">
        <v>97481</v>
      </c>
      <c r="E33" t="s">
        <v>413</v>
      </c>
      <c r="F33" t="s">
        <v>253</v>
      </c>
      <c r="G33" t="s">
        <v>254</v>
      </c>
      <c r="H33" t="s">
        <v>184</v>
      </c>
      <c r="I33" t="s">
        <v>81</v>
      </c>
      <c r="J33" t="s">
        <v>123</v>
      </c>
      <c r="K33" t="str">
        <f t="shared" ca="1" si="3"/>
        <v>.</v>
      </c>
      <c r="L33" t="s">
        <v>484</v>
      </c>
      <c r="M33" t="s">
        <v>769</v>
      </c>
      <c r="N33" t="s">
        <v>890</v>
      </c>
      <c r="P33" t="s">
        <v>716</v>
      </c>
      <c r="Q33" t="s">
        <v>82</v>
      </c>
      <c r="S33" t="s">
        <v>269</v>
      </c>
      <c r="T33" t="s">
        <v>36</v>
      </c>
      <c r="U33" t="s">
        <v>39</v>
      </c>
      <c r="V33" t="s">
        <v>82</v>
      </c>
      <c r="W33" t="s">
        <v>93</v>
      </c>
      <c r="X33" t="s">
        <v>423</v>
      </c>
      <c r="Y33" t="s">
        <v>484</v>
      </c>
      <c r="Z33" t="s">
        <v>847</v>
      </c>
      <c r="AA33" s="2">
        <v>42818.378900462965</v>
      </c>
      <c r="AB33" s="2">
        <v>42821.35052083333</v>
      </c>
      <c r="AD33">
        <v>6</v>
      </c>
      <c r="AE33" t="str">
        <f t="shared" ca="1" si="4"/>
        <v>File Access Auditing</v>
      </c>
      <c r="AF33" t="str">
        <f t="shared" ca="1" si="5"/>
        <v xml:space="preserve"> ---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30</v>
      </c>
      <c r="B34">
        <f t="shared" ref="B34:B65" si="9">DAYS360(AB34,$K$104)</f>
        <v>7</v>
      </c>
      <c r="C34" s="4">
        <f t="shared" ref="C34:C65" ca="1" si="10">HYPERLINK($N$174 &amp; INDIRECT("d" &amp; ROW()),INDIRECT("d" &amp; ROW()))</f>
        <v>96441</v>
      </c>
      <c r="D34">
        <v>96441</v>
      </c>
      <c r="E34" t="s">
        <v>703</v>
      </c>
      <c r="F34" t="s">
        <v>48</v>
      </c>
      <c r="G34" t="s">
        <v>466</v>
      </c>
      <c r="H34" t="s">
        <v>184</v>
      </c>
      <c r="I34" t="s">
        <v>81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769</v>
      </c>
      <c r="N34" t="s">
        <v>717</v>
      </c>
      <c r="Q34" t="s">
        <v>82</v>
      </c>
      <c r="S34" t="s">
        <v>269</v>
      </c>
      <c r="T34" t="s">
        <v>36</v>
      </c>
      <c r="U34" t="s">
        <v>35</v>
      </c>
      <c r="V34" t="s">
        <v>82</v>
      </c>
      <c r="W34" t="s">
        <v>54</v>
      </c>
      <c r="X34" t="s">
        <v>41</v>
      </c>
      <c r="Y34" t="s">
        <v>484</v>
      </c>
      <c r="Z34" t="s">
        <v>484</v>
      </c>
      <c r="AA34" s="2">
        <v>42793.647534722222</v>
      </c>
      <c r="AB34" s="2">
        <v>42814.584074074075</v>
      </c>
      <c r="AC34" t="s">
        <v>718</v>
      </c>
      <c r="AD34">
        <v>7</v>
      </c>
      <c r="AE34" t="str">
        <f t="shared" ref="AE34:AE65" ca="1" si="12">IFERROR(VLOOKUP($D34,INDIRECT("'" &amp; $K$103 &amp; "'!$C$2:$K$90"),4,FALSE),"NTR")</f>
        <v>FileSystem Management (IAS)</v>
      </c>
      <c r="AF34" t="str">
        <f t="shared" ref="AF34:AF65" ca="1" si="13">IFERROR(VLOOKUP($D34,INDIRECT("'" &amp; $K$103 &amp; "'!$C$2:$T$90"),11,FALSE),"NoTarg")</f>
        <v>Avitus_1.4.0.61-20170329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19</v>
      </c>
      <c r="B35">
        <f t="shared" si="9"/>
        <v>3</v>
      </c>
      <c r="C35" s="4">
        <f t="shared" ca="1" si="10"/>
        <v>96863</v>
      </c>
      <c r="D35">
        <v>96863</v>
      </c>
      <c r="E35" t="s">
        <v>179</v>
      </c>
      <c r="F35" t="s">
        <v>48</v>
      </c>
      <c r="G35" t="s">
        <v>180</v>
      </c>
      <c r="H35" t="s">
        <v>94</v>
      </c>
      <c r="I35" t="s">
        <v>24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891</v>
      </c>
      <c r="Q35" t="s">
        <v>82</v>
      </c>
      <c r="S35" t="s">
        <v>269</v>
      </c>
      <c r="T35" t="s">
        <v>36</v>
      </c>
      <c r="U35" t="s">
        <v>35</v>
      </c>
      <c r="V35" t="s">
        <v>82</v>
      </c>
      <c r="W35" t="s">
        <v>54</v>
      </c>
      <c r="X35" t="s">
        <v>47</v>
      </c>
      <c r="Y35" t="s">
        <v>484</v>
      </c>
      <c r="Z35" t="s">
        <v>484</v>
      </c>
      <c r="AA35" s="2">
        <v>42802.446145833332</v>
      </c>
      <c r="AB35" s="2">
        <v>42818.541435185187</v>
      </c>
      <c r="AC35" t="s">
        <v>884</v>
      </c>
      <c r="AD35">
        <v>19</v>
      </c>
      <c r="AE35" t="str">
        <f t="shared" ca="1" si="12"/>
        <v>FileSystem Management (IAS)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P2</v>
      </c>
    </row>
    <row r="36" spans="1:34" x14ac:dyDescent="0.3">
      <c r="A36">
        <f t="shared" si="8"/>
        <v>0</v>
      </c>
      <c r="B36">
        <f t="shared" si="9"/>
        <v>0</v>
      </c>
      <c r="C36" s="4">
        <f t="shared" ca="1" si="10"/>
        <v>97526</v>
      </c>
      <c r="D36">
        <v>97526</v>
      </c>
      <c r="E36" t="s">
        <v>465</v>
      </c>
      <c r="F36" t="s">
        <v>48</v>
      </c>
      <c r="G36" t="s">
        <v>800</v>
      </c>
      <c r="H36" t="s">
        <v>94</v>
      </c>
      <c r="J36" t="s">
        <v>123</v>
      </c>
      <c r="K36" t="str">
        <f t="shared" ca="1" si="11"/>
        <v>NTR</v>
      </c>
      <c r="L36" t="s">
        <v>484</v>
      </c>
      <c r="M36" t="s">
        <v>484</v>
      </c>
      <c r="N36" t="s">
        <v>902</v>
      </c>
      <c r="Q36" t="s">
        <v>21</v>
      </c>
      <c r="S36" t="s">
        <v>269</v>
      </c>
      <c r="T36" t="s">
        <v>23</v>
      </c>
      <c r="U36" t="s">
        <v>22</v>
      </c>
      <c r="V36" t="s">
        <v>82</v>
      </c>
      <c r="W36" t="s">
        <v>54</v>
      </c>
      <c r="X36" t="s">
        <v>870</v>
      </c>
      <c r="Y36" t="s">
        <v>484</v>
      </c>
      <c r="Z36" t="s">
        <v>484</v>
      </c>
      <c r="AA36" s="2">
        <v>42821.299687500003</v>
      </c>
      <c r="AB36" s="2">
        <v>42821.61650462963</v>
      </c>
      <c r="AD36">
        <v>5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8"/>
        <v>139</v>
      </c>
      <c r="B37">
        <f t="shared" si="9"/>
        <v>6</v>
      </c>
      <c r="C37" s="4">
        <f t="shared" ca="1" si="10"/>
        <v>91994</v>
      </c>
      <c r="D37">
        <v>91994</v>
      </c>
      <c r="E37" t="s">
        <v>414</v>
      </c>
      <c r="F37" t="s">
        <v>215</v>
      </c>
      <c r="G37" t="s">
        <v>761</v>
      </c>
      <c r="H37" t="s">
        <v>184</v>
      </c>
      <c r="I37" t="s">
        <v>81</v>
      </c>
      <c r="J37" t="s">
        <v>123</v>
      </c>
      <c r="K37" t="str">
        <f t="shared" ca="1" si="11"/>
        <v>.</v>
      </c>
      <c r="L37" t="s">
        <v>484</v>
      </c>
      <c r="M37" t="s">
        <v>768</v>
      </c>
      <c r="N37" t="s">
        <v>362</v>
      </c>
      <c r="P37" t="s">
        <v>825</v>
      </c>
      <c r="Q37" t="s">
        <v>82</v>
      </c>
      <c r="S37" t="s">
        <v>269</v>
      </c>
      <c r="T37" t="s">
        <v>36</v>
      </c>
      <c r="U37" t="s">
        <v>35</v>
      </c>
      <c r="V37" t="s">
        <v>82</v>
      </c>
      <c r="W37" t="s">
        <v>54</v>
      </c>
      <c r="X37" t="s">
        <v>272</v>
      </c>
      <c r="Y37" t="s">
        <v>484</v>
      </c>
      <c r="Z37" t="s">
        <v>484</v>
      </c>
      <c r="AA37" s="2">
        <v>42682.225185185183</v>
      </c>
      <c r="AB37" s="2">
        <v>42815.999351851853</v>
      </c>
      <c r="AC37" t="s">
        <v>402</v>
      </c>
      <c r="AD37">
        <v>7</v>
      </c>
      <c r="AE37" t="str">
        <f t="shared" ca="1" si="12"/>
        <v>Performance Monitor</v>
      </c>
      <c r="AF37" t="str">
        <f t="shared" ca="1" si="13"/>
        <v>Avitus_1.4.0.62-20170405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206</v>
      </c>
      <c r="B38">
        <f t="shared" si="9"/>
        <v>3</v>
      </c>
      <c r="C38" s="4">
        <f t="shared" ca="1" si="10"/>
        <v>88457</v>
      </c>
      <c r="D38">
        <v>88457</v>
      </c>
      <c r="E38" t="s">
        <v>408</v>
      </c>
      <c r="F38" t="s">
        <v>28</v>
      </c>
      <c r="G38" t="s">
        <v>407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524</v>
      </c>
      <c r="O38">
        <v>11710</v>
      </c>
      <c r="P38" t="s">
        <v>808</v>
      </c>
      <c r="Q38" t="s">
        <v>287</v>
      </c>
      <c r="R38" t="s">
        <v>82</v>
      </c>
      <c r="S38" t="s">
        <v>269</v>
      </c>
      <c r="T38" t="s">
        <v>23</v>
      </c>
      <c r="U38" t="s">
        <v>22</v>
      </c>
      <c r="V38" t="s">
        <v>25</v>
      </c>
      <c r="W38" t="s">
        <v>26</v>
      </c>
      <c r="X38" t="s">
        <v>41</v>
      </c>
      <c r="Y38" t="s">
        <v>484</v>
      </c>
      <c r="Z38" t="s">
        <v>484</v>
      </c>
      <c r="AA38" s="2">
        <v>42614.314895833333</v>
      </c>
      <c r="AB38" s="2">
        <v>42818.324803240743</v>
      </c>
      <c r="AC38" t="s">
        <v>170</v>
      </c>
      <c r="AD38">
        <v>5</v>
      </c>
      <c r="AE38" t="str">
        <f t="shared" ca="1" si="12"/>
        <v>Platform Software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P1</v>
      </c>
    </row>
    <row r="39" spans="1:34" x14ac:dyDescent="0.3">
      <c r="A39">
        <f t="shared" si="8"/>
        <v>44</v>
      </c>
      <c r="B39">
        <f t="shared" si="9"/>
        <v>25</v>
      </c>
      <c r="C39" s="4">
        <f t="shared" ca="1" si="10"/>
        <v>95826</v>
      </c>
      <c r="D39">
        <v>95826</v>
      </c>
      <c r="E39" t="s">
        <v>246</v>
      </c>
      <c r="F39" t="s">
        <v>28</v>
      </c>
      <c r="G39" t="s">
        <v>481</v>
      </c>
      <c r="H39" t="s">
        <v>184</v>
      </c>
      <c r="I39" t="s">
        <v>81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379</v>
      </c>
      <c r="P39" t="s">
        <v>38</v>
      </c>
      <c r="Q39" t="s">
        <v>287</v>
      </c>
      <c r="R39" t="s">
        <v>82</v>
      </c>
      <c r="S39" t="s">
        <v>269</v>
      </c>
      <c r="T39" t="s">
        <v>36</v>
      </c>
      <c r="U39" t="s">
        <v>22</v>
      </c>
      <c r="V39" t="s">
        <v>82</v>
      </c>
      <c r="W39" t="s">
        <v>54</v>
      </c>
      <c r="X39" t="s">
        <v>108</v>
      </c>
      <c r="Y39" t="s">
        <v>484</v>
      </c>
      <c r="Z39" t="s">
        <v>484</v>
      </c>
      <c r="AA39" s="2">
        <v>42779.683287037034</v>
      </c>
      <c r="AB39" s="2">
        <v>42796.483796296299</v>
      </c>
      <c r="AC39" t="s">
        <v>170</v>
      </c>
      <c r="AD39">
        <v>4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P0</v>
      </c>
    </row>
    <row r="40" spans="1:34" x14ac:dyDescent="0.3">
      <c r="A40">
        <f t="shared" si="8"/>
        <v>44</v>
      </c>
      <c r="B40">
        <f t="shared" si="9"/>
        <v>4</v>
      </c>
      <c r="C40" s="4">
        <f t="shared" ca="1" si="10"/>
        <v>95829</v>
      </c>
      <c r="D40">
        <v>95829</v>
      </c>
      <c r="E40" t="s">
        <v>760</v>
      </c>
      <c r="F40" t="s">
        <v>28</v>
      </c>
      <c r="G40" t="s">
        <v>376</v>
      </c>
      <c r="H40" t="s">
        <v>184</v>
      </c>
      <c r="I40" t="s">
        <v>245</v>
      </c>
      <c r="J40" t="s">
        <v>123</v>
      </c>
      <c r="K40" t="str">
        <f t="shared" ca="1" si="11"/>
        <v>.</v>
      </c>
      <c r="L40" t="s">
        <v>484</v>
      </c>
      <c r="M40" t="s">
        <v>768</v>
      </c>
      <c r="N40" t="s">
        <v>385</v>
      </c>
      <c r="P40" t="s">
        <v>196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279</v>
      </c>
      <c r="W40" t="s">
        <v>32</v>
      </c>
      <c r="X40" t="s">
        <v>108</v>
      </c>
      <c r="Y40" t="s">
        <v>103</v>
      </c>
      <c r="Z40" t="s">
        <v>484</v>
      </c>
      <c r="AA40" s="2">
        <v>42779.684513888889</v>
      </c>
      <c r="AB40" s="2">
        <v>42817.705312500002</v>
      </c>
      <c r="AC40" t="s">
        <v>170</v>
      </c>
      <c r="AD40">
        <v>5</v>
      </c>
      <c r="AE40" t="str">
        <f t="shared" ca="1" si="12"/>
        <v>Platform Software</v>
      </c>
      <c r="AF40" t="str">
        <f t="shared" ca="1" si="13"/>
        <v>Avitus_1.4.0.62-20170405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14</v>
      </c>
      <c r="B41">
        <f t="shared" si="9"/>
        <v>3</v>
      </c>
      <c r="C41" s="4">
        <f t="shared" ca="1" si="10"/>
        <v>96973</v>
      </c>
      <c r="D41">
        <v>96973</v>
      </c>
      <c r="E41" t="s">
        <v>513</v>
      </c>
      <c r="F41" t="s">
        <v>28</v>
      </c>
      <c r="G41" t="s">
        <v>866</v>
      </c>
      <c r="H41" t="s">
        <v>94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813</v>
      </c>
      <c r="Q41" t="s">
        <v>21</v>
      </c>
      <c r="S41" t="s">
        <v>269</v>
      </c>
      <c r="T41" t="s">
        <v>36</v>
      </c>
      <c r="U41" t="s">
        <v>35</v>
      </c>
      <c r="V41" t="s">
        <v>82</v>
      </c>
      <c r="W41" t="s">
        <v>90</v>
      </c>
      <c r="X41" t="s">
        <v>814</v>
      </c>
      <c r="Y41" t="s">
        <v>484</v>
      </c>
      <c r="Z41" t="s">
        <v>484</v>
      </c>
      <c r="AA41" s="2">
        <v>42807.026192129626</v>
      </c>
      <c r="AB41" s="2">
        <v>42818.420532407406</v>
      </c>
      <c r="AC41" t="s">
        <v>876</v>
      </c>
      <c r="AD41">
        <v>17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P2</v>
      </c>
    </row>
    <row r="42" spans="1:34" x14ac:dyDescent="0.3">
      <c r="A42">
        <f t="shared" si="8"/>
        <v>13</v>
      </c>
      <c r="B42">
        <f t="shared" si="9"/>
        <v>0</v>
      </c>
      <c r="C42" s="4">
        <f t="shared" ca="1" si="10"/>
        <v>97020</v>
      </c>
      <c r="D42">
        <v>97020</v>
      </c>
      <c r="E42" t="s">
        <v>406</v>
      </c>
      <c r="F42" t="s">
        <v>28</v>
      </c>
      <c r="G42" t="s">
        <v>407</v>
      </c>
      <c r="H42" t="s">
        <v>184</v>
      </c>
      <c r="I42" t="s">
        <v>81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764</v>
      </c>
      <c r="Q42" t="s">
        <v>287</v>
      </c>
      <c r="R42" t="s">
        <v>82</v>
      </c>
      <c r="S42" t="s">
        <v>269</v>
      </c>
      <c r="T42" t="s">
        <v>51</v>
      </c>
      <c r="U42" t="s">
        <v>39</v>
      </c>
      <c r="V42" t="s">
        <v>82</v>
      </c>
      <c r="W42" t="s">
        <v>95</v>
      </c>
      <c r="X42" t="s">
        <v>108</v>
      </c>
      <c r="Y42" t="s">
        <v>484</v>
      </c>
      <c r="Z42" t="s">
        <v>484</v>
      </c>
      <c r="AA42" s="2">
        <v>42808.024004629631</v>
      </c>
      <c r="AB42" s="2">
        <v>42821.450185185182</v>
      </c>
      <c r="AD42">
        <v>4</v>
      </c>
      <c r="AE42" t="str">
        <f t="shared" ca="1" si="12"/>
        <v>Platform Software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P0</v>
      </c>
    </row>
    <row r="43" spans="1:34" x14ac:dyDescent="0.3">
      <c r="A43">
        <f t="shared" si="8"/>
        <v>10</v>
      </c>
      <c r="B43">
        <f t="shared" si="9"/>
        <v>3</v>
      </c>
      <c r="C43" s="4">
        <f t="shared" ca="1" si="10"/>
        <v>97242</v>
      </c>
      <c r="D43">
        <v>97242</v>
      </c>
      <c r="E43" t="s">
        <v>513</v>
      </c>
      <c r="F43" t="s">
        <v>28</v>
      </c>
      <c r="G43" t="s">
        <v>866</v>
      </c>
      <c r="H43" t="s">
        <v>112</v>
      </c>
      <c r="I43" t="s">
        <v>247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809</v>
      </c>
      <c r="O43">
        <v>17112</v>
      </c>
      <c r="P43" t="s">
        <v>38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190</v>
      </c>
      <c r="W43" t="s">
        <v>26</v>
      </c>
      <c r="X43" t="s">
        <v>108</v>
      </c>
      <c r="Y43" t="s">
        <v>103</v>
      </c>
      <c r="Z43" t="s">
        <v>484</v>
      </c>
      <c r="AA43" s="2">
        <v>42811.7106712963</v>
      </c>
      <c r="AB43" s="2">
        <v>42818.328877314816</v>
      </c>
      <c r="AD43">
        <v>2</v>
      </c>
      <c r="AE43" t="str">
        <f t="shared" ca="1" si="12"/>
        <v>Platform Software</v>
      </c>
      <c r="AF43" t="str">
        <f t="shared" ca="1" si="13"/>
        <v xml:space="preserve"> ---</v>
      </c>
      <c r="AG43" t="str">
        <f t="shared" ca="1" si="14"/>
        <v>NoWaive</v>
      </c>
      <c r="AH43" t="str">
        <f t="shared" ca="1" si="15"/>
        <v>P1</v>
      </c>
    </row>
    <row r="44" spans="1:34" x14ac:dyDescent="0.3">
      <c r="A44">
        <f t="shared" si="8"/>
        <v>7</v>
      </c>
      <c r="B44">
        <f t="shared" si="9"/>
        <v>4</v>
      </c>
      <c r="C44" s="4">
        <f t="shared" ca="1" si="10"/>
        <v>97259</v>
      </c>
      <c r="D44">
        <v>97259</v>
      </c>
      <c r="E44" t="s">
        <v>27</v>
      </c>
      <c r="F44" t="s">
        <v>28</v>
      </c>
      <c r="G44" t="s">
        <v>34</v>
      </c>
      <c r="H44" t="s">
        <v>156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812</v>
      </c>
      <c r="Q44" t="s">
        <v>21</v>
      </c>
      <c r="S44" t="s">
        <v>269</v>
      </c>
      <c r="T44" t="s">
        <v>23</v>
      </c>
      <c r="U44" t="s">
        <v>22</v>
      </c>
      <c r="V44" t="s">
        <v>82</v>
      </c>
      <c r="W44" t="s">
        <v>90</v>
      </c>
      <c r="X44" t="s">
        <v>617</v>
      </c>
      <c r="Y44" t="s">
        <v>484</v>
      </c>
      <c r="Z44" t="s">
        <v>484</v>
      </c>
      <c r="AA44" s="2">
        <v>42814.161041666666</v>
      </c>
      <c r="AB44" s="2">
        <v>42817.683206018519</v>
      </c>
      <c r="AC44" t="s">
        <v>877</v>
      </c>
      <c r="AD44">
        <v>7</v>
      </c>
      <c r="AE44" t="str">
        <f t="shared" ca="1" si="12"/>
        <v>Platform Software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unspecified</v>
      </c>
    </row>
    <row r="45" spans="1:34" x14ac:dyDescent="0.3">
      <c r="A45">
        <f t="shared" si="8"/>
        <v>7</v>
      </c>
      <c r="B45">
        <f t="shared" si="9"/>
        <v>3</v>
      </c>
      <c r="C45" s="4">
        <f t="shared" ca="1" si="10"/>
        <v>97279</v>
      </c>
      <c r="D45">
        <v>97279</v>
      </c>
      <c r="E45" t="s">
        <v>513</v>
      </c>
      <c r="F45" t="s">
        <v>28</v>
      </c>
      <c r="G45" t="s">
        <v>866</v>
      </c>
      <c r="H45" t="s">
        <v>112</v>
      </c>
      <c r="I45" t="s">
        <v>247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810</v>
      </c>
      <c r="O45">
        <v>17090</v>
      </c>
      <c r="Q45" t="s">
        <v>287</v>
      </c>
      <c r="R45" t="s">
        <v>82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108</v>
      </c>
      <c r="Y45" t="s">
        <v>103</v>
      </c>
      <c r="Z45" t="s">
        <v>484</v>
      </c>
      <c r="AA45" s="2">
        <v>42814.462037037039</v>
      </c>
      <c r="AB45" s="2">
        <v>42818.330717592595</v>
      </c>
      <c r="AD45">
        <v>2</v>
      </c>
      <c r="AE45" t="str">
        <f t="shared" ca="1" si="12"/>
        <v>Platform Software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P1</v>
      </c>
    </row>
    <row r="46" spans="1:34" x14ac:dyDescent="0.3">
      <c r="A46">
        <f t="shared" si="8"/>
        <v>5</v>
      </c>
      <c r="B46">
        <f t="shared" si="9"/>
        <v>4</v>
      </c>
      <c r="C46" s="4">
        <f t="shared" ca="1" si="10"/>
        <v>97378</v>
      </c>
      <c r="D46">
        <v>97378</v>
      </c>
      <c r="E46" t="s">
        <v>27</v>
      </c>
      <c r="F46" t="s">
        <v>28</v>
      </c>
      <c r="G46" t="s">
        <v>34</v>
      </c>
      <c r="H46" t="s">
        <v>94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849</v>
      </c>
      <c r="Q46" t="s">
        <v>21</v>
      </c>
      <c r="R46" t="s">
        <v>82</v>
      </c>
      <c r="S46" t="s">
        <v>269</v>
      </c>
      <c r="T46" t="s">
        <v>36</v>
      </c>
      <c r="U46" t="s">
        <v>22</v>
      </c>
      <c r="V46" t="s">
        <v>82</v>
      </c>
      <c r="W46" t="s">
        <v>93</v>
      </c>
      <c r="X46" t="s">
        <v>850</v>
      </c>
      <c r="Y46" t="s">
        <v>484</v>
      </c>
      <c r="Z46" t="s">
        <v>484</v>
      </c>
      <c r="AA46" s="2">
        <v>42816.432962962965</v>
      </c>
      <c r="AB46" s="2">
        <v>42817.698680555557</v>
      </c>
      <c r="AC46" t="s">
        <v>878</v>
      </c>
      <c r="AD46">
        <v>3</v>
      </c>
      <c r="AE46" t="str">
        <f t="shared" ca="1" si="12"/>
        <v>Platform Software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P2</v>
      </c>
    </row>
    <row r="47" spans="1:34" x14ac:dyDescent="0.3">
      <c r="A47">
        <f t="shared" si="8"/>
        <v>4</v>
      </c>
      <c r="B47">
        <f t="shared" si="9"/>
        <v>0</v>
      </c>
      <c r="C47" s="4">
        <f t="shared" ca="1" si="10"/>
        <v>97440</v>
      </c>
      <c r="D47">
        <v>97440</v>
      </c>
      <c r="E47" t="s">
        <v>408</v>
      </c>
      <c r="F47" t="s">
        <v>28</v>
      </c>
      <c r="G47" t="s">
        <v>407</v>
      </c>
      <c r="H47" t="s">
        <v>184</v>
      </c>
      <c r="I47" t="s">
        <v>81</v>
      </c>
      <c r="J47" t="s">
        <v>123</v>
      </c>
      <c r="K47" t="str">
        <f t="shared" ca="1" si="11"/>
        <v>.</v>
      </c>
      <c r="L47" t="s">
        <v>484</v>
      </c>
      <c r="M47" t="s">
        <v>769</v>
      </c>
      <c r="N47" t="s">
        <v>872</v>
      </c>
      <c r="Q47" t="s">
        <v>287</v>
      </c>
      <c r="R47" t="s">
        <v>82</v>
      </c>
      <c r="S47" t="s">
        <v>269</v>
      </c>
      <c r="T47" t="s">
        <v>23</v>
      </c>
      <c r="U47" t="s">
        <v>22</v>
      </c>
      <c r="V47" t="s">
        <v>82</v>
      </c>
      <c r="W47" t="s">
        <v>32</v>
      </c>
      <c r="X47" t="s">
        <v>842</v>
      </c>
      <c r="Y47" t="s">
        <v>484</v>
      </c>
      <c r="Z47" t="s">
        <v>851</v>
      </c>
      <c r="AA47" s="2">
        <v>42817.456377314818</v>
      </c>
      <c r="AB47" s="2">
        <v>42821.460231481484</v>
      </c>
      <c r="AD47">
        <v>4</v>
      </c>
      <c r="AE47" t="str">
        <f t="shared" ca="1" si="12"/>
        <v>Platform Software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P2</v>
      </c>
    </row>
    <row r="48" spans="1:34" x14ac:dyDescent="0.3">
      <c r="A48">
        <f t="shared" si="8"/>
        <v>4</v>
      </c>
      <c r="B48">
        <f t="shared" si="9"/>
        <v>0</v>
      </c>
      <c r="C48" s="4">
        <f t="shared" ca="1" si="10"/>
        <v>97445</v>
      </c>
      <c r="D48">
        <v>97445</v>
      </c>
      <c r="E48" t="s">
        <v>423</v>
      </c>
      <c r="F48" t="s">
        <v>28</v>
      </c>
      <c r="G48" t="s">
        <v>53</v>
      </c>
      <c r="H48" t="s">
        <v>94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879</v>
      </c>
      <c r="Q48" t="s">
        <v>21</v>
      </c>
      <c r="S48" t="s">
        <v>269</v>
      </c>
      <c r="T48" t="s">
        <v>36</v>
      </c>
      <c r="U48" t="s">
        <v>50</v>
      </c>
      <c r="V48" t="s">
        <v>82</v>
      </c>
      <c r="W48" t="s">
        <v>52</v>
      </c>
      <c r="X48" t="s">
        <v>408</v>
      </c>
      <c r="Y48" t="s">
        <v>484</v>
      </c>
      <c r="Z48" t="s">
        <v>484</v>
      </c>
      <c r="AA48" s="2">
        <v>42817.526782407411</v>
      </c>
      <c r="AB48" s="2">
        <v>42821.310891203706</v>
      </c>
      <c r="AD48">
        <v>6</v>
      </c>
      <c r="AE48" t="str">
        <f t="shared" ca="1" si="12"/>
        <v>Platform Software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P2</v>
      </c>
    </row>
    <row r="49" spans="1:34" x14ac:dyDescent="0.3">
      <c r="A49">
        <f t="shared" si="8"/>
        <v>3</v>
      </c>
      <c r="B49">
        <f t="shared" si="9"/>
        <v>0</v>
      </c>
      <c r="C49" s="4">
        <f t="shared" ca="1" si="10"/>
        <v>97480</v>
      </c>
      <c r="D49">
        <v>97480</v>
      </c>
      <c r="E49" t="s">
        <v>108</v>
      </c>
      <c r="F49" t="s">
        <v>42</v>
      </c>
      <c r="G49" t="s">
        <v>411</v>
      </c>
      <c r="H49" t="s">
        <v>94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880</v>
      </c>
      <c r="Q49" t="s">
        <v>21</v>
      </c>
      <c r="S49" t="s">
        <v>269</v>
      </c>
      <c r="T49" t="s">
        <v>36</v>
      </c>
      <c r="U49" t="s">
        <v>35</v>
      </c>
      <c r="V49" t="s">
        <v>29</v>
      </c>
      <c r="W49" t="s">
        <v>44</v>
      </c>
      <c r="X49" t="s">
        <v>881</v>
      </c>
      <c r="Y49" t="s">
        <v>484</v>
      </c>
      <c r="Z49" t="s">
        <v>484</v>
      </c>
      <c r="AA49" s="2">
        <v>42818.376030092593</v>
      </c>
      <c r="AB49" s="2">
        <v>42821.616932870369</v>
      </c>
      <c r="AD49">
        <v>7</v>
      </c>
      <c r="AE49" t="str">
        <f t="shared" ca="1" si="12"/>
        <v>PML Core Services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P2</v>
      </c>
    </row>
    <row r="50" spans="1:34" x14ac:dyDescent="0.3">
      <c r="A50">
        <f t="shared" si="8"/>
        <v>383</v>
      </c>
      <c r="B50">
        <f t="shared" si="9"/>
        <v>37</v>
      </c>
      <c r="C50" s="4">
        <f t="shared" ca="1" si="10"/>
        <v>78239</v>
      </c>
      <c r="D50">
        <v>78239</v>
      </c>
      <c r="E50" t="s">
        <v>84</v>
      </c>
      <c r="F50" t="s">
        <v>75</v>
      </c>
      <c r="G50" t="s">
        <v>262</v>
      </c>
      <c r="H50" t="s">
        <v>94</v>
      </c>
      <c r="I50" t="s">
        <v>30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336</v>
      </c>
      <c r="Q50" t="s">
        <v>82</v>
      </c>
      <c r="S50" t="s">
        <v>269</v>
      </c>
      <c r="T50" t="s">
        <v>36</v>
      </c>
      <c r="U50" t="s">
        <v>35</v>
      </c>
      <c r="V50" t="s">
        <v>77</v>
      </c>
      <c r="W50" t="s">
        <v>78</v>
      </c>
      <c r="X50" t="s">
        <v>272</v>
      </c>
      <c r="Y50" t="s">
        <v>484</v>
      </c>
      <c r="Z50" t="s">
        <v>484</v>
      </c>
      <c r="AA50" s="2">
        <v>42433.336041666669</v>
      </c>
      <c r="AB50" s="2">
        <v>42786.249699074076</v>
      </c>
      <c r="AC50" t="s">
        <v>402</v>
      </c>
      <c r="AD50">
        <v>4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83</v>
      </c>
      <c r="B51">
        <f t="shared" si="9"/>
        <v>13</v>
      </c>
      <c r="C51" s="4">
        <f t="shared" ca="1" si="10"/>
        <v>94191</v>
      </c>
      <c r="D51">
        <v>94191</v>
      </c>
      <c r="E51" t="s">
        <v>186</v>
      </c>
      <c r="F51" t="s">
        <v>75</v>
      </c>
      <c r="G51" t="s">
        <v>76</v>
      </c>
      <c r="H51" t="s">
        <v>112</v>
      </c>
      <c r="I51" t="s">
        <v>30</v>
      </c>
      <c r="J51" t="s">
        <v>123</v>
      </c>
      <c r="K51" t="str">
        <f t="shared" ca="1" si="11"/>
        <v>.</v>
      </c>
      <c r="L51" t="s">
        <v>796</v>
      </c>
      <c r="M51" t="s">
        <v>484</v>
      </c>
      <c r="N51" t="s">
        <v>344</v>
      </c>
      <c r="O51">
        <v>12886</v>
      </c>
      <c r="Q51" t="s">
        <v>82</v>
      </c>
      <c r="S51" t="s">
        <v>269</v>
      </c>
      <c r="T51" t="s">
        <v>36</v>
      </c>
      <c r="U51" t="s">
        <v>35</v>
      </c>
      <c r="V51" t="s">
        <v>25</v>
      </c>
      <c r="W51" t="s">
        <v>26</v>
      </c>
      <c r="X51" t="s">
        <v>272</v>
      </c>
      <c r="Y51" t="s">
        <v>103</v>
      </c>
      <c r="Z51" t="s">
        <v>484</v>
      </c>
      <c r="AA51" s="2">
        <v>42739.997685185182</v>
      </c>
      <c r="AB51" s="2">
        <v>42808.682870370372</v>
      </c>
      <c r="AD51">
        <v>7</v>
      </c>
      <c r="AE51" t="str">
        <f t="shared" ca="1" si="12"/>
        <v>Protocols-AAUM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P1</v>
      </c>
    </row>
    <row r="52" spans="1:34" x14ac:dyDescent="0.3">
      <c r="A52">
        <f t="shared" si="8"/>
        <v>56</v>
      </c>
      <c r="B52">
        <f t="shared" si="9"/>
        <v>12</v>
      </c>
      <c r="C52" s="4">
        <f t="shared" ca="1" si="10"/>
        <v>95343</v>
      </c>
      <c r="D52">
        <v>95343</v>
      </c>
      <c r="E52" t="s">
        <v>651</v>
      </c>
      <c r="F52" t="s">
        <v>75</v>
      </c>
      <c r="G52" t="s">
        <v>76</v>
      </c>
      <c r="H52" t="s">
        <v>184</v>
      </c>
      <c r="I52" t="s">
        <v>81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347</v>
      </c>
      <c r="Q52" t="s">
        <v>82</v>
      </c>
      <c r="S52" t="s">
        <v>269</v>
      </c>
      <c r="T52" t="s">
        <v>23</v>
      </c>
      <c r="U52" t="s">
        <v>22</v>
      </c>
      <c r="V52" t="s">
        <v>82</v>
      </c>
      <c r="W52" t="s">
        <v>95</v>
      </c>
      <c r="X52" t="s">
        <v>272</v>
      </c>
      <c r="Y52" t="s">
        <v>484</v>
      </c>
      <c r="Z52" t="s">
        <v>484</v>
      </c>
      <c r="AA52" s="2">
        <v>42767.691712962966</v>
      </c>
      <c r="AB52" s="2">
        <v>42809.343773148146</v>
      </c>
      <c r="AC52" t="s">
        <v>402</v>
      </c>
      <c r="AD52">
        <v>9</v>
      </c>
      <c r="AE52" t="str">
        <f t="shared" ca="1" si="12"/>
        <v>Protocols-AAUM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P0</v>
      </c>
    </row>
    <row r="53" spans="1:34" x14ac:dyDescent="0.3">
      <c r="A53">
        <f t="shared" si="8"/>
        <v>24</v>
      </c>
      <c r="B53">
        <f t="shared" si="9"/>
        <v>3</v>
      </c>
      <c r="C53" s="4">
        <f t="shared" ca="1" si="10"/>
        <v>96670</v>
      </c>
      <c r="D53">
        <v>96670</v>
      </c>
      <c r="E53" t="s">
        <v>651</v>
      </c>
      <c r="F53" t="s">
        <v>75</v>
      </c>
      <c r="G53" t="s">
        <v>76</v>
      </c>
      <c r="H53" t="s">
        <v>184</v>
      </c>
      <c r="I53" t="s">
        <v>81</v>
      </c>
      <c r="J53" t="s">
        <v>123</v>
      </c>
      <c r="K53" t="str">
        <f t="shared" ca="1" si="11"/>
        <v>.</v>
      </c>
      <c r="L53" t="s">
        <v>484</v>
      </c>
      <c r="M53" t="s">
        <v>769</v>
      </c>
      <c r="N53" t="s">
        <v>679</v>
      </c>
      <c r="Q53" t="s">
        <v>82</v>
      </c>
      <c r="S53" t="s">
        <v>269</v>
      </c>
      <c r="T53" t="s">
        <v>36</v>
      </c>
      <c r="U53" t="s">
        <v>22</v>
      </c>
      <c r="V53" t="s">
        <v>57</v>
      </c>
      <c r="W53" t="s">
        <v>680</v>
      </c>
      <c r="X53" t="s">
        <v>41</v>
      </c>
      <c r="Y53" t="s">
        <v>103</v>
      </c>
      <c r="Z53" t="s">
        <v>484</v>
      </c>
      <c r="AA53" s="2">
        <v>42797.616539351853</v>
      </c>
      <c r="AB53" s="2">
        <v>42818.588680555556</v>
      </c>
      <c r="AC53" t="s">
        <v>861</v>
      </c>
      <c r="AD53">
        <v>11</v>
      </c>
      <c r="AE53" t="str">
        <f t="shared" ca="1" si="12"/>
        <v>Protocols-AAUM</v>
      </c>
      <c r="AF53" t="str">
        <f t="shared" ca="1" si="13"/>
        <v>Avitus_1.4.0.61-20170329</v>
      </c>
      <c r="AG53" t="str">
        <f t="shared" ca="1" si="14"/>
        <v>NoWaive</v>
      </c>
      <c r="AH53" t="str">
        <f t="shared" ca="1" si="15"/>
        <v>P0</v>
      </c>
    </row>
    <row r="54" spans="1:34" x14ac:dyDescent="0.3">
      <c r="A54">
        <f t="shared" si="8"/>
        <v>21</v>
      </c>
      <c r="B54">
        <f t="shared" si="9"/>
        <v>7</v>
      </c>
      <c r="C54" s="4">
        <f t="shared" ca="1" si="10"/>
        <v>96684</v>
      </c>
      <c r="D54">
        <v>96684</v>
      </c>
      <c r="E54" t="s">
        <v>651</v>
      </c>
      <c r="F54" t="s">
        <v>75</v>
      </c>
      <c r="G54" t="s">
        <v>264</v>
      </c>
      <c r="H54" t="s">
        <v>94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769</v>
      </c>
      <c r="N54" t="s">
        <v>681</v>
      </c>
      <c r="Q54" t="s">
        <v>82</v>
      </c>
      <c r="S54" t="s">
        <v>269</v>
      </c>
      <c r="T54" t="s">
        <v>36</v>
      </c>
      <c r="U54" t="s">
        <v>35</v>
      </c>
      <c r="V54" t="s">
        <v>43</v>
      </c>
      <c r="W54" t="s">
        <v>65</v>
      </c>
      <c r="X54" t="s">
        <v>108</v>
      </c>
      <c r="Y54" t="s">
        <v>484</v>
      </c>
      <c r="Z54" t="s">
        <v>484</v>
      </c>
      <c r="AA54" s="2">
        <v>42800.00984953704</v>
      </c>
      <c r="AB54" s="2">
        <v>42814.63380787037</v>
      </c>
      <c r="AD54">
        <v>1</v>
      </c>
      <c r="AE54" t="str">
        <f t="shared" ca="1" si="12"/>
        <v>Protocols-AAUM</v>
      </c>
      <c r="AF54" t="str">
        <f t="shared" ca="1" si="13"/>
        <v>Avitus_1.4.0.61-20170329</v>
      </c>
      <c r="AG54" t="str">
        <f t="shared" ca="1" si="14"/>
        <v>NoWaive</v>
      </c>
      <c r="AH54" t="str">
        <f t="shared" ca="1" si="15"/>
        <v>P2</v>
      </c>
    </row>
    <row r="55" spans="1:34" x14ac:dyDescent="0.3">
      <c r="A55">
        <f t="shared" si="8"/>
        <v>18</v>
      </c>
      <c r="B55">
        <f t="shared" si="9"/>
        <v>0</v>
      </c>
      <c r="C55" s="4">
        <f t="shared" ca="1" si="10"/>
        <v>96921</v>
      </c>
      <c r="D55">
        <v>96921</v>
      </c>
      <c r="E55" t="s">
        <v>149</v>
      </c>
      <c r="F55" t="s">
        <v>75</v>
      </c>
      <c r="G55" t="s">
        <v>76</v>
      </c>
      <c r="H55" t="s">
        <v>184</v>
      </c>
      <c r="I55" t="s">
        <v>245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862</v>
      </c>
      <c r="Q55" t="s">
        <v>82</v>
      </c>
      <c r="S55" t="s">
        <v>269</v>
      </c>
      <c r="T55" t="s">
        <v>36</v>
      </c>
      <c r="U55" t="s">
        <v>22</v>
      </c>
      <c r="V55" t="s">
        <v>82</v>
      </c>
      <c r="W55" t="s">
        <v>54</v>
      </c>
      <c r="X55" t="s">
        <v>47</v>
      </c>
      <c r="Y55" t="s">
        <v>484</v>
      </c>
      <c r="Z55" t="s">
        <v>484</v>
      </c>
      <c r="AA55" s="2">
        <v>42803.579780092594</v>
      </c>
      <c r="AB55" s="2">
        <v>42821.430590277778</v>
      </c>
      <c r="AC55" t="s">
        <v>402</v>
      </c>
      <c r="AD55">
        <v>30</v>
      </c>
      <c r="AE55" t="str">
        <f t="shared" ca="1" si="12"/>
        <v>Protocols-AAUM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P0</v>
      </c>
    </row>
    <row r="56" spans="1:34" x14ac:dyDescent="0.3">
      <c r="A56">
        <f t="shared" si="8"/>
        <v>11</v>
      </c>
      <c r="B56">
        <f t="shared" si="9"/>
        <v>7</v>
      </c>
      <c r="C56" s="4">
        <f t="shared" ca="1" si="10"/>
        <v>97142</v>
      </c>
      <c r="D56">
        <v>97142</v>
      </c>
      <c r="E56" t="s">
        <v>147</v>
      </c>
      <c r="F56" t="s">
        <v>75</v>
      </c>
      <c r="G56" t="s">
        <v>76</v>
      </c>
      <c r="H56" t="s">
        <v>94</v>
      </c>
      <c r="I56" t="s">
        <v>247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827</v>
      </c>
      <c r="P56" t="s">
        <v>98</v>
      </c>
      <c r="Q56" t="s">
        <v>82</v>
      </c>
      <c r="S56" t="s">
        <v>269</v>
      </c>
      <c r="T56" t="s">
        <v>36</v>
      </c>
      <c r="U56" t="s">
        <v>35</v>
      </c>
      <c r="V56" t="s">
        <v>29</v>
      </c>
      <c r="W56" t="s">
        <v>65</v>
      </c>
      <c r="X56" t="s">
        <v>41</v>
      </c>
      <c r="Y56" t="s">
        <v>484</v>
      </c>
      <c r="Z56" t="s">
        <v>484</v>
      </c>
      <c r="AA56" s="2">
        <v>42810.325949074075</v>
      </c>
      <c r="AB56" s="2">
        <v>42814.576516203706</v>
      </c>
      <c r="AD56">
        <v>2</v>
      </c>
      <c r="AE56" t="str">
        <f t="shared" ca="1" si="12"/>
        <v>Protocols-AAUM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P2</v>
      </c>
    </row>
    <row r="57" spans="1:34" x14ac:dyDescent="0.3">
      <c r="A57">
        <f t="shared" si="8"/>
        <v>10</v>
      </c>
      <c r="B57">
        <f t="shared" si="9"/>
        <v>6</v>
      </c>
      <c r="C57" s="4">
        <f t="shared" ca="1" si="10"/>
        <v>97198</v>
      </c>
      <c r="D57">
        <v>97198</v>
      </c>
      <c r="E57" t="s">
        <v>134</v>
      </c>
      <c r="F57" t="s">
        <v>75</v>
      </c>
      <c r="G57" t="s">
        <v>266</v>
      </c>
      <c r="H57" t="s">
        <v>184</v>
      </c>
      <c r="I57" t="s">
        <v>81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828</v>
      </c>
      <c r="Q57" t="s">
        <v>82</v>
      </c>
      <c r="S57" t="s">
        <v>269</v>
      </c>
      <c r="T57" t="s">
        <v>23</v>
      </c>
      <c r="U57" t="s">
        <v>50</v>
      </c>
      <c r="V57" t="s">
        <v>82</v>
      </c>
      <c r="W57" t="s">
        <v>95</v>
      </c>
      <c r="X57" t="s">
        <v>829</v>
      </c>
      <c r="Y57" t="s">
        <v>484</v>
      </c>
      <c r="Z57" t="s">
        <v>484</v>
      </c>
      <c r="AA57" s="2">
        <v>42811.379606481481</v>
      </c>
      <c r="AB57" s="2">
        <v>42815.325995370367</v>
      </c>
      <c r="AC57" t="s">
        <v>830</v>
      </c>
      <c r="AD57">
        <v>4</v>
      </c>
      <c r="AE57" t="str">
        <f t="shared" ca="1" si="12"/>
        <v>Protocols-AAUM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P0</v>
      </c>
    </row>
    <row r="58" spans="1:34" x14ac:dyDescent="0.3">
      <c r="A58">
        <f t="shared" si="8"/>
        <v>4</v>
      </c>
      <c r="B58">
        <f t="shared" si="9"/>
        <v>0</v>
      </c>
      <c r="C58" s="4">
        <f t="shared" ca="1" si="10"/>
        <v>97429</v>
      </c>
      <c r="D58">
        <v>97429</v>
      </c>
      <c r="E58" t="s">
        <v>149</v>
      </c>
      <c r="F58" t="s">
        <v>75</v>
      </c>
      <c r="G58" t="s">
        <v>80</v>
      </c>
      <c r="H58" t="s">
        <v>94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868</v>
      </c>
      <c r="P58" t="s">
        <v>101</v>
      </c>
      <c r="Q58" t="s">
        <v>21</v>
      </c>
      <c r="S58" t="s">
        <v>269</v>
      </c>
      <c r="T58" t="s">
        <v>36</v>
      </c>
      <c r="U58" t="s">
        <v>22</v>
      </c>
      <c r="V58" t="s">
        <v>29</v>
      </c>
      <c r="W58" t="s">
        <v>65</v>
      </c>
      <c r="X58" t="s">
        <v>433</v>
      </c>
      <c r="Y58" t="s">
        <v>484</v>
      </c>
      <c r="Z58" t="s">
        <v>484</v>
      </c>
      <c r="AA58" s="2">
        <v>42817.292037037034</v>
      </c>
      <c r="AB58" s="2">
        <v>42821.27076388889</v>
      </c>
      <c r="AC58" t="s">
        <v>402</v>
      </c>
      <c r="AD58">
        <v>7</v>
      </c>
      <c r="AE58" t="str">
        <f t="shared" ca="1" si="12"/>
        <v>Protocols-AAUM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P2</v>
      </c>
    </row>
    <row r="59" spans="1:34" x14ac:dyDescent="0.3">
      <c r="A59">
        <f t="shared" si="8"/>
        <v>4</v>
      </c>
      <c r="B59">
        <f t="shared" si="9"/>
        <v>0</v>
      </c>
      <c r="C59" s="4">
        <f t="shared" ca="1" si="10"/>
        <v>97432</v>
      </c>
      <c r="D59">
        <v>97432</v>
      </c>
      <c r="E59" t="s">
        <v>186</v>
      </c>
      <c r="F59" t="s">
        <v>75</v>
      </c>
      <c r="G59" t="s">
        <v>479</v>
      </c>
      <c r="H59" t="s">
        <v>94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869</v>
      </c>
      <c r="Q59" t="s">
        <v>21</v>
      </c>
      <c r="S59" t="s">
        <v>269</v>
      </c>
      <c r="T59" t="s">
        <v>23</v>
      </c>
      <c r="U59" t="s">
        <v>39</v>
      </c>
      <c r="V59" t="s">
        <v>82</v>
      </c>
      <c r="W59" t="s">
        <v>54</v>
      </c>
      <c r="X59" t="s">
        <v>870</v>
      </c>
      <c r="Y59" t="s">
        <v>484</v>
      </c>
      <c r="Z59" t="s">
        <v>484</v>
      </c>
      <c r="AA59" s="2">
        <v>42817.337476851855</v>
      </c>
      <c r="AB59" s="2">
        <v>42821.501354166663</v>
      </c>
      <c r="AD59">
        <v>8</v>
      </c>
      <c r="AE59" t="str">
        <f t="shared" ca="1" si="12"/>
        <v>Protocols-AAUM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P2</v>
      </c>
    </row>
    <row r="60" spans="1:34" x14ac:dyDescent="0.3">
      <c r="A60">
        <f t="shared" si="8"/>
        <v>3</v>
      </c>
      <c r="B60">
        <f t="shared" si="9"/>
        <v>0</v>
      </c>
      <c r="C60" s="4">
        <f t="shared" ca="1" si="10"/>
        <v>97474</v>
      </c>
      <c r="D60">
        <v>97474</v>
      </c>
      <c r="E60" t="s">
        <v>149</v>
      </c>
      <c r="F60" t="s">
        <v>75</v>
      </c>
      <c r="G60" t="s">
        <v>479</v>
      </c>
      <c r="H60" t="s">
        <v>94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871</v>
      </c>
      <c r="Q60" t="s">
        <v>21</v>
      </c>
      <c r="S60" t="s">
        <v>269</v>
      </c>
      <c r="T60" t="s">
        <v>23</v>
      </c>
      <c r="U60" t="s">
        <v>39</v>
      </c>
      <c r="V60" t="s">
        <v>82</v>
      </c>
      <c r="W60" t="s">
        <v>54</v>
      </c>
      <c r="X60" t="s">
        <v>870</v>
      </c>
      <c r="Y60" t="s">
        <v>484</v>
      </c>
      <c r="Z60" t="s">
        <v>484</v>
      </c>
      <c r="AA60" s="2">
        <v>42818.25409722222</v>
      </c>
      <c r="AB60" s="2">
        <v>42821.301342592589</v>
      </c>
      <c r="AD60">
        <v>5</v>
      </c>
      <c r="AE60" t="str">
        <f t="shared" ca="1" si="12"/>
        <v>Protocols-AAUM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P2</v>
      </c>
    </row>
    <row r="61" spans="1:34" x14ac:dyDescent="0.3">
      <c r="A61">
        <f t="shared" si="8"/>
        <v>3</v>
      </c>
      <c r="B61">
        <f t="shared" si="9"/>
        <v>3</v>
      </c>
      <c r="C61" s="4">
        <f t="shared" ca="1" si="10"/>
        <v>97488</v>
      </c>
      <c r="D61">
        <v>97488</v>
      </c>
      <c r="E61" t="s">
        <v>186</v>
      </c>
      <c r="F61" t="s">
        <v>75</v>
      </c>
      <c r="G61" t="s">
        <v>76</v>
      </c>
      <c r="H61" t="s">
        <v>94</v>
      </c>
      <c r="I61" t="s">
        <v>68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892</v>
      </c>
      <c r="Q61" t="s">
        <v>82</v>
      </c>
      <c r="S61" t="s">
        <v>269</v>
      </c>
      <c r="T61" t="s">
        <v>23</v>
      </c>
      <c r="U61" t="s">
        <v>22</v>
      </c>
      <c r="V61" t="s">
        <v>82</v>
      </c>
      <c r="W61" t="s">
        <v>67</v>
      </c>
      <c r="X61" t="s">
        <v>133</v>
      </c>
      <c r="Y61" t="s">
        <v>484</v>
      </c>
      <c r="Z61" t="s">
        <v>484</v>
      </c>
      <c r="AA61" s="2">
        <v>42818.512511574074</v>
      </c>
      <c r="AB61" s="2">
        <v>42818.518275462964</v>
      </c>
      <c r="AD61">
        <v>1</v>
      </c>
      <c r="AE61" t="str">
        <f t="shared" ca="1" si="12"/>
        <v>Protocols-AAUM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P2</v>
      </c>
    </row>
    <row r="62" spans="1:34" x14ac:dyDescent="0.3">
      <c r="A62">
        <f t="shared" si="8"/>
        <v>20</v>
      </c>
      <c r="B62">
        <f t="shared" si="9"/>
        <v>0</v>
      </c>
      <c r="C62" s="4">
        <f t="shared" ca="1" si="10"/>
        <v>96774</v>
      </c>
      <c r="D62">
        <v>96774</v>
      </c>
      <c r="E62" t="s">
        <v>106</v>
      </c>
      <c r="F62" t="s">
        <v>97</v>
      </c>
      <c r="G62" t="s">
        <v>96</v>
      </c>
      <c r="H62" t="s">
        <v>184</v>
      </c>
      <c r="I62" t="s">
        <v>81</v>
      </c>
      <c r="J62" t="s">
        <v>123</v>
      </c>
      <c r="K62" t="str">
        <f t="shared" ca="1" si="11"/>
        <v>.</v>
      </c>
      <c r="L62" t="s">
        <v>484</v>
      </c>
      <c r="M62" t="s">
        <v>769</v>
      </c>
      <c r="N62" t="s">
        <v>719</v>
      </c>
      <c r="Q62" t="s">
        <v>82</v>
      </c>
      <c r="S62" t="s">
        <v>269</v>
      </c>
      <c r="T62" t="s">
        <v>36</v>
      </c>
      <c r="U62" t="s">
        <v>35</v>
      </c>
      <c r="V62" t="s">
        <v>720</v>
      </c>
      <c r="W62" t="s">
        <v>54</v>
      </c>
      <c r="X62" t="s">
        <v>106</v>
      </c>
      <c r="Y62" t="s">
        <v>484</v>
      </c>
      <c r="Z62" t="s">
        <v>847</v>
      </c>
      <c r="AA62" s="2">
        <v>42801.280335648145</v>
      </c>
      <c r="AB62" s="2">
        <v>42821.353784722225</v>
      </c>
      <c r="AD62">
        <v>3</v>
      </c>
      <c r="AE62" t="str">
        <f t="shared" ca="1" si="12"/>
        <v>Protocols-HTTP</v>
      </c>
      <c r="AF62" t="str">
        <f t="shared" ca="1" si="13"/>
        <v>Avitus_1.4.0.61-20170329</v>
      </c>
      <c r="AG62" t="str">
        <f t="shared" ca="1" si="14"/>
        <v>NoWaive</v>
      </c>
      <c r="AH62" t="str">
        <f t="shared" ca="1" si="15"/>
        <v>P0</v>
      </c>
    </row>
    <row r="63" spans="1:34" x14ac:dyDescent="0.3">
      <c r="A63">
        <f t="shared" si="8"/>
        <v>1</v>
      </c>
      <c r="B63">
        <f t="shared" si="9"/>
        <v>0</v>
      </c>
      <c r="C63" s="4">
        <f t="shared" ca="1" si="10"/>
        <v>97512</v>
      </c>
      <c r="D63">
        <v>97512</v>
      </c>
      <c r="E63" t="s">
        <v>229</v>
      </c>
      <c r="F63" t="s">
        <v>230</v>
      </c>
      <c r="G63" t="s">
        <v>648</v>
      </c>
      <c r="H63" t="s">
        <v>94</v>
      </c>
      <c r="J63" t="s">
        <v>123</v>
      </c>
      <c r="K63" t="str">
        <f t="shared" ca="1" si="11"/>
        <v>NTR</v>
      </c>
      <c r="L63" t="s">
        <v>484</v>
      </c>
      <c r="M63" t="s">
        <v>768</v>
      </c>
      <c r="N63" t="s">
        <v>899</v>
      </c>
      <c r="Q63" t="s">
        <v>82</v>
      </c>
      <c r="S63" t="s">
        <v>269</v>
      </c>
      <c r="T63" t="s">
        <v>36</v>
      </c>
      <c r="U63" t="s">
        <v>35</v>
      </c>
      <c r="V63" t="s">
        <v>900</v>
      </c>
      <c r="W63" t="s">
        <v>44</v>
      </c>
      <c r="X63" t="s">
        <v>229</v>
      </c>
      <c r="Y63" t="s">
        <v>484</v>
      </c>
      <c r="Z63" t="s">
        <v>484</v>
      </c>
      <c r="AA63" s="2">
        <v>42820.998090277775</v>
      </c>
      <c r="AB63" s="2">
        <v>42821.099456018521</v>
      </c>
      <c r="AD63">
        <v>1</v>
      </c>
      <c r="AE63" t="str">
        <f t="shared" ca="1" si="12"/>
        <v>NTR</v>
      </c>
      <c r="AF63" t="str">
        <f t="shared" ca="1" si="13"/>
        <v>NoTarg</v>
      </c>
      <c r="AG63" t="str">
        <f t="shared" ca="1" si="14"/>
        <v>NoWaive</v>
      </c>
      <c r="AH63" t="str">
        <f t="shared" ca="1" si="15"/>
        <v>NTR</v>
      </c>
    </row>
    <row r="64" spans="1:34" x14ac:dyDescent="0.3">
      <c r="A64">
        <f t="shared" si="8"/>
        <v>383</v>
      </c>
      <c r="B64">
        <f t="shared" si="9"/>
        <v>132</v>
      </c>
      <c r="C64" s="4">
        <f t="shared" ca="1" si="10"/>
        <v>78244</v>
      </c>
      <c r="D64">
        <v>78244</v>
      </c>
      <c r="E64" t="s">
        <v>155</v>
      </c>
      <c r="F64" t="s">
        <v>19</v>
      </c>
      <c r="G64" t="s">
        <v>83</v>
      </c>
      <c r="H64" t="s">
        <v>94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353</v>
      </c>
      <c r="Q64" t="s">
        <v>82</v>
      </c>
      <c r="S64" t="s">
        <v>269</v>
      </c>
      <c r="T64" t="s">
        <v>36</v>
      </c>
      <c r="U64" t="s">
        <v>35</v>
      </c>
      <c r="V64" t="s">
        <v>43</v>
      </c>
      <c r="W64" t="s">
        <v>65</v>
      </c>
      <c r="X64" t="s">
        <v>272</v>
      </c>
      <c r="Y64" t="s">
        <v>100</v>
      </c>
      <c r="Z64" t="s">
        <v>484</v>
      </c>
      <c r="AA64" s="2">
        <v>42433.348449074074</v>
      </c>
      <c r="AB64" s="2">
        <v>42689.149375000001</v>
      </c>
      <c r="AD64">
        <v>3</v>
      </c>
      <c r="AE64" t="str">
        <f t="shared" ca="1" si="12"/>
        <v>Protocols-NFS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P2</v>
      </c>
    </row>
    <row r="65" spans="1:34" x14ac:dyDescent="0.3">
      <c r="A65">
        <f t="shared" si="8"/>
        <v>0</v>
      </c>
      <c r="B65">
        <f t="shared" si="9"/>
        <v>0</v>
      </c>
      <c r="C65" s="4">
        <f t="shared" ca="1" si="10"/>
        <v>97525</v>
      </c>
      <c r="D65">
        <v>97525</v>
      </c>
      <c r="E65" t="s">
        <v>895</v>
      </c>
      <c r="F65" t="s">
        <v>19</v>
      </c>
      <c r="G65" t="s">
        <v>896</v>
      </c>
      <c r="H65" t="s">
        <v>94</v>
      </c>
      <c r="J65" t="s">
        <v>123</v>
      </c>
      <c r="K65" t="str">
        <f t="shared" ca="1" si="11"/>
        <v>NTR</v>
      </c>
      <c r="L65" t="s">
        <v>484</v>
      </c>
      <c r="M65" t="s">
        <v>484</v>
      </c>
      <c r="N65" t="s">
        <v>901</v>
      </c>
      <c r="Q65" t="s">
        <v>21</v>
      </c>
      <c r="S65" t="s">
        <v>269</v>
      </c>
      <c r="T65" t="s">
        <v>36</v>
      </c>
      <c r="U65" t="s">
        <v>35</v>
      </c>
      <c r="V65" t="s">
        <v>82</v>
      </c>
      <c r="W65" t="s">
        <v>54</v>
      </c>
      <c r="X65" t="s">
        <v>127</v>
      </c>
      <c r="Y65" t="s">
        <v>484</v>
      </c>
      <c r="Z65" t="s">
        <v>484</v>
      </c>
      <c r="AA65" s="2">
        <v>42821.240601851852</v>
      </c>
      <c r="AB65" s="2">
        <v>42821.357789351852</v>
      </c>
      <c r="AD65">
        <v>2</v>
      </c>
      <c r="AE65" t="str">
        <f t="shared" ca="1" si="12"/>
        <v>NTR</v>
      </c>
      <c r="AF65" t="str">
        <f t="shared" ca="1" si="13"/>
        <v>NoTarg</v>
      </c>
      <c r="AG65" t="str">
        <f t="shared" ca="1" si="14"/>
        <v>NoWaive</v>
      </c>
      <c r="AH65" t="str">
        <f t="shared" ca="1" si="15"/>
        <v>NTR</v>
      </c>
    </row>
    <row r="66" spans="1:34" x14ac:dyDescent="0.3">
      <c r="A66">
        <f t="shared" ref="A66:A100" si="16">DAYS360(AA66,$K$104)</f>
        <v>328</v>
      </c>
      <c r="B66">
        <f t="shared" ref="B66:B100" si="17">DAYS360(AB66,$K$104)</f>
        <v>49</v>
      </c>
      <c r="C66" s="4">
        <f t="shared" ref="C66:C100" ca="1" si="18">HYPERLINK($N$174 &amp; INDIRECT("d" &amp; ROW()),INDIRECT("d" &amp; ROW()))</f>
        <v>81963</v>
      </c>
      <c r="D66">
        <v>81963</v>
      </c>
      <c r="E66" t="s">
        <v>18</v>
      </c>
      <c r="F66" t="s">
        <v>86</v>
      </c>
      <c r="G66" t="s">
        <v>87</v>
      </c>
      <c r="H66" t="s">
        <v>112</v>
      </c>
      <c r="I66" t="s">
        <v>30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354</v>
      </c>
      <c r="O66">
        <v>10905</v>
      </c>
      <c r="Q66" t="s">
        <v>82</v>
      </c>
      <c r="S66" t="s">
        <v>269</v>
      </c>
      <c r="T66" t="s">
        <v>23</v>
      </c>
      <c r="U66" t="s">
        <v>22</v>
      </c>
      <c r="V66" t="s">
        <v>60</v>
      </c>
      <c r="W66" t="s">
        <v>26</v>
      </c>
      <c r="X66" t="s">
        <v>272</v>
      </c>
      <c r="Y66" t="s">
        <v>484</v>
      </c>
      <c r="Z66" t="s">
        <v>484</v>
      </c>
      <c r="AA66" s="2">
        <v>42489.026759259257</v>
      </c>
      <c r="AB66" s="2">
        <v>42774.287557870368</v>
      </c>
      <c r="AD66">
        <v>3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P1</v>
      </c>
    </row>
    <row r="67" spans="1:34" x14ac:dyDescent="0.3">
      <c r="A67">
        <f t="shared" si="16"/>
        <v>323</v>
      </c>
      <c r="B67">
        <f t="shared" si="17"/>
        <v>67</v>
      </c>
      <c r="C67" s="4">
        <f t="shared" ca="1" si="18"/>
        <v>82178</v>
      </c>
      <c r="D67">
        <v>82178</v>
      </c>
      <c r="E67" t="s">
        <v>18</v>
      </c>
      <c r="F67" t="s">
        <v>86</v>
      </c>
      <c r="G67" t="s">
        <v>87</v>
      </c>
      <c r="H67" t="s">
        <v>112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355</v>
      </c>
      <c r="O67">
        <v>10938</v>
      </c>
      <c r="Q67" t="s">
        <v>82</v>
      </c>
      <c r="S67" t="s">
        <v>269</v>
      </c>
      <c r="T67" t="s">
        <v>36</v>
      </c>
      <c r="U67" t="s">
        <v>22</v>
      </c>
      <c r="V67" t="s">
        <v>60</v>
      </c>
      <c r="W67" t="s">
        <v>26</v>
      </c>
      <c r="X67" t="s">
        <v>272</v>
      </c>
      <c r="Y67" t="s">
        <v>484</v>
      </c>
      <c r="Z67" t="s">
        <v>484</v>
      </c>
      <c r="AA67" s="2">
        <v>42494.02715277778</v>
      </c>
      <c r="AB67" s="2">
        <v>42755.045428240737</v>
      </c>
      <c r="AD67">
        <v>2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P1</v>
      </c>
    </row>
    <row r="68" spans="1:34" x14ac:dyDescent="0.3">
      <c r="A68">
        <f t="shared" si="16"/>
        <v>150</v>
      </c>
      <c r="B68">
        <f t="shared" si="17"/>
        <v>19</v>
      </c>
      <c r="C68" s="4">
        <f t="shared" ca="1" si="18"/>
        <v>91457</v>
      </c>
      <c r="D68">
        <v>91457</v>
      </c>
      <c r="E68" t="s">
        <v>74</v>
      </c>
      <c r="F68" t="s">
        <v>86</v>
      </c>
      <c r="G68" t="s">
        <v>87</v>
      </c>
      <c r="H68" t="s">
        <v>184</v>
      </c>
      <c r="I68" t="s">
        <v>30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358</v>
      </c>
      <c r="Q68" t="s">
        <v>82</v>
      </c>
      <c r="S68" t="s">
        <v>269</v>
      </c>
      <c r="T68" t="s">
        <v>36</v>
      </c>
      <c r="U68" t="s">
        <v>35</v>
      </c>
      <c r="V68" t="s">
        <v>29</v>
      </c>
      <c r="W68" t="s">
        <v>54</v>
      </c>
      <c r="X68" t="s">
        <v>272</v>
      </c>
      <c r="Y68" t="s">
        <v>100</v>
      </c>
      <c r="Z68" t="s">
        <v>484</v>
      </c>
      <c r="AA68" s="2">
        <v>42670.388807870368</v>
      </c>
      <c r="AB68" s="2">
        <v>42802.695787037039</v>
      </c>
      <c r="AD68">
        <v>6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P0</v>
      </c>
    </row>
    <row r="69" spans="1:34" x14ac:dyDescent="0.3">
      <c r="A69">
        <f t="shared" si="16"/>
        <v>146</v>
      </c>
      <c r="B69">
        <f t="shared" si="17"/>
        <v>67</v>
      </c>
      <c r="C69" s="4">
        <f t="shared" ca="1" si="18"/>
        <v>91629</v>
      </c>
      <c r="D69">
        <v>91629</v>
      </c>
      <c r="E69" t="s">
        <v>18</v>
      </c>
      <c r="F69" t="s">
        <v>86</v>
      </c>
      <c r="G69" t="s">
        <v>92</v>
      </c>
      <c r="H69" t="s">
        <v>112</v>
      </c>
      <c r="I69" t="s">
        <v>30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360</v>
      </c>
      <c r="O69">
        <v>12271</v>
      </c>
      <c r="Q69" t="s">
        <v>82</v>
      </c>
      <c r="S69" t="s">
        <v>269</v>
      </c>
      <c r="T69" t="s">
        <v>23</v>
      </c>
      <c r="U69" t="s">
        <v>22</v>
      </c>
      <c r="V69" t="s">
        <v>25</v>
      </c>
      <c r="W69" t="s">
        <v>26</v>
      </c>
      <c r="X69" t="s">
        <v>272</v>
      </c>
      <c r="Y69" t="s">
        <v>484</v>
      </c>
      <c r="Z69" t="s">
        <v>484</v>
      </c>
      <c r="AA69" s="2">
        <v>42675.623761574076</v>
      </c>
      <c r="AB69" s="2">
        <v>42755.023877314816</v>
      </c>
      <c r="AD69">
        <v>2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P1</v>
      </c>
    </row>
    <row r="70" spans="1:34" x14ac:dyDescent="0.3">
      <c r="A70">
        <f t="shared" si="16"/>
        <v>67</v>
      </c>
      <c r="B70">
        <f t="shared" si="17"/>
        <v>43</v>
      </c>
      <c r="C70" s="4">
        <f t="shared" ca="1" si="18"/>
        <v>94832</v>
      </c>
      <c r="D70">
        <v>94832</v>
      </c>
      <c r="E70" t="s">
        <v>242</v>
      </c>
      <c r="F70" t="s">
        <v>86</v>
      </c>
      <c r="G70" t="s">
        <v>92</v>
      </c>
      <c r="H70" t="s">
        <v>184</v>
      </c>
      <c r="I70" t="s">
        <v>81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270</v>
      </c>
      <c r="P70" t="s">
        <v>271</v>
      </c>
      <c r="Q70" t="s">
        <v>82</v>
      </c>
      <c r="S70" t="s">
        <v>269</v>
      </c>
      <c r="T70" t="s">
        <v>51</v>
      </c>
      <c r="U70" t="s">
        <v>22</v>
      </c>
      <c r="V70" t="s">
        <v>82</v>
      </c>
      <c r="W70" t="s">
        <v>54</v>
      </c>
      <c r="X70" t="s">
        <v>272</v>
      </c>
      <c r="Y70" t="s">
        <v>484</v>
      </c>
      <c r="Z70" t="s">
        <v>484</v>
      </c>
      <c r="AA70" s="2">
        <v>42755.471365740741</v>
      </c>
      <c r="AB70" s="2">
        <v>42780.311030092591</v>
      </c>
      <c r="AC70" t="s">
        <v>170</v>
      </c>
      <c r="AD70">
        <v>3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P0</v>
      </c>
    </row>
    <row r="71" spans="1:34" x14ac:dyDescent="0.3">
      <c r="A71">
        <f t="shared" si="16"/>
        <v>67</v>
      </c>
      <c r="B71">
        <f t="shared" si="17"/>
        <v>34</v>
      </c>
      <c r="C71" s="4">
        <f t="shared" ca="1" si="18"/>
        <v>94835</v>
      </c>
      <c r="D71">
        <v>94835</v>
      </c>
      <c r="E71" t="s">
        <v>561</v>
      </c>
      <c r="F71" t="s">
        <v>86</v>
      </c>
      <c r="G71" t="s">
        <v>87</v>
      </c>
      <c r="H71" t="s">
        <v>112</v>
      </c>
      <c r="I71" t="s">
        <v>30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363</v>
      </c>
      <c r="O71">
        <v>13183</v>
      </c>
      <c r="P71" t="s">
        <v>213</v>
      </c>
      <c r="Q71" t="s">
        <v>82</v>
      </c>
      <c r="S71" t="s">
        <v>269</v>
      </c>
      <c r="T71" t="s">
        <v>36</v>
      </c>
      <c r="U71" t="s">
        <v>35</v>
      </c>
      <c r="V71" t="s">
        <v>190</v>
      </c>
      <c r="W71" t="s">
        <v>26</v>
      </c>
      <c r="X71" t="s">
        <v>272</v>
      </c>
      <c r="Y71" t="s">
        <v>103</v>
      </c>
      <c r="Z71" t="s">
        <v>484</v>
      </c>
      <c r="AA71" s="2">
        <v>42755.484872685185</v>
      </c>
      <c r="AB71" s="2">
        <v>42789.603206018517</v>
      </c>
      <c r="AD71">
        <v>1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P1</v>
      </c>
    </row>
    <row r="72" spans="1:34" x14ac:dyDescent="0.3">
      <c r="A72">
        <f t="shared" si="16"/>
        <v>60</v>
      </c>
      <c r="B72">
        <f t="shared" si="17"/>
        <v>0</v>
      </c>
      <c r="C72" s="4">
        <f t="shared" ca="1" si="18"/>
        <v>95135</v>
      </c>
      <c r="D72">
        <v>95135</v>
      </c>
      <c r="E72" t="s">
        <v>118</v>
      </c>
      <c r="F72" t="s">
        <v>86</v>
      </c>
      <c r="G72" t="s">
        <v>135</v>
      </c>
      <c r="H72" t="s">
        <v>184</v>
      </c>
      <c r="I72" t="s">
        <v>30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364</v>
      </c>
      <c r="P72" t="s">
        <v>212</v>
      </c>
      <c r="Q72" t="s">
        <v>82</v>
      </c>
      <c r="S72" t="s">
        <v>269</v>
      </c>
      <c r="T72" t="s">
        <v>36</v>
      </c>
      <c r="U72" t="s">
        <v>35</v>
      </c>
      <c r="V72" t="s">
        <v>29</v>
      </c>
      <c r="W72" t="s">
        <v>44</v>
      </c>
      <c r="X72" t="s">
        <v>272</v>
      </c>
      <c r="Y72" t="s">
        <v>484</v>
      </c>
      <c r="Z72" t="s">
        <v>851</v>
      </c>
      <c r="AA72" s="2">
        <v>42762.388159722221</v>
      </c>
      <c r="AB72" s="2">
        <v>42821.604004629633</v>
      </c>
      <c r="AD72">
        <v>8</v>
      </c>
      <c r="AE72" t="str">
        <f t="shared" ca="1" si="20"/>
        <v>Protocols-SMB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P0</v>
      </c>
    </row>
    <row r="73" spans="1:34" x14ac:dyDescent="0.3">
      <c r="A73">
        <f t="shared" si="16"/>
        <v>34</v>
      </c>
      <c r="B73">
        <f t="shared" si="17"/>
        <v>7</v>
      </c>
      <c r="C73" s="4">
        <f t="shared" ca="1" si="18"/>
        <v>96345</v>
      </c>
      <c r="D73">
        <v>96345</v>
      </c>
      <c r="E73" t="s">
        <v>559</v>
      </c>
      <c r="F73" t="s">
        <v>86</v>
      </c>
      <c r="G73" t="s">
        <v>92</v>
      </c>
      <c r="H73" t="s">
        <v>184</v>
      </c>
      <c r="I73" t="s">
        <v>560</v>
      </c>
      <c r="J73" t="s">
        <v>123</v>
      </c>
      <c r="K73" t="str">
        <f t="shared" ca="1" si="19"/>
        <v>.</v>
      </c>
      <c r="L73" t="s">
        <v>484</v>
      </c>
      <c r="M73" t="s">
        <v>484</v>
      </c>
      <c r="N73" t="s">
        <v>582</v>
      </c>
      <c r="Q73" t="s">
        <v>82</v>
      </c>
      <c r="S73" t="s">
        <v>269</v>
      </c>
      <c r="T73" t="s">
        <v>51</v>
      </c>
      <c r="U73" t="s">
        <v>22</v>
      </c>
      <c r="V73" t="s">
        <v>82</v>
      </c>
      <c r="W73" t="s">
        <v>40</v>
      </c>
      <c r="X73" t="s">
        <v>559</v>
      </c>
      <c r="Y73" t="s">
        <v>484</v>
      </c>
      <c r="Z73" t="s">
        <v>484</v>
      </c>
      <c r="AA73" s="2">
        <v>42789.95722222222</v>
      </c>
      <c r="AB73" s="2">
        <v>42814.417916666665</v>
      </c>
      <c r="AC73" t="s">
        <v>789</v>
      </c>
      <c r="AD73">
        <v>62</v>
      </c>
      <c r="AE73" t="str">
        <f t="shared" ca="1" si="20"/>
        <v>Protocols-SMB</v>
      </c>
      <c r="AF73" t="str">
        <f t="shared" ca="1" si="21"/>
        <v xml:space="preserve"> ---</v>
      </c>
      <c r="AG73" t="str">
        <f t="shared" ca="1" si="22"/>
        <v>NoWaive</v>
      </c>
      <c r="AH73" t="str">
        <f t="shared" ca="1" si="23"/>
        <v>P0</v>
      </c>
    </row>
    <row r="74" spans="1:34" x14ac:dyDescent="0.3">
      <c r="A74">
        <f t="shared" si="16"/>
        <v>19</v>
      </c>
      <c r="B74">
        <f t="shared" si="17"/>
        <v>14</v>
      </c>
      <c r="C74" s="4">
        <f t="shared" ca="1" si="18"/>
        <v>96870</v>
      </c>
      <c r="D74">
        <v>96870</v>
      </c>
      <c r="E74" t="s">
        <v>91</v>
      </c>
      <c r="F74" t="s">
        <v>86</v>
      </c>
      <c r="G74" t="s">
        <v>266</v>
      </c>
      <c r="H74" t="s">
        <v>184</v>
      </c>
      <c r="I74" t="s">
        <v>81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772</v>
      </c>
      <c r="Q74" t="s">
        <v>82</v>
      </c>
      <c r="S74" t="s">
        <v>269</v>
      </c>
      <c r="T74" t="s">
        <v>36</v>
      </c>
      <c r="U74" t="s">
        <v>22</v>
      </c>
      <c r="V74" t="s">
        <v>82</v>
      </c>
      <c r="W74" t="s">
        <v>54</v>
      </c>
      <c r="X74" t="s">
        <v>405</v>
      </c>
      <c r="Y74" t="s">
        <v>484</v>
      </c>
      <c r="Z74" t="s">
        <v>484</v>
      </c>
      <c r="AA74" s="2">
        <v>42802.551319444443</v>
      </c>
      <c r="AB74" s="2">
        <v>42807.556608796294</v>
      </c>
      <c r="AD74">
        <v>1</v>
      </c>
      <c r="AE74" t="str">
        <f t="shared" ca="1" si="20"/>
        <v>Protocols-SMB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P0</v>
      </c>
    </row>
    <row r="75" spans="1:34" x14ac:dyDescent="0.3">
      <c r="A75">
        <f t="shared" si="16"/>
        <v>14</v>
      </c>
      <c r="B75">
        <f t="shared" si="17"/>
        <v>9</v>
      </c>
      <c r="C75" s="4">
        <f t="shared" ca="1" si="18"/>
        <v>97003</v>
      </c>
      <c r="D75">
        <v>97003</v>
      </c>
      <c r="E75" t="s">
        <v>399</v>
      </c>
      <c r="F75" t="s">
        <v>86</v>
      </c>
      <c r="G75" t="s">
        <v>87</v>
      </c>
      <c r="H75" t="s">
        <v>184</v>
      </c>
      <c r="I75" t="s">
        <v>68</v>
      </c>
      <c r="J75" t="s">
        <v>123</v>
      </c>
      <c r="K75" t="str">
        <f t="shared" ca="1" si="19"/>
        <v>.</v>
      </c>
      <c r="L75" t="s">
        <v>484</v>
      </c>
      <c r="M75" t="s">
        <v>484</v>
      </c>
      <c r="N75" t="s">
        <v>775</v>
      </c>
      <c r="Q75" t="s">
        <v>82</v>
      </c>
      <c r="S75" t="s">
        <v>269</v>
      </c>
      <c r="T75" t="s">
        <v>23</v>
      </c>
      <c r="U75" t="s">
        <v>22</v>
      </c>
      <c r="V75" t="s">
        <v>82</v>
      </c>
      <c r="W75" t="s">
        <v>683</v>
      </c>
      <c r="X75" t="s">
        <v>405</v>
      </c>
      <c r="Y75" t="s">
        <v>484</v>
      </c>
      <c r="Z75" t="s">
        <v>484</v>
      </c>
      <c r="AA75" s="2">
        <v>42807.546134259261</v>
      </c>
      <c r="AB75" s="2">
        <v>42812.038807870369</v>
      </c>
      <c r="AC75" t="s">
        <v>402</v>
      </c>
      <c r="AD75">
        <v>2</v>
      </c>
      <c r="AE75" t="str">
        <f t="shared" ca="1" si="20"/>
        <v>Protocols-SMB</v>
      </c>
      <c r="AF75" t="str">
        <f t="shared" ca="1" si="21"/>
        <v xml:space="preserve"> ---</v>
      </c>
      <c r="AG75" t="str">
        <f t="shared" ca="1" si="22"/>
        <v>NoWaive</v>
      </c>
      <c r="AH75" t="str">
        <f t="shared" ca="1" si="23"/>
        <v>P0</v>
      </c>
    </row>
    <row r="76" spans="1:34" x14ac:dyDescent="0.3">
      <c r="A76">
        <f t="shared" si="16"/>
        <v>14</v>
      </c>
      <c r="B76">
        <f t="shared" si="17"/>
        <v>14</v>
      </c>
      <c r="C76" s="4">
        <f t="shared" ca="1" si="18"/>
        <v>97010</v>
      </c>
      <c r="D76">
        <v>97010</v>
      </c>
      <c r="E76" t="s">
        <v>18</v>
      </c>
      <c r="F76" t="s">
        <v>86</v>
      </c>
      <c r="G76" t="s">
        <v>92</v>
      </c>
      <c r="H76" t="s">
        <v>94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484</v>
      </c>
      <c r="N76" t="s">
        <v>776</v>
      </c>
      <c r="P76" t="s">
        <v>626</v>
      </c>
      <c r="Q76" t="s">
        <v>82</v>
      </c>
      <c r="S76" t="s">
        <v>269</v>
      </c>
      <c r="T76" t="s">
        <v>36</v>
      </c>
      <c r="U76" t="s">
        <v>35</v>
      </c>
      <c r="V76" t="s">
        <v>29</v>
      </c>
      <c r="W76" t="s">
        <v>54</v>
      </c>
      <c r="X76" t="s">
        <v>405</v>
      </c>
      <c r="Y76" t="s">
        <v>484</v>
      </c>
      <c r="Z76" t="s">
        <v>484</v>
      </c>
      <c r="AA76" s="2">
        <v>42807.641898148147</v>
      </c>
      <c r="AB76" s="2">
        <v>42807.641898148147</v>
      </c>
      <c r="AD76">
        <v>1</v>
      </c>
      <c r="AE76" t="str">
        <f t="shared" ca="1" si="20"/>
        <v>Protocols-SMB</v>
      </c>
      <c r="AF76" t="str">
        <f t="shared" ca="1" si="21"/>
        <v xml:space="preserve"> ---</v>
      </c>
      <c r="AG76" t="str">
        <f t="shared" ca="1" si="22"/>
        <v>NoWaive</v>
      </c>
      <c r="AH76" t="str">
        <f t="shared" ca="1" si="23"/>
        <v>P2</v>
      </c>
    </row>
    <row r="77" spans="1:34" x14ac:dyDescent="0.3">
      <c r="A77">
        <f t="shared" si="16"/>
        <v>13</v>
      </c>
      <c r="B77">
        <f t="shared" si="17"/>
        <v>9</v>
      </c>
      <c r="C77" s="4">
        <f t="shared" ca="1" si="18"/>
        <v>97041</v>
      </c>
      <c r="D77">
        <v>97041</v>
      </c>
      <c r="E77" t="s">
        <v>265</v>
      </c>
      <c r="F77" t="s">
        <v>86</v>
      </c>
      <c r="G77" t="s">
        <v>87</v>
      </c>
      <c r="H77" t="s">
        <v>112</v>
      </c>
      <c r="I77" t="s">
        <v>30</v>
      </c>
      <c r="J77" t="s">
        <v>123</v>
      </c>
      <c r="K77" t="str">
        <f t="shared" ca="1" si="19"/>
        <v>.</v>
      </c>
      <c r="L77" t="s">
        <v>484</v>
      </c>
      <c r="M77" t="s">
        <v>484</v>
      </c>
      <c r="N77" t="s">
        <v>777</v>
      </c>
      <c r="O77">
        <v>17092</v>
      </c>
      <c r="Q77" t="s">
        <v>82</v>
      </c>
      <c r="S77" t="s">
        <v>269</v>
      </c>
      <c r="T77" t="s">
        <v>23</v>
      </c>
      <c r="U77" t="s">
        <v>22</v>
      </c>
      <c r="V77" t="s">
        <v>25</v>
      </c>
      <c r="W77" t="s">
        <v>26</v>
      </c>
      <c r="X77" t="s">
        <v>405</v>
      </c>
      <c r="Y77" t="s">
        <v>484</v>
      </c>
      <c r="Z77" t="s">
        <v>484</v>
      </c>
      <c r="AA77" s="2">
        <v>42808.189444444448</v>
      </c>
      <c r="AB77" s="2">
        <v>42812.041932870372</v>
      </c>
      <c r="AD77">
        <v>1</v>
      </c>
      <c r="AE77" t="str">
        <f t="shared" ca="1" si="20"/>
        <v>Protocols-SMB</v>
      </c>
      <c r="AF77" t="str">
        <f t="shared" ca="1" si="21"/>
        <v xml:space="preserve"> ---</v>
      </c>
      <c r="AG77" t="str">
        <f t="shared" ca="1" si="22"/>
        <v>NoWaive</v>
      </c>
      <c r="AH77" t="str">
        <f t="shared" ca="1" si="23"/>
        <v>P1</v>
      </c>
    </row>
    <row r="78" spans="1:34" x14ac:dyDescent="0.3">
      <c r="A78">
        <f t="shared" si="16"/>
        <v>6</v>
      </c>
      <c r="B78">
        <f t="shared" si="17"/>
        <v>0</v>
      </c>
      <c r="C78" s="4">
        <f t="shared" ca="1" si="18"/>
        <v>97322</v>
      </c>
      <c r="D78">
        <v>97322</v>
      </c>
      <c r="E78" t="s">
        <v>416</v>
      </c>
      <c r="F78" t="s">
        <v>86</v>
      </c>
      <c r="G78" t="s">
        <v>266</v>
      </c>
      <c r="H78" t="s">
        <v>156</v>
      </c>
      <c r="J78" t="s">
        <v>123</v>
      </c>
      <c r="K78" t="str">
        <f t="shared" ca="1" si="19"/>
        <v>.</v>
      </c>
      <c r="L78" t="s">
        <v>484</v>
      </c>
      <c r="M78" t="s">
        <v>769</v>
      </c>
      <c r="N78" t="s">
        <v>863</v>
      </c>
      <c r="Q78" t="s">
        <v>82</v>
      </c>
      <c r="S78" t="s">
        <v>269</v>
      </c>
      <c r="T78" t="s">
        <v>36</v>
      </c>
      <c r="U78" t="s">
        <v>22</v>
      </c>
      <c r="V78" t="s">
        <v>82</v>
      </c>
      <c r="W78" t="s">
        <v>499</v>
      </c>
      <c r="X78" t="s">
        <v>416</v>
      </c>
      <c r="Y78" t="s">
        <v>484</v>
      </c>
      <c r="Z78" t="s">
        <v>847</v>
      </c>
      <c r="AA78" s="2">
        <v>42815.366493055553</v>
      </c>
      <c r="AB78" s="2">
        <v>42821.35564814815</v>
      </c>
      <c r="AD78">
        <v>5</v>
      </c>
      <c r="AE78" t="str">
        <f t="shared" ca="1" si="20"/>
        <v>Protocols-SMB</v>
      </c>
      <c r="AF78" t="str">
        <f t="shared" ca="1" si="21"/>
        <v>Avitus_1.4.0.61-20170329</v>
      </c>
      <c r="AG78" t="str">
        <f t="shared" ca="1" si="22"/>
        <v>NoWaive</v>
      </c>
      <c r="AH78" t="str">
        <f t="shared" ca="1" si="23"/>
        <v>P2</v>
      </c>
    </row>
    <row r="79" spans="1:34" x14ac:dyDescent="0.3">
      <c r="A79">
        <f t="shared" si="16"/>
        <v>81</v>
      </c>
      <c r="B79">
        <f t="shared" si="17"/>
        <v>6</v>
      </c>
      <c r="C79" s="4">
        <f t="shared" ca="1" si="18"/>
        <v>94268</v>
      </c>
      <c r="D79">
        <v>94268</v>
      </c>
      <c r="E79" t="s">
        <v>181</v>
      </c>
      <c r="F79" t="s">
        <v>55</v>
      </c>
      <c r="G79" t="s">
        <v>182</v>
      </c>
      <c r="H79" t="s">
        <v>112</v>
      </c>
      <c r="I79" t="s">
        <v>30</v>
      </c>
      <c r="J79" t="s">
        <v>123</v>
      </c>
      <c r="K79" t="str">
        <f t="shared" ca="1" si="19"/>
        <v>.</v>
      </c>
      <c r="L79" t="s">
        <v>484</v>
      </c>
      <c r="M79" t="s">
        <v>768</v>
      </c>
      <c r="N79" t="s">
        <v>368</v>
      </c>
      <c r="O79">
        <v>12452</v>
      </c>
      <c r="P79" t="s">
        <v>645</v>
      </c>
      <c r="Q79" t="s">
        <v>82</v>
      </c>
      <c r="S79" t="s">
        <v>269</v>
      </c>
      <c r="T79" t="s">
        <v>36</v>
      </c>
      <c r="U79" t="s">
        <v>35</v>
      </c>
      <c r="V79" t="s">
        <v>25</v>
      </c>
      <c r="W79" t="s">
        <v>26</v>
      </c>
      <c r="X79" t="s">
        <v>218</v>
      </c>
      <c r="Y79" t="s">
        <v>484</v>
      </c>
      <c r="Z79" t="s">
        <v>484</v>
      </c>
      <c r="AA79" s="2">
        <v>42741.246898148151</v>
      </c>
      <c r="AB79" s="2">
        <v>42815.34920138889</v>
      </c>
      <c r="AD79">
        <v>4</v>
      </c>
      <c r="AE79" t="str">
        <f t="shared" ca="1" si="20"/>
        <v>Snapshots</v>
      </c>
      <c r="AF79" t="str">
        <f t="shared" ca="1" si="21"/>
        <v>Avitus_1.4.0.62-20170405</v>
      </c>
      <c r="AG79" t="str">
        <f t="shared" ca="1" si="22"/>
        <v>NoWaive</v>
      </c>
      <c r="AH79" t="str">
        <f t="shared" ca="1" si="23"/>
        <v>P1</v>
      </c>
    </row>
    <row r="80" spans="1:34" x14ac:dyDescent="0.3">
      <c r="A80">
        <f t="shared" si="16"/>
        <v>57</v>
      </c>
      <c r="B80">
        <f t="shared" si="17"/>
        <v>6</v>
      </c>
      <c r="C80" s="4">
        <f t="shared" ca="1" si="18"/>
        <v>95184</v>
      </c>
      <c r="D80">
        <v>95184</v>
      </c>
      <c r="E80" t="s">
        <v>218</v>
      </c>
      <c r="F80" t="s">
        <v>55</v>
      </c>
      <c r="G80" t="s">
        <v>182</v>
      </c>
      <c r="H80" t="s">
        <v>184</v>
      </c>
      <c r="I80" t="s">
        <v>245</v>
      </c>
      <c r="J80" t="s">
        <v>123</v>
      </c>
      <c r="K80" t="str">
        <f t="shared" ca="1" si="19"/>
        <v>.</v>
      </c>
      <c r="L80" t="s">
        <v>484</v>
      </c>
      <c r="M80" t="s">
        <v>769</v>
      </c>
      <c r="N80" t="s">
        <v>370</v>
      </c>
      <c r="Q80" t="s">
        <v>82</v>
      </c>
      <c r="S80" t="s">
        <v>269</v>
      </c>
      <c r="T80" t="s">
        <v>36</v>
      </c>
      <c r="U80" t="s">
        <v>22</v>
      </c>
      <c r="V80" t="s">
        <v>29</v>
      </c>
      <c r="W80" t="s">
        <v>44</v>
      </c>
      <c r="X80" t="s">
        <v>181</v>
      </c>
      <c r="Y80" t="s">
        <v>103</v>
      </c>
      <c r="Z80" t="s">
        <v>847</v>
      </c>
      <c r="AA80" s="2">
        <v>42765.308599537035</v>
      </c>
      <c r="AB80" s="2">
        <v>42815.280740740738</v>
      </c>
      <c r="AD80">
        <v>5</v>
      </c>
      <c r="AE80" t="str">
        <f t="shared" ca="1" si="20"/>
        <v>Snapshots</v>
      </c>
      <c r="AF80" t="str">
        <f t="shared" ca="1" si="21"/>
        <v>Avitus_1.4.0.61-20170329</v>
      </c>
      <c r="AG80" t="str">
        <f t="shared" ca="1" si="22"/>
        <v>NoWaive</v>
      </c>
      <c r="AH80" t="str">
        <f t="shared" ca="1" si="23"/>
        <v>P0</v>
      </c>
    </row>
    <row r="81" spans="1:34" x14ac:dyDescent="0.3">
      <c r="A81">
        <f t="shared" si="16"/>
        <v>55</v>
      </c>
      <c r="B81">
        <f t="shared" si="17"/>
        <v>0</v>
      </c>
      <c r="C81" s="4">
        <f t="shared" ca="1" si="18"/>
        <v>95373</v>
      </c>
      <c r="D81">
        <v>95373</v>
      </c>
      <c r="E81" t="s">
        <v>218</v>
      </c>
      <c r="F81" t="s">
        <v>55</v>
      </c>
      <c r="G81" t="s">
        <v>182</v>
      </c>
      <c r="H81" t="s">
        <v>94</v>
      </c>
      <c r="I81" t="s">
        <v>30</v>
      </c>
      <c r="J81" t="s">
        <v>123</v>
      </c>
      <c r="K81" t="str">
        <f t="shared" ca="1" si="19"/>
        <v>.</v>
      </c>
      <c r="L81" t="s">
        <v>484</v>
      </c>
      <c r="M81" t="s">
        <v>769</v>
      </c>
      <c r="N81" t="s">
        <v>371</v>
      </c>
      <c r="Q81" t="s">
        <v>82</v>
      </c>
      <c r="S81" t="s">
        <v>269</v>
      </c>
      <c r="T81" t="s">
        <v>23</v>
      </c>
      <c r="U81" t="s">
        <v>22</v>
      </c>
      <c r="V81" t="s">
        <v>29</v>
      </c>
      <c r="W81" t="s">
        <v>44</v>
      </c>
      <c r="X81" t="s">
        <v>218</v>
      </c>
      <c r="Y81" t="s">
        <v>484</v>
      </c>
      <c r="Z81" t="s">
        <v>847</v>
      </c>
      <c r="AA81" s="2">
        <v>42768.238217592596</v>
      </c>
      <c r="AB81" s="2">
        <v>42821.347372685188</v>
      </c>
      <c r="AD81">
        <v>5</v>
      </c>
      <c r="AE81" t="str">
        <f t="shared" ca="1" si="20"/>
        <v>Snapshots</v>
      </c>
      <c r="AF81" t="str">
        <f t="shared" ca="1" si="21"/>
        <v>Avitus_1.4.0.61-20170329</v>
      </c>
      <c r="AG81" t="str">
        <f t="shared" ca="1" si="22"/>
        <v>NoWaive</v>
      </c>
      <c r="AH81" t="str">
        <f t="shared" ca="1" si="23"/>
        <v>P2</v>
      </c>
    </row>
    <row r="82" spans="1:34" x14ac:dyDescent="0.3">
      <c r="A82">
        <f t="shared" si="16"/>
        <v>22</v>
      </c>
      <c r="B82">
        <f t="shared" si="17"/>
        <v>6</v>
      </c>
      <c r="C82" s="4">
        <f t="shared" ca="1" si="18"/>
        <v>96682</v>
      </c>
      <c r="D82">
        <v>96682</v>
      </c>
      <c r="E82" t="s">
        <v>801</v>
      </c>
      <c r="F82" t="s">
        <v>55</v>
      </c>
      <c r="G82" t="s">
        <v>802</v>
      </c>
      <c r="H82" t="s">
        <v>156</v>
      </c>
      <c r="J82" t="s">
        <v>123</v>
      </c>
      <c r="K82" t="str">
        <f t="shared" ca="1" si="19"/>
        <v>.</v>
      </c>
      <c r="L82" t="s">
        <v>484</v>
      </c>
      <c r="M82" t="s">
        <v>484</v>
      </c>
      <c r="N82" t="s">
        <v>667</v>
      </c>
      <c r="Q82" t="s">
        <v>21</v>
      </c>
      <c r="S82" t="s">
        <v>269</v>
      </c>
      <c r="T82" t="s">
        <v>23</v>
      </c>
      <c r="U82" t="s">
        <v>22</v>
      </c>
      <c r="V82" t="s">
        <v>29</v>
      </c>
      <c r="W82" t="s">
        <v>54</v>
      </c>
      <c r="X82" t="s">
        <v>389</v>
      </c>
      <c r="Y82" t="s">
        <v>484</v>
      </c>
      <c r="Z82" t="s">
        <v>484</v>
      </c>
      <c r="AA82" s="2">
        <v>42799.991412037038</v>
      </c>
      <c r="AB82" s="2">
        <v>42815.188842592594</v>
      </c>
      <c r="AD82">
        <v>42</v>
      </c>
      <c r="AE82" t="str">
        <f t="shared" ca="1" si="20"/>
        <v>Snapshots</v>
      </c>
      <c r="AF82" t="str">
        <f t="shared" ca="1" si="21"/>
        <v xml:space="preserve"> ---</v>
      </c>
      <c r="AG82" t="str">
        <f t="shared" ca="1" si="22"/>
        <v>NoWaive</v>
      </c>
      <c r="AH82" t="str">
        <f t="shared" ca="1" si="23"/>
        <v>unspecified</v>
      </c>
    </row>
    <row r="83" spans="1:34" x14ac:dyDescent="0.3">
      <c r="A83">
        <f t="shared" si="16"/>
        <v>19</v>
      </c>
      <c r="B83">
        <f t="shared" si="17"/>
        <v>5</v>
      </c>
      <c r="C83" s="4">
        <f t="shared" ca="1" si="18"/>
        <v>96848</v>
      </c>
      <c r="D83">
        <v>96848</v>
      </c>
      <c r="E83" t="s">
        <v>218</v>
      </c>
      <c r="F83" t="s">
        <v>55</v>
      </c>
      <c r="G83" t="s">
        <v>182</v>
      </c>
      <c r="H83" t="s">
        <v>94</v>
      </c>
      <c r="I83" t="s">
        <v>30</v>
      </c>
      <c r="J83" t="s">
        <v>123</v>
      </c>
      <c r="K83" t="str">
        <f t="shared" ca="1" si="19"/>
        <v>.</v>
      </c>
      <c r="L83" t="s">
        <v>484</v>
      </c>
      <c r="M83" t="s">
        <v>768</v>
      </c>
      <c r="N83" t="s">
        <v>725</v>
      </c>
      <c r="Q83" t="s">
        <v>82</v>
      </c>
      <c r="S83" t="s">
        <v>269</v>
      </c>
      <c r="T83" t="s">
        <v>23</v>
      </c>
      <c r="U83" t="s">
        <v>22</v>
      </c>
      <c r="V83" t="s">
        <v>29</v>
      </c>
      <c r="W83" t="s">
        <v>54</v>
      </c>
      <c r="X83" t="s">
        <v>218</v>
      </c>
      <c r="Y83" t="s">
        <v>484</v>
      </c>
      <c r="Z83" t="s">
        <v>484</v>
      </c>
      <c r="AA83" s="2">
        <v>42802.22383101852</v>
      </c>
      <c r="AB83" s="2">
        <v>42816.003622685188</v>
      </c>
      <c r="AD83">
        <v>1</v>
      </c>
      <c r="AE83" t="str">
        <f t="shared" ca="1" si="20"/>
        <v>Snapshots</v>
      </c>
      <c r="AF83" t="str">
        <f t="shared" ca="1" si="21"/>
        <v>Avitus_1.4.0.62-20170405</v>
      </c>
      <c r="AG83" t="str">
        <f t="shared" ca="1" si="22"/>
        <v>NoWaive</v>
      </c>
      <c r="AH83" t="str">
        <f t="shared" ca="1" si="23"/>
        <v>P2</v>
      </c>
    </row>
    <row r="84" spans="1:34" x14ac:dyDescent="0.3">
      <c r="A84">
        <f t="shared" si="16"/>
        <v>4</v>
      </c>
      <c r="B84">
        <f t="shared" si="17"/>
        <v>0</v>
      </c>
      <c r="C84" s="4">
        <f t="shared" ca="1" si="18"/>
        <v>97417</v>
      </c>
      <c r="D84">
        <v>97417</v>
      </c>
      <c r="E84" t="s">
        <v>867</v>
      </c>
      <c r="F84" t="s">
        <v>55</v>
      </c>
      <c r="G84" t="s">
        <v>802</v>
      </c>
      <c r="H84" t="s">
        <v>94</v>
      </c>
      <c r="J84" t="s">
        <v>123</v>
      </c>
      <c r="K84" t="str">
        <f t="shared" ca="1" si="19"/>
        <v>.</v>
      </c>
      <c r="L84" t="s">
        <v>484</v>
      </c>
      <c r="M84" t="s">
        <v>484</v>
      </c>
      <c r="N84" t="s">
        <v>882</v>
      </c>
      <c r="Q84" t="s">
        <v>21</v>
      </c>
      <c r="S84" t="s">
        <v>269</v>
      </c>
      <c r="T84" t="s">
        <v>23</v>
      </c>
      <c r="U84" t="s">
        <v>50</v>
      </c>
      <c r="V84" t="s">
        <v>82</v>
      </c>
      <c r="W84" t="s">
        <v>90</v>
      </c>
      <c r="X84" t="s">
        <v>883</v>
      </c>
      <c r="Y84" t="s">
        <v>484</v>
      </c>
      <c r="Z84" t="s">
        <v>484</v>
      </c>
      <c r="AA84" s="2">
        <v>42817.205937500003</v>
      </c>
      <c r="AB84" s="2">
        <v>42821.353182870371</v>
      </c>
      <c r="AD84">
        <v>6</v>
      </c>
      <c r="AE84" t="str">
        <f t="shared" ca="1" si="20"/>
        <v>Snapshots</v>
      </c>
      <c r="AF84" t="str">
        <f t="shared" ca="1" si="21"/>
        <v xml:space="preserve"> ---</v>
      </c>
      <c r="AG84" t="str">
        <f t="shared" ca="1" si="22"/>
        <v>NoWaive</v>
      </c>
      <c r="AH84" t="str">
        <f t="shared" ca="1" si="23"/>
        <v>P2</v>
      </c>
    </row>
    <row r="85" spans="1:34" x14ac:dyDescent="0.3">
      <c r="A85">
        <f t="shared" si="16"/>
        <v>42207</v>
      </c>
      <c r="B85">
        <f t="shared" si="17"/>
        <v>42207</v>
      </c>
      <c r="C85" s="4">
        <f t="shared" ca="1" si="18"/>
        <v>0</v>
      </c>
      <c r="J85" t="s">
        <v>123</v>
      </c>
      <c r="K85" t="str">
        <f t="shared" ca="1" si="19"/>
        <v>.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42207</v>
      </c>
      <c r="B86">
        <f t="shared" si="17"/>
        <v>42207</v>
      </c>
      <c r="C86" s="4">
        <f t="shared" ca="1" si="18"/>
        <v>0</v>
      </c>
      <c r="J86" t="s">
        <v>123</v>
      </c>
      <c r="K86" t="str">
        <f t="shared" ca="1" si="19"/>
        <v>.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42207</v>
      </c>
      <c r="B87">
        <f t="shared" si="17"/>
        <v>42207</v>
      </c>
      <c r="C87" s="4">
        <f t="shared" ca="1" si="18"/>
        <v>0</v>
      </c>
      <c r="J87" t="s">
        <v>123</v>
      </c>
      <c r="K87" t="str">
        <f t="shared" ca="1" si="19"/>
        <v>.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42207</v>
      </c>
      <c r="B88">
        <f t="shared" si="17"/>
        <v>42207</v>
      </c>
      <c r="C88" s="4">
        <f t="shared" ca="1" si="18"/>
        <v>0</v>
      </c>
      <c r="J88" t="s">
        <v>123</v>
      </c>
      <c r="K88" t="str">
        <f t="shared" ca="1" si="19"/>
        <v>.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42207</v>
      </c>
      <c r="B89">
        <f t="shared" si="17"/>
        <v>42207</v>
      </c>
      <c r="C89" s="4">
        <f t="shared" ca="1" si="18"/>
        <v>0</v>
      </c>
      <c r="J89" t="s">
        <v>123</v>
      </c>
      <c r="K89" t="str">
        <f t="shared" ca="1" si="19"/>
        <v>.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42207</v>
      </c>
      <c r="B90">
        <f t="shared" si="17"/>
        <v>42207</v>
      </c>
      <c r="C90" s="4">
        <f t="shared" ca="1" si="18"/>
        <v>0</v>
      </c>
      <c r="J90" t="s">
        <v>123</v>
      </c>
      <c r="K90" t="str">
        <f t="shared" ca="1" si="19"/>
        <v>.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42207</v>
      </c>
      <c r="B91">
        <f t="shared" si="17"/>
        <v>42207</v>
      </c>
      <c r="C91" s="4">
        <f t="shared" ca="1" si="18"/>
        <v>0</v>
      </c>
      <c r="J91" t="s">
        <v>123</v>
      </c>
      <c r="K91" t="str">
        <f t="shared" ca="1" si="19"/>
        <v>.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42207</v>
      </c>
      <c r="B92">
        <f t="shared" si="17"/>
        <v>42207</v>
      </c>
      <c r="C92" s="4">
        <f t="shared" ca="1" si="18"/>
        <v>0</v>
      </c>
      <c r="J92" t="s">
        <v>123</v>
      </c>
      <c r="K92" t="str">
        <f t="shared" ca="1" si="19"/>
        <v>.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42207</v>
      </c>
      <c r="B93">
        <f t="shared" si="17"/>
        <v>42207</v>
      </c>
      <c r="C93" s="4">
        <f t="shared" ca="1" si="18"/>
        <v>0</v>
      </c>
      <c r="J93" t="s">
        <v>123</v>
      </c>
      <c r="K93" t="str">
        <f t="shared" ca="1" si="19"/>
        <v>.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42207</v>
      </c>
      <c r="B94">
        <f t="shared" si="17"/>
        <v>42207</v>
      </c>
      <c r="C94" s="4">
        <f t="shared" ca="1" si="18"/>
        <v>0</v>
      </c>
      <c r="J94" t="s">
        <v>123</v>
      </c>
      <c r="K94" t="str">
        <f t="shared" ca="1" si="19"/>
        <v>.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42207</v>
      </c>
      <c r="B95">
        <f t="shared" si="17"/>
        <v>42207</v>
      </c>
      <c r="C95" s="4">
        <f t="shared" ca="1" si="18"/>
        <v>0</v>
      </c>
      <c r="J95" t="s">
        <v>123</v>
      </c>
      <c r="K95" t="str">
        <f t="shared" ca="1" si="19"/>
        <v>.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42207</v>
      </c>
      <c r="B96">
        <f t="shared" si="17"/>
        <v>42207</v>
      </c>
      <c r="C96" s="4">
        <f t="shared" ca="1" si="18"/>
        <v>0</v>
      </c>
      <c r="J96" t="s">
        <v>123</v>
      </c>
      <c r="K96" t="str">
        <f t="shared" ca="1" si="19"/>
        <v>.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42207</v>
      </c>
      <c r="B97">
        <f t="shared" si="17"/>
        <v>42207</v>
      </c>
      <c r="C97" s="4">
        <f t="shared" ca="1" si="18"/>
        <v>0</v>
      </c>
      <c r="J97" t="s">
        <v>123</v>
      </c>
      <c r="K97" t="str">
        <f t="shared" ca="1" si="19"/>
        <v>.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42207</v>
      </c>
      <c r="B98">
        <f t="shared" si="17"/>
        <v>42207</v>
      </c>
      <c r="C98" s="4">
        <f t="shared" ca="1" si="18"/>
        <v>0</v>
      </c>
      <c r="J98" t="s">
        <v>123</v>
      </c>
      <c r="K98" t="str">
        <f t="shared" ca="1" si="19"/>
        <v>.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42207</v>
      </c>
      <c r="B99">
        <f t="shared" si="17"/>
        <v>42207</v>
      </c>
      <c r="C99" s="4">
        <f t="shared" ca="1" si="18"/>
        <v>0</v>
      </c>
      <c r="J99" t="s">
        <v>123</v>
      </c>
      <c r="K99" t="str">
        <f t="shared" ca="1" si="19"/>
        <v>.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42207</v>
      </c>
      <c r="B100">
        <f t="shared" si="17"/>
        <v>42207</v>
      </c>
      <c r="C100" s="4">
        <f t="shared" ca="1" si="18"/>
        <v>0</v>
      </c>
      <c r="J100" t="s">
        <v>123</v>
      </c>
      <c r="K100" t="str">
        <f t="shared" ca="1" si="19"/>
        <v>.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83</v>
      </c>
      <c r="K103" t="s">
        <v>903</v>
      </c>
    </row>
    <row r="104" spans="1:34" x14ac:dyDescent="0.3">
      <c r="G104" t="s">
        <v>153</v>
      </c>
      <c r="I104" t="str">
        <f>CONCATENATE(MID($K$103,11,5), " Report")</f>
        <v>03-24 Report</v>
      </c>
      <c r="K104" s="6">
        <v>42821</v>
      </c>
    </row>
    <row r="105" spans="1:34" x14ac:dyDescent="0.3">
      <c r="F105" t="s">
        <v>150</v>
      </c>
      <c r="G105">
        <f ca="1">COUNTIFS(K2:K100,"=NTR")</f>
        <v>3</v>
      </c>
      <c r="I105">
        <f ca="1">INDIRECT("'" &amp; $K$103 &amp; "'!$g" &amp; ROW())</f>
        <v>5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3</v>
      </c>
      <c r="I106">
        <f t="shared" ref="I106:I111" ca="1" si="24">INDIRECT("'" &amp; $K$103 &amp; "'!$g" &amp; ROW())</f>
        <v>16</v>
      </c>
      <c r="K106" s="7"/>
    </row>
    <row r="107" spans="1:34" x14ac:dyDescent="0.3">
      <c r="F107" t="s">
        <v>157</v>
      </c>
      <c r="G107">
        <f>COUNTIFS(B2:B81,"&gt;7",B2:B81,"&lt;400")-11</f>
        <v>12</v>
      </c>
      <c r="I107">
        <f t="shared" ca="1" si="24"/>
        <v>11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83</v>
      </c>
      <c r="I109">
        <f t="shared" ca="1" si="24"/>
        <v>83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16</v>
      </c>
      <c r="I111">
        <f t="shared" ca="1" si="24"/>
        <v>16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10</v>
      </c>
      <c r="H115" s="1">
        <f>COUNTIFS($F$2:$F$95,F115 &amp; "*",$H$2:$H$95,"P0")</f>
        <v>5</v>
      </c>
      <c r="I115" s="1">
        <f ca="1">INDIRECT("'" &amp; $K$103 &amp; "'!$g" &amp; ROW())</f>
        <v>10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1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12</v>
      </c>
      <c r="H117" s="1">
        <f t="shared" si="26"/>
        <v>7</v>
      </c>
      <c r="I117" s="1">
        <f t="shared" ca="1" si="27"/>
        <v>11</v>
      </c>
    </row>
    <row r="118" spans="5:13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5</v>
      </c>
    </row>
    <row r="119" spans="5:13" x14ac:dyDescent="0.3">
      <c r="F119" t="s">
        <v>253</v>
      </c>
      <c r="G119" s="1">
        <f t="shared" si="25"/>
        <v>4</v>
      </c>
      <c r="H119" s="1">
        <f t="shared" si="26"/>
        <v>3</v>
      </c>
      <c r="I119" s="1">
        <f t="shared" ca="1" si="27"/>
        <v>5</v>
      </c>
      <c r="K119" t="s">
        <v>161</v>
      </c>
    </row>
    <row r="120" spans="5:13" x14ac:dyDescent="0.3">
      <c r="F120" t="s">
        <v>48</v>
      </c>
      <c r="G120" s="1">
        <f t="shared" si="25"/>
        <v>3</v>
      </c>
      <c r="H120" s="1">
        <f t="shared" si="26"/>
        <v>1</v>
      </c>
      <c r="I120" s="1">
        <f t="shared" ca="1" si="27"/>
        <v>3</v>
      </c>
      <c r="K120" t="s">
        <v>162</v>
      </c>
    </row>
    <row r="121" spans="5:13" x14ac:dyDescent="0.3">
      <c r="F121" t="s">
        <v>215</v>
      </c>
      <c r="G121" s="1">
        <f t="shared" si="25"/>
        <v>1</v>
      </c>
      <c r="H121" s="1">
        <f t="shared" si="26"/>
        <v>1</v>
      </c>
      <c r="I121" s="1">
        <f t="shared" ca="1" si="27"/>
        <v>1</v>
      </c>
      <c r="K121" t="s">
        <v>163</v>
      </c>
    </row>
    <row r="122" spans="5:13" x14ac:dyDescent="0.3">
      <c r="F122" t="s">
        <v>28</v>
      </c>
      <c r="G122" s="1">
        <f t="shared" si="25"/>
        <v>11</v>
      </c>
      <c r="H122" s="1">
        <f t="shared" si="26"/>
        <v>4</v>
      </c>
      <c r="I122" s="1">
        <f t="shared" ca="1" si="27"/>
        <v>12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1</v>
      </c>
      <c r="H124" s="1">
        <f t="shared" si="26"/>
        <v>0</v>
      </c>
      <c r="I124" s="1">
        <f t="shared" ca="1" si="27"/>
        <v>1</v>
      </c>
    </row>
    <row r="125" spans="5:13" x14ac:dyDescent="0.3">
      <c r="F125" t="s">
        <v>75</v>
      </c>
      <c r="G125" s="1">
        <f t="shared" si="25"/>
        <v>12</v>
      </c>
      <c r="H125" s="1">
        <f t="shared" si="26"/>
        <v>4</v>
      </c>
      <c r="I125" s="1">
        <f t="shared" ca="1" si="27"/>
        <v>12</v>
      </c>
      <c r="M125" t="str">
        <f>CONCATENATE("Prev Rpt= ",$K$103)</f>
        <v>Prev Rpt= bugs-2017-03-24-1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39</v>
      </c>
      <c r="M126">
        <f ca="1">INDIRECT("'" &amp; $K$103 &amp; "'!$l" &amp; ROW())</f>
        <v>39</v>
      </c>
    </row>
    <row r="127" spans="5:13" x14ac:dyDescent="0.3">
      <c r="F127" t="s">
        <v>97</v>
      </c>
      <c r="G127" s="1">
        <f t="shared" si="25"/>
        <v>1</v>
      </c>
      <c r="H127" s="1">
        <f t="shared" si="26"/>
        <v>1</v>
      </c>
      <c r="I127" s="1">
        <f t="shared" ca="1" si="27"/>
        <v>1</v>
      </c>
      <c r="K127" t="s">
        <v>199</v>
      </c>
      <c r="L127">
        <f>COUNTIFS(H2:H95, "p1")</f>
        <v>11</v>
      </c>
      <c r="M127">
        <f ca="1">INDIRECT("'" &amp; $K$103 &amp; "'!$l" &amp; ROW())</f>
        <v>11</v>
      </c>
    </row>
    <row r="128" spans="5:13" x14ac:dyDescent="0.3">
      <c r="F128" t="s">
        <v>230</v>
      </c>
      <c r="G128" s="1">
        <f t="shared" si="25"/>
        <v>1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28</v>
      </c>
      <c r="M128">
        <f ca="1">INDIRECT("'" &amp; $K$103 &amp; "'!$l" &amp; ROW())</f>
        <v>29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0</v>
      </c>
      <c r="I129" s="1">
        <f t="shared" ca="1" si="27"/>
        <v>1</v>
      </c>
      <c r="K129" t="s">
        <v>203</v>
      </c>
      <c r="L129">
        <f>COUNTIFS(H2:H95, "unspecified")</f>
        <v>5</v>
      </c>
      <c r="M129">
        <f ca="1">INDIRECT("'" &amp; $K$103 &amp; "'!$l" &amp; ROW())</f>
        <v>4</v>
      </c>
    </row>
    <row r="130" spans="5:13" x14ac:dyDescent="0.3">
      <c r="F130" t="s">
        <v>86</v>
      </c>
      <c r="G130" s="1">
        <f t="shared" si="25"/>
        <v>13</v>
      </c>
      <c r="H130" s="1">
        <f t="shared" si="26"/>
        <v>6</v>
      </c>
      <c r="I130" s="1">
        <f t="shared" ca="1" si="27"/>
        <v>13</v>
      </c>
    </row>
    <row r="131" spans="5:13" s="1" customFormat="1" x14ac:dyDescent="0.3">
      <c r="F131" s="1" t="s">
        <v>482</v>
      </c>
      <c r="G131" s="1">
        <f t="shared" si="25"/>
        <v>0</v>
      </c>
      <c r="H131" s="1">
        <f t="shared" si="26"/>
        <v>0</v>
      </c>
      <c r="I131" s="1">
        <f t="shared" ca="1" si="27"/>
        <v>1</v>
      </c>
      <c r="L131" s="1">
        <f>SUM(L126:L129)</f>
        <v>83</v>
      </c>
      <c r="M131" s="1">
        <f ca="1">SUM(M126:M129)</f>
        <v>83</v>
      </c>
    </row>
    <row r="132" spans="5:13" s="1" customFormat="1" x14ac:dyDescent="0.3">
      <c r="F132" s="1" t="s">
        <v>55</v>
      </c>
      <c r="G132" s="1">
        <f>COUNTIFS($F$2:$F$95,F132 &amp; "*")</f>
        <v>6</v>
      </c>
      <c r="H132" s="1">
        <f>COUNTIFS($F$2:$F$95,F132 &amp; "*",$H$2:$H$95,"P0")</f>
        <v>1</v>
      </c>
      <c r="I132" s="1">
        <f t="shared" ca="1" si="27"/>
        <v>6</v>
      </c>
    </row>
    <row r="133" spans="5:13" s="1" customFormat="1" x14ac:dyDescent="0.3">
      <c r="G133" s="1">
        <f>SUM(G115:G132)</f>
        <v>83</v>
      </c>
      <c r="H133" s="1">
        <f>SUM(H115:H132)</f>
        <v>39</v>
      </c>
      <c r="I133" s="1">
        <f ca="1">SUM(I115:I132)</f>
        <v>83</v>
      </c>
      <c r="K133" s="13" t="s">
        <v>833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3</v>
      </c>
      <c r="I136" s="1">
        <f ca="1">INDIRECT("'" &amp; $K$103 &amp; "'!$g" &amp; ROW())</f>
        <v>3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51</v>
      </c>
      <c r="I137" s="1">
        <f ca="1">INDIRECT("'" &amp; $K$103 &amp; "'!$g" &amp; ROW())</f>
        <v>50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29</v>
      </c>
      <c r="I138" s="1">
        <f ca="1">INDIRECT("'" &amp; $K$103 &amp; "'!$g" &amp; ROW())</f>
        <v>30</v>
      </c>
    </row>
    <row r="139" spans="5:13" x14ac:dyDescent="0.3">
      <c r="G139">
        <f>SUM(G136:G138)</f>
        <v>83</v>
      </c>
      <c r="I139">
        <f ca="1">INDIRECT("'" &amp; $K$103 &amp; "'!$g" &amp; ROW())</f>
        <v>83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50</v>
      </c>
      <c r="I141">
        <f ca="1">INDIRECT("'" &amp; $K$103 &amp; "'!$g" &amp;ROW())</f>
        <v>51</v>
      </c>
    </row>
    <row r="142" spans="5:13" s="1" customFormat="1" x14ac:dyDescent="0.3">
      <c r="E142"/>
      <c r="F142" t="s">
        <v>77</v>
      </c>
      <c r="G142">
        <f t="shared" si="28"/>
        <v>2</v>
      </c>
      <c r="I142">
        <f t="shared" ref="I142:I147" ca="1" si="29">INDIRECT("'" &amp; $K$103 &amp; "'!$g" &amp;ROW())</f>
        <v>2</v>
      </c>
    </row>
    <row r="143" spans="5:13" x14ac:dyDescent="0.3">
      <c r="F143" t="s">
        <v>43</v>
      </c>
      <c r="G143">
        <f t="shared" si="28"/>
        <v>17</v>
      </c>
      <c r="I143">
        <f t="shared" ca="1" si="29"/>
        <v>17</v>
      </c>
    </row>
    <row r="144" spans="5:13" s="1" customFormat="1" x14ac:dyDescent="0.3">
      <c r="E144"/>
      <c r="F144" t="s">
        <v>29</v>
      </c>
      <c r="G144">
        <f t="shared" si="28"/>
        <v>12</v>
      </c>
      <c r="I144">
        <f t="shared" ca="1" si="29"/>
        <v>12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0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82</v>
      </c>
      <c r="I149" s="1">
        <f ca="1">SUM(I141:I147)</f>
        <v>83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11</v>
      </c>
      <c r="I158">
        <f t="shared" ca="1" si="30"/>
        <v>8</v>
      </c>
    </row>
    <row r="159" spans="5:9" x14ac:dyDescent="0.3">
      <c r="F159" t="s">
        <v>768</v>
      </c>
      <c r="G159">
        <f t="shared" si="31"/>
        <v>7</v>
      </c>
      <c r="I159">
        <f t="shared" ca="1" si="30"/>
        <v>6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>
    <sortState ref="A2:AH101">
      <sortCondition ref="F2:F100"/>
    </sortState>
  </autoFilter>
  <conditionalFormatting sqref="F2:F100">
    <cfRule type="expression" dxfId="116" priority="4">
      <formula>IF(AND(F2 &lt;&gt; AE2, AE2 &lt;&gt; "NTR"), 1,0)</formula>
    </cfRule>
  </conditionalFormatting>
  <conditionalFormatting sqref="M2:M100">
    <cfRule type="expression" dxfId="115" priority="3">
      <formula>IF(AND(M2&lt;&gt;AF2,AF2 &lt;&gt; "---"),IF(AF2 &lt;&gt; "NoTarg",1,0),0)</formula>
    </cfRule>
  </conditionalFormatting>
  <conditionalFormatting sqref="L2:L100">
    <cfRule type="expression" dxfId="114" priority="2">
      <formula>IF(AND(L2 &lt;&gt; AG2, AG2 &lt;&gt; "NoWaive"), 1,0)</formula>
    </cfRule>
  </conditionalFormatting>
  <conditionalFormatting sqref="H2:H100">
    <cfRule type="expression" dxfId="113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12" priority="5">
      <formula>MOD(ROW(),2)=0</formula>
    </cfRule>
  </conditionalFormatting>
  <hyperlinks>
    <hyperlink ref="K115" r:id="rId1"/>
    <hyperlink ref="K1" location="'bugs-2017-03-27'!K118" display="Prev Notes"/>
    <hyperlink ref="N111" location="'bugs-2017-03-27'!A2" display="Top"/>
    <hyperlink ref="E69" r:id="rId2" display="moorthy.mm@hpe.com"/>
    <hyperlink ref="E46" r:id="rId3" display="gabriel.vicoveanu@hpe.com"/>
    <hyperlink ref="E37" r:id="rId4" display="akshay.ballal@hpe.com"/>
    <hyperlink ref="K137" r:id="rId5"/>
    <hyperlink ref="K134" r:id="rId6"/>
    <hyperlink ref="E19" r:id="rId7" display="matt.dumm@hpe.com"/>
  </hyperlink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0097" r:id="rId11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098" r:id="rId12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099" r:id="rId13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100" r:id="rId14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101" r:id="rId15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102" r:id="rId16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103" r:id="rId17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104" r:id="rId18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105" r:id="rId19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106" r:id="rId20" name="Button 10">
              <controlPr defaultSize="0" print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AH174"/>
  <sheetViews>
    <sheetView zoomScale="62" zoomScaleNormal="62" workbookViewId="0">
      <pane ySplit="1" topLeftCell="A97" activePane="bottomLeft" state="frozen"/>
      <selection pane="bottomLeft" activeCell="K118" sqref="K118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83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24-Mar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157</v>
      </c>
      <c r="B2">
        <f t="shared" ref="B2:B33" si="1">DAYS360(AB2,$K$104)</f>
        <v>39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412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294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42781.136886574073</v>
      </c>
      <c r="AD2">
        <v>5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114</v>
      </c>
      <c r="B3">
        <f t="shared" si="1"/>
        <v>10</v>
      </c>
      <c r="C3" s="4">
        <f t="shared" ca="1" si="2"/>
        <v>93106</v>
      </c>
      <c r="D3">
        <v>93106</v>
      </c>
      <c r="E3" t="s">
        <v>412</v>
      </c>
      <c r="F3" t="s">
        <v>45</v>
      </c>
      <c r="G3" t="s">
        <v>46</v>
      </c>
      <c r="H3" t="s">
        <v>184</v>
      </c>
      <c r="I3" t="s">
        <v>245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295</v>
      </c>
      <c r="Q3" t="s">
        <v>82</v>
      </c>
      <c r="S3" t="s">
        <v>269</v>
      </c>
      <c r="T3" t="s">
        <v>36</v>
      </c>
      <c r="U3" t="s">
        <v>39</v>
      </c>
      <c r="V3" t="s">
        <v>82</v>
      </c>
      <c r="W3" t="s">
        <v>95</v>
      </c>
      <c r="X3" t="s">
        <v>272</v>
      </c>
      <c r="Y3" t="s">
        <v>100</v>
      </c>
      <c r="Z3" t="s">
        <v>484</v>
      </c>
      <c r="AA3" s="2">
        <v>42704.326469907406</v>
      </c>
      <c r="AB3" s="2">
        <v>42808.045081018521</v>
      </c>
      <c r="AD3">
        <v>5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P0</v>
      </c>
    </row>
    <row r="4" spans="1:34" x14ac:dyDescent="0.3">
      <c r="A4">
        <f t="shared" si="0"/>
        <v>67</v>
      </c>
      <c r="B4">
        <f t="shared" si="1"/>
        <v>8</v>
      </c>
      <c r="C4" s="4">
        <f t="shared" ca="1" si="2"/>
        <v>94665</v>
      </c>
      <c r="D4">
        <v>94665</v>
      </c>
      <c r="E4" t="s">
        <v>251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768</v>
      </c>
      <c r="N4" t="s">
        <v>298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42752.942291666666</v>
      </c>
      <c r="AB4" s="2">
        <v>42810.113634259258</v>
      </c>
      <c r="AD4">
        <v>9</v>
      </c>
      <c r="AE4" t="str">
        <f t="shared" ca="1" si="4"/>
        <v>ADE</v>
      </c>
      <c r="AF4" t="str">
        <f t="shared" ca="1" si="5"/>
        <v>Avitus_1.4.0.62-20170405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60</v>
      </c>
      <c r="B5">
        <f t="shared" si="1"/>
        <v>3</v>
      </c>
      <c r="C5" s="4">
        <f t="shared" ca="1" si="2"/>
        <v>94952</v>
      </c>
      <c r="D5">
        <v>94952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768</v>
      </c>
      <c r="N5" t="s">
        <v>301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42759.143217592595</v>
      </c>
      <c r="AB5" s="2">
        <v>42815.121018518519</v>
      </c>
      <c r="AD5">
        <v>4</v>
      </c>
      <c r="AE5" t="str">
        <f t="shared" ca="1" si="4"/>
        <v>ADE</v>
      </c>
      <c r="AF5" t="str">
        <f t="shared" ca="1" si="5"/>
        <v>Avitus_1.4.0.62-20170405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30</v>
      </c>
      <c r="B6">
        <f t="shared" si="1"/>
        <v>2</v>
      </c>
      <c r="C6" s="4">
        <f t="shared" ca="1" si="2"/>
        <v>96366</v>
      </c>
      <c r="D6">
        <v>96366</v>
      </c>
      <c r="E6" t="s">
        <v>59</v>
      </c>
      <c r="F6" t="s">
        <v>45</v>
      </c>
      <c r="G6" t="s">
        <v>46</v>
      </c>
      <c r="H6" t="s">
        <v>184</v>
      </c>
      <c r="I6" t="s">
        <v>81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587</v>
      </c>
      <c r="P6" t="s">
        <v>117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109</v>
      </c>
      <c r="X6" t="s">
        <v>410</v>
      </c>
      <c r="Y6" t="s">
        <v>484</v>
      </c>
      <c r="Z6" t="s">
        <v>484</v>
      </c>
      <c r="AA6" s="2">
        <v>42790.25513888889</v>
      </c>
      <c r="AB6" s="2">
        <v>42816.157673611109</v>
      </c>
      <c r="AD6">
        <v>1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30</v>
      </c>
      <c r="B7">
        <f t="shared" si="1"/>
        <v>2</v>
      </c>
      <c r="C7" s="4">
        <f t="shared" ca="1" si="2"/>
        <v>96370</v>
      </c>
      <c r="D7">
        <v>96370</v>
      </c>
      <c r="E7" t="s">
        <v>104</v>
      </c>
      <c r="F7" t="s">
        <v>45</v>
      </c>
      <c r="G7" t="s">
        <v>46</v>
      </c>
      <c r="H7" t="s">
        <v>184</v>
      </c>
      <c r="I7" t="s">
        <v>560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591</v>
      </c>
      <c r="Q7" t="s">
        <v>82</v>
      </c>
      <c r="S7" t="s">
        <v>269</v>
      </c>
      <c r="T7" t="s">
        <v>23</v>
      </c>
      <c r="U7" t="s">
        <v>39</v>
      </c>
      <c r="V7" t="s">
        <v>82</v>
      </c>
      <c r="W7" t="s">
        <v>95</v>
      </c>
      <c r="X7" t="s">
        <v>405</v>
      </c>
      <c r="Y7" t="s">
        <v>484</v>
      </c>
      <c r="Z7" t="s">
        <v>484</v>
      </c>
      <c r="AA7" s="2">
        <v>42790.31486111111</v>
      </c>
      <c r="AB7" s="2">
        <v>42816.175821759258</v>
      </c>
      <c r="AD7">
        <v>7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14</v>
      </c>
      <c r="B8">
        <f t="shared" si="1"/>
        <v>1</v>
      </c>
      <c r="C8" s="4">
        <f t="shared" ca="1" si="2"/>
        <v>96940</v>
      </c>
      <c r="D8">
        <v>96940</v>
      </c>
      <c r="E8" t="s">
        <v>56</v>
      </c>
      <c r="F8" t="s">
        <v>45</v>
      </c>
      <c r="G8" t="s">
        <v>482</v>
      </c>
      <c r="H8" t="s">
        <v>94</v>
      </c>
      <c r="I8" t="s">
        <v>249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744</v>
      </c>
      <c r="Q8" t="s">
        <v>82</v>
      </c>
      <c r="S8" t="s">
        <v>269</v>
      </c>
      <c r="T8" t="s">
        <v>36</v>
      </c>
      <c r="U8" t="s">
        <v>39</v>
      </c>
      <c r="V8" t="s">
        <v>82</v>
      </c>
      <c r="W8" t="s">
        <v>95</v>
      </c>
      <c r="X8" t="s">
        <v>290</v>
      </c>
      <c r="Y8" t="s">
        <v>484</v>
      </c>
      <c r="Z8" t="s">
        <v>484</v>
      </c>
      <c r="AA8" s="2">
        <v>42804.136145833334</v>
      </c>
      <c r="AB8" s="2">
        <v>42817.292951388888</v>
      </c>
      <c r="AD8">
        <v>2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P2</v>
      </c>
    </row>
    <row r="9" spans="1:34" x14ac:dyDescent="0.3">
      <c r="A9">
        <f t="shared" si="0"/>
        <v>14</v>
      </c>
      <c r="B9">
        <f t="shared" si="1"/>
        <v>1</v>
      </c>
      <c r="C9" s="4">
        <f t="shared" ca="1" si="2"/>
        <v>96943</v>
      </c>
      <c r="D9">
        <v>96943</v>
      </c>
      <c r="E9" t="s">
        <v>145</v>
      </c>
      <c r="F9" t="s">
        <v>45</v>
      </c>
      <c r="G9" t="s">
        <v>55</v>
      </c>
      <c r="H9" t="s">
        <v>156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753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145</v>
      </c>
      <c r="Y9" t="s">
        <v>484</v>
      </c>
      <c r="Z9" t="s">
        <v>484</v>
      </c>
      <c r="AA9" s="2">
        <v>42804.168564814812</v>
      </c>
      <c r="AB9" s="2">
        <v>42817.232731481483</v>
      </c>
      <c r="AD9">
        <v>9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unspecified</v>
      </c>
    </row>
    <row r="10" spans="1:34" x14ac:dyDescent="0.3">
      <c r="A10">
        <f t="shared" si="0"/>
        <v>8</v>
      </c>
      <c r="B10">
        <f t="shared" si="1"/>
        <v>3</v>
      </c>
      <c r="C10" s="4">
        <f t="shared" ca="1" si="2"/>
        <v>97125</v>
      </c>
      <c r="D10">
        <v>97125</v>
      </c>
      <c r="E10" t="s">
        <v>536</v>
      </c>
      <c r="F10" t="s">
        <v>45</v>
      </c>
      <c r="G10" t="s">
        <v>46</v>
      </c>
      <c r="H10" t="s">
        <v>156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790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Z10" t="s">
        <v>484</v>
      </c>
      <c r="AA10" s="2">
        <v>42810.059907407405</v>
      </c>
      <c r="AB10" s="2">
        <v>42815.153425925928</v>
      </c>
      <c r="AD10">
        <v>4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unspecified</v>
      </c>
    </row>
    <row r="11" spans="1:34" x14ac:dyDescent="0.3">
      <c r="A11">
        <f t="shared" si="0"/>
        <v>5</v>
      </c>
      <c r="B11">
        <f t="shared" si="1"/>
        <v>3</v>
      </c>
      <c r="C11" s="4">
        <f t="shared" ca="1" si="2"/>
        <v>97247</v>
      </c>
      <c r="D11">
        <v>97247</v>
      </c>
      <c r="E11" t="s">
        <v>438</v>
      </c>
      <c r="F11" t="s">
        <v>45</v>
      </c>
      <c r="G11" t="s">
        <v>131</v>
      </c>
      <c r="H11" t="s">
        <v>184</v>
      </c>
      <c r="I11" t="s">
        <v>68</v>
      </c>
      <c r="J11" t="s">
        <v>123</v>
      </c>
      <c r="K11" t="str">
        <f t="shared" ca="1" si="3"/>
        <v>.</v>
      </c>
      <c r="L11" t="s">
        <v>484</v>
      </c>
      <c r="M11" t="s">
        <v>768</v>
      </c>
      <c r="N11" t="s">
        <v>816</v>
      </c>
      <c r="P11" t="s">
        <v>616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90</v>
      </c>
      <c r="X11" t="s">
        <v>617</v>
      </c>
      <c r="Y11" t="s">
        <v>484</v>
      </c>
      <c r="Z11" t="s">
        <v>484</v>
      </c>
      <c r="AA11" s="2">
        <v>42813.979155092595</v>
      </c>
      <c r="AB11" s="2">
        <v>42815.055590277778</v>
      </c>
      <c r="AD11">
        <v>4</v>
      </c>
      <c r="AE11" t="str">
        <f t="shared" ca="1" si="4"/>
        <v>ADE</v>
      </c>
      <c r="AF11" t="str">
        <f t="shared" ca="1" si="5"/>
        <v>Avitus_1.4.0.62-20170405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8</v>
      </c>
      <c r="B12">
        <f t="shared" si="1"/>
        <v>1</v>
      </c>
      <c r="C12" s="4">
        <f t="shared" ca="1" si="2"/>
        <v>97130</v>
      </c>
      <c r="D12">
        <v>97130</v>
      </c>
      <c r="E12" t="s">
        <v>803</v>
      </c>
      <c r="F12" t="s">
        <v>61</v>
      </c>
      <c r="G12" t="s">
        <v>783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817</v>
      </c>
      <c r="Q12" t="s">
        <v>82</v>
      </c>
      <c r="S12" t="s">
        <v>269</v>
      </c>
      <c r="T12" t="s">
        <v>36</v>
      </c>
      <c r="U12" t="s">
        <v>35</v>
      </c>
      <c r="V12" t="s">
        <v>82</v>
      </c>
      <c r="W12" t="s">
        <v>54</v>
      </c>
      <c r="X12" t="s">
        <v>522</v>
      </c>
      <c r="Y12" t="s">
        <v>484</v>
      </c>
      <c r="Z12" t="s">
        <v>484</v>
      </c>
      <c r="AA12" s="2">
        <v>42810.142129629632</v>
      </c>
      <c r="AB12" s="2">
        <v>42817.14949074074</v>
      </c>
      <c r="AD12">
        <v>13</v>
      </c>
      <c r="AE12" t="str">
        <f t="shared" ca="1" si="4"/>
        <v>AntiVirus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15</v>
      </c>
      <c r="B13">
        <f t="shared" si="1"/>
        <v>3</v>
      </c>
      <c r="C13" s="4">
        <f t="shared" ca="1" si="2"/>
        <v>96925</v>
      </c>
      <c r="D13">
        <v>96925</v>
      </c>
      <c r="E13" t="s">
        <v>62</v>
      </c>
      <c r="F13" t="s">
        <v>63</v>
      </c>
      <c r="G13" t="s">
        <v>733</v>
      </c>
      <c r="H13" t="s">
        <v>184</v>
      </c>
      <c r="I13" t="s">
        <v>24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741</v>
      </c>
      <c r="O13">
        <v>17067</v>
      </c>
      <c r="Q13" t="s">
        <v>21</v>
      </c>
      <c r="S13" t="s">
        <v>269</v>
      </c>
      <c r="T13" t="s">
        <v>36</v>
      </c>
      <c r="U13" t="s">
        <v>22</v>
      </c>
      <c r="V13" t="s">
        <v>190</v>
      </c>
      <c r="W13" t="s">
        <v>26</v>
      </c>
      <c r="X13" t="s">
        <v>742</v>
      </c>
      <c r="Y13" t="s">
        <v>100</v>
      </c>
      <c r="Z13" t="s">
        <v>484</v>
      </c>
      <c r="AA13" s="2">
        <v>42803.627939814818</v>
      </c>
      <c r="AB13" s="2">
        <v>42815.312349537038</v>
      </c>
      <c r="AD13">
        <v>13</v>
      </c>
      <c r="AE13" t="str">
        <f t="shared" ca="1" si="4"/>
        <v>AvatarFS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2</v>
      </c>
      <c r="B14">
        <f t="shared" si="1"/>
        <v>2</v>
      </c>
      <c r="C14" s="4">
        <f t="shared" ca="1" si="2"/>
        <v>97354</v>
      </c>
      <c r="D14">
        <v>97354</v>
      </c>
      <c r="E14" t="s">
        <v>62</v>
      </c>
      <c r="F14" t="s">
        <v>63</v>
      </c>
      <c r="G14" t="s">
        <v>841</v>
      </c>
      <c r="H14" t="s">
        <v>94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844</v>
      </c>
      <c r="Q14" t="s">
        <v>21</v>
      </c>
      <c r="S14" t="s">
        <v>269</v>
      </c>
      <c r="T14" t="s">
        <v>36</v>
      </c>
      <c r="U14" t="s">
        <v>35</v>
      </c>
      <c r="V14" t="s">
        <v>82</v>
      </c>
      <c r="W14" t="s">
        <v>105</v>
      </c>
      <c r="X14" t="s">
        <v>845</v>
      </c>
      <c r="Y14" t="s">
        <v>484</v>
      </c>
      <c r="Z14" t="s">
        <v>484</v>
      </c>
      <c r="AA14" s="2">
        <v>42816.056284722225</v>
      </c>
      <c r="AB14" s="2">
        <v>42816.389664351853</v>
      </c>
      <c r="AD14">
        <v>1</v>
      </c>
      <c r="AE14" t="str">
        <f t="shared" ca="1" si="4"/>
        <v>AvatarFS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P2</v>
      </c>
    </row>
    <row r="15" spans="1:34" x14ac:dyDescent="0.3">
      <c r="A15">
        <f t="shared" si="0"/>
        <v>0</v>
      </c>
      <c r="B15">
        <f t="shared" si="1"/>
        <v>0</v>
      </c>
      <c r="C15" s="4">
        <f t="shared" ca="1" si="2"/>
        <v>97496</v>
      </c>
      <c r="D15">
        <v>97496</v>
      </c>
      <c r="E15" t="s">
        <v>62</v>
      </c>
      <c r="F15" t="s">
        <v>63</v>
      </c>
      <c r="G15" t="s">
        <v>446</v>
      </c>
      <c r="H15" t="s">
        <v>94</v>
      </c>
      <c r="J15" t="s">
        <v>123</v>
      </c>
      <c r="K15" t="str">
        <f t="shared" ca="1" si="3"/>
        <v>NTR</v>
      </c>
      <c r="L15" t="s">
        <v>484</v>
      </c>
      <c r="M15" t="s">
        <v>484</v>
      </c>
      <c r="N15" t="s">
        <v>887</v>
      </c>
      <c r="Q15" t="s">
        <v>21</v>
      </c>
      <c r="S15" t="s">
        <v>269</v>
      </c>
      <c r="T15" t="s">
        <v>36</v>
      </c>
      <c r="U15" t="s">
        <v>35</v>
      </c>
      <c r="V15" t="s">
        <v>190</v>
      </c>
      <c r="W15" t="s">
        <v>26</v>
      </c>
      <c r="X15" t="s">
        <v>742</v>
      </c>
      <c r="Y15" t="s">
        <v>100</v>
      </c>
      <c r="Z15" t="s">
        <v>484</v>
      </c>
      <c r="AA15" s="2">
        <v>42818.603414351855</v>
      </c>
      <c r="AB15" s="2">
        <v>42818.603425925925</v>
      </c>
      <c r="AD15">
        <v>1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x14ac:dyDescent="0.3">
      <c r="A16">
        <f t="shared" si="0"/>
        <v>0</v>
      </c>
      <c r="B16">
        <f t="shared" si="1"/>
        <v>0</v>
      </c>
      <c r="C16" s="4">
        <f t="shared" ca="1" si="2"/>
        <v>97497</v>
      </c>
      <c r="D16">
        <v>97497</v>
      </c>
      <c r="E16" t="s">
        <v>62</v>
      </c>
      <c r="F16" t="s">
        <v>63</v>
      </c>
      <c r="G16" t="s">
        <v>446</v>
      </c>
      <c r="H16" t="s">
        <v>94</v>
      </c>
      <c r="J16" t="s">
        <v>123</v>
      </c>
      <c r="K16" t="str">
        <f t="shared" ca="1" si="3"/>
        <v>NTR</v>
      </c>
      <c r="L16" t="s">
        <v>484</v>
      </c>
      <c r="M16" t="s">
        <v>484</v>
      </c>
      <c r="N16" t="s">
        <v>888</v>
      </c>
      <c r="Q16" t="s">
        <v>21</v>
      </c>
      <c r="S16" t="s">
        <v>269</v>
      </c>
      <c r="T16" t="s">
        <v>36</v>
      </c>
      <c r="U16" t="s">
        <v>35</v>
      </c>
      <c r="V16" t="s">
        <v>190</v>
      </c>
      <c r="W16" t="s">
        <v>26</v>
      </c>
      <c r="X16" t="s">
        <v>742</v>
      </c>
      <c r="Y16" t="s">
        <v>103</v>
      </c>
      <c r="Z16" t="s">
        <v>484</v>
      </c>
      <c r="AA16" s="2">
        <v>42818.605405092596</v>
      </c>
      <c r="AB16" s="2">
        <v>42818.605405092596</v>
      </c>
      <c r="AD16">
        <v>1</v>
      </c>
      <c r="AE16" t="str">
        <f t="shared" ca="1" si="4"/>
        <v>NTR</v>
      </c>
      <c r="AF16" t="str">
        <f t="shared" ca="1" si="5"/>
        <v>NoTarg</v>
      </c>
      <c r="AG16" t="str">
        <f t="shared" ca="1" si="6"/>
        <v>NoWaive</v>
      </c>
      <c r="AH16" t="str">
        <f t="shared" ca="1" si="7"/>
        <v>NTR</v>
      </c>
    </row>
    <row r="17" spans="1:34" x14ac:dyDescent="0.3">
      <c r="A17">
        <f t="shared" si="0"/>
        <v>74</v>
      </c>
      <c r="B17">
        <f t="shared" si="1"/>
        <v>2</v>
      </c>
      <c r="C17" s="4">
        <f t="shared" ca="1" si="2"/>
        <v>94384</v>
      </c>
      <c r="D17">
        <v>94384</v>
      </c>
      <c r="E17" t="s">
        <v>130</v>
      </c>
      <c r="F17" t="s">
        <v>63</v>
      </c>
      <c r="G17" t="s">
        <v>64</v>
      </c>
      <c r="H17" t="s">
        <v>184</v>
      </c>
      <c r="I17" t="s">
        <v>81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308</v>
      </c>
      <c r="Q17" t="s">
        <v>82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300</v>
      </c>
      <c r="Y17" t="s">
        <v>484</v>
      </c>
      <c r="Z17" t="s">
        <v>484</v>
      </c>
      <c r="AA17" s="2">
        <v>42745.123425925929</v>
      </c>
      <c r="AB17" s="2">
        <v>42816.188194444447</v>
      </c>
      <c r="AD17">
        <v>14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57</v>
      </c>
      <c r="B18">
        <f t="shared" si="1"/>
        <v>4</v>
      </c>
      <c r="C18" s="4">
        <f t="shared" ca="1" si="2"/>
        <v>95107</v>
      </c>
      <c r="D18">
        <v>95107</v>
      </c>
      <c r="E18" t="s">
        <v>146</v>
      </c>
      <c r="F18" t="s">
        <v>63</v>
      </c>
      <c r="G18" t="s">
        <v>66</v>
      </c>
      <c r="H18" t="s">
        <v>184</v>
      </c>
      <c r="I18" t="s">
        <v>30</v>
      </c>
      <c r="J18" t="s">
        <v>123</v>
      </c>
      <c r="K18" t="str">
        <f t="shared" ca="1" si="3"/>
        <v>.</v>
      </c>
      <c r="L18" t="s">
        <v>484</v>
      </c>
      <c r="M18" t="s">
        <v>769</v>
      </c>
      <c r="N18" t="s">
        <v>309</v>
      </c>
      <c r="P18" t="s">
        <v>210</v>
      </c>
      <c r="Q18" t="s">
        <v>82</v>
      </c>
      <c r="S18" t="s">
        <v>269</v>
      </c>
      <c r="T18" t="s">
        <v>23</v>
      </c>
      <c r="U18" t="s">
        <v>22</v>
      </c>
      <c r="V18" t="s">
        <v>82</v>
      </c>
      <c r="W18" t="s">
        <v>54</v>
      </c>
      <c r="X18" t="s">
        <v>146</v>
      </c>
      <c r="Y18" t="s">
        <v>484</v>
      </c>
      <c r="Z18" t="s">
        <v>851</v>
      </c>
      <c r="AA18" s="2">
        <v>42762.147650462961</v>
      </c>
      <c r="AB18" s="2">
        <v>42814.434479166666</v>
      </c>
      <c r="AD18">
        <v>6</v>
      </c>
      <c r="AE18" t="str">
        <f t="shared" ca="1" si="4"/>
        <v>AvatarFS</v>
      </c>
      <c r="AF18" t="str">
        <f t="shared" ca="1" si="5"/>
        <v>Avitus_1.4.0.61-20170329</v>
      </c>
      <c r="AG18" t="str">
        <f t="shared" ca="1" si="6"/>
        <v>NoWaive</v>
      </c>
      <c r="AH18" t="str">
        <f t="shared" ca="1" si="7"/>
        <v>P0</v>
      </c>
    </row>
    <row r="19" spans="1:34" x14ac:dyDescent="0.3">
      <c r="A19">
        <f t="shared" si="0"/>
        <v>32</v>
      </c>
      <c r="B19">
        <f t="shared" si="1"/>
        <v>8</v>
      </c>
      <c r="C19" s="4">
        <f t="shared" ca="1" si="2"/>
        <v>96279</v>
      </c>
      <c r="D19">
        <v>96279</v>
      </c>
      <c r="E19" t="s">
        <v>804</v>
      </c>
      <c r="F19" t="s">
        <v>63</v>
      </c>
      <c r="G19" t="s">
        <v>55</v>
      </c>
      <c r="H19" t="s">
        <v>184</v>
      </c>
      <c r="I19" t="s">
        <v>649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545</v>
      </c>
      <c r="Q19" t="s">
        <v>82</v>
      </c>
      <c r="S19" t="s">
        <v>269</v>
      </c>
      <c r="T19" t="s">
        <v>36</v>
      </c>
      <c r="U19" t="s">
        <v>22</v>
      </c>
      <c r="V19" t="s">
        <v>82</v>
      </c>
      <c r="W19" t="s">
        <v>90</v>
      </c>
      <c r="X19" t="s">
        <v>405</v>
      </c>
      <c r="Y19" t="s">
        <v>100</v>
      </c>
      <c r="Z19" t="s">
        <v>484</v>
      </c>
      <c r="AA19" s="2">
        <v>42788.363287037035</v>
      </c>
      <c r="AB19" s="2">
        <v>42810.963067129633</v>
      </c>
      <c r="AD19">
        <v>2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20</v>
      </c>
      <c r="B20">
        <f t="shared" si="1"/>
        <v>3</v>
      </c>
      <c r="C20" s="4">
        <f t="shared" ca="1" si="2"/>
        <v>96673</v>
      </c>
      <c r="D20">
        <v>96673</v>
      </c>
      <c r="E20" t="s">
        <v>410</v>
      </c>
      <c r="F20" t="s">
        <v>63</v>
      </c>
      <c r="G20" t="s">
        <v>647</v>
      </c>
      <c r="H20" t="s">
        <v>184</v>
      </c>
      <c r="I20" t="s">
        <v>81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670</v>
      </c>
      <c r="Q20" t="s">
        <v>82</v>
      </c>
      <c r="S20" t="s">
        <v>269</v>
      </c>
      <c r="T20" t="s">
        <v>23</v>
      </c>
      <c r="U20" t="s">
        <v>22</v>
      </c>
      <c r="V20" t="s">
        <v>82</v>
      </c>
      <c r="W20" t="s">
        <v>90</v>
      </c>
      <c r="X20" t="s">
        <v>654</v>
      </c>
      <c r="Y20" t="s">
        <v>484</v>
      </c>
      <c r="Z20" t="s">
        <v>484</v>
      </c>
      <c r="AA20" s="2">
        <v>42798.216932870368</v>
      </c>
      <c r="AB20" s="2">
        <v>42815.141979166663</v>
      </c>
      <c r="AD20">
        <v>4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17</v>
      </c>
      <c r="B21">
        <f t="shared" si="1"/>
        <v>2</v>
      </c>
      <c r="C21" s="4">
        <f t="shared" ca="1" si="2"/>
        <v>96764</v>
      </c>
      <c r="D21">
        <v>96764</v>
      </c>
      <c r="E21" t="s">
        <v>410</v>
      </c>
      <c r="F21" t="s">
        <v>63</v>
      </c>
      <c r="G21" t="s">
        <v>647</v>
      </c>
      <c r="H21" t="s">
        <v>184</v>
      </c>
      <c r="I21" t="s">
        <v>81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653</v>
      </c>
      <c r="Q21" t="s">
        <v>82</v>
      </c>
      <c r="S21" t="s">
        <v>269</v>
      </c>
      <c r="T21" t="s">
        <v>23</v>
      </c>
      <c r="U21" t="s">
        <v>22</v>
      </c>
      <c r="V21" t="s">
        <v>82</v>
      </c>
      <c r="W21" t="s">
        <v>90</v>
      </c>
      <c r="X21" t="s">
        <v>654</v>
      </c>
      <c r="Y21" t="s">
        <v>484</v>
      </c>
      <c r="Z21" t="s">
        <v>484</v>
      </c>
      <c r="AA21" s="2">
        <v>42801.104432870372</v>
      </c>
      <c r="AB21" s="2">
        <v>42816.269120370373</v>
      </c>
      <c r="AD21">
        <v>13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>NoWaive</v>
      </c>
      <c r="AH21" t="str">
        <f t="shared" ca="1" si="7"/>
        <v>P0</v>
      </c>
    </row>
    <row r="22" spans="1:34" x14ac:dyDescent="0.3">
      <c r="A22">
        <f t="shared" si="0"/>
        <v>7</v>
      </c>
      <c r="B22">
        <f t="shared" si="1"/>
        <v>2</v>
      </c>
      <c r="C22" s="4">
        <f t="shared" ca="1" si="2"/>
        <v>97187</v>
      </c>
      <c r="D22">
        <v>97187</v>
      </c>
      <c r="E22" t="s">
        <v>801</v>
      </c>
      <c r="F22" t="s">
        <v>63</v>
      </c>
      <c r="G22" t="s">
        <v>446</v>
      </c>
      <c r="H22" t="s">
        <v>112</v>
      </c>
      <c r="I22" t="s">
        <v>247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818</v>
      </c>
      <c r="O22">
        <v>17100</v>
      </c>
      <c r="Q22" t="s">
        <v>82</v>
      </c>
      <c r="S22" t="s">
        <v>269</v>
      </c>
      <c r="T22" t="s">
        <v>36</v>
      </c>
      <c r="U22" t="s">
        <v>35</v>
      </c>
      <c r="V22" t="s">
        <v>190</v>
      </c>
      <c r="W22" t="s">
        <v>26</v>
      </c>
      <c r="X22" t="s">
        <v>108</v>
      </c>
      <c r="Y22" t="s">
        <v>103</v>
      </c>
      <c r="Z22" t="s">
        <v>484</v>
      </c>
      <c r="AA22" s="2">
        <v>42811.371180555558</v>
      </c>
      <c r="AB22" s="2">
        <v>42816.157685185186</v>
      </c>
      <c r="AD22">
        <v>1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P1</v>
      </c>
    </row>
    <row r="23" spans="1:34" x14ac:dyDescent="0.3">
      <c r="A23">
        <f t="shared" si="0"/>
        <v>4</v>
      </c>
      <c r="B23">
        <f t="shared" si="1"/>
        <v>1</v>
      </c>
      <c r="C23" s="4">
        <f t="shared" ca="1" si="2"/>
        <v>97251</v>
      </c>
      <c r="D23">
        <v>97251</v>
      </c>
      <c r="E23" t="s">
        <v>138</v>
      </c>
      <c r="F23" t="s">
        <v>63</v>
      </c>
      <c r="G23" t="s">
        <v>120</v>
      </c>
      <c r="H23" t="s">
        <v>94</v>
      </c>
      <c r="I23" t="s">
        <v>701</v>
      </c>
      <c r="J23" t="s">
        <v>123</v>
      </c>
      <c r="K23" t="str">
        <f t="shared" ca="1" si="3"/>
        <v>.</v>
      </c>
      <c r="L23" t="s">
        <v>484</v>
      </c>
      <c r="M23" t="s">
        <v>769</v>
      </c>
      <c r="N23" t="s">
        <v>819</v>
      </c>
      <c r="Q23" t="s">
        <v>82</v>
      </c>
      <c r="S23" t="s">
        <v>269</v>
      </c>
      <c r="T23" t="s">
        <v>36</v>
      </c>
      <c r="U23" t="s">
        <v>35</v>
      </c>
      <c r="V23" t="s">
        <v>29</v>
      </c>
      <c r="W23" t="s">
        <v>90</v>
      </c>
      <c r="X23" t="s">
        <v>412</v>
      </c>
      <c r="Y23" t="s">
        <v>484</v>
      </c>
      <c r="Z23" t="s">
        <v>847</v>
      </c>
      <c r="AA23" s="2">
        <v>42814.013414351852</v>
      </c>
      <c r="AB23" s="2">
        <v>42817.220960648148</v>
      </c>
      <c r="AD23">
        <v>5</v>
      </c>
      <c r="AE23" t="str">
        <f t="shared" ca="1" si="4"/>
        <v>AvatarFS</v>
      </c>
      <c r="AF23" t="str">
        <f t="shared" ca="1" si="5"/>
        <v>Avitus_1.4.0.61-20170329</v>
      </c>
      <c r="AG23" t="str">
        <f t="shared" ca="1" si="6"/>
        <v>NoWaive</v>
      </c>
      <c r="AH23" t="str">
        <f t="shared" ca="1" si="7"/>
        <v>P2</v>
      </c>
    </row>
    <row r="24" spans="1:34" x14ac:dyDescent="0.3">
      <c r="A24">
        <f t="shared" si="0"/>
        <v>355</v>
      </c>
      <c r="B24">
        <f t="shared" si="1"/>
        <v>64</v>
      </c>
      <c r="C24" s="4">
        <f t="shared" ca="1" si="2"/>
        <v>79691</v>
      </c>
      <c r="D24">
        <v>79691</v>
      </c>
      <c r="E24" t="s">
        <v>69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310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95</v>
      </c>
      <c r="X24" t="s">
        <v>311</v>
      </c>
      <c r="Y24" t="s">
        <v>484</v>
      </c>
      <c r="Z24" t="s">
        <v>484</v>
      </c>
      <c r="AA24" s="2">
        <v>42458.048437500001</v>
      </c>
      <c r="AB24" s="2">
        <v>42755.033599537041</v>
      </c>
      <c r="AD24">
        <v>6</v>
      </c>
      <c r="AE24" t="str">
        <f t="shared" ca="1" si="4"/>
        <v>Documentation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263</v>
      </c>
      <c r="B25">
        <f t="shared" si="1"/>
        <v>47</v>
      </c>
      <c r="C25" s="4">
        <f t="shared" ca="1" si="2"/>
        <v>85572</v>
      </c>
      <c r="D25">
        <v>85572</v>
      </c>
      <c r="E25" t="s">
        <v>252</v>
      </c>
      <c r="F25" t="s">
        <v>70</v>
      </c>
      <c r="G25" t="s">
        <v>71</v>
      </c>
      <c r="H25" t="s">
        <v>184</v>
      </c>
      <c r="I25" t="s">
        <v>81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313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95</v>
      </c>
      <c r="X25" t="s">
        <v>272</v>
      </c>
      <c r="Y25" t="s">
        <v>484</v>
      </c>
      <c r="Z25" t="s">
        <v>484</v>
      </c>
      <c r="AA25" s="2">
        <v>42552.705081018517</v>
      </c>
      <c r="AB25" s="2">
        <v>42773.558530092596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205</v>
      </c>
      <c r="B26">
        <f t="shared" si="1"/>
        <v>64</v>
      </c>
      <c r="C26" s="4">
        <f t="shared" ca="1" si="2"/>
        <v>88250</v>
      </c>
      <c r="D26">
        <v>88250</v>
      </c>
      <c r="E26" t="s">
        <v>72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314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105</v>
      </c>
      <c r="X26" t="s">
        <v>315</v>
      </c>
      <c r="Y26" t="s">
        <v>484</v>
      </c>
      <c r="Z26" t="s">
        <v>484</v>
      </c>
      <c r="AA26" s="2">
        <v>42611.350347222222</v>
      </c>
      <c r="AB26" s="2">
        <v>42755.033576388887</v>
      </c>
      <c r="AD26">
        <v>7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14</v>
      </c>
      <c r="B27">
        <f t="shared" si="1"/>
        <v>14</v>
      </c>
      <c r="C27" s="4">
        <f t="shared" ca="1" si="2"/>
        <v>96941</v>
      </c>
      <c r="D27">
        <v>96941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749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54</v>
      </c>
      <c r="X27" t="s">
        <v>188</v>
      </c>
      <c r="Y27" t="s">
        <v>484</v>
      </c>
      <c r="Z27" t="s">
        <v>484</v>
      </c>
      <c r="AA27" s="2">
        <v>42804.150763888887</v>
      </c>
      <c r="AB27" s="2">
        <v>42804.495324074072</v>
      </c>
      <c r="AD27">
        <v>8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3</v>
      </c>
      <c r="B28">
        <f t="shared" si="1"/>
        <v>0</v>
      </c>
      <c r="C28" s="4">
        <f t="shared" ca="1" si="2"/>
        <v>97340</v>
      </c>
      <c r="D28">
        <v>97340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852</v>
      </c>
      <c r="Q28" t="s">
        <v>82</v>
      </c>
      <c r="S28" t="s">
        <v>269</v>
      </c>
      <c r="T28" t="s">
        <v>23</v>
      </c>
      <c r="U28" t="s">
        <v>39</v>
      </c>
      <c r="V28" t="s">
        <v>82</v>
      </c>
      <c r="W28" t="s">
        <v>54</v>
      </c>
      <c r="X28" t="s">
        <v>389</v>
      </c>
      <c r="Y28" t="s">
        <v>484</v>
      </c>
      <c r="Z28" t="s">
        <v>484</v>
      </c>
      <c r="AA28" s="2">
        <v>42815.614641203705</v>
      </c>
      <c r="AB28" s="2">
        <v>42818.02071759259</v>
      </c>
      <c r="AD28">
        <v>5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0</v>
      </c>
      <c r="B29">
        <f t="shared" si="1"/>
        <v>0</v>
      </c>
      <c r="C29" s="4">
        <f t="shared" ca="1" si="2"/>
        <v>97491</v>
      </c>
      <c r="D29">
        <v>97491</v>
      </c>
      <c r="E29" t="s">
        <v>140</v>
      </c>
      <c r="F29" t="s">
        <v>253</v>
      </c>
      <c r="G29" t="s">
        <v>254</v>
      </c>
      <c r="H29" t="s">
        <v>94</v>
      </c>
      <c r="J29" t="s">
        <v>123</v>
      </c>
      <c r="K29" t="str">
        <f t="shared" ca="1" si="3"/>
        <v>NTR</v>
      </c>
      <c r="L29" t="s">
        <v>484</v>
      </c>
      <c r="M29" t="s">
        <v>484</v>
      </c>
      <c r="N29" t="s">
        <v>889</v>
      </c>
      <c r="Q29" t="s">
        <v>21</v>
      </c>
      <c r="S29" t="s">
        <v>269</v>
      </c>
      <c r="T29" t="s">
        <v>23</v>
      </c>
      <c r="U29" t="s">
        <v>22</v>
      </c>
      <c r="V29" t="s">
        <v>82</v>
      </c>
      <c r="W29" t="s">
        <v>54</v>
      </c>
      <c r="X29" t="s">
        <v>277</v>
      </c>
      <c r="Y29" t="s">
        <v>484</v>
      </c>
      <c r="Z29" t="s">
        <v>484</v>
      </c>
      <c r="AA29" s="2">
        <v>42818.535081018519</v>
      </c>
      <c r="AB29" s="2">
        <v>42818.536319444444</v>
      </c>
      <c r="AD29">
        <v>2</v>
      </c>
      <c r="AE29" t="str">
        <f t="shared" ca="1" si="4"/>
        <v>NTR</v>
      </c>
      <c r="AF29" t="str">
        <f t="shared" ca="1" si="5"/>
        <v>NoTarg</v>
      </c>
      <c r="AG29" t="str">
        <f t="shared" ca="1" si="6"/>
        <v>NoWaive</v>
      </c>
      <c r="AH29" t="str">
        <f t="shared" ca="1" si="7"/>
        <v>NTR</v>
      </c>
    </row>
    <row r="30" spans="1:34" x14ac:dyDescent="0.3">
      <c r="A30">
        <f t="shared" si="0"/>
        <v>33</v>
      </c>
      <c r="B30">
        <f t="shared" si="1"/>
        <v>1</v>
      </c>
      <c r="C30" s="4">
        <f t="shared" ca="1" si="2"/>
        <v>96207</v>
      </c>
      <c r="D30">
        <v>96207</v>
      </c>
      <c r="E30" t="s">
        <v>69</v>
      </c>
      <c r="F30" t="s">
        <v>253</v>
      </c>
      <c r="G30" t="s">
        <v>254</v>
      </c>
      <c r="H30" t="s">
        <v>94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853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67</v>
      </c>
      <c r="X30" t="s">
        <v>331</v>
      </c>
      <c r="Y30" t="s">
        <v>484</v>
      </c>
      <c r="Z30" t="s">
        <v>484</v>
      </c>
      <c r="AA30" s="2">
        <v>42787.138067129628</v>
      </c>
      <c r="AB30" s="2">
        <v>42817.169178240743</v>
      </c>
      <c r="AD30">
        <v>6</v>
      </c>
      <c r="AE30" t="str">
        <f t="shared" ca="1" si="4"/>
        <v>File Access Auditing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P2</v>
      </c>
    </row>
    <row r="31" spans="1:34" x14ac:dyDescent="0.3">
      <c r="A31">
        <f t="shared" si="0"/>
        <v>3</v>
      </c>
      <c r="B31">
        <f t="shared" si="1"/>
        <v>1</v>
      </c>
      <c r="C31" s="4">
        <f t="shared" ca="1" si="2"/>
        <v>97325</v>
      </c>
      <c r="D31">
        <v>97325</v>
      </c>
      <c r="E31" t="s">
        <v>435</v>
      </c>
      <c r="F31" t="s">
        <v>253</v>
      </c>
      <c r="G31" t="s">
        <v>258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855</v>
      </c>
      <c r="Q31" t="s">
        <v>82</v>
      </c>
      <c r="S31" t="s">
        <v>269</v>
      </c>
      <c r="T31" t="s">
        <v>23</v>
      </c>
      <c r="U31" t="s">
        <v>39</v>
      </c>
      <c r="V31" t="s">
        <v>82</v>
      </c>
      <c r="W31" t="s">
        <v>54</v>
      </c>
      <c r="X31" t="s">
        <v>456</v>
      </c>
      <c r="Y31" t="s">
        <v>484</v>
      </c>
      <c r="Z31" t="s">
        <v>484</v>
      </c>
      <c r="AA31" s="2">
        <v>42815.376701388886</v>
      </c>
      <c r="AB31" s="2">
        <v>42817.576793981483</v>
      </c>
      <c r="AD31">
        <v>3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2</v>
      </c>
      <c r="B32">
        <f t="shared" si="1"/>
        <v>1</v>
      </c>
      <c r="C32" s="4">
        <f t="shared" ca="1" si="2"/>
        <v>97372</v>
      </c>
      <c r="D32">
        <v>97372</v>
      </c>
      <c r="E32" t="s">
        <v>413</v>
      </c>
      <c r="F32" t="s">
        <v>253</v>
      </c>
      <c r="G32" t="s">
        <v>254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860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54</v>
      </c>
      <c r="X32" t="s">
        <v>277</v>
      </c>
      <c r="Y32" t="s">
        <v>484</v>
      </c>
      <c r="Z32" t="s">
        <v>484</v>
      </c>
      <c r="AA32" s="2">
        <v>42816.401145833333</v>
      </c>
      <c r="AB32" s="2">
        <v>42817.166284722225</v>
      </c>
      <c r="AD32">
        <v>4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P0</v>
      </c>
    </row>
    <row r="33" spans="1:34" x14ac:dyDescent="0.3">
      <c r="A33">
        <f t="shared" si="0"/>
        <v>0</v>
      </c>
      <c r="B33">
        <f t="shared" si="1"/>
        <v>0</v>
      </c>
      <c r="C33" s="4">
        <f t="shared" ca="1" si="2"/>
        <v>97481</v>
      </c>
      <c r="D33">
        <v>97481</v>
      </c>
      <c r="E33" t="s">
        <v>413</v>
      </c>
      <c r="F33" t="s">
        <v>253</v>
      </c>
      <c r="G33" t="s">
        <v>254</v>
      </c>
      <c r="H33" t="s">
        <v>184</v>
      </c>
      <c r="J33" t="s">
        <v>123</v>
      </c>
      <c r="K33" t="str">
        <f t="shared" ca="1" si="3"/>
        <v>NTR</v>
      </c>
      <c r="L33" t="s">
        <v>484</v>
      </c>
      <c r="M33" t="s">
        <v>484</v>
      </c>
      <c r="N33" t="s">
        <v>890</v>
      </c>
      <c r="Q33" t="s">
        <v>82</v>
      </c>
      <c r="S33" t="s">
        <v>269</v>
      </c>
      <c r="T33" t="s">
        <v>36</v>
      </c>
      <c r="U33" t="s">
        <v>39</v>
      </c>
      <c r="V33" t="s">
        <v>82</v>
      </c>
      <c r="W33" t="s">
        <v>93</v>
      </c>
      <c r="X33" t="s">
        <v>423</v>
      </c>
      <c r="Y33" t="s">
        <v>484</v>
      </c>
      <c r="Z33" t="s">
        <v>484</v>
      </c>
      <c r="AA33" s="2">
        <v>42818.378900462965</v>
      </c>
      <c r="AB33" s="2">
        <v>42818.450798611113</v>
      </c>
      <c r="AD33">
        <v>2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1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97416</v>
      </c>
      <c r="D34">
        <v>97416</v>
      </c>
      <c r="E34" t="s">
        <v>842</v>
      </c>
      <c r="F34" t="s">
        <v>48</v>
      </c>
      <c r="G34" t="s">
        <v>201</v>
      </c>
      <c r="H34" t="s">
        <v>94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848</v>
      </c>
      <c r="Q34" t="s">
        <v>21</v>
      </c>
      <c r="S34" t="s">
        <v>269</v>
      </c>
      <c r="T34" t="s">
        <v>36</v>
      </c>
      <c r="U34" t="s">
        <v>22</v>
      </c>
      <c r="V34" t="s">
        <v>82</v>
      </c>
      <c r="W34" t="s">
        <v>95</v>
      </c>
      <c r="X34" t="s">
        <v>605</v>
      </c>
      <c r="Y34" t="s">
        <v>484</v>
      </c>
      <c r="Z34" t="s">
        <v>484</v>
      </c>
      <c r="AA34" s="2">
        <v>42817.18372685185</v>
      </c>
      <c r="AB34" s="2">
        <v>42818.079085648147</v>
      </c>
      <c r="AD34">
        <v>4</v>
      </c>
      <c r="AE34" t="str">
        <f t="shared" ref="AE34:AE65" ca="1" si="12">IFERROR(VLOOKUP($D34,INDIRECT("'" &amp; $K$103 &amp; "'!$C$2:$K$90"),4,FALSE),"NTR")</f>
        <v>FileSystem Management (IAS)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P2</v>
      </c>
    </row>
    <row r="35" spans="1:34" x14ac:dyDescent="0.3">
      <c r="A35">
        <f t="shared" si="8"/>
        <v>27</v>
      </c>
      <c r="B35">
        <f t="shared" si="9"/>
        <v>4</v>
      </c>
      <c r="C35" s="4">
        <f t="shared" ca="1" si="10"/>
        <v>96441</v>
      </c>
      <c r="D35">
        <v>96441</v>
      </c>
      <c r="E35" t="s">
        <v>703</v>
      </c>
      <c r="F35" t="s">
        <v>48</v>
      </c>
      <c r="G35" t="s">
        <v>466</v>
      </c>
      <c r="H35" t="s">
        <v>184</v>
      </c>
      <c r="I35" t="s">
        <v>81</v>
      </c>
      <c r="J35" t="s">
        <v>123</v>
      </c>
      <c r="K35" t="str">
        <f t="shared" ca="1" si="11"/>
        <v>.</v>
      </c>
      <c r="L35" t="s">
        <v>484</v>
      </c>
      <c r="M35" t="s">
        <v>769</v>
      </c>
      <c r="N35" t="s">
        <v>717</v>
      </c>
      <c r="Q35" t="s">
        <v>82</v>
      </c>
      <c r="S35" t="s">
        <v>269</v>
      </c>
      <c r="T35" t="s">
        <v>36</v>
      </c>
      <c r="U35" t="s">
        <v>35</v>
      </c>
      <c r="V35" t="s">
        <v>82</v>
      </c>
      <c r="W35" t="s">
        <v>54</v>
      </c>
      <c r="X35" t="s">
        <v>41</v>
      </c>
      <c r="Y35" t="s">
        <v>484</v>
      </c>
      <c r="Z35" t="s">
        <v>484</v>
      </c>
      <c r="AA35" s="2">
        <v>42793.647534722222</v>
      </c>
      <c r="AB35" s="2">
        <v>42814.584074074075</v>
      </c>
      <c r="AC35" t="s">
        <v>718</v>
      </c>
      <c r="AD35">
        <v>7</v>
      </c>
      <c r="AE35" t="str">
        <f t="shared" ca="1" si="12"/>
        <v>FileSystem Management (IAS)</v>
      </c>
      <c r="AF35" t="str">
        <f t="shared" ca="1" si="13"/>
        <v>Avitus_1.4.0.61-20170329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16</v>
      </c>
      <c r="B36">
        <f t="shared" si="9"/>
        <v>0</v>
      </c>
      <c r="C36" s="4">
        <f t="shared" ca="1" si="10"/>
        <v>96863</v>
      </c>
      <c r="D36">
        <v>96863</v>
      </c>
      <c r="E36" t="s">
        <v>179</v>
      </c>
      <c r="F36" t="s">
        <v>48</v>
      </c>
      <c r="G36" t="s">
        <v>180</v>
      </c>
      <c r="H36" t="s">
        <v>94</v>
      </c>
      <c r="I36" t="s">
        <v>24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891</v>
      </c>
      <c r="Q36" t="s">
        <v>82</v>
      </c>
      <c r="S36" t="s">
        <v>269</v>
      </c>
      <c r="T36" t="s">
        <v>36</v>
      </c>
      <c r="U36" t="s">
        <v>35</v>
      </c>
      <c r="V36" t="s">
        <v>82</v>
      </c>
      <c r="W36" t="s">
        <v>54</v>
      </c>
      <c r="X36" t="s">
        <v>47</v>
      </c>
      <c r="Y36" t="s">
        <v>484</v>
      </c>
      <c r="Z36" t="s">
        <v>484</v>
      </c>
      <c r="AA36" s="2">
        <v>42802.446145833332</v>
      </c>
      <c r="AB36" s="2">
        <v>42818.541435185187</v>
      </c>
      <c r="AC36" t="s">
        <v>884</v>
      </c>
      <c r="AD36">
        <v>19</v>
      </c>
      <c r="AE36" t="str">
        <f t="shared" ca="1" si="12"/>
        <v>FileSystem Management (IAS)</v>
      </c>
      <c r="AF36" t="str">
        <f t="shared" ca="1" si="13"/>
        <v xml:space="preserve"> ---</v>
      </c>
      <c r="AG36" t="str">
        <f t="shared" ca="1" si="14"/>
        <v>NoWaive</v>
      </c>
      <c r="AH36" t="str">
        <f t="shared" ca="1" si="15"/>
        <v>P2</v>
      </c>
    </row>
    <row r="37" spans="1:34" x14ac:dyDescent="0.3">
      <c r="A37">
        <f t="shared" si="8"/>
        <v>136</v>
      </c>
      <c r="B37">
        <f t="shared" si="9"/>
        <v>3</v>
      </c>
      <c r="C37" s="4">
        <f t="shared" ca="1" si="10"/>
        <v>91994</v>
      </c>
      <c r="D37">
        <v>91994</v>
      </c>
      <c r="E37" t="s">
        <v>414</v>
      </c>
      <c r="F37" t="s">
        <v>215</v>
      </c>
      <c r="G37" t="s">
        <v>761</v>
      </c>
      <c r="H37" t="s">
        <v>184</v>
      </c>
      <c r="I37" t="s">
        <v>81</v>
      </c>
      <c r="J37" t="s">
        <v>123</v>
      </c>
      <c r="K37" t="str">
        <f t="shared" ca="1" si="11"/>
        <v>.</v>
      </c>
      <c r="L37" t="s">
        <v>484</v>
      </c>
      <c r="M37" t="s">
        <v>768</v>
      </c>
      <c r="N37" t="s">
        <v>362</v>
      </c>
      <c r="P37" t="s">
        <v>825</v>
      </c>
      <c r="Q37" t="s">
        <v>82</v>
      </c>
      <c r="S37" t="s">
        <v>269</v>
      </c>
      <c r="T37" t="s">
        <v>36</v>
      </c>
      <c r="U37" t="s">
        <v>35</v>
      </c>
      <c r="V37" t="s">
        <v>82</v>
      </c>
      <c r="W37" t="s">
        <v>54</v>
      </c>
      <c r="X37" t="s">
        <v>272</v>
      </c>
      <c r="Y37" t="s">
        <v>484</v>
      </c>
      <c r="Z37" t="s">
        <v>484</v>
      </c>
      <c r="AA37" s="2">
        <v>42682.225185185183</v>
      </c>
      <c r="AB37" s="2">
        <v>42815.999351851853</v>
      </c>
      <c r="AC37" t="s">
        <v>402</v>
      </c>
      <c r="AD37">
        <v>7</v>
      </c>
      <c r="AE37" t="str">
        <f t="shared" ca="1" si="12"/>
        <v>Performance Monitor</v>
      </c>
      <c r="AF37" t="str">
        <f t="shared" ca="1" si="13"/>
        <v>Avitus_1.4.0.62-20170405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203</v>
      </c>
      <c r="B38">
        <f t="shared" si="9"/>
        <v>0</v>
      </c>
      <c r="C38" s="4">
        <f t="shared" ca="1" si="10"/>
        <v>88457</v>
      </c>
      <c r="D38">
        <v>88457</v>
      </c>
      <c r="E38" t="s">
        <v>408</v>
      </c>
      <c r="F38" t="s">
        <v>28</v>
      </c>
      <c r="G38" t="s">
        <v>407</v>
      </c>
      <c r="H38" t="s">
        <v>112</v>
      </c>
      <c r="I38" t="s">
        <v>30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524</v>
      </c>
      <c r="O38">
        <v>11710</v>
      </c>
      <c r="P38" t="s">
        <v>808</v>
      </c>
      <c r="Q38" t="s">
        <v>287</v>
      </c>
      <c r="R38" t="s">
        <v>82</v>
      </c>
      <c r="S38" t="s">
        <v>269</v>
      </c>
      <c r="T38" t="s">
        <v>23</v>
      </c>
      <c r="U38" t="s">
        <v>22</v>
      </c>
      <c r="V38" t="s">
        <v>25</v>
      </c>
      <c r="W38" t="s">
        <v>26</v>
      </c>
      <c r="X38" t="s">
        <v>41</v>
      </c>
      <c r="Y38" t="s">
        <v>484</v>
      </c>
      <c r="Z38" t="s">
        <v>484</v>
      </c>
      <c r="AA38" s="2">
        <v>42614.314895833333</v>
      </c>
      <c r="AB38" s="2">
        <v>42818.324803240743</v>
      </c>
      <c r="AC38" t="s">
        <v>170</v>
      </c>
      <c r="AD38">
        <v>5</v>
      </c>
      <c r="AE38" t="str">
        <f t="shared" ca="1" si="12"/>
        <v>Platform Software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P1</v>
      </c>
    </row>
    <row r="39" spans="1:34" x14ac:dyDescent="0.3">
      <c r="A39">
        <f t="shared" si="8"/>
        <v>41</v>
      </c>
      <c r="B39">
        <f t="shared" si="9"/>
        <v>22</v>
      </c>
      <c r="C39" s="4">
        <f t="shared" ca="1" si="10"/>
        <v>95826</v>
      </c>
      <c r="D39">
        <v>95826</v>
      </c>
      <c r="E39" t="s">
        <v>246</v>
      </c>
      <c r="F39" t="s">
        <v>28</v>
      </c>
      <c r="G39" t="s">
        <v>481</v>
      </c>
      <c r="H39" t="s">
        <v>184</v>
      </c>
      <c r="I39" t="s">
        <v>81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379</v>
      </c>
      <c r="P39" t="s">
        <v>38</v>
      </c>
      <c r="Q39" t="s">
        <v>287</v>
      </c>
      <c r="R39" t="s">
        <v>82</v>
      </c>
      <c r="S39" t="s">
        <v>269</v>
      </c>
      <c r="T39" t="s">
        <v>36</v>
      </c>
      <c r="U39" t="s">
        <v>22</v>
      </c>
      <c r="V39" t="s">
        <v>82</v>
      </c>
      <c r="W39" t="s">
        <v>54</v>
      </c>
      <c r="X39" t="s">
        <v>108</v>
      </c>
      <c r="Y39" t="s">
        <v>484</v>
      </c>
      <c r="Z39" t="s">
        <v>484</v>
      </c>
      <c r="AA39" s="2">
        <v>42779.683287037034</v>
      </c>
      <c r="AB39" s="2">
        <v>42796.483796296299</v>
      </c>
      <c r="AC39" t="s">
        <v>170</v>
      </c>
      <c r="AD39">
        <v>4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P0</v>
      </c>
    </row>
    <row r="40" spans="1:34" x14ac:dyDescent="0.3">
      <c r="A40">
        <f t="shared" si="8"/>
        <v>41</v>
      </c>
      <c r="B40">
        <f t="shared" si="9"/>
        <v>1</v>
      </c>
      <c r="C40" s="4">
        <f t="shared" ca="1" si="10"/>
        <v>95829</v>
      </c>
      <c r="D40">
        <v>95829</v>
      </c>
      <c r="E40" t="s">
        <v>760</v>
      </c>
      <c r="F40" t="s">
        <v>28</v>
      </c>
      <c r="G40" t="s">
        <v>376</v>
      </c>
      <c r="H40" t="s">
        <v>184</v>
      </c>
      <c r="I40" t="s">
        <v>245</v>
      </c>
      <c r="J40" t="s">
        <v>123</v>
      </c>
      <c r="K40" t="str">
        <f t="shared" ca="1" si="11"/>
        <v>.</v>
      </c>
      <c r="L40" t="s">
        <v>484</v>
      </c>
      <c r="M40" t="s">
        <v>768</v>
      </c>
      <c r="N40" t="s">
        <v>385</v>
      </c>
      <c r="P40" t="s">
        <v>196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279</v>
      </c>
      <c r="W40" t="s">
        <v>32</v>
      </c>
      <c r="X40" t="s">
        <v>108</v>
      </c>
      <c r="Y40" t="s">
        <v>103</v>
      </c>
      <c r="Z40" t="s">
        <v>484</v>
      </c>
      <c r="AA40" s="2">
        <v>42779.684513888889</v>
      </c>
      <c r="AB40" s="2">
        <v>42817.705312500002</v>
      </c>
      <c r="AC40" t="s">
        <v>170</v>
      </c>
      <c r="AD40">
        <v>5</v>
      </c>
      <c r="AE40" t="str">
        <f t="shared" ca="1" si="12"/>
        <v>Platform Software</v>
      </c>
      <c r="AF40" t="str">
        <f t="shared" ca="1" si="13"/>
        <v>Avitus_1.4.0.62-20170405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16</v>
      </c>
      <c r="B41">
        <f t="shared" si="9"/>
        <v>3</v>
      </c>
      <c r="C41" s="4">
        <f t="shared" ca="1" si="10"/>
        <v>96875</v>
      </c>
      <c r="D41">
        <v>96875</v>
      </c>
      <c r="E41" t="s">
        <v>185</v>
      </c>
      <c r="F41" t="s">
        <v>28</v>
      </c>
      <c r="G41" t="s">
        <v>700</v>
      </c>
      <c r="H41" t="s">
        <v>94</v>
      </c>
      <c r="I41" t="s">
        <v>701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705</v>
      </c>
      <c r="P41" t="s">
        <v>168</v>
      </c>
      <c r="Q41" t="s">
        <v>287</v>
      </c>
      <c r="R41" t="s">
        <v>82</v>
      </c>
      <c r="S41" t="s">
        <v>269</v>
      </c>
      <c r="T41" t="s">
        <v>23</v>
      </c>
      <c r="U41" t="s">
        <v>22</v>
      </c>
      <c r="V41" t="s">
        <v>82</v>
      </c>
      <c r="W41" t="s">
        <v>706</v>
      </c>
      <c r="X41" t="s">
        <v>108</v>
      </c>
      <c r="Y41" t="s">
        <v>484</v>
      </c>
      <c r="Z41" t="s">
        <v>484</v>
      </c>
      <c r="AA41" s="2">
        <v>42802.665810185186</v>
      </c>
      <c r="AB41" s="2">
        <v>42815.330324074072</v>
      </c>
      <c r="AC41" t="s">
        <v>170</v>
      </c>
      <c r="AD41">
        <v>6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P2</v>
      </c>
    </row>
    <row r="42" spans="1:34" x14ac:dyDescent="0.3">
      <c r="A42">
        <f t="shared" si="8"/>
        <v>10</v>
      </c>
      <c r="B42">
        <f t="shared" si="9"/>
        <v>0</v>
      </c>
      <c r="C42" s="4">
        <f t="shared" ca="1" si="10"/>
        <v>97020</v>
      </c>
      <c r="D42">
        <v>97020</v>
      </c>
      <c r="E42" t="s">
        <v>713</v>
      </c>
      <c r="F42" t="s">
        <v>28</v>
      </c>
      <c r="G42" t="s">
        <v>407</v>
      </c>
      <c r="H42" t="s">
        <v>184</v>
      </c>
      <c r="I42" t="s">
        <v>81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764</v>
      </c>
      <c r="Q42" t="s">
        <v>287</v>
      </c>
      <c r="R42" t="s">
        <v>82</v>
      </c>
      <c r="S42" t="s">
        <v>269</v>
      </c>
      <c r="T42" t="s">
        <v>51</v>
      </c>
      <c r="U42" t="s">
        <v>39</v>
      </c>
      <c r="V42" t="s">
        <v>82</v>
      </c>
      <c r="W42" t="s">
        <v>95</v>
      </c>
      <c r="X42" t="s">
        <v>108</v>
      </c>
      <c r="Y42" t="s">
        <v>484</v>
      </c>
      <c r="Z42" t="s">
        <v>484</v>
      </c>
      <c r="AA42" s="2">
        <v>42808.024004629631</v>
      </c>
      <c r="AB42" s="2">
        <v>42818.319444444445</v>
      </c>
      <c r="AD42">
        <v>3</v>
      </c>
      <c r="AE42" t="str">
        <f t="shared" ca="1" si="12"/>
        <v>Platform Software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P0</v>
      </c>
    </row>
    <row r="43" spans="1:34" x14ac:dyDescent="0.3">
      <c r="A43">
        <f t="shared" si="8"/>
        <v>7</v>
      </c>
      <c r="B43">
        <f t="shared" si="9"/>
        <v>0</v>
      </c>
      <c r="C43" s="4">
        <f t="shared" ca="1" si="10"/>
        <v>97242</v>
      </c>
      <c r="D43">
        <v>97242</v>
      </c>
      <c r="E43" t="s">
        <v>513</v>
      </c>
      <c r="F43" t="s">
        <v>28</v>
      </c>
      <c r="G43" t="s">
        <v>866</v>
      </c>
      <c r="H43" t="s">
        <v>112</v>
      </c>
      <c r="I43" t="s">
        <v>247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809</v>
      </c>
      <c r="O43">
        <v>17112</v>
      </c>
      <c r="P43" t="s">
        <v>38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190</v>
      </c>
      <c r="W43" t="s">
        <v>26</v>
      </c>
      <c r="X43" t="s">
        <v>108</v>
      </c>
      <c r="Y43" t="s">
        <v>103</v>
      </c>
      <c r="Z43" t="s">
        <v>484</v>
      </c>
      <c r="AA43" s="2">
        <v>42811.7106712963</v>
      </c>
      <c r="AB43" s="2">
        <v>42818.328877314816</v>
      </c>
      <c r="AD43">
        <v>2</v>
      </c>
      <c r="AE43" t="str">
        <f t="shared" ca="1" si="12"/>
        <v>Platform Software</v>
      </c>
      <c r="AF43" t="str">
        <f t="shared" ca="1" si="13"/>
        <v xml:space="preserve"> ---</v>
      </c>
      <c r="AG43" t="str">
        <f t="shared" ca="1" si="14"/>
        <v>NoWaive</v>
      </c>
      <c r="AH43" t="str">
        <f t="shared" ca="1" si="15"/>
        <v>P1</v>
      </c>
    </row>
    <row r="44" spans="1:34" x14ac:dyDescent="0.3">
      <c r="A44">
        <f t="shared" si="8"/>
        <v>4</v>
      </c>
      <c r="B44">
        <f t="shared" si="9"/>
        <v>0</v>
      </c>
      <c r="C44" s="4">
        <f t="shared" ca="1" si="10"/>
        <v>97279</v>
      </c>
      <c r="D44">
        <v>97279</v>
      </c>
      <c r="E44" t="s">
        <v>513</v>
      </c>
      <c r="F44" t="s">
        <v>28</v>
      </c>
      <c r="G44" t="s">
        <v>866</v>
      </c>
      <c r="H44" t="s">
        <v>112</v>
      </c>
      <c r="I44" t="s">
        <v>247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810</v>
      </c>
      <c r="O44">
        <v>17090</v>
      </c>
      <c r="Q44" t="s">
        <v>287</v>
      </c>
      <c r="R44" t="s">
        <v>82</v>
      </c>
      <c r="S44" t="s">
        <v>269</v>
      </c>
      <c r="T44" t="s">
        <v>36</v>
      </c>
      <c r="U44" t="s">
        <v>35</v>
      </c>
      <c r="V44" t="s">
        <v>190</v>
      </c>
      <c r="W44" t="s">
        <v>26</v>
      </c>
      <c r="X44" t="s">
        <v>108</v>
      </c>
      <c r="Y44" t="s">
        <v>103</v>
      </c>
      <c r="Z44" t="s">
        <v>484</v>
      </c>
      <c r="AA44" s="2">
        <v>42814.462037037039</v>
      </c>
      <c r="AB44" s="2">
        <v>42818.330717592595</v>
      </c>
      <c r="AD44">
        <v>2</v>
      </c>
      <c r="AE44" t="str">
        <f t="shared" ca="1" si="12"/>
        <v>Platform Software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P1</v>
      </c>
    </row>
    <row r="45" spans="1:34" x14ac:dyDescent="0.3">
      <c r="A45">
        <f t="shared" si="8"/>
        <v>1</v>
      </c>
      <c r="B45">
        <f t="shared" si="9"/>
        <v>0</v>
      </c>
      <c r="C45" s="4">
        <f t="shared" ca="1" si="10"/>
        <v>97440</v>
      </c>
      <c r="D45">
        <v>97440</v>
      </c>
      <c r="E45" t="s">
        <v>408</v>
      </c>
      <c r="F45" t="s">
        <v>28</v>
      </c>
      <c r="G45" t="s">
        <v>407</v>
      </c>
      <c r="H45" t="s">
        <v>94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872</v>
      </c>
      <c r="Q45" t="s">
        <v>287</v>
      </c>
      <c r="R45" t="s">
        <v>82</v>
      </c>
      <c r="S45" t="s">
        <v>269</v>
      </c>
      <c r="T45" t="s">
        <v>23</v>
      </c>
      <c r="U45" t="s">
        <v>22</v>
      </c>
      <c r="V45" t="s">
        <v>82</v>
      </c>
      <c r="W45" t="s">
        <v>32</v>
      </c>
      <c r="X45" t="s">
        <v>842</v>
      </c>
      <c r="Y45" t="s">
        <v>484</v>
      </c>
      <c r="Z45" t="s">
        <v>873</v>
      </c>
      <c r="AA45" s="2">
        <v>42817.456377314818</v>
      </c>
      <c r="AB45" s="2">
        <v>42818.20076388889</v>
      </c>
      <c r="AD45">
        <v>4</v>
      </c>
      <c r="AE45" t="str">
        <f t="shared" ca="1" si="12"/>
        <v>Platform Software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P2</v>
      </c>
    </row>
    <row r="46" spans="1:34" x14ac:dyDescent="0.3">
      <c r="A46">
        <f t="shared" si="8"/>
        <v>11</v>
      </c>
      <c r="B46">
        <f t="shared" si="9"/>
        <v>0</v>
      </c>
      <c r="C46" s="4">
        <f t="shared" ca="1" si="10"/>
        <v>96973</v>
      </c>
      <c r="D46">
        <v>96973</v>
      </c>
      <c r="E46" t="s">
        <v>513</v>
      </c>
      <c r="F46" t="s">
        <v>28</v>
      </c>
      <c r="G46" t="s">
        <v>866</v>
      </c>
      <c r="H46" t="s">
        <v>94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813</v>
      </c>
      <c r="Q46" t="s">
        <v>21</v>
      </c>
      <c r="S46" t="s">
        <v>269</v>
      </c>
      <c r="T46" t="s">
        <v>36</v>
      </c>
      <c r="U46" t="s">
        <v>35</v>
      </c>
      <c r="V46" t="s">
        <v>82</v>
      </c>
      <c r="W46" t="s">
        <v>90</v>
      </c>
      <c r="X46" t="s">
        <v>814</v>
      </c>
      <c r="Y46" t="s">
        <v>484</v>
      </c>
      <c r="Z46" t="s">
        <v>484</v>
      </c>
      <c r="AA46" s="2">
        <v>42807.026192129626</v>
      </c>
      <c r="AB46" s="2">
        <v>42818.420532407406</v>
      </c>
      <c r="AC46" t="s">
        <v>876</v>
      </c>
      <c r="AD46">
        <v>17</v>
      </c>
      <c r="AE46" t="str">
        <f t="shared" ca="1" si="12"/>
        <v>Platform Software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P2</v>
      </c>
    </row>
    <row r="47" spans="1:34" x14ac:dyDescent="0.3">
      <c r="A47">
        <f t="shared" si="8"/>
        <v>4</v>
      </c>
      <c r="B47">
        <f t="shared" si="9"/>
        <v>1</v>
      </c>
      <c r="C47" s="4">
        <f t="shared" ca="1" si="10"/>
        <v>97259</v>
      </c>
      <c r="D47">
        <v>97259</v>
      </c>
      <c r="E47" t="s">
        <v>27</v>
      </c>
      <c r="F47" t="s">
        <v>28</v>
      </c>
      <c r="G47" t="s">
        <v>34</v>
      </c>
      <c r="H47" t="s">
        <v>156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812</v>
      </c>
      <c r="Q47" t="s">
        <v>21</v>
      </c>
      <c r="S47" t="s">
        <v>269</v>
      </c>
      <c r="T47" t="s">
        <v>23</v>
      </c>
      <c r="U47" t="s">
        <v>22</v>
      </c>
      <c r="V47" t="s">
        <v>82</v>
      </c>
      <c r="W47" t="s">
        <v>90</v>
      </c>
      <c r="X47" t="s">
        <v>617</v>
      </c>
      <c r="Y47" t="s">
        <v>484</v>
      </c>
      <c r="Z47" t="s">
        <v>484</v>
      </c>
      <c r="AA47" s="2">
        <v>42814.161041666666</v>
      </c>
      <c r="AB47" s="2">
        <v>42817.683206018519</v>
      </c>
      <c r="AC47" t="s">
        <v>877</v>
      </c>
      <c r="AD47">
        <v>7</v>
      </c>
      <c r="AE47" t="str">
        <f t="shared" ca="1" si="12"/>
        <v>Platform Software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unspecified</v>
      </c>
    </row>
    <row r="48" spans="1:34" x14ac:dyDescent="0.3">
      <c r="A48">
        <f t="shared" si="8"/>
        <v>2</v>
      </c>
      <c r="B48">
        <f t="shared" si="9"/>
        <v>1</v>
      </c>
      <c r="C48" s="4">
        <f t="shared" ca="1" si="10"/>
        <v>97378</v>
      </c>
      <c r="D48">
        <v>97378</v>
      </c>
      <c r="E48" t="s">
        <v>27</v>
      </c>
      <c r="F48" t="s">
        <v>28</v>
      </c>
      <c r="G48" t="s">
        <v>34</v>
      </c>
      <c r="H48" t="s">
        <v>94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849</v>
      </c>
      <c r="Q48" t="s">
        <v>21</v>
      </c>
      <c r="R48" t="s">
        <v>82</v>
      </c>
      <c r="S48" t="s">
        <v>269</v>
      </c>
      <c r="T48" t="s">
        <v>36</v>
      </c>
      <c r="U48" t="s">
        <v>22</v>
      </c>
      <c r="V48" t="s">
        <v>82</v>
      </c>
      <c r="W48" t="s">
        <v>93</v>
      </c>
      <c r="X48" t="s">
        <v>850</v>
      </c>
      <c r="Y48" t="s">
        <v>484</v>
      </c>
      <c r="Z48" t="s">
        <v>484</v>
      </c>
      <c r="AA48" s="2">
        <v>42816.432962962965</v>
      </c>
      <c r="AB48" s="2">
        <v>42817.698680555557</v>
      </c>
      <c r="AC48" t="s">
        <v>878</v>
      </c>
      <c r="AD48">
        <v>3</v>
      </c>
      <c r="AE48" t="str">
        <f t="shared" ca="1" si="12"/>
        <v>Platform Software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P2</v>
      </c>
    </row>
    <row r="49" spans="1:34" x14ac:dyDescent="0.3">
      <c r="A49">
        <f t="shared" si="8"/>
        <v>1</v>
      </c>
      <c r="B49">
        <f t="shared" si="9"/>
        <v>0</v>
      </c>
      <c r="C49" s="4">
        <f t="shared" ca="1" si="10"/>
        <v>97445</v>
      </c>
      <c r="D49">
        <v>97445</v>
      </c>
      <c r="E49" t="s">
        <v>423</v>
      </c>
      <c r="F49" t="s">
        <v>28</v>
      </c>
      <c r="G49" t="s">
        <v>53</v>
      </c>
      <c r="H49" t="s">
        <v>94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879</v>
      </c>
      <c r="Q49" t="s">
        <v>21</v>
      </c>
      <c r="S49" t="s">
        <v>269</v>
      </c>
      <c r="T49" t="s">
        <v>36</v>
      </c>
      <c r="U49" t="s">
        <v>50</v>
      </c>
      <c r="V49" t="s">
        <v>82</v>
      </c>
      <c r="W49" t="s">
        <v>52</v>
      </c>
      <c r="X49" t="s">
        <v>408</v>
      </c>
      <c r="Y49" t="s">
        <v>484</v>
      </c>
      <c r="Z49" t="s">
        <v>484</v>
      </c>
      <c r="AA49" s="2">
        <v>42817.526782407411</v>
      </c>
      <c r="AB49" s="2">
        <v>42818.295486111114</v>
      </c>
      <c r="AD49">
        <v>3</v>
      </c>
      <c r="AE49" t="str">
        <f t="shared" ca="1" si="12"/>
        <v>Platform Software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P2</v>
      </c>
    </row>
    <row r="50" spans="1:34" x14ac:dyDescent="0.3">
      <c r="A50">
        <f t="shared" si="8"/>
        <v>0</v>
      </c>
      <c r="B50">
        <f t="shared" si="9"/>
        <v>0</v>
      </c>
      <c r="C50" s="4">
        <f t="shared" ca="1" si="10"/>
        <v>97480</v>
      </c>
      <c r="D50">
        <v>97480</v>
      </c>
      <c r="E50" t="s">
        <v>406</v>
      </c>
      <c r="F50" t="s">
        <v>42</v>
      </c>
      <c r="G50" t="s">
        <v>411</v>
      </c>
      <c r="H50" t="s">
        <v>94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880</v>
      </c>
      <c r="Q50" t="s">
        <v>21</v>
      </c>
      <c r="S50" t="s">
        <v>269</v>
      </c>
      <c r="T50" t="s">
        <v>36</v>
      </c>
      <c r="U50" t="s">
        <v>35</v>
      </c>
      <c r="V50" t="s">
        <v>29</v>
      </c>
      <c r="W50" t="s">
        <v>44</v>
      </c>
      <c r="X50" t="s">
        <v>881</v>
      </c>
      <c r="Y50" t="s">
        <v>484</v>
      </c>
      <c r="Z50" t="s">
        <v>484</v>
      </c>
      <c r="AA50" s="2">
        <v>42818.376030092593</v>
      </c>
      <c r="AB50" s="2">
        <v>42818.403611111113</v>
      </c>
      <c r="AD50">
        <v>3</v>
      </c>
      <c r="AE50" t="str">
        <f t="shared" ca="1" si="12"/>
        <v>PML Core Services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1</v>
      </c>
      <c r="B51">
        <f t="shared" si="9"/>
        <v>0</v>
      </c>
      <c r="C51" s="4">
        <f t="shared" ca="1" si="10"/>
        <v>97429</v>
      </c>
      <c r="D51">
        <v>97429</v>
      </c>
      <c r="E51" t="s">
        <v>149</v>
      </c>
      <c r="F51" t="s">
        <v>75</v>
      </c>
      <c r="G51" t="s">
        <v>80</v>
      </c>
      <c r="H51" t="s">
        <v>94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868</v>
      </c>
      <c r="P51" t="s">
        <v>101</v>
      </c>
      <c r="Q51" t="s">
        <v>21</v>
      </c>
      <c r="S51" t="s">
        <v>269</v>
      </c>
      <c r="T51" t="s">
        <v>36</v>
      </c>
      <c r="U51" t="s">
        <v>22</v>
      </c>
      <c r="V51" t="s">
        <v>29</v>
      </c>
      <c r="W51" t="s">
        <v>65</v>
      </c>
      <c r="X51" t="s">
        <v>433</v>
      </c>
      <c r="Y51" t="s">
        <v>484</v>
      </c>
      <c r="Z51" t="s">
        <v>484</v>
      </c>
      <c r="AA51" s="2">
        <v>42817.292037037034</v>
      </c>
      <c r="AB51" s="2">
        <v>42818.436145833337</v>
      </c>
      <c r="AD51">
        <v>6</v>
      </c>
      <c r="AE51" t="str">
        <f t="shared" ca="1" si="12"/>
        <v>Protocols-AAUM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P2</v>
      </c>
    </row>
    <row r="52" spans="1:34" x14ac:dyDescent="0.3">
      <c r="A52">
        <f t="shared" si="8"/>
        <v>1</v>
      </c>
      <c r="B52">
        <f t="shared" si="9"/>
        <v>0</v>
      </c>
      <c r="C52" s="4">
        <f t="shared" ca="1" si="10"/>
        <v>97432</v>
      </c>
      <c r="D52">
        <v>97432</v>
      </c>
      <c r="E52" t="s">
        <v>186</v>
      </c>
      <c r="F52" t="s">
        <v>75</v>
      </c>
      <c r="G52" t="s">
        <v>479</v>
      </c>
      <c r="H52" t="s">
        <v>94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869</v>
      </c>
      <c r="Q52" t="s">
        <v>21</v>
      </c>
      <c r="S52" t="s">
        <v>269</v>
      </c>
      <c r="T52" t="s">
        <v>23</v>
      </c>
      <c r="U52" t="s">
        <v>39</v>
      </c>
      <c r="V52" t="s">
        <v>82</v>
      </c>
      <c r="W52" t="s">
        <v>54</v>
      </c>
      <c r="X52" t="s">
        <v>870</v>
      </c>
      <c r="Y52" t="s">
        <v>484</v>
      </c>
      <c r="Z52" t="s">
        <v>484</v>
      </c>
      <c r="AA52" s="2">
        <v>42817.337476851855</v>
      </c>
      <c r="AB52" s="2">
        <v>42818.272604166668</v>
      </c>
      <c r="AD52">
        <v>5</v>
      </c>
      <c r="AE52" t="str">
        <f t="shared" ca="1" si="12"/>
        <v>Protocols-AAUM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P2</v>
      </c>
    </row>
    <row r="53" spans="1:34" x14ac:dyDescent="0.3">
      <c r="A53">
        <f t="shared" si="8"/>
        <v>0</v>
      </c>
      <c r="B53">
        <f t="shared" si="9"/>
        <v>0</v>
      </c>
      <c r="C53" s="4">
        <f t="shared" ca="1" si="10"/>
        <v>97474</v>
      </c>
      <c r="D53">
        <v>97474</v>
      </c>
      <c r="E53" t="s">
        <v>149</v>
      </c>
      <c r="F53" t="s">
        <v>75</v>
      </c>
      <c r="G53" t="s">
        <v>479</v>
      </c>
      <c r="H53" t="s">
        <v>94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871</v>
      </c>
      <c r="Q53" t="s">
        <v>21</v>
      </c>
      <c r="S53" t="s">
        <v>269</v>
      </c>
      <c r="T53" t="s">
        <v>23</v>
      </c>
      <c r="U53" t="s">
        <v>39</v>
      </c>
      <c r="V53" t="s">
        <v>82</v>
      </c>
      <c r="W53" t="s">
        <v>54</v>
      </c>
      <c r="X53" t="s">
        <v>870</v>
      </c>
      <c r="Y53" t="s">
        <v>484</v>
      </c>
      <c r="Z53" t="s">
        <v>484</v>
      </c>
      <c r="AA53" s="2">
        <v>42818.25409722222</v>
      </c>
      <c r="AB53" s="2">
        <v>42818.389421296299</v>
      </c>
      <c r="AD53">
        <v>5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P2</v>
      </c>
    </row>
    <row r="54" spans="1:34" x14ac:dyDescent="0.3">
      <c r="A54">
        <f t="shared" si="8"/>
        <v>380</v>
      </c>
      <c r="B54">
        <f t="shared" si="9"/>
        <v>34</v>
      </c>
      <c r="C54" s="4">
        <f t="shared" ca="1" si="10"/>
        <v>78239</v>
      </c>
      <c r="D54">
        <v>78239</v>
      </c>
      <c r="E54" t="s">
        <v>84</v>
      </c>
      <c r="F54" t="s">
        <v>75</v>
      </c>
      <c r="G54" t="s">
        <v>262</v>
      </c>
      <c r="H54" t="s">
        <v>94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336</v>
      </c>
      <c r="Q54" t="s">
        <v>82</v>
      </c>
      <c r="S54" t="s">
        <v>269</v>
      </c>
      <c r="T54" t="s">
        <v>36</v>
      </c>
      <c r="U54" t="s">
        <v>35</v>
      </c>
      <c r="V54" t="s">
        <v>77</v>
      </c>
      <c r="W54" t="s">
        <v>78</v>
      </c>
      <c r="X54" t="s">
        <v>272</v>
      </c>
      <c r="Y54" t="s">
        <v>484</v>
      </c>
      <c r="Z54" t="s">
        <v>484</v>
      </c>
      <c r="AA54" s="2">
        <v>42433.336041666669</v>
      </c>
      <c r="AB54" s="2">
        <v>42786.249699074076</v>
      </c>
      <c r="AC54" t="s">
        <v>402</v>
      </c>
      <c r="AD54">
        <v>4</v>
      </c>
      <c r="AE54" t="str">
        <f t="shared" ca="1" si="12"/>
        <v>Protocols-AAUM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P2</v>
      </c>
    </row>
    <row r="55" spans="1:34" x14ac:dyDescent="0.3">
      <c r="A55">
        <f t="shared" si="8"/>
        <v>80</v>
      </c>
      <c r="B55">
        <f t="shared" si="9"/>
        <v>10</v>
      </c>
      <c r="C55" s="4">
        <f t="shared" ca="1" si="10"/>
        <v>94191</v>
      </c>
      <c r="D55">
        <v>94191</v>
      </c>
      <c r="E55" t="s">
        <v>186</v>
      </c>
      <c r="F55" t="s">
        <v>75</v>
      </c>
      <c r="G55" t="s">
        <v>76</v>
      </c>
      <c r="H55" t="s">
        <v>112</v>
      </c>
      <c r="I55" t="s">
        <v>30</v>
      </c>
      <c r="J55" t="s">
        <v>123</v>
      </c>
      <c r="K55" t="str">
        <f t="shared" ca="1" si="11"/>
        <v>.</v>
      </c>
      <c r="L55" t="s">
        <v>796</v>
      </c>
      <c r="M55" t="s">
        <v>484</v>
      </c>
      <c r="N55" t="s">
        <v>344</v>
      </c>
      <c r="O55">
        <v>12886</v>
      </c>
      <c r="Q55" t="s">
        <v>82</v>
      </c>
      <c r="S55" t="s">
        <v>269</v>
      </c>
      <c r="T55" t="s">
        <v>36</v>
      </c>
      <c r="U55" t="s">
        <v>35</v>
      </c>
      <c r="V55" t="s">
        <v>25</v>
      </c>
      <c r="W55" t="s">
        <v>26</v>
      </c>
      <c r="X55" t="s">
        <v>272</v>
      </c>
      <c r="Y55" t="s">
        <v>103</v>
      </c>
      <c r="Z55" t="s">
        <v>484</v>
      </c>
      <c r="AA55" s="2">
        <v>42739.997685185182</v>
      </c>
      <c r="AB55" s="2">
        <v>42808.682870370372</v>
      </c>
      <c r="AD55">
        <v>7</v>
      </c>
      <c r="AE55" t="str">
        <f t="shared" ca="1" si="12"/>
        <v>Protocols-AAUM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P1</v>
      </c>
    </row>
    <row r="56" spans="1:34" x14ac:dyDescent="0.3">
      <c r="A56">
        <f t="shared" si="8"/>
        <v>53</v>
      </c>
      <c r="B56">
        <f t="shared" si="9"/>
        <v>9</v>
      </c>
      <c r="C56" s="4">
        <f t="shared" ca="1" si="10"/>
        <v>95343</v>
      </c>
      <c r="D56">
        <v>95343</v>
      </c>
      <c r="E56" t="s">
        <v>651</v>
      </c>
      <c r="F56" t="s">
        <v>75</v>
      </c>
      <c r="G56" t="s">
        <v>76</v>
      </c>
      <c r="H56" t="s">
        <v>184</v>
      </c>
      <c r="I56" t="s">
        <v>81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347</v>
      </c>
      <c r="Q56" t="s">
        <v>82</v>
      </c>
      <c r="S56" t="s">
        <v>269</v>
      </c>
      <c r="T56" t="s">
        <v>23</v>
      </c>
      <c r="U56" t="s">
        <v>22</v>
      </c>
      <c r="V56" t="s">
        <v>82</v>
      </c>
      <c r="W56" t="s">
        <v>95</v>
      </c>
      <c r="X56" t="s">
        <v>272</v>
      </c>
      <c r="Y56" t="s">
        <v>484</v>
      </c>
      <c r="Z56" t="s">
        <v>484</v>
      </c>
      <c r="AA56" s="2">
        <v>42767.691712962966</v>
      </c>
      <c r="AB56" s="2">
        <v>42809.343773148146</v>
      </c>
      <c r="AC56" t="s">
        <v>402</v>
      </c>
      <c r="AD56">
        <v>9</v>
      </c>
      <c r="AE56" t="str">
        <f t="shared" ca="1" si="12"/>
        <v>Protocols-AAUM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P0</v>
      </c>
    </row>
    <row r="57" spans="1:34" x14ac:dyDescent="0.3">
      <c r="A57">
        <f t="shared" si="8"/>
        <v>21</v>
      </c>
      <c r="B57">
        <f t="shared" si="9"/>
        <v>0</v>
      </c>
      <c r="C57" s="4">
        <f t="shared" ca="1" si="10"/>
        <v>96670</v>
      </c>
      <c r="D57">
        <v>96670</v>
      </c>
      <c r="E57" t="s">
        <v>651</v>
      </c>
      <c r="F57" t="s">
        <v>75</v>
      </c>
      <c r="G57" t="s">
        <v>76</v>
      </c>
      <c r="H57" t="s">
        <v>184</v>
      </c>
      <c r="I57" t="s">
        <v>81</v>
      </c>
      <c r="J57" t="s">
        <v>123</v>
      </c>
      <c r="K57" t="str">
        <f t="shared" ca="1" si="11"/>
        <v>.</v>
      </c>
      <c r="L57" t="s">
        <v>484</v>
      </c>
      <c r="M57" t="s">
        <v>769</v>
      </c>
      <c r="N57" t="s">
        <v>679</v>
      </c>
      <c r="Q57" t="s">
        <v>82</v>
      </c>
      <c r="S57" t="s">
        <v>269</v>
      </c>
      <c r="T57" t="s">
        <v>36</v>
      </c>
      <c r="U57" t="s">
        <v>22</v>
      </c>
      <c r="V57" t="s">
        <v>57</v>
      </c>
      <c r="W57" t="s">
        <v>680</v>
      </c>
      <c r="X57" t="s">
        <v>41</v>
      </c>
      <c r="Y57" t="s">
        <v>103</v>
      </c>
      <c r="Z57" t="s">
        <v>484</v>
      </c>
      <c r="AA57" s="2">
        <v>42797.616539351853</v>
      </c>
      <c r="AB57" s="2">
        <v>42818.588680555556</v>
      </c>
      <c r="AC57" t="s">
        <v>861</v>
      </c>
      <c r="AD57">
        <v>11</v>
      </c>
      <c r="AE57" t="str">
        <f t="shared" ca="1" si="12"/>
        <v>Protocols-AAUM</v>
      </c>
      <c r="AF57" t="str">
        <f t="shared" ca="1" si="13"/>
        <v>Avitus_1.4.0.61-20170329</v>
      </c>
      <c r="AG57" t="str">
        <f t="shared" ca="1" si="14"/>
        <v>NoWaive</v>
      </c>
      <c r="AH57" t="str">
        <f t="shared" ca="1" si="15"/>
        <v>P0</v>
      </c>
    </row>
    <row r="58" spans="1:34" x14ac:dyDescent="0.3">
      <c r="A58">
        <f t="shared" si="8"/>
        <v>18</v>
      </c>
      <c r="B58">
        <f t="shared" si="9"/>
        <v>4</v>
      </c>
      <c r="C58" s="4">
        <f t="shared" ca="1" si="10"/>
        <v>96684</v>
      </c>
      <c r="D58">
        <v>96684</v>
      </c>
      <c r="E58" t="s">
        <v>651</v>
      </c>
      <c r="F58" t="s">
        <v>75</v>
      </c>
      <c r="G58" t="s">
        <v>264</v>
      </c>
      <c r="H58" t="s">
        <v>94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769</v>
      </c>
      <c r="N58" t="s">
        <v>681</v>
      </c>
      <c r="Q58" t="s">
        <v>82</v>
      </c>
      <c r="S58" t="s">
        <v>269</v>
      </c>
      <c r="T58" t="s">
        <v>36</v>
      </c>
      <c r="U58" t="s">
        <v>35</v>
      </c>
      <c r="V58" t="s">
        <v>43</v>
      </c>
      <c r="W58" t="s">
        <v>65</v>
      </c>
      <c r="X58" t="s">
        <v>108</v>
      </c>
      <c r="Y58" t="s">
        <v>484</v>
      </c>
      <c r="Z58" t="s">
        <v>484</v>
      </c>
      <c r="AA58" s="2">
        <v>42800.00984953704</v>
      </c>
      <c r="AB58" s="2">
        <v>42814.63380787037</v>
      </c>
      <c r="AD58">
        <v>1</v>
      </c>
      <c r="AE58" t="str">
        <f t="shared" ca="1" si="12"/>
        <v>Protocols-AAUM</v>
      </c>
      <c r="AF58" t="str">
        <f t="shared" ca="1" si="13"/>
        <v>Avitus_1.4.0.61-20170329</v>
      </c>
      <c r="AG58" t="str">
        <f t="shared" ca="1" si="14"/>
        <v>NoWaive</v>
      </c>
      <c r="AH58" t="str">
        <f t="shared" ca="1" si="15"/>
        <v>P2</v>
      </c>
    </row>
    <row r="59" spans="1:34" x14ac:dyDescent="0.3">
      <c r="A59">
        <f t="shared" si="8"/>
        <v>15</v>
      </c>
      <c r="B59">
        <f t="shared" si="9"/>
        <v>0</v>
      </c>
      <c r="C59" s="4">
        <f t="shared" ca="1" si="10"/>
        <v>96921</v>
      </c>
      <c r="D59">
        <v>96921</v>
      </c>
      <c r="E59" t="s">
        <v>149</v>
      </c>
      <c r="F59" t="s">
        <v>75</v>
      </c>
      <c r="G59" t="s">
        <v>76</v>
      </c>
      <c r="H59" t="s">
        <v>184</v>
      </c>
      <c r="I59" t="s">
        <v>245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862</v>
      </c>
      <c r="Q59" t="s">
        <v>82</v>
      </c>
      <c r="S59" t="s">
        <v>269</v>
      </c>
      <c r="T59" t="s">
        <v>36</v>
      </c>
      <c r="U59" t="s">
        <v>22</v>
      </c>
      <c r="V59" t="s">
        <v>82</v>
      </c>
      <c r="W59" t="s">
        <v>54</v>
      </c>
      <c r="X59" t="s">
        <v>47</v>
      </c>
      <c r="Y59" t="s">
        <v>484</v>
      </c>
      <c r="Z59" t="s">
        <v>484</v>
      </c>
      <c r="AA59" s="2">
        <v>42803.579780092594</v>
      </c>
      <c r="AB59" s="2">
        <v>42818.562858796293</v>
      </c>
      <c r="AD59">
        <v>25</v>
      </c>
      <c r="AE59" t="str">
        <f t="shared" ca="1" si="12"/>
        <v>Protocols-AAUM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unspecified</v>
      </c>
    </row>
    <row r="60" spans="1:34" x14ac:dyDescent="0.3">
      <c r="A60">
        <f t="shared" si="8"/>
        <v>8</v>
      </c>
      <c r="B60">
        <f t="shared" si="9"/>
        <v>4</v>
      </c>
      <c r="C60" s="4">
        <f t="shared" ca="1" si="10"/>
        <v>97142</v>
      </c>
      <c r="D60">
        <v>97142</v>
      </c>
      <c r="E60" t="s">
        <v>147</v>
      </c>
      <c r="F60" t="s">
        <v>75</v>
      </c>
      <c r="G60" t="s">
        <v>76</v>
      </c>
      <c r="H60" t="s">
        <v>94</v>
      </c>
      <c r="I60" t="s">
        <v>247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827</v>
      </c>
      <c r="P60" t="s">
        <v>98</v>
      </c>
      <c r="Q60" t="s">
        <v>82</v>
      </c>
      <c r="S60" t="s">
        <v>269</v>
      </c>
      <c r="T60" t="s">
        <v>36</v>
      </c>
      <c r="U60" t="s">
        <v>35</v>
      </c>
      <c r="V60" t="s">
        <v>29</v>
      </c>
      <c r="W60" t="s">
        <v>65</v>
      </c>
      <c r="X60" t="s">
        <v>41</v>
      </c>
      <c r="Y60" t="s">
        <v>484</v>
      </c>
      <c r="Z60" t="s">
        <v>484</v>
      </c>
      <c r="AA60" s="2">
        <v>42810.325949074075</v>
      </c>
      <c r="AB60" s="2">
        <v>42814.576516203706</v>
      </c>
      <c r="AD60">
        <v>2</v>
      </c>
      <c r="AE60" t="str">
        <f t="shared" ca="1" si="12"/>
        <v>Protocols-AAUM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P2</v>
      </c>
    </row>
    <row r="61" spans="1:34" x14ac:dyDescent="0.3">
      <c r="A61">
        <f t="shared" si="8"/>
        <v>7</v>
      </c>
      <c r="B61">
        <f t="shared" si="9"/>
        <v>3</v>
      </c>
      <c r="C61" s="4">
        <f t="shared" ca="1" si="10"/>
        <v>97198</v>
      </c>
      <c r="D61">
        <v>97198</v>
      </c>
      <c r="E61" t="s">
        <v>134</v>
      </c>
      <c r="F61" t="s">
        <v>75</v>
      </c>
      <c r="G61" t="s">
        <v>266</v>
      </c>
      <c r="H61" t="s">
        <v>184</v>
      </c>
      <c r="I61" t="s">
        <v>81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828</v>
      </c>
      <c r="Q61" t="s">
        <v>82</v>
      </c>
      <c r="S61" t="s">
        <v>269</v>
      </c>
      <c r="T61" t="s">
        <v>23</v>
      </c>
      <c r="U61" t="s">
        <v>50</v>
      </c>
      <c r="V61" t="s">
        <v>82</v>
      </c>
      <c r="W61" t="s">
        <v>95</v>
      </c>
      <c r="X61" t="s">
        <v>829</v>
      </c>
      <c r="Y61" t="s">
        <v>484</v>
      </c>
      <c r="Z61" t="s">
        <v>484</v>
      </c>
      <c r="AA61" s="2">
        <v>42811.379606481481</v>
      </c>
      <c r="AB61" s="2">
        <v>42815.325995370367</v>
      </c>
      <c r="AC61" t="s">
        <v>830</v>
      </c>
      <c r="AD61">
        <v>4</v>
      </c>
      <c r="AE61" t="str">
        <f t="shared" ca="1" si="12"/>
        <v>Protocols-AAUM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P0</v>
      </c>
    </row>
    <row r="62" spans="1:34" x14ac:dyDescent="0.3">
      <c r="A62">
        <f t="shared" si="8"/>
        <v>0</v>
      </c>
      <c r="B62">
        <f t="shared" si="9"/>
        <v>0</v>
      </c>
      <c r="C62" s="4">
        <f t="shared" ca="1" si="10"/>
        <v>97488</v>
      </c>
      <c r="D62">
        <v>97488</v>
      </c>
      <c r="E62" t="s">
        <v>186</v>
      </c>
      <c r="F62" t="s">
        <v>75</v>
      </c>
      <c r="G62" t="s">
        <v>76</v>
      </c>
      <c r="H62" t="s">
        <v>94</v>
      </c>
      <c r="I62" t="s">
        <v>68</v>
      </c>
      <c r="J62" t="s">
        <v>123</v>
      </c>
      <c r="K62" t="str">
        <f t="shared" ca="1" si="11"/>
        <v>NTR</v>
      </c>
      <c r="L62" t="s">
        <v>484</v>
      </c>
      <c r="M62" t="s">
        <v>484</v>
      </c>
      <c r="N62" t="s">
        <v>892</v>
      </c>
      <c r="Q62" t="s">
        <v>82</v>
      </c>
      <c r="S62" t="s">
        <v>269</v>
      </c>
      <c r="T62" t="s">
        <v>23</v>
      </c>
      <c r="U62" t="s">
        <v>22</v>
      </c>
      <c r="V62" t="s">
        <v>82</v>
      </c>
      <c r="W62" t="s">
        <v>67</v>
      </c>
      <c r="X62" t="s">
        <v>133</v>
      </c>
      <c r="Y62" t="s">
        <v>484</v>
      </c>
      <c r="Z62" t="s">
        <v>484</v>
      </c>
      <c r="AA62" s="2">
        <v>42818.512511574074</v>
      </c>
      <c r="AB62" s="2">
        <v>42818.518275462964</v>
      </c>
      <c r="AD62">
        <v>1</v>
      </c>
      <c r="AE62" t="str">
        <f t="shared" ca="1" si="12"/>
        <v>NTR</v>
      </c>
      <c r="AF62" t="str">
        <f t="shared" ca="1" si="13"/>
        <v>NoTarg</v>
      </c>
      <c r="AG62" t="str">
        <f t="shared" ca="1" si="14"/>
        <v>NoWaive</v>
      </c>
      <c r="AH62" t="str">
        <f t="shared" ca="1" si="15"/>
        <v>NTR</v>
      </c>
    </row>
    <row r="63" spans="1:34" x14ac:dyDescent="0.3">
      <c r="A63">
        <f t="shared" si="8"/>
        <v>17</v>
      </c>
      <c r="B63">
        <f t="shared" si="9"/>
        <v>3</v>
      </c>
      <c r="C63" s="4">
        <f t="shared" ca="1" si="10"/>
        <v>96774</v>
      </c>
      <c r="D63">
        <v>96774</v>
      </c>
      <c r="E63" t="s">
        <v>106</v>
      </c>
      <c r="F63" t="s">
        <v>97</v>
      </c>
      <c r="G63" t="s">
        <v>96</v>
      </c>
      <c r="H63" t="s">
        <v>184</v>
      </c>
      <c r="I63" t="s">
        <v>81</v>
      </c>
      <c r="J63" t="s">
        <v>123</v>
      </c>
      <c r="K63" t="str">
        <f t="shared" ca="1" si="11"/>
        <v>.</v>
      </c>
      <c r="L63" t="s">
        <v>484</v>
      </c>
      <c r="M63" t="s">
        <v>769</v>
      </c>
      <c r="N63" t="s">
        <v>719</v>
      </c>
      <c r="Q63" t="s">
        <v>82</v>
      </c>
      <c r="S63" t="s">
        <v>269</v>
      </c>
      <c r="T63" t="s">
        <v>36</v>
      </c>
      <c r="U63" t="s">
        <v>35</v>
      </c>
      <c r="V63" t="s">
        <v>720</v>
      </c>
      <c r="W63" t="s">
        <v>54</v>
      </c>
      <c r="X63" t="s">
        <v>106</v>
      </c>
      <c r="Y63" t="s">
        <v>484</v>
      </c>
      <c r="Z63" t="s">
        <v>484</v>
      </c>
      <c r="AA63" s="2">
        <v>42801.280335648145</v>
      </c>
      <c r="AB63" s="2">
        <v>42815.330810185187</v>
      </c>
      <c r="AD63">
        <v>3</v>
      </c>
      <c r="AE63" t="str">
        <f t="shared" ca="1" si="12"/>
        <v>Protocols-HTTP</v>
      </c>
      <c r="AF63" t="str">
        <f t="shared" ca="1" si="13"/>
        <v>Avitus_1.4.0.61-20170329</v>
      </c>
      <c r="AG63" t="str">
        <f t="shared" ca="1" si="14"/>
        <v>NoWaive</v>
      </c>
      <c r="AH63" t="str">
        <f t="shared" ca="1" si="15"/>
        <v>P0</v>
      </c>
    </row>
    <row r="64" spans="1:34" x14ac:dyDescent="0.3">
      <c r="A64">
        <f t="shared" si="8"/>
        <v>380</v>
      </c>
      <c r="B64">
        <f t="shared" si="9"/>
        <v>129</v>
      </c>
      <c r="C64" s="4">
        <f t="shared" ca="1" si="10"/>
        <v>78244</v>
      </c>
      <c r="D64">
        <v>78244</v>
      </c>
      <c r="E64" t="s">
        <v>155</v>
      </c>
      <c r="F64" t="s">
        <v>19</v>
      </c>
      <c r="G64" t="s">
        <v>83</v>
      </c>
      <c r="H64" t="s">
        <v>94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353</v>
      </c>
      <c r="Q64" t="s">
        <v>82</v>
      </c>
      <c r="S64" t="s">
        <v>269</v>
      </c>
      <c r="T64" t="s">
        <v>36</v>
      </c>
      <c r="U64" t="s">
        <v>35</v>
      </c>
      <c r="V64" t="s">
        <v>43</v>
      </c>
      <c r="W64" t="s">
        <v>65</v>
      </c>
      <c r="X64" t="s">
        <v>272</v>
      </c>
      <c r="Y64" t="s">
        <v>100</v>
      </c>
      <c r="Z64" t="s">
        <v>484</v>
      </c>
      <c r="AA64" s="2">
        <v>42433.348449074074</v>
      </c>
      <c r="AB64" s="2">
        <v>42689.149375000001</v>
      </c>
      <c r="AD64">
        <v>3</v>
      </c>
      <c r="AE64" t="str">
        <f t="shared" ca="1" si="12"/>
        <v>Protocols-NFS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P2</v>
      </c>
    </row>
    <row r="65" spans="1:34" x14ac:dyDescent="0.3">
      <c r="A65">
        <f t="shared" si="8"/>
        <v>325</v>
      </c>
      <c r="B65">
        <f t="shared" si="9"/>
        <v>46</v>
      </c>
      <c r="C65" s="4">
        <f t="shared" ca="1" si="10"/>
        <v>81963</v>
      </c>
      <c r="D65">
        <v>81963</v>
      </c>
      <c r="E65" t="s">
        <v>18</v>
      </c>
      <c r="F65" t="s">
        <v>86</v>
      </c>
      <c r="G65" t="s">
        <v>87</v>
      </c>
      <c r="H65" t="s">
        <v>112</v>
      </c>
      <c r="I65" t="s">
        <v>30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354</v>
      </c>
      <c r="O65">
        <v>10905</v>
      </c>
      <c r="Q65" t="s">
        <v>82</v>
      </c>
      <c r="S65" t="s">
        <v>269</v>
      </c>
      <c r="T65" t="s">
        <v>23</v>
      </c>
      <c r="U65" t="s">
        <v>22</v>
      </c>
      <c r="V65" t="s">
        <v>60</v>
      </c>
      <c r="W65" t="s">
        <v>26</v>
      </c>
      <c r="X65" t="s">
        <v>272</v>
      </c>
      <c r="Y65" t="s">
        <v>484</v>
      </c>
      <c r="Z65" t="s">
        <v>484</v>
      </c>
      <c r="AA65" s="2">
        <v>42489.026759259257</v>
      </c>
      <c r="AB65" s="2">
        <v>42774.287557870368</v>
      </c>
      <c r="AD65">
        <v>3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P1</v>
      </c>
    </row>
    <row r="66" spans="1:34" x14ac:dyDescent="0.3">
      <c r="A66">
        <f t="shared" ref="A66:A100" si="16">DAYS360(AA66,$K$104)</f>
        <v>320</v>
      </c>
      <c r="B66">
        <f t="shared" ref="B66:B100" si="17">DAYS360(AB66,$K$104)</f>
        <v>64</v>
      </c>
      <c r="C66" s="4">
        <f t="shared" ref="C66:C100" ca="1" si="18">HYPERLINK($N$174 &amp; INDIRECT("d" &amp; ROW()),INDIRECT("d" &amp; ROW()))</f>
        <v>82178</v>
      </c>
      <c r="D66">
        <v>82178</v>
      </c>
      <c r="E66" t="s">
        <v>18</v>
      </c>
      <c r="F66" t="s">
        <v>86</v>
      </c>
      <c r="G66" t="s">
        <v>87</v>
      </c>
      <c r="H66" t="s">
        <v>112</v>
      </c>
      <c r="I66" t="s">
        <v>30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355</v>
      </c>
      <c r="O66">
        <v>10938</v>
      </c>
      <c r="Q66" t="s">
        <v>82</v>
      </c>
      <c r="S66" t="s">
        <v>269</v>
      </c>
      <c r="T66" t="s">
        <v>36</v>
      </c>
      <c r="U66" t="s">
        <v>22</v>
      </c>
      <c r="V66" t="s">
        <v>60</v>
      </c>
      <c r="W66" t="s">
        <v>26</v>
      </c>
      <c r="X66" t="s">
        <v>272</v>
      </c>
      <c r="Y66" t="s">
        <v>484</v>
      </c>
      <c r="Z66" t="s">
        <v>484</v>
      </c>
      <c r="AA66" s="2">
        <v>42494.02715277778</v>
      </c>
      <c r="AB66" s="2">
        <v>42755.045428240737</v>
      </c>
      <c r="AD66">
        <v>2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P1</v>
      </c>
    </row>
    <row r="67" spans="1:34" x14ac:dyDescent="0.3">
      <c r="A67">
        <f t="shared" si="16"/>
        <v>147</v>
      </c>
      <c r="B67">
        <f t="shared" si="17"/>
        <v>16</v>
      </c>
      <c r="C67" s="4">
        <f t="shared" ca="1" si="18"/>
        <v>91457</v>
      </c>
      <c r="D67">
        <v>91457</v>
      </c>
      <c r="E67" t="s">
        <v>74</v>
      </c>
      <c r="F67" t="s">
        <v>86</v>
      </c>
      <c r="G67" t="s">
        <v>87</v>
      </c>
      <c r="H67" t="s">
        <v>184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358</v>
      </c>
      <c r="Q67" t="s">
        <v>82</v>
      </c>
      <c r="S67" t="s">
        <v>269</v>
      </c>
      <c r="T67" t="s">
        <v>36</v>
      </c>
      <c r="U67" t="s">
        <v>35</v>
      </c>
      <c r="V67" t="s">
        <v>29</v>
      </c>
      <c r="W67" t="s">
        <v>54</v>
      </c>
      <c r="X67" t="s">
        <v>272</v>
      </c>
      <c r="Y67" t="s">
        <v>100</v>
      </c>
      <c r="Z67" t="s">
        <v>484</v>
      </c>
      <c r="AA67" s="2">
        <v>42670.388807870368</v>
      </c>
      <c r="AB67" s="2">
        <v>42802.695787037039</v>
      </c>
      <c r="AD67">
        <v>6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P0</v>
      </c>
    </row>
    <row r="68" spans="1:34" x14ac:dyDescent="0.3">
      <c r="A68">
        <f t="shared" si="16"/>
        <v>143</v>
      </c>
      <c r="B68">
        <f t="shared" si="17"/>
        <v>64</v>
      </c>
      <c r="C68" s="4">
        <f t="shared" ca="1" si="18"/>
        <v>91629</v>
      </c>
      <c r="D68">
        <v>91629</v>
      </c>
      <c r="E68" t="s">
        <v>18</v>
      </c>
      <c r="F68" t="s">
        <v>86</v>
      </c>
      <c r="G68" t="s">
        <v>92</v>
      </c>
      <c r="H68" t="s">
        <v>112</v>
      </c>
      <c r="I68" t="s">
        <v>30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360</v>
      </c>
      <c r="O68">
        <v>12271</v>
      </c>
      <c r="Q68" t="s">
        <v>82</v>
      </c>
      <c r="S68" t="s">
        <v>269</v>
      </c>
      <c r="T68" t="s">
        <v>23</v>
      </c>
      <c r="U68" t="s">
        <v>22</v>
      </c>
      <c r="V68" t="s">
        <v>25</v>
      </c>
      <c r="W68" t="s">
        <v>26</v>
      </c>
      <c r="X68" t="s">
        <v>272</v>
      </c>
      <c r="Y68" t="s">
        <v>484</v>
      </c>
      <c r="Z68" t="s">
        <v>484</v>
      </c>
      <c r="AA68" s="2">
        <v>42675.623761574076</v>
      </c>
      <c r="AB68" s="2">
        <v>42755.023877314816</v>
      </c>
      <c r="AD68">
        <v>2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P1</v>
      </c>
    </row>
    <row r="69" spans="1:34" x14ac:dyDescent="0.3">
      <c r="A69">
        <f t="shared" si="16"/>
        <v>64</v>
      </c>
      <c r="B69">
        <f t="shared" si="17"/>
        <v>40</v>
      </c>
      <c r="C69" s="4">
        <f t="shared" ca="1" si="18"/>
        <v>94832</v>
      </c>
      <c r="D69">
        <v>94832</v>
      </c>
      <c r="E69" t="s">
        <v>242</v>
      </c>
      <c r="F69" t="s">
        <v>86</v>
      </c>
      <c r="G69" t="s">
        <v>92</v>
      </c>
      <c r="H69" t="s">
        <v>184</v>
      </c>
      <c r="I69" t="s">
        <v>81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270</v>
      </c>
      <c r="P69" t="s">
        <v>271</v>
      </c>
      <c r="Q69" t="s">
        <v>82</v>
      </c>
      <c r="S69" t="s">
        <v>269</v>
      </c>
      <c r="T69" t="s">
        <v>51</v>
      </c>
      <c r="U69" t="s">
        <v>22</v>
      </c>
      <c r="V69" t="s">
        <v>82</v>
      </c>
      <c r="W69" t="s">
        <v>54</v>
      </c>
      <c r="X69" t="s">
        <v>272</v>
      </c>
      <c r="Y69" t="s">
        <v>484</v>
      </c>
      <c r="Z69" t="s">
        <v>484</v>
      </c>
      <c r="AA69" s="2">
        <v>42755.471365740741</v>
      </c>
      <c r="AB69" s="2">
        <v>42780.311030092591</v>
      </c>
      <c r="AC69" t="s">
        <v>170</v>
      </c>
      <c r="AD69">
        <v>3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P0</v>
      </c>
    </row>
    <row r="70" spans="1:34" x14ac:dyDescent="0.3">
      <c r="A70">
        <f t="shared" si="16"/>
        <v>64</v>
      </c>
      <c r="B70">
        <f t="shared" si="17"/>
        <v>31</v>
      </c>
      <c r="C70" s="4">
        <f t="shared" ca="1" si="18"/>
        <v>94835</v>
      </c>
      <c r="D70">
        <v>94835</v>
      </c>
      <c r="E70" t="s">
        <v>561</v>
      </c>
      <c r="F70" t="s">
        <v>86</v>
      </c>
      <c r="G70" t="s">
        <v>87</v>
      </c>
      <c r="H70" t="s">
        <v>112</v>
      </c>
      <c r="I70" t="s">
        <v>30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363</v>
      </c>
      <c r="O70">
        <v>13183</v>
      </c>
      <c r="P70" t="s">
        <v>213</v>
      </c>
      <c r="Q70" t="s">
        <v>82</v>
      </c>
      <c r="S70" t="s">
        <v>269</v>
      </c>
      <c r="T70" t="s">
        <v>36</v>
      </c>
      <c r="U70" t="s">
        <v>35</v>
      </c>
      <c r="V70" t="s">
        <v>190</v>
      </c>
      <c r="W70" t="s">
        <v>26</v>
      </c>
      <c r="X70" t="s">
        <v>272</v>
      </c>
      <c r="Y70" t="s">
        <v>103</v>
      </c>
      <c r="Z70" t="s">
        <v>484</v>
      </c>
      <c r="AA70" s="2">
        <v>42755.484872685185</v>
      </c>
      <c r="AB70" s="2">
        <v>42789.603206018517</v>
      </c>
      <c r="AD70">
        <v>1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P1</v>
      </c>
    </row>
    <row r="71" spans="1:34" x14ac:dyDescent="0.3">
      <c r="A71">
        <f t="shared" si="16"/>
        <v>57</v>
      </c>
      <c r="B71">
        <f t="shared" si="17"/>
        <v>16</v>
      </c>
      <c r="C71" s="4">
        <f t="shared" ca="1" si="18"/>
        <v>95135</v>
      </c>
      <c r="D71">
        <v>95135</v>
      </c>
      <c r="E71" t="s">
        <v>118</v>
      </c>
      <c r="F71" t="s">
        <v>86</v>
      </c>
      <c r="G71" t="s">
        <v>135</v>
      </c>
      <c r="H71" t="s">
        <v>184</v>
      </c>
      <c r="I71" t="s">
        <v>30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364</v>
      </c>
      <c r="P71" t="s">
        <v>212</v>
      </c>
      <c r="Q71" t="s">
        <v>82</v>
      </c>
      <c r="S71" t="s">
        <v>269</v>
      </c>
      <c r="T71" t="s">
        <v>36</v>
      </c>
      <c r="U71" t="s">
        <v>35</v>
      </c>
      <c r="V71" t="s">
        <v>29</v>
      </c>
      <c r="W71" t="s">
        <v>44</v>
      </c>
      <c r="X71" t="s">
        <v>272</v>
      </c>
      <c r="Y71" t="s">
        <v>484</v>
      </c>
      <c r="Z71" t="s">
        <v>484</v>
      </c>
      <c r="AA71" s="2">
        <v>42762.388159722221</v>
      </c>
      <c r="AB71" s="2">
        <v>42802.302708333336</v>
      </c>
      <c r="AD71">
        <v>7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P0</v>
      </c>
    </row>
    <row r="72" spans="1:34" x14ac:dyDescent="0.3">
      <c r="A72">
        <f t="shared" si="16"/>
        <v>31</v>
      </c>
      <c r="B72">
        <f t="shared" si="17"/>
        <v>4</v>
      </c>
      <c r="C72" s="4">
        <f t="shared" ca="1" si="18"/>
        <v>96345</v>
      </c>
      <c r="D72">
        <v>96345</v>
      </c>
      <c r="E72" t="s">
        <v>559</v>
      </c>
      <c r="F72" t="s">
        <v>86</v>
      </c>
      <c r="G72" t="s">
        <v>92</v>
      </c>
      <c r="H72" t="s">
        <v>184</v>
      </c>
      <c r="I72" t="s">
        <v>560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582</v>
      </c>
      <c r="Q72" t="s">
        <v>82</v>
      </c>
      <c r="S72" t="s">
        <v>269</v>
      </c>
      <c r="T72" t="s">
        <v>51</v>
      </c>
      <c r="U72" t="s">
        <v>22</v>
      </c>
      <c r="V72" t="s">
        <v>82</v>
      </c>
      <c r="W72" t="s">
        <v>40</v>
      </c>
      <c r="X72" t="s">
        <v>559</v>
      </c>
      <c r="Y72" t="s">
        <v>484</v>
      </c>
      <c r="Z72" t="s">
        <v>484</v>
      </c>
      <c r="AA72" s="2">
        <v>42789.95722222222</v>
      </c>
      <c r="AB72" s="2">
        <v>42814.417916666665</v>
      </c>
      <c r="AC72" t="s">
        <v>789</v>
      </c>
      <c r="AD72">
        <v>62</v>
      </c>
      <c r="AE72" t="str">
        <f t="shared" ca="1" si="20"/>
        <v>Protocols-SMB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P0</v>
      </c>
    </row>
    <row r="73" spans="1:34" x14ac:dyDescent="0.3">
      <c r="A73">
        <f t="shared" si="16"/>
        <v>16</v>
      </c>
      <c r="B73">
        <f t="shared" si="17"/>
        <v>11</v>
      </c>
      <c r="C73" s="4">
        <f t="shared" ca="1" si="18"/>
        <v>96870</v>
      </c>
      <c r="D73">
        <v>96870</v>
      </c>
      <c r="E73" t="s">
        <v>91</v>
      </c>
      <c r="F73" t="s">
        <v>86</v>
      </c>
      <c r="G73" t="s">
        <v>266</v>
      </c>
      <c r="H73" t="s">
        <v>184</v>
      </c>
      <c r="I73" t="s">
        <v>81</v>
      </c>
      <c r="J73" t="s">
        <v>123</v>
      </c>
      <c r="K73" t="str">
        <f t="shared" ca="1" si="19"/>
        <v>.</v>
      </c>
      <c r="L73" t="s">
        <v>484</v>
      </c>
      <c r="M73" t="s">
        <v>484</v>
      </c>
      <c r="N73" t="s">
        <v>772</v>
      </c>
      <c r="Q73" t="s">
        <v>82</v>
      </c>
      <c r="S73" t="s">
        <v>269</v>
      </c>
      <c r="T73" t="s">
        <v>36</v>
      </c>
      <c r="U73" t="s">
        <v>22</v>
      </c>
      <c r="V73" t="s">
        <v>82</v>
      </c>
      <c r="W73" t="s">
        <v>54</v>
      </c>
      <c r="X73" t="s">
        <v>405</v>
      </c>
      <c r="Y73" t="s">
        <v>484</v>
      </c>
      <c r="Z73" t="s">
        <v>484</v>
      </c>
      <c r="AA73" s="2">
        <v>42802.551319444443</v>
      </c>
      <c r="AB73" s="2">
        <v>42807.556608796294</v>
      </c>
      <c r="AD73">
        <v>1</v>
      </c>
      <c r="AE73" t="str">
        <f t="shared" ca="1" si="20"/>
        <v>Protocols-SMB</v>
      </c>
      <c r="AF73" t="str">
        <f t="shared" ca="1" si="21"/>
        <v xml:space="preserve"> ---</v>
      </c>
      <c r="AG73" t="str">
        <f t="shared" ca="1" si="22"/>
        <v>NoWaive</v>
      </c>
      <c r="AH73" t="str">
        <f t="shared" ca="1" si="23"/>
        <v>P0</v>
      </c>
    </row>
    <row r="74" spans="1:34" x14ac:dyDescent="0.3">
      <c r="A74">
        <f t="shared" si="16"/>
        <v>11</v>
      </c>
      <c r="B74">
        <f t="shared" si="17"/>
        <v>6</v>
      </c>
      <c r="C74" s="4">
        <f t="shared" ca="1" si="18"/>
        <v>97003</v>
      </c>
      <c r="D74">
        <v>97003</v>
      </c>
      <c r="E74" t="s">
        <v>399</v>
      </c>
      <c r="F74" t="s">
        <v>86</v>
      </c>
      <c r="G74" t="s">
        <v>87</v>
      </c>
      <c r="H74" t="s">
        <v>184</v>
      </c>
      <c r="I74" t="s">
        <v>68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775</v>
      </c>
      <c r="Q74" t="s">
        <v>82</v>
      </c>
      <c r="S74" t="s">
        <v>269</v>
      </c>
      <c r="T74" t="s">
        <v>23</v>
      </c>
      <c r="U74" t="s">
        <v>22</v>
      </c>
      <c r="V74" t="s">
        <v>82</v>
      </c>
      <c r="W74" t="s">
        <v>683</v>
      </c>
      <c r="X74" t="s">
        <v>405</v>
      </c>
      <c r="Y74" t="s">
        <v>484</v>
      </c>
      <c r="Z74" t="s">
        <v>484</v>
      </c>
      <c r="AA74" s="2">
        <v>42807.546134259261</v>
      </c>
      <c r="AB74" s="2">
        <v>42812.038807870369</v>
      </c>
      <c r="AC74" t="s">
        <v>402</v>
      </c>
      <c r="AD74">
        <v>2</v>
      </c>
      <c r="AE74" t="str">
        <f t="shared" ca="1" si="20"/>
        <v>Protocols-SMB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P0</v>
      </c>
    </row>
    <row r="75" spans="1:34" x14ac:dyDescent="0.3">
      <c r="A75">
        <f t="shared" si="16"/>
        <v>11</v>
      </c>
      <c r="B75">
        <f t="shared" si="17"/>
        <v>11</v>
      </c>
      <c r="C75" s="4">
        <f t="shared" ca="1" si="18"/>
        <v>97010</v>
      </c>
      <c r="D75">
        <v>97010</v>
      </c>
      <c r="E75" t="s">
        <v>18</v>
      </c>
      <c r="F75" t="s">
        <v>86</v>
      </c>
      <c r="G75" t="s">
        <v>92</v>
      </c>
      <c r="H75" t="s">
        <v>94</v>
      </c>
      <c r="I75" t="s">
        <v>30</v>
      </c>
      <c r="J75" t="s">
        <v>123</v>
      </c>
      <c r="K75" t="str">
        <f t="shared" ca="1" si="19"/>
        <v>.</v>
      </c>
      <c r="L75" t="s">
        <v>484</v>
      </c>
      <c r="M75" t="s">
        <v>484</v>
      </c>
      <c r="N75" t="s">
        <v>776</v>
      </c>
      <c r="P75" t="s">
        <v>626</v>
      </c>
      <c r="Q75" t="s">
        <v>82</v>
      </c>
      <c r="S75" t="s">
        <v>269</v>
      </c>
      <c r="T75" t="s">
        <v>36</v>
      </c>
      <c r="U75" t="s">
        <v>35</v>
      </c>
      <c r="V75" t="s">
        <v>29</v>
      </c>
      <c r="W75" t="s">
        <v>54</v>
      </c>
      <c r="X75" t="s">
        <v>405</v>
      </c>
      <c r="Y75" t="s">
        <v>484</v>
      </c>
      <c r="Z75" t="s">
        <v>484</v>
      </c>
      <c r="AA75" s="2">
        <v>42807.641898148147</v>
      </c>
      <c r="AB75" s="2">
        <v>42807.641898148147</v>
      </c>
      <c r="AD75">
        <v>1</v>
      </c>
      <c r="AE75" t="str">
        <f t="shared" ca="1" si="20"/>
        <v>Protocols-SMB</v>
      </c>
      <c r="AF75" t="str">
        <f t="shared" ca="1" si="21"/>
        <v xml:space="preserve"> ---</v>
      </c>
      <c r="AG75" t="str">
        <f t="shared" ca="1" si="22"/>
        <v>NoWaive</v>
      </c>
      <c r="AH75" t="str">
        <f t="shared" ca="1" si="23"/>
        <v>P2</v>
      </c>
    </row>
    <row r="76" spans="1:34" x14ac:dyDescent="0.3">
      <c r="A76">
        <f t="shared" si="16"/>
        <v>10</v>
      </c>
      <c r="B76">
        <f t="shared" si="17"/>
        <v>6</v>
      </c>
      <c r="C76" s="4">
        <f t="shared" ca="1" si="18"/>
        <v>97041</v>
      </c>
      <c r="D76">
        <v>97041</v>
      </c>
      <c r="E76" t="s">
        <v>265</v>
      </c>
      <c r="F76" t="s">
        <v>86</v>
      </c>
      <c r="G76" t="s">
        <v>87</v>
      </c>
      <c r="H76" t="s">
        <v>112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484</v>
      </c>
      <c r="N76" t="s">
        <v>777</v>
      </c>
      <c r="O76">
        <v>17092</v>
      </c>
      <c r="Q76" t="s">
        <v>82</v>
      </c>
      <c r="S76" t="s">
        <v>269</v>
      </c>
      <c r="T76" t="s">
        <v>23</v>
      </c>
      <c r="U76" t="s">
        <v>22</v>
      </c>
      <c r="V76" t="s">
        <v>25</v>
      </c>
      <c r="W76" t="s">
        <v>26</v>
      </c>
      <c r="X76" t="s">
        <v>405</v>
      </c>
      <c r="Y76" t="s">
        <v>484</v>
      </c>
      <c r="Z76" t="s">
        <v>484</v>
      </c>
      <c r="AA76" s="2">
        <v>42808.189444444448</v>
      </c>
      <c r="AB76" s="2">
        <v>42812.041932870372</v>
      </c>
      <c r="AD76">
        <v>1</v>
      </c>
      <c r="AE76" t="str">
        <f t="shared" ca="1" si="20"/>
        <v>Protocols-SMB</v>
      </c>
      <c r="AF76" t="str">
        <f t="shared" ca="1" si="21"/>
        <v xml:space="preserve"> ---</v>
      </c>
      <c r="AG76" t="str">
        <f t="shared" ca="1" si="22"/>
        <v>NoWaive</v>
      </c>
      <c r="AH76" t="str">
        <f t="shared" ca="1" si="23"/>
        <v>P1</v>
      </c>
    </row>
    <row r="77" spans="1:34" x14ac:dyDescent="0.3">
      <c r="A77">
        <f t="shared" si="16"/>
        <v>3</v>
      </c>
      <c r="B77">
        <f t="shared" si="17"/>
        <v>3</v>
      </c>
      <c r="C77" s="4">
        <f t="shared" ca="1" si="18"/>
        <v>97322</v>
      </c>
      <c r="D77">
        <v>97322</v>
      </c>
      <c r="E77" t="s">
        <v>416</v>
      </c>
      <c r="F77" t="s">
        <v>86</v>
      </c>
      <c r="G77" t="s">
        <v>266</v>
      </c>
      <c r="H77" t="s">
        <v>94</v>
      </c>
      <c r="J77" t="s">
        <v>123</v>
      </c>
      <c r="K77" t="str">
        <f t="shared" ca="1" si="19"/>
        <v>.</v>
      </c>
      <c r="L77" t="s">
        <v>484</v>
      </c>
      <c r="M77" t="s">
        <v>769</v>
      </c>
      <c r="N77" t="s">
        <v>863</v>
      </c>
      <c r="Q77" t="s">
        <v>82</v>
      </c>
      <c r="S77" t="s">
        <v>269</v>
      </c>
      <c r="T77" t="s">
        <v>36</v>
      </c>
      <c r="U77" t="s">
        <v>22</v>
      </c>
      <c r="V77" t="s">
        <v>82</v>
      </c>
      <c r="W77" t="s">
        <v>499</v>
      </c>
      <c r="X77" t="s">
        <v>416</v>
      </c>
      <c r="Y77" t="s">
        <v>484</v>
      </c>
      <c r="Z77" t="s">
        <v>484</v>
      </c>
      <c r="AA77" s="2">
        <v>42815.366493055553</v>
      </c>
      <c r="AB77" s="2">
        <v>42815.575532407405</v>
      </c>
      <c r="AD77">
        <v>3</v>
      </c>
      <c r="AE77" t="str">
        <f t="shared" ca="1" si="20"/>
        <v>Protocols-SMB</v>
      </c>
      <c r="AF77" t="str">
        <f t="shared" ca="1" si="21"/>
        <v>Avitus_1.4.0.61-20170329</v>
      </c>
      <c r="AG77" t="str">
        <f t="shared" ca="1" si="22"/>
        <v>NoWaive</v>
      </c>
      <c r="AH77" t="str">
        <f t="shared" ca="1" si="23"/>
        <v>P2</v>
      </c>
    </row>
    <row r="78" spans="1:34" x14ac:dyDescent="0.3">
      <c r="A78">
        <f t="shared" si="16"/>
        <v>17</v>
      </c>
      <c r="B78">
        <f t="shared" si="17"/>
        <v>0</v>
      </c>
      <c r="C78" s="4">
        <f t="shared" ca="1" si="18"/>
        <v>96761</v>
      </c>
      <c r="D78">
        <v>96761</v>
      </c>
      <c r="E78" t="s">
        <v>843</v>
      </c>
      <c r="F78" t="s">
        <v>482</v>
      </c>
      <c r="G78" t="s">
        <v>652</v>
      </c>
      <c r="H78" t="s">
        <v>184</v>
      </c>
      <c r="I78" t="s">
        <v>81</v>
      </c>
      <c r="J78" t="s">
        <v>123</v>
      </c>
      <c r="K78" t="str">
        <f t="shared" ca="1" si="19"/>
        <v>.</v>
      </c>
      <c r="L78" t="s">
        <v>484</v>
      </c>
      <c r="M78" t="s">
        <v>769</v>
      </c>
      <c r="N78" t="s">
        <v>694</v>
      </c>
      <c r="Q78" t="s">
        <v>82</v>
      </c>
      <c r="S78" t="s">
        <v>269</v>
      </c>
      <c r="T78" t="s">
        <v>36</v>
      </c>
      <c r="U78" t="s">
        <v>35</v>
      </c>
      <c r="V78" t="s">
        <v>82</v>
      </c>
      <c r="W78" t="s">
        <v>54</v>
      </c>
      <c r="X78" t="s">
        <v>644</v>
      </c>
      <c r="Y78" t="s">
        <v>484</v>
      </c>
      <c r="Z78" t="s">
        <v>851</v>
      </c>
      <c r="AA78" s="2">
        <v>42801.094895833332</v>
      </c>
      <c r="AB78" s="2">
        <v>42818.145567129628</v>
      </c>
      <c r="AD78">
        <v>4</v>
      </c>
      <c r="AE78" t="str">
        <f t="shared" ca="1" si="20"/>
        <v>Quotas</v>
      </c>
      <c r="AF78" t="str">
        <f t="shared" ca="1" si="21"/>
        <v>Avitus_1.4.0.61-20170329</v>
      </c>
      <c r="AG78" t="str">
        <f t="shared" ca="1" si="22"/>
        <v>NoWaive</v>
      </c>
      <c r="AH78" t="str">
        <f t="shared" ca="1" si="23"/>
        <v>P0</v>
      </c>
    </row>
    <row r="79" spans="1:34" x14ac:dyDescent="0.3">
      <c r="A79">
        <f t="shared" si="16"/>
        <v>19</v>
      </c>
      <c r="B79">
        <f t="shared" si="17"/>
        <v>3</v>
      </c>
      <c r="C79" s="4">
        <f t="shared" ca="1" si="18"/>
        <v>96682</v>
      </c>
      <c r="D79">
        <v>96682</v>
      </c>
      <c r="E79" t="s">
        <v>801</v>
      </c>
      <c r="F79" t="s">
        <v>55</v>
      </c>
      <c r="G79" t="s">
        <v>802</v>
      </c>
      <c r="H79" t="s">
        <v>156</v>
      </c>
      <c r="J79" t="s">
        <v>123</v>
      </c>
      <c r="K79" t="str">
        <f t="shared" ca="1" si="19"/>
        <v>.</v>
      </c>
      <c r="L79" t="s">
        <v>484</v>
      </c>
      <c r="M79" t="s">
        <v>484</v>
      </c>
      <c r="N79" t="s">
        <v>667</v>
      </c>
      <c r="Q79" t="s">
        <v>21</v>
      </c>
      <c r="S79" t="s">
        <v>269</v>
      </c>
      <c r="T79" t="s">
        <v>23</v>
      </c>
      <c r="U79" t="s">
        <v>22</v>
      </c>
      <c r="V79" t="s">
        <v>29</v>
      </c>
      <c r="W79" t="s">
        <v>54</v>
      </c>
      <c r="X79" t="s">
        <v>389</v>
      </c>
      <c r="Y79" t="s">
        <v>484</v>
      </c>
      <c r="Z79" t="s">
        <v>484</v>
      </c>
      <c r="AA79" s="2">
        <v>42799.991412037038</v>
      </c>
      <c r="AB79" s="2">
        <v>42815.188842592594</v>
      </c>
      <c r="AD79">
        <v>42</v>
      </c>
      <c r="AE79" t="str">
        <f t="shared" ca="1" si="20"/>
        <v>Snapshots</v>
      </c>
      <c r="AF79" t="str">
        <f t="shared" ca="1" si="21"/>
        <v xml:space="preserve"> ---</v>
      </c>
      <c r="AG79" t="str">
        <f t="shared" ca="1" si="22"/>
        <v>NoWaive</v>
      </c>
      <c r="AH79" t="str">
        <f t="shared" ca="1" si="23"/>
        <v>unspecified</v>
      </c>
    </row>
    <row r="80" spans="1:34" x14ac:dyDescent="0.3">
      <c r="A80">
        <f t="shared" si="16"/>
        <v>1</v>
      </c>
      <c r="B80">
        <f t="shared" si="17"/>
        <v>0</v>
      </c>
      <c r="C80" s="4">
        <f t="shared" ca="1" si="18"/>
        <v>97417</v>
      </c>
      <c r="D80">
        <v>97417</v>
      </c>
      <c r="E80" t="s">
        <v>867</v>
      </c>
      <c r="F80" t="s">
        <v>55</v>
      </c>
      <c r="G80" t="s">
        <v>182</v>
      </c>
      <c r="H80" t="s">
        <v>94</v>
      </c>
      <c r="J80" t="s">
        <v>123</v>
      </c>
      <c r="K80" t="str">
        <f t="shared" ca="1" si="19"/>
        <v>.</v>
      </c>
      <c r="L80" t="s">
        <v>484</v>
      </c>
      <c r="M80" t="s">
        <v>484</v>
      </c>
      <c r="N80" t="s">
        <v>882</v>
      </c>
      <c r="Q80" t="s">
        <v>21</v>
      </c>
      <c r="S80" t="s">
        <v>269</v>
      </c>
      <c r="T80" t="s">
        <v>23</v>
      </c>
      <c r="U80" t="s">
        <v>50</v>
      </c>
      <c r="V80" t="s">
        <v>82</v>
      </c>
      <c r="W80" t="s">
        <v>90</v>
      </c>
      <c r="X80" t="s">
        <v>883</v>
      </c>
      <c r="Y80" t="s">
        <v>484</v>
      </c>
      <c r="Z80" t="s">
        <v>484</v>
      </c>
      <c r="AA80" s="2">
        <v>42817.205937500003</v>
      </c>
      <c r="AB80" s="2">
        <v>42818.346168981479</v>
      </c>
      <c r="AD80">
        <v>4</v>
      </c>
      <c r="AE80" t="str">
        <f t="shared" ca="1" si="20"/>
        <v>Snapshots</v>
      </c>
      <c r="AF80" t="str">
        <f t="shared" ca="1" si="21"/>
        <v xml:space="preserve"> ---</v>
      </c>
      <c r="AG80" t="str">
        <f t="shared" ca="1" si="22"/>
        <v>NoWaive</v>
      </c>
      <c r="AH80" t="str">
        <f t="shared" ca="1" si="23"/>
        <v>P2</v>
      </c>
    </row>
    <row r="81" spans="1:34" x14ac:dyDescent="0.3">
      <c r="A81">
        <f t="shared" si="16"/>
        <v>78</v>
      </c>
      <c r="B81">
        <f t="shared" si="17"/>
        <v>3</v>
      </c>
      <c r="C81" s="4">
        <f t="shared" ca="1" si="18"/>
        <v>94268</v>
      </c>
      <c r="D81">
        <v>94268</v>
      </c>
      <c r="E81" t="s">
        <v>181</v>
      </c>
      <c r="F81" t="s">
        <v>55</v>
      </c>
      <c r="G81" t="s">
        <v>182</v>
      </c>
      <c r="H81" t="s">
        <v>112</v>
      </c>
      <c r="I81" t="s">
        <v>30</v>
      </c>
      <c r="J81" t="s">
        <v>123</v>
      </c>
      <c r="K81" t="str">
        <f t="shared" ca="1" si="19"/>
        <v>.</v>
      </c>
      <c r="L81" t="s">
        <v>484</v>
      </c>
      <c r="M81" t="s">
        <v>768</v>
      </c>
      <c r="N81" t="s">
        <v>368</v>
      </c>
      <c r="O81">
        <v>12452</v>
      </c>
      <c r="P81" t="s">
        <v>645</v>
      </c>
      <c r="Q81" t="s">
        <v>82</v>
      </c>
      <c r="S81" t="s">
        <v>269</v>
      </c>
      <c r="T81" t="s">
        <v>36</v>
      </c>
      <c r="U81" t="s">
        <v>35</v>
      </c>
      <c r="V81" t="s">
        <v>25</v>
      </c>
      <c r="W81" t="s">
        <v>26</v>
      </c>
      <c r="X81" t="s">
        <v>218</v>
      </c>
      <c r="Y81" t="s">
        <v>484</v>
      </c>
      <c r="Z81" t="s">
        <v>484</v>
      </c>
      <c r="AA81" s="2">
        <v>42741.246898148151</v>
      </c>
      <c r="AB81" s="2">
        <v>42815.34920138889</v>
      </c>
      <c r="AD81">
        <v>4</v>
      </c>
      <c r="AE81" t="str">
        <f t="shared" ca="1" si="20"/>
        <v>Snapshots</v>
      </c>
      <c r="AF81" t="str">
        <f t="shared" ca="1" si="21"/>
        <v>Avitus_1.4.0.62-20170405</v>
      </c>
      <c r="AG81" t="str">
        <f t="shared" ca="1" si="22"/>
        <v>NoWaive</v>
      </c>
      <c r="AH81" t="str">
        <f t="shared" ca="1" si="23"/>
        <v>P1</v>
      </c>
    </row>
    <row r="82" spans="1:34" x14ac:dyDescent="0.3">
      <c r="A82">
        <f t="shared" si="16"/>
        <v>54</v>
      </c>
      <c r="B82">
        <f t="shared" si="17"/>
        <v>3</v>
      </c>
      <c r="C82" s="4">
        <f t="shared" ca="1" si="18"/>
        <v>95184</v>
      </c>
      <c r="D82">
        <v>95184</v>
      </c>
      <c r="E82" t="s">
        <v>218</v>
      </c>
      <c r="F82" t="s">
        <v>55</v>
      </c>
      <c r="G82" t="s">
        <v>182</v>
      </c>
      <c r="H82" t="s">
        <v>184</v>
      </c>
      <c r="I82" t="s">
        <v>245</v>
      </c>
      <c r="J82" t="s">
        <v>123</v>
      </c>
      <c r="K82" t="str">
        <f t="shared" ca="1" si="19"/>
        <v>.</v>
      </c>
      <c r="L82" t="s">
        <v>484</v>
      </c>
      <c r="M82" t="s">
        <v>769</v>
      </c>
      <c r="N82" t="s">
        <v>370</v>
      </c>
      <c r="Q82" t="s">
        <v>82</v>
      </c>
      <c r="S82" t="s">
        <v>269</v>
      </c>
      <c r="T82" t="s">
        <v>36</v>
      </c>
      <c r="U82" t="s">
        <v>22</v>
      </c>
      <c r="V82" t="s">
        <v>29</v>
      </c>
      <c r="W82" t="s">
        <v>44</v>
      </c>
      <c r="X82" t="s">
        <v>181</v>
      </c>
      <c r="Y82" t="s">
        <v>103</v>
      </c>
      <c r="Z82" t="s">
        <v>847</v>
      </c>
      <c r="AA82" s="2">
        <v>42765.308599537035</v>
      </c>
      <c r="AB82" s="2">
        <v>42815.280740740738</v>
      </c>
      <c r="AD82">
        <v>5</v>
      </c>
      <c r="AE82" t="str">
        <f t="shared" ca="1" si="20"/>
        <v>Snapshots</v>
      </c>
      <c r="AF82" t="str">
        <f t="shared" ca="1" si="21"/>
        <v>Avitus_1.4.0.61-20170329</v>
      </c>
      <c r="AG82" t="str">
        <f t="shared" ca="1" si="22"/>
        <v>NoWaive</v>
      </c>
      <c r="AH82" t="str">
        <f t="shared" ca="1" si="23"/>
        <v>P0</v>
      </c>
    </row>
    <row r="83" spans="1:34" x14ac:dyDescent="0.3">
      <c r="A83">
        <f t="shared" si="16"/>
        <v>52</v>
      </c>
      <c r="B83">
        <f t="shared" si="17"/>
        <v>5</v>
      </c>
      <c r="C83" s="4">
        <f t="shared" ca="1" si="18"/>
        <v>95373</v>
      </c>
      <c r="D83">
        <v>95373</v>
      </c>
      <c r="E83" t="s">
        <v>218</v>
      </c>
      <c r="F83" t="s">
        <v>55</v>
      </c>
      <c r="G83" t="s">
        <v>182</v>
      </c>
      <c r="H83" t="s">
        <v>94</v>
      </c>
      <c r="I83" t="s">
        <v>30</v>
      </c>
      <c r="J83" t="s">
        <v>123</v>
      </c>
      <c r="K83" t="str">
        <f t="shared" ca="1" si="19"/>
        <v>.</v>
      </c>
      <c r="L83" t="s">
        <v>484</v>
      </c>
      <c r="M83" t="s">
        <v>769</v>
      </c>
      <c r="N83" t="s">
        <v>371</v>
      </c>
      <c r="Q83" t="s">
        <v>82</v>
      </c>
      <c r="S83" t="s">
        <v>269</v>
      </c>
      <c r="T83" t="s">
        <v>23</v>
      </c>
      <c r="U83" t="s">
        <v>22</v>
      </c>
      <c r="V83" t="s">
        <v>29</v>
      </c>
      <c r="W83" t="s">
        <v>44</v>
      </c>
      <c r="X83" t="s">
        <v>218</v>
      </c>
      <c r="Y83" t="s">
        <v>484</v>
      </c>
      <c r="Z83" t="s">
        <v>847</v>
      </c>
      <c r="AA83" s="2">
        <v>42768.238217592596</v>
      </c>
      <c r="AB83" s="2">
        <v>42813.986597222225</v>
      </c>
      <c r="AD83">
        <v>3</v>
      </c>
      <c r="AE83" t="str">
        <f t="shared" ca="1" si="20"/>
        <v>Snapshots</v>
      </c>
      <c r="AF83" t="str">
        <f t="shared" ca="1" si="21"/>
        <v>Avitus_1.4.0.61-20170329</v>
      </c>
      <c r="AG83" t="str">
        <f t="shared" ca="1" si="22"/>
        <v>NoWaive</v>
      </c>
      <c r="AH83" t="str">
        <f t="shared" ca="1" si="23"/>
        <v>P2</v>
      </c>
    </row>
    <row r="84" spans="1:34" x14ac:dyDescent="0.3">
      <c r="A84">
        <f t="shared" si="16"/>
        <v>16</v>
      </c>
      <c r="B84">
        <f t="shared" si="17"/>
        <v>2</v>
      </c>
      <c r="C84" s="4">
        <f t="shared" ca="1" si="18"/>
        <v>96848</v>
      </c>
      <c r="D84">
        <v>96848</v>
      </c>
      <c r="E84" t="s">
        <v>218</v>
      </c>
      <c r="F84" t="s">
        <v>55</v>
      </c>
      <c r="G84" t="s">
        <v>182</v>
      </c>
      <c r="H84" t="s">
        <v>94</v>
      </c>
      <c r="I84" t="s">
        <v>30</v>
      </c>
      <c r="J84" t="s">
        <v>123</v>
      </c>
      <c r="K84" t="str">
        <f t="shared" ca="1" si="19"/>
        <v>.</v>
      </c>
      <c r="L84" t="s">
        <v>484</v>
      </c>
      <c r="M84" t="s">
        <v>768</v>
      </c>
      <c r="N84" t="s">
        <v>725</v>
      </c>
      <c r="Q84" t="s">
        <v>82</v>
      </c>
      <c r="S84" t="s">
        <v>269</v>
      </c>
      <c r="T84" t="s">
        <v>23</v>
      </c>
      <c r="U84" t="s">
        <v>22</v>
      </c>
      <c r="V84" t="s">
        <v>29</v>
      </c>
      <c r="W84" t="s">
        <v>54</v>
      </c>
      <c r="X84" t="s">
        <v>218</v>
      </c>
      <c r="Y84" t="s">
        <v>484</v>
      </c>
      <c r="Z84" t="s">
        <v>484</v>
      </c>
      <c r="AA84" s="2">
        <v>42802.22383101852</v>
      </c>
      <c r="AB84" s="2">
        <v>42816.003622685188</v>
      </c>
      <c r="AD84">
        <v>1</v>
      </c>
      <c r="AE84" t="str">
        <f t="shared" ca="1" si="20"/>
        <v>Snapshots</v>
      </c>
      <c r="AF84" t="str">
        <f t="shared" ca="1" si="21"/>
        <v>Avitus_1.4.0.62-20170405</v>
      </c>
      <c r="AG84" t="str">
        <f t="shared" ca="1" si="22"/>
        <v>NoWaive</v>
      </c>
      <c r="AH84" t="str">
        <f t="shared" ca="1" si="23"/>
        <v>P2</v>
      </c>
    </row>
    <row r="85" spans="1:34" x14ac:dyDescent="0.3">
      <c r="A85">
        <f t="shared" si="16"/>
        <v>42204</v>
      </c>
      <c r="B85">
        <f t="shared" si="17"/>
        <v>42204</v>
      </c>
      <c r="C85" s="4">
        <f t="shared" ca="1" si="18"/>
        <v>0</v>
      </c>
      <c r="J85" t="s">
        <v>123</v>
      </c>
      <c r="K85" t="str">
        <f t="shared" ca="1" si="19"/>
        <v>.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42204</v>
      </c>
      <c r="B86">
        <f t="shared" si="17"/>
        <v>42204</v>
      </c>
      <c r="C86" s="4">
        <f t="shared" ca="1" si="18"/>
        <v>0</v>
      </c>
      <c r="J86" t="s">
        <v>123</v>
      </c>
      <c r="K86" t="str">
        <f t="shared" ca="1" si="19"/>
        <v>.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42204</v>
      </c>
      <c r="B87">
        <f t="shared" si="17"/>
        <v>42204</v>
      </c>
      <c r="C87" s="4">
        <f t="shared" ca="1" si="18"/>
        <v>0</v>
      </c>
      <c r="J87" t="s">
        <v>123</v>
      </c>
      <c r="K87" t="str">
        <f t="shared" ca="1" si="19"/>
        <v>.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42204</v>
      </c>
      <c r="B88">
        <f t="shared" si="17"/>
        <v>42204</v>
      </c>
      <c r="C88" s="4">
        <f t="shared" ca="1" si="18"/>
        <v>0</v>
      </c>
      <c r="J88" t="s">
        <v>123</v>
      </c>
      <c r="K88" t="str">
        <f t="shared" ca="1" si="19"/>
        <v>.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42204</v>
      </c>
      <c r="B89">
        <f t="shared" si="17"/>
        <v>42204</v>
      </c>
      <c r="C89" s="4">
        <f t="shared" ca="1" si="18"/>
        <v>0</v>
      </c>
      <c r="J89" t="s">
        <v>123</v>
      </c>
      <c r="K89" t="str">
        <f t="shared" ca="1" si="19"/>
        <v>.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42204</v>
      </c>
      <c r="B90">
        <f t="shared" si="17"/>
        <v>42204</v>
      </c>
      <c r="C90" s="4">
        <f t="shared" ca="1" si="18"/>
        <v>0</v>
      </c>
      <c r="J90" t="s">
        <v>123</v>
      </c>
      <c r="K90" t="str">
        <f t="shared" ca="1" si="19"/>
        <v>.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42204</v>
      </c>
      <c r="B91">
        <f t="shared" si="17"/>
        <v>42204</v>
      </c>
      <c r="C91" s="4">
        <f t="shared" ca="1" si="18"/>
        <v>0</v>
      </c>
      <c r="J91" t="s">
        <v>123</v>
      </c>
      <c r="K91" t="str">
        <f t="shared" ca="1" si="19"/>
        <v>.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42204</v>
      </c>
      <c r="B92">
        <f t="shared" si="17"/>
        <v>42204</v>
      </c>
      <c r="C92" s="4">
        <f t="shared" ca="1" si="18"/>
        <v>0</v>
      </c>
      <c r="J92" t="s">
        <v>123</v>
      </c>
      <c r="K92" t="str">
        <f t="shared" ca="1" si="19"/>
        <v>.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42204</v>
      </c>
      <c r="B93">
        <f t="shared" si="17"/>
        <v>42204</v>
      </c>
      <c r="C93" s="4">
        <f t="shared" ca="1" si="18"/>
        <v>0</v>
      </c>
      <c r="J93" t="s">
        <v>123</v>
      </c>
      <c r="K93" t="str">
        <f t="shared" ca="1" si="19"/>
        <v>.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42204</v>
      </c>
      <c r="B94">
        <f t="shared" si="17"/>
        <v>42204</v>
      </c>
      <c r="C94" s="4">
        <f t="shared" ca="1" si="18"/>
        <v>0</v>
      </c>
      <c r="J94" t="s">
        <v>123</v>
      </c>
      <c r="K94" t="str">
        <f t="shared" ca="1" si="19"/>
        <v>.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42204</v>
      </c>
      <c r="B95">
        <f t="shared" si="17"/>
        <v>42204</v>
      </c>
      <c r="C95" s="4">
        <f t="shared" ca="1" si="18"/>
        <v>0</v>
      </c>
      <c r="J95" t="s">
        <v>123</v>
      </c>
      <c r="K95" t="str">
        <f t="shared" ca="1" si="19"/>
        <v>.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42204</v>
      </c>
      <c r="B96">
        <f t="shared" si="17"/>
        <v>42204</v>
      </c>
      <c r="C96" s="4">
        <f t="shared" ca="1" si="18"/>
        <v>0</v>
      </c>
      <c r="J96" t="s">
        <v>123</v>
      </c>
      <c r="K96" t="str">
        <f t="shared" ca="1" si="19"/>
        <v>.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42204</v>
      </c>
      <c r="B97">
        <f t="shared" si="17"/>
        <v>42204</v>
      </c>
      <c r="C97" s="4">
        <f t="shared" ca="1" si="18"/>
        <v>0</v>
      </c>
      <c r="J97" t="s">
        <v>123</v>
      </c>
      <c r="K97" t="str">
        <f t="shared" ca="1" si="19"/>
        <v>.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42204</v>
      </c>
      <c r="B98">
        <f t="shared" si="17"/>
        <v>42204</v>
      </c>
      <c r="C98" s="4">
        <f t="shared" ca="1" si="18"/>
        <v>0</v>
      </c>
      <c r="J98" t="s">
        <v>123</v>
      </c>
      <c r="K98" t="str">
        <f t="shared" ca="1" si="19"/>
        <v>.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42204</v>
      </c>
      <c r="B99">
        <f t="shared" si="17"/>
        <v>42204</v>
      </c>
      <c r="C99" s="4">
        <f t="shared" ca="1" si="18"/>
        <v>0</v>
      </c>
      <c r="J99" t="s">
        <v>123</v>
      </c>
      <c r="K99" t="str">
        <f t="shared" ca="1" si="19"/>
        <v>.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42204</v>
      </c>
      <c r="B100">
        <f t="shared" si="17"/>
        <v>42204</v>
      </c>
      <c r="C100" s="4">
        <f t="shared" ca="1" si="18"/>
        <v>0</v>
      </c>
      <c r="J100" t="s">
        <v>123</v>
      </c>
      <c r="K100" t="str">
        <f t="shared" ca="1" si="19"/>
        <v>.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83</v>
      </c>
      <c r="K103" t="s">
        <v>893</v>
      </c>
    </row>
    <row r="104" spans="1:34" x14ac:dyDescent="0.3">
      <c r="G104" t="s">
        <v>153</v>
      </c>
      <c r="I104" t="str">
        <f>CONCATENATE(MID($K$103,11,5), " Report")</f>
        <v>03-24 Report</v>
      </c>
      <c r="K104" s="6">
        <v>42818</v>
      </c>
    </row>
    <row r="105" spans="1:34" x14ac:dyDescent="0.3">
      <c r="F105" t="s">
        <v>150</v>
      </c>
      <c r="G105">
        <f ca="1">COUNTIFS(K2:K100,"=NTR")</f>
        <v>5</v>
      </c>
      <c r="I105">
        <f ca="1">INDIRECT("'" &amp; $K$103 &amp; "'!$g" &amp; ROW())</f>
        <v>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16</v>
      </c>
      <c r="I106">
        <f t="shared" ref="I106:I111" ca="1" si="24">INDIRECT("'" &amp; $K$103 &amp; "'!$g" &amp; ROW())</f>
        <v>13</v>
      </c>
      <c r="K106" s="7"/>
    </row>
    <row r="107" spans="1:34" x14ac:dyDescent="0.3">
      <c r="F107" t="s">
        <v>157</v>
      </c>
      <c r="G107">
        <f>COUNTIFS(B2:B81,"&gt;7",B2:B81,"&lt;400")-11</f>
        <v>11</v>
      </c>
      <c r="I107">
        <f t="shared" ca="1" si="24"/>
        <v>11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83</v>
      </c>
      <c r="I109">
        <f t="shared" ca="1" si="24"/>
        <v>83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16</v>
      </c>
      <c r="I111">
        <f t="shared" ca="1" si="24"/>
        <v>15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10</v>
      </c>
      <c r="H115" s="1">
        <f>COUNTIFS($F$2:$F$95,F115 &amp; "*",$H$2:$H$95,"P0")</f>
        <v>6</v>
      </c>
      <c r="I115" s="1">
        <f ca="1">INDIRECT("'" &amp; $K$103 &amp; "'!$g" &amp; ROW())</f>
        <v>10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1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11</v>
      </c>
      <c r="H117" s="1">
        <f t="shared" si="26"/>
        <v>6</v>
      </c>
      <c r="I117" s="1">
        <f t="shared" ca="1" si="27"/>
        <v>9</v>
      </c>
    </row>
    <row r="118" spans="5:13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5</v>
      </c>
    </row>
    <row r="119" spans="5:13" x14ac:dyDescent="0.3">
      <c r="F119" t="s">
        <v>253</v>
      </c>
      <c r="G119" s="1">
        <f t="shared" si="25"/>
        <v>5</v>
      </c>
      <c r="H119" s="1">
        <f t="shared" si="26"/>
        <v>3</v>
      </c>
      <c r="I119" s="1">
        <f t="shared" ca="1" si="27"/>
        <v>8</v>
      </c>
      <c r="K119" t="s">
        <v>161</v>
      </c>
    </row>
    <row r="120" spans="5:13" x14ac:dyDescent="0.3">
      <c r="F120" t="s">
        <v>48</v>
      </c>
      <c r="G120" s="1">
        <f t="shared" si="25"/>
        <v>3</v>
      </c>
      <c r="H120" s="1">
        <f t="shared" si="26"/>
        <v>1</v>
      </c>
      <c r="I120" s="1">
        <f t="shared" ca="1" si="27"/>
        <v>3</v>
      </c>
      <c r="K120" t="s">
        <v>162</v>
      </c>
    </row>
    <row r="121" spans="5:13" x14ac:dyDescent="0.3">
      <c r="F121" t="s">
        <v>215</v>
      </c>
      <c r="G121" s="1">
        <f t="shared" si="25"/>
        <v>1</v>
      </c>
      <c r="H121" s="1">
        <f t="shared" si="26"/>
        <v>1</v>
      </c>
      <c r="I121" s="1">
        <f t="shared" ca="1" si="27"/>
        <v>1</v>
      </c>
      <c r="K121" t="s">
        <v>163</v>
      </c>
    </row>
    <row r="122" spans="5:13" x14ac:dyDescent="0.3">
      <c r="F122" t="s">
        <v>28</v>
      </c>
      <c r="G122" s="1">
        <f t="shared" si="25"/>
        <v>12</v>
      </c>
      <c r="H122" s="1">
        <f t="shared" si="26"/>
        <v>3</v>
      </c>
      <c r="I122" s="1">
        <f t="shared" ca="1" si="27"/>
        <v>12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1</v>
      </c>
      <c r="H124" s="1">
        <f t="shared" si="26"/>
        <v>0</v>
      </c>
      <c r="I124" s="1">
        <f t="shared" ca="1" si="27"/>
        <v>1</v>
      </c>
    </row>
    <row r="125" spans="5:13" x14ac:dyDescent="0.3">
      <c r="F125" t="s">
        <v>75</v>
      </c>
      <c r="G125" s="1">
        <f t="shared" si="25"/>
        <v>12</v>
      </c>
      <c r="H125" s="1">
        <f t="shared" si="26"/>
        <v>4</v>
      </c>
      <c r="I125" s="1">
        <f t="shared" ca="1" si="27"/>
        <v>11</v>
      </c>
      <c r="M125" t="str">
        <f>CONCATENATE("Prev Rpt= ",$K$103)</f>
        <v>Prev Rpt= bugs-2017-03-24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39</v>
      </c>
      <c r="M126">
        <f ca="1">INDIRECT("'" &amp; $K$103 &amp; "'!$l" &amp; ROW())</f>
        <v>40</v>
      </c>
    </row>
    <row r="127" spans="5:13" x14ac:dyDescent="0.3">
      <c r="F127" t="s">
        <v>97</v>
      </c>
      <c r="G127" s="1">
        <f t="shared" si="25"/>
        <v>1</v>
      </c>
      <c r="H127" s="1">
        <f t="shared" si="26"/>
        <v>1</v>
      </c>
      <c r="I127" s="1">
        <f t="shared" ca="1" si="27"/>
        <v>1</v>
      </c>
      <c r="K127" t="s">
        <v>199</v>
      </c>
      <c r="L127">
        <f>COUNTIFS(H2:H95, "p1")</f>
        <v>11</v>
      </c>
      <c r="M127">
        <f ca="1">INDIRECT("'" &amp; $K$103 &amp; "'!$l" &amp; ROW())</f>
        <v>11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29</v>
      </c>
      <c r="M128">
        <f ca="1">INDIRECT("'" &amp; $K$103 &amp; "'!$l" &amp; ROW())</f>
        <v>27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1</v>
      </c>
      <c r="K129" t="s">
        <v>203</v>
      </c>
      <c r="L129">
        <f>COUNTIFS(H2:H95, "unspecified")</f>
        <v>4</v>
      </c>
      <c r="M129">
        <f ca="1">INDIRECT("'" &amp; $K$103 &amp; "'!$l" &amp; ROW())</f>
        <v>5</v>
      </c>
    </row>
    <row r="130" spans="5:13" x14ac:dyDescent="0.3">
      <c r="F130" t="s">
        <v>86</v>
      </c>
      <c r="G130" s="1">
        <f t="shared" si="25"/>
        <v>13</v>
      </c>
      <c r="H130" s="1">
        <f t="shared" si="26"/>
        <v>6</v>
      </c>
      <c r="I130" s="1">
        <f t="shared" ca="1" si="27"/>
        <v>13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83</v>
      </c>
      <c r="M131" s="1">
        <f ca="1">SUM(M126:M129)</f>
        <v>83</v>
      </c>
    </row>
    <row r="132" spans="5:13" s="1" customFormat="1" x14ac:dyDescent="0.3">
      <c r="F132" s="1" t="s">
        <v>55</v>
      </c>
      <c r="G132" s="1">
        <f>COUNTIFS($F$2:$F$95,F132 &amp; "*")</f>
        <v>6</v>
      </c>
      <c r="H132" s="1">
        <f>COUNTIFS($F$2:$F$95,F132 &amp; "*",$H$2:$H$95,"P0")</f>
        <v>1</v>
      </c>
      <c r="I132" s="1">
        <f t="shared" ca="1" si="27"/>
        <v>6</v>
      </c>
    </row>
    <row r="133" spans="5:13" s="1" customFormat="1" x14ac:dyDescent="0.3">
      <c r="G133" s="1">
        <f>SUM(G115:G132)</f>
        <v>83</v>
      </c>
      <c r="H133" s="1">
        <f>SUM(H115:H132)</f>
        <v>39</v>
      </c>
      <c r="I133" s="1">
        <f ca="1">SUM(I115:I132)</f>
        <v>83</v>
      </c>
      <c r="K133" s="13" t="s">
        <v>833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3</v>
      </c>
      <c r="I136" s="1">
        <f ca="1">INDIRECT("'" &amp; $K$103 &amp; "'!$g" &amp; ROW())</f>
        <v>3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50</v>
      </c>
      <c r="I137" s="1">
        <f ca="1">INDIRECT("'" &amp; $K$103 &amp; "'!$g" &amp; ROW())</f>
        <v>47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30</v>
      </c>
      <c r="I138" s="1">
        <f ca="1">INDIRECT("'" &amp; $K$103 &amp; "'!$g" &amp; ROW())</f>
        <v>33</v>
      </c>
    </row>
    <row r="139" spans="5:13" x14ac:dyDescent="0.3">
      <c r="G139">
        <f>SUM(G136:G138)</f>
        <v>83</v>
      </c>
      <c r="I139">
        <f ca="1">INDIRECT("'" &amp; $K$103 &amp; "'!$g" &amp; ROW())</f>
        <v>83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51</v>
      </c>
      <c r="I141">
        <f ca="1">INDIRECT("'" &amp; $K$103 &amp; "'!$g" &amp;ROW())</f>
        <v>53</v>
      </c>
    </row>
    <row r="142" spans="5:13" s="1" customFormat="1" x14ac:dyDescent="0.3">
      <c r="E142"/>
      <c r="F142" t="s">
        <v>77</v>
      </c>
      <c r="G142">
        <f t="shared" si="28"/>
        <v>2</v>
      </c>
      <c r="I142">
        <f t="shared" ref="I142:I147" ca="1" si="29">INDIRECT("'" &amp; $K$103 &amp; "'!$g" &amp;ROW())</f>
        <v>2</v>
      </c>
    </row>
    <row r="143" spans="5:13" x14ac:dyDescent="0.3">
      <c r="F143" t="s">
        <v>43</v>
      </c>
      <c r="G143">
        <f t="shared" si="28"/>
        <v>17</v>
      </c>
      <c r="I143">
        <f t="shared" ca="1" si="29"/>
        <v>15</v>
      </c>
    </row>
    <row r="144" spans="5:13" s="1" customFormat="1" x14ac:dyDescent="0.3">
      <c r="E144"/>
      <c r="F144" t="s">
        <v>29</v>
      </c>
      <c r="G144">
        <f t="shared" si="28"/>
        <v>12</v>
      </c>
      <c r="I144">
        <f t="shared" ca="1" si="29"/>
        <v>12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0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83</v>
      </c>
      <c r="I149" s="1">
        <f ca="1">SUM(I141:I147)</f>
        <v>83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0</v>
      </c>
    </row>
    <row r="158" spans="5:9" x14ac:dyDescent="0.3">
      <c r="F158" t="s">
        <v>769</v>
      </c>
      <c r="G158">
        <f t="shared" si="31"/>
        <v>8</v>
      </c>
      <c r="I158">
        <f t="shared" ca="1" si="30"/>
        <v>8</v>
      </c>
    </row>
    <row r="159" spans="5:9" x14ac:dyDescent="0.3">
      <c r="F159" t="s">
        <v>768</v>
      </c>
      <c r="G159">
        <f t="shared" si="31"/>
        <v>6</v>
      </c>
      <c r="I159">
        <f t="shared" ca="1" si="30"/>
        <v>6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>
    <sortState ref="A2:AH101">
      <sortCondition ref="F2:F100"/>
    </sortState>
  </autoFilter>
  <conditionalFormatting sqref="F2:F100">
    <cfRule type="expression" dxfId="111" priority="4">
      <formula>IF(AND(F2 &lt;&gt; AE2, AE2 &lt;&gt; "NTR"), 1,0)</formula>
    </cfRule>
  </conditionalFormatting>
  <conditionalFormatting sqref="M2:M100">
    <cfRule type="expression" dxfId="110" priority="3">
      <formula>IF(AND(M2&lt;&gt;AF2,AF2 &lt;&gt; "---"),IF(AF2 &lt;&gt; "NoTarg",1,0),0)</formula>
    </cfRule>
  </conditionalFormatting>
  <conditionalFormatting sqref="L2:L100">
    <cfRule type="expression" dxfId="109" priority="2">
      <formula>IF(AND(L2 &lt;&gt; AG2, AG2 &lt;&gt; "NoWaive"), 1,0)</formula>
    </cfRule>
  </conditionalFormatting>
  <conditionalFormatting sqref="H2:H100">
    <cfRule type="expression" dxfId="108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07" priority="5">
      <formula>MOD(ROW(),2)=0</formula>
    </cfRule>
  </conditionalFormatting>
  <hyperlinks>
    <hyperlink ref="K115" r:id="rId1"/>
    <hyperlink ref="K1" location="'bugs-2017-03-24-1'!K118" display="Prev Notes"/>
    <hyperlink ref="N111" location="'bugs-2017-03-24-1'!A2" display="Top"/>
    <hyperlink ref="E12" r:id="rId2" display="moorthy.mm@hpe.com"/>
    <hyperlink ref="E69" r:id="rId3" display="gabriel.vicoveanu@hpe.com"/>
    <hyperlink ref="E13" r:id="rId4" display="akshay.ballal@hpe.com"/>
    <hyperlink ref="K137" r:id="rId5"/>
    <hyperlink ref="K134" r:id="rId6"/>
    <hyperlink ref="E57" r:id="rId7" display="matt.dumm@hpe.com"/>
  </hyperlink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41" r:id="rId11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42" r:id="rId12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43" r:id="rId13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44" r:id="rId14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45" r:id="rId15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46" r:id="rId16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47" r:id="rId17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48" r:id="rId18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49" r:id="rId19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50" r:id="rId20" name="Button 10">
              <controlPr defaultSize="0" print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AH174"/>
  <sheetViews>
    <sheetView zoomScale="62" zoomScaleNormal="62" workbookViewId="0">
      <pane ySplit="1" topLeftCell="A95" activePane="bottomLeft" state="frozen"/>
      <selection pane="bottomLeft" activeCell="K117" sqref="K117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83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24-Mar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157</v>
      </c>
      <c r="B2">
        <f t="shared" ref="B2:B33" si="1">DAYS360(AB2,$K$104)</f>
        <v>39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412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294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42781.136886574073</v>
      </c>
      <c r="AD2">
        <v>5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114</v>
      </c>
      <c r="B3">
        <f t="shared" si="1"/>
        <v>10</v>
      </c>
      <c r="C3" s="4">
        <f t="shared" ca="1" si="2"/>
        <v>93106</v>
      </c>
      <c r="D3">
        <v>93106</v>
      </c>
      <c r="E3" t="s">
        <v>412</v>
      </c>
      <c r="F3" t="s">
        <v>45</v>
      </c>
      <c r="G3" t="s">
        <v>46</v>
      </c>
      <c r="H3" t="s">
        <v>184</v>
      </c>
      <c r="I3" t="s">
        <v>245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295</v>
      </c>
      <c r="Q3" t="s">
        <v>82</v>
      </c>
      <c r="S3" t="s">
        <v>269</v>
      </c>
      <c r="T3" t="s">
        <v>36</v>
      </c>
      <c r="U3" t="s">
        <v>39</v>
      </c>
      <c r="V3" t="s">
        <v>82</v>
      </c>
      <c r="W3" t="s">
        <v>95</v>
      </c>
      <c r="X3" t="s">
        <v>272</v>
      </c>
      <c r="Y3" t="s">
        <v>100</v>
      </c>
      <c r="Z3" t="s">
        <v>484</v>
      </c>
      <c r="AA3" s="2">
        <v>42704.326469907406</v>
      </c>
      <c r="AB3" s="2">
        <v>42808.045081018521</v>
      </c>
      <c r="AD3">
        <v>5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P0</v>
      </c>
    </row>
    <row r="4" spans="1:34" x14ac:dyDescent="0.3">
      <c r="A4">
        <f t="shared" si="0"/>
        <v>67</v>
      </c>
      <c r="B4">
        <f t="shared" si="1"/>
        <v>8</v>
      </c>
      <c r="C4" s="4">
        <f t="shared" ca="1" si="2"/>
        <v>94665</v>
      </c>
      <c r="D4">
        <v>94665</v>
      </c>
      <c r="E4" t="s">
        <v>251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768</v>
      </c>
      <c r="N4" t="s">
        <v>298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42752.942291666666</v>
      </c>
      <c r="AB4" s="2">
        <v>42810.113634259258</v>
      </c>
      <c r="AD4">
        <v>9</v>
      </c>
      <c r="AE4" t="str">
        <f t="shared" ca="1" si="4"/>
        <v>ADE</v>
      </c>
      <c r="AF4" t="str">
        <f t="shared" ca="1" si="5"/>
        <v>Avitus_1.4.0.62-20170405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60</v>
      </c>
      <c r="B5">
        <f t="shared" si="1"/>
        <v>3</v>
      </c>
      <c r="C5" s="4">
        <f t="shared" ca="1" si="2"/>
        <v>94952</v>
      </c>
      <c r="D5">
        <v>94952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768</v>
      </c>
      <c r="N5" t="s">
        <v>301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42759.143217592595</v>
      </c>
      <c r="AB5" s="2">
        <v>42815.121018518519</v>
      </c>
      <c r="AD5">
        <v>4</v>
      </c>
      <c r="AE5" t="str">
        <f t="shared" ca="1" si="4"/>
        <v>ADE</v>
      </c>
      <c r="AF5" t="str">
        <f t="shared" ca="1" si="5"/>
        <v>Avitus_1.4.0.62-20170405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30</v>
      </c>
      <c r="B6">
        <f t="shared" si="1"/>
        <v>2</v>
      </c>
      <c r="C6" s="4">
        <f t="shared" ca="1" si="2"/>
        <v>96366</v>
      </c>
      <c r="D6">
        <v>96366</v>
      </c>
      <c r="E6" t="s">
        <v>59</v>
      </c>
      <c r="F6" t="s">
        <v>45</v>
      </c>
      <c r="G6" t="s">
        <v>46</v>
      </c>
      <c r="H6" t="s">
        <v>184</v>
      </c>
      <c r="I6" t="s">
        <v>81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587</v>
      </c>
      <c r="P6" t="s">
        <v>117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109</v>
      </c>
      <c r="X6" t="s">
        <v>410</v>
      </c>
      <c r="Y6" t="s">
        <v>484</v>
      </c>
      <c r="Z6" t="s">
        <v>484</v>
      </c>
      <c r="AA6" s="2">
        <v>42790.25513888889</v>
      </c>
      <c r="AB6" s="2">
        <v>42816.157673611109</v>
      </c>
      <c r="AD6">
        <v>1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30</v>
      </c>
      <c r="B7">
        <f t="shared" si="1"/>
        <v>2</v>
      </c>
      <c r="C7" s="4">
        <f t="shared" ca="1" si="2"/>
        <v>96370</v>
      </c>
      <c r="D7">
        <v>96370</v>
      </c>
      <c r="E7" t="s">
        <v>104</v>
      </c>
      <c r="F7" t="s">
        <v>45</v>
      </c>
      <c r="G7" t="s">
        <v>46</v>
      </c>
      <c r="H7" t="s">
        <v>184</v>
      </c>
      <c r="I7" t="s">
        <v>560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591</v>
      </c>
      <c r="Q7" t="s">
        <v>82</v>
      </c>
      <c r="S7" t="s">
        <v>269</v>
      </c>
      <c r="T7" t="s">
        <v>23</v>
      </c>
      <c r="U7" t="s">
        <v>39</v>
      </c>
      <c r="V7" t="s">
        <v>82</v>
      </c>
      <c r="W7" t="s">
        <v>95</v>
      </c>
      <c r="X7" t="s">
        <v>405</v>
      </c>
      <c r="Y7" t="s">
        <v>484</v>
      </c>
      <c r="Z7" t="s">
        <v>484</v>
      </c>
      <c r="AA7" s="2">
        <v>42790.31486111111</v>
      </c>
      <c r="AB7" s="2">
        <v>42816.175821759258</v>
      </c>
      <c r="AD7">
        <v>7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14</v>
      </c>
      <c r="B8">
        <f t="shared" si="1"/>
        <v>1</v>
      </c>
      <c r="C8" s="4">
        <f t="shared" ca="1" si="2"/>
        <v>96940</v>
      </c>
      <c r="D8">
        <v>96940</v>
      </c>
      <c r="E8" t="s">
        <v>56</v>
      </c>
      <c r="F8" t="s">
        <v>45</v>
      </c>
      <c r="G8" t="s">
        <v>482</v>
      </c>
      <c r="H8" t="s">
        <v>94</v>
      </c>
      <c r="I8" t="s">
        <v>249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744</v>
      </c>
      <c r="Q8" t="s">
        <v>82</v>
      </c>
      <c r="S8" t="s">
        <v>269</v>
      </c>
      <c r="T8" t="s">
        <v>36</v>
      </c>
      <c r="U8" t="s">
        <v>39</v>
      </c>
      <c r="V8" t="s">
        <v>82</v>
      </c>
      <c r="W8" t="s">
        <v>95</v>
      </c>
      <c r="X8" t="s">
        <v>290</v>
      </c>
      <c r="Y8" t="s">
        <v>484</v>
      </c>
      <c r="Z8" t="s">
        <v>484</v>
      </c>
      <c r="AA8" s="2">
        <v>42804.136145833334</v>
      </c>
      <c r="AB8" s="2">
        <v>42817.292951388888</v>
      </c>
      <c r="AD8">
        <v>2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P2</v>
      </c>
    </row>
    <row r="9" spans="1:34" x14ac:dyDescent="0.3">
      <c r="A9">
        <f t="shared" si="0"/>
        <v>14</v>
      </c>
      <c r="B9">
        <f t="shared" si="1"/>
        <v>1</v>
      </c>
      <c r="C9" s="4">
        <f t="shared" ca="1" si="2"/>
        <v>96943</v>
      </c>
      <c r="D9">
        <v>96943</v>
      </c>
      <c r="E9" t="s">
        <v>145</v>
      </c>
      <c r="F9" t="s">
        <v>45</v>
      </c>
      <c r="G9" t="s">
        <v>55</v>
      </c>
      <c r="H9" t="s">
        <v>156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753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145</v>
      </c>
      <c r="Y9" t="s">
        <v>484</v>
      </c>
      <c r="Z9" t="s">
        <v>484</v>
      </c>
      <c r="AA9" s="2">
        <v>42804.168564814812</v>
      </c>
      <c r="AB9" s="2">
        <v>42817.232731481483</v>
      </c>
      <c r="AD9">
        <v>9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unspecified</v>
      </c>
    </row>
    <row r="10" spans="1:34" x14ac:dyDescent="0.3">
      <c r="A10">
        <f t="shared" si="0"/>
        <v>8</v>
      </c>
      <c r="B10">
        <f t="shared" si="1"/>
        <v>3</v>
      </c>
      <c r="C10" s="4">
        <f t="shared" ca="1" si="2"/>
        <v>97125</v>
      </c>
      <c r="D10">
        <v>97125</v>
      </c>
      <c r="E10" t="s">
        <v>536</v>
      </c>
      <c r="F10" t="s">
        <v>45</v>
      </c>
      <c r="G10" t="s">
        <v>46</v>
      </c>
      <c r="H10" t="s">
        <v>156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790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Z10" t="s">
        <v>484</v>
      </c>
      <c r="AA10" s="2">
        <v>42810.059907407405</v>
      </c>
      <c r="AB10" s="2">
        <v>42815.153425925928</v>
      </c>
      <c r="AD10">
        <v>4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unspecified</v>
      </c>
    </row>
    <row r="11" spans="1:34" x14ac:dyDescent="0.3">
      <c r="A11">
        <f t="shared" si="0"/>
        <v>5</v>
      </c>
      <c r="B11">
        <f t="shared" si="1"/>
        <v>3</v>
      </c>
      <c r="C11" s="4">
        <f t="shared" ca="1" si="2"/>
        <v>97247</v>
      </c>
      <c r="D11">
        <v>97247</v>
      </c>
      <c r="E11" t="s">
        <v>438</v>
      </c>
      <c r="F11" t="s">
        <v>45</v>
      </c>
      <c r="G11" t="s">
        <v>131</v>
      </c>
      <c r="H11" t="s">
        <v>184</v>
      </c>
      <c r="I11" t="s">
        <v>68</v>
      </c>
      <c r="J11" t="s">
        <v>123</v>
      </c>
      <c r="K11" t="str">
        <f t="shared" ca="1" si="3"/>
        <v>.</v>
      </c>
      <c r="L11" t="s">
        <v>484</v>
      </c>
      <c r="M11" t="s">
        <v>768</v>
      </c>
      <c r="N11" t="s">
        <v>816</v>
      </c>
      <c r="P11" t="s">
        <v>616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90</v>
      </c>
      <c r="X11" t="s">
        <v>617</v>
      </c>
      <c r="Y11" t="s">
        <v>484</v>
      </c>
      <c r="Z11" t="s">
        <v>484</v>
      </c>
      <c r="AA11" s="2">
        <v>42813.979155092595</v>
      </c>
      <c r="AB11" s="2">
        <v>42815.055590277778</v>
      </c>
      <c r="AD11">
        <v>4</v>
      </c>
      <c r="AE11" t="str">
        <f t="shared" ca="1" si="4"/>
        <v>ADE</v>
      </c>
      <c r="AF11" t="str">
        <f t="shared" ca="1" si="5"/>
        <v>Avitus_1.4.0.62-20170405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8</v>
      </c>
      <c r="B12">
        <f t="shared" si="1"/>
        <v>1</v>
      </c>
      <c r="C12" s="4">
        <f t="shared" ca="1" si="2"/>
        <v>97130</v>
      </c>
      <c r="D12">
        <v>97130</v>
      </c>
      <c r="E12" t="s">
        <v>803</v>
      </c>
      <c r="F12" t="s">
        <v>61</v>
      </c>
      <c r="G12" t="s">
        <v>783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817</v>
      </c>
      <c r="Q12" t="s">
        <v>82</v>
      </c>
      <c r="S12" t="s">
        <v>269</v>
      </c>
      <c r="T12" t="s">
        <v>36</v>
      </c>
      <c r="U12" t="s">
        <v>35</v>
      </c>
      <c r="V12" t="s">
        <v>82</v>
      </c>
      <c r="W12" t="s">
        <v>54</v>
      </c>
      <c r="X12" t="s">
        <v>522</v>
      </c>
      <c r="Y12" t="s">
        <v>484</v>
      </c>
      <c r="Z12" t="s">
        <v>484</v>
      </c>
      <c r="AA12" s="2">
        <v>42810.142129629632</v>
      </c>
      <c r="AB12" s="2">
        <v>42817.14949074074</v>
      </c>
      <c r="AD12">
        <v>13</v>
      </c>
      <c r="AE12" t="str">
        <f t="shared" ca="1" si="4"/>
        <v>AntiVirus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15</v>
      </c>
      <c r="B13">
        <f t="shared" si="1"/>
        <v>3</v>
      </c>
      <c r="C13" s="4">
        <f t="shared" ca="1" si="2"/>
        <v>96925</v>
      </c>
      <c r="D13">
        <v>96925</v>
      </c>
      <c r="E13" t="s">
        <v>62</v>
      </c>
      <c r="F13" t="s">
        <v>63</v>
      </c>
      <c r="G13" t="s">
        <v>733</v>
      </c>
      <c r="H13" t="s">
        <v>184</v>
      </c>
      <c r="I13" t="s">
        <v>24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741</v>
      </c>
      <c r="O13">
        <v>17067</v>
      </c>
      <c r="Q13" t="s">
        <v>21</v>
      </c>
      <c r="S13" t="s">
        <v>269</v>
      </c>
      <c r="T13" t="s">
        <v>36</v>
      </c>
      <c r="U13" t="s">
        <v>22</v>
      </c>
      <c r="V13" t="s">
        <v>190</v>
      </c>
      <c r="W13" t="s">
        <v>26</v>
      </c>
      <c r="X13" t="s">
        <v>742</v>
      </c>
      <c r="Y13" t="s">
        <v>100</v>
      </c>
      <c r="Z13" t="s">
        <v>484</v>
      </c>
      <c r="AA13" s="2">
        <v>42803.627939814818</v>
      </c>
      <c r="AB13" s="2">
        <v>42815.312349537038</v>
      </c>
      <c r="AD13">
        <v>13</v>
      </c>
      <c r="AE13" t="str">
        <f t="shared" ca="1" si="4"/>
        <v>AvatarFS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2</v>
      </c>
      <c r="B14">
        <f t="shared" si="1"/>
        <v>2</v>
      </c>
      <c r="C14" s="4">
        <f t="shared" ca="1" si="2"/>
        <v>97354</v>
      </c>
      <c r="D14">
        <v>97354</v>
      </c>
      <c r="E14" t="s">
        <v>62</v>
      </c>
      <c r="F14" t="s">
        <v>63</v>
      </c>
      <c r="G14" t="s">
        <v>841</v>
      </c>
      <c r="H14" t="s">
        <v>94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844</v>
      </c>
      <c r="Q14" t="s">
        <v>21</v>
      </c>
      <c r="S14" t="s">
        <v>269</v>
      </c>
      <c r="T14" t="s">
        <v>36</v>
      </c>
      <c r="U14" t="s">
        <v>35</v>
      </c>
      <c r="V14" t="s">
        <v>82</v>
      </c>
      <c r="W14" t="s">
        <v>105</v>
      </c>
      <c r="X14" t="s">
        <v>845</v>
      </c>
      <c r="Y14" t="s">
        <v>484</v>
      </c>
      <c r="Z14" t="s">
        <v>484</v>
      </c>
      <c r="AA14" s="2">
        <v>42816.056284722225</v>
      </c>
      <c r="AB14" s="2">
        <v>42816.389664351853</v>
      </c>
      <c r="AD14">
        <v>1</v>
      </c>
      <c r="AE14" t="str">
        <f t="shared" ca="1" si="4"/>
        <v>AvatarFS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P2</v>
      </c>
    </row>
    <row r="15" spans="1:34" x14ac:dyDescent="0.3">
      <c r="A15">
        <f t="shared" si="0"/>
        <v>74</v>
      </c>
      <c r="B15">
        <f t="shared" si="1"/>
        <v>2</v>
      </c>
      <c r="C15" s="4">
        <f t="shared" ca="1" si="2"/>
        <v>94384</v>
      </c>
      <c r="D15">
        <v>94384</v>
      </c>
      <c r="E15" t="s">
        <v>130</v>
      </c>
      <c r="F15" t="s">
        <v>63</v>
      </c>
      <c r="G15" t="s">
        <v>64</v>
      </c>
      <c r="H15" t="s">
        <v>184</v>
      </c>
      <c r="I15" t="s">
        <v>81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308</v>
      </c>
      <c r="Q15" t="s">
        <v>82</v>
      </c>
      <c r="S15" t="s">
        <v>269</v>
      </c>
      <c r="T15" t="s">
        <v>36</v>
      </c>
      <c r="U15" t="s">
        <v>22</v>
      </c>
      <c r="V15" t="s">
        <v>82</v>
      </c>
      <c r="W15" t="s">
        <v>90</v>
      </c>
      <c r="X15" t="s">
        <v>300</v>
      </c>
      <c r="Y15" t="s">
        <v>484</v>
      </c>
      <c r="Z15" t="s">
        <v>484</v>
      </c>
      <c r="AA15" s="2">
        <v>42745.123425925929</v>
      </c>
      <c r="AB15" s="2">
        <v>42816.188194444447</v>
      </c>
      <c r="AD15">
        <v>14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x14ac:dyDescent="0.3">
      <c r="A16">
        <f t="shared" si="0"/>
        <v>57</v>
      </c>
      <c r="B16">
        <f t="shared" si="1"/>
        <v>4</v>
      </c>
      <c r="C16" s="4">
        <f t="shared" ca="1" si="2"/>
        <v>95107</v>
      </c>
      <c r="D16">
        <v>95107</v>
      </c>
      <c r="E16" t="s">
        <v>146</v>
      </c>
      <c r="F16" t="s">
        <v>63</v>
      </c>
      <c r="G16" t="s">
        <v>66</v>
      </c>
      <c r="H16" t="s">
        <v>184</v>
      </c>
      <c r="I16" t="s">
        <v>30</v>
      </c>
      <c r="J16" t="s">
        <v>123</v>
      </c>
      <c r="K16" t="str">
        <f t="shared" ca="1" si="3"/>
        <v>.</v>
      </c>
      <c r="L16" t="s">
        <v>484</v>
      </c>
      <c r="M16" t="s">
        <v>769</v>
      </c>
      <c r="N16" t="s">
        <v>309</v>
      </c>
      <c r="P16" t="s">
        <v>210</v>
      </c>
      <c r="Q16" t="s">
        <v>82</v>
      </c>
      <c r="S16" t="s">
        <v>269</v>
      </c>
      <c r="T16" t="s">
        <v>23</v>
      </c>
      <c r="U16" t="s">
        <v>22</v>
      </c>
      <c r="V16" t="s">
        <v>82</v>
      </c>
      <c r="W16" t="s">
        <v>54</v>
      </c>
      <c r="X16" t="s">
        <v>146</v>
      </c>
      <c r="Y16" t="s">
        <v>484</v>
      </c>
      <c r="Z16" t="s">
        <v>851</v>
      </c>
      <c r="AA16" s="2">
        <v>42762.147650462961</v>
      </c>
      <c r="AB16" s="2">
        <v>42814.434479166666</v>
      </c>
      <c r="AD16">
        <v>6</v>
      </c>
      <c r="AE16" t="str">
        <f t="shared" ca="1" si="4"/>
        <v>AvatarFS</v>
      </c>
      <c r="AF16" t="str">
        <f t="shared" ca="1" si="5"/>
        <v>Avitus_1.4.0.61-20170329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32</v>
      </c>
      <c r="B17">
        <f t="shared" si="1"/>
        <v>8</v>
      </c>
      <c r="C17" s="4">
        <f t="shared" ca="1" si="2"/>
        <v>96279</v>
      </c>
      <c r="D17">
        <v>96279</v>
      </c>
      <c r="E17" t="s">
        <v>804</v>
      </c>
      <c r="F17" t="s">
        <v>63</v>
      </c>
      <c r="G17" t="s">
        <v>55</v>
      </c>
      <c r="H17" t="s">
        <v>184</v>
      </c>
      <c r="I17" t="s">
        <v>649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545</v>
      </c>
      <c r="Q17" t="s">
        <v>82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405</v>
      </c>
      <c r="Y17" t="s">
        <v>100</v>
      </c>
      <c r="Z17" t="s">
        <v>484</v>
      </c>
      <c r="AA17" s="2">
        <v>42788.363287037035</v>
      </c>
      <c r="AB17" s="2">
        <v>42810.963067129633</v>
      </c>
      <c r="AD17">
        <v>2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20</v>
      </c>
      <c r="B18">
        <f t="shared" si="1"/>
        <v>3</v>
      </c>
      <c r="C18" s="4">
        <f t="shared" ca="1" si="2"/>
        <v>96673</v>
      </c>
      <c r="D18">
        <v>96673</v>
      </c>
      <c r="E18" t="s">
        <v>410</v>
      </c>
      <c r="F18" t="s">
        <v>63</v>
      </c>
      <c r="G18" t="s">
        <v>647</v>
      </c>
      <c r="H18" t="s">
        <v>184</v>
      </c>
      <c r="I18" t="s">
        <v>81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670</v>
      </c>
      <c r="Q18" t="s">
        <v>82</v>
      </c>
      <c r="S18" t="s">
        <v>269</v>
      </c>
      <c r="T18" t="s">
        <v>23</v>
      </c>
      <c r="U18" t="s">
        <v>22</v>
      </c>
      <c r="V18" t="s">
        <v>82</v>
      </c>
      <c r="W18" t="s">
        <v>90</v>
      </c>
      <c r="X18" t="s">
        <v>654</v>
      </c>
      <c r="Y18" t="s">
        <v>484</v>
      </c>
      <c r="Z18" t="s">
        <v>484</v>
      </c>
      <c r="AA18" s="2">
        <v>42798.216932870368</v>
      </c>
      <c r="AB18" s="2">
        <v>42815.141979166663</v>
      </c>
      <c r="AD18">
        <v>4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>NoWaive</v>
      </c>
      <c r="AH18" t="str">
        <f t="shared" ca="1" si="7"/>
        <v>P0</v>
      </c>
    </row>
    <row r="19" spans="1:34" x14ac:dyDescent="0.3">
      <c r="A19">
        <f t="shared" si="0"/>
        <v>17</v>
      </c>
      <c r="B19">
        <f t="shared" si="1"/>
        <v>2</v>
      </c>
      <c r="C19" s="4">
        <f t="shared" ca="1" si="2"/>
        <v>96764</v>
      </c>
      <c r="D19">
        <v>96764</v>
      </c>
      <c r="E19" t="s">
        <v>410</v>
      </c>
      <c r="F19" t="s">
        <v>63</v>
      </c>
      <c r="G19" t="s">
        <v>647</v>
      </c>
      <c r="H19" t="s">
        <v>184</v>
      </c>
      <c r="I19" t="s">
        <v>81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653</v>
      </c>
      <c r="Q19" t="s">
        <v>82</v>
      </c>
      <c r="S19" t="s">
        <v>269</v>
      </c>
      <c r="T19" t="s">
        <v>23</v>
      </c>
      <c r="U19" t="s">
        <v>22</v>
      </c>
      <c r="V19" t="s">
        <v>82</v>
      </c>
      <c r="W19" t="s">
        <v>90</v>
      </c>
      <c r="X19" t="s">
        <v>654</v>
      </c>
      <c r="Y19" t="s">
        <v>484</v>
      </c>
      <c r="Z19" t="s">
        <v>484</v>
      </c>
      <c r="AA19" s="2">
        <v>42801.104432870372</v>
      </c>
      <c r="AB19" s="2">
        <v>42816.269120370373</v>
      </c>
      <c r="AD19">
        <v>13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7</v>
      </c>
      <c r="B20">
        <f t="shared" si="1"/>
        <v>2</v>
      </c>
      <c r="C20" s="4">
        <f t="shared" ca="1" si="2"/>
        <v>97187</v>
      </c>
      <c r="D20">
        <v>97187</v>
      </c>
      <c r="E20" t="s">
        <v>801</v>
      </c>
      <c r="F20" t="s">
        <v>63</v>
      </c>
      <c r="G20" t="s">
        <v>446</v>
      </c>
      <c r="H20" t="s">
        <v>112</v>
      </c>
      <c r="I20" t="s">
        <v>247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818</v>
      </c>
      <c r="O20">
        <v>17100</v>
      </c>
      <c r="Q20" t="s">
        <v>82</v>
      </c>
      <c r="S20" t="s">
        <v>269</v>
      </c>
      <c r="T20" t="s">
        <v>36</v>
      </c>
      <c r="U20" t="s">
        <v>35</v>
      </c>
      <c r="V20" t="s">
        <v>190</v>
      </c>
      <c r="W20" t="s">
        <v>26</v>
      </c>
      <c r="X20" t="s">
        <v>108</v>
      </c>
      <c r="Y20" t="s">
        <v>103</v>
      </c>
      <c r="Z20" t="s">
        <v>484</v>
      </c>
      <c r="AA20" s="2">
        <v>42811.371180555558</v>
      </c>
      <c r="AB20" s="2">
        <v>42816.157685185186</v>
      </c>
      <c r="AD20">
        <v>1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P1</v>
      </c>
    </row>
    <row r="21" spans="1:34" x14ac:dyDescent="0.3">
      <c r="A21">
        <f t="shared" si="0"/>
        <v>4</v>
      </c>
      <c r="B21">
        <f t="shared" si="1"/>
        <v>1</v>
      </c>
      <c r="C21" s="4">
        <f t="shared" ca="1" si="2"/>
        <v>97251</v>
      </c>
      <c r="D21">
        <v>97251</v>
      </c>
      <c r="E21" t="s">
        <v>138</v>
      </c>
      <c r="F21" t="s">
        <v>63</v>
      </c>
      <c r="G21" t="s">
        <v>120</v>
      </c>
      <c r="H21" t="s">
        <v>94</v>
      </c>
      <c r="I21" t="s">
        <v>701</v>
      </c>
      <c r="J21" t="s">
        <v>123</v>
      </c>
      <c r="K21" t="str">
        <f t="shared" ca="1" si="3"/>
        <v>.</v>
      </c>
      <c r="L21" t="s">
        <v>484</v>
      </c>
      <c r="M21" t="s">
        <v>769</v>
      </c>
      <c r="N21" t="s">
        <v>819</v>
      </c>
      <c r="Q21" t="s">
        <v>82</v>
      </c>
      <c r="S21" t="s">
        <v>269</v>
      </c>
      <c r="T21" t="s">
        <v>36</v>
      </c>
      <c r="U21" t="s">
        <v>35</v>
      </c>
      <c r="V21" t="s">
        <v>29</v>
      </c>
      <c r="W21" t="s">
        <v>90</v>
      </c>
      <c r="X21" t="s">
        <v>412</v>
      </c>
      <c r="Y21" t="s">
        <v>484</v>
      </c>
      <c r="Z21" t="s">
        <v>847</v>
      </c>
      <c r="AA21" s="2">
        <v>42814.013414351852</v>
      </c>
      <c r="AB21" s="2">
        <v>42817.220960648148</v>
      </c>
      <c r="AD21">
        <v>5</v>
      </c>
      <c r="AE21" t="str">
        <f t="shared" ca="1" si="4"/>
        <v>AvatarFS</v>
      </c>
      <c r="AF21" t="str">
        <f t="shared" ca="1" si="5"/>
        <v>Avitus_1.4.0.61-20170329</v>
      </c>
      <c r="AG21" t="str">
        <f t="shared" ca="1" si="6"/>
        <v>NoWaive</v>
      </c>
      <c r="AH21" t="str">
        <f t="shared" ca="1" si="7"/>
        <v>P2</v>
      </c>
    </row>
    <row r="22" spans="1:34" x14ac:dyDescent="0.3">
      <c r="A22">
        <f t="shared" si="0"/>
        <v>355</v>
      </c>
      <c r="B22">
        <f t="shared" si="1"/>
        <v>64</v>
      </c>
      <c r="C22" s="4">
        <f t="shared" ca="1" si="2"/>
        <v>79691</v>
      </c>
      <c r="D22">
        <v>79691</v>
      </c>
      <c r="E22" t="s">
        <v>69</v>
      </c>
      <c r="F22" t="s">
        <v>70</v>
      </c>
      <c r="G22" t="s">
        <v>71</v>
      </c>
      <c r="H22" t="s">
        <v>184</v>
      </c>
      <c r="I22" t="s">
        <v>68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310</v>
      </c>
      <c r="Q22" t="s">
        <v>82</v>
      </c>
      <c r="S22" t="s">
        <v>269</v>
      </c>
      <c r="T22" t="s">
        <v>23</v>
      </c>
      <c r="U22" t="s">
        <v>22</v>
      </c>
      <c r="V22" t="s">
        <v>82</v>
      </c>
      <c r="W22" t="s">
        <v>95</v>
      </c>
      <c r="X22" t="s">
        <v>311</v>
      </c>
      <c r="Y22" t="s">
        <v>484</v>
      </c>
      <c r="Z22" t="s">
        <v>484</v>
      </c>
      <c r="AA22" s="2">
        <v>42458.048437500001</v>
      </c>
      <c r="AB22" s="2">
        <v>42755.033599537041</v>
      </c>
      <c r="AD22">
        <v>6</v>
      </c>
      <c r="AE22" t="str">
        <f t="shared" ca="1" si="4"/>
        <v>Documentation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263</v>
      </c>
      <c r="B23">
        <f t="shared" si="1"/>
        <v>47</v>
      </c>
      <c r="C23" s="4">
        <f t="shared" ca="1" si="2"/>
        <v>85572</v>
      </c>
      <c r="D23">
        <v>85572</v>
      </c>
      <c r="E23" t="s">
        <v>252</v>
      </c>
      <c r="F23" t="s">
        <v>70</v>
      </c>
      <c r="G23" t="s">
        <v>71</v>
      </c>
      <c r="H23" t="s">
        <v>184</v>
      </c>
      <c r="I23" t="s">
        <v>81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313</v>
      </c>
      <c r="Q23" t="s">
        <v>82</v>
      </c>
      <c r="S23" t="s">
        <v>269</v>
      </c>
      <c r="T23" t="s">
        <v>23</v>
      </c>
      <c r="U23" t="s">
        <v>39</v>
      </c>
      <c r="V23" t="s">
        <v>82</v>
      </c>
      <c r="W23" t="s">
        <v>95</v>
      </c>
      <c r="X23" t="s">
        <v>272</v>
      </c>
      <c r="Y23" t="s">
        <v>484</v>
      </c>
      <c r="Z23" t="s">
        <v>484</v>
      </c>
      <c r="AA23" s="2">
        <v>42552.705081018517</v>
      </c>
      <c r="AB23" s="2">
        <v>42773.558530092596</v>
      </c>
      <c r="AD23">
        <v>6</v>
      </c>
      <c r="AE23" t="str">
        <f t="shared" ca="1" si="4"/>
        <v>Documentation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205</v>
      </c>
      <c r="B24">
        <f t="shared" si="1"/>
        <v>64</v>
      </c>
      <c r="C24" s="4">
        <f t="shared" ca="1" si="2"/>
        <v>88250</v>
      </c>
      <c r="D24">
        <v>88250</v>
      </c>
      <c r="E24" t="s">
        <v>72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314</v>
      </c>
      <c r="Q24" t="s">
        <v>82</v>
      </c>
      <c r="S24" t="s">
        <v>269</v>
      </c>
      <c r="T24" t="s">
        <v>23</v>
      </c>
      <c r="U24" t="s">
        <v>39</v>
      </c>
      <c r="V24" t="s">
        <v>82</v>
      </c>
      <c r="W24" t="s">
        <v>105</v>
      </c>
      <c r="X24" t="s">
        <v>315</v>
      </c>
      <c r="Y24" t="s">
        <v>484</v>
      </c>
      <c r="Z24" t="s">
        <v>484</v>
      </c>
      <c r="AA24" s="2">
        <v>42611.350347222222</v>
      </c>
      <c r="AB24" s="2">
        <v>42755.033576388887</v>
      </c>
      <c r="AD24">
        <v>7</v>
      </c>
      <c r="AE24" t="str">
        <f t="shared" ca="1" si="4"/>
        <v>Documentation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14</v>
      </c>
      <c r="B25">
        <f t="shared" si="1"/>
        <v>14</v>
      </c>
      <c r="C25" s="4">
        <f t="shared" ca="1" si="2"/>
        <v>96941</v>
      </c>
      <c r="D25">
        <v>96941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749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54</v>
      </c>
      <c r="X25" t="s">
        <v>188</v>
      </c>
      <c r="Y25" t="s">
        <v>484</v>
      </c>
      <c r="Z25" t="s">
        <v>484</v>
      </c>
      <c r="AA25" s="2">
        <v>42804.150763888887</v>
      </c>
      <c r="AB25" s="2">
        <v>42804.495324074072</v>
      </c>
      <c r="AD25">
        <v>8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3</v>
      </c>
      <c r="B26">
        <f t="shared" si="1"/>
        <v>0</v>
      </c>
      <c r="C26" s="4">
        <f t="shared" ca="1" si="2"/>
        <v>97340</v>
      </c>
      <c r="D26">
        <v>97340</v>
      </c>
      <c r="E26" t="s">
        <v>69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852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54</v>
      </c>
      <c r="X26" t="s">
        <v>389</v>
      </c>
      <c r="Y26" t="s">
        <v>484</v>
      </c>
      <c r="Z26" t="s">
        <v>484</v>
      </c>
      <c r="AA26" s="2">
        <v>42815.614641203705</v>
      </c>
      <c r="AB26" s="2">
        <v>42818.02071759259</v>
      </c>
      <c r="AD26">
        <v>5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1</v>
      </c>
      <c r="B27">
        <f t="shared" si="1"/>
        <v>1</v>
      </c>
      <c r="C27" s="4">
        <f t="shared" ca="1" si="2"/>
        <v>97449</v>
      </c>
      <c r="D27">
        <v>97449</v>
      </c>
      <c r="E27" t="s">
        <v>140</v>
      </c>
      <c r="F27" t="s">
        <v>253</v>
      </c>
      <c r="G27" t="s">
        <v>254</v>
      </c>
      <c r="H27" t="s">
        <v>94</v>
      </c>
      <c r="J27" t="s">
        <v>123</v>
      </c>
      <c r="K27" t="str">
        <f t="shared" ca="1" si="3"/>
        <v>NTR</v>
      </c>
      <c r="L27" t="s">
        <v>484</v>
      </c>
      <c r="M27" t="s">
        <v>484</v>
      </c>
      <c r="N27" t="s">
        <v>874</v>
      </c>
      <c r="Q27" t="s">
        <v>21</v>
      </c>
      <c r="S27" t="s">
        <v>269</v>
      </c>
      <c r="T27" t="s">
        <v>23</v>
      </c>
      <c r="U27" t="s">
        <v>22</v>
      </c>
      <c r="V27" t="s">
        <v>82</v>
      </c>
      <c r="W27" t="s">
        <v>54</v>
      </c>
      <c r="X27" t="s">
        <v>277</v>
      </c>
      <c r="Y27" t="s">
        <v>484</v>
      </c>
      <c r="Z27" t="s">
        <v>484</v>
      </c>
      <c r="AA27" s="2">
        <v>42817.612349537034</v>
      </c>
      <c r="AB27" s="2">
        <v>42817.623240740744</v>
      </c>
      <c r="AD27">
        <v>2</v>
      </c>
      <c r="AE27" t="str">
        <f t="shared" ca="1" si="4"/>
        <v>NTR</v>
      </c>
      <c r="AF27" t="str">
        <f t="shared" ca="1" si="5"/>
        <v>NoTarg</v>
      </c>
      <c r="AG27" t="str">
        <f t="shared" ca="1" si="6"/>
        <v>NoWaive</v>
      </c>
      <c r="AH27" t="str">
        <f t="shared" ca="1" si="7"/>
        <v>NTR</v>
      </c>
    </row>
    <row r="28" spans="1:34" x14ac:dyDescent="0.3">
      <c r="A28">
        <f t="shared" si="0"/>
        <v>0</v>
      </c>
      <c r="B28">
        <f t="shared" si="1"/>
        <v>0</v>
      </c>
      <c r="C28" s="4">
        <f t="shared" ca="1" si="2"/>
        <v>97464</v>
      </c>
      <c r="D28">
        <v>97464</v>
      </c>
      <c r="E28" t="s">
        <v>140</v>
      </c>
      <c r="F28" t="s">
        <v>253</v>
      </c>
      <c r="G28" t="s">
        <v>702</v>
      </c>
      <c r="H28" t="s">
        <v>94</v>
      </c>
      <c r="J28" t="s">
        <v>123</v>
      </c>
      <c r="K28" t="str">
        <f t="shared" ca="1" si="3"/>
        <v>NTR</v>
      </c>
      <c r="L28" t="s">
        <v>484</v>
      </c>
      <c r="M28" t="s">
        <v>484</v>
      </c>
      <c r="N28" t="s">
        <v>875</v>
      </c>
      <c r="Q28" t="s">
        <v>21</v>
      </c>
      <c r="S28" t="s">
        <v>269</v>
      </c>
      <c r="T28" t="s">
        <v>23</v>
      </c>
      <c r="U28" t="s">
        <v>50</v>
      </c>
      <c r="V28" t="s">
        <v>82</v>
      </c>
      <c r="W28" t="s">
        <v>95</v>
      </c>
      <c r="X28" t="s">
        <v>257</v>
      </c>
      <c r="Y28" t="s">
        <v>484</v>
      </c>
      <c r="Z28" t="s">
        <v>484</v>
      </c>
      <c r="AA28" s="2">
        <v>42818.172939814816</v>
      </c>
      <c r="AB28" s="2">
        <v>42818.173344907409</v>
      </c>
      <c r="AD28">
        <v>1</v>
      </c>
      <c r="AE28" t="str">
        <f t="shared" ca="1" si="4"/>
        <v>NTR</v>
      </c>
      <c r="AF28" t="str">
        <f t="shared" ca="1" si="5"/>
        <v>NoTarg</v>
      </c>
      <c r="AG28" t="str">
        <f t="shared" ca="1" si="6"/>
        <v>NoWaive</v>
      </c>
      <c r="AH28" t="str">
        <f t="shared" ca="1" si="7"/>
        <v>NTR</v>
      </c>
    </row>
    <row r="29" spans="1:34" x14ac:dyDescent="0.3">
      <c r="A29">
        <f t="shared" si="0"/>
        <v>33</v>
      </c>
      <c r="B29">
        <f t="shared" si="1"/>
        <v>1</v>
      </c>
      <c r="C29" s="4">
        <f t="shared" ca="1" si="2"/>
        <v>96207</v>
      </c>
      <c r="D29">
        <v>96207</v>
      </c>
      <c r="E29" t="s">
        <v>69</v>
      </c>
      <c r="F29" t="s">
        <v>253</v>
      </c>
      <c r="G29" t="s">
        <v>254</v>
      </c>
      <c r="H29" t="s">
        <v>94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853</v>
      </c>
      <c r="Q29" t="s">
        <v>82</v>
      </c>
      <c r="S29" t="s">
        <v>269</v>
      </c>
      <c r="T29" t="s">
        <v>23</v>
      </c>
      <c r="U29" t="s">
        <v>22</v>
      </c>
      <c r="V29" t="s">
        <v>82</v>
      </c>
      <c r="W29" t="s">
        <v>67</v>
      </c>
      <c r="X29" t="s">
        <v>331</v>
      </c>
      <c r="Y29" t="s">
        <v>484</v>
      </c>
      <c r="Z29" t="s">
        <v>484</v>
      </c>
      <c r="AA29" s="2">
        <v>42787.138067129628</v>
      </c>
      <c r="AB29" s="2">
        <v>42817.169178240743</v>
      </c>
      <c r="AD29">
        <v>6</v>
      </c>
      <c r="AE29" t="str">
        <f t="shared" ca="1" si="4"/>
        <v>File Access Auditing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P2</v>
      </c>
    </row>
    <row r="30" spans="1:34" x14ac:dyDescent="0.3">
      <c r="A30">
        <f t="shared" si="0"/>
        <v>3</v>
      </c>
      <c r="B30">
        <f t="shared" si="1"/>
        <v>1</v>
      </c>
      <c r="C30" s="4">
        <f t="shared" ca="1" si="2"/>
        <v>97325</v>
      </c>
      <c r="D30">
        <v>97325</v>
      </c>
      <c r="E30" t="s">
        <v>435</v>
      </c>
      <c r="F30" t="s">
        <v>253</v>
      </c>
      <c r="G30" t="s">
        <v>258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855</v>
      </c>
      <c r="Q30" t="s">
        <v>82</v>
      </c>
      <c r="S30" t="s">
        <v>269</v>
      </c>
      <c r="T30" t="s">
        <v>23</v>
      </c>
      <c r="U30" t="s">
        <v>39</v>
      </c>
      <c r="V30" t="s">
        <v>82</v>
      </c>
      <c r="W30" t="s">
        <v>54</v>
      </c>
      <c r="X30" t="s">
        <v>456</v>
      </c>
      <c r="Y30" t="s">
        <v>484</v>
      </c>
      <c r="Z30" t="s">
        <v>484</v>
      </c>
      <c r="AA30" s="2">
        <v>42815.376701388886</v>
      </c>
      <c r="AB30" s="2">
        <v>42817.576793981483</v>
      </c>
      <c r="AD30">
        <v>3</v>
      </c>
      <c r="AE30" t="str">
        <f t="shared" ca="1" si="4"/>
        <v>File Access Auditing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P0</v>
      </c>
    </row>
    <row r="31" spans="1:34" x14ac:dyDescent="0.3">
      <c r="A31">
        <f t="shared" si="0"/>
        <v>3</v>
      </c>
      <c r="B31">
        <f t="shared" si="1"/>
        <v>2</v>
      </c>
      <c r="C31" s="4">
        <f t="shared" ca="1" si="2"/>
        <v>97329</v>
      </c>
      <c r="D31">
        <v>97329</v>
      </c>
      <c r="E31" t="s">
        <v>113</v>
      </c>
      <c r="F31" t="s">
        <v>253</v>
      </c>
      <c r="G31" t="s">
        <v>256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856</v>
      </c>
      <c r="Q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54</v>
      </c>
      <c r="X31" t="s">
        <v>456</v>
      </c>
      <c r="Y31" t="s">
        <v>484</v>
      </c>
      <c r="Z31" t="s">
        <v>484</v>
      </c>
      <c r="AA31" s="2">
        <v>42815.434664351851</v>
      </c>
      <c r="AB31" s="2">
        <v>42816.618657407409</v>
      </c>
      <c r="AD31">
        <v>6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3</v>
      </c>
      <c r="B32">
        <f t="shared" si="1"/>
        <v>2</v>
      </c>
      <c r="C32" s="4">
        <f t="shared" ca="1" si="2"/>
        <v>97330</v>
      </c>
      <c r="D32">
        <v>97330</v>
      </c>
      <c r="E32" t="s">
        <v>140</v>
      </c>
      <c r="F32" t="s">
        <v>253</v>
      </c>
      <c r="G32" t="s">
        <v>702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857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54</v>
      </c>
      <c r="X32" t="s">
        <v>277</v>
      </c>
      <c r="Y32" t="s">
        <v>484</v>
      </c>
      <c r="Z32" t="s">
        <v>484</v>
      </c>
      <c r="AA32" s="2">
        <v>42815.439629629633</v>
      </c>
      <c r="AB32" s="2">
        <v>42816.593206018515</v>
      </c>
      <c r="AD32">
        <v>1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P0</v>
      </c>
    </row>
    <row r="33" spans="1:34" x14ac:dyDescent="0.3">
      <c r="A33">
        <f t="shared" si="0"/>
        <v>3</v>
      </c>
      <c r="B33">
        <f t="shared" si="1"/>
        <v>2</v>
      </c>
      <c r="C33" s="4">
        <f t="shared" ca="1" si="2"/>
        <v>97332</v>
      </c>
      <c r="D33">
        <v>97332</v>
      </c>
      <c r="E33" t="s">
        <v>113</v>
      </c>
      <c r="F33" t="s">
        <v>253</v>
      </c>
      <c r="G33" t="s">
        <v>256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858</v>
      </c>
      <c r="Q33" t="s">
        <v>82</v>
      </c>
      <c r="S33" t="s">
        <v>269</v>
      </c>
      <c r="T33" t="s">
        <v>23</v>
      </c>
      <c r="U33" t="s">
        <v>22</v>
      </c>
      <c r="V33" t="s">
        <v>82</v>
      </c>
      <c r="W33" t="s">
        <v>54</v>
      </c>
      <c r="X33" t="s">
        <v>456</v>
      </c>
      <c r="Y33" t="s">
        <v>484</v>
      </c>
      <c r="Z33" t="s">
        <v>484</v>
      </c>
      <c r="AA33" s="2">
        <v>42815.508564814816</v>
      </c>
      <c r="AB33" s="2">
        <v>42816.62228009259</v>
      </c>
      <c r="AD33">
        <v>3</v>
      </c>
      <c r="AE33" t="str">
        <f t="shared" ca="1" si="4"/>
        <v>File Access Auditing</v>
      </c>
      <c r="AF33" t="str">
        <f t="shared" ca="1" si="5"/>
        <v xml:space="preserve"> ---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2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97372</v>
      </c>
      <c r="D34">
        <v>97372</v>
      </c>
      <c r="E34" t="s">
        <v>413</v>
      </c>
      <c r="F34" t="s">
        <v>253</v>
      </c>
      <c r="G34" t="s">
        <v>254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860</v>
      </c>
      <c r="Q34" t="s">
        <v>82</v>
      </c>
      <c r="S34" t="s">
        <v>269</v>
      </c>
      <c r="T34" t="s">
        <v>23</v>
      </c>
      <c r="U34" t="s">
        <v>22</v>
      </c>
      <c r="V34" t="s">
        <v>82</v>
      </c>
      <c r="W34" t="s">
        <v>54</v>
      </c>
      <c r="X34" t="s">
        <v>277</v>
      </c>
      <c r="Y34" t="s">
        <v>484</v>
      </c>
      <c r="Z34" t="s">
        <v>484</v>
      </c>
      <c r="AA34" s="2">
        <v>42816.401145833333</v>
      </c>
      <c r="AB34" s="2">
        <v>42817.166284722225</v>
      </c>
      <c r="AD34">
        <v>4</v>
      </c>
      <c r="AE34" t="str">
        <f t="shared" ref="AE34:AE65" ca="1" si="12">IFERROR(VLOOKUP($D34,INDIRECT("'" &amp; $K$103 &amp; "'!$C$2:$K$90"),4,FALSE),"NTR")</f>
        <v>File Access Auditing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1</v>
      </c>
      <c r="B35">
        <f t="shared" si="9"/>
        <v>0</v>
      </c>
      <c r="C35" s="4">
        <f t="shared" ca="1" si="10"/>
        <v>97416</v>
      </c>
      <c r="D35">
        <v>97416</v>
      </c>
      <c r="E35" t="s">
        <v>842</v>
      </c>
      <c r="F35" t="s">
        <v>48</v>
      </c>
      <c r="G35" t="s">
        <v>201</v>
      </c>
      <c r="H35" t="s">
        <v>94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848</v>
      </c>
      <c r="Q35" t="s">
        <v>21</v>
      </c>
      <c r="S35" t="s">
        <v>269</v>
      </c>
      <c r="T35" t="s">
        <v>36</v>
      </c>
      <c r="U35" t="s">
        <v>22</v>
      </c>
      <c r="V35" t="s">
        <v>82</v>
      </c>
      <c r="W35" t="s">
        <v>95</v>
      </c>
      <c r="X35" t="s">
        <v>605</v>
      </c>
      <c r="Y35" t="s">
        <v>484</v>
      </c>
      <c r="Z35" t="s">
        <v>484</v>
      </c>
      <c r="AA35" s="2">
        <v>42817.18372685185</v>
      </c>
      <c r="AB35" s="2">
        <v>42818.079085648147</v>
      </c>
      <c r="AD35">
        <v>4</v>
      </c>
      <c r="AE35" t="str">
        <f t="shared" ca="1" si="12"/>
        <v>FileSystem Management (IAS)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P2</v>
      </c>
    </row>
    <row r="36" spans="1:34" x14ac:dyDescent="0.3">
      <c r="A36">
        <f t="shared" si="8"/>
        <v>27</v>
      </c>
      <c r="B36">
        <f t="shared" si="9"/>
        <v>4</v>
      </c>
      <c r="C36" s="4">
        <f t="shared" ca="1" si="10"/>
        <v>96441</v>
      </c>
      <c r="D36">
        <v>96441</v>
      </c>
      <c r="E36" t="s">
        <v>703</v>
      </c>
      <c r="F36" t="s">
        <v>48</v>
      </c>
      <c r="G36" t="s">
        <v>466</v>
      </c>
      <c r="H36" t="s">
        <v>184</v>
      </c>
      <c r="I36" t="s">
        <v>81</v>
      </c>
      <c r="J36" t="s">
        <v>123</v>
      </c>
      <c r="K36" t="str">
        <f t="shared" ca="1" si="11"/>
        <v>.</v>
      </c>
      <c r="L36" t="s">
        <v>484</v>
      </c>
      <c r="M36" t="s">
        <v>769</v>
      </c>
      <c r="N36" t="s">
        <v>717</v>
      </c>
      <c r="Q36" t="s">
        <v>82</v>
      </c>
      <c r="S36" t="s">
        <v>269</v>
      </c>
      <c r="T36" t="s">
        <v>36</v>
      </c>
      <c r="U36" t="s">
        <v>35</v>
      </c>
      <c r="V36" t="s">
        <v>82</v>
      </c>
      <c r="W36" t="s">
        <v>54</v>
      </c>
      <c r="X36" t="s">
        <v>41</v>
      </c>
      <c r="Y36" t="s">
        <v>484</v>
      </c>
      <c r="Z36" t="s">
        <v>484</v>
      </c>
      <c r="AA36" s="2">
        <v>42793.647534722222</v>
      </c>
      <c r="AB36" s="2">
        <v>42814.584074074075</v>
      </c>
      <c r="AC36" t="s">
        <v>718</v>
      </c>
      <c r="AD36">
        <v>7</v>
      </c>
      <c r="AE36" t="str">
        <f t="shared" ca="1" si="12"/>
        <v>FileSystem Management (IAS)</v>
      </c>
      <c r="AF36" t="str">
        <f t="shared" ca="1" si="13"/>
        <v>Avitus_1.4.0.61-20170329</v>
      </c>
      <c r="AG36" t="str">
        <f t="shared" ca="1" si="14"/>
        <v>NoWaive</v>
      </c>
      <c r="AH36" t="str">
        <f t="shared" ca="1" si="15"/>
        <v>P0</v>
      </c>
    </row>
    <row r="37" spans="1:34" x14ac:dyDescent="0.3">
      <c r="A37">
        <f t="shared" si="8"/>
        <v>16</v>
      </c>
      <c r="B37">
        <f t="shared" si="9"/>
        <v>1</v>
      </c>
      <c r="C37" s="4">
        <f t="shared" ca="1" si="10"/>
        <v>96863</v>
      </c>
      <c r="D37">
        <v>96863</v>
      </c>
      <c r="E37" t="s">
        <v>179</v>
      </c>
      <c r="F37" t="s">
        <v>48</v>
      </c>
      <c r="G37" t="s">
        <v>180</v>
      </c>
      <c r="H37" t="s">
        <v>94</v>
      </c>
      <c r="I37" t="s">
        <v>81</v>
      </c>
      <c r="J37" t="s">
        <v>123</v>
      </c>
      <c r="K37" t="str">
        <f t="shared" ca="1" si="11"/>
        <v>.</v>
      </c>
      <c r="L37" t="s">
        <v>484</v>
      </c>
      <c r="M37" t="s">
        <v>484</v>
      </c>
      <c r="N37" t="s">
        <v>766</v>
      </c>
      <c r="Q37" t="s">
        <v>82</v>
      </c>
      <c r="S37" t="s">
        <v>269</v>
      </c>
      <c r="T37" t="s">
        <v>36</v>
      </c>
      <c r="U37" t="s">
        <v>35</v>
      </c>
      <c r="V37" t="s">
        <v>82</v>
      </c>
      <c r="W37" t="s">
        <v>54</v>
      </c>
      <c r="X37" t="s">
        <v>47</v>
      </c>
      <c r="Y37" t="s">
        <v>484</v>
      </c>
      <c r="Z37" t="s">
        <v>484</v>
      </c>
      <c r="AA37" s="2">
        <v>42802.446145833332</v>
      </c>
      <c r="AB37" s="2">
        <v>42817.563368055555</v>
      </c>
      <c r="AC37" t="s">
        <v>884</v>
      </c>
      <c r="AD37">
        <v>19</v>
      </c>
      <c r="AE37" t="str">
        <f t="shared" ca="1" si="12"/>
        <v>FileSystem Management (IAS)</v>
      </c>
      <c r="AF37" t="str">
        <f t="shared" ca="1" si="13"/>
        <v xml:space="preserve"> ---</v>
      </c>
      <c r="AG37" t="str">
        <f t="shared" ca="1" si="14"/>
        <v>NoWaive</v>
      </c>
      <c r="AH37" t="str">
        <f t="shared" ca="1" si="15"/>
        <v>P2</v>
      </c>
    </row>
    <row r="38" spans="1:34" x14ac:dyDescent="0.3">
      <c r="A38">
        <f t="shared" si="8"/>
        <v>136</v>
      </c>
      <c r="B38">
        <f t="shared" si="9"/>
        <v>3</v>
      </c>
      <c r="C38" s="4">
        <f t="shared" ca="1" si="10"/>
        <v>91994</v>
      </c>
      <c r="D38">
        <v>91994</v>
      </c>
      <c r="E38" t="s">
        <v>414</v>
      </c>
      <c r="F38" t="s">
        <v>215</v>
      </c>
      <c r="G38" t="s">
        <v>761</v>
      </c>
      <c r="H38" t="s">
        <v>184</v>
      </c>
      <c r="I38" t="s">
        <v>81</v>
      </c>
      <c r="J38" t="s">
        <v>123</v>
      </c>
      <c r="K38" t="str">
        <f t="shared" ca="1" si="11"/>
        <v>.</v>
      </c>
      <c r="L38" t="s">
        <v>484</v>
      </c>
      <c r="M38" t="s">
        <v>768</v>
      </c>
      <c r="N38" t="s">
        <v>362</v>
      </c>
      <c r="P38" t="s">
        <v>825</v>
      </c>
      <c r="Q38" t="s">
        <v>82</v>
      </c>
      <c r="S38" t="s">
        <v>269</v>
      </c>
      <c r="T38" t="s">
        <v>36</v>
      </c>
      <c r="U38" t="s">
        <v>35</v>
      </c>
      <c r="V38" t="s">
        <v>82</v>
      </c>
      <c r="W38" t="s">
        <v>54</v>
      </c>
      <c r="X38" t="s">
        <v>272</v>
      </c>
      <c r="Y38" t="s">
        <v>484</v>
      </c>
      <c r="Z38" t="s">
        <v>484</v>
      </c>
      <c r="AA38" s="2">
        <v>42682.225185185183</v>
      </c>
      <c r="AB38" s="2">
        <v>42815.999351851853</v>
      </c>
      <c r="AC38" t="s">
        <v>402</v>
      </c>
      <c r="AD38">
        <v>7</v>
      </c>
      <c r="AE38" t="str">
        <f t="shared" ca="1" si="12"/>
        <v>Performance Monitor</v>
      </c>
      <c r="AF38" t="str">
        <f t="shared" ca="1" si="13"/>
        <v>Avitus_1.4.0.62-20170405</v>
      </c>
      <c r="AG38" t="str">
        <f t="shared" ca="1" si="14"/>
        <v>NoWaive</v>
      </c>
      <c r="AH38" t="str">
        <f t="shared" ca="1" si="15"/>
        <v>P0</v>
      </c>
    </row>
    <row r="39" spans="1:34" x14ac:dyDescent="0.3">
      <c r="A39">
        <f t="shared" si="8"/>
        <v>203</v>
      </c>
      <c r="B39">
        <f t="shared" si="9"/>
        <v>0</v>
      </c>
      <c r="C39" s="4">
        <f t="shared" ca="1" si="10"/>
        <v>88457</v>
      </c>
      <c r="D39">
        <v>88457</v>
      </c>
      <c r="E39" t="s">
        <v>408</v>
      </c>
      <c r="F39" t="s">
        <v>28</v>
      </c>
      <c r="G39" t="s">
        <v>407</v>
      </c>
      <c r="H39" t="s">
        <v>112</v>
      </c>
      <c r="I39" t="s">
        <v>30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524</v>
      </c>
      <c r="O39">
        <v>11710</v>
      </c>
      <c r="P39" t="s">
        <v>808</v>
      </c>
      <c r="Q39" t="s">
        <v>287</v>
      </c>
      <c r="R39" t="s">
        <v>82</v>
      </c>
      <c r="S39" t="s">
        <v>269</v>
      </c>
      <c r="T39" t="s">
        <v>23</v>
      </c>
      <c r="U39" t="s">
        <v>22</v>
      </c>
      <c r="V39" t="s">
        <v>25</v>
      </c>
      <c r="W39" t="s">
        <v>26</v>
      </c>
      <c r="X39" t="s">
        <v>41</v>
      </c>
      <c r="Y39" t="s">
        <v>484</v>
      </c>
      <c r="Z39" t="s">
        <v>484</v>
      </c>
      <c r="AA39" s="2">
        <v>42614.314895833333</v>
      </c>
      <c r="AB39" s="2">
        <v>42818.324803240743</v>
      </c>
      <c r="AC39" t="s">
        <v>170</v>
      </c>
      <c r="AD39">
        <v>5</v>
      </c>
      <c r="AE39" t="str">
        <f t="shared" ca="1" si="12"/>
        <v>PML Core Services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P1</v>
      </c>
    </row>
    <row r="40" spans="1:34" x14ac:dyDescent="0.3">
      <c r="A40">
        <f t="shared" si="8"/>
        <v>41</v>
      </c>
      <c r="B40">
        <f t="shared" si="9"/>
        <v>22</v>
      </c>
      <c r="C40" s="4">
        <f t="shared" ca="1" si="10"/>
        <v>95826</v>
      </c>
      <c r="D40">
        <v>95826</v>
      </c>
      <c r="E40" t="s">
        <v>246</v>
      </c>
      <c r="F40" t="s">
        <v>28</v>
      </c>
      <c r="G40" t="s">
        <v>481</v>
      </c>
      <c r="H40" t="s">
        <v>184</v>
      </c>
      <c r="I40" t="s">
        <v>81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379</v>
      </c>
      <c r="P40" t="s">
        <v>38</v>
      </c>
      <c r="Q40" t="s">
        <v>287</v>
      </c>
      <c r="R40" t="s">
        <v>82</v>
      </c>
      <c r="S40" t="s">
        <v>269</v>
      </c>
      <c r="T40" t="s">
        <v>36</v>
      </c>
      <c r="U40" t="s">
        <v>22</v>
      </c>
      <c r="V40" t="s">
        <v>82</v>
      </c>
      <c r="W40" t="s">
        <v>54</v>
      </c>
      <c r="X40" t="s">
        <v>108</v>
      </c>
      <c r="Y40" t="s">
        <v>484</v>
      </c>
      <c r="Z40" t="s">
        <v>484</v>
      </c>
      <c r="AA40" s="2">
        <v>42779.683287037034</v>
      </c>
      <c r="AB40" s="2">
        <v>42796.483796296299</v>
      </c>
      <c r="AC40" t="s">
        <v>170</v>
      </c>
      <c r="AD40">
        <v>4</v>
      </c>
      <c r="AE40" t="str">
        <f t="shared" ca="1" si="12"/>
        <v>Platform Software</v>
      </c>
      <c r="AF40" t="str">
        <f t="shared" ca="1" si="13"/>
        <v xml:space="preserve"> ---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41</v>
      </c>
      <c r="B41">
        <f t="shared" si="9"/>
        <v>1</v>
      </c>
      <c r="C41" s="4">
        <f t="shared" ca="1" si="10"/>
        <v>95829</v>
      </c>
      <c r="D41">
        <v>95829</v>
      </c>
      <c r="E41" t="s">
        <v>760</v>
      </c>
      <c r="F41" t="s">
        <v>28</v>
      </c>
      <c r="G41" t="s">
        <v>376</v>
      </c>
      <c r="H41" t="s">
        <v>184</v>
      </c>
      <c r="I41" t="s">
        <v>245</v>
      </c>
      <c r="J41" t="s">
        <v>123</v>
      </c>
      <c r="K41" t="str">
        <f t="shared" ca="1" si="11"/>
        <v>.</v>
      </c>
      <c r="L41" t="s">
        <v>484</v>
      </c>
      <c r="M41" t="s">
        <v>768</v>
      </c>
      <c r="N41" t="s">
        <v>385</v>
      </c>
      <c r="P41" t="s">
        <v>196</v>
      </c>
      <c r="Q41" t="s">
        <v>287</v>
      </c>
      <c r="R41" t="s">
        <v>82</v>
      </c>
      <c r="S41" t="s">
        <v>269</v>
      </c>
      <c r="T41" t="s">
        <v>36</v>
      </c>
      <c r="U41" t="s">
        <v>35</v>
      </c>
      <c r="V41" t="s">
        <v>279</v>
      </c>
      <c r="W41" t="s">
        <v>32</v>
      </c>
      <c r="X41" t="s">
        <v>108</v>
      </c>
      <c r="Y41" t="s">
        <v>103</v>
      </c>
      <c r="Z41" t="s">
        <v>484</v>
      </c>
      <c r="AA41" s="2">
        <v>42779.684513888889</v>
      </c>
      <c r="AB41" s="2">
        <v>42817.705312500002</v>
      </c>
      <c r="AC41" t="s">
        <v>170</v>
      </c>
      <c r="AD41">
        <v>5</v>
      </c>
      <c r="AE41" t="str">
        <f t="shared" ca="1" si="12"/>
        <v>Platform Software</v>
      </c>
      <c r="AF41" t="str">
        <f t="shared" ca="1" si="13"/>
        <v>Avitus_1.4.0.62-20170405</v>
      </c>
      <c r="AG41" t="str">
        <f t="shared" ca="1" si="14"/>
        <v>NoWaive</v>
      </c>
      <c r="AH41" t="str">
        <f t="shared" ca="1" si="15"/>
        <v>P0</v>
      </c>
    </row>
    <row r="42" spans="1:34" x14ac:dyDescent="0.3">
      <c r="A42">
        <f t="shared" si="8"/>
        <v>16</v>
      </c>
      <c r="B42">
        <f t="shared" si="9"/>
        <v>3</v>
      </c>
      <c r="C42" s="4">
        <f t="shared" ca="1" si="10"/>
        <v>96875</v>
      </c>
      <c r="D42">
        <v>96875</v>
      </c>
      <c r="E42" t="s">
        <v>185</v>
      </c>
      <c r="F42" t="s">
        <v>28</v>
      </c>
      <c r="G42" t="s">
        <v>700</v>
      </c>
      <c r="H42" t="s">
        <v>94</v>
      </c>
      <c r="I42" t="s">
        <v>701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705</v>
      </c>
      <c r="P42" t="s">
        <v>168</v>
      </c>
      <c r="Q42" t="s">
        <v>287</v>
      </c>
      <c r="R42" t="s">
        <v>82</v>
      </c>
      <c r="S42" t="s">
        <v>269</v>
      </c>
      <c r="T42" t="s">
        <v>23</v>
      </c>
      <c r="U42" t="s">
        <v>22</v>
      </c>
      <c r="V42" t="s">
        <v>82</v>
      </c>
      <c r="W42" t="s">
        <v>706</v>
      </c>
      <c r="X42" t="s">
        <v>108</v>
      </c>
      <c r="Y42" t="s">
        <v>484</v>
      </c>
      <c r="Z42" t="s">
        <v>484</v>
      </c>
      <c r="AA42" s="2">
        <v>42802.665810185186</v>
      </c>
      <c r="AB42" s="2">
        <v>42815.330324074072</v>
      </c>
      <c r="AC42" t="s">
        <v>170</v>
      </c>
      <c r="AD42">
        <v>6</v>
      </c>
      <c r="AE42" t="str">
        <f t="shared" ca="1" si="12"/>
        <v>Platform Software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P2</v>
      </c>
    </row>
    <row r="43" spans="1:34" x14ac:dyDescent="0.3">
      <c r="A43">
        <f t="shared" si="8"/>
        <v>10</v>
      </c>
      <c r="B43">
        <f t="shared" si="9"/>
        <v>0</v>
      </c>
      <c r="C43" s="4">
        <f t="shared" ca="1" si="10"/>
        <v>97020</v>
      </c>
      <c r="D43">
        <v>97020</v>
      </c>
      <c r="E43" t="s">
        <v>713</v>
      </c>
      <c r="F43" t="s">
        <v>28</v>
      </c>
      <c r="G43" t="s">
        <v>407</v>
      </c>
      <c r="H43" t="s">
        <v>184</v>
      </c>
      <c r="I43" t="s">
        <v>81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764</v>
      </c>
      <c r="Q43" t="s">
        <v>287</v>
      </c>
      <c r="R43" t="s">
        <v>82</v>
      </c>
      <c r="S43" t="s">
        <v>269</v>
      </c>
      <c r="T43" t="s">
        <v>51</v>
      </c>
      <c r="U43" t="s">
        <v>39</v>
      </c>
      <c r="V43" t="s">
        <v>82</v>
      </c>
      <c r="W43" t="s">
        <v>95</v>
      </c>
      <c r="X43" t="s">
        <v>108</v>
      </c>
      <c r="Y43" t="s">
        <v>484</v>
      </c>
      <c r="Z43" t="s">
        <v>484</v>
      </c>
      <c r="AA43" s="2">
        <v>42808.024004629631</v>
      </c>
      <c r="AB43" s="2">
        <v>42818.319444444445</v>
      </c>
      <c r="AD43">
        <v>3</v>
      </c>
      <c r="AE43" t="str">
        <f t="shared" ca="1" si="12"/>
        <v>PML Core Services</v>
      </c>
      <c r="AF43" t="str">
        <f t="shared" ca="1" si="13"/>
        <v xml:space="preserve"> ---</v>
      </c>
      <c r="AG43" t="str">
        <f t="shared" ca="1" si="14"/>
        <v>NoWaive</v>
      </c>
      <c r="AH43" t="str">
        <f t="shared" ca="1" si="15"/>
        <v>P0</v>
      </c>
    </row>
    <row r="44" spans="1:34" x14ac:dyDescent="0.3">
      <c r="A44">
        <f t="shared" si="8"/>
        <v>7</v>
      </c>
      <c r="B44">
        <f t="shared" si="9"/>
        <v>0</v>
      </c>
      <c r="C44" s="4">
        <f t="shared" ca="1" si="10"/>
        <v>97242</v>
      </c>
      <c r="D44">
        <v>97242</v>
      </c>
      <c r="E44" t="s">
        <v>513</v>
      </c>
      <c r="F44" t="s">
        <v>28</v>
      </c>
      <c r="G44" t="s">
        <v>866</v>
      </c>
      <c r="H44" t="s">
        <v>112</v>
      </c>
      <c r="I44" t="s">
        <v>247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809</v>
      </c>
      <c r="O44">
        <v>17112</v>
      </c>
      <c r="P44" t="s">
        <v>38</v>
      </c>
      <c r="Q44" t="s">
        <v>287</v>
      </c>
      <c r="R44" t="s">
        <v>82</v>
      </c>
      <c r="S44" t="s">
        <v>269</v>
      </c>
      <c r="T44" t="s">
        <v>36</v>
      </c>
      <c r="U44" t="s">
        <v>35</v>
      </c>
      <c r="V44" t="s">
        <v>190</v>
      </c>
      <c r="W44" t="s">
        <v>26</v>
      </c>
      <c r="X44" t="s">
        <v>108</v>
      </c>
      <c r="Y44" t="s">
        <v>103</v>
      </c>
      <c r="Z44" t="s">
        <v>484</v>
      </c>
      <c r="AA44" s="2">
        <v>42811.7106712963</v>
      </c>
      <c r="AB44" s="2">
        <v>42818.328877314816</v>
      </c>
      <c r="AD44">
        <v>2</v>
      </c>
      <c r="AE44" t="str">
        <f t="shared" ca="1" si="12"/>
        <v>PML Core Services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P1</v>
      </c>
    </row>
    <row r="45" spans="1:34" x14ac:dyDescent="0.3">
      <c r="A45">
        <f t="shared" si="8"/>
        <v>4</v>
      </c>
      <c r="B45">
        <f t="shared" si="9"/>
        <v>0</v>
      </c>
      <c r="C45" s="4">
        <f t="shared" ca="1" si="10"/>
        <v>97279</v>
      </c>
      <c r="D45">
        <v>97279</v>
      </c>
      <c r="E45" t="s">
        <v>513</v>
      </c>
      <c r="F45" t="s">
        <v>28</v>
      </c>
      <c r="G45" t="s">
        <v>866</v>
      </c>
      <c r="H45" t="s">
        <v>112</v>
      </c>
      <c r="I45" t="s">
        <v>247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810</v>
      </c>
      <c r="O45">
        <v>17090</v>
      </c>
      <c r="Q45" t="s">
        <v>287</v>
      </c>
      <c r="R45" t="s">
        <v>82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108</v>
      </c>
      <c r="Y45" t="s">
        <v>103</v>
      </c>
      <c r="Z45" t="s">
        <v>484</v>
      </c>
      <c r="AA45" s="2">
        <v>42814.462037037039</v>
      </c>
      <c r="AB45" s="2">
        <v>42818.330717592595</v>
      </c>
      <c r="AD45">
        <v>2</v>
      </c>
      <c r="AE45" t="str">
        <f t="shared" ca="1" si="12"/>
        <v>PML Core Services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P1</v>
      </c>
    </row>
    <row r="46" spans="1:34" x14ac:dyDescent="0.3">
      <c r="A46">
        <f t="shared" si="8"/>
        <v>1</v>
      </c>
      <c r="B46">
        <f t="shared" si="9"/>
        <v>0</v>
      </c>
      <c r="C46" s="4">
        <f t="shared" ca="1" si="10"/>
        <v>97440</v>
      </c>
      <c r="D46">
        <v>97440</v>
      </c>
      <c r="E46" t="s">
        <v>408</v>
      </c>
      <c r="F46" t="s">
        <v>28</v>
      </c>
      <c r="G46" t="s">
        <v>407</v>
      </c>
      <c r="H46" t="s">
        <v>94</v>
      </c>
      <c r="J46" t="s">
        <v>123</v>
      </c>
      <c r="K46" t="str">
        <f t="shared" ca="1" si="11"/>
        <v>NTR</v>
      </c>
      <c r="L46" t="s">
        <v>484</v>
      </c>
      <c r="M46" t="s">
        <v>484</v>
      </c>
      <c r="N46" t="s">
        <v>872</v>
      </c>
      <c r="Q46" t="s">
        <v>287</v>
      </c>
      <c r="R46" t="s">
        <v>82</v>
      </c>
      <c r="S46" t="s">
        <v>269</v>
      </c>
      <c r="T46" t="s">
        <v>23</v>
      </c>
      <c r="U46" t="s">
        <v>22</v>
      </c>
      <c r="V46" t="s">
        <v>82</v>
      </c>
      <c r="W46" t="s">
        <v>32</v>
      </c>
      <c r="X46" t="s">
        <v>842</v>
      </c>
      <c r="Y46" t="s">
        <v>484</v>
      </c>
      <c r="Z46" t="s">
        <v>873</v>
      </c>
      <c r="AA46" s="2">
        <v>42817.456377314818</v>
      </c>
      <c r="AB46" s="2">
        <v>42818.20076388889</v>
      </c>
      <c r="AD46">
        <v>4</v>
      </c>
      <c r="AE46" t="str">
        <f t="shared" ca="1" si="12"/>
        <v>NTR</v>
      </c>
      <c r="AF46" t="str">
        <f t="shared" ca="1" si="13"/>
        <v>NoTarg</v>
      </c>
      <c r="AG46" t="str">
        <f t="shared" ca="1" si="14"/>
        <v>NoWaive</v>
      </c>
      <c r="AH46" t="str">
        <f t="shared" ca="1" si="15"/>
        <v>NTR</v>
      </c>
    </row>
    <row r="47" spans="1:34" x14ac:dyDescent="0.3">
      <c r="A47">
        <f t="shared" si="8"/>
        <v>11</v>
      </c>
      <c r="B47">
        <f t="shared" si="9"/>
        <v>0</v>
      </c>
      <c r="C47" s="4">
        <f t="shared" ca="1" si="10"/>
        <v>96973</v>
      </c>
      <c r="D47">
        <v>96973</v>
      </c>
      <c r="E47" t="s">
        <v>814</v>
      </c>
      <c r="F47" t="s">
        <v>28</v>
      </c>
      <c r="G47" t="s">
        <v>866</v>
      </c>
      <c r="H47" t="s">
        <v>94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813</v>
      </c>
      <c r="Q47" t="s">
        <v>21</v>
      </c>
      <c r="S47" t="s">
        <v>269</v>
      </c>
      <c r="T47" t="s">
        <v>36</v>
      </c>
      <c r="U47" t="s">
        <v>35</v>
      </c>
      <c r="V47" t="s">
        <v>82</v>
      </c>
      <c r="W47" t="s">
        <v>90</v>
      </c>
      <c r="X47" t="s">
        <v>814</v>
      </c>
      <c r="Y47" t="s">
        <v>484</v>
      </c>
      <c r="Z47" t="s">
        <v>484</v>
      </c>
      <c r="AA47" s="2">
        <v>42807.026192129626</v>
      </c>
      <c r="AB47" s="2">
        <v>42818.332407407404</v>
      </c>
      <c r="AC47" t="s">
        <v>876</v>
      </c>
      <c r="AD47">
        <v>16</v>
      </c>
      <c r="AE47" t="str">
        <f t="shared" ca="1" si="12"/>
        <v>PML Core Services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P2</v>
      </c>
    </row>
    <row r="48" spans="1:34" x14ac:dyDescent="0.3">
      <c r="A48">
        <f t="shared" si="8"/>
        <v>4</v>
      </c>
      <c r="B48">
        <f t="shared" si="9"/>
        <v>1</v>
      </c>
      <c r="C48" s="4">
        <f t="shared" ca="1" si="10"/>
        <v>97259</v>
      </c>
      <c r="D48">
        <v>97259</v>
      </c>
      <c r="E48" t="s">
        <v>27</v>
      </c>
      <c r="F48" t="s">
        <v>28</v>
      </c>
      <c r="G48" t="s">
        <v>34</v>
      </c>
      <c r="H48" t="s">
        <v>156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812</v>
      </c>
      <c r="Q48" t="s">
        <v>21</v>
      </c>
      <c r="S48" t="s">
        <v>269</v>
      </c>
      <c r="T48" t="s">
        <v>23</v>
      </c>
      <c r="U48" t="s">
        <v>22</v>
      </c>
      <c r="V48" t="s">
        <v>82</v>
      </c>
      <c r="W48" t="s">
        <v>90</v>
      </c>
      <c r="X48" t="s">
        <v>617</v>
      </c>
      <c r="Y48" t="s">
        <v>484</v>
      </c>
      <c r="Z48" t="s">
        <v>484</v>
      </c>
      <c r="AA48" s="2">
        <v>42814.161041666666</v>
      </c>
      <c r="AB48" s="2">
        <v>42817.683206018519</v>
      </c>
      <c r="AC48" t="s">
        <v>877</v>
      </c>
      <c r="AD48">
        <v>7</v>
      </c>
      <c r="AE48" t="str">
        <f t="shared" ca="1" si="12"/>
        <v>Platform Software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unspecified</v>
      </c>
    </row>
    <row r="49" spans="1:34" x14ac:dyDescent="0.3">
      <c r="A49">
        <f t="shared" si="8"/>
        <v>2</v>
      </c>
      <c r="B49">
        <f t="shared" si="9"/>
        <v>1</v>
      </c>
      <c r="C49" s="4">
        <f t="shared" ca="1" si="10"/>
        <v>97378</v>
      </c>
      <c r="D49">
        <v>97378</v>
      </c>
      <c r="E49" t="s">
        <v>27</v>
      </c>
      <c r="F49" t="s">
        <v>28</v>
      </c>
      <c r="G49" t="s">
        <v>34</v>
      </c>
      <c r="H49" t="s">
        <v>94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849</v>
      </c>
      <c r="Q49" t="s">
        <v>21</v>
      </c>
      <c r="R49" t="s">
        <v>82</v>
      </c>
      <c r="S49" t="s">
        <v>269</v>
      </c>
      <c r="T49" t="s">
        <v>36</v>
      </c>
      <c r="U49" t="s">
        <v>22</v>
      </c>
      <c r="V49" t="s">
        <v>82</v>
      </c>
      <c r="W49" t="s">
        <v>93</v>
      </c>
      <c r="X49" t="s">
        <v>850</v>
      </c>
      <c r="Y49" t="s">
        <v>484</v>
      </c>
      <c r="Z49" t="s">
        <v>484</v>
      </c>
      <c r="AA49" s="2">
        <v>42816.432962962965</v>
      </c>
      <c r="AB49" s="2">
        <v>42817.698680555557</v>
      </c>
      <c r="AC49" t="s">
        <v>878</v>
      </c>
      <c r="AD49">
        <v>3</v>
      </c>
      <c r="AE49" t="str">
        <f t="shared" ca="1" si="12"/>
        <v>Platform Software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P2</v>
      </c>
    </row>
    <row r="50" spans="1:34" x14ac:dyDescent="0.3">
      <c r="A50">
        <f t="shared" si="8"/>
        <v>1</v>
      </c>
      <c r="B50">
        <f t="shared" si="9"/>
        <v>0</v>
      </c>
      <c r="C50" s="4">
        <f t="shared" ca="1" si="10"/>
        <v>97445</v>
      </c>
      <c r="D50">
        <v>97445</v>
      </c>
      <c r="E50" t="s">
        <v>423</v>
      </c>
      <c r="F50" t="s">
        <v>28</v>
      </c>
      <c r="G50" t="s">
        <v>53</v>
      </c>
      <c r="H50" t="s">
        <v>94</v>
      </c>
      <c r="J50" t="s">
        <v>123</v>
      </c>
      <c r="K50" t="str">
        <f t="shared" ca="1" si="11"/>
        <v>NTR</v>
      </c>
      <c r="L50" t="s">
        <v>484</v>
      </c>
      <c r="M50" t="s">
        <v>484</v>
      </c>
      <c r="N50" t="s">
        <v>879</v>
      </c>
      <c r="Q50" t="s">
        <v>21</v>
      </c>
      <c r="S50" t="s">
        <v>269</v>
      </c>
      <c r="T50" t="s">
        <v>36</v>
      </c>
      <c r="U50" t="s">
        <v>50</v>
      </c>
      <c r="V50" t="s">
        <v>82</v>
      </c>
      <c r="W50" t="s">
        <v>52</v>
      </c>
      <c r="X50" t="s">
        <v>408</v>
      </c>
      <c r="Y50" t="s">
        <v>484</v>
      </c>
      <c r="Z50" t="s">
        <v>484</v>
      </c>
      <c r="AA50" s="2">
        <v>42817.526782407411</v>
      </c>
      <c r="AB50" s="2">
        <v>42818.295486111114</v>
      </c>
      <c r="AD50">
        <v>3</v>
      </c>
      <c r="AE50" t="str">
        <f t="shared" ca="1" si="12"/>
        <v>NTR</v>
      </c>
      <c r="AF50" t="str">
        <f t="shared" ca="1" si="13"/>
        <v>NoTarg</v>
      </c>
      <c r="AG50" t="str">
        <f t="shared" ca="1" si="14"/>
        <v>NoWaive</v>
      </c>
      <c r="AH50" t="str">
        <f t="shared" ca="1" si="15"/>
        <v>NTR</v>
      </c>
    </row>
    <row r="51" spans="1:34" x14ac:dyDescent="0.3">
      <c r="A51">
        <f t="shared" si="8"/>
        <v>0</v>
      </c>
      <c r="B51">
        <f t="shared" si="9"/>
        <v>0</v>
      </c>
      <c r="C51" s="4">
        <f t="shared" ca="1" si="10"/>
        <v>97480</v>
      </c>
      <c r="D51">
        <v>97480</v>
      </c>
      <c r="E51" t="s">
        <v>406</v>
      </c>
      <c r="F51" t="s">
        <v>42</v>
      </c>
      <c r="G51" t="s">
        <v>411</v>
      </c>
      <c r="H51" t="s">
        <v>94</v>
      </c>
      <c r="J51" t="s">
        <v>123</v>
      </c>
      <c r="K51" t="str">
        <f t="shared" ca="1" si="11"/>
        <v>NTR</v>
      </c>
      <c r="L51" t="s">
        <v>484</v>
      </c>
      <c r="M51" t="s">
        <v>484</v>
      </c>
      <c r="N51" t="s">
        <v>880</v>
      </c>
      <c r="Q51" t="s">
        <v>21</v>
      </c>
      <c r="S51" t="s">
        <v>269</v>
      </c>
      <c r="T51" t="s">
        <v>36</v>
      </c>
      <c r="U51" t="s">
        <v>35</v>
      </c>
      <c r="V51" t="s">
        <v>29</v>
      </c>
      <c r="W51" t="s">
        <v>44</v>
      </c>
      <c r="X51" t="s">
        <v>881</v>
      </c>
      <c r="Y51" t="s">
        <v>484</v>
      </c>
      <c r="Z51" t="s">
        <v>484</v>
      </c>
      <c r="AA51" s="2">
        <v>42818.376030092593</v>
      </c>
      <c r="AB51" s="2">
        <v>42818.379895833335</v>
      </c>
      <c r="AD51">
        <v>2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x14ac:dyDescent="0.3">
      <c r="A52">
        <f t="shared" si="8"/>
        <v>1</v>
      </c>
      <c r="B52">
        <f t="shared" si="9"/>
        <v>0</v>
      </c>
      <c r="C52" s="4">
        <f t="shared" ca="1" si="10"/>
        <v>97429</v>
      </c>
      <c r="D52">
        <v>97429</v>
      </c>
      <c r="E52" t="s">
        <v>149</v>
      </c>
      <c r="F52" t="s">
        <v>75</v>
      </c>
      <c r="G52" t="s">
        <v>80</v>
      </c>
      <c r="H52" t="s">
        <v>94</v>
      </c>
      <c r="J52" t="s">
        <v>123</v>
      </c>
      <c r="K52" t="str">
        <f t="shared" ca="1" si="11"/>
        <v>NTR</v>
      </c>
      <c r="L52" t="s">
        <v>484</v>
      </c>
      <c r="M52" t="s">
        <v>484</v>
      </c>
      <c r="N52" t="s">
        <v>868</v>
      </c>
      <c r="P52" t="s">
        <v>101</v>
      </c>
      <c r="Q52" t="s">
        <v>21</v>
      </c>
      <c r="S52" t="s">
        <v>269</v>
      </c>
      <c r="T52" t="s">
        <v>36</v>
      </c>
      <c r="U52" t="s">
        <v>22</v>
      </c>
      <c r="V52" t="s">
        <v>29</v>
      </c>
      <c r="W52" t="s">
        <v>65</v>
      </c>
      <c r="X52" t="s">
        <v>433</v>
      </c>
      <c r="Y52" t="s">
        <v>484</v>
      </c>
      <c r="Z52" t="s">
        <v>484</v>
      </c>
      <c r="AA52" s="2">
        <v>42817.292037037034</v>
      </c>
      <c r="AB52" s="2">
        <v>42818.344456018516</v>
      </c>
      <c r="AD52">
        <v>5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8"/>
        <v>1</v>
      </c>
      <c r="B53">
        <f t="shared" si="9"/>
        <v>0</v>
      </c>
      <c r="C53" s="4">
        <f t="shared" ca="1" si="10"/>
        <v>97432</v>
      </c>
      <c r="D53">
        <v>97432</v>
      </c>
      <c r="E53" t="s">
        <v>186</v>
      </c>
      <c r="F53" t="s">
        <v>75</v>
      </c>
      <c r="G53" t="s">
        <v>479</v>
      </c>
      <c r="H53" t="s">
        <v>94</v>
      </c>
      <c r="J53" t="s">
        <v>123</v>
      </c>
      <c r="K53" t="str">
        <f t="shared" ca="1" si="11"/>
        <v>NTR</v>
      </c>
      <c r="L53" t="s">
        <v>484</v>
      </c>
      <c r="M53" t="s">
        <v>484</v>
      </c>
      <c r="N53" t="s">
        <v>869</v>
      </c>
      <c r="Q53" t="s">
        <v>21</v>
      </c>
      <c r="S53" t="s">
        <v>269</v>
      </c>
      <c r="T53" t="s">
        <v>23</v>
      </c>
      <c r="U53" t="s">
        <v>39</v>
      </c>
      <c r="V53" t="s">
        <v>82</v>
      </c>
      <c r="W53" t="s">
        <v>54</v>
      </c>
      <c r="X53" t="s">
        <v>870</v>
      </c>
      <c r="Y53" t="s">
        <v>484</v>
      </c>
      <c r="Z53" t="s">
        <v>484</v>
      </c>
      <c r="AA53" s="2">
        <v>42817.337476851855</v>
      </c>
      <c r="AB53" s="2">
        <v>42818.272604166668</v>
      </c>
      <c r="AD53">
        <v>5</v>
      </c>
      <c r="AE53" t="str">
        <f t="shared" ca="1" si="12"/>
        <v>NTR</v>
      </c>
      <c r="AF53" t="str">
        <f t="shared" ca="1" si="13"/>
        <v>NoTarg</v>
      </c>
      <c r="AG53" t="str">
        <f t="shared" ca="1" si="14"/>
        <v>NoWaive</v>
      </c>
      <c r="AH53" t="str">
        <f t="shared" ca="1" si="15"/>
        <v>NTR</v>
      </c>
    </row>
    <row r="54" spans="1:34" x14ac:dyDescent="0.3">
      <c r="A54">
        <f t="shared" si="8"/>
        <v>0</v>
      </c>
      <c r="B54">
        <f t="shared" si="9"/>
        <v>0</v>
      </c>
      <c r="C54" s="4">
        <f t="shared" ca="1" si="10"/>
        <v>97474</v>
      </c>
      <c r="D54">
        <v>97474</v>
      </c>
      <c r="E54" t="s">
        <v>186</v>
      </c>
      <c r="F54" t="s">
        <v>75</v>
      </c>
      <c r="G54" t="s">
        <v>479</v>
      </c>
      <c r="H54" t="s">
        <v>94</v>
      </c>
      <c r="J54" t="s">
        <v>123</v>
      </c>
      <c r="K54" t="str">
        <f t="shared" ca="1" si="11"/>
        <v>NTR</v>
      </c>
      <c r="L54" t="s">
        <v>484</v>
      </c>
      <c r="M54" t="s">
        <v>484</v>
      </c>
      <c r="N54" t="s">
        <v>871</v>
      </c>
      <c r="Q54" t="s">
        <v>21</v>
      </c>
      <c r="S54" t="s">
        <v>269</v>
      </c>
      <c r="T54" t="s">
        <v>23</v>
      </c>
      <c r="U54" t="s">
        <v>39</v>
      </c>
      <c r="V54" t="s">
        <v>82</v>
      </c>
      <c r="W54" t="s">
        <v>54</v>
      </c>
      <c r="X54" t="s">
        <v>870</v>
      </c>
      <c r="Y54" t="s">
        <v>484</v>
      </c>
      <c r="Z54" t="s">
        <v>484</v>
      </c>
      <c r="AA54" s="2">
        <v>42818.25409722222</v>
      </c>
      <c r="AB54" s="2">
        <v>42818.3127662037</v>
      </c>
      <c r="AD54">
        <v>4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x14ac:dyDescent="0.3">
      <c r="A55">
        <f t="shared" si="8"/>
        <v>380</v>
      </c>
      <c r="B55">
        <f t="shared" si="9"/>
        <v>34</v>
      </c>
      <c r="C55" s="4">
        <f t="shared" ca="1" si="10"/>
        <v>78239</v>
      </c>
      <c r="D55">
        <v>78239</v>
      </c>
      <c r="E55" t="s">
        <v>84</v>
      </c>
      <c r="F55" t="s">
        <v>75</v>
      </c>
      <c r="G55" t="s">
        <v>262</v>
      </c>
      <c r="H55" t="s">
        <v>94</v>
      </c>
      <c r="I55" t="s">
        <v>30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336</v>
      </c>
      <c r="Q55" t="s">
        <v>82</v>
      </c>
      <c r="S55" t="s">
        <v>269</v>
      </c>
      <c r="T55" t="s">
        <v>36</v>
      </c>
      <c r="U55" t="s">
        <v>35</v>
      </c>
      <c r="V55" t="s">
        <v>77</v>
      </c>
      <c r="W55" t="s">
        <v>78</v>
      </c>
      <c r="X55" t="s">
        <v>272</v>
      </c>
      <c r="Y55" t="s">
        <v>484</v>
      </c>
      <c r="Z55" t="s">
        <v>484</v>
      </c>
      <c r="AA55" s="2">
        <v>42433.336041666669</v>
      </c>
      <c r="AB55" s="2">
        <v>42786.249699074076</v>
      </c>
      <c r="AC55" t="s">
        <v>402</v>
      </c>
      <c r="AD55">
        <v>4</v>
      </c>
      <c r="AE55" t="str">
        <f t="shared" ca="1" si="12"/>
        <v>Protocols-AAUM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P2</v>
      </c>
    </row>
    <row r="56" spans="1:34" x14ac:dyDescent="0.3">
      <c r="A56">
        <f t="shared" si="8"/>
        <v>80</v>
      </c>
      <c r="B56">
        <f t="shared" si="9"/>
        <v>10</v>
      </c>
      <c r="C56" s="4">
        <f t="shared" ca="1" si="10"/>
        <v>94191</v>
      </c>
      <c r="D56">
        <v>94191</v>
      </c>
      <c r="E56" t="s">
        <v>186</v>
      </c>
      <c r="F56" t="s">
        <v>75</v>
      </c>
      <c r="G56" t="s">
        <v>76</v>
      </c>
      <c r="H56" t="s">
        <v>112</v>
      </c>
      <c r="I56" t="s">
        <v>30</v>
      </c>
      <c r="J56" t="s">
        <v>123</v>
      </c>
      <c r="K56" t="str">
        <f t="shared" ca="1" si="11"/>
        <v>.</v>
      </c>
      <c r="L56" t="s">
        <v>796</v>
      </c>
      <c r="M56" t="s">
        <v>484</v>
      </c>
      <c r="N56" t="s">
        <v>344</v>
      </c>
      <c r="O56">
        <v>12886</v>
      </c>
      <c r="Q56" t="s">
        <v>82</v>
      </c>
      <c r="S56" t="s">
        <v>269</v>
      </c>
      <c r="T56" t="s">
        <v>36</v>
      </c>
      <c r="U56" t="s">
        <v>35</v>
      </c>
      <c r="V56" t="s">
        <v>25</v>
      </c>
      <c r="W56" t="s">
        <v>26</v>
      </c>
      <c r="X56" t="s">
        <v>272</v>
      </c>
      <c r="Y56" t="s">
        <v>103</v>
      </c>
      <c r="Z56" t="s">
        <v>484</v>
      </c>
      <c r="AA56" s="2">
        <v>42739.997685185182</v>
      </c>
      <c r="AB56" s="2">
        <v>42808.682870370372</v>
      </c>
      <c r="AD56">
        <v>7</v>
      </c>
      <c r="AE56" t="str">
        <f t="shared" ca="1" si="12"/>
        <v>Protocols-AAUM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P1</v>
      </c>
    </row>
    <row r="57" spans="1:34" x14ac:dyDescent="0.3">
      <c r="A57">
        <f t="shared" si="8"/>
        <v>53</v>
      </c>
      <c r="B57">
        <f t="shared" si="9"/>
        <v>9</v>
      </c>
      <c r="C57" s="4">
        <f t="shared" ca="1" si="10"/>
        <v>95343</v>
      </c>
      <c r="D57">
        <v>95343</v>
      </c>
      <c r="E57" t="s">
        <v>651</v>
      </c>
      <c r="F57" t="s">
        <v>75</v>
      </c>
      <c r="G57" t="s">
        <v>76</v>
      </c>
      <c r="H57" t="s">
        <v>184</v>
      </c>
      <c r="I57" t="s">
        <v>81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347</v>
      </c>
      <c r="Q57" t="s">
        <v>82</v>
      </c>
      <c r="S57" t="s">
        <v>269</v>
      </c>
      <c r="T57" t="s">
        <v>23</v>
      </c>
      <c r="U57" t="s">
        <v>22</v>
      </c>
      <c r="V57" t="s">
        <v>82</v>
      </c>
      <c r="W57" t="s">
        <v>95</v>
      </c>
      <c r="X57" t="s">
        <v>272</v>
      </c>
      <c r="Y57" t="s">
        <v>484</v>
      </c>
      <c r="Z57" t="s">
        <v>484</v>
      </c>
      <c r="AA57" s="2">
        <v>42767.691712962966</v>
      </c>
      <c r="AB57" s="2">
        <v>42809.343773148146</v>
      </c>
      <c r="AC57" t="s">
        <v>402</v>
      </c>
      <c r="AD57">
        <v>9</v>
      </c>
      <c r="AE57" t="str">
        <f t="shared" ca="1" si="12"/>
        <v>Protocols-AAUM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P0</v>
      </c>
    </row>
    <row r="58" spans="1:34" x14ac:dyDescent="0.3">
      <c r="A58">
        <f t="shared" si="8"/>
        <v>21</v>
      </c>
      <c r="B58">
        <f t="shared" si="9"/>
        <v>1</v>
      </c>
      <c r="C58" s="4">
        <f t="shared" ca="1" si="10"/>
        <v>96670</v>
      </c>
      <c r="D58">
        <v>96670</v>
      </c>
      <c r="E58" t="s">
        <v>651</v>
      </c>
      <c r="F58" t="s">
        <v>75</v>
      </c>
      <c r="G58" t="s">
        <v>76</v>
      </c>
      <c r="H58" t="s">
        <v>184</v>
      </c>
      <c r="I58" t="s">
        <v>81</v>
      </c>
      <c r="J58" t="s">
        <v>123</v>
      </c>
      <c r="K58" t="str">
        <f t="shared" ca="1" si="11"/>
        <v>This is past due. Not CRB was granted, please move target build</v>
      </c>
      <c r="L58" t="s">
        <v>484</v>
      </c>
      <c r="M58" t="s">
        <v>769</v>
      </c>
      <c r="N58" t="s">
        <v>679</v>
      </c>
      <c r="Q58" t="s">
        <v>82</v>
      </c>
      <c r="S58" t="s">
        <v>269</v>
      </c>
      <c r="T58" t="s">
        <v>36</v>
      </c>
      <c r="U58" t="s">
        <v>22</v>
      </c>
      <c r="V58" t="s">
        <v>57</v>
      </c>
      <c r="W58" t="s">
        <v>680</v>
      </c>
      <c r="X58" t="s">
        <v>41</v>
      </c>
      <c r="Y58" t="s">
        <v>103</v>
      </c>
      <c r="Z58" t="s">
        <v>484</v>
      </c>
      <c r="AA58" s="2">
        <v>42797.616539351853</v>
      </c>
      <c r="AB58" s="2">
        <v>42817.784363425926</v>
      </c>
      <c r="AC58" t="s">
        <v>861</v>
      </c>
      <c r="AD58">
        <v>10</v>
      </c>
      <c r="AE58" t="str">
        <f t="shared" ca="1" si="12"/>
        <v>Protocols-AAUM</v>
      </c>
      <c r="AF58" t="str">
        <f t="shared" ca="1" si="13"/>
        <v>Avitus_1.4.0.60-20170322</v>
      </c>
      <c r="AG58" t="str">
        <f t="shared" ca="1" si="14"/>
        <v>NoWaive</v>
      </c>
      <c r="AH58" t="str">
        <f t="shared" ca="1" si="15"/>
        <v>P0</v>
      </c>
    </row>
    <row r="59" spans="1:34" x14ac:dyDescent="0.3">
      <c r="A59">
        <f t="shared" si="8"/>
        <v>18</v>
      </c>
      <c r="B59">
        <f t="shared" si="9"/>
        <v>4</v>
      </c>
      <c r="C59" s="4">
        <f t="shared" ca="1" si="10"/>
        <v>96684</v>
      </c>
      <c r="D59">
        <v>96684</v>
      </c>
      <c r="E59" t="s">
        <v>651</v>
      </c>
      <c r="F59" t="s">
        <v>75</v>
      </c>
      <c r="G59" t="s">
        <v>264</v>
      </c>
      <c r="H59" t="s">
        <v>94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769</v>
      </c>
      <c r="N59" t="s">
        <v>681</v>
      </c>
      <c r="Q59" t="s">
        <v>82</v>
      </c>
      <c r="S59" t="s">
        <v>269</v>
      </c>
      <c r="T59" t="s">
        <v>36</v>
      </c>
      <c r="U59" t="s">
        <v>35</v>
      </c>
      <c r="V59" t="s">
        <v>43</v>
      </c>
      <c r="W59" t="s">
        <v>65</v>
      </c>
      <c r="X59" t="s">
        <v>108</v>
      </c>
      <c r="Y59" t="s">
        <v>484</v>
      </c>
      <c r="Z59" t="s">
        <v>484</v>
      </c>
      <c r="AA59" s="2">
        <v>42800.00984953704</v>
      </c>
      <c r="AB59" s="2">
        <v>42814.63380787037</v>
      </c>
      <c r="AD59">
        <v>1</v>
      </c>
      <c r="AE59" t="str">
        <f t="shared" ca="1" si="12"/>
        <v>Protocols-AAUM</v>
      </c>
      <c r="AF59" t="str">
        <f t="shared" ca="1" si="13"/>
        <v>Avitus_1.4.0.61-20170329</v>
      </c>
      <c r="AG59" t="str">
        <f t="shared" ca="1" si="14"/>
        <v>NoWaive</v>
      </c>
      <c r="AH59" t="str">
        <f t="shared" ca="1" si="15"/>
        <v>P2</v>
      </c>
    </row>
    <row r="60" spans="1:34" x14ac:dyDescent="0.3">
      <c r="A60">
        <f t="shared" si="8"/>
        <v>15</v>
      </c>
      <c r="B60">
        <f t="shared" si="9"/>
        <v>1</v>
      </c>
      <c r="C60" s="4">
        <f t="shared" ca="1" si="10"/>
        <v>96921</v>
      </c>
      <c r="D60">
        <v>96921</v>
      </c>
      <c r="E60" t="s">
        <v>147</v>
      </c>
      <c r="F60" t="s">
        <v>75</v>
      </c>
      <c r="G60" t="s">
        <v>76</v>
      </c>
      <c r="H60" t="s">
        <v>156</v>
      </c>
      <c r="I60" t="s">
        <v>24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862</v>
      </c>
      <c r="Q60" t="s">
        <v>82</v>
      </c>
      <c r="S60" t="s">
        <v>269</v>
      </c>
      <c r="T60" t="s">
        <v>36</v>
      </c>
      <c r="U60" t="s">
        <v>35</v>
      </c>
      <c r="V60" t="s">
        <v>82</v>
      </c>
      <c r="W60" t="s">
        <v>54</v>
      </c>
      <c r="X60" t="s">
        <v>47</v>
      </c>
      <c r="Y60" t="s">
        <v>484</v>
      </c>
      <c r="Z60" t="s">
        <v>484</v>
      </c>
      <c r="AA60" s="2">
        <v>42803.579780092594</v>
      </c>
      <c r="AB60" s="2">
        <v>42817.535902777781</v>
      </c>
      <c r="AD60">
        <v>22</v>
      </c>
      <c r="AE60" t="str">
        <f t="shared" ca="1" si="12"/>
        <v>Protocols-AAUM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unspecified</v>
      </c>
    </row>
    <row r="61" spans="1:34" x14ac:dyDescent="0.3">
      <c r="A61">
        <f t="shared" si="8"/>
        <v>8</v>
      </c>
      <c r="B61">
        <f t="shared" si="9"/>
        <v>4</v>
      </c>
      <c r="C61" s="4">
        <f t="shared" ca="1" si="10"/>
        <v>97142</v>
      </c>
      <c r="D61">
        <v>97142</v>
      </c>
      <c r="E61" t="s">
        <v>147</v>
      </c>
      <c r="F61" t="s">
        <v>75</v>
      </c>
      <c r="G61" t="s">
        <v>76</v>
      </c>
      <c r="H61" t="s">
        <v>94</v>
      </c>
      <c r="I61" t="s">
        <v>247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827</v>
      </c>
      <c r="P61" t="s">
        <v>98</v>
      </c>
      <c r="Q61" t="s">
        <v>82</v>
      </c>
      <c r="S61" t="s">
        <v>269</v>
      </c>
      <c r="T61" t="s">
        <v>36</v>
      </c>
      <c r="U61" t="s">
        <v>35</v>
      </c>
      <c r="V61" t="s">
        <v>29</v>
      </c>
      <c r="W61" t="s">
        <v>65</v>
      </c>
      <c r="X61" t="s">
        <v>41</v>
      </c>
      <c r="Y61" t="s">
        <v>484</v>
      </c>
      <c r="Z61" t="s">
        <v>484</v>
      </c>
      <c r="AA61" s="2">
        <v>42810.325949074075</v>
      </c>
      <c r="AB61" s="2">
        <v>42814.576516203706</v>
      </c>
      <c r="AD61">
        <v>2</v>
      </c>
      <c r="AE61" t="str">
        <f t="shared" ca="1" si="12"/>
        <v>Protocols-AAUM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P2</v>
      </c>
    </row>
    <row r="62" spans="1:34" x14ac:dyDescent="0.3">
      <c r="A62">
        <f t="shared" si="8"/>
        <v>7</v>
      </c>
      <c r="B62">
        <f t="shared" si="9"/>
        <v>3</v>
      </c>
      <c r="C62" s="4">
        <f t="shared" ca="1" si="10"/>
        <v>97198</v>
      </c>
      <c r="D62">
        <v>97198</v>
      </c>
      <c r="E62" t="s">
        <v>134</v>
      </c>
      <c r="F62" t="s">
        <v>75</v>
      </c>
      <c r="G62" t="s">
        <v>266</v>
      </c>
      <c r="H62" t="s">
        <v>184</v>
      </c>
      <c r="I62" t="s">
        <v>81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828</v>
      </c>
      <c r="Q62" t="s">
        <v>82</v>
      </c>
      <c r="S62" t="s">
        <v>269</v>
      </c>
      <c r="T62" t="s">
        <v>23</v>
      </c>
      <c r="U62" t="s">
        <v>50</v>
      </c>
      <c r="V62" t="s">
        <v>82</v>
      </c>
      <c r="W62" t="s">
        <v>95</v>
      </c>
      <c r="X62" t="s">
        <v>829</v>
      </c>
      <c r="Y62" t="s">
        <v>484</v>
      </c>
      <c r="Z62" t="s">
        <v>484</v>
      </c>
      <c r="AA62" s="2">
        <v>42811.379606481481</v>
      </c>
      <c r="AB62" s="2">
        <v>42815.325995370367</v>
      </c>
      <c r="AC62" t="s">
        <v>830</v>
      </c>
      <c r="AD62">
        <v>4</v>
      </c>
      <c r="AE62" t="str">
        <f t="shared" ca="1" si="12"/>
        <v>Protocols-AAUM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P0</v>
      </c>
    </row>
    <row r="63" spans="1:34" x14ac:dyDescent="0.3">
      <c r="A63">
        <f t="shared" si="8"/>
        <v>17</v>
      </c>
      <c r="B63">
        <f t="shared" si="9"/>
        <v>3</v>
      </c>
      <c r="C63" s="4">
        <f t="shared" ca="1" si="10"/>
        <v>96774</v>
      </c>
      <c r="D63">
        <v>96774</v>
      </c>
      <c r="E63" t="s">
        <v>106</v>
      </c>
      <c r="F63" t="s">
        <v>97</v>
      </c>
      <c r="G63" t="s">
        <v>96</v>
      </c>
      <c r="H63" t="s">
        <v>184</v>
      </c>
      <c r="I63" t="s">
        <v>81</v>
      </c>
      <c r="J63" t="s">
        <v>123</v>
      </c>
      <c r="K63" t="str">
        <f t="shared" ca="1" si="11"/>
        <v>.</v>
      </c>
      <c r="L63" t="s">
        <v>484</v>
      </c>
      <c r="M63" t="s">
        <v>769</v>
      </c>
      <c r="N63" t="s">
        <v>719</v>
      </c>
      <c r="Q63" t="s">
        <v>82</v>
      </c>
      <c r="S63" t="s">
        <v>269</v>
      </c>
      <c r="T63" t="s">
        <v>36</v>
      </c>
      <c r="U63" t="s">
        <v>35</v>
      </c>
      <c r="V63" t="s">
        <v>720</v>
      </c>
      <c r="W63" t="s">
        <v>54</v>
      </c>
      <c r="X63" t="s">
        <v>106</v>
      </c>
      <c r="Y63" t="s">
        <v>484</v>
      </c>
      <c r="Z63" t="s">
        <v>484</v>
      </c>
      <c r="AA63" s="2">
        <v>42801.280335648145</v>
      </c>
      <c r="AB63" s="2">
        <v>42815.330810185187</v>
      </c>
      <c r="AD63">
        <v>3</v>
      </c>
      <c r="AE63" t="str">
        <f t="shared" ca="1" si="12"/>
        <v>Protocols-HTTP</v>
      </c>
      <c r="AF63" t="str">
        <f t="shared" ca="1" si="13"/>
        <v>Avitus_1.4.0.61-20170329</v>
      </c>
      <c r="AG63" t="str">
        <f t="shared" ca="1" si="14"/>
        <v>NoWaive</v>
      </c>
      <c r="AH63" t="str">
        <f t="shared" ca="1" si="15"/>
        <v>P0</v>
      </c>
    </row>
    <row r="64" spans="1:34" x14ac:dyDescent="0.3">
      <c r="A64">
        <f t="shared" si="8"/>
        <v>380</v>
      </c>
      <c r="B64">
        <f t="shared" si="9"/>
        <v>129</v>
      </c>
      <c r="C64" s="4">
        <f t="shared" ca="1" si="10"/>
        <v>78244</v>
      </c>
      <c r="D64">
        <v>78244</v>
      </c>
      <c r="E64" t="s">
        <v>155</v>
      </c>
      <c r="F64" t="s">
        <v>19</v>
      </c>
      <c r="G64" t="s">
        <v>83</v>
      </c>
      <c r="H64" t="s">
        <v>94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353</v>
      </c>
      <c r="Q64" t="s">
        <v>82</v>
      </c>
      <c r="S64" t="s">
        <v>269</v>
      </c>
      <c r="T64" t="s">
        <v>36</v>
      </c>
      <c r="U64" t="s">
        <v>35</v>
      </c>
      <c r="V64" t="s">
        <v>43</v>
      </c>
      <c r="W64" t="s">
        <v>65</v>
      </c>
      <c r="X64" t="s">
        <v>272</v>
      </c>
      <c r="Y64" t="s">
        <v>100</v>
      </c>
      <c r="Z64" t="s">
        <v>484</v>
      </c>
      <c r="AA64" s="2">
        <v>42433.348449074074</v>
      </c>
      <c r="AB64" s="2">
        <v>42689.149375000001</v>
      </c>
      <c r="AD64">
        <v>3</v>
      </c>
      <c r="AE64" t="str">
        <f t="shared" ca="1" si="12"/>
        <v>Protocols-NFS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P2</v>
      </c>
    </row>
    <row r="65" spans="1:34" x14ac:dyDescent="0.3">
      <c r="A65">
        <f t="shared" si="8"/>
        <v>325</v>
      </c>
      <c r="B65">
        <f t="shared" si="9"/>
        <v>46</v>
      </c>
      <c r="C65" s="4">
        <f t="shared" ca="1" si="10"/>
        <v>81963</v>
      </c>
      <c r="D65">
        <v>81963</v>
      </c>
      <c r="E65" t="s">
        <v>18</v>
      </c>
      <c r="F65" t="s">
        <v>86</v>
      </c>
      <c r="G65" t="s">
        <v>87</v>
      </c>
      <c r="H65" t="s">
        <v>112</v>
      </c>
      <c r="I65" t="s">
        <v>30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354</v>
      </c>
      <c r="O65">
        <v>10905</v>
      </c>
      <c r="Q65" t="s">
        <v>82</v>
      </c>
      <c r="S65" t="s">
        <v>269</v>
      </c>
      <c r="T65" t="s">
        <v>23</v>
      </c>
      <c r="U65" t="s">
        <v>22</v>
      </c>
      <c r="V65" t="s">
        <v>60</v>
      </c>
      <c r="W65" t="s">
        <v>26</v>
      </c>
      <c r="X65" t="s">
        <v>272</v>
      </c>
      <c r="Y65" t="s">
        <v>484</v>
      </c>
      <c r="Z65" t="s">
        <v>484</v>
      </c>
      <c r="AA65" s="2">
        <v>42489.026759259257</v>
      </c>
      <c r="AB65" s="2">
        <v>42774.287557870368</v>
      </c>
      <c r="AD65">
        <v>3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P1</v>
      </c>
    </row>
    <row r="66" spans="1:34" x14ac:dyDescent="0.3">
      <c r="A66">
        <f t="shared" ref="A66:A100" si="16">DAYS360(AA66,$K$104)</f>
        <v>320</v>
      </c>
      <c r="B66">
        <f t="shared" ref="B66:B100" si="17">DAYS360(AB66,$K$104)</f>
        <v>64</v>
      </c>
      <c r="C66" s="4">
        <f t="shared" ref="C66:C100" ca="1" si="18">HYPERLINK($N$174 &amp; INDIRECT("d" &amp; ROW()),INDIRECT("d" &amp; ROW()))</f>
        <v>82178</v>
      </c>
      <c r="D66">
        <v>82178</v>
      </c>
      <c r="E66" t="s">
        <v>18</v>
      </c>
      <c r="F66" t="s">
        <v>86</v>
      </c>
      <c r="G66" t="s">
        <v>87</v>
      </c>
      <c r="H66" t="s">
        <v>112</v>
      </c>
      <c r="I66" t="s">
        <v>30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355</v>
      </c>
      <c r="O66">
        <v>10938</v>
      </c>
      <c r="Q66" t="s">
        <v>82</v>
      </c>
      <c r="S66" t="s">
        <v>269</v>
      </c>
      <c r="T66" t="s">
        <v>36</v>
      </c>
      <c r="U66" t="s">
        <v>22</v>
      </c>
      <c r="V66" t="s">
        <v>60</v>
      </c>
      <c r="W66" t="s">
        <v>26</v>
      </c>
      <c r="X66" t="s">
        <v>272</v>
      </c>
      <c r="Y66" t="s">
        <v>484</v>
      </c>
      <c r="Z66" t="s">
        <v>484</v>
      </c>
      <c r="AA66" s="2">
        <v>42494.02715277778</v>
      </c>
      <c r="AB66" s="2">
        <v>42755.045428240737</v>
      </c>
      <c r="AD66">
        <v>2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P1</v>
      </c>
    </row>
    <row r="67" spans="1:34" x14ac:dyDescent="0.3">
      <c r="A67">
        <f t="shared" si="16"/>
        <v>147</v>
      </c>
      <c r="B67">
        <f t="shared" si="17"/>
        <v>16</v>
      </c>
      <c r="C67" s="4">
        <f t="shared" ca="1" si="18"/>
        <v>91457</v>
      </c>
      <c r="D67">
        <v>91457</v>
      </c>
      <c r="E67" t="s">
        <v>74</v>
      </c>
      <c r="F67" t="s">
        <v>86</v>
      </c>
      <c r="G67" t="s">
        <v>87</v>
      </c>
      <c r="H67" t="s">
        <v>184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358</v>
      </c>
      <c r="Q67" t="s">
        <v>82</v>
      </c>
      <c r="S67" t="s">
        <v>269</v>
      </c>
      <c r="T67" t="s">
        <v>36</v>
      </c>
      <c r="U67" t="s">
        <v>35</v>
      </c>
      <c r="V67" t="s">
        <v>29</v>
      </c>
      <c r="W67" t="s">
        <v>54</v>
      </c>
      <c r="X67" t="s">
        <v>272</v>
      </c>
      <c r="Y67" t="s">
        <v>100</v>
      </c>
      <c r="Z67" t="s">
        <v>484</v>
      </c>
      <c r="AA67" s="2">
        <v>42670.388807870368</v>
      </c>
      <c r="AB67" s="2">
        <v>42802.695787037039</v>
      </c>
      <c r="AD67">
        <v>6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P0</v>
      </c>
    </row>
    <row r="68" spans="1:34" x14ac:dyDescent="0.3">
      <c r="A68">
        <f t="shared" si="16"/>
        <v>143</v>
      </c>
      <c r="B68">
        <f t="shared" si="17"/>
        <v>64</v>
      </c>
      <c r="C68" s="4">
        <f t="shared" ca="1" si="18"/>
        <v>91629</v>
      </c>
      <c r="D68">
        <v>91629</v>
      </c>
      <c r="E68" t="s">
        <v>18</v>
      </c>
      <c r="F68" t="s">
        <v>86</v>
      </c>
      <c r="G68" t="s">
        <v>92</v>
      </c>
      <c r="H68" t="s">
        <v>112</v>
      </c>
      <c r="I68" t="s">
        <v>30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360</v>
      </c>
      <c r="O68">
        <v>12271</v>
      </c>
      <c r="Q68" t="s">
        <v>82</v>
      </c>
      <c r="S68" t="s">
        <v>269</v>
      </c>
      <c r="T68" t="s">
        <v>23</v>
      </c>
      <c r="U68" t="s">
        <v>22</v>
      </c>
      <c r="V68" t="s">
        <v>25</v>
      </c>
      <c r="W68" t="s">
        <v>26</v>
      </c>
      <c r="X68" t="s">
        <v>272</v>
      </c>
      <c r="Y68" t="s">
        <v>484</v>
      </c>
      <c r="Z68" t="s">
        <v>484</v>
      </c>
      <c r="AA68" s="2">
        <v>42675.623761574076</v>
      </c>
      <c r="AB68" s="2">
        <v>42755.023877314816</v>
      </c>
      <c r="AD68">
        <v>2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P1</v>
      </c>
    </row>
    <row r="69" spans="1:34" x14ac:dyDescent="0.3">
      <c r="A69">
        <f t="shared" si="16"/>
        <v>64</v>
      </c>
      <c r="B69">
        <f t="shared" si="17"/>
        <v>40</v>
      </c>
      <c r="C69" s="4">
        <f t="shared" ca="1" si="18"/>
        <v>94832</v>
      </c>
      <c r="D69">
        <v>94832</v>
      </c>
      <c r="E69" t="s">
        <v>242</v>
      </c>
      <c r="F69" t="s">
        <v>86</v>
      </c>
      <c r="G69" t="s">
        <v>92</v>
      </c>
      <c r="H69" t="s">
        <v>184</v>
      </c>
      <c r="I69" t="s">
        <v>81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270</v>
      </c>
      <c r="P69" t="s">
        <v>271</v>
      </c>
      <c r="Q69" t="s">
        <v>82</v>
      </c>
      <c r="S69" t="s">
        <v>269</v>
      </c>
      <c r="T69" t="s">
        <v>51</v>
      </c>
      <c r="U69" t="s">
        <v>22</v>
      </c>
      <c r="V69" t="s">
        <v>82</v>
      </c>
      <c r="W69" t="s">
        <v>54</v>
      </c>
      <c r="X69" t="s">
        <v>272</v>
      </c>
      <c r="Y69" t="s">
        <v>484</v>
      </c>
      <c r="Z69" t="s">
        <v>484</v>
      </c>
      <c r="AA69" s="2">
        <v>42755.471365740741</v>
      </c>
      <c r="AB69" s="2">
        <v>42780.311030092591</v>
      </c>
      <c r="AC69" t="s">
        <v>170</v>
      </c>
      <c r="AD69">
        <v>3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P0</v>
      </c>
    </row>
    <row r="70" spans="1:34" x14ac:dyDescent="0.3">
      <c r="A70">
        <f t="shared" si="16"/>
        <v>64</v>
      </c>
      <c r="B70">
        <f t="shared" si="17"/>
        <v>31</v>
      </c>
      <c r="C70" s="4">
        <f t="shared" ca="1" si="18"/>
        <v>94835</v>
      </c>
      <c r="D70">
        <v>94835</v>
      </c>
      <c r="E70" t="s">
        <v>561</v>
      </c>
      <c r="F70" t="s">
        <v>86</v>
      </c>
      <c r="G70" t="s">
        <v>87</v>
      </c>
      <c r="H70" t="s">
        <v>112</v>
      </c>
      <c r="I70" t="s">
        <v>30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363</v>
      </c>
      <c r="O70">
        <v>13183</v>
      </c>
      <c r="P70" t="s">
        <v>213</v>
      </c>
      <c r="Q70" t="s">
        <v>82</v>
      </c>
      <c r="S70" t="s">
        <v>269</v>
      </c>
      <c r="T70" t="s">
        <v>36</v>
      </c>
      <c r="U70" t="s">
        <v>35</v>
      </c>
      <c r="V70" t="s">
        <v>190</v>
      </c>
      <c r="W70" t="s">
        <v>26</v>
      </c>
      <c r="X70" t="s">
        <v>272</v>
      </c>
      <c r="Y70" t="s">
        <v>103</v>
      </c>
      <c r="Z70" t="s">
        <v>484</v>
      </c>
      <c r="AA70" s="2">
        <v>42755.484872685185</v>
      </c>
      <c r="AB70" s="2">
        <v>42789.603206018517</v>
      </c>
      <c r="AD70">
        <v>1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P1</v>
      </c>
    </row>
    <row r="71" spans="1:34" x14ac:dyDescent="0.3">
      <c r="A71">
        <f t="shared" si="16"/>
        <v>57</v>
      </c>
      <c r="B71">
        <f t="shared" si="17"/>
        <v>16</v>
      </c>
      <c r="C71" s="4">
        <f t="shared" ca="1" si="18"/>
        <v>95135</v>
      </c>
      <c r="D71">
        <v>95135</v>
      </c>
      <c r="E71" t="s">
        <v>118</v>
      </c>
      <c r="F71" t="s">
        <v>86</v>
      </c>
      <c r="G71" t="s">
        <v>135</v>
      </c>
      <c r="H71" t="s">
        <v>184</v>
      </c>
      <c r="I71" t="s">
        <v>30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364</v>
      </c>
      <c r="P71" t="s">
        <v>212</v>
      </c>
      <c r="Q71" t="s">
        <v>82</v>
      </c>
      <c r="S71" t="s">
        <v>269</v>
      </c>
      <c r="T71" t="s">
        <v>36</v>
      </c>
      <c r="U71" t="s">
        <v>35</v>
      </c>
      <c r="V71" t="s">
        <v>29</v>
      </c>
      <c r="W71" t="s">
        <v>44</v>
      </c>
      <c r="X71" t="s">
        <v>272</v>
      </c>
      <c r="Y71" t="s">
        <v>484</v>
      </c>
      <c r="Z71" t="s">
        <v>484</v>
      </c>
      <c r="AA71" s="2">
        <v>42762.388159722221</v>
      </c>
      <c r="AB71" s="2">
        <v>42802.302708333336</v>
      </c>
      <c r="AD71">
        <v>7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P0</v>
      </c>
    </row>
    <row r="72" spans="1:34" x14ac:dyDescent="0.3">
      <c r="A72">
        <f t="shared" si="16"/>
        <v>31</v>
      </c>
      <c r="B72">
        <f t="shared" si="17"/>
        <v>4</v>
      </c>
      <c r="C72" s="4">
        <f t="shared" ca="1" si="18"/>
        <v>96345</v>
      </c>
      <c r="D72">
        <v>96345</v>
      </c>
      <c r="E72" t="s">
        <v>559</v>
      </c>
      <c r="F72" t="s">
        <v>86</v>
      </c>
      <c r="G72" t="s">
        <v>92</v>
      </c>
      <c r="H72" t="s">
        <v>184</v>
      </c>
      <c r="I72" t="s">
        <v>560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582</v>
      </c>
      <c r="Q72" t="s">
        <v>82</v>
      </c>
      <c r="S72" t="s">
        <v>269</v>
      </c>
      <c r="T72" t="s">
        <v>51</v>
      </c>
      <c r="U72" t="s">
        <v>22</v>
      </c>
      <c r="V72" t="s">
        <v>82</v>
      </c>
      <c r="W72" t="s">
        <v>40</v>
      </c>
      <c r="X72" t="s">
        <v>559</v>
      </c>
      <c r="Y72" t="s">
        <v>484</v>
      </c>
      <c r="Z72" t="s">
        <v>484</v>
      </c>
      <c r="AA72" s="2">
        <v>42789.95722222222</v>
      </c>
      <c r="AB72" s="2">
        <v>42814.417916666665</v>
      </c>
      <c r="AC72" t="s">
        <v>789</v>
      </c>
      <c r="AD72">
        <v>62</v>
      </c>
      <c r="AE72" t="str">
        <f t="shared" ca="1" si="20"/>
        <v>Protocols-SMB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P0</v>
      </c>
    </row>
    <row r="73" spans="1:34" x14ac:dyDescent="0.3">
      <c r="A73">
        <f t="shared" si="16"/>
        <v>16</v>
      </c>
      <c r="B73">
        <f t="shared" si="17"/>
        <v>11</v>
      </c>
      <c r="C73" s="4">
        <f t="shared" ca="1" si="18"/>
        <v>96870</v>
      </c>
      <c r="D73">
        <v>96870</v>
      </c>
      <c r="E73" t="s">
        <v>91</v>
      </c>
      <c r="F73" t="s">
        <v>86</v>
      </c>
      <c r="G73" t="s">
        <v>266</v>
      </c>
      <c r="H73" t="s">
        <v>184</v>
      </c>
      <c r="I73" t="s">
        <v>81</v>
      </c>
      <c r="J73" t="s">
        <v>123</v>
      </c>
      <c r="K73" t="str">
        <f t="shared" ca="1" si="19"/>
        <v>.</v>
      </c>
      <c r="L73" t="s">
        <v>484</v>
      </c>
      <c r="M73" t="s">
        <v>484</v>
      </c>
      <c r="N73" t="s">
        <v>772</v>
      </c>
      <c r="Q73" t="s">
        <v>82</v>
      </c>
      <c r="S73" t="s">
        <v>269</v>
      </c>
      <c r="T73" t="s">
        <v>36</v>
      </c>
      <c r="U73" t="s">
        <v>22</v>
      </c>
      <c r="V73" t="s">
        <v>82</v>
      </c>
      <c r="W73" t="s">
        <v>54</v>
      </c>
      <c r="X73" t="s">
        <v>405</v>
      </c>
      <c r="Y73" t="s">
        <v>484</v>
      </c>
      <c r="Z73" t="s">
        <v>484</v>
      </c>
      <c r="AA73" s="2">
        <v>42802.551319444443</v>
      </c>
      <c r="AB73" s="2">
        <v>42807.556608796294</v>
      </c>
      <c r="AD73">
        <v>1</v>
      </c>
      <c r="AE73" t="str">
        <f t="shared" ca="1" si="20"/>
        <v>Protocols-SMB</v>
      </c>
      <c r="AF73" t="str">
        <f t="shared" ca="1" si="21"/>
        <v xml:space="preserve"> ---</v>
      </c>
      <c r="AG73" t="str">
        <f t="shared" ca="1" si="22"/>
        <v>NoWaive</v>
      </c>
      <c r="AH73" t="str">
        <f t="shared" ca="1" si="23"/>
        <v>P0</v>
      </c>
    </row>
    <row r="74" spans="1:34" x14ac:dyDescent="0.3">
      <c r="A74">
        <f t="shared" si="16"/>
        <v>11</v>
      </c>
      <c r="B74">
        <f t="shared" si="17"/>
        <v>6</v>
      </c>
      <c r="C74" s="4">
        <f t="shared" ca="1" si="18"/>
        <v>97003</v>
      </c>
      <c r="D74">
        <v>97003</v>
      </c>
      <c r="E74" t="s">
        <v>399</v>
      </c>
      <c r="F74" t="s">
        <v>86</v>
      </c>
      <c r="G74" t="s">
        <v>87</v>
      </c>
      <c r="H74" t="s">
        <v>184</v>
      </c>
      <c r="I74" t="s">
        <v>68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775</v>
      </c>
      <c r="Q74" t="s">
        <v>82</v>
      </c>
      <c r="S74" t="s">
        <v>269</v>
      </c>
      <c r="T74" t="s">
        <v>23</v>
      </c>
      <c r="U74" t="s">
        <v>22</v>
      </c>
      <c r="V74" t="s">
        <v>82</v>
      </c>
      <c r="W74" t="s">
        <v>683</v>
      </c>
      <c r="X74" t="s">
        <v>405</v>
      </c>
      <c r="Y74" t="s">
        <v>484</v>
      </c>
      <c r="Z74" t="s">
        <v>484</v>
      </c>
      <c r="AA74" s="2">
        <v>42807.546134259261</v>
      </c>
      <c r="AB74" s="2">
        <v>42812.038807870369</v>
      </c>
      <c r="AC74" t="s">
        <v>402</v>
      </c>
      <c r="AD74">
        <v>2</v>
      </c>
      <c r="AE74" t="str">
        <f t="shared" ca="1" si="20"/>
        <v>Protocols-SMB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P0</v>
      </c>
    </row>
    <row r="75" spans="1:34" x14ac:dyDescent="0.3">
      <c r="A75">
        <f t="shared" si="16"/>
        <v>11</v>
      </c>
      <c r="B75">
        <f t="shared" si="17"/>
        <v>11</v>
      </c>
      <c r="C75" s="4">
        <f t="shared" ca="1" si="18"/>
        <v>97010</v>
      </c>
      <c r="D75">
        <v>97010</v>
      </c>
      <c r="E75" t="s">
        <v>18</v>
      </c>
      <c r="F75" t="s">
        <v>86</v>
      </c>
      <c r="G75" t="s">
        <v>92</v>
      </c>
      <c r="H75" t="s">
        <v>94</v>
      </c>
      <c r="I75" t="s">
        <v>30</v>
      </c>
      <c r="J75" t="s">
        <v>123</v>
      </c>
      <c r="K75" t="str">
        <f t="shared" ca="1" si="19"/>
        <v>.</v>
      </c>
      <c r="L75" t="s">
        <v>484</v>
      </c>
      <c r="M75" t="s">
        <v>484</v>
      </c>
      <c r="N75" t="s">
        <v>776</v>
      </c>
      <c r="P75" t="s">
        <v>626</v>
      </c>
      <c r="Q75" t="s">
        <v>82</v>
      </c>
      <c r="S75" t="s">
        <v>269</v>
      </c>
      <c r="T75" t="s">
        <v>36</v>
      </c>
      <c r="U75" t="s">
        <v>35</v>
      </c>
      <c r="V75" t="s">
        <v>29</v>
      </c>
      <c r="W75" t="s">
        <v>54</v>
      </c>
      <c r="X75" t="s">
        <v>405</v>
      </c>
      <c r="Y75" t="s">
        <v>484</v>
      </c>
      <c r="Z75" t="s">
        <v>484</v>
      </c>
      <c r="AA75" s="2">
        <v>42807.641898148147</v>
      </c>
      <c r="AB75" s="2">
        <v>42807.641898148147</v>
      </c>
      <c r="AD75">
        <v>1</v>
      </c>
      <c r="AE75" t="str">
        <f t="shared" ca="1" si="20"/>
        <v>Protocols-SMB</v>
      </c>
      <c r="AF75" t="str">
        <f t="shared" ca="1" si="21"/>
        <v xml:space="preserve"> ---</v>
      </c>
      <c r="AG75" t="str">
        <f t="shared" ca="1" si="22"/>
        <v>NoWaive</v>
      </c>
      <c r="AH75" t="str">
        <f t="shared" ca="1" si="23"/>
        <v>P2</v>
      </c>
    </row>
    <row r="76" spans="1:34" x14ac:dyDescent="0.3">
      <c r="A76">
        <f t="shared" si="16"/>
        <v>10</v>
      </c>
      <c r="B76">
        <f t="shared" si="17"/>
        <v>6</v>
      </c>
      <c r="C76" s="4">
        <f t="shared" ca="1" si="18"/>
        <v>97041</v>
      </c>
      <c r="D76">
        <v>97041</v>
      </c>
      <c r="E76" t="s">
        <v>265</v>
      </c>
      <c r="F76" t="s">
        <v>86</v>
      </c>
      <c r="G76" t="s">
        <v>87</v>
      </c>
      <c r="H76" t="s">
        <v>112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484</v>
      </c>
      <c r="N76" t="s">
        <v>777</v>
      </c>
      <c r="O76">
        <v>17092</v>
      </c>
      <c r="Q76" t="s">
        <v>82</v>
      </c>
      <c r="S76" t="s">
        <v>269</v>
      </c>
      <c r="T76" t="s">
        <v>23</v>
      </c>
      <c r="U76" t="s">
        <v>22</v>
      </c>
      <c r="V76" t="s">
        <v>25</v>
      </c>
      <c r="W76" t="s">
        <v>26</v>
      </c>
      <c r="X76" t="s">
        <v>405</v>
      </c>
      <c r="Y76" t="s">
        <v>484</v>
      </c>
      <c r="Z76" t="s">
        <v>484</v>
      </c>
      <c r="AA76" s="2">
        <v>42808.189444444448</v>
      </c>
      <c r="AB76" s="2">
        <v>42812.041932870372</v>
      </c>
      <c r="AD76">
        <v>1</v>
      </c>
      <c r="AE76" t="str">
        <f t="shared" ca="1" si="20"/>
        <v>Protocols-SMB</v>
      </c>
      <c r="AF76" t="str">
        <f t="shared" ca="1" si="21"/>
        <v xml:space="preserve"> ---</v>
      </c>
      <c r="AG76" t="str">
        <f t="shared" ca="1" si="22"/>
        <v>NoWaive</v>
      </c>
      <c r="AH76" t="str">
        <f t="shared" ca="1" si="23"/>
        <v>P1</v>
      </c>
    </row>
    <row r="77" spans="1:34" x14ac:dyDescent="0.3">
      <c r="A77">
        <f t="shared" si="16"/>
        <v>3</v>
      </c>
      <c r="B77">
        <f t="shared" si="17"/>
        <v>3</v>
      </c>
      <c r="C77" s="4">
        <f t="shared" ca="1" si="18"/>
        <v>97322</v>
      </c>
      <c r="D77">
        <v>97322</v>
      </c>
      <c r="E77" t="s">
        <v>416</v>
      </c>
      <c r="F77" t="s">
        <v>86</v>
      </c>
      <c r="G77" t="s">
        <v>266</v>
      </c>
      <c r="H77" t="s">
        <v>94</v>
      </c>
      <c r="J77" t="s">
        <v>123</v>
      </c>
      <c r="K77" t="str">
        <f t="shared" ca="1" si="19"/>
        <v>.</v>
      </c>
      <c r="L77" t="s">
        <v>484</v>
      </c>
      <c r="M77" t="s">
        <v>769</v>
      </c>
      <c r="N77" t="s">
        <v>863</v>
      </c>
      <c r="Q77" t="s">
        <v>82</v>
      </c>
      <c r="S77" t="s">
        <v>269</v>
      </c>
      <c r="T77" t="s">
        <v>36</v>
      </c>
      <c r="U77" t="s">
        <v>22</v>
      </c>
      <c r="V77" t="s">
        <v>82</v>
      </c>
      <c r="W77" t="s">
        <v>499</v>
      </c>
      <c r="X77" t="s">
        <v>416</v>
      </c>
      <c r="Y77" t="s">
        <v>484</v>
      </c>
      <c r="Z77" t="s">
        <v>484</v>
      </c>
      <c r="AA77" s="2">
        <v>42815.366493055553</v>
      </c>
      <c r="AB77" s="2">
        <v>42815.575532407405</v>
      </c>
      <c r="AD77">
        <v>3</v>
      </c>
      <c r="AE77" t="str">
        <f t="shared" ca="1" si="20"/>
        <v>Protocols-SMB</v>
      </c>
      <c r="AF77" t="str">
        <f t="shared" ca="1" si="21"/>
        <v>Avitus_1.4.0.61-20170329</v>
      </c>
      <c r="AG77" t="str">
        <f t="shared" ca="1" si="22"/>
        <v>NoWaive</v>
      </c>
      <c r="AH77" t="str">
        <f t="shared" ca="1" si="23"/>
        <v>P2</v>
      </c>
    </row>
    <row r="78" spans="1:34" x14ac:dyDescent="0.3">
      <c r="A78">
        <f t="shared" si="16"/>
        <v>17</v>
      </c>
      <c r="B78">
        <f t="shared" si="17"/>
        <v>0</v>
      </c>
      <c r="C78" s="4">
        <f t="shared" ca="1" si="18"/>
        <v>96761</v>
      </c>
      <c r="D78">
        <v>96761</v>
      </c>
      <c r="E78" t="s">
        <v>843</v>
      </c>
      <c r="F78" t="s">
        <v>482</v>
      </c>
      <c r="G78" t="s">
        <v>652</v>
      </c>
      <c r="H78" t="s">
        <v>184</v>
      </c>
      <c r="I78" t="s">
        <v>81</v>
      </c>
      <c r="J78" t="s">
        <v>123</v>
      </c>
      <c r="K78" t="str">
        <f t="shared" ca="1" si="19"/>
        <v>.</v>
      </c>
      <c r="L78" t="s">
        <v>484</v>
      </c>
      <c r="M78" t="s">
        <v>769</v>
      </c>
      <c r="N78" t="s">
        <v>694</v>
      </c>
      <c r="Q78" t="s">
        <v>82</v>
      </c>
      <c r="S78" t="s">
        <v>269</v>
      </c>
      <c r="T78" t="s">
        <v>36</v>
      </c>
      <c r="U78" t="s">
        <v>35</v>
      </c>
      <c r="V78" t="s">
        <v>82</v>
      </c>
      <c r="W78" t="s">
        <v>54</v>
      </c>
      <c r="X78" t="s">
        <v>644</v>
      </c>
      <c r="Y78" t="s">
        <v>484</v>
      </c>
      <c r="Z78" t="s">
        <v>851</v>
      </c>
      <c r="AA78" s="2">
        <v>42801.094895833332</v>
      </c>
      <c r="AB78" s="2">
        <v>42818.145567129628</v>
      </c>
      <c r="AD78">
        <v>4</v>
      </c>
      <c r="AE78" t="str">
        <f t="shared" ca="1" si="20"/>
        <v>Quotas</v>
      </c>
      <c r="AF78" t="str">
        <f t="shared" ca="1" si="21"/>
        <v>Avitus_1.4.0.61-20170329</v>
      </c>
      <c r="AG78" t="str">
        <f t="shared" ca="1" si="22"/>
        <v>NoWaive</v>
      </c>
      <c r="AH78" t="str">
        <f t="shared" ca="1" si="23"/>
        <v>P0</v>
      </c>
    </row>
    <row r="79" spans="1:34" x14ac:dyDescent="0.3">
      <c r="A79">
        <f t="shared" si="16"/>
        <v>19</v>
      </c>
      <c r="B79">
        <f t="shared" si="17"/>
        <v>3</v>
      </c>
      <c r="C79" s="4">
        <f t="shared" ca="1" si="18"/>
        <v>96682</v>
      </c>
      <c r="D79">
        <v>96682</v>
      </c>
      <c r="E79" t="s">
        <v>801</v>
      </c>
      <c r="F79" t="s">
        <v>55</v>
      </c>
      <c r="G79" t="s">
        <v>802</v>
      </c>
      <c r="H79" t="s">
        <v>156</v>
      </c>
      <c r="J79" t="s">
        <v>123</v>
      </c>
      <c r="K79" t="str">
        <f t="shared" ca="1" si="19"/>
        <v>.</v>
      </c>
      <c r="L79" t="s">
        <v>484</v>
      </c>
      <c r="M79" t="s">
        <v>484</v>
      </c>
      <c r="N79" t="s">
        <v>667</v>
      </c>
      <c r="Q79" t="s">
        <v>21</v>
      </c>
      <c r="S79" t="s">
        <v>269</v>
      </c>
      <c r="T79" t="s">
        <v>23</v>
      </c>
      <c r="U79" t="s">
        <v>22</v>
      </c>
      <c r="V79" t="s">
        <v>29</v>
      </c>
      <c r="W79" t="s">
        <v>54</v>
      </c>
      <c r="X79" t="s">
        <v>389</v>
      </c>
      <c r="Y79" t="s">
        <v>484</v>
      </c>
      <c r="Z79" t="s">
        <v>484</v>
      </c>
      <c r="AA79" s="2">
        <v>42799.991412037038</v>
      </c>
      <c r="AB79" s="2">
        <v>42815.188842592594</v>
      </c>
      <c r="AD79">
        <v>42</v>
      </c>
      <c r="AE79" t="str">
        <f t="shared" ca="1" si="20"/>
        <v>Snapshots</v>
      </c>
      <c r="AF79" t="str">
        <f t="shared" ca="1" si="21"/>
        <v xml:space="preserve"> ---</v>
      </c>
      <c r="AG79" t="str">
        <f t="shared" ca="1" si="22"/>
        <v>NoWaive</v>
      </c>
      <c r="AH79" t="str">
        <f t="shared" ca="1" si="23"/>
        <v>unspecified</v>
      </c>
    </row>
    <row r="80" spans="1:34" x14ac:dyDescent="0.3">
      <c r="A80">
        <f t="shared" si="16"/>
        <v>1</v>
      </c>
      <c r="B80">
        <f t="shared" si="17"/>
        <v>0</v>
      </c>
      <c r="C80" s="4">
        <f t="shared" ca="1" si="18"/>
        <v>97417</v>
      </c>
      <c r="D80">
        <v>97417</v>
      </c>
      <c r="E80" t="s">
        <v>867</v>
      </c>
      <c r="F80" t="s">
        <v>55</v>
      </c>
      <c r="G80" t="s">
        <v>182</v>
      </c>
      <c r="H80" t="s">
        <v>94</v>
      </c>
      <c r="J80" t="s">
        <v>123</v>
      </c>
      <c r="K80" t="str">
        <f t="shared" ca="1" si="19"/>
        <v>NTR</v>
      </c>
      <c r="L80" t="s">
        <v>484</v>
      </c>
      <c r="M80" t="s">
        <v>484</v>
      </c>
      <c r="N80" t="s">
        <v>882</v>
      </c>
      <c r="Q80" t="s">
        <v>21</v>
      </c>
      <c r="S80" t="s">
        <v>269</v>
      </c>
      <c r="T80" t="s">
        <v>23</v>
      </c>
      <c r="U80" t="s">
        <v>50</v>
      </c>
      <c r="V80" t="s">
        <v>82</v>
      </c>
      <c r="W80" t="s">
        <v>90</v>
      </c>
      <c r="X80" t="s">
        <v>883</v>
      </c>
      <c r="Y80" t="s">
        <v>484</v>
      </c>
      <c r="Z80" t="s">
        <v>484</v>
      </c>
      <c r="AA80" s="2">
        <v>42817.205937500003</v>
      </c>
      <c r="AB80" s="2">
        <v>42818.346168981479</v>
      </c>
      <c r="AD80">
        <v>4</v>
      </c>
      <c r="AE80" t="str">
        <f t="shared" ca="1" si="20"/>
        <v>NTR</v>
      </c>
      <c r="AF80" t="str">
        <f t="shared" ca="1" si="21"/>
        <v>NoTarg</v>
      </c>
      <c r="AG80" t="str">
        <f t="shared" ca="1" si="22"/>
        <v>NoWaive</v>
      </c>
      <c r="AH80" t="str">
        <f t="shared" ca="1" si="23"/>
        <v>NTR</v>
      </c>
    </row>
    <row r="81" spans="1:34" x14ac:dyDescent="0.3">
      <c r="A81">
        <f t="shared" si="16"/>
        <v>78</v>
      </c>
      <c r="B81">
        <f t="shared" si="17"/>
        <v>3</v>
      </c>
      <c r="C81" s="4">
        <f t="shared" ca="1" si="18"/>
        <v>94268</v>
      </c>
      <c r="D81">
        <v>94268</v>
      </c>
      <c r="E81" t="s">
        <v>181</v>
      </c>
      <c r="F81" t="s">
        <v>55</v>
      </c>
      <c r="G81" t="s">
        <v>182</v>
      </c>
      <c r="H81" t="s">
        <v>112</v>
      </c>
      <c r="I81" t="s">
        <v>30</v>
      </c>
      <c r="J81" t="s">
        <v>123</v>
      </c>
      <c r="K81" t="str">
        <f t="shared" ca="1" si="19"/>
        <v>.</v>
      </c>
      <c r="L81" t="s">
        <v>484</v>
      </c>
      <c r="M81" t="s">
        <v>768</v>
      </c>
      <c r="N81" t="s">
        <v>368</v>
      </c>
      <c r="O81">
        <v>12452</v>
      </c>
      <c r="P81" t="s">
        <v>645</v>
      </c>
      <c r="Q81" t="s">
        <v>82</v>
      </c>
      <c r="S81" t="s">
        <v>269</v>
      </c>
      <c r="T81" t="s">
        <v>36</v>
      </c>
      <c r="U81" t="s">
        <v>35</v>
      </c>
      <c r="V81" t="s">
        <v>25</v>
      </c>
      <c r="W81" t="s">
        <v>26</v>
      </c>
      <c r="X81" t="s">
        <v>218</v>
      </c>
      <c r="Y81" t="s">
        <v>484</v>
      </c>
      <c r="Z81" t="s">
        <v>484</v>
      </c>
      <c r="AA81" s="2">
        <v>42741.246898148151</v>
      </c>
      <c r="AB81" s="2">
        <v>42815.34920138889</v>
      </c>
      <c r="AD81">
        <v>4</v>
      </c>
      <c r="AE81" t="str">
        <f t="shared" ca="1" si="20"/>
        <v>Snapshots</v>
      </c>
      <c r="AF81" t="str">
        <f t="shared" ca="1" si="21"/>
        <v>Avitus_1.4.0.62-20170405</v>
      </c>
      <c r="AG81" t="str">
        <f t="shared" ca="1" si="22"/>
        <v>NoWaive</v>
      </c>
      <c r="AH81" t="str">
        <f t="shared" ca="1" si="23"/>
        <v>P1</v>
      </c>
    </row>
    <row r="82" spans="1:34" x14ac:dyDescent="0.3">
      <c r="A82">
        <f t="shared" si="16"/>
        <v>54</v>
      </c>
      <c r="B82">
        <f t="shared" si="17"/>
        <v>3</v>
      </c>
      <c r="C82" s="4">
        <f t="shared" ca="1" si="18"/>
        <v>95184</v>
      </c>
      <c r="D82">
        <v>95184</v>
      </c>
      <c r="E82" t="s">
        <v>218</v>
      </c>
      <c r="F82" t="s">
        <v>55</v>
      </c>
      <c r="G82" t="s">
        <v>182</v>
      </c>
      <c r="H82" t="s">
        <v>184</v>
      </c>
      <c r="I82" t="s">
        <v>245</v>
      </c>
      <c r="J82" t="s">
        <v>123</v>
      </c>
      <c r="K82" t="str">
        <f t="shared" ca="1" si="19"/>
        <v>.</v>
      </c>
      <c r="L82" t="s">
        <v>484</v>
      </c>
      <c r="M82" t="s">
        <v>769</v>
      </c>
      <c r="N82" t="s">
        <v>370</v>
      </c>
      <c r="Q82" t="s">
        <v>82</v>
      </c>
      <c r="S82" t="s">
        <v>269</v>
      </c>
      <c r="T82" t="s">
        <v>36</v>
      </c>
      <c r="U82" t="s">
        <v>22</v>
      </c>
      <c r="V82" t="s">
        <v>29</v>
      </c>
      <c r="W82" t="s">
        <v>44</v>
      </c>
      <c r="X82" t="s">
        <v>181</v>
      </c>
      <c r="Y82" t="s">
        <v>103</v>
      </c>
      <c r="Z82" t="s">
        <v>847</v>
      </c>
      <c r="AA82" s="2">
        <v>42765.308599537035</v>
      </c>
      <c r="AB82" s="2">
        <v>42815.280740740738</v>
      </c>
      <c r="AD82">
        <v>5</v>
      </c>
      <c r="AE82" t="str">
        <f t="shared" ca="1" si="20"/>
        <v>Snapshots</v>
      </c>
      <c r="AF82" t="str">
        <f t="shared" ca="1" si="21"/>
        <v>Avitus_1.4.0.61-20170329</v>
      </c>
      <c r="AG82" t="str">
        <f t="shared" ca="1" si="22"/>
        <v>NoWaive</v>
      </c>
      <c r="AH82" t="str">
        <f t="shared" ca="1" si="23"/>
        <v>P0</v>
      </c>
    </row>
    <row r="83" spans="1:34" x14ac:dyDescent="0.3">
      <c r="A83">
        <f t="shared" si="16"/>
        <v>52</v>
      </c>
      <c r="B83">
        <f t="shared" si="17"/>
        <v>5</v>
      </c>
      <c r="C83" s="4">
        <f t="shared" ca="1" si="18"/>
        <v>95373</v>
      </c>
      <c r="D83">
        <v>95373</v>
      </c>
      <c r="E83" t="s">
        <v>218</v>
      </c>
      <c r="F83" t="s">
        <v>55</v>
      </c>
      <c r="G83" t="s">
        <v>182</v>
      </c>
      <c r="H83" t="s">
        <v>94</v>
      </c>
      <c r="I83" t="s">
        <v>30</v>
      </c>
      <c r="J83" t="s">
        <v>123</v>
      </c>
      <c r="K83" t="str">
        <f t="shared" ca="1" si="19"/>
        <v>.</v>
      </c>
      <c r="L83" t="s">
        <v>484</v>
      </c>
      <c r="M83" t="s">
        <v>769</v>
      </c>
      <c r="N83" t="s">
        <v>371</v>
      </c>
      <c r="Q83" t="s">
        <v>82</v>
      </c>
      <c r="S83" t="s">
        <v>269</v>
      </c>
      <c r="T83" t="s">
        <v>23</v>
      </c>
      <c r="U83" t="s">
        <v>22</v>
      </c>
      <c r="V83" t="s">
        <v>29</v>
      </c>
      <c r="W83" t="s">
        <v>44</v>
      </c>
      <c r="X83" t="s">
        <v>218</v>
      </c>
      <c r="Y83" t="s">
        <v>484</v>
      </c>
      <c r="Z83" t="s">
        <v>847</v>
      </c>
      <c r="AA83" s="2">
        <v>42768.238217592596</v>
      </c>
      <c r="AB83" s="2">
        <v>42813.986597222225</v>
      </c>
      <c r="AD83">
        <v>3</v>
      </c>
      <c r="AE83" t="str">
        <f t="shared" ca="1" si="20"/>
        <v>Snapshots</v>
      </c>
      <c r="AF83" t="str">
        <f t="shared" ca="1" si="21"/>
        <v>Avitus_1.4.0.61-20170329</v>
      </c>
      <c r="AG83" t="str">
        <f t="shared" ca="1" si="22"/>
        <v>NoWaive</v>
      </c>
      <c r="AH83" t="str">
        <f t="shared" ca="1" si="23"/>
        <v>P2</v>
      </c>
    </row>
    <row r="84" spans="1:34" x14ac:dyDescent="0.3">
      <c r="A84">
        <f t="shared" si="16"/>
        <v>16</v>
      </c>
      <c r="B84">
        <f t="shared" si="17"/>
        <v>2</v>
      </c>
      <c r="C84" s="4">
        <f t="shared" ca="1" si="18"/>
        <v>96848</v>
      </c>
      <c r="D84">
        <v>96848</v>
      </c>
      <c r="E84" t="s">
        <v>218</v>
      </c>
      <c r="F84" t="s">
        <v>55</v>
      </c>
      <c r="G84" t="s">
        <v>182</v>
      </c>
      <c r="H84" t="s">
        <v>94</v>
      </c>
      <c r="I84" t="s">
        <v>30</v>
      </c>
      <c r="J84" t="s">
        <v>123</v>
      </c>
      <c r="K84" t="str">
        <f t="shared" ca="1" si="19"/>
        <v>.</v>
      </c>
      <c r="L84" t="s">
        <v>484</v>
      </c>
      <c r="M84" t="s">
        <v>768</v>
      </c>
      <c r="N84" t="s">
        <v>725</v>
      </c>
      <c r="Q84" t="s">
        <v>82</v>
      </c>
      <c r="S84" t="s">
        <v>269</v>
      </c>
      <c r="T84" t="s">
        <v>23</v>
      </c>
      <c r="U84" t="s">
        <v>22</v>
      </c>
      <c r="V84" t="s">
        <v>29</v>
      </c>
      <c r="W84" t="s">
        <v>54</v>
      </c>
      <c r="X84" t="s">
        <v>218</v>
      </c>
      <c r="Y84" t="s">
        <v>484</v>
      </c>
      <c r="Z84" t="s">
        <v>484</v>
      </c>
      <c r="AA84" s="2">
        <v>42802.22383101852</v>
      </c>
      <c r="AB84" s="2">
        <v>42816.003622685188</v>
      </c>
      <c r="AD84">
        <v>1</v>
      </c>
      <c r="AE84" t="str">
        <f t="shared" ca="1" si="20"/>
        <v>Snapshots</v>
      </c>
      <c r="AF84" t="str">
        <f t="shared" ca="1" si="21"/>
        <v>Avitus_1.4.0.62-20170405</v>
      </c>
      <c r="AG84" t="str">
        <f t="shared" ca="1" si="22"/>
        <v>NoWaive</v>
      </c>
      <c r="AH84" t="str">
        <f t="shared" ca="1" si="23"/>
        <v>P2</v>
      </c>
    </row>
    <row r="85" spans="1:34" x14ac:dyDescent="0.3">
      <c r="A85">
        <f t="shared" si="16"/>
        <v>42204</v>
      </c>
      <c r="B85">
        <f t="shared" si="17"/>
        <v>42204</v>
      </c>
      <c r="C85" s="4">
        <f t="shared" ca="1" si="18"/>
        <v>0</v>
      </c>
      <c r="J85" t="s">
        <v>123</v>
      </c>
      <c r="K85" t="str">
        <f t="shared" ca="1" si="19"/>
        <v>.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42204</v>
      </c>
      <c r="B86">
        <f t="shared" si="17"/>
        <v>42204</v>
      </c>
      <c r="C86" s="4">
        <f t="shared" ca="1" si="18"/>
        <v>0</v>
      </c>
      <c r="J86" t="s">
        <v>123</v>
      </c>
      <c r="K86" t="str">
        <f t="shared" ca="1" si="19"/>
        <v>.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42204</v>
      </c>
      <c r="B87">
        <f t="shared" si="17"/>
        <v>42204</v>
      </c>
      <c r="C87" s="4">
        <f t="shared" ca="1" si="18"/>
        <v>0</v>
      </c>
      <c r="J87" t="s">
        <v>123</v>
      </c>
      <c r="K87" t="str">
        <f t="shared" ca="1" si="19"/>
        <v>.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42204</v>
      </c>
      <c r="B88">
        <f t="shared" si="17"/>
        <v>42204</v>
      </c>
      <c r="C88" s="4">
        <f t="shared" ca="1" si="18"/>
        <v>0</v>
      </c>
      <c r="J88" t="s">
        <v>123</v>
      </c>
      <c r="K88" t="str">
        <f t="shared" ca="1" si="19"/>
        <v>.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42204</v>
      </c>
      <c r="B89">
        <f t="shared" si="17"/>
        <v>42204</v>
      </c>
      <c r="C89" s="4">
        <f t="shared" ca="1" si="18"/>
        <v>0</v>
      </c>
      <c r="J89" t="s">
        <v>123</v>
      </c>
      <c r="K89" t="str">
        <f t="shared" ca="1" si="19"/>
        <v>.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42204</v>
      </c>
      <c r="B90">
        <f t="shared" si="17"/>
        <v>42204</v>
      </c>
      <c r="C90" s="4">
        <f t="shared" ca="1" si="18"/>
        <v>0</v>
      </c>
      <c r="J90" t="s">
        <v>123</v>
      </c>
      <c r="K90" t="str">
        <f t="shared" ca="1" si="19"/>
        <v>.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42204</v>
      </c>
      <c r="B91">
        <f t="shared" si="17"/>
        <v>42204</v>
      </c>
      <c r="C91" s="4">
        <f t="shared" ca="1" si="18"/>
        <v>0</v>
      </c>
      <c r="J91" t="s">
        <v>123</v>
      </c>
      <c r="K91" t="str">
        <f t="shared" ca="1" si="19"/>
        <v>.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42204</v>
      </c>
      <c r="B92">
        <f t="shared" si="17"/>
        <v>42204</v>
      </c>
      <c r="C92" s="4">
        <f t="shared" ca="1" si="18"/>
        <v>0</v>
      </c>
      <c r="J92" t="s">
        <v>123</v>
      </c>
      <c r="K92" t="str">
        <f t="shared" ca="1" si="19"/>
        <v>.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42204</v>
      </c>
      <c r="B93">
        <f t="shared" si="17"/>
        <v>42204</v>
      </c>
      <c r="C93" s="4">
        <f t="shared" ca="1" si="18"/>
        <v>0</v>
      </c>
      <c r="J93" t="s">
        <v>123</v>
      </c>
      <c r="K93" t="str">
        <f t="shared" ca="1" si="19"/>
        <v>.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42204</v>
      </c>
      <c r="B94">
        <f t="shared" si="17"/>
        <v>42204</v>
      </c>
      <c r="C94" s="4">
        <f t="shared" ca="1" si="18"/>
        <v>0</v>
      </c>
      <c r="J94" t="s">
        <v>123</v>
      </c>
      <c r="K94" t="str">
        <f t="shared" ca="1" si="19"/>
        <v>.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42204</v>
      </c>
      <c r="B95">
        <f t="shared" si="17"/>
        <v>42204</v>
      </c>
      <c r="C95" s="4">
        <f t="shared" ca="1" si="18"/>
        <v>0</v>
      </c>
      <c r="J95" t="s">
        <v>123</v>
      </c>
      <c r="K95" t="str">
        <f t="shared" ca="1" si="19"/>
        <v>.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42204</v>
      </c>
      <c r="B96">
        <f t="shared" si="17"/>
        <v>42204</v>
      </c>
      <c r="C96" s="4">
        <f t="shared" ca="1" si="18"/>
        <v>0</v>
      </c>
      <c r="J96" t="s">
        <v>123</v>
      </c>
      <c r="K96" t="str">
        <f t="shared" ca="1" si="19"/>
        <v>.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42204</v>
      </c>
      <c r="B97">
        <f t="shared" si="17"/>
        <v>42204</v>
      </c>
      <c r="C97" s="4">
        <f t="shared" ca="1" si="18"/>
        <v>0</v>
      </c>
      <c r="J97" t="s">
        <v>123</v>
      </c>
      <c r="K97" t="str">
        <f t="shared" ca="1" si="19"/>
        <v>.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42204</v>
      </c>
      <c r="B98">
        <f t="shared" si="17"/>
        <v>42204</v>
      </c>
      <c r="C98" s="4">
        <f t="shared" ca="1" si="18"/>
        <v>0</v>
      </c>
      <c r="J98" t="s">
        <v>123</v>
      </c>
      <c r="K98" t="str">
        <f t="shared" ca="1" si="19"/>
        <v>.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42204</v>
      </c>
      <c r="B99">
        <f t="shared" si="17"/>
        <v>42204</v>
      </c>
      <c r="C99" s="4">
        <f t="shared" ca="1" si="18"/>
        <v>0</v>
      </c>
      <c r="J99" t="s">
        <v>123</v>
      </c>
      <c r="K99" t="str">
        <f t="shared" ca="1" si="19"/>
        <v>.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42204</v>
      </c>
      <c r="B100">
        <f t="shared" si="17"/>
        <v>42204</v>
      </c>
      <c r="C100" s="4">
        <f t="shared" ca="1" si="18"/>
        <v>0</v>
      </c>
      <c r="J100" t="s">
        <v>123</v>
      </c>
      <c r="K100" t="str">
        <f t="shared" ca="1" si="19"/>
        <v>.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83</v>
      </c>
      <c r="K103" t="s">
        <v>885</v>
      </c>
    </row>
    <row r="104" spans="1:34" x14ac:dyDescent="0.3">
      <c r="G104" t="s">
        <v>153</v>
      </c>
      <c r="I104" t="str">
        <f>CONCATENATE(MID($K$103,11,5), " Report")</f>
        <v>03-23 Report</v>
      </c>
      <c r="K104" s="6">
        <v>42818</v>
      </c>
    </row>
    <row r="105" spans="1:34" x14ac:dyDescent="0.3">
      <c r="F105" t="s">
        <v>150</v>
      </c>
      <c r="G105">
        <f ca="1">COUNTIFS(K2:K100,"=NTR")</f>
        <v>9</v>
      </c>
      <c r="I105">
        <f ca="1">INDIRECT("'" &amp; $K$103 &amp; "'!$g" &amp; ROW())</f>
        <v>14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13</v>
      </c>
      <c r="I106">
        <f t="shared" ref="I106:I111" ca="1" si="24">INDIRECT("'" &amp; $K$103 &amp; "'!$g" &amp; ROW())</f>
        <v>12</v>
      </c>
      <c r="K106" s="7"/>
    </row>
    <row r="107" spans="1:34" x14ac:dyDescent="0.3">
      <c r="F107" t="s">
        <v>157</v>
      </c>
      <c r="G107">
        <f>COUNTIFS(B2:B81,"&gt;7",B2:B81,"&lt;400")-11</f>
        <v>11</v>
      </c>
      <c r="I107">
        <f t="shared" ca="1" si="24"/>
        <v>10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83</v>
      </c>
      <c r="I109">
        <f t="shared" ca="1" si="24"/>
        <v>78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15</v>
      </c>
      <c r="I111">
        <f t="shared" ca="1" si="24"/>
        <v>8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10</v>
      </c>
      <c r="H115" s="1">
        <f>COUNTIFS($F$2:$F$95,F115 &amp; "*",$H$2:$H$95,"P0")</f>
        <v>6</v>
      </c>
      <c r="I115" s="1">
        <f ca="1">INDIRECT("'" &amp; $K$103 &amp; "'!$g" &amp; ROW())</f>
        <v>10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1</v>
      </c>
      <c r="I116" s="1">
        <f t="shared" ref="I116:I132" ca="1" si="27">INDIRECT("'" &amp; $K$103 &amp; "'!$g" &amp; ROW())</f>
        <v>1</v>
      </c>
      <c r="K116" s="4" t="str">
        <f>HYPERLINK(Data!K2, "AvitusOpenRZmwr")</f>
        <v>AvitusOpenRZmwr</v>
      </c>
    </row>
    <row r="117" spans="5:13" x14ac:dyDescent="0.3">
      <c r="F117" t="s">
        <v>63</v>
      </c>
      <c r="G117" s="1">
        <f t="shared" si="25"/>
        <v>9</v>
      </c>
      <c r="H117" s="1">
        <f t="shared" si="26"/>
        <v>6</v>
      </c>
      <c r="I117" s="1">
        <f t="shared" ca="1" si="27"/>
        <v>9</v>
      </c>
    </row>
    <row r="118" spans="5:13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5</v>
      </c>
    </row>
    <row r="119" spans="5:13" x14ac:dyDescent="0.3">
      <c r="F119" t="s">
        <v>253</v>
      </c>
      <c r="G119" s="1">
        <f t="shared" si="25"/>
        <v>8</v>
      </c>
      <c r="H119" s="1">
        <f t="shared" si="26"/>
        <v>5</v>
      </c>
      <c r="I119" s="1">
        <f t="shared" ca="1" si="27"/>
        <v>8</v>
      </c>
      <c r="K119" t="s">
        <v>161</v>
      </c>
    </row>
    <row r="120" spans="5:13" x14ac:dyDescent="0.3">
      <c r="F120" t="s">
        <v>48</v>
      </c>
      <c r="G120" s="1">
        <f t="shared" si="25"/>
        <v>3</v>
      </c>
      <c r="H120" s="1">
        <f t="shared" si="26"/>
        <v>1</v>
      </c>
      <c r="I120" s="1">
        <f t="shared" ca="1" si="27"/>
        <v>3</v>
      </c>
      <c r="K120" t="s">
        <v>162</v>
      </c>
    </row>
    <row r="121" spans="5:13" x14ac:dyDescent="0.3">
      <c r="F121" t="s">
        <v>215</v>
      </c>
      <c r="G121" s="1">
        <f t="shared" si="25"/>
        <v>1</v>
      </c>
      <c r="H121" s="1">
        <f t="shared" si="26"/>
        <v>1</v>
      </c>
      <c r="I121" s="1">
        <f t="shared" ca="1" si="27"/>
        <v>1</v>
      </c>
      <c r="K121" t="s">
        <v>163</v>
      </c>
    </row>
    <row r="122" spans="5:13" x14ac:dyDescent="0.3">
      <c r="F122" t="s">
        <v>28</v>
      </c>
      <c r="G122" s="1">
        <f t="shared" si="25"/>
        <v>12</v>
      </c>
      <c r="H122" s="1">
        <f t="shared" si="26"/>
        <v>3</v>
      </c>
      <c r="I122" s="1">
        <f t="shared" ca="1" si="27"/>
        <v>5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1</v>
      </c>
      <c r="H124" s="1">
        <f t="shared" si="26"/>
        <v>0</v>
      </c>
      <c r="I124" s="1">
        <f t="shared" ca="1" si="27"/>
        <v>6</v>
      </c>
    </row>
    <row r="125" spans="5:13" x14ac:dyDescent="0.3">
      <c r="F125" t="s">
        <v>75</v>
      </c>
      <c r="G125" s="1">
        <f t="shared" si="25"/>
        <v>11</v>
      </c>
      <c r="H125" s="1">
        <f t="shared" si="26"/>
        <v>3</v>
      </c>
      <c r="I125" s="1">
        <f t="shared" ca="1" si="27"/>
        <v>8</v>
      </c>
      <c r="M125" t="str">
        <f>CONCATENATE("Prev Rpt= ",$K$103)</f>
        <v>Prev Rpt= bugs-2017-03-23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40</v>
      </c>
      <c r="M126">
        <f ca="1">INDIRECT("'" &amp; $K$103 &amp; "'!$l" &amp; ROW())</f>
        <v>44</v>
      </c>
    </row>
    <row r="127" spans="5:13" x14ac:dyDescent="0.3">
      <c r="F127" t="s">
        <v>97</v>
      </c>
      <c r="G127" s="1">
        <f t="shared" si="25"/>
        <v>1</v>
      </c>
      <c r="H127" s="1">
        <f t="shared" si="26"/>
        <v>1</v>
      </c>
      <c r="I127" s="1">
        <f t="shared" ca="1" si="27"/>
        <v>1</v>
      </c>
      <c r="K127" t="s">
        <v>199</v>
      </c>
      <c r="L127">
        <f>COUNTIFS(H2:H95, "p1")</f>
        <v>11</v>
      </c>
      <c r="M127">
        <f ca="1">INDIRECT("'" &amp; $K$103 &amp; "'!$l" &amp; ROW())</f>
        <v>11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27</v>
      </c>
      <c r="M128">
        <f ca="1">INDIRECT("'" &amp; $K$103 &amp; "'!$l" &amp; ROW())</f>
        <v>18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1</v>
      </c>
      <c r="K129" t="s">
        <v>203</v>
      </c>
      <c r="L129">
        <f>COUNTIFS(H2:H95, "unspecified")</f>
        <v>5</v>
      </c>
      <c r="M129">
        <f ca="1">INDIRECT("'" &amp; $K$103 &amp; "'!$l" &amp; ROW())</f>
        <v>5</v>
      </c>
    </row>
    <row r="130" spans="5:13" x14ac:dyDescent="0.3">
      <c r="F130" t="s">
        <v>86</v>
      </c>
      <c r="G130" s="1">
        <f t="shared" si="25"/>
        <v>13</v>
      </c>
      <c r="H130" s="1">
        <f t="shared" si="26"/>
        <v>6</v>
      </c>
      <c r="I130" s="1">
        <f t="shared" ca="1" si="27"/>
        <v>14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83</v>
      </c>
      <c r="M131" s="1">
        <f ca="1">SUM(M126:M129)</f>
        <v>78</v>
      </c>
    </row>
    <row r="132" spans="5:13" s="1" customFormat="1" x14ac:dyDescent="0.3">
      <c r="F132" s="1" t="s">
        <v>55</v>
      </c>
      <c r="G132" s="1">
        <f>COUNTIFS($F$2:$F$95,F132 &amp; "*")</f>
        <v>6</v>
      </c>
      <c r="H132" s="1">
        <f>COUNTIFS($F$2:$F$95,F132 &amp; "*",$H$2:$H$95,"P0")</f>
        <v>1</v>
      </c>
      <c r="I132" s="1">
        <f t="shared" ca="1" si="27"/>
        <v>5</v>
      </c>
    </row>
    <row r="133" spans="5:13" s="1" customFormat="1" x14ac:dyDescent="0.3">
      <c r="G133" s="1">
        <f>SUM(G115:G132)</f>
        <v>83</v>
      </c>
      <c r="H133" s="1">
        <f>SUM(H115:H132)</f>
        <v>40</v>
      </c>
      <c r="I133" s="1">
        <f ca="1">SUM(I115:I132)</f>
        <v>78</v>
      </c>
      <c r="K133" s="13" t="s">
        <v>833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3</v>
      </c>
      <c r="I136" s="1">
        <f ca="1">INDIRECT("'" &amp; $K$103 &amp; "'!$g" &amp; ROW())</f>
        <v>4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47</v>
      </c>
      <c r="I137" s="1">
        <f ca="1">INDIRECT("'" &amp; $K$103 &amp; "'!$g" &amp; ROW())</f>
        <v>44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33</v>
      </c>
      <c r="I138" s="1">
        <f ca="1">INDIRECT("'" &amp; $K$103 &amp; "'!$g" &amp; ROW())</f>
        <v>30</v>
      </c>
    </row>
    <row r="139" spans="5:13" x14ac:dyDescent="0.3">
      <c r="G139">
        <f>SUM(G136:G138)</f>
        <v>83</v>
      </c>
      <c r="I139">
        <f ca="1">INDIRECT("'" &amp; $K$103 &amp; "'!$g" &amp; ROW())</f>
        <v>78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53</v>
      </c>
      <c r="I141">
        <f ca="1">INDIRECT("'" &amp; $K$103 &amp; "'!$g" &amp;ROW())</f>
        <v>48</v>
      </c>
    </row>
    <row r="142" spans="5:13" s="1" customFormat="1" x14ac:dyDescent="0.3">
      <c r="E142"/>
      <c r="F142" t="s">
        <v>77</v>
      </c>
      <c r="G142">
        <f t="shared" si="28"/>
        <v>2</v>
      </c>
      <c r="I142">
        <f t="shared" ref="I142:I147" ca="1" si="29">INDIRECT("'" &amp; $K$103 &amp; "'!$g" &amp;ROW())</f>
        <v>2</v>
      </c>
    </row>
    <row r="143" spans="5:13" x14ac:dyDescent="0.3">
      <c r="F143" t="s">
        <v>43</v>
      </c>
      <c r="G143">
        <f t="shared" si="28"/>
        <v>15</v>
      </c>
      <c r="I143">
        <f t="shared" ca="1" si="29"/>
        <v>15</v>
      </c>
    </row>
    <row r="144" spans="5:13" s="1" customFormat="1" x14ac:dyDescent="0.3">
      <c r="E144"/>
      <c r="F144" t="s">
        <v>29</v>
      </c>
      <c r="G144">
        <f t="shared" si="28"/>
        <v>12</v>
      </c>
      <c r="I144">
        <f t="shared" ca="1" si="29"/>
        <v>11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0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83</v>
      </c>
      <c r="I149" s="1">
        <f ca="1">SUM(I141:I147)</f>
        <v>78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1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0</v>
      </c>
      <c r="I157">
        <f t="shared" ca="1" si="30"/>
        <v>1</v>
      </c>
    </row>
    <row r="158" spans="5:9" x14ac:dyDescent="0.3">
      <c r="F158" t="s">
        <v>769</v>
      </c>
      <c r="G158">
        <f t="shared" si="31"/>
        <v>8</v>
      </c>
      <c r="I158">
        <f t="shared" ca="1" si="30"/>
        <v>9</v>
      </c>
    </row>
    <row r="159" spans="5:9" x14ac:dyDescent="0.3">
      <c r="F159" t="s">
        <v>768</v>
      </c>
      <c r="G159">
        <f t="shared" si="31"/>
        <v>6</v>
      </c>
      <c r="I159">
        <f t="shared" ca="1" si="30"/>
        <v>7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106" priority="4">
      <formula>IF(AND(F2 &lt;&gt; AE2, AE2 &lt;&gt; "NTR"), 1,0)</formula>
    </cfRule>
  </conditionalFormatting>
  <conditionalFormatting sqref="M2:M100">
    <cfRule type="expression" dxfId="105" priority="3">
      <formula>IF(AND(M2&lt;&gt;AF2,AF2 &lt;&gt; "---"),IF(AF2 &lt;&gt; "NoTarg",1,0),0)</formula>
    </cfRule>
  </conditionalFormatting>
  <conditionalFormatting sqref="L2:L100">
    <cfRule type="expression" dxfId="104" priority="2">
      <formula>IF(AND(L2 &lt;&gt; AG2, AG2 &lt;&gt; "NoWaive"), 1,0)</formula>
    </cfRule>
  </conditionalFormatting>
  <conditionalFormatting sqref="H2:H100">
    <cfRule type="expression" dxfId="103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102" priority="5">
      <formula>MOD(ROW(),2)=0</formula>
    </cfRule>
  </conditionalFormatting>
  <hyperlinks>
    <hyperlink ref="K115" r:id="rId1"/>
    <hyperlink ref="K1" location="'bugs-2017-03-24'!K118" display="Prev Notes"/>
    <hyperlink ref="N111" location="'bugs-2017-03-24'!A2" display="Top"/>
    <hyperlink ref="E54" r:id="rId2" display="moorthy.mm@hpe.com"/>
    <hyperlink ref="E73" r:id="rId3" display="gabriel.vicoveanu@hpe.com"/>
    <hyperlink ref="E29" r:id="rId4" display="akshay.ballal@hpe.com"/>
    <hyperlink ref="K137" r:id="rId5"/>
    <hyperlink ref="K134" r:id="rId6"/>
    <hyperlink ref="E61" r:id="rId7" display="matt.dumm@hpe.com"/>
  </hyperlink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9137" r:id="rId11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38" r:id="rId12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39" r:id="rId13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40" r:id="rId14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41" r:id="rId15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42" r:id="rId16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43" r:id="rId17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44" r:id="rId18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45" r:id="rId19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46" r:id="rId20" name="Button 10">
              <controlPr defaultSize="0" print="0" autoFill="0" autoPict="0" macro="[0]!AvRefreshData">
                <anchor moveWithCells="1" sizeWithCells="1">
                  <from>
                    <xdr:col>13</xdr:col>
                    <xdr:colOff>2270760</xdr:colOff>
                    <xdr:row>116</xdr:row>
                    <xdr:rowOff>45720</xdr:rowOff>
                  </from>
                  <to>
                    <xdr:col>13</xdr:col>
                    <xdr:colOff>3474720</xdr:colOff>
                    <xdr:row>117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AH174"/>
  <sheetViews>
    <sheetView zoomScale="62" zoomScaleNormal="62" workbookViewId="0">
      <pane ySplit="1" topLeftCell="A107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78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23-Mar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156</v>
      </c>
      <c r="B2">
        <f t="shared" ref="B2:B33" si="1">DAYS360(AB2,$K$104)</f>
        <v>38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412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294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Z2" t="s">
        <v>484</v>
      </c>
      <c r="AA2" s="2">
        <v>42660.272858796299</v>
      </c>
      <c r="AB2" s="2">
        <v>42781.136886574073</v>
      </c>
      <c r="AD2">
        <v>5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113</v>
      </c>
      <c r="B3">
        <f t="shared" si="1"/>
        <v>9</v>
      </c>
      <c r="C3" s="4">
        <f t="shared" ca="1" si="2"/>
        <v>93106</v>
      </c>
      <c r="D3">
        <v>93106</v>
      </c>
      <c r="E3" t="s">
        <v>412</v>
      </c>
      <c r="F3" t="s">
        <v>45</v>
      </c>
      <c r="G3" t="s">
        <v>46</v>
      </c>
      <c r="H3" t="s">
        <v>184</v>
      </c>
      <c r="I3" t="s">
        <v>245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295</v>
      </c>
      <c r="Q3" t="s">
        <v>82</v>
      </c>
      <c r="S3" t="s">
        <v>269</v>
      </c>
      <c r="T3" t="s">
        <v>36</v>
      </c>
      <c r="U3" t="s">
        <v>39</v>
      </c>
      <c r="V3" t="s">
        <v>82</v>
      </c>
      <c r="W3" t="s">
        <v>95</v>
      </c>
      <c r="X3" t="s">
        <v>272</v>
      </c>
      <c r="Y3" t="s">
        <v>100</v>
      </c>
      <c r="Z3" t="s">
        <v>484</v>
      </c>
      <c r="AA3" s="2">
        <v>42704.326469907406</v>
      </c>
      <c r="AB3" s="2">
        <v>42808.045081018521</v>
      </c>
      <c r="AD3">
        <v>5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P0</v>
      </c>
    </row>
    <row r="4" spans="1:34" x14ac:dyDescent="0.3">
      <c r="A4">
        <f t="shared" si="0"/>
        <v>66</v>
      </c>
      <c r="B4">
        <f t="shared" si="1"/>
        <v>7</v>
      </c>
      <c r="C4" s="4">
        <f t="shared" ca="1" si="2"/>
        <v>94665</v>
      </c>
      <c r="D4">
        <v>94665</v>
      </c>
      <c r="E4" t="s">
        <v>251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768</v>
      </c>
      <c r="N4" t="s">
        <v>298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484</v>
      </c>
      <c r="AA4" s="2">
        <v>42752.942291666666</v>
      </c>
      <c r="AB4" s="2">
        <v>42810.113634259258</v>
      </c>
      <c r="AD4">
        <v>9</v>
      </c>
      <c r="AE4" t="str">
        <f t="shared" ca="1" si="4"/>
        <v>ADE</v>
      </c>
      <c r="AF4" t="str">
        <f t="shared" ca="1" si="5"/>
        <v>Avitus_1.4.0.62-20170405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59</v>
      </c>
      <c r="B5">
        <f t="shared" si="1"/>
        <v>2</v>
      </c>
      <c r="C5" s="4">
        <f t="shared" ca="1" si="2"/>
        <v>94952</v>
      </c>
      <c r="D5">
        <v>94952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768</v>
      </c>
      <c r="N5" t="s">
        <v>301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484</v>
      </c>
      <c r="AA5" s="2">
        <v>42759.143217592595</v>
      </c>
      <c r="AB5" s="2">
        <v>42815.121018518519</v>
      </c>
      <c r="AD5">
        <v>4</v>
      </c>
      <c r="AE5" t="str">
        <f t="shared" ca="1" si="4"/>
        <v>ADE</v>
      </c>
      <c r="AF5" t="str">
        <f t="shared" ca="1" si="5"/>
        <v>Avitus_1.4.0.62-20170405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29</v>
      </c>
      <c r="B6">
        <f t="shared" si="1"/>
        <v>1</v>
      </c>
      <c r="C6" s="4">
        <f t="shared" ca="1" si="2"/>
        <v>96366</v>
      </c>
      <c r="D6">
        <v>96366</v>
      </c>
      <c r="E6" t="s">
        <v>59</v>
      </c>
      <c r="F6" t="s">
        <v>45</v>
      </c>
      <c r="G6" t="s">
        <v>46</v>
      </c>
      <c r="H6" t="s">
        <v>184</v>
      </c>
      <c r="I6" t="s">
        <v>81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587</v>
      </c>
      <c r="P6" t="s">
        <v>117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109</v>
      </c>
      <c r="X6" t="s">
        <v>410</v>
      </c>
      <c r="Y6" t="s">
        <v>484</v>
      </c>
      <c r="Z6" t="s">
        <v>484</v>
      </c>
      <c r="AA6" s="2">
        <v>42790.25513888889</v>
      </c>
      <c r="AB6" s="2">
        <v>42816.157673611109</v>
      </c>
      <c r="AD6">
        <v>1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29</v>
      </c>
      <c r="B7">
        <f t="shared" si="1"/>
        <v>1</v>
      </c>
      <c r="C7" s="4">
        <f t="shared" ca="1" si="2"/>
        <v>96370</v>
      </c>
      <c r="D7">
        <v>96370</v>
      </c>
      <c r="E7" t="s">
        <v>104</v>
      </c>
      <c r="F7" t="s">
        <v>45</v>
      </c>
      <c r="G7" t="s">
        <v>46</v>
      </c>
      <c r="H7" t="s">
        <v>184</v>
      </c>
      <c r="I7" t="s">
        <v>560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591</v>
      </c>
      <c r="Q7" t="s">
        <v>82</v>
      </c>
      <c r="S7" t="s">
        <v>269</v>
      </c>
      <c r="T7" t="s">
        <v>23</v>
      </c>
      <c r="U7" t="s">
        <v>39</v>
      </c>
      <c r="V7" t="s">
        <v>82</v>
      </c>
      <c r="W7" t="s">
        <v>95</v>
      </c>
      <c r="X7" t="s">
        <v>405</v>
      </c>
      <c r="Y7" t="s">
        <v>484</v>
      </c>
      <c r="Z7" t="s">
        <v>484</v>
      </c>
      <c r="AA7" s="2">
        <v>42790.31486111111</v>
      </c>
      <c r="AB7" s="2">
        <v>42816.175821759258</v>
      </c>
      <c r="AD7">
        <v>7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13</v>
      </c>
      <c r="B8">
        <f t="shared" si="1"/>
        <v>1</v>
      </c>
      <c r="C8" s="4">
        <f t="shared" ca="1" si="2"/>
        <v>96940</v>
      </c>
      <c r="D8">
        <v>96940</v>
      </c>
      <c r="E8" t="s">
        <v>56</v>
      </c>
      <c r="F8" t="s">
        <v>45</v>
      </c>
      <c r="G8" t="s">
        <v>482</v>
      </c>
      <c r="H8" t="s">
        <v>94</v>
      </c>
      <c r="I8" t="s">
        <v>249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744</v>
      </c>
      <c r="Q8" t="s">
        <v>82</v>
      </c>
      <c r="S8" t="s">
        <v>269</v>
      </c>
      <c r="T8" t="s">
        <v>36</v>
      </c>
      <c r="U8" t="s">
        <v>39</v>
      </c>
      <c r="V8" t="s">
        <v>82</v>
      </c>
      <c r="W8" t="s">
        <v>95</v>
      </c>
      <c r="X8" t="s">
        <v>290</v>
      </c>
      <c r="Y8" t="s">
        <v>484</v>
      </c>
      <c r="Z8" t="s">
        <v>484</v>
      </c>
      <c r="AA8" s="2">
        <v>42804.136145833334</v>
      </c>
      <c r="AB8" s="2">
        <v>42816.000578703701</v>
      </c>
      <c r="AD8">
        <v>1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P2</v>
      </c>
    </row>
    <row r="9" spans="1:34" x14ac:dyDescent="0.3">
      <c r="A9">
        <f t="shared" si="0"/>
        <v>13</v>
      </c>
      <c r="B9">
        <f t="shared" si="1"/>
        <v>0</v>
      </c>
      <c r="C9" s="4">
        <f t="shared" ca="1" si="2"/>
        <v>96943</v>
      </c>
      <c r="D9">
        <v>96943</v>
      </c>
      <c r="E9" t="s">
        <v>145</v>
      </c>
      <c r="F9" t="s">
        <v>45</v>
      </c>
      <c r="G9" t="s">
        <v>55</v>
      </c>
      <c r="H9" t="s">
        <v>156</v>
      </c>
      <c r="I9" t="s">
        <v>123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753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145</v>
      </c>
      <c r="Y9" t="s">
        <v>484</v>
      </c>
      <c r="Z9" t="s">
        <v>484</v>
      </c>
      <c r="AA9" s="2">
        <v>42804.168564814812</v>
      </c>
      <c r="AB9" s="2">
        <v>42817.232731481483</v>
      </c>
      <c r="AD9">
        <v>9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unspecified</v>
      </c>
    </row>
    <row r="10" spans="1:34" x14ac:dyDescent="0.3">
      <c r="A10">
        <f t="shared" si="0"/>
        <v>7</v>
      </c>
      <c r="B10">
        <f t="shared" si="1"/>
        <v>2</v>
      </c>
      <c r="C10" s="4">
        <f t="shared" ca="1" si="2"/>
        <v>97125</v>
      </c>
      <c r="D10">
        <v>97125</v>
      </c>
      <c r="E10" t="s">
        <v>536</v>
      </c>
      <c r="F10" t="s">
        <v>45</v>
      </c>
      <c r="G10" t="s">
        <v>46</v>
      </c>
      <c r="H10" t="s">
        <v>156</v>
      </c>
      <c r="I10" t="s">
        <v>123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790</v>
      </c>
      <c r="Q10" t="s">
        <v>82</v>
      </c>
      <c r="S10" t="s">
        <v>269</v>
      </c>
      <c r="T10" t="s">
        <v>36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Z10" t="s">
        <v>484</v>
      </c>
      <c r="AA10" s="2">
        <v>42810.059907407405</v>
      </c>
      <c r="AB10" s="2">
        <v>42815.153425925928</v>
      </c>
      <c r="AD10">
        <v>4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unspecified</v>
      </c>
    </row>
    <row r="11" spans="1:34" x14ac:dyDescent="0.3">
      <c r="A11">
        <f t="shared" si="0"/>
        <v>4</v>
      </c>
      <c r="B11">
        <f t="shared" si="1"/>
        <v>2</v>
      </c>
      <c r="C11" s="4">
        <f t="shared" ca="1" si="2"/>
        <v>97247</v>
      </c>
      <c r="D11">
        <v>97247</v>
      </c>
      <c r="E11" t="s">
        <v>438</v>
      </c>
      <c r="F11" t="s">
        <v>45</v>
      </c>
      <c r="G11" t="s">
        <v>131</v>
      </c>
      <c r="H11" t="s">
        <v>184</v>
      </c>
      <c r="I11" t="s">
        <v>68</v>
      </c>
      <c r="J11" t="s">
        <v>123</v>
      </c>
      <c r="K11" t="str">
        <f t="shared" ca="1" si="3"/>
        <v>.</v>
      </c>
      <c r="L11" t="s">
        <v>484</v>
      </c>
      <c r="M11" t="s">
        <v>768</v>
      </c>
      <c r="N11" t="s">
        <v>816</v>
      </c>
      <c r="P11" t="s">
        <v>616</v>
      </c>
      <c r="Q11" t="s">
        <v>82</v>
      </c>
      <c r="S11" t="s">
        <v>269</v>
      </c>
      <c r="T11" t="s">
        <v>36</v>
      </c>
      <c r="U11" t="s">
        <v>39</v>
      </c>
      <c r="V11" t="s">
        <v>82</v>
      </c>
      <c r="W11" t="s">
        <v>90</v>
      </c>
      <c r="X11" t="s">
        <v>617</v>
      </c>
      <c r="Y11" t="s">
        <v>484</v>
      </c>
      <c r="Z11" t="s">
        <v>484</v>
      </c>
      <c r="AA11" s="2">
        <v>42813.979155092595</v>
      </c>
      <c r="AB11" s="2">
        <v>42815.055590277778</v>
      </c>
      <c r="AD11">
        <v>4</v>
      </c>
      <c r="AE11" t="str">
        <f t="shared" ca="1" si="4"/>
        <v>ADE</v>
      </c>
      <c r="AF11" t="str">
        <f t="shared" ca="1" si="5"/>
        <v>Avitus_1.4.0.62-20170405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7</v>
      </c>
      <c r="B12">
        <f t="shared" si="1"/>
        <v>0</v>
      </c>
      <c r="C12" s="4">
        <f t="shared" ca="1" si="2"/>
        <v>97130</v>
      </c>
      <c r="D12">
        <v>97130</v>
      </c>
      <c r="E12" t="s">
        <v>803</v>
      </c>
      <c r="F12" t="s">
        <v>61</v>
      </c>
      <c r="G12" t="s">
        <v>783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817</v>
      </c>
      <c r="Q12" t="s">
        <v>82</v>
      </c>
      <c r="S12" t="s">
        <v>269</v>
      </c>
      <c r="T12" t="s">
        <v>36</v>
      </c>
      <c r="U12" t="s">
        <v>35</v>
      </c>
      <c r="V12" t="s">
        <v>82</v>
      </c>
      <c r="W12" t="s">
        <v>54</v>
      </c>
      <c r="X12" t="s">
        <v>522</v>
      </c>
      <c r="Y12" t="s">
        <v>484</v>
      </c>
      <c r="Z12" t="s">
        <v>484</v>
      </c>
      <c r="AA12" s="2">
        <v>42810.142129629632</v>
      </c>
      <c r="AB12" s="2">
        <v>42817.14949074074</v>
      </c>
      <c r="AD12">
        <v>13</v>
      </c>
      <c r="AE12" t="str">
        <f t="shared" ca="1" si="4"/>
        <v>AntiVirus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14</v>
      </c>
      <c r="B13">
        <f t="shared" si="1"/>
        <v>2</v>
      </c>
      <c r="C13" s="4">
        <f t="shared" ca="1" si="2"/>
        <v>96925</v>
      </c>
      <c r="D13">
        <v>96925</v>
      </c>
      <c r="E13" t="s">
        <v>62</v>
      </c>
      <c r="F13" t="s">
        <v>63</v>
      </c>
      <c r="G13" t="s">
        <v>733</v>
      </c>
      <c r="H13" t="s">
        <v>184</v>
      </c>
      <c r="I13" t="s">
        <v>24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741</v>
      </c>
      <c r="O13">
        <v>17067</v>
      </c>
      <c r="Q13" t="s">
        <v>21</v>
      </c>
      <c r="S13" t="s">
        <v>269</v>
      </c>
      <c r="T13" t="s">
        <v>36</v>
      </c>
      <c r="U13" t="s">
        <v>22</v>
      </c>
      <c r="V13" t="s">
        <v>190</v>
      </c>
      <c r="W13" t="s">
        <v>26</v>
      </c>
      <c r="X13" t="s">
        <v>742</v>
      </c>
      <c r="Y13" t="s">
        <v>100</v>
      </c>
      <c r="Z13" t="s">
        <v>484</v>
      </c>
      <c r="AA13" s="2">
        <v>42803.627939814818</v>
      </c>
      <c r="AB13" s="2">
        <v>42815.312349537038</v>
      </c>
      <c r="AD13">
        <v>13</v>
      </c>
      <c r="AE13" t="str">
        <f t="shared" ca="1" si="4"/>
        <v>AvatarFS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1</v>
      </c>
      <c r="B14">
        <f t="shared" si="1"/>
        <v>1</v>
      </c>
      <c r="C14" s="4">
        <f t="shared" ca="1" si="2"/>
        <v>97354</v>
      </c>
      <c r="D14">
        <v>97354</v>
      </c>
      <c r="E14" t="s">
        <v>62</v>
      </c>
      <c r="F14" t="s">
        <v>63</v>
      </c>
      <c r="G14" t="s">
        <v>841</v>
      </c>
      <c r="H14" t="s">
        <v>94</v>
      </c>
      <c r="I14" t="s">
        <v>123</v>
      </c>
      <c r="J14" t="s">
        <v>123</v>
      </c>
      <c r="K14" t="str">
        <f t="shared" ca="1" si="3"/>
        <v>NTR</v>
      </c>
      <c r="L14" t="s">
        <v>484</v>
      </c>
      <c r="M14" t="s">
        <v>484</v>
      </c>
      <c r="N14" t="s">
        <v>844</v>
      </c>
      <c r="Q14" t="s">
        <v>21</v>
      </c>
      <c r="S14" t="s">
        <v>269</v>
      </c>
      <c r="T14" t="s">
        <v>36</v>
      </c>
      <c r="U14" t="s">
        <v>35</v>
      </c>
      <c r="V14" t="s">
        <v>82</v>
      </c>
      <c r="W14" t="s">
        <v>105</v>
      </c>
      <c r="X14" t="s">
        <v>845</v>
      </c>
      <c r="Y14" t="s">
        <v>484</v>
      </c>
      <c r="Z14" t="s">
        <v>484</v>
      </c>
      <c r="AA14" s="2">
        <v>42816.056284722225</v>
      </c>
      <c r="AB14" s="2">
        <v>42816.389664351853</v>
      </c>
      <c r="AD14">
        <v>1</v>
      </c>
      <c r="AE14" t="str">
        <f t="shared" ca="1" si="4"/>
        <v>NTR</v>
      </c>
      <c r="AF14" t="str">
        <f t="shared" ca="1" si="5"/>
        <v>NoTarg</v>
      </c>
      <c r="AG14" t="str">
        <f t="shared" ca="1" si="6"/>
        <v>NoWaive</v>
      </c>
      <c r="AH14" t="str">
        <f t="shared" ca="1" si="7"/>
        <v>NTR</v>
      </c>
    </row>
    <row r="15" spans="1:34" x14ac:dyDescent="0.3">
      <c r="A15">
        <f t="shared" si="0"/>
        <v>73</v>
      </c>
      <c r="B15">
        <f t="shared" si="1"/>
        <v>1</v>
      </c>
      <c r="C15" s="4">
        <f t="shared" ca="1" si="2"/>
        <v>94384</v>
      </c>
      <c r="D15">
        <v>94384</v>
      </c>
      <c r="E15" t="s">
        <v>130</v>
      </c>
      <c r="F15" t="s">
        <v>63</v>
      </c>
      <c r="G15" t="s">
        <v>64</v>
      </c>
      <c r="H15" t="s">
        <v>184</v>
      </c>
      <c r="I15" t="s">
        <v>81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308</v>
      </c>
      <c r="Q15" t="s">
        <v>82</v>
      </c>
      <c r="S15" t="s">
        <v>269</v>
      </c>
      <c r="T15" t="s">
        <v>36</v>
      </c>
      <c r="U15" t="s">
        <v>22</v>
      </c>
      <c r="V15" t="s">
        <v>82</v>
      </c>
      <c r="W15" t="s">
        <v>90</v>
      </c>
      <c r="X15" t="s">
        <v>300</v>
      </c>
      <c r="Y15" t="s">
        <v>484</v>
      </c>
      <c r="Z15" t="s">
        <v>484</v>
      </c>
      <c r="AA15" s="2">
        <v>42745.123425925929</v>
      </c>
      <c r="AB15" s="2">
        <v>42816.188194444447</v>
      </c>
      <c r="AD15">
        <v>14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x14ac:dyDescent="0.3">
      <c r="A16">
        <f t="shared" si="0"/>
        <v>56</v>
      </c>
      <c r="B16">
        <f t="shared" si="1"/>
        <v>3</v>
      </c>
      <c r="C16" s="4">
        <f t="shared" ca="1" si="2"/>
        <v>95107</v>
      </c>
      <c r="D16">
        <v>95107</v>
      </c>
      <c r="E16" t="s">
        <v>146</v>
      </c>
      <c r="F16" t="s">
        <v>63</v>
      </c>
      <c r="G16" t="s">
        <v>66</v>
      </c>
      <c r="H16" t="s">
        <v>184</v>
      </c>
      <c r="I16" t="s">
        <v>30</v>
      </c>
      <c r="J16" t="s">
        <v>123</v>
      </c>
      <c r="K16" t="str">
        <f t="shared" ca="1" si="3"/>
        <v>.</v>
      </c>
      <c r="L16" t="s">
        <v>484</v>
      </c>
      <c r="M16" t="s">
        <v>769</v>
      </c>
      <c r="N16" t="s">
        <v>309</v>
      </c>
      <c r="P16" t="s">
        <v>210</v>
      </c>
      <c r="Q16" t="s">
        <v>82</v>
      </c>
      <c r="S16" t="s">
        <v>269</v>
      </c>
      <c r="T16" t="s">
        <v>23</v>
      </c>
      <c r="U16" t="s">
        <v>22</v>
      </c>
      <c r="V16" t="s">
        <v>82</v>
      </c>
      <c r="W16" t="s">
        <v>54</v>
      </c>
      <c r="X16" t="s">
        <v>146</v>
      </c>
      <c r="Y16" t="s">
        <v>484</v>
      </c>
      <c r="Z16" t="s">
        <v>851</v>
      </c>
      <c r="AA16" s="2">
        <v>42762.147650462961</v>
      </c>
      <c r="AB16" s="2">
        <v>42814.434479166666</v>
      </c>
      <c r="AD16">
        <v>6</v>
      </c>
      <c r="AE16" t="str">
        <f t="shared" ca="1" si="4"/>
        <v>AvatarFS</v>
      </c>
      <c r="AF16" t="str">
        <f t="shared" ca="1" si="5"/>
        <v>Avitus_1.4.0.61-20170329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31</v>
      </c>
      <c r="B17">
        <f t="shared" si="1"/>
        <v>7</v>
      </c>
      <c r="C17" s="4">
        <f t="shared" ca="1" si="2"/>
        <v>96279</v>
      </c>
      <c r="D17">
        <v>96279</v>
      </c>
      <c r="E17" t="s">
        <v>804</v>
      </c>
      <c r="F17" t="s">
        <v>63</v>
      </c>
      <c r="G17" t="s">
        <v>55</v>
      </c>
      <c r="H17" t="s">
        <v>184</v>
      </c>
      <c r="I17" t="s">
        <v>649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545</v>
      </c>
      <c r="Q17" t="s">
        <v>82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405</v>
      </c>
      <c r="Y17" t="s">
        <v>100</v>
      </c>
      <c r="Z17" t="s">
        <v>484</v>
      </c>
      <c r="AA17" s="2">
        <v>42788.363287037035</v>
      </c>
      <c r="AB17" s="2">
        <v>42810.963067129633</v>
      </c>
      <c r="AD17">
        <v>2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19</v>
      </c>
      <c r="B18">
        <f t="shared" si="1"/>
        <v>2</v>
      </c>
      <c r="C18" s="4">
        <f t="shared" ca="1" si="2"/>
        <v>96673</v>
      </c>
      <c r="D18">
        <v>96673</v>
      </c>
      <c r="E18" t="s">
        <v>410</v>
      </c>
      <c r="F18" t="s">
        <v>63</v>
      </c>
      <c r="G18" t="s">
        <v>647</v>
      </c>
      <c r="H18" t="s">
        <v>184</v>
      </c>
      <c r="I18" t="s">
        <v>81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670</v>
      </c>
      <c r="Q18" t="s">
        <v>82</v>
      </c>
      <c r="S18" t="s">
        <v>269</v>
      </c>
      <c r="T18" t="s">
        <v>23</v>
      </c>
      <c r="U18" t="s">
        <v>22</v>
      </c>
      <c r="V18" t="s">
        <v>82</v>
      </c>
      <c r="W18" t="s">
        <v>90</v>
      </c>
      <c r="X18" t="s">
        <v>654</v>
      </c>
      <c r="Y18" t="s">
        <v>484</v>
      </c>
      <c r="Z18" t="s">
        <v>484</v>
      </c>
      <c r="AA18" s="2">
        <v>42798.216932870368</v>
      </c>
      <c r="AB18" s="2">
        <v>42815.141979166663</v>
      </c>
      <c r="AD18">
        <v>4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>NoWaive</v>
      </c>
      <c r="AH18" t="str">
        <f t="shared" ca="1" si="7"/>
        <v>P0</v>
      </c>
    </row>
    <row r="19" spans="1:34" x14ac:dyDescent="0.3">
      <c r="A19">
        <f t="shared" si="0"/>
        <v>16</v>
      </c>
      <c r="B19">
        <f t="shared" si="1"/>
        <v>1</v>
      </c>
      <c r="C19" s="4">
        <f t="shared" ca="1" si="2"/>
        <v>96764</v>
      </c>
      <c r="D19">
        <v>96764</v>
      </c>
      <c r="E19" t="s">
        <v>410</v>
      </c>
      <c r="F19" t="s">
        <v>63</v>
      </c>
      <c r="G19" t="s">
        <v>647</v>
      </c>
      <c r="H19" t="s">
        <v>184</v>
      </c>
      <c r="I19" t="s">
        <v>81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653</v>
      </c>
      <c r="Q19" t="s">
        <v>82</v>
      </c>
      <c r="S19" t="s">
        <v>269</v>
      </c>
      <c r="T19" t="s">
        <v>23</v>
      </c>
      <c r="U19" t="s">
        <v>22</v>
      </c>
      <c r="V19" t="s">
        <v>82</v>
      </c>
      <c r="W19" t="s">
        <v>90</v>
      </c>
      <c r="X19" t="s">
        <v>654</v>
      </c>
      <c r="Y19" t="s">
        <v>484</v>
      </c>
      <c r="Z19" t="s">
        <v>484</v>
      </c>
      <c r="AA19" s="2">
        <v>42801.104432870372</v>
      </c>
      <c r="AB19" s="2">
        <v>42816.269120370373</v>
      </c>
      <c r="AD19">
        <v>13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6</v>
      </c>
      <c r="B20">
        <f t="shared" si="1"/>
        <v>1</v>
      </c>
      <c r="C20" s="4">
        <f t="shared" ca="1" si="2"/>
        <v>97187</v>
      </c>
      <c r="D20">
        <v>97187</v>
      </c>
      <c r="E20" t="s">
        <v>801</v>
      </c>
      <c r="F20" t="s">
        <v>63</v>
      </c>
      <c r="G20" t="s">
        <v>446</v>
      </c>
      <c r="H20" t="s">
        <v>112</v>
      </c>
      <c r="I20" t="s">
        <v>247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818</v>
      </c>
      <c r="O20">
        <v>17100</v>
      </c>
      <c r="Q20" t="s">
        <v>82</v>
      </c>
      <c r="S20" t="s">
        <v>269</v>
      </c>
      <c r="T20" t="s">
        <v>36</v>
      </c>
      <c r="U20" t="s">
        <v>35</v>
      </c>
      <c r="V20" t="s">
        <v>190</v>
      </c>
      <c r="W20" t="s">
        <v>26</v>
      </c>
      <c r="X20" t="s">
        <v>108</v>
      </c>
      <c r="Y20" t="s">
        <v>103</v>
      </c>
      <c r="Z20" t="s">
        <v>484</v>
      </c>
      <c r="AA20" s="2">
        <v>42811.371180555558</v>
      </c>
      <c r="AB20" s="2">
        <v>42816.157685185186</v>
      </c>
      <c r="AD20">
        <v>1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P1</v>
      </c>
    </row>
    <row r="21" spans="1:34" x14ac:dyDescent="0.3">
      <c r="A21">
        <f t="shared" si="0"/>
        <v>3</v>
      </c>
      <c r="B21">
        <f t="shared" si="1"/>
        <v>0</v>
      </c>
      <c r="C21" s="4">
        <f t="shared" ca="1" si="2"/>
        <v>97251</v>
      </c>
      <c r="D21">
        <v>97251</v>
      </c>
      <c r="E21" t="s">
        <v>138</v>
      </c>
      <c r="F21" t="s">
        <v>63</v>
      </c>
      <c r="G21" t="s">
        <v>120</v>
      </c>
      <c r="H21" t="s">
        <v>94</v>
      </c>
      <c r="I21" t="s">
        <v>701</v>
      </c>
      <c r="J21" t="s">
        <v>123</v>
      </c>
      <c r="K21" t="str">
        <f t="shared" ca="1" si="3"/>
        <v>.</v>
      </c>
      <c r="L21" t="s">
        <v>484</v>
      </c>
      <c r="M21" t="s">
        <v>769</v>
      </c>
      <c r="N21" t="s">
        <v>819</v>
      </c>
      <c r="Q21" t="s">
        <v>82</v>
      </c>
      <c r="S21" t="s">
        <v>269</v>
      </c>
      <c r="T21" t="s">
        <v>36</v>
      </c>
      <c r="U21" t="s">
        <v>35</v>
      </c>
      <c r="V21" t="s">
        <v>29</v>
      </c>
      <c r="W21" t="s">
        <v>90</v>
      </c>
      <c r="X21" t="s">
        <v>412</v>
      </c>
      <c r="Y21" t="s">
        <v>484</v>
      </c>
      <c r="Z21" t="s">
        <v>847</v>
      </c>
      <c r="AA21" s="2">
        <v>42814.013414351852</v>
      </c>
      <c r="AB21" s="2">
        <v>42817.220960648148</v>
      </c>
      <c r="AD21">
        <v>5</v>
      </c>
      <c r="AE21" t="str">
        <f t="shared" ca="1" si="4"/>
        <v>AvatarFS</v>
      </c>
      <c r="AF21" t="str">
        <f t="shared" ca="1" si="5"/>
        <v>Avitus_1.4.0.61-20170329</v>
      </c>
      <c r="AG21" t="str">
        <f t="shared" ca="1" si="6"/>
        <v>NoWaive</v>
      </c>
      <c r="AH21" t="str">
        <f t="shared" ca="1" si="7"/>
        <v>P2</v>
      </c>
    </row>
    <row r="22" spans="1:34" x14ac:dyDescent="0.3">
      <c r="A22">
        <f t="shared" si="0"/>
        <v>354</v>
      </c>
      <c r="B22">
        <f t="shared" si="1"/>
        <v>63</v>
      </c>
      <c r="C22" s="4">
        <f t="shared" ca="1" si="2"/>
        <v>79691</v>
      </c>
      <c r="D22">
        <v>79691</v>
      </c>
      <c r="E22" t="s">
        <v>69</v>
      </c>
      <c r="F22" t="s">
        <v>70</v>
      </c>
      <c r="G22" t="s">
        <v>71</v>
      </c>
      <c r="H22" t="s">
        <v>184</v>
      </c>
      <c r="I22" t="s">
        <v>68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310</v>
      </c>
      <c r="Q22" t="s">
        <v>82</v>
      </c>
      <c r="S22" t="s">
        <v>269</v>
      </c>
      <c r="T22" t="s">
        <v>23</v>
      </c>
      <c r="U22" t="s">
        <v>22</v>
      </c>
      <c r="V22" t="s">
        <v>82</v>
      </c>
      <c r="W22" t="s">
        <v>95</v>
      </c>
      <c r="X22" t="s">
        <v>311</v>
      </c>
      <c r="Y22" t="s">
        <v>484</v>
      </c>
      <c r="Z22" t="s">
        <v>484</v>
      </c>
      <c r="AA22" s="2">
        <v>42458.048437500001</v>
      </c>
      <c r="AB22" s="2">
        <v>42755.033599537041</v>
      </c>
      <c r="AD22">
        <v>6</v>
      </c>
      <c r="AE22" t="str">
        <f t="shared" ca="1" si="4"/>
        <v>Documentation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262</v>
      </c>
      <c r="B23">
        <f t="shared" si="1"/>
        <v>46</v>
      </c>
      <c r="C23" s="4">
        <f t="shared" ca="1" si="2"/>
        <v>85572</v>
      </c>
      <c r="D23">
        <v>85572</v>
      </c>
      <c r="E23" t="s">
        <v>252</v>
      </c>
      <c r="F23" t="s">
        <v>70</v>
      </c>
      <c r="G23" t="s">
        <v>71</v>
      </c>
      <c r="H23" t="s">
        <v>184</v>
      </c>
      <c r="I23" t="s">
        <v>81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313</v>
      </c>
      <c r="Q23" t="s">
        <v>82</v>
      </c>
      <c r="S23" t="s">
        <v>269</v>
      </c>
      <c r="T23" t="s">
        <v>23</v>
      </c>
      <c r="U23" t="s">
        <v>39</v>
      </c>
      <c r="V23" t="s">
        <v>82</v>
      </c>
      <c r="W23" t="s">
        <v>95</v>
      </c>
      <c r="X23" t="s">
        <v>272</v>
      </c>
      <c r="Y23" t="s">
        <v>484</v>
      </c>
      <c r="Z23" t="s">
        <v>484</v>
      </c>
      <c r="AA23" s="2">
        <v>42552.705081018517</v>
      </c>
      <c r="AB23" s="2">
        <v>42773.558530092596</v>
      </c>
      <c r="AD23">
        <v>6</v>
      </c>
      <c r="AE23" t="str">
        <f t="shared" ca="1" si="4"/>
        <v>Documentation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204</v>
      </c>
      <c r="B24">
        <f t="shared" si="1"/>
        <v>63</v>
      </c>
      <c r="C24" s="4">
        <f t="shared" ca="1" si="2"/>
        <v>88250</v>
      </c>
      <c r="D24">
        <v>88250</v>
      </c>
      <c r="E24" t="s">
        <v>72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314</v>
      </c>
      <c r="Q24" t="s">
        <v>82</v>
      </c>
      <c r="S24" t="s">
        <v>269</v>
      </c>
      <c r="T24" t="s">
        <v>23</v>
      </c>
      <c r="U24" t="s">
        <v>39</v>
      </c>
      <c r="V24" t="s">
        <v>82</v>
      </c>
      <c r="W24" t="s">
        <v>105</v>
      </c>
      <c r="X24" t="s">
        <v>315</v>
      </c>
      <c r="Y24" t="s">
        <v>484</v>
      </c>
      <c r="Z24" t="s">
        <v>484</v>
      </c>
      <c r="AA24" s="2">
        <v>42611.350347222222</v>
      </c>
      <c r="AB24" s="2">
        <v>42755.033576388887</v>
      </c>
      <c r="AD24">
        <v>7</v>
      </c>
      <c r="AE24" t="str">
        <f t="shared" ca="1" si="4"/>
        <v>Documentation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13</v>
      </c>
      <c r="B25">
        <f t="shared" si="1"/>
        <v>13</v>
      </c>
      <c r="C25" s="4">
        <f t="shared" ca="1" si="2"/>
        <v>96941</v>
      </c>
      <c r="D25">
        <v>96941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749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54</v>
      </c>
      <c r="X25" t="s">
        <v>188</v>
      </c>
      <c r="Y25" t="s">
        <v>484</v>
      </c>
      <c r="Z25" t="s">
        <v>484</v>
      </c>
      <c r="AA25" s="2">
        <v>42804.150763888887</v>
      </c>
      <c r="AB25" s="2">
        <v>42804.495324074072</v>
      </c>
      <c r="AD25">
        <v>8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2</v>
      </c>
      <c r="B26">
        <f t="shared" si="1"/>
        <v>1</v>
      </c>
      <c r="C26" s="4">
        <f t="shared" ca="1" si="2"/>
        <v>97340</v>
      </c>
      <c r="D26">
        <v>97340</v>
      </c>
      <c r="E26" t="s">
        <v>69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NTR</v>
      </c>
      <c r="L26" t="s">
        <v>484</v>
      </c>
      <c r="M26" t="s">
        <v>484</v>
      </c>
      <c r="N26" t="s">
        <v>852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54</v>
      </c>
      <c r="X26" t="s">
        <v>389</v>
      </c>
      <c r="Y26" t="s">
        <v>484</v>
      </c>
      <c r="Z26" t="s">
        <v>484</v>
      </c>
      <c r="AA26" s="2">
        <v>42815.614641203705</v>
      </c>
      <c r="AB26" s="2">
        <v>42816.596585648149</v>
      </c>
      <c r="AD26">
        <v>4</v>
      </c>
      <c r="AE26" t="str">
        <f t="shared" ca="1" si="4"/>
        <v>NTR</v>
      </c>
      <c r="AF26" t="str">
        <f t="shared" ca="1" si="5"/>
        <v>NoTarg</v>
      </c>
      <c r="AG26" t="str">
        <f t="shared" ca="1" si="6"/>
        <v>NoWaive</v>
      </c>
      <c r="AH26" t="str">
        <f t="shared" ca="1" si="7"/>
        <v>NTR</v>
      </c>
    </row>
    <row r="27" spans="1:34" x14ac:dyDescent="0.3">
      <c r="A27">
        <f t="shared" si="0"/>
        <v>32</v>
      </c>
      <c r="B27">
        <f t="shared" si="1"/>
        <v>0</v>
      </c>
      <c r="C27" s="4">
        <f t="shared" ca="1" si="2"/>
        <v>96207</v>
      </c>
      <c r="D27">
        <v>96207</v>
      </c>
      <c r="E27" t="s">
        <v>69</v>
      </c>
      <c r="F27" t="s">
        <v>253</v>
      </c>
      <c r="G27" t="s">
        <v>254</v>
      </c>
      <c r="H27" t="s">
        <v>94</v>
      </c>
      <c r="I27" t="s">
        <v>123</v>
      </c>
      <c r="J27" t="s">
        <v>123</v>
      </c>
      <c r="K27" t="str">
        <f t="shared" ca="1" si="3"/>
        <v>NTR</v>
      </c>
      <c r="L27" t="s">
        <v>484</v>
      </c>
      <c r="M27" t="s">
        <v>484</v>
      </c>
      <c r="N27" t="s">
        <v>853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67</v>
      </c>
      <c r="X27" t="s">
        <v>331</v>
      </c>
      <c r="Y27" t="s">
        <v>484</v>
      </c>
      <c r="Z27" t="s">
        <v>484</v>
      </c>
      <c r="AA27" s="2">
        <v>42787.138067129628</v>
      </c>
      <c r="AB27" s="2">
        <v>42817.169178240743</v>
      </c>
      <c r="AD27">
        <v>6</v>
      </c>
      <c r="AE27" t="str">
        <f t="shared" ca="1" si="4"/>
        <v>NTR</v>
      </c>
      <c r="AF27" t="str">
        <f t="shared" ca="1" si="5"/>
        <v>NoTarg</v>
      </c>
      <c r="AG27" t="str">
        <f t="shared" ca="1" si="6"/>
        <v>NoWaive</v>
      </c>
      <c r="AH27" t="str">
        <f t="shared" ca="1" si="7"/>
        <v>NTR</v>
      </c>
    </row>
    <row r="28" spans="1:34" x14ac:dyDescent="0.3">
      <c r="A28">
        <f t="shared" si="0"/>
        <v>2</v>
      </c>
      <c r="B28">
        <f t="shared" si="1"/>
        <v>1</v>
      </c>
      <c r="C28" s="4">
        <f t="shared" ca="1" si="2"/>
        <v>97320</v>
      </c>
      <c r="D28">
        <v>97320</v>
      </c>
      <c r="E28" t="s">
        <v>259</v>
      </c>
      <c r="F28" t="s">
        <v>253</v>
      </c>
      <c r="G28" t="s">
        <v>258</v>
      </c>
      <c r="H28" t="s">
        <v>184</v>
      </c>
      <c r="I28" t="s">
        <v>68</v>
      </c>
      <c r="J28" t="s">
        <v>123</v>
      </c>
      <c r="K28" t="str">
        <f t="shared" ca="1" si="3"/>
        <v>NTR</v>
      </c>
      <c r="L28" t="s">
        <v>484</v>
      </c>
      <c r="M28" t="s">
        <v>484</v>
      </c>
      <c r="N28" t="s">
        <v>854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456</v>
      </c>
      <c r="Y28" t="s">
        <v>484</v>
      </c>
      <c r="Z28" t="s">
        <v>484</v>
      </c>
      <c r="AA28" s="2">
        <v>42815.322175925925</v>
      </c>
      <c r="AB28" s="2">
        <v>42816.594606481478</v>
      </c>
      <c r="AD28">
        <v>3</v>
      </c>
      <c r="AE28" t="str">
        <f t="shared" ca="1" si="4"/>
        <v>NTR</v>
      </c>
      <c r="AF28" t="str">
        <f t="shared" ca="1" si="5"/>
        <v>NoTarg</v>
      </c>
      <c r="AG28" t="str">
        <f t="shared" ca="1" si="6"/>
        <v>NoWaive</v>
      </c>
      <c r="AH28" t="str">
        <f t="shared" ca="1" si="7"/>
        <v>NTR</v>
      </c>
    </row>
    <row r="29" spans="1:34" x14ac:dyDescent="0.3">
      <c r="A29">
        <f t="shared" si="0"/>
        <v>2</v>
      </c>
      <c r="B29">
        <f t="shared" si="1"/>
        <v>1</v>
      </c>
      <c r="C29" s="4">
        <f t="shared" ca="1" si="2"/>
        <v>97325</v>
      </c>
      <c r="D29">
        <v>97325</v>
      </c>
      <c r="E29" t="s">
        <v>259</v>
      </c>
      <c r="F29" t="s">
        <v>253</v>
      </c>
      <c r="G29" t="s">
        <v>258</v>
      </c>
      <c r="H29" t="s">
        <v>184</v>
      </c>
      <c r="I29" t="s">
        <v>68</v>
      </c>
      <c r="J29" t="s">
        <v>123</v>
      </c>
      <c r="K29" t="str">
        <f t="shared" ca="1" si="3"/>
        <v>NTR</v>
      </c>
      <c r="L29" t="s">
        <v>484</v>
      </c>
      <c r="M29" t="s">
        <v>484</v>
      </c>
      <c r="N29" t="s">
        <v>855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54</v>
      </c>
      <c r="X29" t="s">
        <v>456</v>
      </c>
      <c r="Y29" t="s">
        <v>484</v>
      </c>
      <c r="Z29" t="s">
        <v>484</v>
      </c>
      <c r="AA29" s="2">
        <v>42815.376701388886</v>
      </c>
      <c r="AB29" s="2">
        <v>42816.586122685185</v>
      </c>
      <c r="AD29">
        <v>2</v>
      </c>
      <c r="AE29" t="str">
        <f t="shared" ca="1" si="4"/>
        <v>NTR</v>
      </c>
      <c r="AF29" t="str">
        <f t="shared" ca="1" si="5"/>
        <v>NoTarg</v>
      </c>
      <c r="AG29" t="str">
        <f t="shared" ca="1" si="6"/>
        <v>NoWaive</v>
      </c>
      <c r="AH29" t="str">
        <f t="shared" ca="1" si="7"/>
        <v>NTR</v>
      </c>
    </row>
    <row r="30" spans="1:34" x14ac:dyDescent="0.3">
      <c r="A30">
        <f t="shared" si="0"/>
        <v>2</v>
      </c>
      <c r="B30">
        <f t="shared" si="1"/>
        <v>1</v>
      </c>
      <c r="C30" s="4">
        <f t="shared" ca="1" si="2"/>
        <v>97329</v>
      </c>
      <c r="D30">
        <v>97329</v>
      </c>
      <c r="E30" t="s">
        <v>113</v>
      </c>
      <c r="F30" t="s">
        <v>253</v>
      </c>
      <c r="G30" t="s">
        <v>256</v>
      </c>
      <c r="H30" t="s">
        <v>184</v>
      </c>
      <c r="I30" t="s">
        <v>68</v>
      </c>
      <c r="J30" t="s">
        <v>123</v>
      </c>
      <c r="K30" t="str">
        <f t="shared" ca="1" si="3"/>
        <v>NTR</v>
      </c>
      <c r="L30" t="s">
        <v>484</v>
      </c>
      <c r="M30" t="s">
        <v>484</v>
      </c>
      <c r="N30" t="s">
        <v>856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54</v>
      </c>
      <c r="X30" t="s">
        <v>456</v>
      </c>
      <c r="Y30" t="s">
        <v>484</v>
      </c>
      <c r="Z30" t="s">
        <v>484</v>
      </c>
      <c r="AA30" s="2">
        <v>42815.434664351851</v>
      </c>
      <c r="AB30" s="2">
        <v>42816.618657407409</v>
      </c>
      <c r="AD30">
        <v>6</v>
      </c>
      <c r="AE30" t="str">
        <f t="shared" ca="1" si="4"/>
        <v>NTR</v>
      </c>
      <c r="AF30" t="str">
        <f t="shared" ca="1" si="5"/>
        <v>NoTarg</v>
      </c>
      <c r="AG30" t="str">
        <f t="shared" ca="1" si="6"/>
        <v>NoWaive</v>
      </c>
      <c r="AH30" t="str">
        <f t="shared" ca="1" si="7"/>
        <v>NTR</v>
      </c>
    </row>
    <row r="31" spans="1:34" x14ac:dyDescent="0.3">
      <c r="A31">
        <f t="shared" si="0"/>
        <v>2</v>
      </c>
      <c r="B31">
        <f t="shared" si="1"/>
        <v>1</v>
      </c>
      <c r="C31" s="4">
        <f t="shared" ca="1" si="2"/>
        <v>97330</v>
      </c>
      <c r="D31">
        <v>97330</v>
      </c>
      <c r="E31" t="s">
        <v>140</v>
      </c>
      <c r="F31" t="s">
        <v>253</v>
      </c>
      <c r="G31" t="s">
        <v>702</v>
      </c>
      <c r="H31" t="s">
        <v>184</v>
      </c>
      <c r="I31" t="s">
        <v>68</v>
      </c>
      <c r="J31" t="s">
        <v>123</v>
      </c>
      <c r="K31" t="str">
        <f t="shared" ca="1" si="3"/>
        <v>NTR</v>
      </c>
      <c r="L31" t="s">
        <v>484</v>
      </c>
      <c r="M31" t="s">
        <v>484</v>
      </c>
      <c r="N31" t="s">
        <v>857</v>
      </c>
      <c r="Q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54</v>
      </c>
      <c r="X31" t="s">
        <v>277</v>
      </c>
      <c r="Y31" t="s">
        <v>484</v>
      </c>
      <c r="Z31" t="s">
        <v>484</v>
      </c>
      <c r="AA31" s="2">
        <v>42815.439629629633</v>
      </c>
      <c r="AB31" s="2">
        <v>42816.593206018515</v>
      </c>
      <c r="AD31">
        <v>1</v>
      </c>
      <c r="AE31" t="str">
        <f t="shared" ca="1" si="4"/>
        <v>NTR</v>
      </c>
      <c r="AF31" t="str">
        <f t="shared" ca="1" si="5"/>
        <v>NoTarg</v>
      </c>
      <c r="AG31" t="str">
        <f t="shared" ca="1" si="6"/>
        <v>NoWaive</v>
      </c>
      <c r="AH31" t="str">
        <f t="shared" ca="1" si="7"/>
        <v>NTR</v>
      </c>
    </row>
    <row r="32" spans="1:34" x14ac:dyDescent="0.3">
      <c r="A32">
        <f t="shared" si="0"/>
        <v>2</v>
      </c>
      <c r="B32">
        <f t="shared" si="1"/>
        <v>1</v>
      </c>
      <c r="C32" s="4">
        <f t="shared" ca="1" si="2"/>
        <v>97332</v>
      </c>
      <c r="D32">
        <v>97332</v>
      </c>
      <c r="E32" t="s">
        <v>113</v>
      </c>
      <c r="F32" t="s">
        <v>253</v>
      </c>
      <c r="G32" t="s">
        <v>256</v>
      </c>
      <c r="H32" t="s">
        <v>184</v>
      </c>
      <c r="I32" t="s">
        <v>68</v>
      </c>
      <c r="J32" t="s">
        <v>123</v>
      </c>
      <c r="K32" t="str">
        <f t="shared" ca="1" si="3"/>
        <v>NTR</v>
      </c>
      <c r="L32" t="s">
        <v>484</v>
      </c>
      <c r="M32" t="s">
        <v>484</v>
      </c>
      <c r="N32" t="s">
        <v>858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54</v>
      </c>
      <c r="X32" t="s">
        <v>456</v>
      </c>
      <c r="Y32" t="s">
        <v>484</v>
      </c>
      <c r="Z32" t="s">
        <v>484</v>
      </c>
      <c r="AA32" s="2">
        <v>42815.508564814816</v>
      </c>
      <c r="AB32" s="2">
        <v>42816.62228009259</v>
      </c>
      <c r="AD32">
        <v>3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2</v>
      </c>
      <c r="B33">
        <f t="shared" si="1"/>
        <v>1</v>
      </c>
      <c r="C33" s="4">
        <f t="shared" ca="1" si="2"/>
        <v>97333</v>
      </c>
      <c r="D33">
        <v>97333</v>
      </c>
      <c r="E33" t="s">
        <v>259</v>
      </c>
      <c r="F33" t="s">
        <v>253</v>
      </c>
      <c r="G33" t="s">
        <v>258</v>
      </c>
      <c r="H33" t="s">
        <v>184</v>
      </c>
      <c r="I33" t="s">
        <v>68</v>
      </c>
      <c r="J33" t="s">
        <v>123</v>
      </c>
      <c r="K33" t="str">
        <f t="shared" ca="1" si="3"/>
        <v>NTR</v>
      </c>
      <c r="L33" t="s">
        <v>484</v>
      </c>
      <c r="M33" t="s">
        <v>484</v>
      </c>
      <c r="N33" t="s">
        <v>859</v>
      </c>
      <c r="Q33" t="s">
        <v>82</v>
      </c>
      <c r="S33" t="s">
        <v>269</v>
      </c>
      <c r="T33" t="s">
        <v>23</v>
      </c>
      <c r="U33" t="s">
        <v>22</v>
      </c>
      <c r="V33" t="s">
        <v>82</v>
      </c>
      <c r="W33" t="s">
        <v>54</v>
      </c>
      <c r="X33" t="s">
        <v>456</v>
      </c>
      <c r="Y33" t="s">
        <v>484</v>
      </c>
      <c r="Z33" t="s">
        <v>484</v>
      </c>
      <c r="AA33" s="2">
        <v>42815.515462962961</v>
      </c>
      <c r="AB33" s="2">
        <v>42816.586689814816</v>
      </c>
      <c r="AD33">
        <v>2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1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97372</v>
      </c>
      <c r="D34">
        <v>97372</v>
      </c>
      <c r="E34" t="s">
        <v>413</v>
      </c>
      <c r="F34" t="s">
        <v>253</v>
      </c>
      <c r="G34" t="s">
        <v>254</v>
      </c>
      <c r="H34" t="s">
        <v>184</v>
      </c>
      <c r="I34" t="s">
        <v>68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NTR</v>
      </c>
      <c r="L34" t="s">
        <v>484</v>
      </c>
      <c r="M34" t="s">
        <v>484</v>
      </c>
      <c r="N34" t="s">
        <v>860</v>
      </c>
      <c r="Q34" t="s">
        <v>82</v>
      </c>
      <c r="S34" t="s">
        <v>269</v>
      </c>
      <c r="T34" t="s">
        <v>23</v>
      </c>
      <c r="U34" t="s">
        <v>22</v>
      </c>
      <c r="V34" t="s">
        <v>82</v>
      </c>
      <c r="W34" t="s">
        <v>54</v>
      </c>
      <c r="X34" t="s">
        <v>277</v>
      </c>
      <c r="Y34" t="s">
        <v>484</v>
      </c>
      <c r="Z34" t="s">
        <v>484</v>
      </c>
      <c r="AA34" s="2">
        <v>42816.401145833333</v>
      </c>
      <c r="AB34" s="2">
        <v>42817.166284722225</v>
      </c>
      <c r="AD34">
        <v>4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15</v>
      </c>
      <c r="B35">
        <f t="shared" si="9"/>
        <v>3</v>
      </c>
      <c r="C35" s="4">
        <f t="shared" ca="1" si="10"/>
        <v>96863</v>
      </c>
      <c r="D35">
        <v>96863</v>
      </c>
      <c r="E35" t="s">
        <v>179</v>
      </c>
      <c r="F35" t="s">
        <v>48</v>
      </c>
      <c r="G35" t="s">
        <v>180</v>
      </c>
      <c r="H35" t="s">
        <v>94</v>
      </c>
      <c r="I35" t="s">
        <v>24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766</v>
      </c>
      <c r="Q35" t="s">
        <v>21</v>
      </c>
      <c r="S35" t="s">
        <v>269</v>
      </c>
      <c r="T35" t="s">
        <v>36</v>
      </c>
      <c r="U35" t="s">
        <v>35</v>
      </c>
      <c r="V35" t="s">
        <v>82</v>
      </c>
      <c r="W35" t="s">
        <v>54</v>
      </c>
      <c r="X35" t="s">
        <v>47</v>
      </c>
      <c r="Y35" t="s">
        <v>484</v>
      </c>
      <c r="Z35" t="s">
        <v>484</v>
      </c>
      <c r="AA35" s="2">
        <v>42802.446145833332</v>
      </c>
      <c r="AB35" s="2">
        <v>42814.708391203705</v>
      </c>
      <c r="AC35" t="s">
        <v>750</v>
      </c>
      <c r="AD35">
        <v>13</v>
      </c>
      <c r="AE35" t="str">
        <f t="shared" ca="1" si="12"/>
        <v>FileSystem Management (IAS)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P2</v>
      </c>
    </row>
    <row r="36" spans="1:34" x14ac:dyDescent="0.3">
      <c r="A36">
        <f t="shared" si="8"/>
        <v>0</v>
      </c>
      <c r="B36">
        <f t="shared" si="9"/>
        <v>0</v>
      </c>
      <c r="C36" s="4">
        <f t="shared" ca="1" si="10"/>
        <v>97416</v>
      </c>
      <c r="D36">
        <v>97416</v>
      </c>
      <c r="E36" t="s">
        <v>842</v>
      </c>
      <c r="F36" t="s">
        <v>48</v>
      </c>
      <c r="G36" t="s">
        <v>201</v>
      </c>
      <c r="H36" t="s">
        <v>94</v>
      </c>
      <c r="I36" t="s">
        <v>123</v>
      </c>
      <c r="J36" t="s">
        <v>123</v>
      </c>
      <c r="K36" t="str">
        <f t="shared" ca="1" si="11"/>
        <v>NTR</v>
      </c>
      <c r="L36" t="s">
        <v>484</v>
      </c>
      <c r="M36" t="s">
        <v>484</v>
      </c>
      <c r="N36" t="s">
        <v>848</v>
      </c>
      <c r="Q36" t="s">
        <v>21</v>
      </c>
      <c r="S36" t="s">
        <v>269</v>
      </c>
      <c r="T36" t="s">
        <v>36</v>
      </c>
      <c r="U36" t="s">
        <v>22</v>
      </c>
      <c r="V36" t="s">
        <v>82</v>
      </c>
      <c r="W36" t="s">
        <v>95</v>
      </c>
      <c r="X36" t="s">
        <v>605</v>
      </c>
      <c r="Y36" t="s">
        <v>484</v>
      </c>
      <c r="Z36" t="s">
        <v>484</v>
      </c>
      <c r="AA36" s="2">
        <v>42817.18372685185</v>
      </c>
      <c r="AB36" s="2">
        <v>42817.191805555558</v>
      </c>
      <c r="AD36">
        <v>2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8"/>
        <v>26</v>
      </c>
      <c r="B37">
        <f t="shared" si="9"/>
        <v>3</v>
      </c>
      <c r="C37" s="4">
        <f t="shared" ca="1" si="10"/>
        <v>96441</v>
      </c>
      <c r="D37">
        <v>96441</v>
      </c>
      <c r="E37" t="s">
        <v>703</v>
      </c>
      <c r="F37" t="s">
        <v>48</v>
      </c>
      <c r="G37" t="s">
        <v>466</v>
      </c>
      <c r="H37" t="s">
        <v>184</v>
      </c>
      <c r="I37" t="s">
        <v>81</v>
      </c>
      <c r="J37" t="s">
        <v>123</v>
      </c>
      <c r="K37" t="str">
        <f t="shared" ca="1" si="11"/>
        <v>.</v>
      </c>
      <c r="L37" t="s">
        <v>484</v>
      </c>
      <c r="M37" t="s">
        <v>769</v>
      </c>
      <c r="N37" t="s">
        <v>717</v>
      </c>
      <c r="Q37" t="s">
        <v>82</v>
      </c>
      <c r="S37" t="s">
        <v>269</v>
      </c>
      <c r="T37" t="s">
        <v>36</v>
      </c>
      <c r="U37" t="s">
        <v>35</v>
      </c>
      <c r="V37" t="s">
        <v>82</v>
      </c>
      <c r="W37" t="s">
        <v>54</v>
      </c>
      <c r="X37" t="s">
        <v>41</v>
      </c>
      <c r="Y37" t="s">
        <v>484</v>
      </c>
      <c r="Z37" t="s">
        <v>484</v>
      </c>
      <c r="AA37" s="2">
        <v>42793.647534722222</v>
      </c>
      <c r="AB37" s="2">
        <v>42814.584074074075</v>
      </c>
      <c r="AC37" t="s">
        <v>718</v>
      </c>
      <c r="AD37">
        <v>7</v>
      </c>
      <c r="AE37" t="str">
        <f t="shared" ca="1" si="12"/>
        <v>FileSystem Management (IAS)</v>
      </c>
      <c r="AF37" t="str">
        <f t="shared" ca="1" si="13"/>
        <v>Avitus_1.4.0.61-20170329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135</v>
      </c>
      <c r="B38">
        <f t="shared" si="9"/>
        <v>2</v>
      </c>
      <c r="C38" s="4">
        <f t="shared" ca="1" si="10"/>
        <v>91994</v>
      </c>
      <c r="D38">
        <v>91994</v>
      </c>
      <c r="E38" t="s">
        <v>414</v>
      </c>
      <c r="F38" t="s">
        <v>215</v>
      </c>
      <c r="G38" t="s">
        <v>761</v>
      </c>
      <c r="H38" t="s">
        <v>184</v>
      </c>
      <c r="I38" t="s">
        <v>81</v>
      </c>
      <c r="J38" t="s">
        <v>123</v>
      </c>
      <c r="K38" t="str">
        <f t="shared" ca="1" si="11"/>
        <v>.</v>
      </c>
      <c r="L38" t="s">
        <v>484</v>
      </c>
      <c r="M38" t="s">
        <v>768</v>
      </c>
      <c r="N38" t="s">
        <v>362</v>
      </c>
      <c r="P38" t="s">
        <v>825</v>
      </c>
      <c r="Q38" t="s">
        <v>82</v>
      </c>
      <c r="S38" t="s">
        <v>269</v>
      </c>
      <c r="T38" t="s">
        <v>36</v>
      </c>
      <c r="U38" t="s">
        <v>35</v>
      </c>
      <c r="V38" t="s">
        <v>82</v>
      </c>
      <c r="W38" t="s">
        <v>54</v>
      </c>
      <c r="X38" t="s">
        <v>272</v>
      </c>
      <c r="Y38" t="s">
        <v>484</v>
      </c>
      <c r="Z38" t="s">
        <v>484</v>
      </c>
      <c r="AA38" s="2">
        <v>42682.225185185183</v>
      </c>
      <c r="AB38" s="2">
        <v>42815.999351851853</v>
      </c>
      <c r="AC38" t="s">
        <v>402</v>
      </c>
      <c r="AD38">
        <v>7</v>
      </c>
      <c r="AE38" t="str">
        <f t="shared" ca="1" si="12"/>
        <v>Performance Monitor</v>
      </c>
      <c r="AF38" t="str">
        <f t="shared" ca="1" si="13"/>
        <v>Avitus_1.4.0.62-20170405</v>
      </c>
      <c r="AG38" t="str">
        <f t="shared" ca="1" si="14"/>
        <v>NoWaive</v>
      </c>
      <c r="AH38" t="str">
        <f t="shared" ca="1" si="15"/>
        <v>P0</v>
      </c>
    </row>
    <row r="39" spans="1:34" x14ac:dyDescent="0.3">
      <c r="A39">
        <f t="shared" si="8"/>
        <v>40</v>
      </c>
      <c r="B39">
        <f t="shared" si="9"/>
        <v>21</v>
      </c>
      <c r="C39" s="4">
        <f t="shared" ca="1" si="10"/>
        <v>95826</v>
      </c>
      <c r="D39">
        <v>95826</v>
      </c>
      <c r="E39" t="s">
        <v>246</v>
      </c>
      <c r="F39" t="s">
        <v>28</v>
      </c>
      <c r="G39" t="s">
        <v>481</v>
      </c>
      <c r="H39" t="s">
        <v>184</v>
      </c>
      <c r="I39" t="s">
        <v>81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379</v>
      </c>
      <c r="P39" t="s">
        <v>38</v>
      </c>
      <c r="Q39" t="s">
        <v>287</v>
      </c>
      <c r="R39" t="s">
        <v>82</v>
      </c>
      <c r="S39" t="s">
        <v>269</v>
      </c>
      <c r="T39" t="s">
        <v>36</v>
      </c>
      <c r="U39" t="s">
        <v>22</v>
      </c>
      <c r="V39" t="s">
        <v>82</v>
      </c>
      <c r="W39" t="s">
        <v>54</v>
      </c>
      <c r="X39" t="s">
        <v>108</v>
      </c>
      <c r="Y39" t="s">
        <v>484</v>
      </c>
      <c r="Z39" t="s">
        <v>484</v>
      </c>
      <c r="AA39" s="2">
        <v>42779.683287037034</v>
      </c>
      <c r="AB39" s="2">
        <v>42796.483796296299</v>
      </c>
      <c r="AC39" t="s">
        <v>170</v>
      </c>
      <c r="AD39">
        <v>4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P0</v>
      </c>
    </row>
    <row r="40" spans="1:34" x14ac:dyDescent="0.3">
      <c r="A40">
        <f t="shared" si="8"/>
        <v>40</v>
      </c>
      <c r="B40">
        <f t="shared" si="9"/>
        <v>5</v>
      </c>
      <c r="C40" s="4">
        <f t="shared" ca="1" si="10"/>
        <v>95829</v>
      </c>
      <c r="D40">
        <v>95829</v>
      </c>
      <c r="E40" t="s">
        <v>760</v>
      </c>
      <c r="F40" t="s">
        <v>28</v>
      </c>
      <c r="G40" t="s">
        <v>376</v>
      </c>
      <c r="H40" t="s">
        <v>184</v>
      </c>
      <c r="I40" t="s">
        <v>245</v>
      </c>
      <c r="J40" t="s">
        <v>123</v>
      </c>
      <c r="K40" t="str">
        <f t="shared" ca="1" si="11"/>
        <v>.</v>
      </c>
      <c r="L40" t="s">
        <v>484</v>
      </c>
      <c r="M40" t="s">
        <v>768</v>
      </c>
      <c r="N40" t="s">
        <v>385</v>
      </c>
      <c r="P40" t="s">
        <v>196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279</v>
      </c>
      <c r="W40" t="s">
        <v>32</v>
      </c>
      <c r="X40" t="s">
        <v>108</v>
      </c>
      <c r="Y40" t="s">
        <v>103</v>
      </c>
      <c r="Z40" t="s">
        <v>484</v>
      </c>
      <c r="AA40" s="2">
        <v>42779.684513888889</v>
      </c>
      <c r="AB40" s="2">
        <v>42812.044351851851</v>
      </c>
      <c r="AC40" t="s">
        <v>170</v>
      </c>
      <c r="AD40">
        <v>5</v>
      </c>
      <c r="AE40" t="str">
        <f t="shared" ca="1" si="12"/>
        <v>Platform Software</v>
      </c>
      <c r="AF40" t="str">
        <f t="shared" ca="1" si="13"/>
        <v>Avitus_1.4.0.62-20170405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15</v>
      </c>
      <c r="B41">
        <f t="shared" si="9"/>
        <v>2</v>
      </c>
      <c r="C41" s="4">
        <f t="shared" ca="1" si="10"/>
        <v>96875</v>
      </c>
      <c r="D41">
        <v>96875</v>
      </c>
      <c r="E41" t="s">
        <v>185</v>
      </c>
      <c r="F41" t="s">
        <v>28</v>
      </c>
      <c r="G41" t="s">
        <v>700</v>
      </c>
      <c r="H41" t="s">
        <v>94</v>
      </c>
      <c r="I41" t="s">
        <v>701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705</v>
      </c>
      <c r="P41" t="s">
        <v>168</v>
      </c>
      <c r="Q41" t="s">
        <v>287</v>
      </c>
      <c r="R41" t="s">
        <v>82</v>
      </c>
      <c r="S41" t="s">
        <v>269</v>
      </c>
      <c r="T41" t="s">
        <v>23</v>
      </c>
      <c r="U41" t="s">
        <v>22</v>
      </c>
      <c r="V41" t="s">
        <v>82</v>
      </c>
      <c r="W41" t="s">
        <v>706</v>
      </c>
      <c r="X41" t="s">
        <v>108</v>
      </c>
      <c r="Y41" t="s">
        <v>484</v>
      </c>
      <c r="Z41" t="s">
        <v>484</v>
      </c>
      <c r="AA41" s="2">
        <v>42802.665810185186</v>
      </c>
      <c r="AB41" s="2">
        <v>42815.330324074072</v>
      </c>
      <c r="AC41" t="s">
        <v>170</v>
      </c>
      <c r="AD41">
        <v>6</v>
      </c>
      <c r="AE41" t="str">
        <f t="shared" ca="1" si="12"/>
        <v>Platform Software</v>
      </c>
      <c r="AF41" t="str">
        <f t="shared" ca="1" si="13"/>
        <v>Avitus_1.4.0.60-20170322</v>
      </c>
      <c r="AG41" t="str">
        <f t="shared" ca="1" si="14"/>
        <v>NoWaive</v>
      </c>
      <c r="AH41" t="str">
        <f t="shared" ca="1" si="15"/>
        <v>P2</v>
      </c>
    </row>
    <row r="42" spans="1:34" x14ac:dyDescent="0.3">
      <c r="A42">
        <f t="shared" si="8"/>
        <v>3</v>
      </c>
      <c r="B42">
        <f t="shared" si="9"/>
        <v>2</v>
      </c>
      <c r="C42" s="4">
        <f t="shared" ca="1" si="10"/>
        <v>97259</v>
      </c>
      <c r="D42">
        <v>97259</v>
      </c>
      <c r="E42" t="s">
        <v>27</v>
      </c>
      <c r="F42" t="s">
        <v>28</v>
      </c>
      <c r="G42" t="s">
        <v>34</v>
      </c>
      <c r="H42" t="s">
        <v>156</v>
      </c>
      <c r="I42" t="s">
        <v>123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812</v>
      </c>
      <c r="Q42" t="s">
        <v>21</v>
      </c>
      <c r="S42" t="s">
        <v>269</v>
      </c>
      <c r="T42" t="s">
        <v>23</v>
      </c>
      <c r="U42" t="s">
        <v>22</v>
      </c>
      <c r="V42" t="s">
        <v>82</v>
      </c>
      <c r="W42" t="s">
        <v>90</v>
      </c>
      <c r="X42" t="s">
        <v>617</v>
      </c>
      <c r="Y42" t="s">
        <v>484</v>
      </c>
      <c r="Z42" t="s">
        <v>484</v>
      </c>
      <c r="AA42" s="2">
        <v>42814.161041666666</v>
      </c>
      <c r="AB42" s="2">
        <v>42815.495011574072</v>
      </c>
      <c r="AD42">
        <v>7</v>
      </c>
      <c r="AE42" t="str">
        <f t="shared" ca="1" si="12"/>
        <v>Platform Software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unspecified</v>
      </c>
    </row>
    <row r="43" spans="1:34" x14ac:dyDescent="0.3">
      <c r="A43">
        <f t="shared" si="8"/>
        <v>1</v>
      </c>
      <c r="B43">
        <f t="shared" si="9"/>
        <v>1</v>
      </c>
      <c r="C43" s="4">
        <f t="shared" ca="1" si="10"/>
        <v>97378</v>
      </c>
      <c r="D43">
        <v>97378</v>
      </c>
      <c r="E43" t="s">
        <v>27</v>
      </c>
      <c r="F43" t="s">
        <v>28</v>
      </c>
      <c r="G43" t="s">
        <v>34</v>
      </c>
      <c r="H43" t="s">
        <v>94</v>
      </c>
      <c r="I43" t="s">
        <v>123</v>
      </c>
      <c r="J43" t="s">
        <v>123</v>
      </c>
      <c r="K43" t="str">
        <f t="shared" ca="1" si="11"/>
        <v>NTR</v>
      </c>
      <c r="L43" t="s">
        <v>484</v>
      </c>
      <c r="M43" t="s">
        <v>484</v>
      </c>
      <c r="N43" t="s">
        <v>849</v>
      </c>
      <c r="Q43" t="s">
        <v>21</v>
      </c>
      <c r="R43" t="s">
        <v>82</v>
      </c>
      <c r="S43" t="s">
        <v>269</v>
      </c>
      <c r="T43" t="s">
        <v>36</v>
      </c>
      <c r="U43" t="s">
        <v>22</v>
      </c>
      <c r="V43" t="s">
        <v>82</v>
      </c>
      <c r="W43" t="s">
        <v>93</v>
      </c>
      <c r="X43" t="s">
        <v>850</v>
      </c>
      <c r="Y43" t="s">
        <v>484</v>
      </c>
      <c r="Z43" t="s">
        <v>484</v>
      </c>
      <c r="AA43" s="2">
        <v>42816.432962962965</v>
      </c>
      <c r="AB43" s="2">
        <v>42816.519884259258</v>
      </c>
      <c r="AD43">
        <v>2</v>
      </c>
      <c r="AE43" t="str">
        <f t="shared" ca="1" si="12"/>
        <v>NTR</v>
      </c>
      <c r="AF43" t="str">
        <f t="shared" ca="1" si="13"/>
        <v>NoTarg</v>
      </c>
      <c r="AG43" t="str">
        <f t="shared" ca="1" si="14"/>
        <v>NoWaive</v>
      </c>
      <c r="AH43" t="str">
        <f t="shared" ca="1" si="15"/>
        <v>NTR</v>
      </c>
    </row>
    <row r="44" spans="1:34" x14ac:dyDescent="0.3">
      <c r="A44">
        <f t="shared" si="8"/>
        <v>202</v>
      </c>
      <c r="B44">
        <f t="shared" si="9"/>
        <v>3</v>
      </c>
      <c r="C44" s="4">
        <f t="shared" ca="1" si="10"/>
        <v>88457</v>
      </c>
      <c r="D44">
        <v>88457</v>
      </c>
      <c r="E44" t="s">
        <v>408</v>
      </c>
      <c r="F44" t="s">
        <v>42</v>
      </c>
      <c r="G44" t="s">
        <v>407</v>
      </c>
      <c r="H44" t="s">
        <v>112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524</v>
      </c>
      <c r="O44">
        <v>11710</v>
      </c>
      <c r="P44" t="s">
        <v>808</v>
      </c>
      <c r="Q44" t="s">
        <v>287</v>
      </c>
      <c r="R44" t="s">
        <v>82</v>
      </c>
      <c r="S44" t="s">
        <v>269</v>
      </c>
      <c r="T44" t="s">
        <v>23</v>
      </c>
      <c r="U44" t="s">
        <v>22</v>
      </c>
      <c r="V44" t="s">
        <v>25</v>
      </c>
      <c r="W44" t="s">
        <v>26</v>
      </c>
      <c r="X44" t="s">
        <v>41</v>
      </c>
      <c r="Y44" t="s">
        <v>484</v>
      </c>
      <c r="Z44" t="s">
        <v>484</v>
      </c>
      <c r="AA44" s="2">
        <v>42614.314895833333</v>
      </c>
      <c r="AB44" s="2">
        <v>42814.716724537036</v>
      </c>
      <c r="AC44" t="s">
        <v>170</v>
      </c>
      <c r="AD44">
        <v>4</v>
      </c>
      <c r="AE44" t="str">
        <f t="shared" ca="1" si="12"/>
        <v>PML Core Services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P1</v>
      </c>
    </row>
    <row r="45" spans="1:34" x14ac:dyDescent="0.3">
      <c r="A45">
        <f t="shared" si="8"/>
        <v>23</v>
      </c>
      <c r="B45">
        <f t="shared" si="9"/>
        <v>1</v>
      </c>
      <c r="C45" s="4">
        <f t="shared" ca="1" si="10"/>
        <v>96503</v>
      </c>
      <c r="D45">
        <v>96503</v>
      </c>
      <c r="E45" t="s">
        <v>408</v>
      </c>
      <c r="F45" t="s">
        <v>42</v>
      </c>
      <c r="G45" t="s">
        <v>407</v>
      </c>
      <c r="H45" t="s">
        <v>184</v>
      </c>
      <c r="I45" t="s">
        <v>81</v>
      </c>
      <c r="J45" t="s">
        <v>123</v>
      </c>
      <c r="K45" t="str">
        <f t="shared" ca="1" si="11"/>
        <v>NTR</v>
      </c>
      <c r="L45" t="s">
        <v>484</v>
      </c>
      <c r="M45" t="s">
        <v>494</v>
      </c>
      <c r="N45" t="s">
        <v>846</v>
      </c>
      <c r="P45" t="s">
        <v>168</v>
      </c>
      <c r="Q45" t="s">
        <v>287</v>
      </c>
      <c r="R45" t="s">
        <v>82</v>
      </c>
      <c r="S45" t="s">
        <v>269</v>
      </c>
      <c r="T45" t="s">
        <v>51</v>
      </c>
      <c r="U45" t="s">
        <v>39</v>
      </c>
      <c r="V45" t="s">
        <v>422</v>
      </c>
      <c r="W45" t="s">
        <v>93</v>
      </c>
      <c r="X45" t="s">
        <v>108</v>
      </c>
      <c r="Y45" t="s">
        <v>484</v>
      </c>
      <c r="Z45" t="s">
        <v>847</v>
      </c>
      <c r="AA45" s="2">
        <v>42794.50513888889</v>
      </c>
      <c r="AB45" s="2">
        <v>42816.389699074076</v>
      </c>
      <c r="AC45" t="s">
        <v>450</v>
      </c>
      <c r="AD45">
        <v>10</v>
      </c>
      <c r="AE45" t="str">
        <f t="shared" ca="1" si="12"/>
        <v>NTR</v>
      </c>
      <c r="AF45" t="str">
        <f t="shared" ca="1" si="13"/>
        <v>NoTarg</v>
      </c>
      <c r="AG45" t="str">
        <f t="shared" ca="1" si="14"/>
        <v>NoWaive</v>
      </c>
      <c r="AH45" t="str">
        <f t="shared" ca="1" si="15"/>
        <v>NTR</v>
      </c>
    </row>
    <row r="46" spans="1:34" x14ac:dyDescent="0.3">
      <c r="A46">
        <f t="shared" si="8"/>
        <v>9</v>
      </c>
      <c r="B46">
        <f t="shared" si="9"/>
        <v>9</v>
      </c>
      <c r="C46" s="4">
        <f t="shared" ca="1" si="10"/>
        <v>97020</v>
      </c>
      <c r="D46">
        <v>97020</v>
      </c>
      <c r="E46" t="s">
        <v>713</v>
      </c>
      <c r="F46" t="s">
        <v>42</v>
      </c>
      <c r="G46" t="s">
        <v>407</v>
      </c>
      <c r="H46" t="s">
        <v>184</v>
      </c>
      <c r="I46" t="s">
        <v>81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764</v>
      </c>
      <c r="Q46" t="s">
        <v>287</v>
      </c>
      <c r="R46" t="s">
        <v>82</v>
      </c>
      <c r="S46" t="s">
        <v>269</v>
      </c>
      <c r="T46" t="s">
        <v>51</v>
      </c>
      <c r="U46" t="s">
        <v>39</v>
      </c>
      <c r="V46" t="s">
        <v>82</v>
      </c>
      <c r="W46" t="s">
        <v>95</v>
      </c>
      <c r="X46" t="s">
        <v>108</v>
      </c>
      <c r="Y46" t="s">
        <v>484</v>
      </c>
      <c r="Z46" t="s">
        <v>484</v>
      </c>
      <c r="AA46" s="2">
        <v>42808.024004629631</v>
      </c>
      <c r="AB46" s="2">
        <v>42808.502280092594</v>
      </c>
      <c r="AD46">
        <v>2</v>
      </c>
      <c r="AE46" t="str">
        <f t="shared" ca="1" si="12"/>
        <v>PML Core Services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P0</v>
      </c>
    </row>
    <row r="47" spans="1:34" x14ac:dyDescent="0.3">
      <c r="A47">
        <f t="shared" si="8"/>
        <v>6</v>
      </c>
      <c r="B47">
        <f t="shared" si="9"/>
        <v>3</v>
      </c>
      <c r="C47" s="4">
        <f t="shared" ca="1" si="10"/>
        <v>97242</v>
      </c>
      <c r="D47">
        <v>97242</v>
      </c>
      <c r="E47" t="s">
        <v>513</v>
      </c>
      <c r="F47" t="s">
        <v>42</v>
      </c>
      <c r="G47" t="s">
        <v>514</v>
      </c>
      <c r="H47" t="s">
        <v>112</v>
      </c>
      <c r="I47" t="s">
        <v>247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809</v>
      </c>
      <c r="O47">
        <v>17112</v>
      </c>
      <c r="P47" t="s">
        <v>38</v>
      </c>
      <c r="Q47" t="s">
        <v>287</v>
      </c>
      <c r="R47" t="s">
        <v>82</v>
      </c>
      <c r="S47" t="s">
        <v>269</v>
      </c>
      <c r="T47" t="s">
        <v>36</v>
      </c>
      <c r="U47" t="s">
        <v>35</v>
      </c>
      <c r="V47" t="s">
        <v>190</v>
      </c>
      <c r="W47" t="s">
        <v>26</v>
      </c>
      <c r="X47" t="s">
        <v>108</v>
      </c>
      <c r="Y47" t="s">
        <v>103</v>
      </c>
      <c r="Z47" t="s">
        <v>484</v>
      </c>
      <c r="AA47" s="2">
        <v>42811.7106712963</v>
      </c>
      <c r="AB47" s="2">
        <v>42814.700555555559</v>
      </c>
      <c r="AD47">
        <v>1</v>
      </c>
      <c r="AE47" t="str">
        <f t="shared" ca="1" si="12"/>
        <v>PML Core Services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P1</v>
      </c>
    </row>
    <row r="48" spans="1:34" x14ac:dyDescent="0.3">
      <c r="A48">
        <f t="shared" si="8"/>
        <v>3</v>
      </c>
      <c r="B48">
        <f t="shared" si="9"/>
        <v>3</v>
      </c>
      <c r="C48" s="4">
        <f t="shared" ca="1" si="10"/>
        <v>97279</v>
      </c>
      <c r="D48">
        <v>97279</v>
      </c>
      <c r="E48" t="s">
        <v>513</v>
      </c>
      <c r="F48" t="s">
        <v>42</v>
      </c>
      <c r="G48" t="s">
        <v>514</v>
      </c>
      <c r="H48" t="s">
        <v>112</v>
      </c>
      <c r="I48" t="s">
        <v>247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810</v>
      </c>
      <c r="O48">
        <v>17090</v>
      </c>
      <c r="Q48" t="s">
        <v>287</v>
      </c>
      <c r="R48" t="s">
        <v>82</v>
      </c>
      <c r="S48" t="s">
        <v>269</v>
      </c>
      <c r="T48" t="s">
        <v>36</v>
      </c>
      <c r="U48" t="s">
        <v>35</v>
      </c>
      <c r="V48" t="s">
        <v>190</v>
      </c>
      <c r="W48" t="s">
        <v>26</v>
      </c>
      <c r="X48" t="s">
        <v>108</v>
      </c>
      <c r="Y48" t="s">
        <v>103</v>
      </c>
      <c r="Z48" t="s">
        <v>484</v>
      </c>
      <c r="AA48" s="2">
        <v>42814.462037037039</v>
      </c>
      <c r="AB48" s="2">
        <v>42814.462037037039</v>
      </c>
      <c r="AD48">
        <v>1</v>
      </c>
      <c r="AE48" t="str">
        <f t="shared" ca="1" si="12"/>
        <v>PML Core Services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P1</v>
      </c>
    </row>
    <row r="49" spans="1:34" x14ac:dyDescent="0.3">
      <c r="A49">
        <f t="shared" si="8"/>
        <v>10</v>
      </c>
      <c r="B49">
        <f t="shared" si="9"/>
        <v>1</v>
      </c>
      <c r="C49" s="4">
        <f t="shared" ca="1" si="10"/>
        <v>96973</v>
      </c>
      <c r="D49">
        <v>96973</v>
      </c>
      <c r="E49" t="s">
        <v>513</v>
      </c>
      <c r="F49" t="s">
        <v>42</v>
      </c>
      <c r="G49" t="s">
        <v>514</v>
      </c>
      <c r="H49" t="s">
        <v>94</v>
      </c>
      <c r="I49" t="s">
        <v>123</v>
      </c>
      <c r="J49" t="s">
        <v>123</v>
      </c>
      <c r="K49" t="str">
        <f t="shared" ca="1" si="11"/>
        <v xml:space="preserve">has been repro’d and Scott L. reassigned it back to the ADE team to triage.  </v>
      </c>
      <c r="L49" t="s">
        <v>484</v>
      </c>
      <c r="M49" t="s">
        <v>484</v>
      </c>
      <c r="N49" t="s">
        <v>813</v>
      </c>
      <c r="Q49" t="s">
        <v>21</v>
      </c>
      <c r="S49" t="s">
        <v>269</v>
      </c>
      <c r="T49" t="s">
        <v>36</v>
      </c>
      <c r="U49" t="s">
        <v>35</v>
      </c>
      <c r="V49" t="s">
        <v>82</v>
      </c>
      <c r="W49" t="s">
        <v>90</v>
      </c>
      <c r="X49" t="s">
        <v>814</v>
      </c>
      <c r="Y49" t="s">
        <v>484</v>
      </c>
      <c r="Z49" t="s">
        <v>484</v>
      </c>
      <c r="AA49" s="2">
        <v>42807.026192129626</v>
      </c>
      <c r="AB49" s="2">
        <v>42816.152789351851</v>
      </c>
      <c r="AC49" t="s">
        <v>815</v>
      </c>
      <c r="AD49">
        <v>12</v>
      </c>
      <c r="AE49" t="str">
        <f t="shared" ca="1" si="12"/>
        <v>PML Core Services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P2</v>
      </c>
    </row>
    <row r="50" spans="1:34" x14ac:dyDescent="0.3">
      <c r="A50">
        <f t="shared" si="8"/>
        <v>379</v>
      </c>
      <c r="B50">
        <f t="shared" si="9"/>
        <v>33</v>
      </c>
      <c r="C50" s="4">
        <f t="shared" ca="1" si="10"/>
        <v>78239</v>
      </c>
      <c r="D50">
        <v>78239</v>
      </c>
      <c r="E50" t="s">
        <v>84</v>
      </c>
      <c r="F50" t="s">
        <v>75</v>
      </c>
      <c r="G50" t="s">
        <v>262</v>
      </c>
      <c r="H50" t="s">
        <v>94</v>
      </c>
      <c r="I50" t="s">
        <v>30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336</v>
      </c>
      <c r="Q50" t="s">
        <v>82</v>
      </c>
      <c r="S50" t="s">
        <v>269</v>
      </c>
      <c r="T50" t="s">
        <v>36</v>
      </c>
      <c r="U50" t="s">
        <v>35</v>
      </c>
      <c r="V50" t="s">
        <v>77</v>
      </c>
      <c r="W50" t="s">
        <v>78</v>
      </c>
      <c r="X50" t="s">
        <v>272</v>
      </c>
      <c r="Y50" t="s">
        <v>484</v>
      </c>
      <c r="Z50" t="s">
        <v>484</v>
      </c>
      <c r="AA50" s="2">
        <v>42433.336041666669</v>
      </c>
      <c r="AB50" s="2">
        <v>42786.249699074076</v>
      </c>
      <c r="AC50" t="s">
        <v>402</v>
      </c>
      <c r="AD50">
        <v>4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79</v>
      </c>
      <c r="B51">
        <f t="shared" si="9"/>
        <v>9</v>
      </c>
      <c r="C51" s="4">
        <f t="shared" ca="1" si="10"/>
        <v>94191</v>
      </c>
      <c r="D51">
        <v>94191</v>
      </c>
      <c r="E51" t="s">
        <v>186</v>
      </c>
      <c r="F51" t="s">
        <v>75</v>
      </c>
      <c r="G51" t="s">
        <v>76</v>
      </c>
      <c r="H51" t="s">
        <v>112</v>
      </c>
      <c r="I51" t="s">
        <v>30</v>
      </c>
      <c r="J51" t="s">
        <v>123</v>
      </c>
      <c r="K51" t="str">
        <f t="shared" ca="1" si="11"/>
        <v>.</v>
      </c>
      <c r="L51" t="s">
        <v>796</v>
      </c>
      <c r="M51" t="s">
        <v>484</v>
      </c>
      <c r="N51" t="s">
        <v>344</v>
      </c>
      <c r="O51">
        <v>12886</v>
      </c>
      <c r="Q51" t="s">
        <v>82</v>
      </c>
      <c r="S51" t="s">
        <v>269</v>
      </c>
      <c r="T51" t="s">
        <v>36</v>
      </c>
      <c r="U51" t="s">
        <v>35</v>
      </c>
      <c r="V51" t="s">
        <v>25</v>
      </c>
      <c r="W51" t="s">
        <v>26</v>
      </c>
      <c r="X51" t="s">
        <v>272</v>
      </c>
      <c r="Y51" t="s">
        <v>103</v>
      </c>
      <c r="Z51" t="s">
        <v>484</v>
      </c>
      <c r="AA51" s="2">
        <v>42739.997685185182</v>
      </c>
      <c r="AB51" s="2">
        <v>42808.682870370372</v>
      </c>
      <c r="AD51">
        <v>7</v>
      </c>
      <c r="AE51" t="str">
        <f t="shared" ca="1" si="12"/>
        <v>Protocols-AAUM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P1</v>
      </c>
    </row>
    <row r="52" spans="1:34" x14ac:dyDescent="0.3">
      <c r="A52">
        <f t="shared" si="8"/>
        <v>52</v>
      </c>
      <c r="B52">
        <f t="shared" si="9"/>
        <v>8</v>
      </c>
      <c r="C52" s="4">
        <f t="shared" ca="1" si="10"/>
        <v>95343</v>
      </c>
      <c r="D52">
        <v>95343</v>
      </c>
      <c r="E52" t="s">
        <v>651</v>
      </c>
      <c r="F52" t="s">
        <v>75</v>
      </c>
      <c r="G52" t="s">
        <v>76</v>
      </c>
      <c r="H52" t="s">
        <v>184</v>
      </c>
      <c r="I52" t="s">
        <v>81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347</v>
      </c>
      <c r="Q52" t="s">
        <v>82</v>
      </c>
      <c r="S52" t="s">
        <v>269</v>
      </c>
      <c r="T52" t="s">
        <v>23</v>
      </c>
      <c r="U52" t="s">
        <v>22</v>
      </c>
      <c r="V52" t="s">
        <v>82</v>
      </c>
      <c r="W52" t="s">
        <v>95</v>
      </c>
      <c r="X52" t="s">
        <v>272</v>
      </c>
      <c r="Y52" t="s">
        <v>484</v>
      </c>
      <c r="Z52" t="s">
        <v>484</v>
      </c>
      <c r="AA52" s="2">
        <v>42767.691712962966</v>
      </c>
      <c r="AB52" s="2">
        <v>42809.343773148146</v>
      </c>
      <c r="AC52" t="s">
        <v>402</v>
      </c>
      <c r="AD52">
        <v>9</v>
      </c>
      <c r="AE52" t="str">
        <f t="shared" ca="1" si="12"/>
        <v>Protocols-AAUM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P0</v>
      </c>
    </row>
    <row r="53" spans="1:34" x14ac:dyDescent="0.3">
      <c r="A53">
        <f t="shared" si="8"/>
        <v>20</v>
      </c>
      <c r="B53">
        <f t="shared" si="9"/>
        <v>1</v>
      </c>
      <c r="C53" s="4">
        <f t="shared" ca="1" si="10"/>
        <v>96670</v>
      </c>
      <c r="D53">
        <v>96670</v>
      </c>
      <c r="E53" t="s">
        <v>651</v>
      </c>
      <c r="F53" t="s">
        <v>75</v>
      </c>
      <c r="G53" t="s">
        <v>76</v>
      </c>
      <c r="H53" t="s">
        <v>184</v>
      </c>
      <c r="I53" t="s">
        <v>81</v>
      </c>
      <c r="J53" t="s">
        <v>865</v>
      </c>
      <c r="K53" t="str">
        <f t="shared" ca="1" si="11"/>
        <v>.</v>
      </c>
      <c r="L53" t="s">
        <v>484</v>
      </c>
      <c r="M53" t="s">
        <v>639</v>
      </c>
      <c r="N53" t="s">
        <v>679</v>
      </c>
      <c r="Q53" t="s">
        <v>82</v>
      </c>
      <c r="S53" t="s">
        <v>269</v>
      </c>
      <c r="T53" t="s">
        <v>36</v>
      </c>
      <c r="U53" t="s">
        <v>22</v>
      </c>
      <c r="V53" t="s">
        <v>57</v>
      </c>
      <c r="W53" t="s">
        <v>680</v>
      </c>
      <c r="X53" t="s">
        <v>41</v>
      </c>
      <c r="Y53" t="s">
        <v>103</v>
      </c>
      <c r="Z53" t="s">
        <v>484</v>
      </c>
      <c r="AA53" s="2">
        <v>42797.616539351853</v>
      </c>
      <c r="AB53" s="2">
        <v>42816.732835648145</v>
      </c>
      <c r="AC53" t="s">
        <v>861</v>
      </c>
      <c r="AD53">
        <v>7</v>
      </c>
      <c r="AE53" t="str">
        <f t="shared" ca="1" si="12"/>
        <v>Protocols-AAUM</v>
      </c>
      <c r="AF53" t="str">
        <f t="shared" ca="1" si="13"/>
        <v>Avitus_1.4.0.60-20170322</v>
      </c>
      <c r="AG53" t="str">
        <f t="shared" ca="1" si="14"/>
        <v>NoWaive</v>
      </c>
      <c r="AH53" t="str">
        <f t="shared" ca="1" si="15"/>
        <v>P0</v>
      </c>
    </row>
    <row r="54" spans="1:34" x14ac:dyDescent="0.3">
      <c r="A54">
        <f t="shared" si="8"/>
        <v>17</v>
      </c>
      <c r="B54">
        <f t="shared" si="9"/>
        <v>3</v>
      </c>
      <c r="C54" s="4">
        <f t="shared" ca="1" si="10"/>
        <v>96684</v>
      </c>
      <c r="D54">
        <v>96684</v>
      </c>
      <c r="E54" t="s">
        <v>651</v>
      </c>
      <c r="F54" t="s">
        <v>75</v>
      </c>
      <c r="G54" t="s">
        <v>264</v>
      </c>
      <c r="H54" t="s">
        <v>94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769</v>
      </c>
      <c r="N54" t="s">
        <v>681</v>
      </c>
      <c r="Q54" t="s">
        <v>82</v>
      </c>
      <c r="S54" t="s">
        <v>269</v>
      </c>
      <c r="T54" t="s">
        <v>36</v>
      </c>
      <c r="U54" t="s">
        <v>35</v>
      </c>
      <c r="V54" t="s">
        <v>43</v>
      </c>
      <c r="W54" t="s">
        <v>65</v>
      </c>
      <c r="X54" t="s">
        <v>108</v>
      </c>
      <c r="Y54" t="s">
        <v>484</v>
      </c>
      <c r="Z54" t="s">
        <v>484</v>
      </c>
      <c r="AA54" s="2">
        <v>42800.00984953704</v>
      </c>
      <c r="AB54" s="2">
        <v>42814.63380787037</v>
      </c>
      <c r="AD54">
        <v>1</v>
      </c>
      <c r="AE54" t="str">
        <f t="shared" ca="1" si="12"/>
        <v>Protocols-AAUM</v>
      </c>
      <c r="AF54" t="str">
        <f t="shared" ca="1" si="13"/>
        <v>Avitus_1.4.0.61-20170329</v>
      </c>
      <c r="AG54" t="str">
        <f t="shared" ca="1" si="14"/>
        <v>NoWaive</v>
      </c>
      <c r="AH54" t="str">
        <f t="shared" ca="1" si="15"/>
        <v>P2</v>
      </c>
    </row>
    <row r="55" spans="1:34" x14ac:dyDescent="0.3">
      <c r="A55">
        <f t="shared" si="8"/>
        <v>14</v>
      </c>
      <c r="B55">
        <f t="shared" si="9"/>
        <v>1</v>
      </c>
      <c r="C55" s="4">
        <f t="shared" ca="1" si="10"/>
        <v>96921</v>
      </c>
      <c r="D55">
        <v>96921</v>
      </c>
      <c r="E55" t="s">
        <v>147</v>
      </c>
      <c r="F55" t="s">
        <v>75</v>
      </c>
      <c r="G55" t="s">
        <v>76</v>
      </c>
      <c r="H55" t="s">
        <v>156</v>
      </c>
      <c r="I55" t="s">
        <v>24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862</v>
      </c>
      <c r="Q55" t="s">
        <v>82</v>
      </c>
      <c r="S55" t="s">
        <v>269</v>
      </c>
      <c r="T55" t="s">
        <v>36</v>
      </c>
      <c r="U55" t="s">
        <v>35</v>
      </c>
      <c r="V55" t="s">
        <v>82</v>
      </c>
      <c r="W55" t="s">
        <v>54</v>
      </c>
      <c r="X55" t="s">
        <v>47</v>
      </c>
      <c r="Y55" t="s">
        <v>484</v>
      </c>
      <c r="Z55" t="s">
        <v>484</v>
      </c>
      <c r="AA55" s="2">
        <v>42803.579780092594</v>
      </c>
      <c r="AB55" s="2">
        <v>42816.568055555559</v>
      </c>
      <c r="AD55">
        <v>20</v>
      </c>
      <c r="AE55" t="str">
        <f t="shared" ca="1" si="12"/>
        <v>Protocols-AAUM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unspecified</v>
      </c>
    </row>
    <row r="56" spans="1:34" x14ac:dyDescent="0.3">
      <c r="A56">
        <f t="shared" si="8"/>
        <v>7</v>
      </c>
      <c r="B56">
        <f t="shared" si="9"/>
        <v>3</v>
      </c>
      <c r="C56" s="4">
        <f t="shared" ca="1" si="10"/>
        <v>97142</v>
      </c>
      <c r="D56">
        <v>97142</v>
      </c>
      <c r="E56" t="s">
        <v>147</v>
      </c>
      <c r="F56" t="s">
        <v>75</v>
      </c>
      <c r="G56" t="s">
        <v>76</v>
      </c>
      <c r="H56" t="s">
        <v>94</v>
      </c>
      <c r="I56" t="s">
        <v>247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827</v>
      </c>
      <c r="P56" t="s">
        <v>98</v>
      </c>
      <c r="Q56" t="s">
        <v>82</v>
      </c>
      <c r="S56" t="s">
        <v>269</v>
      </c>
      <c r="T56" t="s">
        <v>36</v>
      </c>
      <c r="U56" t="s">
        <v>35</v>
      </c>
      <c r="V56" t="s">
        <v>29</v>
      </c>
      <c r="W56" t="s">
        <v>65</v>
      </c>
      <c r="X56" t="s">
        <v>41</v>
      </c>
      <c r="Y56" t="s">
        <v>484</v>
      </c>
      <c r="Z56" t="s">
        <v>484</v>
      </c>
      <c r="AA56" s="2">
        <v>42810.325949074075</v>
      </c>
      <c r="AB56" s="2">
        <v>42814.576516203706</v>
      </c>
      <c r="AD56">
        <v>2</v>
      </c>
      <c r="AE56" t="str">
        <f t="shared" ca="1" si="12"/>
        <v>Protocols-AAUM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P2</v>
      </c>
    </row>
    <row r="57" spans="1:34" x14ac:dyDescent="0.3">
      <c r="A57">
        <f t="shared" si="8"/>
        <v>6</v>
      </c>
      <c r="B57">
        <f t="shared" si="9"/>
        <v>2</v>
      </c>
      <c r="C57" s="4">
        <f t="shared" ca="1" si="10"/>
        <v>97198</v>
      </c>
      <c r="D57">
        <v>97198</v>
      </c>
      <c r="E57" t="s">
        <v>134</v>
      </c>
      <c r="F57" t="s">
        <v>75</v>
      </c>
      <c r="G57" t="s">
        <v>266</v>
      </c>
      <c r="H57" t="s">
        <v>184</v>
      </c>
      <c r="I57" t="s">
        <v>81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828</v>
      </c>
      <c r="Q57" t="s">
        <v>82</v>
      </c>
      <c r="S57" t="s">
        <v>269</v>
      </c>
      <c r="T57" t="s">
        <v>23</v>
      </c>
      <c r="U57" t="s">
        <v>50</v>
      </c>
      <c r="V57" t="s">
        <v>82</v>
      </c>
      <c r="W57" t="s">
        <v>95</v>
      </c>
      <c r="X57" t="s">
        <v>829</v>
      </c>
      <c r="Y57" t="s">
        <v>484</v>
      </c>
      <c r="Z57" t="s">
        <v>484</v>
      </c>
      <c r="AA57" s="2">
        <v>42811.379606481481</v>
      </c>
      <c r="AB57" s="2">
        <v>42815.325995370367</v>
      </c>
      <c r="AC57" t="s">
        <v>830</v>
      </c>
      <c r="AD57">
        <v>4</v>
      </c>
      <c r="AE57" t="str">
        <f t="shared" ca="1" si="12"/>
        <v>Protocols-AAUM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P0</v>
      </c>
    </row>
    <row r="58" spans="1:34" x14ac:dyDescent="0.3">
      <c r="A58">
        <f t="shared" si="8"/>
        <v>16</v>
      </c>
      <c r="B58">
        <f t="shared" si="9"/>
        <v>2</v>
      </c>
      <c r="C58" s="4">
        <f t="shared" ca="1" si="10"/>
        <v>96774</v>
      </c>
      <c r="D58">
        <v>96774</v>
      </c>
      <c r="E58" t="s">
        <v>106</v>
      </c>
      <c r="F58" t="s">
        <v>97</v>
      </c>
      <c r="G58" t="s">
        <v>96</v>
      </c>
      <c r="H58" t="s">
        <v>184</v>
      </c>
      <c r="I58" t="s">
        <v>81</v>
      </c>
      <c r="J58" t="s">
        <v>123</v>
      </c>
      <c r="K58" t="str">
        <f t="shared" ca="1" si="11"/>
        <v>.</v>
      </c>
      <c r="L58" t="s">
        <v>484</v>
      </c>
      <c r="M58" t="s">
        <v>769</v>
      </c>
      <c r="N58" t="s">
        <v>719</v>
      </c>
      <c r="Q58" t="s">
        <v>82</v>
      </c>
      <c r="S58" t="s">
        <v>269</v>
      </c>
      <c r="T58" t="s">
        <v>36</v>
      </c>
      <c r="U58" t="s">
        <v>35</v>
      </c>
      <c r="V58" t="s">
        <v>720</v>
      </c>
      <c r="W58" t="s">
        <v>54</v>
      </c>
      <c r="X58" t="s">
        <v>106</v>
      </c>
      <c r="Y58" t="s">
        <v>484</v>
      </c>
      <c r="Z58" t="s">
        <v>484</v>
      </c>
      <c r="AA58" s="2">
        <v>42801.280335648145</v>
      </c>
      <c r="AB58" s="2">
        <v>42815.330810185187</v>
      </c>
      <c r="AD58">
        <v>3</v>
      </c>
      <c r="AE58" t="str">
        <f t="shared" ca="1" si="12"/>
        <v>Protocols-HTTP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P0</v>
      </c>
    </row>
    <row r="59" spans="1:34" x14ac:dyDescent="0.3">
      <c r="A59">
        <f t="shared" si="8"/>
        <v>379</v>
      </c>
      <c r="B59">
        <f t="shared" si="9"/>
        <v>128</v>
      </c>
      <c r="C59" s="4">
        <f t="shared" ca="1" si="10"/>
        <v>78244</v>
      </c>
      <c r="D59">
        <v>78244</v>
      </c>
      <c r="E59" t="s">
        <v>155</v>
      </c>
      <c r="F59" t="s">
        <v>19</v>
      </c>
      <c r="G59" t="s">
        <v>83</v>
      </c>
      <c r="H59" t="s">
        <v>94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353</v>
      </c>
      <c r="Q59" t="s">
        <v>82</v>
      </c>
      <c r="S59" t="s">
        <v>269</v>
      </c>
      <c r="T59" t="s">
        <v>36</v>
      </c>
      <c r="U59" t="s">
        <v>35</v>
      </c>
      <c r="V59" t="s">
        <v>43</v>
      </c>
      <c r="W59" t="s">
        <v>65</v>
      </c>
      <c r="X59" t="s">
        <v>272</v>
      </c>
      <c r="Y59" t="s">
        <v>100</v>
      </c>
      <c r="Z59" t="s">
        <v>484</v>
      </c>
      <c r="AA59" s="2">
        <v>42433.348449074074</v>
      </c>
      <c r="AB59" s="2">
        <v>42689.149375000001</v>
      </c>
      <c r="AD59">
        <v>3</v>
      </c>
      <c r="AE59" t="str">
        <f t="shared" ca="1" si="12"/>
        <v>Protocols-NFS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P2</v>
      </c>
    </row>
    <row r="60" spans="1:34" x14ac:dyDescent="0.3">
      <c r="A60">
        <f t="shared" si="8"/>
        <v>324</v>
      </c>
      <c r="B60">
        <f t="shared" si="9"/>
        <v>45</v>
      </c>
      <c r="C60" s="4">
        <f t="shared" ca="1" si="10"/>
        <v>81963</v>
      </c>
      <c r="D60">
        <v>81963</v>
      </c>
      <c r="E60" t="s">
        <v>18</v>
      </c>
      <c r="F60" t="s">
        <v>86</v>
      </c>
      <c r="G60" t="s">
        <v>87</v>
      </c>
      <c r="H60" t="s">
        <v>112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354</v>
      </c>
      <c r="O60">
        <v>10905</v>
      </c>
      <c r="Q60" t="s">
        <v>82</v>
      </c>
      <c r="S60" t="s">
        <v>269</v>
      </c>
      <c r="T60" t="s">
        <v>23</v>
      </c>
      <c r="U60" t="s">
        <v>22</v>
      </c>
      <c r="V60" t="s">
        <v>60</v>
      </c>
      <c r="W60" t="s">
        <v>26</v>
      </c>
      <c r="X60" t="s">
        <v>272</v>
      </c>
      <c r="Y60" t="s">
        <v>484</v>
      </c>
      <c r="Z60" t="s">
        <v>484</v>
      </c>
      <c r="AA60" s="2">
        <v>42489.026759259257</v>
      </c>
      <c r="AB60" s="2">
        <v>42774.287557870368</v>
      </c>
      <c r="AD60">
        <v>3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P1</v>
      </c>
    </row>
    <row r="61" spans="1:34" x14ac:dyDescent="0.3">
      <c r="A61">
        <f t="shared" si="8"/>
        <v>319</v>
      </c>
      <c r="B61">
        <f t="shared" si="9"/>
        <v>63</v>
      </c>
      <c r="C61" s="4">
        <f t="shared" ca="1" si="10"/>
        <v>82178</v>
      </c>
      <c r="D61">
        <v>82178</v>
      </c>
      <c r="E61" t="s">
        <v>18</v>
      </c>
      <c r="F61" t="s">
        <v>86</v>
      </c>
      <c r="G61" t="s">
        <v>87</v>
      </c>
      <c r="H61" t="s">
        <v>112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355</v>
      </c>
      <c r="O61">
        <v>10938</v>
      </c>
      <c r="Q61" t="s">
        <v>82</v>
      </c>
      <c r="S61" t="s">
        <v>269</v>
      </c>
      <c r="T61" t="s">
        <v>36</v>
      </c>
      <c r="U61" t="s">
        <v>22</v>
      </c>
      <c r="V61" t="s">
        <v>60</v>
      </c>
      <c r="W61" t="s">
        <v>26</v>
      </c>
      <c r="X61" t="s">
        <v>272</v>
      </c>
      <c r="Y61" t="s">
        <v>484</v>
      </c>
      <c r="Z61" t="s">
        <v>484</v>
      </c>
      <c r="AA61" s="2">
        <v>42494.02715277778</v>
      </c>
      <c r="AB61" s="2">
        <v>42755.045428240737</v>
      </c>
      <c r="AD61">
        <v>2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P1</v>
      </c>
    </row>
    <row r="62" spans="1:34" x14ac:dyDescent="0.3">
      <c r="A62">
        <f t="shared" si="8"/>
        <v>146</v>
      </c>
      <c r="B62">
        <f t="shared" si="9"/>
        <v>15</v>
      </c>
      <c r="C62" s="4">
        <f t="shared" ca="1" si="10"/>
        <v>91457</v>
      </c>
      <c r="D62">
        <v>91457</v>
      </c>
      <c r="E62" t="s">
        <v>74</v>
      </c>
      <c r="F62" t="s">
        <v>86</v>
      </c>
      <c r="G62" t="s">
        <v>87</v>
      </c>
      <c r="H62" t="s">
        <v>184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358</v>
      </c>
      <c r="Q62" t="s">
        <v>82</v>
      </c>
      <c r="S62" t="s">
        <v>269</v>
      </c>
      <c r="T62" t="s">
        <v>36</v>
      </c>
      <c r="U62" t="s">
        <v>35</v>
      </c>
      <c r="V62" t="s">
        <v>29</v>
      </c>
      <c r="W62" t="s">
        <v>54</v>
      </c>
      <c r="X62" t="s">
        <v>272</v>
      </c>
      <c r="Y62" t="s">
        <v>100</v>
      </c>
      <c r="Z62" t="s">
        <v>484</v>
      </c>
      <c r="AA62" s="2">
        <v>42670.388807870368</v>
      </c>
      <c r="AB62" s="2">
        <v>42802.695787037039</v>
      </c>
      <c r="AD62">
        <v>6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P0</v>
      </c>
    </row>
    <row r="63" spans="1:34" x14ac:dyDescent="0.3">
      <c r="A63">
        <f t="shared" si="8"/>
        <v>142</v>
      </c>
      <c r="B63">
        <f t="shared" si="9"/>
        <v>63</v>
      </c>
      <c r="C63" s="4">
        <f t="shared" ca="1" si="10"/>
        <v>91629</v>
      </c>
      <c r="D63">
        <v>91629</v>
      </c>
      <c r="E63" t="s">
        <v>18</v>
      </c>
      <c r="F63" t="s">
        <v>86</v>
      </c>
      <c r="G63" t="s">
        <v>92</v>
      </c>
      <c r="H63" t="s">
        <v>112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360</v>
      </c>
      <c r="O63">
        <v>12271</v>
      </c>
      <c r="Q63" t="s">
        <v>82</v>
      </c>
      <c r="S63" t="s">
        <v>269</v>
      </c>
      <c r="T63" t="s">
        <v>23</v>
      </c>
      <c r="U63" t="s">
        <v>22</v>
      </c>
      <c r="V63" t="s">
        <v>25</v>
      </c>
      <c r="W63" t="s">
        <v>26</v>
      </c>
      <c r="X63" t="s">
        <v>272</v>
      </c>
      <c r="Y63" t="s">
        <v>484</v>
      </c>
      <c r="Z63" t="s">
        <v>484</v>
      </c>
      <c r="AA63" s="2">
        <v>42675.623761574076</v>
      </c>
      <c r="AB63" s="2">
        <v>42755.023877314816</v>
      </c>
      <c r="AD63">
        <v>2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P1</v>
      </c>
    </row>
    <row r="64" spans="1:34" x14ac:dyDescent="0.3">
      <c r="A64">
        <f t="shared" si="8"/>
        <v>63</v>
      </c>
      <c r="B64">
        <f t="shared" si="9"/>
        <v>39</v>
      </c>
      <c r="C64" s="4">
        <f t="shared" ca="1" si="10"/>
        <v>94832</v>
      </c>
      <c r="D64">
        <v>94832</v>
      </c>
      <c r="E64" t="s">
        <v>242</v>
      </c>
      <c r="F64" t="s">
        <v>86</v>
      </c>
      <c r="G64" t="s">
        <v>92</v>
      </c>
      <c r="H64" t="s">
        <v>184</v>
      </c>
      <c r="I64" t="s">
        <v>81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270</v>
      </c>
      <c r="P64" t="s">
        <v>271</v>
      </c>
      <c r="Q64" t="s">
        <v>82</v>
      </c>
      <c r="S64" t="s">
        <v>269</v>
      </c>
      <c r="T64" t="s">
        <v>51</v>
      </c>
      <c r="U64" t="s">
        <v>22</v>
      </c>
      <c r="V64" t="s">
        <v>82</v>
      </c>
      <c r="W64" t="s">
        <v>54</v>
      </c>
      <c r="X64" t="s">
        <v>272</v>
      </c>
      <c r="Y64" t="s">
        <v>484</v>
      </c>
      <c r="Z64" t="s">
        <v>484</v>
      </c>
      <c r="AA64" s="2">
        <v>42755.471365740741</v>
      </c>
      <c r="AB64" s="2">
        <v>42780.311030092591</v>
      </c>
      <c r="AC64" t="s">
        <v>170</v>
      </c>
      <c r="AD64">
        <v>3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P0</v>
      </c>
    </row>
    <row r="65" spans="1:34" x14ac:dyDescent="0.3">
      <c r="A65">
        <f t="shared" si="8"/>
        <v>63</v>
      </c>
      <c r="B65">
        <f t="shared" si="9"/>
        <v>30</v>
      </c>
      <c r="C65" s="4">
        <f t="shared" ca="1" si="10"/>
        <v>94835</v>
      </c>
      <c r="D65">
        <v>94835</v>
      </c>
      <c r="E65" t="s">
        <v>561</v>
      </c>
      <c r="F65" t="s">
        <v>86</v>
      </c>
      <c r="G65" t="s">
        <v>87</v>
      </c>
      <c r="H65" t="s">
        <v>112</v>
      </c>
      <c r="I65" t="s">
        <v>30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363</v>
      </c>
      <c r="O65">
        <v>13183</v>
      </c>
      <c r="P65" t="s">
        <v>213</v>
      </c>
      <c r="Q65" t="s">
        <v>82</v>
      </c>
      <c r="S65" t="s">
        <v>269</v>
      </c>
      <c r="T65" t="s">
        <v>36</v>
      </c>
      <c r="U65" t="s">
        <v>35</v>
      </c>
      <c r="V65" t="s">
        <v>190</v>
      </c>
      <c r="W65" t="s">
        <v>26</v>
      </c>
      <c r="X65" t="s">
        <v>272</v>
      </c>
      <c r="Y65" t="s">
        <v>103</v>
      </c>
      <c r="Z65" t="s">
        <v>484</v>
      </c>
      <c r="AA65" s="2">
        <v>42755.484872685185</v>
      </c>
      <c r="AB65" s="2">
        <v>42789.603206018517</v>
      </c>
      <c r="AD65">
        <v>1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P1</v>
      </c>
    </row>
    <row r="66" spans="1:34" x14ac:dyDescent="0.3">
      <c r="A66">
        <f t="shared" ref="A66:A100" si="16">DAYS360(AA66,$K$104)</f>
        <v>56</v>
      </c>
      <c r="B66">
        <f t="shared" ref="B66:B100" si="17">DAYS360(AB66,$K$104)</f>
        <v>15</v>
      </c>
      <c r="C66" s="4">
        <f t="shared" ref="C66:C100" ca="1" si="18">HYPERLINK($N$174 &amp; INDIRECT("d" &amp; ROW()),INDIRECT("d" &amp; ROW()))</f>
        <v>95135</v>
      </c>
      <c r="D66">
        <v>95135</v>
      </c>
      <c r="E66" t="s">
        <v>118</v>
      </c>
      <c r="F66" t="s">
        <v>86</v>
      </c>
      <c r="G66" t="s">
        <v>135</v>
      </c>
      <c r="H66" t="s">
        <v>184</v>
      </c>
      <c r="I66" t="s">
        <v>30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364</v>
      </c>
      <c r="P66" t="s">
        <v>212</v>
      </c>
      <c r="Q66" t="s">
        <v>82</v>
      </c>
      <c r="S66" t="s">
        <v>269</v>
      </c>
      <c r="T66" t="s">
        <v>36</v>
      </c>
      <c r="U66" t="s">
        <v>35</v>
      </c>
      <c r="V66" t="s">
        <v>29</v>
      </c>
      <c r="W66" t="s">
        <v>44</v>
      </c>
      <c r="X66" t="s">
        <v>272</v>
      </c>
      <c r="Y66" t="s">
        <v>484</v>
      </c>
      <c r="Z66" t="s">
        <v>484</v>
      </c>
      <c r="AA66" s="2">
        <v>42762.388159722221</v>
      </c>
      <c r="AB66" s="2">
        <v>42802.302708333336</v>
      </c>
      <c r="AD66">
        <v>7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P0</v>
      </c>
    </row>
    <row r="67" spans="1:34" x14ac:dyDescent="0.3">
      <c r="A67">
        <f t="shared" si="16"/>
        <v>30</v>
      </c>
      <c r="B67">
        <f t="shared" si="17"/>
        <v>3</v>
      </c>
      <c r="C67" s="4">
        <f t="shared" ca="1" si="18"/>
        <v>96345</v>
      </c>
      <c r="D67">
        <v>96345</v>
      </c>
      <c r="E67" t="s">
        <v>559</v>
      </c>
      <c r="F67" t="s">
        <v>86</v>
      </c>
      <c r="G67" t="s">
        <v>92</v>
      </c>
      <c r="H67" t="s">
        <v>184</v>
      </c>
      <c r="I67" t="s">
        <v>560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582</v>
      </c>
      <c r="Q67" t="s">
        <v>82</v>
      </c>
      <c r="S67" t="s">
        <v>269</v>
      </c>
      <c r="T67" t="s">
        <v>51</v>
      </c>
      <c r="U67" t="s">
        <v>22</v>
      </c>
      <c r="V67" t="s">
        <v>82</v>
      </c>
      <c r="W67" t="s">
        <v>40</v>
      </c>
      <c r="X67" t="s">
        <v>559</v>
      </c>
      <c r="Y67" t="s">
        <v>484</v>
      </c>
      <c r="Z67" t="s">
        <v>484</v>
      </c>
      <c r="AA67" s="2">
        <v>42789.95722222222</v>
      </c>
      <c r="AB67" s="2">
        <v>42814.417916666665</v>
      </c>
      <c r="AC67" t="s">
        <v>789</v>
      </c>
      <c r="AD67">
        <v>62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P0</v>
      </c>
    </row>
    <row r="68" spans="1:34" x14ac:dyDescent="0.3">
      <c r="A68">
        <f t="shared" si="16"/>
        <v>16</v>
      </c>
      <c r="B68">
        <f t="shared" si="17"/>
        <v>2</v>
      </c>
      <c r="C68" s="4">
        <f t="shared" ca="1" si="18"/>
        <v>96810</v>
      </c>
      <c r="D68">
        <v>96810</v>
      </c>
      <c r="E68" t="s">
        <v>179</v>
      </c>
      <c r="F68" t="s">
        <v>86</v>
      </c>
      <c r="G68" t="s">
        <v>704</v>
      </c>
      <c r="H68" t="s">
        <v>184</v>
      </c>
      <c r="I68" t="s">
        <v>81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722</v>
      </c>
      <c r="Q68" t="s">
        <v>82</v>
      </c>
      <c r="S68" t="s">
        <v>269</v>
      </c>
      <c r="T68" t="s">
        <v>23</v>
      </c>
      <c r="U68" t="s">
        <v>22</v>
      </c>
      <c r="V68" t="s">
        <v>29</v>
      </c>
      <c r="W68" t="s">
        <v>44</v>
      </c>
      <c r="X68" t="s">
        <v>405</v>
      </c>
      <c r="Y68" t="s">
        <v>484</v>
      </c>
      <c r="Z68" t="s">
        <v>851</v>
      </c>
      <c r="AA68" s="2">
        <v>42801.581053240741</v>
      </c>
      <c r="AB68" s="2">
        <v>42815.311412037037</v>
      </c>
      <c r="AC68" t="s">
        <v>723</v>
      </c>
      <c r="AD68">
        <v>4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P0</v>
      </c>
    </row>
    <row r="69" spans="1:34" x14ac:dyDescent="0.3">
      <c r="A69">
        <f t="shared" si="16"/>
        <v>15</v>
      </c>
      <c r="B69">
        <f t="shared" si="17"/>
        <v>10</v>
      </c>
      <c r="C69" s="4">
        <f t="shared" ca="1" si="18"/>
        <v>96870</v>
      </c>
      <c r="D69">
        <v>96870</v>
      </c>
      <c r="E69" t="s">
        <v>91</v>
      </c>
      <c r="F69" t="s">
        <v>86</v>
      </c>
      <c r="G69" t="s">
        <v>266</v>
      </c>
      <c r="H69" t="s">
        <v>184</v>
      </c>
      <c r="I69" t="s">
        <v>81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772</v>
      </c>
      <c r="Q69" t="s">
        <v>82</v>
      </c>
      <c r="S69" t="s">
        <v>269</v>
      </c>
      <c r="T69" t="s">
        <v>36</v>
      </c>
      <c r="U69" t="s">
        <v>22</v>
      </c>
      <c r="V69" t="s">
        <v>82</v>
      </c>
      <c r="W69" t="s">
        <v>54</v>
      </c>
      <c r="X69" t="s">
        <v>405</v>
      </c>
      <c r="Y69" t="s">
        <v>484</v>
      </c>
      <c r="Z69" t="s">
        <v>484</v>
      </c>
      <c r="AA69" s="2">
        <v>42802.551319444443</v>
      </c>
      <c r="AB69" s="2">
        <v>42807.556608796294</v>
      </c>
      <c r="AD69">
        <v>1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P0</v>
      </c>
    </row>
    <row r="70" spans="1:34" x14ac:dyDescent="0.3">
      <c r="A70">
        <f t="shared" si="16"/>
        <v>10</v>
      </c>
      <c r="B70">
        <f t="shared" si="17"/>
        <v>5</v>
      </c>
      <c r="C70" s="4">
        <f t="shared" ca="1" si="18"/>
        <v>97003</v>
      </c>
      <c r="D70">
        <v>97003</v>
      </c>
      <c r="E70" t="s">
        <v>399</v>
      </c>
      <c r="F70" t="s">
        <v>86</v>
      </c>
      <c r="G70" t="s">
        <v>87</v>
      </c>
      <c r="H70" t="s">
        <v>184</v>
      </c>
      <c r="I70" t="s">
        <v>68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775</v>
      </c>
      <c r="Q70" t="s">
        <v>82</v>
      </c>
      <c r="S70" t="s">
        <v>269</v>
      </c>
      <c r="T70" t="s">
        <v>23</v>
      </c>
      <c r="U70" t="s">
        <v>22</v>
      </c>
      <c r="V70" t="s">
        <v>82</v>
      </c>
      <c r="W70" t="s">
        <v>683</v>
      </c>
      <c r="X70" t="s">
        <v>405</v>
      </c>
      <c r="Y70" t="s">
        <v>484</v>
      </c>
      <c r="Z70" t="s">
        <v>484</v>
      </c>
      <c r="AA70" s="2">
        <v>42807.546134259261</v>
      </c>
      <c r="AB70" s="2">
        <v>42812.038807870369</v>
      </c>
      <c r="AC70" t="s">
        <v>402</v>
      </c>
      <c r="AD70">
        <v>2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P0</v>
      </c>
    </row>
    <row r="71" spans="1:34" x14ac:dyDescent="0.3">
      <c r="A71">
        <f t="shared" si="16"/>
        <v>10</v>
      </c>
      <c r="B71">
        <f t="shared" si="17"/>
        <v>10</v>
      </c>
      <c r="C71" s="4">
        <f t="shared" ca="1" si="18"/>
        <v>97010</v>
      </c>
      <c r="D71">
        <v>97010</v>
      </c>
      <c r="E71" t="s">
        <v>18</v>
      </c>
      <c r="F71" t="s">
        <v>86</v>
      </c>
      <c r="G71" t="s">
        <v>92</v>
      </c>
      <c r="H71" t="s">
        <v>94</v>
      </c>
      <c r="I71" t="s">
        <v>30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776</v>
      </c>
      <c r="P71" t="s">
        <v>626</v>
      </c>
      <c r="Q71" t="s">
        <v>82</v>
      </c>
      <c r="S71" t="s">
        <v>269</v>
      </c>
      <c r="T71" t="s">
        <v>36</v>
      </c>
      <c r="U71" t="s">
        <v>35</v>
      </c>
      <c r="V71" t="s">
        <v>29</v>
      </c>
      <c r="W71" t="s">
        <v>54</v>
      </c>
      <c r="X71" t="s">
        <v>405</v>
      </c>
      <c r="Y71" t="s">
        <v>484</v>
      </c>
      <c r="Z71" t="s">
        <v>484</v>
      </c>
      <c r="AA71" s="2">
        <v>42807.641898148147</v>
      </c>
      <c r="AB71" s="2">
        <v>42807.641898148147</v>
      </c>
      <c r="AD71">
        <v>1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P2</v>
      </c>
    </row>
    <row r="72" spans="1:34" x14ac:dyDescent="0.3">
      <c r="A72">
        <f t="shared" si="16"/>
        <v>9</v>
      </c>
      <c r="B72">
        <f t="shared" si="17"/>
        <v>5</v>
      </c>
      <c r="C72" s="4">
        <f t="shared" ca="1" si="18"/>
        <v>97041</v>
      </c>
      <c r="D72">
        <v>97041</v>
      </c>
      <c r="E72" t="s">
        <v>265</v>
      </c>
      <c r="F72" t="s">
        <v>86</v>
      </c>
      <c r="G72" t="s">
        <v>87</v>
      </c>
      <c r="H72" t="s">
        <v>112</v>
      </c>
      <c r="I72" t="s">
        <v>30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777</v>
      </c>
      <c r="O72">
        <v>17092</v>
      </c>
      <c r="Q72" t="s">
        <v>82</v>
      </c>
      <c r="S72" t="s">
        <v>269</v>
      </c>
      <c r="T72" t="s">
        <v>23</v>
      </c>
      <c r="U72" t="s">
        <v>22</v>
      </c>
      <c r="V72" t="s">
        <v>25</v>
      </c>
      <c r="W72" t="s">
        <v>26</v>
      </c>
      <c r="X72" t="s">
        <v>405</v>
      </c>
      <c r="Y72" t="s">
        <v>484</v>
      </c>
      <c r="Z72" t="s">
        <v>484</v>
      </c>
      <c r="AA72" s="2">
        <v>42808.189444444448</v>
      </c>
      <c r="AB72" s="2">
        <v>42812.041932870372</v>
      </c>
      <c r="AD72">
        <v>1</v>
      </c>
      <c r="AE72" t="str">
        <f t="shared" ca="1" si="20"/>
        <v>Protocols-SMB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P1</v>
      </c>
    </row>
    <row r="73" spans="1:34" x14ac:dyDescent="0.3">
      <c r="A73">
        <f t="shared" si="16"/>
        <v>2</v>
      </c>
      <c r="B73">
        <f t="shared" si="17"/>
        <v>2</v>
      </c>
      <c r="C73" s="4">
        <f t="shared" ca="1" si="18"/>
        <v>97322</v>
      </c>
      <c r="D73">
        <v>97322</v>
      </c>
      <c r="E73" t="s">
        <v>416</v>
      </c>
      <c r="F73" t="s">
        <v>86</v>
      </c>
      <c r="G73" t="s">
        <v>266</v>
      </c>
      <c r="H73" t="s">
        <v>94</v>
      </c>
      <c r="I73" t="s">
        <v>123</v>
      </c>
      <c r="J73" t="s">
        <v>123</v>
      </c>
      <c r="K73" t="str">
        <f t="shared" ca="1" si="19"/>
        <v>NTR</v>
      </c>
      <c r="L73" t="s">
        <v>484</v>
      </c>
      <c r="M73" t="s">
        <v>769</v>
      </c>
      <c r="N73" t="s">
        <v>863</v>
      </c>
      <c r="Q73" t="s">
        <v>82</v>
      </c>
      <c r="S73" t="s">
        <v>269</v>
      </c>
      <c r="T73" t="s">
        <v>36</v>
      </c>
      <c r="U73" t="s">
        <v>22</v>
      </c>
      <c r="V73" t="s">
        <v>82</v>
      </c>
      <c r="W73" t="s">
        <v>499</v>
      </c>
      <c r="X73" t="s">
        <v>416</v>
      </c>
      <c r="Y73" t="s">
        <v>484</v>
      </c>
      <c r="Z73" t="s">
        <v>484</v>
      </c>
      <c r="AA73" s="2">
        <v>42815.366493055553</v>
      </c>
      <c r="AB73" s="2">
        <v>42815.575532407405</v>
      </c>
      <c r="AD73">
        <v>3</v>
      </c>
      <c r="AE73" t="str">
        <f t="shared" ca="1" si="20"/>
        <v>NTR</v>
      </c>
      <c r="AF73" t="str">
        <f t="shared" ca="1" si="21"/>
        <v>NoTarg</v>
      </c>
      <c r="AG73" t="str">
        <f t="shared" ca="1" si="22"/>
        <v>NoWaive</v>
      </c>
      <c r="AH73" t="str">
        <f t="shared" ca="1" si="23"/>
        <v>NTR</v>
      </c>
    </row>
    <row r="74" spans="1:34" x14ac:dyDescent="0.3">
      <c r="A74">
        <f t="shared" si="16"/>
        <v>16</v>
      </c>
      <c r="B74">
        <f t="shared" si="17"/>
        <v>1</v>
      </c>
      <c r="C74" s="4">
        <f t="shared" ca="1" si="18"/>
        <v>96761</v>
      </c>
      <c r="D74">
        <v>96761</v>
      </c>
      <c r="E74" t="s">
        <v>843</v>
      </c>
      <c r="F74" t="s">
        <v>482</v>
      </c>
      <c r="G74" t="s">
        <v>652</v>
      </c>
      <c r="H74" t="s">
        <v>184</v>
      </c>
      <c r="I74" t="s">
        <v>81</v>
      </c>
      <c r="J74" t="s">
        <v>123</v>
      </c>
      <c r="K74" t="str">
        <f t="shared" ca="1" si="19"/>
        <v>.</v>
      </c>
      <c r="L74" t="s">
        <v>484</v>
      </c>
      <c r="M74" t="s">
        <v>769</v>
      </c>
      <c r="N74" t="s">
        <v>694</v>
      </c>
      <c r="Q74" t="s">
        <v>82</v>
      </c>
      <c r="S74" t="s">
        <v>269</v>
      </c>
      <c r="T74" t="s">
        <v>36</v>
      </c>
      <c r="U74" t="s">
        <v>35</v>
      </c>
      <c r="V74" t="s">
        <v>82</v>
      </c>
      <c r="W74" t="s">
        <v>54</v>
      </c>
      <c r="X74" t="s">
        <v>644</v>
      </c>
      <c r="Y74" t="s">
        <v>484</v>
      </c>
      <c r="Z74" t="s">
        <v>484</v>
      </c>
      <c r="AA74" s="2">
        <v>42801.094895833332</v>
      </c>
      <c r="AB74" s="2">
        <v>42816.241331018522</v>
      </c>
      <c r="AD74">
        <v>2</v>
      </c>
      <c r="AE74" t="str">
        <f t="shared" ca="1" si="20"/>
        <v>Quotas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P0</v>
      </c>
    </row>
    <row r="75" spans="1:34" x14ac:dyDescent="0.3">
      <c r="A75">
        <f t="shared" si="16"/>
        <v>18</v>
      </c>
      <c r="B75">
        <f t="shared" si="17"/>
        <v>2</v>
      </c>
      <c r="C75" s="4">
        <f t="shared" ca="1" si="18"/>
        <v>96682</v>
      </c>
      <c r="D75">
        <v>96682</v>
      </c>
      <c r="E75" t="s">
        <v>801</v>
      </c>
      <c r="F75" t="s">
        <v>55</v>
      </c>
      <c r="G75" t="s">
        <v>802</v>
      </c>
      <c r="H75" t="s">
        <v>156</v>
      </c>
      <c r="I75" t="s">
        <v>123</v>
      </c>
      <c r="J75" t="s">
        <v>123</v>
      </c>
      <c r="K75" t="str">
        <f t="shared" ca="1" si="19"/>
        <v>.</v>
      </c>
      <c r="L75" t="s">
        <v>484</v>
      </c>
      <c r="M75" t="s">
        <v>484</v>
      </c>
      <c r="N75" t="s">
        <v>667</v>
      </c>
      <c r="Q75" t="s">
        <v>21</v>
      </c>
      <c r="S75" t="s">
        <v>269</v>
      </c>
      <c r="T75" t="s">
        <v>23</v>
      </c>
      <c r="U75" t="s">
        <v>22</v>
      </c>
      <c r="V75" t="s">
        <v>29</v>
      </c>
      <c r="W75" t="s">
        <v>54</v>
      </c>
      <c r="X75" t="s">
        <v>389</v>
      </c>
      <c r="Y75" t="s">
        <v>484</v>
      </c>
      <c r="Z75" t="s">
        <v>484</v>
      </c>
      <c r="AA75" s="2">
        <v>42799.991412037038</v>
      </c>
      <c r="AB75" s="2">
        <v>42815.188842592594</v>
      </c>
      <c r="AD75">
        <v>42</v>
      </c>
      <c r="AE75" t="str">
        <f t="shared" ca="1" si="20"/>
        <v>Snapshots</v>
      </c>
      <c r="AF75" t="str">
        <f t="shared" ca="1" si="21"/>
        <v xml:space="preserve"> ---</v>
      </c>
      <c r="AG75" t="str">
        <f t="shared" ca="1" si="22"/>
        <v>NoWaive</v>
      </c>
      <c r="AH75" t="str">
        <f t="shared" ca="1" si="23"/>
        <v>unspecified</v>
      </c>
    </row>
    <row r="76" spans="1:34" x14ac:dyDescent="0.3">
      <c r="A76">
        <f t="shared" si="16"/>
        <v>77</v>
      </c>
      <c r="B76">
        <f t="shared" si="17"/>
        <v>2</v>
      </c>
      <c r="C76" s="4">
        <f t="shared" ca="1" si="18"/>
        <v>94268</v>
      </c>
      <c r="D76">
        <v>94268</v>
      </c>
      <c r="E76" t="s">
        <v>181</v>
      </c>
      <c r="F76" t="s">
        <v>55</v>
      </c>
      <c r="G76" t="s">
        <v>182</v>
      </c>
      <c r="H76" t="s">
        <v>112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768</v>
      </c>
      <c r="N76" t="s">
        <v>368</v>
      </c>
      <c r="O76">
        <v>12452</v>
      </c>
      <c r="P76" t="s">
        <v>645</v>
      </c>
      <c r="Q76" t="s">
        <v>82</v>
      </c>
      <c r="S76" t="s">
        <v>269</v>
      </c>
      <c r="T76" t="s">
        <v>36</v>
      </c>
      <c r="U76" t="s">
        <v>35</v>
      </c>
      <c r="V76" t="s">
        <v>25</v>
      </c>
      <c r="W76" t="s">
        <v>26</v>
      </c>
      <c r="X76" t="s">
        <v>218</v>
      </c>
      <c r="Y76" t="s">
        <v>484</v>
      </c>
      <c r="Z76" t="s">
        <v>484</v>
      </c>
      <c r="AA76" s="2">
        <v>42741.246898148151</v>
      </c>
      <c r="AB76" s="2">
        <v>42815.34920138889</v>
      </c>
      <c r="AD76">
        <v>4</v>
      </c>
      <c r="AE76" t="str">
        <f t="shared" ca="1" si="20"/>
        <v>Snapshots</v>
      </c>
      <c r="AF76" t="str">
        <f t="shared" ca="1" si="21"/>
        <v xml:space="preserve"> ---</v>
      </c>
      <c r="AG76" t="str">
        <f t="shared" ca="1" si="22"/>
        <v>NoWaive</v>
      </c>
      <c r="AH76" t="str">
        <f t="shared" ca="1" si="23"/>
        <v>P1</v>
      </c>
    </row>
    <row r="77" spans="1:34" x14ac:dyDescent="0.3">
      <c r="A77">
        <f t="shared" si="16"/>
        <v>53</v>
      </c>
      <c r="B77">
        <f t="shared" si="17"/>
        <v>2</v>
      </c>
      <c r="C77" s="4">
        <f t="shared" ca="1" si="18"/>
        <v>95184</v>
      </c>
      <c r="D77">
        <v>95184</v>
      </c>
      <c r="E77" t="s">
        <v>218</v>
      </c>
      <c r="F77" t="s">
        <v>55</v>
      </c>
      <c r="G77" t="s">
        <v>182</v>
      </c>
      <c r="H77" t="s">
        <v>184</v>
      </c>
      <c r="I77" t="s">
        <v>245</v>
      </c>
      <c r="J77" t="s">
        <v>123</v>
      </c>
      <c r="K77" t="str">
        <f t="shared" ca="1" si="19"/>
        <v>.</v>
      </c>
      <c r="L77" t="s">
        <v>484</v>
      </c>
      <c r="M77" t="s">
        <v>769</v>
      </c>
      <c r="N77" t="s">
        <v>370</v>
      </c>
      <c r="Q77" t="s">
        <v>82</v>
      </c>
      <c r="S77" t="s">
        <v>269</v>
      </c>
      <c r="T77" t="s">
        <v>36</v>
      </c>
      <c r="U77" t="s">
        <v>22</v>
      </c>
      <c r="V77" t="s">
        <v>29</v>
      </c>
      <c r="W77" t="s">
        <v>44</v>
      </c>
      <c r="X77" t="s">
        <v>181</v>
      </c>
      <c r="Y77" t="s">
        <v>103</v>
      </c>
      <c r="Z77" t="s">
        <v>847</v>
      </c>
      <c r="AA77" s="2">
        <v>42765.308599537035</v>
      </c>
      <c r="AB77" s="2">
        <v>42815.280740740738</v>
      </c>
      <c r="AD77">
        <v>5</v>
      </c>
      <c r="AE77" t="str">
        <f t="shared" ca="1" si="20"/>
        <v>Snapshots</v>
      </c>
      <c r="AF77" t="str">
        <f t="shared" ca="1" si="21"/>
        <v>Avitus_1.4.0.60-20170322</v>
      </c>
      <c r="AG77" t="str">
        <f t="shared" ca="1" si="22"/>
        <v>NoWaive</v>
      </c>
      <c r="AH77" t="str">
        <f t="shared" ca="1" si="23"/>
        <v>P0</v>
      </c>
    </row>
    <row r="78" spans="1:34" x14ac:dyDescent="0.3">
      <c r="A78">
        <f t="shared" si="16"/>
        <v>51</v>
      </c>
      <c r="B78">
        <f t="shared" si="17"/>
        <v>4</v>
      </c>
      <c r="C78" s="4">
        <f t="shared" ca="1" si="18"/>
        <v>95373</v>
      </c>
      <c r="D78">
        <v>95373</v>
      </c>
      <c r="E78" t="s">
        <v>218</v>
      </c>
      <c r="F78" t="s">
        <v>55</v>
      </c>
      <c r="G78" t="s">
        <v>182</v>
      </c>
      <c r="H78" t="s">
        <v>94</v>
      </c>
      <c r="I78" t="s">
        <v>30</v>
      </c>
      <c r="J78" t="s">
        <v>123</v>
      </c>
      <c r="K78" t="str">
        <f t="shared" ca="1" si="19"/>
        <v>.</v>
      </c>
      <c r="L78" t="s">
        <v>484</v>
      </c>
      <c r="M78" t="s">
        <v>769</v>
      </c>
      <c r="N78" t="s">
        <v>371</v>
      </c>
      <c r="Q78" t="s">
        <v>82</v>
      </c>
      <c r="S78" t="s">
        <v>269</v>
      </c>
      <c r="T78" t="s">
        <v>23</v>
      </c>
      <c r="U78" t="s">
        <v>22</v>
      </c>
      <c r="V78" t="s">
        <v>29</v>
      </c>
      <c r="W78" t="s">
        <v>44</v>
      </c>
      <c r="X78" t="s">
        <v>218</v>
      </c>
      <c r="Y78" t="s">
        <v>484</v>
      </c>
      <c r="Z78" t="s">
        <v>847</v>
      </c>
      <c r="AA78" s="2">
        <v>42768.238217592596</v>
      </c>
      <c r="AB78" s="2">
        <v>42813.986597222225</v>
      </c>
      <c r="AD78">
        <v>3</v>
      </c>
      <c r="AE78" t="str">
        <f t="shared" ca="1" si="20"/>
        <v>Snapshots</v>
      </c>
      <c r="AF78" t="str">
        <f t="shared" ca="1" si="21"/>
        <v>Avitus_1.4.0.61-20170329</v>
      </c>
      <c r="AG78" t="str">
        <f t="shared" ca="1" si="22"/>
        <v>NoWaive</v>
      </c>
      <c r="AH78" t="str">
        <f t="shared" ca="1" si="23"/>
        <v>P2</v>
      </c>
    </row>
    <row r="79" spans="1:34" x14ac:dyDescent="0.3">
      <c r="A79">
        <f t="shared" si="16"/>
        <v>15</v>
      </c>
      <c r="B79">
        <f t="shared" si="17"/>
        <v>1</v>
      </c>
      <c r="C79" s="4">
        <f t="shared" ca="1" si="18"/>
        <v>96848</v>
      </c>
      <c r="D79">
        <v>96848</v>
      </c>
      <c r="E79" t="s">
        <v>218</v>
      </c>
      <c r="F79" t="s">
        <v>55</v>
      </c>
      <c r="G79" t="s">
        <v>182</v>
      </c>
      <c r="H79" t="s">
        <v>94</v>
      </c>
      <c r="I79" t="s">
        <v>30</v>
      </c>
      <c r="J79" t="s">
        <v>123</v>
      </c>
      <c r="K79" t="str">
        <f t="shared" ca="1" si="19"/>
        <v>.</v>
      </c>
      <c r="L79" t="s">
        <v>484</v>
      </c>
      <c r="M79" t="s">
        <v>768</v>
      </c>
      <c r="N79" t="s">
        <v>725</v>
      </c>
      <c r="Q79" t="s">
        <v>82</v>
      </c>
      <c r="S79" t="s">
        <v>269</v>
      </c>
      <c r="T79" t="s">
        <v>23</v>
      </c>
      <c r="U79" t="s">
        <v>22</v>
      </c>
      <c r="V79" t="s">
        <v>29</v>
      </c>
      <c r="W79" t="s">
        <v>54</v>
      </c>
      <c r="X79" t="s">
        <v>218</v>
      </c>
      <c r="Y79" t="s">
        <v>484</v>
      </c>
      <c r="Z79" t="s">
        <v>484</v>
      </c>
      <c r="AA79" s="2">
        <v>42802.22383101852</v>
      </c>
      <c r="AB79" s="2">
        <v>42816.003622685188</v>
      </c>
      <c r="AD79">
        <v>1</v>
      </c>
      <c r="AE79" t="str">
        <f t="shared" ca="1" si="20"/>
        <v>Snapshots</v>
      </c>
      <c r="AF79" t="str">
        <f t="shared" ca="1" si="21"/>
        <v xml:space="preserve"> ---</v>
      </c>
      <c r="AG79" t="str">
        <f t="shared" ca="1" si="22"/>
        <v>NoWaive</v>
      </c>
      <c r="AH79" t="str">
        <f t="shared" ca="1" si="23"/>
        <v>P2</v>
      </c>
    </row>
    <row r="80" spans="1:34" x14ac:dyDescent="0.3">
      <c r="A80">
        <f t="shared" si="16"/>
        <v>42203</v>
      </c>
      <c r="B80">
        <f t="shared" si="17"/>
        <v>42203</v>
      </c>
      <c r="C80" s="4">
        <f t="shared" ca="1" si="18"/>
        <v>0</v>
      </c>
      <c r="J80" t="s">
        <v>123</v>
      </c>
      <c r="K80" t="str">
        <f t="shared" ca="1" si="19"/>
        <v>.</v>
      </c>
      <c r="AE80">
        <f t="shared" ca="1" si="20"/>
        <v>0</v>
      </c>
      <c r="AF80">
        <f t="shared" ca="1" si="21"/>
        <v>0</v>
      </c>
      <c r="AG80" t="str">
        <f t="shared" ca="1" si="22"/>
        <v>NoWaive</v>
      </c>
      <c r="AH80">
        <f t="shared" ca="1" si="23"/>
        <v>0</v>
      </c>
    </row>
    <row r="81" spans="1:34" x14ac:dyDescent="0.3">
      <c r="A81">
        <f t="shared" si="16"/>
        <v>42203</v>
      </c>
      <c r="B81">
        <f t="shared" si="17"/>
        <v>42203</v>
      </c>
      <c r="C81" s="4">
        <f t="shared" ca="1" si="18"/>
        <v>0</v>
      </c>
      <c r="J81" t="s">
        <v>123</v>
      </c>
      <c r="K81" t="str">
        <f t="shared" ca="1" si="19"/>
        <v>.</v>
      </c>
      <c r="AE81">
        <f t="shared" ca="1" si="20"/>
        <v>0</v>
      </c>
      <c r="AF81">
        <f t="shared" ca="1" si="21"/>
        <v>0</v>
      </c>
      <c r="AG81" t="str">
        <f t="shared" ca="1" si="22"/>
        <v>NoWaive</v>
      </c>
      <c r="AH81">
        <f t="shared" ca="1" si="23"/>
        <v>0</v>
      </c>
    </row>
    <row r="82" spans="1:34" x14ac:dyDescent="0.3">
      <c r="A82">
        <f t="shared" si="16"/>
        <v>42203</v>
      </c>
      <c r="B82">
        <f t="shared" si="17"/>
        <v>42203</v>
      </c>
      <c r="C82" s="4">
        <f t="shared" ca="1" si="18"/>
        <v>0</v>
      </c>
      <c r="J82" t="s">
        <v>123</v>
      </c>
      <c r="K82" t="str">
        <f t="shared" ca="1" si="19"/>
        <v>.</v>
      </c>
      <c r="AE82">
        <f t="shared" ca="1" si="20"/>
        <v>0</v>
      </c>
      <c r="AF82">
        <f t="shared" ca="1" si="21"/>
        <v>0</v>
      </c>
      <c r="AG82" t="str">
        <f t="shared" ca="1" si="22"/>
        <v>NoWaive</v>
      </c>
      <c r="AH82">
        <f t="shared" ca="1" si="23"/>
        <v>0</v>
      </c>
    </row>
    <row r="83" spans="1:34" x14ac:dyDescent="0.3">
      <c r="A83">
        <f t="shared" si="16"/>
        <v>42203</v>
      </c>
      <c r="B83">
        <f t="shared" si="17"/>
        <v>42203</v>
      </c>
      <c r="C83" s="4">
        <f t="shared" ca="1" si="18"/>
        <v>0</v>
      </c>
      <c r="J83" t="s">
        <v>123</v>
      </c>
      <c r="K83" t="str">
        <f t="shared" ca="1" si="19"/>
        <v>.</v>
      </c>
      <c r="AE83">
        <f t="shared" ca="1" si="20"/>
        <v>0</v>
      </c>
      <c r="AF83">
        <f t="shared" ca="1" si="21"/>
        <v>0</v>
      </c>
      <c r="AG83" t="str">
        <f t="shared" ca="1" si="22"/>
        <v>NoWaive</v>
      </c>
      <c r="AH83">
        <f t="shared" ca="1" si="23"/>
        <v>0</v>
      </c>
    </row>
    <row r="84" spans="1:34" x14ac:dyDescent="0.3">
      <c r="A84">
        <f t="shared" si="16"/>
        <v>42203</v>
      </c>
      <c r="B84">
        <f t="shared" si="17"/>
        <v>42203</v>
      </c>
      <c r="C84" s="4">
        <f t="shared" ca="1" si="18"/>
        <v>0</v>
      </c>
      <c r="J84" t="s">
        <v>123</v>
      </c>
      <c r="K84" t="str">
        <f t="shared" ca="1" si="19"/>
        <v>.</v>
      </c>
      <c r="AE84">
        <f t="shared" ca="1" si="20"/>
        <v>0</v>
      </c>
      <c r="AF84">
        <f t="shared" ca="1" si="21"/>
        <v>0</v>
      </c>
      <c r="AG84" t="str">
        <f t="shared" ca="1" si="22"/>
        <v>NoWaive</v>
      </c>
      <c r="AH84">
        <f t="shared" ca="1" si="23"/>
        <v>0</v>
      </c>
    </row>
    <row r="85" spans="1:34" x14ac:dyDescent="0.3">
      <c r="A85">
        <f t="shared" si="16"/>
        <v>42203</v>
      </c>
      <c r="B85">
        <f t="shared" si="17"/>
        <v>42203</v>
      </c>
      <c r="C85" s="4">
        <f t="shared" ca="1" si="18"/>
        <v>0</v>
      </c>
      <c r="J85" t="s">
        <v>123</v>
      </c>
      <c r="K85" t="str">
        <f t="shared" ca="1" si="19"/>
        <v>.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42203</v>
      </c>
      <c r="B86">
        <f t="shared" si="17"/>
        <v>42203</v>
      </c>
      <c r="C86" s="4">
        <f t="shared" ca="1" si="18"/>
        <v>0</v>
      </c>
      <c r="J86" t="s">
        <v>123</v>
      </c>
      <c r="K86" t="str">
        <f t="shared" ca="1" si="19"/>
        <v>.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42203</v>
      </c>
      <c r="B87">
        <f t="shared" si="17"/>
        <v>42203</v>
      </c>
      <c r="C87" s="4">
        <f t="shared" ca="1" si="18"/>
        <v>0</v>
      </c>
      <c r="J87" t="s">
        <v>123</v>
      </c>
      <c r="K87" t="str">
        <f t="shared" ca="1" si="19"/>
        <v>.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42203</v>
      </c>
      <c r="B88">
        <f t="shared" si="17"/>
        <v>42203</v>
      </c>
      <c r="C88" s="4">
        <f t="shared" ca="1" si="18"/>
        <v>0</v>
      </c>
      <c r="J88" t="s">
        <v>123</v>
      </c>
      <c r="K88" t="str">
        <f t="shared" ca="1" si="19"/>
        <v>.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42203</v>
      </c>
      <c r="B89">
        <f t="shared" si="17"/>
        <v>42203</v>
      </c>
      <c r="C89" s="4">
        <f t="shared" ca="1" si="18"/>
        <v>0</v>
      </c>
      <c r="J89" t="s">
        <v>123</v>
      </c>
      <c r="K89" t="str">
        <f t="shared" ca="1" si="19"/>
        <v>.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42203</v>
      </c>
      <c r="B90">
        <f t="shared" si="17"/>
        <v>42203</v>
      </c>
      <c r="C90" s="4">
        <f t="shared" ca="1" si="18"/>
        <v>0</v>
      </c>
      <c r="J90" t="s">
        <v>123</v>
      </c>
      <c r="K90" t="str">
        <f t="shared" ca="1" si="19"/>
        <v>.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42203</v>
      </c>
      <c r="B91">
        <f t="shared" si="17"/>
        <v>42203</v>
      </c>
      <c r="C91" s="4">
        <f t="shared" ca="1" si="18"/>
        <v>0</v>
      </c>
      <c r="J91" t="s">
        <v>123</v>
      </c>
      <c r="K91" t="str">
        <f t="shared" ca="1" si="19"/>
        <v>.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42203</v>
      </c>
      <c r="B92">
        <f t="shared" si="17"/>
        <v>42203</v>
      </c>
      <c r="C92" s="4">
        <f t="shared" ca="1" si="18"/>
        <v>0</v>
      </c>
      <c r="J92" t="s">
        <v>123</v>
      </c>
      <c r="K92" t="str">
        <f t="shared" ca="1" si="19"/>
        <v>.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42203</v>
      </c>
      <c r="B93">
        <f t="shared" si="17"/>
        <v>42203</v>
      </c>
      <c r="C93" s="4">
        <f t="shared" ca="1" si="18"/>
        <v>0</v>
      </c>
      <c r="J93" t="s">
        <v>123</v>
      </c>
      <c r="K93" t="str">
        <f t="shared" ca="1" si="19"/>
        <v>.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42203</v>
      </c>
      <c r="B94">
        <f t="shared" si="17"/>
        <v>42203</v>
      </c>
      <c r="C94" s="4">
        <f t="shared" ca="1" si="18"/>
        <v>0</v>
      </c>
      <c r="J94" t="s">
        <v>123</v>
      </c>
      <c r="K94" t="str">
        <f t="shared" ca="1" si="19"/>
        <v>.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42203</v>
      </c>
      <c r="B95">
        <f t="shared" si="17"/>
        <v>42203</v>
      </c>
      <c r="C95" s="4">
        <f t="shared" ca="1" si="18"/>
        <v>0</v>
      </c>
      <c r="J95" t="s">
        <v>123</v>
      </c>
      <c r="K95" t="str">
        <f t="shared" ca="1" si="19"/>
        <v>.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42203</v>
      </c>
      <c r="B96">
        <f t="shared" si="17"/>
        <v>42203</v>
      </c>
      <c r="C96" s="4">
        <f t="shared" ca="1" si="18"/>
        <v>0</v>
      </c>
      <c r="J96" t="s">
        <v>123</v>
      </c>
      <c r="K96" t="str">
        <f t="shared" ca="1" si="19"/>
        <v>.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42203</v>
      </c>
      <c r="B97">
        <f t="shared" si="17"/>
        <v>42203</v>
      </c>
      <c r="C97" s="4">
        <f t="shared" ca="1" si="18"/>
        <v>0</v>
      </c>
      <c r="J97" t="s">
        <v>123</v>
      </c>
      <c r="K97" t="str">
        <f t="shared" ca="1" si="19"/>
        <v>.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42203</v>
      </c>
      <c r="B98">
        <f t="shared" si="17"/>
        <v>42203</v>
      </c>
      <c r="C98" s="4">
        <f t="shared" ca="1" si="18"/>
        <v>0</v>
      </c>
      <c r="J98" t="s">
        <v>123</v>
      </c>
      <c r="K98" t="str">
        <f t="shared" ca="1" si="19"/>
        <v>.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42203</v>
      </c>
      <c r="B99">
        <f t="shared" si="17"/>
        <v>42203</v>
      </c>
      <c r="C99" s="4">
        <f t="shared" ca="1" si="18"/>
        <v>0</v>
      </c>
      <c r="J99" t="s">
        <v>123</v>
      </c>
      <c r="K99" t="str">
        <f t="shared" ca="1" si="19"/>
        <v>.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42203</v>
      </c>
      <c r="B100">
        <f t="shared" si="17"/>
        <v>42203</v>
      </c>
      <c r="C100" s="4">
        <f t="shared" ca="1" si="18"/>
        <v>0</v>
      </c>
      <c r="J100" t="s">
        <v>123</v>
      </c>
      <c r="K100" t="str">
        <f t="shared" ca="1" si="19"/>
        <v>.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78</v>
      </c>
      <c r="K103" t="s">
        <v>864</v>
      </c>
    </row>
    <row r="104" spans="1:34" x14ac:dyDescent="0.3">
      <c r="G104" t="s">
        <v>153</v>
      </c>
      <c r="I104" t="str">
        <f>CONCATENATE(MID($K$103,11,5), " Report")</f>
        <v>03-21 Report</v>
      </c>
      <c r="K104" s="6">
        <v>42817</v>
      </c>
    </row>
    <row r="105" spans="1:34" x14ac:dyDescent="0.3">
      <c r="F105" t="s">
        <v>150</v>
      </c>
      <c r="G105">
        <f ca="1">COUNTIFS(K2:K100,"=NTR")</f>
        <v>14</v>
      </c>
      <c r="I105">
        <f ca="1">INDIRECT("'" &amp; $K$103 &amp; "'!$g" &amp; ROW())</f>
        <v>13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12</v>
      </c>
      <c r="I106">
        <f t="shared" ref="I106:I111" ca="1" si="24">INDIRECT("'" &amp; $K$103 &amp; "'!$g" &amp; ROW())</f>
        <v>6</v>
      </c>
      <c r="K106" s="7"/>
    </row>
    <row r="107" spans="1:34" x14ac:dyDescent="0.3">
      <c r="F107" t="s">
        <v>157</v>
      </c>
      <c r="G107">
        <f>COUNTIFS(B2:B81,"&gt;7",B2:B81,"&lt;400")-11</f>
        <v>10</v>
      </c>
      <c r="I107">
        <f t="shared" ca="1" si="24"/>
        <v>13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78</v>
      </c>
      <c r="I109">
        <f t="shared" ca="1" si="24"/>
        <v>78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8</v>
      </c>
      <c r="I111">
        <f t="shared" ca="1" si="24"/>
        <v>11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10</v>
      </c>
      <c r="H115" s="1">
        <f>COUNTIFS($F$2:$F$95,F115 &amp; "*",$H$2:$H$95,"P0")</f>
        <v>6</v>
      </c>
      <c r="I115" s="1">
        <f ca="1">INDIRECT("'" &amp; $K$103 &amp; "'!$g" &amp; ROW())</f>
        <v>12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1</v>
      </c>
      <c r="I116" s="1">
        <f t="shared" ref="I116:I132" ca="1" si="27">INDIRECT("'" &amp; $K$103 &amp; "'!$g" &amp; ROW())</f>
        <v>1</v>
      </c>
      <c r="K116" s="4" t="s">
        <v>238</v>
      </c>
    </row>
    <row r="117" spans="5:13" x14ac:dyDescent="0.3">
      <c r="F117" t="s">
        <v>63</v>
      </c>
      <c r="G117" s="1">
        <f t="shared" si="25"/>
        <v>9</v>
      </c>
      <c r="H117" s="1">
        <f t="shared" si="26"/>
        <v>6</v>
      </c>
      <c r="I117" s="1">
        <f t="shared" ca="1" si="27"/>
        <v>8</v>
      </c>
    </row>
    <row r="118" spans="5:13" x14ac:dyDescent="0.3">
      <c r="F118" t="s">
        <v>70</v>
      </c>
      <c r="G118" s="1">
        <f t="shared" si="25"/>
        <v>5</v>
      </c>
      <c r="H118" s="1">
        <f t="shared" si="26"/>
        <v>5</v>
      </c>
      <c r="I118" s="1">
        <f t="shared" ca="1" si="27"/>
        <v>4</v>
      </c>
    </row>
    <row r="119" spans="5:13" x14ac:dyDescent="0.3">
      <c r="F119" t="s">
        <v>253</v>
      </c>
      <c r="G119" s="1">
        <f t="shared" si="25"/>
        <v>8</v>
      </c>
      <c r="H119" s="1">
        <f t="shared" si="26"/>
        <v>7</v>
      </c>
      <c r="I119" s="1">
        <f t="shared" ca="1" si="27"/>
        <v>4</v>
      </c>
      <c r="K119" t="s">
        <v>161</v>
      </c>
    </row>
    <row r="120" spans="5:13" x14ac:dyDescent="0.3">
      <c r="F120" t="s">
        <v>48</v>
      </c>
      <c r="G120" s="1">
        <f t="shared" si="25"/>
        <v>3</v>
      </c>
      <c r="H120" s="1">
        <f t="shared" si="26"/>
        <v>1</v>
      </c>
      <c r="I120" s="1">
        <f t="shared" ca="1" si="27"/>
        <v>3</v>
      </c>
      <c r="K120" t="s">
        <v>162</v>
      </c>
    </row>
    <row r="121" spans="5:13" x14ac:dyDescent="0.3">
      <c r="F121" t="s">
        <v>215</v>
      </c>
      <c r="G121" s="1">
        <f t="shared" si="25"/>
        <v>1</v>
      </c>
      <c r="H121" s="1">
        <f t="shared" si="26"/>
        <v>1</v>
      </c>
      <c r="I121" s="1">
        <f t="shared" ca="1" si="27"/>
        <v>2</v>
      </c>
      <c r="K121" t="s">
        <v>163</v>
      </c>
    </row>
    <row r="122" spans="5:13" x14ac:dyDescent="0.3">
      <c r="F122" t="s">
        <v>28</v>
      </c>
      <c r="G122" s="1">
        <f t="shared" si="25"/>
        <v>5</v>
      </c>
      <c r="H122" s="1">
        <f t="shared" si="26"/>
        <v>2</v>
      </c>
      <c r="I122" s="1">
        <f t="shared" ca="1" si="27"/>
        <v>4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6</v>
      </c>
      <c r="H124" s="1">
        <f t="shared" si="26"/>
        <v>2</v>
      </c>
      <c r="I124" s="1">
        <f t="shared" ca="1" si="27"/>
        <v>5</v>
      </c>
    </row>
    <row r="125" spans="5:13" x14ac:dyDescent="0.3">
      <c r="F125" t="s">
        <v>75</v>
      </c>
      <c r="G125" s="1">
        <f t="shared" si="25"/>
        <v>8</v>
      </c>
      <c r="H125" s="1">
        <f t="shared" si="26"/>
        <v>3</v>
      </c>
      <c r="I125" s="1">
        <f t="shared" ca="1" si="27"/>
        <v>8</v>
      </c>
      <c r="M125" t="str">
        <f>CONCATENATE("Prev Rpt= ",$K$103)</f>
        <v>Prev Rpt= bugs-2017-03-21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44</v>
      </c>
      <c r="M126">
        <f ca="1">INDIRECT("'" &amp; $K$103 &amp; "'!$l" &amp; ROW())</f>
        <v>45</v>
      </c>
    </row>
    <row r="127" spans="5:13" x14ac:dyDescent="0.3">
      <c r="F127" t="s">
        <v>97</v>
      </c>
      <c r="G127" s="1">
        <f t="shared" si="25"/>
        <v>1</v>
      </c>
      <c r="H127" s="1">
        <f t="shared" si="26"/>
        <v>1</v>
      </c>
      <c r="I127" s="1">
        <f t="shared" ca="1" si="27"/>
        <v>1</v>
      </c>
      <c r="K127" t="s">
        <v>199</v>
      </c>
      <c r="L127">
        <f>COUNTIFS(H2:H95, "p1")</f>
        <v>11</v>
      </c>
      <c r="M127">
        <f ca="1">INDIRECT("'" &amp; $K$103 &amp; "'!$l" &amp; ROW())</f>
        <v>11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18</v>
      </c>
      <c r="M128">
        <f ca="1">INDIRECT("'" &amp; $K$103 &amp; "'!$l" &amp; ROW())</f>
        <v>14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2</v>
      </c>
      <c r="K129" t="s">
        <v>203</v>
      </c>
      <c r="L129">
        <f>COUNTIFS(H2:H95, "unspecified")</f>
        <v>5</v>
      </c>
      <c r="M129">
        <f ca="1">INDIRECT("'" &amp; $K$103 &amp; "'!$l" &amp; ROW())</f>
        <v>8</v>
      </c>
    </row>
    <row r="130" spans="5:13" x14ac:dyDescent="0.3">
      <c r="F130" t="s">
        <v>86</v>
      </c>
      <c r="G130" s="1">
        <f t="shared" si="25"/>
        <v>14</v>
      </c>
      <c r="H130" s="1">
        <f t="shared" si="26"/>
        <v>7</v>
      </c>
      <c r="I130" s="1">
        <f t="shared" ca="1" si="27"/>
        <v>16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1</v>
      </c>
      <c r="L131" s="1">
        <f>SUM(L126:L129)</f>
        <v>78</v>
      </c>
      <c r="M131" s="1">
        <f ca="1">SUM(M126:M129)</f>
        <v>78</v>
      </c>
    </row>
    <row r="132" spans="5:13" s="1" customFormat="1" x14ac:dyDescent="0.3">
      <c r="F132" s="1" t="s">
        <v>55</v>
      </c>
      <c r="G132" s="1">
        <f>COUNTIFS($F$2:$F$95,F132 &amp; "*")</f>
        <v>5</v>
      </c>
      <c r="H132" s="1">
        <f>COUNTIFS($F$2:$F$95,F132 &amp; "*",$H$2:$H$95,"P0")</f>
        <v>1</v>
      </c>
      <c r="I132" s="1">
        <f t="shared" ca="1" si="27"/>
        <v>7</v>
      </c>
    </row>
    <row r="133" spans="5:13" s="1" customFormat="1" x14ac:dyDescent="0.3">
      <c r="G133" s="1">
        <f>SUM(G115:G132)</f>
        <v>78</v>
      </c>
      <c r="H133" s="1">
        <f>SUM(H115:H132)</f>
        <v>44</v>
      </c>
      <c r="I133" s="1">
        <f ca="1">SUM(I115:I132)</f>
        <v>78</v>
      </c>
      <c r="K133" s="13" t="s">
        <v>833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4</v>
      </c>
      <c r="I136" s="1">
        <f ca="1">INDIRECT("'" &amp; $K$103 &amp; "'!$g" &amp; ROW())</f>
        <v>5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44</v>
      </c>
      <c r="I137" s="1">
        <f ca="1">INDIRECT("'" &amp; $K$103 &amp; "'!$g" &amp; ROW())</f>
        <v>47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30</v>
      </c>
      <c r="I138" s="1">
        <f ca="1">INDIRECT("'" &amp; $K$103 &amp; "'!$g" &amp; ROW())</f>
        <v>26</v>
      </c>
    </row>
    <row r="139" spans="5:13" x14ac:dyDescent="0.3">
      <c r="G139">
        <f>SUM(G136:G138)</f>
        <v>78</v>
      </c>
      <c r="I139">
        <f ca="1">INDIRECT("'" &amp; $K$103 &amp; "'!$g" &amp; ROW())</f>
        <v>78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48</v>
      </c>
      <c r="I141">
        <f ca="1">INDIRECT("'" &amp; $K$103 &amp; "'!$g" &amp;ROW())</f>
        <v>45</v>
      </c>
    </row>
    <row r="142" spans="5:13" s="1" customFormat="1" x14ac:dyDescent="0.3">
      <c r="E142"/>
      <c r="F142" t="s">
        <v>77</v>
      </c>
      <c r="G142">
        <f t="shared" si="28"/>
        <v>2</v>
      </c>
      <c r="I142">
        <f t="shared" ref="I142:I147" ca="1" si="29">INDIRECT("'" &amp; $K$103 &amp; "'!$g" &amp;ROW())</f>
        <v>2</v>
      </c>
    </row>
    <row r="143" spans="5:13" x14ac:dyDescent="0.3">
      <c r="F143" t="s">
        <v>43</v>
      </c>
      <c r="G143">
        <f t="shared" si="28"/>
        <v>15</v>
      </c>
      <c r="I143">
        <f t="shared" ca="1" si="29"/>
        <v>16</v>
      </c>
    </row>
    <row r="144" spans="5:13" s="1" customFormat="1" x14ac:dyDescent="0.3">
      <c r="E144"/>
      <c r="F144" t="s">
        <v>29</v>
      </c>
      <c r="G144">
        <f t="shared" si="28"/>
        <v>11</v>
      </c>
      <c r="I144">
        <f t="shared" ca="1" si="29"/>
        <v>14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0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78</v>
      </c>
      <c r="I149" s="1">
        <f ca="1">SUM(I141:I147)</f>
        <v>78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1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0</v>
      </c>
    </row>
    <row r="157" spans="5:9" x14ac:dyDescent="0.3">
      <c r="F157" t="s">
        <v>639</v>
      </c>
      <c r="G157">
        <f t="shared" si="31"/>
        <v>1</v>
      </c>
      <c r="I157">
        <f t="shared" ca="1" si="30"/>
        <v>11</v>
      </c>
    </row>
    <row r="158" spans="5:9" x14ac:dyDescent="0.3">
      <c r="F158" t="s">
        <v>769</v>
      </c>
      <c r="G158">
        <f t="shared" si="31"/>
        <v>9</v>
      </c>
      <c r="I158">
        <f t="shared" ca="1" si="30"/>
        <v>5</v>
      </c>
    </row>
    <row r="159" spans="5:9" x14ac:dyDescent="0.3">
      <c r="F159" t="s">
        <v>768</v>
      </c>
      <c r="G159">
        <f t="shared" si="31"/>
        <v>7</v>
      </c>
      <c r="I159">
        <f t="shared" ca="1" si="30"/>
        <v>5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101" priority="4">
      <formula>IF(AND(F2 &lt;&gt; AE2, AE2 &lt;&gt; "NTR"), 1,0)</formula>
    </cfRule>
  </conditionalFormatting>
  <conditionalFormatting sqref="M2:M100">
    <cfRule type="expression" dxfId="100" priority="3">
      <formula>IF(AND(M2&lt;&gt;AF2,AF2 &lt;&gt; "---"),IF(AF2 &lt;&gt; "NoTarg",1,0),0)</formula>
    </cfRule>
  </conditionalFormatting>
  <conditionalFormatting sqref="L2:L100">
    <cfRule type="expression" dxfId="99" priority="2">
      <formula>IF(AND(L2 &lt;&gt; AG2, AG2 &lt;&gt; "NoWaive"), 1,0)</formula>
    </cfRule>
  </conditionalFormatting>
  <conditionalFormatting sqref="H2:H100">
    <cfRule type="expression" dxfId="98" priority="1">
      <formula>IF(AND(H2 &lt;&gt; AH2, AH2 &lt;&gt; "NTR"), 1,0)</formula>
    </cfRule>
  </conditionalFormatting>
  <conditionalFormatting sqref="A131:E133 G131:H131 F133:I133 A116:H130 F132:H132 I116:I132 J116:BA133 A134:BA500 A2:BA115">
    <cfRule type="expression" dxfId="97" priority="5">
      <formula>MOD(ROW(),2)=0</formula>
    </cfRule>
  </conditionalFormatting>
  <hyperlinks>
    <hyperlink ref="K115" r:id="rId1"/>
    <hyperlink ref="K1" location="'bugs-2017-03-23'!K118" display="Prev Notes"/>
    <hyperlink ref="N111" location="'bugs-2017-03-23'!A2" display="Top"/>
    <hyperlink ref="K116" r:id="rId2"/>
    <hyperlink ref="E4" r:id="rId3" display="moorthy.mm@hpe.com"/>
    <hyperlink ref="E75" r:id="rId4" display="gabriel.vicoveanu@hpe.com"/>
    <hyperlink ref="E48" r:id="rId5" display="akshay.ballal@hpe.com"/>
    <hyperlink ref="K137" r:id="rId6"/>
    <hyperlink ref="K134" r:id="rId7"/>
    <hyperlink ref="E63" r:id="rId8" display="matt.dumm@hpe.com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1729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0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1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2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3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4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5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6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7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AH174"/>
  <sheetViews>
    <sheetView zoomScale="62" zoomScaleNormal="62" workbookViewId="0">
      <pane ySplit="1" topLeftCell="A112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63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78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21-Mar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835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11</v>
      </c>
      <c r="B2">
        <f t="shared" ref="B2:B33" si="1">DAYS360(AB2,$K$104)</f>
        <v>11</v>
      </c>
      <c r="C2" s="4">
        <f t="shared" ref="C2:C33" ca="1" si="2">HYPERLINK($N$174 &amp; INDIRECT("d" &amp; ROW()),INDIRECT("d" &amp; ROW()))</f>
        <v>96940</v>
      </c>
      <c r="D2">
        <v>96940</v>
      </c>
      <c r="E2" t="s">
        <v>62</v>
      </c>
      <c r="F2" t="s">
        <v>45</v>
      </c>
      <c r="G2" t="s">
        <v>482</v>
      </c>
      <c r="H2" t="s">
        <v>94</v>
      </c>
      <c r="I2" t="s">
        <v>249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744</v>
      </c>
      <c r="Q2" t="s">
        <v>21</v>
      </c>
      <c r="S2" t="s">
        <v>269</v>
      </c>
      <c r="T2" t="s">
        <v>36</v>
      </c>
      <c r="U2" t="s">
        <v>39</v>
      </c>
      <c r="V2" t="s">
        <v>82</v>
      </c>
      <c r="W2" t="s">
        <v>95</v>
      </c>
      <c r="X2" t="s">
        <v>290</v>
      </c>
      <c r="Y2" t="s">
        <v>484</v>
      </c>
      <c r="AA2" s="2">
        <v>42804.136145833334</v>
      </c>
      <c r="AB2" s="2">
        <v>42804.136157407411</v>
      </c>
      <c r="AD2">
        <v>1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11</v>
      </c>
      <c r="B3">
        <f t="shared" si="1"/>
        <v>1</v>
      </c>
      <c r="C3" s="4">
        <f t="shared" ca="1" si="2"/>
        <v>96943</v>
      </c>
      <c r="D3">
        <v>96943</v>
      </c>
      <c r="E3" t="s">
        <v>145</v>
      </c>
      <c r="F3" t="s">
        <v>45</v>
      </c>
      <c r="G3" t="s">
        <v>55</v>
      </c>
      <c r="H3" t="s">
        <v>156</v>
      </c>
      <c r="I3" t="s">
        <v>123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753</v>
      </c>
      <c r="Q3" t="s">
        <v>21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484</v>
      </c>
      <c r="AA3" s="2">
        <v>42804.168564814812</v>
      </c>
      <c r="AB3" s="2">
        <v>42814.990729166668</v>
      </c>
      <c r="AD3">
        <v>7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unspecified</v>
      </c>
    </row>
    <row r="4" spans="1:34" x14ac:dyDescent="0.3">
      <c r="A4">
        <f t="shared" si="0"/>
        <v>154</v>
      </c>
      <c r="B4">
        <f t="shared" si="1"/>
        <v>36</v>
      </c>
      <c r="C4" s="4">
        <f t="shared" ca="1" si="2"/>
        <v>90773</v>
      </c>
      <c r="D4">
        <v>90773</v>
      </c>
      <c r="E4" t="s">
        <v>412</v>
      </c>
      <c r="F4" t="s">
        <v>45</v>
      </c>
      <c r="G4" t="s">
        <v>46</v>
      </c>
      <c r="H4" t="s">
        <v>94</v>
      </c>
      <c r="I4" t="s">
        <v>30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294</v>
      </c>
      <c r="Q4" t="s">
        <v>82</v>
      </c>
      <c r="S4" t="s">
        <v>269</v>
      </c>
      <c r="T4" t="s">
        <v>36</v>
      </c>
      <c r="U4" t="s">
        <v>35</v>
      </c>
      <c r="V4" t="s">
        <v>29</v>
      </c>
      <c r="W4" t="s">
        <v>44</v>
      </c>
      <c r="X4" t="s">
        <v>272</v>
      </c>
      <c r="Y4" t="s">
        <v>100</v>
      </c>
      <c r="AA4" s="2">
        <v>42660.272858796299</v>
      </c>
      <c r="AB4" s="2">
        <v>42781.136886574073</v>
      </c>
      <c r="AD4">
        <v>5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>NoWaive</v>
      </c>
      <c r="AH4" t="str">
        <f t="shared" ca="1" si="7"/>
        <v>P2</v>
      </c>
    </row>
    <row r="5" spans="1:34" x14ac:dyDescent="0.3">
      <c r="A5">
        <f t="shared" si="0"/>
        <v>111</v>
      </c>
      <c r="B5">
        <f t="shared" si="1"/>
        <v>7</v>
      </c>
      <c r="C5" s="4">
        <f t="shared" ca="1" si="2"/>
        <v>93106</v>
      </c>
      <c r="D5">
        <v>93106</v>
      </c>
      <c r="E5" t="s">
        <v>412</v>
      </c>
      <c r="F5" t="s">
        <v>45</v>
      </c>
      <c r="G5" t="s">
        <v>46</v>
      </c>
      <c r="H5" t="s">
        <v>184</v>
      </c>
      <c r="I5" t="s">
        <v>245</v>
      </c>
      <c r="J5" t="s">
        <v>123</v>
      </c>
      <c r="K5" t="str">
        <f t="shared" ca="1" si="3"/>
        <v>.</v>
      </c>
      <c r="L5" t="s">
        <v>484</v>
      </c>
      <c r="M5" t="s">
        <v>484</v>
      </c>
      <c r="N5" t="s">
        <v>295</v>
      </c>
      <c r="Q5" t="s">
        <v>82</v>
      </c>
      <c r="S5" t="s">
        <v>269</v>
      </c>
      <c r="T5" t="s">
        <v>36</v>
      </c>
      <c r="U5" t="s">
        <v>39</v>
      </c>
      <c r="V5" t="s">
        <v>82</v>
      </c>
      <c r="W5" t="s">
        <v>95</v>
      </c>
      <c r="X5" t="s">
        <v>272</v>
      </c>
      <c r="Y5" t="s">
        <v>100</v>
      </c>
      <c r="AA5" s="2">
        <v>42704.326469907406</v>
      </c>
      <c r="AB5" s="2">
        <v>42808.045081018521</v>
      </c>
      <c r="AD5">
        <v>5</v>
      </c>
      <c r="AE5" t="str">
        <f t="shared" ca="1" si="4"/>
        <v>ADE</v>
      </c>
      <c r="AF5" t="str">
        <f t="shared" ca="1" si="5"/>
        <v xml:space="preserve"> ---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64</v>
      </c>
      <c r="B6">
        <f t="shared" si="1"/>
        <v>5</v>
      </c>
      <c r="C6" s="4">
        <f t="shared" ca="1" si="2"/>
        <v>94665</v>
      </c>
      <c r="D6">
        <v>94665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768</v>
      </c>
      <c r="N6" t="s">
        <v>298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192</v>
      </c>
      <c r="AA6" s="2">
        <v>42752.942291666666</v>
      </c>
      <c r="AB6" s="2">
        <v>42810.113634259258</v>
      </c>
      <c r="AD6">
        <v>9</v>
      </c>
      <c r="AE6" t="str">
        <f t="shared" ca="1" si="4"/>
        <v>ADE</v>
      </c>
      <c r="AF6" t="str">
        <f t="shared" ca="1" si="5"/>
        <v>Avitus_1.4.0.62-20170405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57</v>
      </c>
      <c r="B7">
        <f t="shared" si="1"/>
        <v>0</v>
      </c>
      <c r="C7" s="4">
        <f t="shared" ca="1" si="2"/>
        <v>94952</v>
      </c>
      <c r="D7">
        <v>94952</v>
      </c>
      <c r="E7" t="s">
        <v>251</v>
      </c>
      <c r="F7" t="s">
        <v>45</v>
      </c>
      <c r="G7" t="s">
        <v>55</v>
      </c>
      <c r="H7" t="s">
        <v>184</v>
      </c>
      <c r="I7" t="s">
        <v>68</v>
      </c>
      <c r="J7" t="s">
        <v>123</v>
      </c>
      <c r="K7" t="str">
        <f t="shared" ca="1" si="3"/>
        <v>.</v>
      </c>
      <c r="L7" t="s">
        <v>484</v>
      </c>
      <c r="M7" t="s">
        <v>768</v>
      </c>
      <c r="N7" t="s">
        <v>301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95</v>
      </c>
      <c r="X7" t="s">
        <v>145</v>
      </c>
      <c r="Y7" t="s">
        <v>484</v>
      </c>
      <c r="Z7" t="s">
        <v>192</v>
      </c>
      <c r="AA7" s="2">
        <v>42759.143217592595</v>
      </c>
      <c r="AB7" s="2">
        <v>42815.121018518519</v>
      </c>
      <c r="AD7">
        <v>4</v>
      </c>
      <c r="AE7" t="str">
        <f t="shared" ca="1" si="4"/>
        <v>ADE</v>
      </c>
      <c r="AF7" t="str">
        <f t="shared" ca="1" si="5"/>
        <v>Avitus_1.4.0.60-20170322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43</v>
      </c>
      <c r="B8">
        <f t="shared" si="1"/>
        <v>5</v>
      </c>
      <c r="C8" s="4">
        <f t="shared" ca="1" si="2"/>
        <v>95630</v>
      </c>
      <c r="D8">
        <v>95630</v>
      </c>
      <c r="E8" t="s">
        <v>248</v>
      </c>
      <c r="F8" t="s">
        <v>45</v>
      </c>
      <c r="G8" t="s">
        <v>55</v>
      </c>
      <c r="H8" t="s">
        <v>184</v>
      </c>
      <c r="I8" t="s">
        <v>68</v>
      </c>
      <c r="J8" t="s">
        <v>123</v>
      </c>
      <c r="K8" t="str">
        <f t="shared" ca="1" si="3"/>
        <v>.</v>
      </c>
      <c r="L8" t="s">
        <v>484</v>
      </c>
      <c r="M8" t="s">
        <v>639</v>
      </c>
      <c r="N8" t="s">
        <v>289</v>
      </c>
      <c r="Q8" t="s">
        <v>82</v>
      </c>
      <c r="S8" t="s">
        <v>269</v>
      </c>
      <c r="T8" t="s">
        <v>51</v>
      </c>
      <c r="U8" t="s">
        <v>39</v>
      </c>
      <c r="V8" t="s">
        <v>82</v>
      </c>
      <c r="W8" t="s">
        <v>95</v>
      </c>
      <c r="X8" t="s">
        <v>290</v>
      </c>
      <c r="Y8" t="s">
        <v>484</v>
      </c>
      <c r="Z8" t="s">
        <v>192</v>
      </c>
      <c r="AA8" s="2">
        <v>42774.405694444446</v>
      </c>
      <c r="AB8" s="2">
        <v>42810.113912037035</v>
      </c>
      <c r="AD8">
        <v>5</v>
      </c>
      <c r="AE8" t="str">
        <f t="shared" ca="1" si="4"/>
        <v>ADE</v>
      </c>
      <c r="AF8" t="str">
        <f t="shared" ca="1" si="5"/>
        <v>Avitus_1.4.0.60-20170322</v>
      </c>
      <c r="AG8" t="str">
        <f t="shared" ca="1" si="6"/>
        <v>NoWaive</v>
      </c>
      <c r="AH8" t="str">
        <f t="shared" ca="1" si="7"/>
        <v>P0</v>
      </c>
    </row>
    <row r="9" spans="1:34" x14ac:dyDescent="0.3">
      <c r="A9">
        <f t="shared" si="0"/>
        <v>27</v>
      </c>
      <c r="B9">
        <f t="shared" si="1"/>
        <v>5</v>
      </c>
      <c r="C9" s="4">
        <f t="shared" ca="1" si="2"/>
        <v>96357</v>
      </c>
      <c r="D9">
        <v>96357</v>
      </c>
      <c r="E9" t="s">
        <v>248</v>
      </c>
      <c r="F9" t="s">
        <v>45</v>
      </c>
      <c r="G9" t="s">
        <v>55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639</v>
      </c>
      <c r="N9" t="s">
        <v>585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410</v>
      </c>
      <c r="Y9" t="s">
        <v>484</v>
      </c>
      <c r="AA9" s="2">
        <v>42790.228784722225</v>
      </c>
      <c r="AB9" s="2">
        <v>42810.227314814816</v>
      </c>
      <c r="AD9">
        <v>2</v>
      </c>
      <c r="AE9" t="str">
        <f t="shared" ca="1" si="4"/>
        <v>ADE</v>
      </c>
      <c r="AF9" t="str">
        <f t="shared" ca="1" si="5"/>
        <v>Avitus_1.4.0.59-20170315</v>
      </c>
      <c r="AG9" t="str">
        <f t="shared" ca="1" si="6"/>
        <v>NoWaive</v>
      </c>
      <c r="AH9" t="str">
        <f t="shared" ca="1" si="7"/>
        <v>P0</v>
      </c>
    </row>
    <row r="10" spans="1:34" x14ac:dyDescent="0.3">
      <c r="A10">
        <f t="shared" si="0"/>
        <v>27</v>
      </c>
      <c r="B10">
        <f t="shared" si="1"/>
        <v>24</v>
      </c>
      <c r="C10" s="4">
        <f t="shared" ca="1" si="2"/>
        <v>96366</v>
      </c>
      <c r="D10">
        <v>96366</v>
      </c>
      <c r="E10" t="s">
        <v>59</v>
      </c>
      <c r="F10" t="s">
        <v>45</v>
      </c>
      <c r="G10" t="s">
        <v>46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587</v>
      </c>
      <c r="P10" t="s">
        <v>117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109</v>
      </c>
      <c r="X10" t="s">
        <v>410</v>
      </c>
      <c r="Y10" t="s">
        <v>484</v>
      </c>
      <c r="AA10" s="2">
        <v>42790.25513888889</v>
      </c>
      <c r="AB10" s="2">
        <v>42793.286423611113</v>
      </c>
      <c r="AD10">
        <v>1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P0</v>
      </c>
    </row>
    <row r="11" spans="1:34" x14ac:dyDescent="0.3">
      <c r="A11">
        <f t="shared" si="0"/>
        <v>27</v>
      </c>
      <c r="B11">
        <f t="shared" si="1"/>
        <v>21</v>
      </c>
      <c r="C11" s="4">
        <f t="shared" ca="1" si="2"/>
        <v>96370</v>
      </c>
      <c r="D11">
        <v>96370</v>
      </c>
      <c r="E11" t="s">
        <v>62</v>
      </c>
      <c r="F11" t="s">
        <v>45</v>
      </c>
      <c r="G11" t="s">
        <v>46</v>
      </c>
      <c r="H11" t="s">
        <v>184</v>
      </c>
      <c r="I11" t="s">
        <v>560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591</v>
      </c>
      <c r="Q11" t="s">
        <v>82</v>
      </c>
      <c r="S11" t="s">
        <v>269</v>
      </c>
      <c r="T11" t="s">
        <v>23</v>
      </c>
      <c r="U11" t="s">
        <v>39</v>
      </c>
      <c r="V11" t="s">
        <v>82</v>
      </c>
      <c r="W11" t="s">
        <v>95</v>
      </c>
      <c r="X11" t="s">
        <v>405</v>
      </c>
      <c r="Y11" t="s">
        <v>484</v>
      </c>
      <c r="AA11" s="2">
        <v>42790.31486111111</v>
      </c>
      <c r="AB11" s="2">
        <v>42794.964004629626</v>
      </c>
      <c r="AD11">
        <v>6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5</v>
      </c>
      <c r="B12">
        <f t="shared" si="1"/>
        <v>0</v>
      </c>
      <c r="C12" s="4">
        <f t="shared" ca="1" si="2"/>
        <v>97125</v>
      </c>
      <c r="D12">
        <v>97125</v>
      </c>
      <c r="E12" t="s">
        <v>536</v>
      </c>
      <c r="F12" t="s">
        <v>45</v>
      </c>
      <c r="G12" t="s">
        <v>46</v>
      </c>
      <c r="H12" t="s">
        <v>156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790</v>
      </c>
      <c r="Q12" t="s">
        <v>82</v>
      </c>
      <c r="S12" t="s">
        <v>269</v>
      </c>
      <c r="T12" t="s">
        <v>36</v>
      </c>
      <c r="U12" t="s">
        <v>39</v>
      </c>
      <c r="V12" t="s">
        <v>82</v>
      </c>
      <c r="W12" t="s">
        <v>90</v>
      </c>
      <c r="X12" t="s">
        <v>536</v>
      </c>
      <c r="Y12" t="s">
        <v>484</v>
      </c>
      <c r="AA12" s="2">
        <v>42810.059907407405</v>
      </c>
      <c r="AB12" s="2">
        <v>42815.153425925928</v>
      </c>
      <c r="AD12">
        <v>4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P2</v>
      </c>
    </row>
    <row r="13" spans="1:34" x14ac:dyDescent="0.3">
      <c r="A13">
        <f t="shared" si="0"/>
        <v>2</v>
      </c>
      <c r="B13">
        <f t="shared" si="1"/>
        <v>0</v>
      </c>
      <c r="C13" s="4">
        <f t="shared" ca="1" si="2"/>
        <v>97247</v>
      </c>
      <c r="D13">
        <v>97247</v>
      </c>
      <c r="E13" t="s">
        <v>438</v>
      </c>
      <c r="F13" t="s">
        <v>45</v>
      </c>
      <c r="G13" t="s">
        <v>131</v>
      </c>
      <c r="H13" t="s">
        <v>184</v>
      </c>
      <c r="I13" t="s">
        <v>68</v>
      </c>
      <c r="J13" t="s">
        <v>123</v>
      </c>
      <c r="K13" t="str">
        <f t="shared" ca="1" si="3"/>
        <v>NTR</v>
      </c>
      <c r="L13" t="s">
        <v>484</v>
      </c>
      <c r="M13" t="s">
        <v>768</v>
      </c>
      <c r="N13" t="s">
        <v>816</v>
      </c>
      <c r="P13" t="s">
        <v>616</v>
      </c>
      <c r="Q13" t="s">
        <v>82</v>
      </c>
      <c r="S13" t="s">
        <v>269</v>
      </c>
      <c r="T13" t="s">
        <v>36</v>
      </c>
      <c r="U13" t="s">
        <v>39</v>
      </c>
      <c r="V13" t="s">
        <v>82</v>
      </c>
      <c r="W13" t="s">
        <v>90</v>
      </c>
      <c r="X13" t="s">
        <v>617</v>
      </c>
      <c r="Y13" t="s">
        <v>484</v>
      </c>
      <c r="AA13" s="2">
        <v>42813.979155092595</v>
      </c>
      <c r="AB13" s="2">
        <v>42815.055590277778</v>
      </c>
      <c r="AD13">
        <v>4</v>
      </c>
      <c r="AE13" t="str">
        <f t="shared" ca="1" si="4"/>
        <v>NTR</v>
      </c>
      <c r="AF13" t="str">
        <f t="shared" ca="1" si="5"/>
        <v>NoTarg</v>
      </c>
      <c r="AG13" t="str">
        <f t="shared" ca="1" si="6"/>
        <v>NoWaive</v>
      </c>
      <c r="AH13" t="str">
        <f t="shared" ca="1" si="7"/>
        <v>NTR</v>
      </c>
    </row>
    <row r="14" spans="1:34" x14ac:dyDescent="0.3">
      <c r="A14">
        <f t="shared" si="0"/>
        <v>5</v>
      </c>
      <c r="B14">
        <f t="shared" si="1"/>
        <v>1</v>
      </c>
      <c r="C14" s="4">
        <f t="shared" ca="1" si="2"/>
        <v>97130</v>
      </c>
      <c r="D14">
        <v>97130</v>
      </c>
      <c r="E14" t="s">
        <v>803</v>
      </c>
      <c r="F14" t="s">
        <v>61</v>
      </c>
      <c r="G14" t="s">
        <v>783</v>
      </c>
      <c r="H14" t="s">
        <v>184</v>
      </c>
      <c r="I14" t="s">
        <v>68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817</v>
      </c>
      <c r="Q14" t="s">
        <v>82</v>
      </c>
      <c r="S14" t="s">
        <v>269</v>
      </c>
      <c r="T14" t="s">
        <v>36</v>
      </c>
      <c r="U14" t="s">
        <v>35</v>
      </c>
      <c r="V14" t="s">
        <v>82</v>
      </c>
      <c r="W14" t="s">
        <v>54</v>
      </c>
      <c r="X14" t="s">
        <v>522</v>
      </c>
      <c r="Y14" t="s">
        <v>484</v>
      </c>
      <c r="Z14" t="s">
        <v>312</v>
      </c>
      <c r="AA14" s="2">
        <v>42810.142129629632</v>
      </c>
      <c r="AB14" s="2">
        <v>42814.254074074073</v>
      </c>
      <c r="AD14">
        <v>12</v>
      </c>
      <c r="AE14" t="str">
        <f t="shared" ca="1" si="4"/>
        <v>AntiVirus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P2</v>
      </c>
    </row>
    <row r="15" spans="1:34" x14ac:dyDescent="0.3">
      <c r="A15">
        <f t="shared" si="0"/>
        <v>12</v>
      </c>
      <c r="B15">
        <f t="shared" si="1"/>
        <v>4</v>
      </c>
      <c r="C15" s="4">
        <f t="shared" ca="1" si="2"/>
        <v>96925</v>
      </c>
      <c r="D15">
        <v>96925</v>
      </c>
      <c r="E15" t="s">
        <v>62</v>
      </c>
      <c r="F15" t="s">
        <v>63</v>
      </c>
      <c r="G15" t="s">
        <v>733</v>
      </c>
      <c r="H15" t="s">
        <v>184</v>
      </c>
      <c r="I15" t="s">
        <v>24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741</v>
      </c>
      <c r="O15">
        <v>17067</v>
      </c>
      <c r="Q15" t="s">
        <v>21</v>
      </c>
      <c r="S15" t="s">
        <v>269</v>
      </c>
      <c r="T15" t="s">
        <v>36</v>
      </c>
      <c r="U15" t="s">
        <v>22</v>
      </c>
      <c r="V15" t="s">
        <v>190</v>
      </c>
      <c r="W15" t="s">
        <v>26</v>
      </c>
      <c r="X15" t="s">
        <v>742</v>
      </c>
      <c r="Y15" t="s">
        <v>100</v>
      </c>
      <c r="AA15" s="2">
        <v>42803.627939814818</v>
      </c>
      <c r="AB15" s="2">
        <v>42811.317164351851</v>
      </c>
      <c r="AD15">
        <v>12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x14ac:dyDescent="0.3">
      <c r="A16">
        <f t="shared" si="0"/>
        <v>71</v>
      </c>
      <c r="B16">
        <f t="shared" si="1"/>
        <v>0</v>
      </c>
      <c r="C16" s="4">
        <f t="shared" ca="1" si="2"/>
        <v>94384</v>
      </c>
      <c r="D16">
        <v>94384</v>
      </c>
      <c r="E16" t="s">
        <v>130</v>
      </c>
      <c r="F16" t="s">
        <v>63</v>
      </c>
      <c r="G16" t="s">
        <v>64</v>
      </c>
      <c r="H16" t="s">
        <v>184</v>
      </c>
      <c r="I16" t="s">
        <v>81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308</v>
      </c>
      <c r="Q16" t="s">
        <v>82</v>
      </c>
      <c r="S16" t="s">
        <v>269</v>
      </c>
      <c r="T16" t="s">
        <v>36</v>
      </c>
      <c r="U16" t="s">
        <v>22</v>
      </c>
      <c r="V16" t="s">
        <v>82</v>
      </c>
      <c r="W16" t="s">
        <v>90</v>
      </c>
      <c r="X16" t="s">
        <v>300</v>
      </c>
      <c r="Y16" t="s">
        <v>484</v>
      </c>
      <c r="AA16" s="2">
        <v>42745.123425925929</v>
      </c>
      <c r="AB16" s="2">
        <v>42815.059293981481</v>
      </c>
      <c r="AD16">
        <v>11</v>
      </c>
      <c r="AE16" t="str">
        <f t="shared" ca="1" si="4"/>
        <v>AvatarFS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54</v>
      </c>
      <c r="B17">
        <f t="shared" si="1"/>
        <v>1</v>
      </c>
      <c r="C17" s="4">
        <f t="shared" ca="1" si="2"/>
        <v>95107</v>
      </c>
      <c r="D17">
        <v>95107</v>
      </c>
      <c r="E17" t="s">
        <v>146</v>
      </c>
      <c r="F17" t="s">
        <v>63</v>
      </c>
      <c r="G17" t="s">
        <v>66</v>
      </c>
      <c r="H17" t="s">
        <v>184</v>
      </c>
      <c r="I17" t="s">
        <v>30</v>
      </c>
      <c r="J17" t="s">
        <v>123</v>
      </c>
      <c r="K17" t="str">
        <f t="shared" ca="1" si="3"/>
        <v>.</v>
      </c>
      <c r="L17" t="s">
        <v>484</v>
      </c>
      <c r="M17" t="s">
        <v>769</v>
      </c>
      <c r="N17" t="s">
        <v>309</v>
      </c>
      <c r="P17" t="s">
        <v>210</v>
      </c>
      <c r="Q17" t="s">
        <v>82</v>
      </c>
      <c r="S17" t="s">
        <v>269</v>
      </c>
      <c r="T17" t="s">
        <v>23</v>
      </c>
      <c r="U17" t="s">
        <v>22</v>
      </c>
      <c r="V17" t="s">
        <v>82</v>
      </c>
      <c r="W17" t="s">
        <v>54</v>
      </c>
      <c r="X17" t="s">
        <v>146</v>
      </c>
      <c r="Y17" t="s">
        <v>484</v>
      </c>
      <c r="AA17" s="2">
        <v>42762.147650462961</v>
      </c>
      <c r="AB17" s="2">
        <v>42814.434479166666</v>
      </c>
      <c r="AD17">
        <v>6</v>
      </c>
      <c r="AE17" t="str">
        <f t="shared" ca="1" si="4"/>
        <v>AvatarFS</v>
      </c>
      <c r="AF17" t="str">
        <f t="shared" ca="1" si="5"/>
        <v>Avitus_1.4.0.61-20170329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29</v>
      </c>
      <c r="B18">
        <f t="shared" si="1"/>
        <v>5</v>
      </c>
      <c r="C18" s="4">
        <f t="shared" ca="1" si="2"/>
        <v>96279</v>
      </c>
      <c r="D18">
        <v>96279</v>
      </c>
      <c r="E18" t="s">
        <v>804</v>
      </c>
      <c r="F18" t="s">
        <v>63</v>
      </c>
      <c r="G18" t="s">
        <v>55</v>
      </c>
      <c r="H18" t="s">
        <v>184</v>
      </c>
      <c r="I18" t="s">
        <v>649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545</v>
      </c>
      <c r="Q18" t="s">
        <v>82</v>
      </c>
      <c r="S18" t="s">
        <v>269</v>
      </c>
      <c r="T18" t="s">
        <v>36</v>
      </c>
      <c r="U18" t="s">
        <v>22</v>
      </c>
      <c r="V18" t="s">
        <v>82</v>
      </c>
      <c r="W18" t="s">
        <v>90</v>
      </c>
      <c r="X18" t="s">
        <v>405</v>
      </c>
      <c r="Y18" t="s">
        <v>100</v>
      </c>
      <c r="AA18" s="2">
        <v>42788.363287037035</v>
      </c>
      <c r="AB18" s="2">
        <v>42810.963067129633</v>
      </c>
      <c r="AD18">
        <v>2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>NoWaive</v>
      </c>
      <c r="AH18" t="str">
        <f t="shared" ca="1" si="7"/>
        <v>P0</v>
      </c>
    </row>
    <row r="19" spans="1:34" x14ac:dyDescent="0.3">
      <c r="A19">
        <f t="shared" si="0"/>
        <v>17</v>
      </c>
      <c r="B19">
        <f t="shared" si="1"/>
        <v>0</v>
      </c>
      <c r="C19" s="4">
        <f t="shared" ca="1" si="2"/>
        <v>96673</v>
      </c>
      <c r="D19">
        <v>96673</v>
      </c>
      <c r="E19" t="s">
        <v>410</v>
      </c>
      <c r="F19" t="s">
        <v>63</v>
      </c>
      <c r="G19" t="s">
        <v>647</v>
      </c>
      <c r="H19" t="s">
        <v>184</v>
      </c>
      <c r="I19" t="s">
        <v>81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670</v>
      </c>
      <c r="Q19" t="s">
        <v>82</v>
      </c>
      <c r="S19" t="s">
        <v>269</v>
      </c>
      <c r="T19" t="s">
        <v>23</v>
      </c>
      <c r="U19" t="s">
        <v>22</v>
      </c>
      <c r="V19" t="s">
        <v>82</v>
      </c>
      <c r="W19" t="s">
        <v>90</v>
      </c>
      <c r="X19" t="s">
        <v>654</v>
      </c>
      <c r="Y19" t="s">
        <v>484</v>
      </c>
      <c r="AA19" s="2">
        <v>42798.216932870368</v>
      </c>
      <c r="AB19" s="2">
        <v>42815.141979166663</v>
      </c>
      <c r="AD19">
        <v>4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14</v>
      </c>
      <c r="B20">
        <f t="shared" si="1"/>
        <v>0</v>
      </c>
      <c r="C20" s="4">
        <f t="shared" ca="1" si="2"/>
        <v>96764</v>
      </c>
      <c r="D20">
        <v>96764</v>
      </c>
      <c r="E20" t="s">
        <v>410</v>
      </c>
      <c r="F20" t="s">
        <v>63</v>
      </c>
      <c r="G20" t="s">
        <v>647</v>
      </c>
      <c r="H20" t="s">
        <v>184</v>
      </c>
      <c r="I20" t="s">
        <v>81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653</v>
      </c>
      <c r="Q20" t="s">
        <v>82</v>
      </c>
      <c r="S20" t="s">
        <v>269</v>
      </c>
      <c r="T20" t="s">
        <v>23</v>
      </c>
      <c r="U20" t="s">
        <v>22</v>
      </c>
      <c r="V20" t="s">
        <v>82</v>
      </c>
      <c r="W20" t="s">
        <v>90</v>
      </c>
      <c r="X20" t="s">
        <v>654</v>
      </c>
      <c r="Y20" t="s">
        <v>484</v>
      </c>
      <c r="AA20" s="2">
        <v>42801.104432870372</v>
      </c>
      <c r="AB20" s="2">
        <v>42815.140717592592</v>
      </c>
      <c r="AD20">
        <v>12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unspecified</v>
      </c>
    </row>
    <row r="21" spans="1:34" x14ac:dyDescent="0.3">
      <c r="A21">
        <f t="shared" si="0"/>
        <v>4</v>
      </c>
      <c r="B21">
        <f t="shared" si="1"/>
        <v>1</v>
      </c>
      <c r="C21" s="4">
        <f t="shared" ca="1" si="2"/>
        <v>97187</v>
      </c>
      <c r="D21">
        <v>97187</v>
      </c>
      <c r="E21" t="s">
        <v>801</v>
      </c>
      <c r="F21" t="s">
        <v>63</v>
      </c>
      <c r="G21" t="s">
        <v>446</v>
      </c>
      <c r="H21" t="s">
        <v>112</v>
      </c>
      <c r="I21" t="s">
        <v>247</v>
      </c>
      <c r="J21" t="s">
        <v>123</v>
      </c>
      <c r="K21" t="str">
        <f t="shared" ca="1" si="3"/>
        <v>NTR</v>
      </c>
      <c r="L21" t="s">
        <v>484</v>
      </c>
      <c r="M21" t="s">
        <v>484</v>
      </c>
      <c r="N21" t="s">
        <v>818</v>
      </c>
      <c r="O21">
        <v>17100</v>
      </c>
      <c r="Q21" t="s">
        <v>82</v>
      </c>
      <c r="S21" t="s">
        <v>269</v>
      </c>
      <c r="T21" t="s">
        <v>36</v>
      </c>
      <c r="U21" t="s">
        <v>35</v>
      </c>
      <c r="V21" t="s">
        <v>190</v>
      </c>
      <c r="W21" t="s">
        <v>26</v>
      </c>
      <c r="X21" t="s">
        <v>108</v>
      </c>
      <c r="Y21" t="s">
        <v>103</v>
      </c>
      <c r="AA21" s="2">
        <v>42811.371180555558</v>
      </c>
      <c r="AB21" s="2">
        <v>42814.01935185185</v>
      </c>
      <c r="AD21">
        <v>1</v>
      </c>
      <c r="AE21" t="str">
        <f t="shared" ca="1" si="4"/>
        <v>NTR</v>
      </c>
      <c r="AF21" t="str">
        <f t="shared" ca="1" si="5"/>
        <v>NoTarg</v>
      </c>
      <c r="AG21" t="str">
        <f t="shared" ca="1" si="6"/>
        <v>NoWaive</v>
      </c>
      <c r="AH21" t="str">
        <f t="shared" ca="1" si="7"/>
        <v>NTR</v>
      </c>
    </row>
    <row r="22" spans="1:34" x14ac:dyDescent="0.3">
      <c r="A22">
        <f t="shared" si="0"/>
        <v>1</v>
      </c>
      <c r="B22">
        <f t="shared" si="1"/>
        <v>0</v>
      </c>
      <c r="C22" s="4">
        <f t="shared" ca="1" si="2"/>
        <v>97251</v>
      </c>
      <c r="D22">
        <v>97251</v>
      </c>
      <c r="E22" t="s">
        <v>138</v>
      </c>
      <c r="F22" t="s">
        <v>63</v>
      </c>
      <c r="G22" t="s">
        <v>120</v>
      </c>
      <c r="H22" t="s">
        <v>94</v>
      </c>
      <c r="I22" t="s">
        <v>701</v>
      </c>
      <c r="J22" t="s">
        <v>123</v>
      </c>
      <c r="K22" t="str">
        <f t="shared" ca="1" si="3"/>
        <v>NTR</v>
      </c>
      <c r="L22" t="s">
        <v>484</v>
      </c>
      <c r="M22" t="s">
        <v>769</v>
      </c>
      <c r="N22" t="s">
        <v>819</v>
      </c>
      <c r="P22" t="s">
        <v>820</v>
      </c>
      <c r="Q22" t="s">
        <v>82</v>
      </c>
      <c r="S22" t="s">
        <v>269</v>
      </c>
      <c r="T22" t="s">
        <v>36</v>
      </c>
      <c r="U22" t="s">
        <v>35</v>
      </c>
      <c r="V22" t="s">
        <v>29</v>
      </c>
      <c r="W22" t="s">
        <v>90</v>
      </c>
      <c r="X22" t="s">
        <v>412</v>
      </c>
      <c r="Y22" t="s">
        <v>484</v>
      </c>
      <c r="AA22" s="2">
        <v>42814.013414351852</v>
      </c>
      <c r="AB22" s="2">
        <v>42815.155949074076</v>
      </c>
      <c r="AD22">
        <v>5</v>
      </c>
      <c r="AE22" t="str">
        <f t="shared" ca="1" si="4"/>
        <v>NTR</v>
      </c>
      <c r="AF22" t="str">
        <f t="shared" ca="1" si="5"/>
        <v>NoTarg</v>
      </c>
      <c r="AG22" t="str">
        <f t="shared" ca="1" si="6"/>
        <v>NoWaive</v>
      </c>
      <c r="AH22" t="str">
        <f t="shared" ca="1" si="7"/>
        <v>NTR</v>
      </c>
    </row>
    <row r="23" spans="1:34" x14ac:dyDescent="0.3">
      <c r="A23">
        <f t="shared" si="0"/>
        <v>352</v>
      </c>
      <c r="B23">
        <f t="shared" si="1"/>
        <v>61</v>
      </c>
      <c r="C23" s="4">
        <f t="shared" ca="1" si="2"/>
        <v>79691</v>
      </c>
      <c r="D23">
        <v>79691</v>
      </c>
      <c r="E23" t="s">
        <v>69</v>
      </c>
      <c r="F23" t="s">
        <v>70</v>
      </c>
      <c r="G23" t="s">
        <v>71</v>
      </c>
      <c r="H23" t="s">
        <v>184</v>
      </c>
      <c r="I23" t="s">
        <v>68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310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95</v>
      </c>
      <c r="X23" t="s">
        <v>311</v>
      </c>
      <c r="Y23" t="s">
        <v>484</v>
      </c>
      <c r="Z23" t="s">
        <v>312</v>
      </c>
      <c r="AA23" s="2">
        <v>42458.048437500001</v>
      </c>
      <c r="AB23" s="2">
        <v>42755.033599537041</v>
      </c>
      <c r="AD23">
        <v>6</v>
      </c>
      <c r="AE23" t="str">
        <f t="shared" ca="1" si="4"/>
        <v>Documentation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260</v>
      </c>
      <c r="B24">
        <f t="shared" si="1"/>
        <v>44</v>
      </c>
      <c r="C24" s="4">
        <f t="shared" ca="1" si="2"/>
        <v>85572</v>
      </c>
      <c r="D24">
        <v>85572</v>
      </c>
      <c r="E24" t="s">
        <v>252</v>
      </c>
      <c r="F24" t="s">
        <v>70</v>
      </c>
      <c r="G24" t="s">
        <v>71</v>
      </c>
      <c r="H24" t="s">
        <v>184</v>
      </c>
      <c r="I24" t="s">
        <v>81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313</v>
      </c>
      <c r="Q24" t="s">
        <v>82</v>
      </c>
      <c r="S24" t="s">
        <v>269</v>
      </c>
      <c r="T24" t="s">
        <v>23</v>
      </c>
      <c r="U24" t="s">
        <v>39</v>
      </c>
      <c r="V24" t="s">
        <v>82</v>
      </c>
      <c r="W24" t="s">
        <v>95</v>
      </c>
      <c r="X24" t="s">
        <v>272</v>
      </c>
      <c r="Y24" t="s">
        <v>484</v>
      </c>
      <c r="AA24" s="2">
        <v>42552.705081018517</v>
      </c>
      <c r="AB24" s="2">
        <v>42773.558530092596</v>
      </c>
      <c r="AD24">
        <v>6</v>
      </c>
      <c r="AE24" t="str">
        <f t="shared" ca="1" si="4"/>
        <v>Documentation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202</v>
      </c>
      <c r="B25">
        <f t="shared" si="1"/>
        <v>61</v>
      </c>
      <c r="C25" s="4">
        <f t="shared" ca="1" si="2"/>
        <v>88250</v>
      </c>
      <c r="D25">
        <v>88250</v>
      </c>
      <c r="E25" t="s">
        <v>72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314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105</v>
      </c>
      <c r="X25" t="s">
        <v>315</v>
      </c>
      <c r="Y25" t="s">
        <v>484</v>
      </c>
      <c r="Z25" t="s">
        <v>316</v>
      </c>
      <c r="AA25" s="2">
        <v>42611.350347222222</v>
      </c>
      <c r="AB25" s="2">
        <v>42755.033576388887</v>
      </c>
      <c r="AD25">
        <v>7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11</v>
      </c>
      <c r="B26">
        <f t="shared" si="1"/>
        <v>11</v>
      </c>
      <c r="C26" s="4">
        <f t="shared" ca="1" si="2"/>
        <v>96941</v>
      </c>
      <c r="D26">
        <v>96941</v>
      </c>
      <c r="E26" t="s">
        <v>69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749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54</v>
      </c>
      <c r="X26" t="s">
        <v>188</v>
      </c>
      <c r="Y26" t="s">
        <v>484</v>
      </c>
      <c r="Z26" t="s">
        <v>335</v>
      </c>
      <c r="AA26" s="2">
        <v>42804.150763888887</v>
      </c>
      <c r="AB26" s="2">
        <v>42804.495324074072</v>
      </c>
      <c r="AD26">
        <v>8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12</v>
      </c>
      <c r="B27">
        <f t="shared" si="1"/>
        <v>0</v>
      </c>
      <c r="C27" s="4">
        <f t="shared" ca="1" si="2"/>
        <v>96893</v>
      </c>
      <c r="D27">
        <v>96893</v>
      </c>
      <c r="E27" t="s">
        <v>805</v>
      </c>
      <c r="F27" t="s">
        <v>253</v>
      </c>
      <c r="G27" t="s">
        <v>254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707</v>
      </c>
      <c r="P27" t="s">
        <v>821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95</v>
      </c>
      <c r="X27" t="s">
        <v>257</v>
      </c>
      <c r="Y27" t="s">
        <v>484</v>
      </c>
      <c r="Z27" t="s">
        <v>319</v>
      </c>
      <c r="AA27" s="2">
        <v>42803.157187500001</v>
      </c>
      <c r="AB27" s="2">
        <v>42815.212407407409</v>
      </c>
      <c r="AD27">
        <v>12</v>
      </c>
      <c r="AE27" t="str">
        <f t="shared" ca="1" si="4"/>
        <v>File Access Auditing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5</v>
      </c>
      <c r="B28">
        <f t="shared" si="1"/>
        <v>3</v>
      </c>
      <c r="C28" s="4">
        <f t="shared" ca="1" si="2"/>
        <v>97134</v>
      </c>
      <c r="D28">
        <v>97134</v>
      </c>
      <c r="E28" t="s">
        <v>447</v>
      </c>
      <c r="F28" t="s">
        <v>253</v>
      </c>
      <c r="G28" t="s">
        <v>255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795</v>
      </c>
      <c r="Q28" t="s">
        <v>82</v>
      </c>
      <c r="S28" t="s">
        <v>269</v>
      </c>
      <c r="T28" t="s">
        <v>36</v>
      </c>
      <c r="U28" t="s">
        <v>39</v>
      </c>
      <c r="V28" t="s">
        <v>82</v>
      </c>
      <c r="W28" t="s">
        <v>95</v>
      </c>
      <c r="X28" t="s">
        <v>318</v>
      </c>
      <c r="Y28" t="s">
        <v>484</v>
      </c>
      <c r="Z28" t="s">
        <v>319</v>
      </c>
      <c r="AA28" s="2">
        <v>42810.198680555557</v>
      </c>
      <c r="AB28" s="2">
        <v>42812.034259259257</v>
      </c>
      <c r="AD28">
        <v>4</v>
      </c>
      <c r="AE28" t="str">
        <f t="shared" ca="1" si="4"/>
        <v>File Access Auditing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P1</v>
      </c>
    </row>
    <row r="29" spans="1:34" x14ac:dyDescent="0.3">
      <c r="A29">
        <f t="shared" si="0"/>
        <v>1</v>
      </c>
      <c r="B29">
        <f t="shared" si="1"/>
        <v>1</v>
      </c>
      <c r="C29" s="4">
        <f t="shared" ca="1" si="2"/>
        <v>97255</v>
      </c>
      <c r="D29">
        <v>97255</v>
      </c>
      <c r="E29" t="s">
        <v>140</v>
      </c>
      <c r="F29" t="s">
        <v>253</v>
      </c>
      <c r="G29" t="s">
        <v>254</v>
      </c>
      <c r="H29" t="s">
        <v>184</v>
      </c>
      <c r="I29" t="s">
        <v>68</v>
      </c>
      <c r="J29" t="s">
        <v>123</v>
      </c>
      <c r="K29" t="str">
        <f t="shared" ca="1" si="3"/>
        <v>NTR</v>
      </c>
      <c r="L29" t="s">
        <v>484</v>
      </c>
      <c r="M29" t="s">
        <v>639</v>
      </c>
      <c r="N29" t="s">
        <v>822</v>
      </c>
      <c r="Q29" t="s">
        <v>82</v>
      </c>
      <c r="S29" t="s">
        <v>269</v>
      </c>
      <c r="T29" t="s">
        <v>36</v>
      </c>
      <c r="U29" t="s">
        <v>22</v>
      </c>
      <c r="V29" t="s">
        <v>82</v>
      </c>
      <c r="W29" t="s">
        <v>95</v>
      </c>
      <c r="X29" t="s">
        <v>318</v>
      </c>
      <c r="Y29" t="s">
        <v>484</v>
      </c>
      <c r="Z29" t="s">
        <v>319</v>
      </c>
      <c r="AA29" s="2">
        <v>42814.043032407404</v>
      </c>
      <c r="AB29" s="2">
        <v>42814.424895833334</v>
      </c>
      <c r="AD29">
        <v>1</v>
      </c>
      <c r="AE29" t="str">
        <f t="shared" ca="1" si="4"/>
        <v>NTR</v>
      </c>
      <c r="AF29" t="str">
        <f t="shared" ca="1" si="5"/>
        <v>NoTarg</v>
      </c>
      <c r="AG29" t="str">
        <f t="shared" ca="1" si="6"/>
        <v>NoWaive</v>
      </c>
      <c r="AH29" t="str">
        <f t="shared" ca="1" si="7"/>
        <v>NTR</v>
      </c>
    </row>
    <row r="30" spans="1:34" x14ac:dyDescent="0.3">
      <c r="A30">
        <f t="shared" si="0"/>
        <v>0</v>
      </c>
      <c r="B30">
        <f t="shared" si="1"/>
        <v>0</v>
      </c>
      <c r="C30" s="4">
        <f t="shared" ca="1" si="2"/>
        <v>97298</v>
      </c>
      <c r="D30">
        <v>97298</v>
      </c>
      <c r="E30" t="s">
        <v>413</v>
      </c>
      <c r="F30" t="s">
        <v>253</v>
      </c>
      <c r="G30" t="s">
        <v>255</v>
      </c>
      <c r="H30" t="s">
        <v>94</v>
      </c>
      <c r="J30" t="s">
        <v>123</v>
      </c>
      <c r="K30" t="str">
        <f t="shared" ca="1" si="3"/>
        <v>NTR</v>
      </c>
      <c r="L30" t="s">
        <v>484</v>
      </c>
      <c r="M30" t="s">
        <v>484</v>
      </c>
      <c r="N30" t="s">
        <v>823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90</v>
      </c>
      <c r="X30" t="s">
        <v>824</v>
      </c>
      <c r="Y30" t="s">
        <v>484</v>
      </c>
      <c r="AA30" s="2">
        <v>42815.055254629631</v>
      </c>
      <c r="AB30" s="2">
        <v>42815.21166666667</v>
      </c>
      <c r="AD30">
        <v>2</v>
      </c>
      <c r="AE30" t="str">
        <f t="shared" ca="1" si="4"/>
        <v>NTR</v>
      </c>
      <c r="AF30" t="str">
        <f t="shared" ca="1" si="5"/>
        <v>NoTarg</v>
      </c>
      <c r="AG30" t="str">
        <f t="shared" ca="1" si="6"/>
        <v>NoWaive</v>
      </c>
      <c r="AH30" t="str">
        <f t="shared" ca="1" si="7"/>
        <v>NTR</v>
      </c>
    </row>
    <row r="31" spans="1:34" x14ac:dyDescent="0.3">
      <c r="A31">
        <f t="shared" si="0"/>
        <v>13</v>
      </c>
      <c r="B31">
        <f t="shared" si="1"/>
        <v>1</v>
      </c>
      <c r="C31" s="4">
        <f t="shared" ca="1" si="2"/>
        <v>96863</v>
      </c>
      <c r="D31">
        <v>96863</v>
      </c>
      <c r="E31" t="s">
        <v>179</v>
      </c>
      <c r="F31" t="s">
        <v>48</v>
      </c>
      <c r="G31" t="s">
        <v>180</v>
      </c>
      <c r="H31" t="s">
        <v>94</v>
      </c>
      <c r="I31" t="s">
        <v>24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766</v>
      </c>
      <c r="Q31" t="s">
        <v>21</v>
      </c>
      <c r="S31" t="s">
        <v>269</v>
      </c>
      <c r="T31" t="s">
        <v>36</v>
      </c>
      <c r="U31" t="s">
        <v>35</v>
      </c>
      <c r="V31" t="s">
        <v>82</v>
      </c>
      <c r="W31" t="s">
        <v>54</v>
      </c>
      <c r="X31" t="s">
        <v>47</v>
      </c>
      <c r="Y31" t="s">
        <v>484</v>
      </c>
      <c r="AA31" s="2">
        <v>42802.446145833332</v>
      </c>
      <c r="AB31" s="2">
        <v>42814.708391203705</v>
      </c>
      <c r="AC31" t="s">
        <v>750</v>
      </c>
      <c r="AD31">
        <v>13</v>
      </c>
      <c r="AE31" t="str">
        <f t="shared" ca="1" si="4"/>
        <v>FileSystem Management (IAS)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P2</v>
      </c>
    </row>
    <row r="32" spans="1:34" x14ac:dyDescent="0.3">
      <c r="A32">
        <f t="shared" si="0"/>
        <v>5</v>
      </c>
      <c r="B32">
        <f t="shared" si="1"/>
        <v>1</v>
      </c>
      <c r="C32" s="4">
        <f t="shared" ca="1" si="2"/>
        <v>97143</v>
      </c>
      <c r="D32">
        <v>97143</v>
      </c>
      <c r="E32" t="s">
        <v>465</v>
      </c>
      <c r="F32" t="s">
        <v>48</v>
      </c>
      <c r="G32" t="s">
        <v>800</v>
      </c>
      <c r="H32" t="s">
        <v>156</v>
      </c>
      <c r="I32" t="s">
        <v>123</v>
      </c>
      <c r="J32" t="s">
        <v>123</v>
      </c>
      <c r="K32" t="str">
        <f t="shared" ca="1" si="3"/>
        <v>NTR</v>
      </c>
      <c r="L32" t="s">
        <v>484</v>
      </c>
      <c r="M32" t="s">
        <v>484</v>
      </c>
      <c r="N32" t="s">
        <v>811</v>
      </c>
      <c r="Q32" t="s">
        <v>21</v>
      </c>
      <c r="S32" t="s">
        <v>269</v>
      </c>
      <c r="T32" t="s">
        <v>23</v>
      </c>
      <c r="U32" t="s">
        <v>22</v>
      </c>
      <c r="V32" t="s">
        <v>82</v>
      </c>
      <c r="W32" t="s">
        <v>54</v>
      </c>
      <c r="X32" t="s">
        <v>127</v>
      </c>
      <c r="Y32" t="s">
        <v>484</v>
      </c>
      <c r="AA32" s="2">
        <v>42810.338310185187</v>
      </c>
      <c r="AB32" s="2">
        <v>42814.737557870372</v>
      </c>
      <c r="AD32">
        <v>4</v>
      </c>
      <c r="AE32" t="str">
        <f t="shared" ca="1" si="4"/>
        <v>NTR</v>
      </c>
      <c r="AF32" t="str">
        <f t="shared" ca="1" si="5"/>
        <v>NoTarg</v>
      </c>
      <c r="AG32" t="str">
        <f t="shared" ca="1" si="6"/>
        <v>NoWaive</v>
      </c>
      <c r="AH32" t="str">
        <f t="shared" ca="1" si="7"/>
        <v>NTR</v>
      </c>
    </row>
    <row r="33" spans="1:34" x14ac:dyDescent="0.3">
      <c r="A33">
        <f t="shared" si="0"/>
        <v>24</v>
      </c>
      <c r="B33">
        <f t="shared" si="1"/>
        <v>1</v>
      </c>
      <c r="C33" s="4">
        <f t="shared" ca="1" si="2"/>
        <v>96441</v>
      </c>
      <c r="D33">
        <v>96441</v>
      </c>
      <c r="E33" t="s">
        <v>703</v>
      </c>
      <c r="F33" t="s">
        <v>48</v>
      </c>
      <c r="G33" t="s">
        <v>466</v>
      </c>
      <c r="H33" t="s">
        <v>184</v>
      </c>
      <c r="I33" t="s">
        <v>81</v>
      </c>
      <c r="J33" t="s">
        <v>123</v>
      </c>
      <c r="K33" t="str">
        <f t="shared" ca="1" si="3"/>
        <v>.</v>
      </c>
      <c r="L33" t="s">
        <v>484</v>
      </c>
      <c r="M33" t="s">
        <v>769</v>
      </c>
      <c r="N33" t="s">
        <v>717</v>
      </c>
      <c r="Q33" t="s">
        <v>82</v>
      </c>
      <c r="S33" t="s">
        <v>269</v>
      </c>
      <c r="T33" t="s">
        <v>36</v>
      </c>
      <c r="U33" t="s">
        <v>35</v>
      </c>
      <c r="V33" t="s">
        <v>82</v>
      </c>
      <c r="W33" t="s">
        <v>54</v>
      </c>
      <c r="X33" t="s">
        <v>41</v>
      </c>
      <c r="Y33" t="s">
        <v>484</v>
      </c>
      <c r="AA33" s="2">
        <v>42793.647534722222</v>
      </c>
      <c r="AB33" s="2">
        <v>42814.584074074075</v>
      </c>
      <c r="AC33" t="s">
        <v>718</v>
      </c>
      <c r="AD33">
        <v>7</v>
      </c>
      <c r="AE33" t="str">
        <f t="shared" ca="1" si="4"/>
        <v>FileSystem Management (IAS)</v>
      </c>
      <c r="AF33" t="str">
        <f t="shared" ca="1" si="5"/>
        <v>Avitus_1.4.0.60-20170322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133</v>
      </c>
      <c r="B34">
        <f t="shared" ref="B34:B65" si="9">DAYS360(AB34,$K$104)</f>
        <v>0</v>
      </c>
      <c r="C34" s="4">
        <f t="shared" ref="C34:C65" ca="1" si="10">HYPERLINK($N$174 &amp; INDIRECT("d" &amp; ROW()),INDIRECT("d" &amp; ROW()))</f>
        <v>91994</v>
      </c>
      <c r="D34">
        <v>91994</v>
      </c>
      <c r="E34" t="s">
        <v>414</v>
      </c>
      <c r="F34" t="s">
        <v>215</v>
      </c>
      <c r="G34" t="s">
        <v>761</v>
      </c>
      <c r="H34" t="s">
        <v>184</v>
      </c>
      <c r="I34" t="s">
        <v>81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768</v>
      </c>
      <c r="N34" t="s">
        <v>362</v>
      </c>
      <c r="P34" t="s">
        <v>825</v>
      </c>
      <c r="Q34" t="s">
        <v>82</v>
      </c>
      <c r="S34" t="s">
        <v>269</v>
      </c>
      <c r="T34" t="s">
        <v>36</v>
      </c>
      <c r="U34" t="s">
        <v>35</v>
      </c>
      <c r="V34" t="s">
        <v>82</v>
      </c>
      <c r="W34" t="s">
        <v>54</v>
      </c>
      <c r="X34" t="s">
        <v>272</v>
      </c>
      <c r="Y34" t="s">
        <v>484</v>
      </c>
      <c r="AA34" s="2">
        <v>42682.225185185183</v>
      </c>
      <c r="AB34" s="2">
        <v>42815.198495370372</v>
      </c>
      <c r="AC34" t="s">
        <v>402</v>
      </c>
      <c r="AD34">
        <v>7</v>
      </c>
      <c r="AE34" t="str">
        <f t="shared" ref="AE34:AE65" ca="1" si="12">IFERROR(VLOOKUP($D34,INDIRECT("'" &amp; $K$103 &amp; "'!$C$2:$K$90"),4,FALSE),"NTR")</f>
        <v>Performance Monitor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15</v>
      </c>
      <c r="B35">
        <f t="shared" si="9"/>
        <v>0</v>
      </c>
      <c r="C35" s="4">
        <f t="shared" ca="1" si="10"/>
        <v>96740</v>
      </c>
      <c r="D35">
        <v>96740</v>
      </c>
      <c r="E35" t="s">
        <v>414</v>
      </c>
      <c r="F35" t="s">
        <v>215</v>
      </c>
      <c r="G35" t="s">
        <v>415</v>
      </c>
      <c r="H35" t="s">
        <v>184</v>
      </c>
      <c r="I35" t="s">
        <v>81</v>
      </c>
      <c r="J35" t="s">
        <v>123</v>
      </c>
      <c r="K35" t="str">
        <f t="shared" ca="1" si="11"/>
        <v>.</v>
      </c>
      <c r="L35" t="s">
        <v>484</v>
      </c>
      <c r="M35" t="s">
        <v>639</v>
      </c>
      <c r="N35" t="s">
        <v>826</v>
      </c>
      <c r="P35" t="s">
        <v>716</v>
      </c>
      <c r="Q35" t="s">
        <v>82</v>
      </c>
      <c r="S35" t="s">
        <v>269</v>
      </c>
      <c r="T35" t="s">
        <v>36</v>
      </c>
      <c r="U35" t="s">
        <v>35</v>
      </c>
      <c r="V35" t="s">
        <v>82</v>
      </c>
      <c r="W35" t="s">
        <v>54</v>
      </c>
      <c r="X35" t="s">
        <v>41</v>
      </c>
      <c r="Y35" t="s">
        <v>484</v>
      </c>
      <c r="AA35" s="2">
        <v>42800.600127314814</v>
      </c>
      <c r="AB35" s="2">
        <v>42815.139976851853</v>
      </c>
      <c r="AD35">
        <v>3</v>
      </c>
      <c r="AE35" t="str">
        <f t="shared" ca="1" si="12"/>
        <v>Performance Monitor</v>
      </c>
      <c r="AF35" t="str">
        <f t="shared" ca="1" si="13"/>
        <v>Avitus_1.4.0.60-20170322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38</v>
      </c>
      <c r="B36">
        <f t="shared" si="9"/>
        <v>19</v>
      </c>
      <c r="C36" s="4">
        <f t="shared" ca="1" si="10"/>
        <v>95826</v>
      </c>
      <c r="D36">
        <v>95826</v>
      </c>
      <c r="E36" t="s">
        <v>246</v>
      </c>
      <c r="F36" t="s">
        <v>28</v>
      </c>
      <c r="G36" t="s">
        <v>481</v>
      </c>
      <c r="H36" t="s">
        <v>184</v>
      </c>
      <c r="I36" t="s">
        <v>81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379</v>
      </c>
      <c r="P36" t="s">
        <v>38</v>
      </c>
      <c r="Q36" t="s">
        <v>287</v>
      </c>
      <c r="R36" t="s">
        <v>82</v>
      </c>
      <c r="S36" t="s">
        <v>269</v>
      </c>
      <c r="T36" t="s">
        <v>36</v>
      </c>
      <c r="U36" t="s">
        <v>22</v>
      </c>
      <c r="V36" t="s">
        <v>82</v>
      </c>
      <c r="W36" t="s">
        <v>54</v>
      </c>
      <c r="X36" t="s">
        <v>108</v>
      </c>
      <c r="Y36" t="s">
        <v>484</v>
      </c>
      <c r="AA36" s="2">
        <v>42779.683287037034</v>
      </c>
      <c r="AB36" s="2">
        <v>42796.483796296299</v>
      </c>
      <c r="AC36" t="s">
        <v>170</v>
      </c>
      <c r="AD36">
        <v>4</v>
      </c>
      <c r="AE36" t="str">
        <f t="shared" ca="1" si="12"/>
        <v>Platform Software</v>
      </c>
      <c r="AF36" t="str">
        <f t="shared" ca="1" si="13"/>
        <v xml:space="preserve"> ---</v>
      </c>
      <c r="AG36" t="str">
        <f t="shared" ca="1" si="14"/>
        <v>NoWaive</v>
      </c>
      <c r="AH36" t="str">
        <f t="shared" ca="1" si="15"/>
        <v>P0</v>
      </c>
    </row>
    <row r="37" spans="1:34" x14ac:dyDescent="0.3">
      <c r="A37">
        <f t="shared" si="8"/>
        <v>38</v>
      </c>
      <c r="B37">
        <f t="shared" si="9"/>
        <v>3</v>
      </c>
      <c r="C37" s="4">
        <f t="shared" ca="1" si="10"/>
        <v>95829</v>
      </c>
      <c r="D37">
        <v>95829</v>
      </c>
      <c r="E37" t="s">
        <v>760</v>
      </c>
      <c r="F37" t="s">
        <v>28</v>
      </c>
      <c r="G37" t="s">
        <v>376</v>
      </c>
      <c r="H37" t="s">
        <v>184</v>
      </c>
      <c r="I37" t="s">
        <v>245</v>
      </c>
      <c r="J37" t="s">
        <v>123</v>
      </c>
      <c r="K37" t="str">
        <f t="shared" ca="1" si="11"/>
        <v>.</v>
      </c>
      <c r="L37" t="s">
        <v>484</v>
      </c>
      <c r="M37" t="s">
        <v>768</v>
      </c>
      <c r="N37" t="s">
        <v>385</v>
      </c>
      <c r="P37" t="s">
        <v>196</v>
      </c>
      <c r="Q37" t="s">
        <v>287</v>
      </c>
      <c r="R37" t="s">
        <v>82</v>
      </c>
      <c r="S37" t="s">
        <v>269</v>
      </c>
      <c r="T37" t="s">
        <v>36</v>
      </c>
      <c r="U37" t="s">
        <v>35</v>
      </c>
      <c r="V37" t="s">
        <v>279</v>
      </c>
      <c r="W37" t="s">
        <v>32</v>
      </c>
      <c r="X37" t="s">
        <v>108</v>
      </c>
      <c r="Y37" t="s">
        <v>103</v>
      </c>
      <c r="AA37" s="2">
        <v>42779.684513888889</v>
      </c>
      <c r="AB37" s="2">
        <v>42812.044351851851</v>
      </c>
      <c r="AC37" t="s">
        <v>170</v>
      </c>
      <c r="AD37">
        <v>5</v>
      </c>
      <c r="AE37" t="str">
        <f t="shared" ca="1" si="12"/>
        <v>Platform Software</v>
      </c>
      <c r="AF37" t="str">
        <f t="shared" ca="1" si="13"/>
        <v>Avitus_1.4.0.60-20170322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13</v>
      </c>
      <c r="B38">
        <f t="shared" si="9"/>
        <v>7</v>
      </c>
      <c r="C38" s="4">
        <f t="shared" ca="1" si="10"/>
        <v>96875</v>
      </c>
      <c r="D38">
        <v>96875</v>
      </c>
      <c r="E38" t="s">
        <v>185</v>
      </c>
      <c r="F38" t="s">
        <v>28</v>
      </c>
      <c r="G38" t="s">
        <v>700</v>
      </c>
      <c r="H38" t="s">
        <v>94</v>
      </c>
      <c r="I38" t="s">
        <v>701</v>
      </c>
      <c r="J38" t="s">
        <v>123</v>
      </c>
      <c r="K38" t="str">
        <f t="shared" ca="1" si="11"/>
        <v>.</v>
      </c>
      <c r="L38" t="s">
        <v>484</v>
      </c>
      <c r="M38" t="s">
        <v>639</v>
      </c>
      <c r="N38" t="s">
        <v>705</v>
      </c>
      <c r="P38" t="s">
        <v>168</v>
      </c>
      <c r="Q38" t="s">
        <v>287</v>
      </c>
      <c r="R38" t="s">
        <v>82</v>
      </c>
      <c r="S38" t="s">
        <v>269</v>
      </c>
      <c r="T38" t="s">
        <v>23</v>
      </c>
      <c r="U38" t="s">
        <v>22</v>
      </c>
      <c r="V38" t="s">
        <v>82</v>
      </c>
      <c r="W38" t="s">
        <v>706</v>
      </c>
      <c r="X38" t="s">
        <v>108</v>
      </c>
      <c r="Y38" t="s">
        <v>484</v>
      </c>
      <c r="AA38" s="2">
        <v>42802.665810185186</v>
      </c>
      <c r="AB38" s="2">
        <v>42808.348576388889</v>
      </c>
      <c r="AC38" t="s">
        <v>170</v>
      </c>
      <c r="AD38">
        <v>5</v>
      </c>
      <c r="AE38" t="str">
        <f t="shared" ca="1" si="12"/>
        <v>Platform Software</v>
      </c>
      <c r="AF38" t="str">
        <f t="shared" ca="1" si="13"/>
        <v>Avitus_1.4.0.60-20170322</v>
      </c>
      <c r="AG38" t="str">
        <f t="shared" ca="1" si="14"/>
        <v>NoWaive</v>
      </c>
      <c r="AH38" t="str">
        <f t="shared" ca="1" si="15"/>
        <v>P2</v>
      </c>
    </row>
    <row r="39" spans="1:34" x14ac:dyDescent="0.3">
      <c r="A39">
        <f t="shared" si="8"/>
        <v>1</v>
      </c>
      <c r="B39">
        <f t="shared" si="9"/>
        <v>1</v>
      </c>
      <c r="C39" s="4">
        <f t="shared" ca="1" si="10"/>
        <v>97259</v>
      </c>
      <c r="D39">
        <v>97259</v>
      </c>
      <c r="E39" t="s">
        <v>27</v>
      </c>
      <c r="F39" t="s">
        <v>28</v>
      </c>
      <c r="G39" t="s">
        <v>34</v>
      </c>
      <c r="H39" t="s">
        <v>156</v>
      </c>
      <c r="I39" t="s">
        <v>123</v>
      </c>
      <c r="J39" t="s">
        <v>123</v>
      </c>
      <c r="K39" t="str">
        <f t="shared" ca="1" si="11"/>
        <v>NTR</v>
      </c>
      <c r="L39" t="s">
        <v>484</v>
      </c>
      <c r="M39" t="s">
        <v>484</v>
      </c>
      <c r="N39" t="s">
        <v>812</v>
      </c>
      <c r="Q39" t="s">
        <v>21</v>
      </c>
      <c r="S39" t="s">
        <v>269</v>
      </c>
      <c r="T39" t="s">
        <v>23</v>
      </c>
      <c r="U39" t="s">
        <v>22</v>
      </c>
      <c r="V39" t="s">
        <v>82</v>
      </c>
      <c r="W39" t="s">
        <v>90</v>
      </c>
      <c r="X39" t="s">
        <v>617</v>
      </c>
      <c r="Y39" t="s">
        <v>484</v>
      </c>
      <c r="AA39" s="2">
        <v>42814.161041666666</v>
      </c>
      <c r="AB39" s="2">
        <v>42814.979490740741</v>
      </c>
      <c r="AD39">
        <v>6</v>
      </c>
      <c r="AE39" t="str">
        <f t="shared" ca="1" si="12"/>
        <v>NTR</v>
      </c>
      <c r="AF39" t="str">
        <f t="shared" ca="1" si="13"/>
        <v>NoTarg</v>
      </c>
      <c r="AG39" t="str">
        <f t="shared" ca="1" si="14"/>
        <v>NoWaive</v>
      </c>
      <c r="AH39" t="str">
        <f t="shared" ca="1" si="15"/>
        <v>NTR</v>
      </c>
    </row>
    <row r="40" spans="1:34" x14ac:dyDescent="0.3">
      <c r="A40">
        <f t="shared" si="8"/>
        <v>200</v>
      </c>
      <c r="B40">
        <f t="shared" si="9"/>
        <v>1</v>
      </c>
      <c r="C40" s="4">
        <f t="shared" ca="1" si="10"/>
        <v>88457</v>
      </c>
      <c r="D40">
        <v>88457</v>
      </c>
      <c r="E40" t="s">
        <v>408</v>
      </c>
      <c r="F40" t="s">
        <v>42</v>
      </c>
      <c r="G40" t="s">
        <v>407</v>
      </c>
      <c r="H40" t="s">
        <v>112</v>
      </c>
      <c r="I40" t="s">
        <v>30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524</v>
      </c>
      <c r="O40">
        <v>11710</v>
      </c>
      <c r="P40" t="s">
        <v>808</v>
      </c>
      <c r="Q40" t="s">
        <v>287</v>
      </c>
      <c r="R40" t="s">
        <v>82</v>
      </c>
      <c r="S40" t="s">
        <v>269</v>
      </c>
      <c r="T40" t="s">
        <v>23</v>
      </c>
      <c r="U40" t="s">
        <v>22</v>
      </c>
      <c r="V40" t="s">
        <v>25</v>
      </c>
      <c r="W40" t="s">
        <v>26</v>
      </c>
      <c r="X40" t="s">
        <v>41</v>
      </c>
      <c r="Y40" t="s">
        <v>484</v>
      </c>
      <c r="AA40" s="2">
        <v>42614.314895833333</v>
      </c>
      <c r="AB40" s="2">
        <v>42814.716724537036</v>
      </c>
      <c r="AC40" t="s">
        <v>170</v>
      </c>
      <c r="AD40">
        <v>4</v>
      </c>
      <c r="AE40" t="str">
        <f t="shared" ca="1" si="12"/>
        <v>PML Core Services</v>
      </c>
      <c r="AF40" t="str">
        <f t="shared" ca="1" si="13"/>
        <v xml:space="preserve"> ---</v>
      </c>
      <c r="AG40" t="str">
        <f t="shared" ca="1" si="14"/>
        <v>NoWaive</v>
      </c>
      <c r="AH40" t="str">
        <f t="shared" ca="1" si="15"/>
        <v>P1</v>
      </c>
    </row>
    <row r="41" spans="1:34" x14ac:dyDescent="0.3">
      <c r="A41">
        <f t="shared" si="8"/>
        <v>7</v>
      </c>
      <c r="B41">
        <f t="shared" si="9"/>
        <v>7</v>
      </c>
      <c r="C41" s="4">
        <f t="shared" ca="1" si="10"/>
        <v>97020</v>
      </c>
      <c r="D41">
        <v>97020</v>
      </c>
      <c r="E41" t="s">
        <v>713</v>
      </c>
      <c r="F41" t="s">
        <v>42</v>
      </c>
      <c r="G41" t="s">
        <v>407</v>
      </c>
      <c r="H41" t="s">
        <v>184</v>
      </c>
      <c r="I41" t="s">
        <v>81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764</v>
      </c>
      <c r="Q41" t="s">
        <v>287</v>
      </c>
      <c r="R41" t="s">
        <v>82</v>
      </c>
      <c r="S41" t="s">
        <v>269</v>
      </c>
      <c r="T41" t="s">
        <v>51</v>
      </c>
      <c r="U41" t="s">
        <v>39</v>
      </c>
      <c r="V41" t="s">
        <v>82</v>
      </c>
      <c r="W41" t="s">
        <v>95</v>
      </c>
      <c r="X41" t="s">
        <v>108</v>
      </c>
      <c r="Y41" t="s">
        <v>484</v>
      </c>
      <c r="AA41" s="2">
        <v>42808.024004629631</v>
      </c>
      <c r="AB41" s="2">
        <v>42808.502280092594</v>
      </c>
      <c r="AD41">
        <v>2</v>
      </c>
      <c r="AE41" t="str">
        <f t="shared" ca="1" si="12"/>
        <v>PML Core Services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P0</v>
      </c>
    </row>
    <row r="42" spans="1:34" x14ac:dyDescent="0.3">
      <c r="A42">
        <f t="shared" si="8"/>
        <v>4</v>
      </c>
      <c r="B42">
        <f t="shared" si="9"/>
        <v>1</v>
      </c>
      <c r="C42" s="4">
        <f t="shared" ca="1" si="10"/>
        <v>97242</v>
      </c>
      <c r="D42">
        <v>97242</v>
      </c>
      <c r="E42" t="s">
        <v>513</v>
      </c>
      <c r="F42" t="s">
        <v>42</v>
      </c>
      <c r="G42" t="s">
        <v>514</v>
      </c>
      <c r="H42" t="s">
        <v>112</v>
      </c>
      <c r="I42" t="s">
        <v>247</v>
      </c>
      <c r="J42" t="s">
        <v>123</v>
      </c>
      <c r="K42" t="str">
        <f t="shared" ca="1" si="11"/>
        <v>NTR</v>
      </c>
      <c r="L42" t="s">
        <v>484</v>
      </c>
      <c r="M42" t="s">
        <v>484</v>
      </c>
      <c r="N42" t="s">
        <v>809</v>
      </c>
      <c r="O42">
        <v>17112</v>
      </c>
      <c r="P42" t="s">
        <v>38</v>
      </c>
      <c r="Q42" t="s">
        <v>287</v>
      </c>
      <c r="R42" t="s">
        <v>82</v>
      </c>
      <c r="S42" t="s">
        <v>269</v>
      </c>
      <c r="T42" t="s">
        <v>36</v>
      </c>
      <c r="U42" t="s">
        <v>35</v>
      </c>
      <c r="V42" t="s">
        <v>190</v>
      </c>
      <c r="W42" t="s">
        <v>26</v>
      </c>
      <c r="X42" t="s">
        <v>108</v>
      </c>
      <c r="Y42" t="s">
        <v>103</v>
      </c>
      <c r="AA42" s="2">
        <v>42811.7106712963</v>
      </c>
      <c r="AB42" s="2">
        <v>42814.700555555559</v>
      </c>
      <c r="AD42">
        <v>1</v>
      </c>
      <c r="AE42" t="str">
        <f t="shared" ca="1" si="12"/>
        <v>NTR</v>
      </c>
      <c r="AF42" t="str">
        <f t="shared" ca="1" si="13"/>
        <v>NoTarg</v>
      </c>
      <c r="AG42" t="str">
        <f t="shared" ca="1" si="14"/>
        <v>NoWaive</v>
      </c>
      <c r="AH42" t="str">
        <f t="shared" ca="1" si="15"/>
        <v>NTR</v>
      </c>
    </row>
    <row r="43" spans="1:34" x14ac:dyDescent="0.3">
      <c r="A43">
        <f t="shared" si="8"/>
        <v>1</v>
      </c>
      <c r="B43">
        <f t="shared" si="9"/>
        <v>1</v>
      </c>
      <c r="C43" s="4">
        <f t="shared" ca="1" si="10"/>
        <v>97279</v>
      </c>
      <c r="D43">
        <v>97279</v>
      </c>
      <c r="E43" t="s">
        <v>513</v>
      </c>
      <c r="F43" t="s">
        <v>42</v>
      </c>
      <c r="G43" t="s">
        <v>514</v>
      </c>
      <c r="H43" t="s">
        <v>112</v>
      </c>
      <c r="I43" t="s">
        <v>247</v>
      </c>
      <c r="J43" t="s">
        <v>123</v>
      </c>
      <c r="K43" t="str">
        <f t="shared" ca="1" si="11"/>
        <v>NTR</v>
      </c>
      <c r="L43" t="s">
        <v>484</v>
      </c>
      <c r="M43" t="s">
        <v>484</v>
      </c>
      <c r="N43" t="s">
        <v>810</v>
      </c>
      <c r="O43">
        <v>17090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190</v>
      </c>
      <c r="W43" t="s">
        <v>26</v>
      </c>
      <c r="X43" t="s">
        <v>108</v>
      </c>
      <c r="Y43" t="s">
        <v>103</v>
      </c>
      <c r="AA43" s="2">
        <v>42814.462037037039</v>
      </c>
      <c r="AB43" s="2">
        <v>42814.462037037039</v>
      </c>
      <c r="AD43">
        <v>1</v>
      </c>
      <c r="AE43" t="str">
        <f t="shared" ca="1" si="12"/>
        <v>NTR</v>
      </c>
      <c r="AF43" t="str">
        <f t="shared" ca="1" si="13"/>
        <v>NoTarg</v>
      </c>
      <c r="AG43" t="str">
        <f t="shared" ca="1" si="14"/>
        <v>NoWaive</v>
      </c>
      <c r="AH43" t="str">
        <f t="shared" ca="1" si="15"/>
        <v>NTR</v>
      </c>
    </row>
    <row r="44" spans="1:34" x14ac:dyDescent="0.3">
      <c r="A44">
        <f t="shared" si="8"/>
        <v>8</v>
      </c>
      <c r="B44">
        <f t="shared" si="9"/>
        <v>0</v>
      </c>
      <c r="C44" s="4">
        <f t="shared" ca="1" si="10"/>
        <v>96973</v>
      </c>
      <c r="D44">
        <v>96973</v>
      </c>
      <c r="E44" t="s">
        <v>513</v>
      </c>
      <c r="F44" t="s">
        <v>42</v>
      </c>
      <c r="G44" t="s">
        <v>514</v>
      </c>
      <c r="H44" t="s">
        <v>94</v>
      </c>
      <c r="I44" t="s">
        <v>123</v>
      </c>
      <c r="J44" t="s">
        <v>834</v>
      </c>
      <c r="K44" t="str">
        <f t="shared" ca="1" si="11"/>
        <v>NTR</v>
      </c>
      <c r="L44" t="s">
        <v>484</v>
      </c>
      <c r="M44" t="s">
        <v>484</v>
      </c>
      <c r="N44" t="s">
        <v>813</v>
      </c>
      <c r="Q44" t="s">
        <v>21</v>
      </c>
      <c r="S44" t="s">
        <v>269</v>
      </c>
      <c r="T44" t="s">
        <v>36</v>
      </c>
      <c r="U44" t="s">
        <v>35</v>
      </c>
      <c r="V44" t="s">
        <v>82</v>
      </c>
      <c r="W44" t="s">
        <v>90</v>
      </c>
      <c r="X44" t="s">
        <v>814</v>
      </c>
      <c r="Y44" t="s">
        <v>484</v>
      </c>
      <c r="AA44" s="2">
        <v>42807.026192129626</v>
      </c>
      <c r="AB44" s="2">
        <v>42815.113333333335</v>
      </c>
      <c r="AC44" t="s">
        <v>815</v>
      </c>
      <c r="AD44">
        <v>10</v>
      </c>
      <c r="AE44" t="str">
        <f t="shared" ca="1" si="12"/>
        <v>NTR</v>
      </c>
      <c r="AF44" t="str">
        <f t="shared" ca="1" si="13"/>
        <v>NoTarg</v>
      </c>
      <c r="AG44" t="str">
        <f t="shared" ca="1" si="14"/>
        <v>NoWaive</v>
      </c>
      <c r="AH44" t="str">
        <f t="shared" ca="1" si="15"/>
        <v>NTR</v>
      </c>
    </row>
    <row r="45" spans="1:34" x14ac:dyDescent="0.3">
      <c r="A45">
        <f t="shared" si="8"/>
        <v>12</v>
      </c>
      <c r="B45">
        <f t="shared" si="9"/>
        <v>1</v>
      </c>
      <c r="C45" s="4">
        <f t="shared" ca="1" si="10"/>
        <v>96921</v>
      </c>
      <c r="D45">
        <v>96921</v>
      </c>
      <c r="E45" t="s">
        <v>47</v>
      </c>
      <c r="F45" t="s">
        <v>75</v>
      </c>
      <c r="G45" t="s">
        <v>76</v>
      </c>
      <c r="H45" t="s">
        <v>156</v>
      </c>
      <c r="I45" t="s">
        <v>123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736</v>
      </c>
      <c r="Q45" t="s">
        <v>21</v>
      </c>
      <c r="S45" t="s">
        <v>269</v>
      </c>
      <c r="T45" t="s">
        <v>36</v>
      </c>
      <c r="U45" t="s">
        <v>35</v>
      </c>
      <c r="V45" t="s">
        <v>82</v>
      </c>
      <c r="W45" t="s">
        <v>54</v>
      </c>
      <c r="X45" t="s">
        <v>47</v>
      </c>
      <c r="Y45" t="s">
        <v>484</v>
      </c>
      <c r="AA45" s="2">
        <v>42803.579780092594</v>
      </c>
      <c r="AB45" s="2">
        <v>42814.710555555554</v>
      </c>
      <c r="AD45">
        <v>14</v>
      </c>
      <c r="AE45" t="str">
        <f t="shared" ca="1" si="12"/>
        <v>Protocols-AAUM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unspecified</v>
      </c>
    </row>
    <row r="46" spans="1:34" x14ac:dyDescent="0.3">
      <c r="A46">
        <f t="shared" si="8"/>
        <v>377</v>
      </c>
      <c r="B46">
        <f t="shared" si="9"/>
        <v>31</v>
      </c>
      <c r="C46" s="4">
        <f t="shared" ca="1" si="10"/>
        <v>78239</v>
      </c>
      <c r="D46">
        <v>78239</v>
      </c>
      <c r="E46" t="s">
        <v>84</v>
      </c>
      <c r="F46" t="s">
        <v>75</v>
      </c>
      <c r="G46" t="s">
        <v>262</v>
      </c>
      <c r="H46" t="s">
        <v>94</v>
      </c>
      <c r="I46" t="s">
        <v>30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336</v>
      </c>
      <c r="Q46" t="s">
        <v>82</v>
      </c>
      <c r="S46" t="s">
        <v>269</v>
      </c>
      <c r="T46" t="s">
        <v>36</v>
      </c>
      <c r="U46" t="s">
        <v>35</v>
      </c>
      <c r="V46" t="s">
        <v>77</v>
      </c>
      <c r="W46" t="s">
        <v>78</v>
      </c>
      <c r="X46" t="s">
        <v>272</v>
      </c>
      <c r="Y46" t="s">
        <v>484</v>
      </c>
      <c r="AA46" s="2">
        <v>42433.336041666669</v>
      </c>
      <c r="AB46" s="2">
        <v>42786.249699074076</v>
      </c>
      <c r="AC46" t="s">
        <v>402</v>
      </c>
      <c r="AD46">
        <v>4</v>
      </c>
      <c r="AE46" t="str">
        <f t="shared" ca="1" si="12"/>
        <v>Protocols-AAUM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P2</v>
      </c>
    </row>
    <row r="47" spans="1:34" x14ac:dyDescent="0.3">
      <c r="A47">
        <f t="shared" si="8"/>
        <v>77</v>
      </c>
      <c r="B47">
        <f t="shared" si="9"/>
        <v>7</v>
      </c>
      <c r="C47" s="4">
        <f t="shared" ca="1" si="10"/>
        <v>94191</v>
      </c>
      <c r="D47">
        <v>94191</v>
      </c>
      <c r="E47" t="s">
        <v>186</v>
      </c>
      <c r="F47" t="s">
        <v>75</v>
      </c>
      <c r="G47" t="s">
        <v>76</v>
      </c>
      <c r="H47" t="s">
        <v>112</v>
      </c>
      <c r="I47" t="s">
        <v>30</v>
      </c>
      <c r="J47" t="s">
        <v>123</v>
      </c>
      <c r="K47" t="str">
        <f t="shared" ca="1" si="11"/>
        <v>.</v>
      </c>
      <c r="L47" t="s">
        <v>796</v>
      </c>
      <c r="M47" t="s">
        <v>484</v>
      </c>
      <c r="N47" t="s">
        <v>344</v>
      </c>
      <c r="O47">
        <v>12886</v>
      </c>
      <c r="Q47" t="s">
        <v>82</v>
      </c>
      <c r="S47" t="s">
        <v>269</v>
      </c>
      <c r="T47" t="s">
        <v>36</v>
      </c>
      <c r="U47" t="s">
        <v>35</v>
      </c>
      <c r="V47" t="s">
        <v>25</v>
      </c>
      <c r="W47" t="s">
        <v>26</v>
      </c>
      <c r="X47" t="s">
        <v>272</v>
      </c>
      <c r="Y47" t="s">
        <v>103</v>
      </c>
      <c r="AA47" s="2">
        <v>42739.997685185182</v>
      </c>
      <c r="AB47" s="2">
        <v>42808.682870370372</v>
      </c>
      <c r="AD47">
        <v>7</v>
      </c>
      <c r="AE47" t="str">
        <f t="shared" ca="1" si="12"/>
        <v>Protocols-AAUM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P1</v>
      </c>
    </row>
    <row r="48" spans="1:34" x14ac:dyDescent="0.3">
      <c r="A48">
        <f t="shared" si="8"/>
        <v>50</v>
      </c>
      <c r="B48">
        <f t="shared" si="9"/>
        <v>6</v>
      </c>
      <c r="C48" s="4">
        <f t="shared" ca="1" si="10"/>
        <v>95343</v>
      </c>
      <c r="D48">
        <v>95343</v>
      </c>
      <c r="E48" t="s">
        <v>651</v>
      </c>
      <c r="F48" t="s">
        <v>75</v>
      </c>
      <c r="G48" t="s">
        <v>76</v>
      </c>
      <c r="H48" t="s">
        <v>184</v>
      </c>
      <c r="I48" t="s">
        <v>81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347</v>
      </c>
      <c r="Q48" t="s">
        <v>82</v>
      </c>
      <c r="S48" t="s">
        <v>269</v>
      </c>
      <c r="T48" t="s">
        <v>23</v>
      </c>
      <c r="U48" t="s">
        <v>22</v>
      </c>
      <c r="V48" t="s">
        <v>82</v>
      </c>
      <c r="W48" t="s">
        <v>95</v>
      </c>
      <c r="X48" t="s">
        <v>272</v>
      </c>
      <c r="Y48" t="s">
        <v>484</v>
      </c>
      <c r="AA48" s="2">
        <v>42767.691712962966</v>
      </c>
      <c r="AB48" s="2">
        <v>42809.343773148146</v>
      </c>
      <c r="AC48" t="s">
        <v>402</v>
      </c>
      <c r="AD48">
        <v>9</v>
      </c>
      <c r="AE48" t="str">
        <f t="shared" ca="1" si="12"/>
        <v>Protocols-AAUM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P0</v>
      </c>
    </row>
    <row r="49" spans="1:34" x14ac:dyDescent="0.3">
      <c r="A49">
        <f t="shared" si="8"/>
        <v>18</v>
      </c>
      <c r="B49">
        <f t="shared" si="9"/>
        <v>1</v>
      </c>
      <c r="C49" s="4">
        <f t="shared" ca="1" si="10"/>
        <v>96670</v>
      </c>
      <c r="D49">
        <v>96670</v>
      </c>
      <c r="E49" t="s">
        <v>651</v>
      </c>
      <c r="F49" t="s">
        <v>75</v>
      </c>
      <c r="G49" t="s">
        <v>76</v>
      </c>
      <c r="H49" t="s">
        <v>184</v>
      </c>
      <c r="I49" t="s">
        <v>81</v>
      </c>
      <c r="J49" t="s">
        <v>123</v>
      </c>
      <c r="K49" t="str">
        <f t="shared" ca="1" si="11"/>
        <v>.</v>
      </c>
      <c r="L49" t="s">
        <v>484</v>
      </c>
      <c r="M49" t="s">
        <v>639</v>
      </c>
      <c r="N49" t="s">
        <v>679</v>
      </c>
      <c r="Q49" t="s">
        <v>82</v>
      </c>
      <c r="S49" t="s">
        <v>269</v>
      </c>
      <c r="T49" t="s">
        <v>36</v>
      </c>
      <c r="U49" t="s">
        <v>22</v>
      </c>
      <c r="V49" t="s">
        <v>57</v>
      </c>
      <c r="W49" t="s">
        <v>680</v>
      </c>
      <c r="X49" t="s">
        <v>41</v>
      </c>
      <c r="Y49" t="s">
        <v>103</v>
      </c>
      <c r="AA49" s="2">
        <v>42797.616539351853</v>
      </c>
      <c r="AB49" s="2">
        <v>42814.579791666663</v>
      </c>
      <c r="AC49" t="s">
        <v>797</v>
      </c>
      <c r="AD49">
        <v>5</v>
      </c>
      <c r="AE49" t="str">
        <f t="shared" ca="1" si="12"/>
        <v>Protocols-AAUM</v>
      </c>
      <c r="AF49" t="str">
        <f t="shared" ca="1" si="13"/>
        <v>Avitus_1.4.0.60-20170322</v>
      </c>
      <c r="AG49" t="str">
        <f t="shared" ca="1" si="14"/>
        <v>NoWaive</v>
      </c>
      <c r="AH49" t="str">
        <f t="shared" ca="1" si="15"/>
        <v>P0</v>
      </c>
    </row>
    <row r="50" spans="1:34" x14ac:dyDescent="0.3">
      <c r="A50">
        <f t="shared" si="8"/>
        <v>15</v>
      </c>
      <c r="B50">
        <f t="shared" si="9"/>
        <v>1</v>
      </c>
      <c r="C50" s="4">
        <f t="shared" ca="1" si="10"/>
        <v>96684</v>
      </c>
      <c r="D50">
        <v>96684</v>
      </c>
      <c r="E50" t="s">
        <v>651</v>
      </c>
      <c r="F50" t="s">
        <v>75</v>
      </c>
      <c r="G50" t="s">
        <v>264</v>
      </c>
      <c r="H50" t="s">
        <v>94</v>
      </c>
      <c r="I50" t="s">
        <v>30</v>
      </c>
      <c r="J50" t="s">
        <v>123</v>
      </c>
      <c r="K50" t="str">
        <f t="shared" ca="1" si="11"/>
        <v>.</v>
      </c>
      <c r="L50" t="s">
        <v>484</v>
      </c>
      <c r="M50" t="s">
        <v>769</v>
      </c>
      <c r="N50" t="s">
        <v>681</v>
      </c>
      <c r="Q50" t="s">
        <v>82</v>
      </c>
      <c r="S50" t="s">
        <v>269</v>
      </c>
      <c r="T50" t="s">
        <v>36</v>
      </c>
      <c r="U50" t="s">
        <v>35</v>
      </c>
      <c r="V50" t="s">
        <v>43</v>
      </c>
      <c r="W50" t="s">
        <v>65</v>
      </c>
      <c r="X50" t="s">
        <v>108</v>
      </c>
      <c r="Y50" t="s">
        <v>484</v>
      </c>
      <c r="AA50" s="2">
        <v>42800.00984953704</v>
      </c>
      <c r="AB50" s="2">
        <v>42814.63380787037</v>
      </c>
      <c r="AD50">
        <v>1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5</v>
      </c>
      <c r="B51">
        <f t="shared" si="9"/>
        <v>1</v>
      </c>
      <c r="C51" s="4">
        <f t="shared" ca="1" si="10"/>
        <v>97142</v>
      </c>
      <c r="D51">
        <v>97142</v>
      </c>
      <c r="E51" t="s">
        <v>147</v>
      </c>
      <c r="F51" t="s">
        <v>75</v>
      </c>
      <c r="G51" t="s">
        <v>76</v>
      </c>
      <c r="H51" t="s">
        <v>94</v>
      </c>
      <c r="I51" t="s">
        <v>247</v>
      </c>
      <c r="J51" t="s">
        <v>123</v>
      </c>
      <c r="K51" t="str">
        <f t="shared" ca="1" si="11"/>
        <v>NTR</v>
      </c>
      <c r="L51" t="s">
        <v>484</v>
      </c>
      <c r="M51" t="s">
        <v>484</v>
      </c>
      <c r="N51" t="s">
        <v>827</v>
      </c>
      <c r="P51" t="s">
        <v>98</v>
      </c>
      <c r="Q51" t="s">
        <v>82</v>
      </c>
      <c r="S51" t="s">
        <v>269</v>
      </c>
      <c r="T51" t="s">
        <v>36</v>
      </c>
      <c r="U51" t="s">
        <v>35</v>
      </c>
      <c r="V51" t="s">
        <v>29</v>
      </c>
      <c r="W51" t="s">
        <v>65</v>
      </c>
      <c r="X51" t="s">
        <v>41</v>
      </c>
      <c r="Y51" t="s">
        <v>484</v>
      </c>
      <c r="AA51" s="2">
        <v>42810.325949074075</v>
      </c>
      <c r="AB51" s="2">
        <v>42814.576516203706</v>
      </c>
      <c r="AD51">
        <v>2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x14ac:dyDescent="0.3">
      <c r="A52">
        <f t="shared" si="8"/>
        <v>4</v>
      </c>
      <c r="B52">
        <f t="shared" si="9"/>
        <v>0</v>
      </c>
      <c r="C52" s="4">
        <f t="shared" ca="1" si="10"/>
        <v>97198</v>
      </c>
      <c r="D52">
        <v>97198</v>
      </c>
      <c r="E52" t="s">
        <v>134</v>
      </c>
      <c r="F52" t="s">
        <v>75</v>
      </c>
      <c r="G52" t="s">
        <v>266</v>
      </c>
      <c r="H52" t="s">
        <v>184</v>
      </c>
      <c r="I52" t="s">
        <v>81</v>
      </c>
      <c r="J52" t="s">
        <v>123</v>
      </c>
      <c r="K52" t="str">
        <f t="shared" ca="1" si="11"/>
        <v>NTR</v>
      </c>
      <c r="L52" t="s">
        <v>484</v>
      </c>
      <c r="M52" t="s">
        <v>484</v>
      </c>
      <c r="N52" t="s">
        <v>828</v>
      </c>
      <c r="Q52" t="s">
        <v>82</v>
      </c>
      <c r="S52" t="s">
        <v>269</v>
      </c>
      <c r="T52" t="s">
        <v>23</v>
      </c>
      <c r="U52" t="s">
        <v>50</v>
      </c>
      <c r="V52" t="s">
        <v>82</v>
      </c>
      <c r="W52" t="s">
        <v>95</v>
      </c>
      <c r="X52" t="s">
        <v>829</v>
      </c>
      <c r="Y52" t="s">
        <v>484</v>
      </c>
      <c r="AA52" s="2">
        <v>42811.379606481481</v>
      </c>
      <c r="AB52" s="2">
        <v>42815.094004629631</v>
      </c>
      <c r="AC52" t="s">
        <v>830</v>
      </c>
      <c r="AD52">
        <v>3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8"/>
        <v>14</v>
      </c>
      <c r="B53">
        <f t="shared" si="9"/>
        <v>13</v>
      </c>
      <c r="C53" s="4">
        <f t="shared" ca="1" si="10"/>
        <v>96774</v>
      </c>
      <c r="D53">
        <v>96774</v>
      </c>
      <c r="E53" t="s">
        <v>106</v>
      </c>
      <c r="F53" t="s">
        <v>97</v>
      </c>
      <c r="G53" t="s">
        <v>96</v>
      </c>
      <c r="H53" t="s">
        <v>184</v>
      </c>
      <c r="I53" t="s">
        <v>81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719</v>
      </c>
      <c r="Q53" t="s">
        <v>82</v>
      </c>
      <c r="S53" t="s">
        <v>269</v>
      </c>
      <c r="T53" t="s">
        <v>36</v>
      </c>
      <c r="U53" t="s">
        <v>35</v>
      </c>
      <c r="V53" t="s">
        <v>720</v>
      </c>
      <c r="W53" t="s">
        <v>54</v>
      </c>
      <c r="X53" t="s">
        <v>106</v>
      </c>
      <c r="Y53" t="s">
        <v>484</v>
      </c>
      <c r="AA53" s="2">
        <v>42801.280335648145</v>
      </c>
      <c r="AB53" s="2">
        <v>42802.688298611109</v>
      </c>
      <c r="AD53">
        <v>2</v>
      </c>
      <c r="AE53" t="str">
        <f t="shared" ca="1" si="12"/>
        <v>Protocols-HTTP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P0</v>
      </c>
    </row>
    <row r="54" spans="1:34" x14ac:dyDescent="0.3">
      <c r="A54">
        <f t="shared" si="8"/>
        <v>377</v>
      </c>
      <c r="B54">
        <f t="shared" si="9"/>
        <v>126</v>
      </c>
      <c r="C54" s="4">
        <f t="shared" ca="1" si="10"/>
        <v>78244</v>
      </c>
      <c r="D54">
        <v>78244</v>
      </c>
      <c r="E54" t="s">
        <v>155</v>
      </c>
      <c r="F54" t="s">
        <v>19</v>
      </c>
      <c r="G54" t="s">
        <v>83</v>
      </c>
      <c r="H54" t="s">
        <v>94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353</v>
      </c>
      <c r="Q54" t="s">
        <v>82</v>
      </c>
      <c r="S54" t="s">
        <v>269</v>
      </c>
      <c r="T54" t="s">
        <v>36</v>
      </c>
      <c r="U54" t="s">
        <v>35</v>
      </c>
      <c r="V54" t="s">
        <v>43</v>
      </c>
      <c r="W54" t="s">
        <v>65</v>
      </c>
      <c r="X54" t="s">
        <v>272</v>
      </c>
      <c r="Y54" t="s">
        <v>100</v>
      </c>
      <c r="AA54" s="2">
        <v>42433.348449074074</v>
      </c>
      <c r="AB54" s="2">
        <v>42689.149375000001</v>
      </c>
      <c r="AD54">
        <v>3</v>
      </c>
      <c r="AE54" t="str">
        <f t="shared" ca="1" si="12"/>
        <v>Protocols-NFS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P2</v>
      </c>
    </row>
    <row r="55" spans="1:34" x14ac:dyDescent="0.3">
      <c r="A55">
        <f t="shared" si="8"/>
        <v>21</v>
      </c>
      <c r="B55">
        <f t="shared" si="9"/>
        <v>1</v>
      </c>
      <c r="C55" s="4">
        <f t="shared" ca="1" si="10"/>
        <v>96459</v>
      </c>
      <c r="D55">
        <v>96459</v>
      </c>
      <c r="E55" t="s">
        <v>447</v>
      </c>
      <c r="F55" t="s">
        <v>19</v>
      </c>
      <c r="G55" t="s">
        <v>442</v>
      </c>
      <c r="H55" t="s">
        <v>184</v>
      </c>
      <c r="I55" t="s">
        <v>81</v>
      </c>
      <c r="J55" t="s">
        <v>123</v>
      </c>
      <c r="K55" t="str">
        <f t="shared" ca="1" si="11"/>
        <v>.</v>
      </c>
      <c r="L55" t="s">
        <v>484</v>
      </c>
      <c r="M55" t="s">
        <v>639</v>
      </c>
      <c r="N55" t="s">
        <v>831</v>
      </c>
      <c r="Q55" t="s">
        <v>82</v>
      </c>
      <c r="S55" t="s">
        <v>269</v>
      </c>
      <c r="T55" t="s">
        <v>23</v>
      </c>
      <c r="U55" t="s">
        <v>22</v>
      </c>
      <c r="V55" t="s">
        <v>82</v>
      </c>
      <c r="W55" t="s">
        <v>93</v>
      </c>
      <c r="X55" t="s">
        <v>423</v>
      </c>
      <c r="Y55" t="s">
        <v>484</v>
      </c>
      <c r="AA55" s="2">
        <v>42794.169409722221</v>
      </c>
      <c r="AB55" s="2">
        <v>42814.588680555556</v>
      </c>
      <c r="AD55">
        <v>8</v>
      </c>
      <c r="AE55" t="str">
        <f t="shared" ca="1" si="12"/>
        <v>Protocols-NFS</v>
      </c>
      <c r="AF55" t="str">
        <f t="shared" ca="1" si="13"/>
        <v>Avitus_1.4.0.60-20170322</v>
      </c>
      <c r="AG55" t="str">
        <f t="shared" ca="1" si="14"/>
        <v>NoWaive</v>
      </c>
      <c r="AH55" t="str">
        <f t="shared" ca="1" si="15"/>
        <v>P0</v>
      </c>
    </row>
    <row r="56" spans="1:34" x14ac:dyDescent="0.3">
      <c r="A56">
        <f t="shared" si="8"/>
        <v>7</v>
      </c>
      <c r="B56">
        <f t="shared" si="9"/>
        <v>1</v>
      </c>
      <c r="C56" s="4">
        <f t="shared" ca="1" si="10"/>
        <v>97056</v>
      </c>
      <c r="D56">
        <v>97056</v>
      </c>
      <c r="E56" t="s">
        <v>91</v>
      </c>
      <c r="F56" t="s">
        <v>86</v>
      </c>
      <c r="G56" t="s">
        <v>92</v>
      </c>
      <c r="H56" t="s">
        <v>156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806</v>
      </c>
      <c r="Q56" t="s">
        <v>21</v>
      </c>
      <c r="S56" t="s">
        <v>269</v>
      </c>
      <c r="T56" t="s">
        <v>36</v>
      </c>
      <c r="U56" t="s">
        <v>35</v>
      </c>
      <c r="V56" t="s">
        <v>29</v>
      </c>
      <c r="W56" t="s">
        <v>44</v>
      </c>
      <c r="X56" t="s">
        <v>735</v>
      </c>
      <c r="Y56" t="s">
        <v>484</v>
      </c>
      <c r="AA56" s="2">
        <v>42808.279050925928</v>
      </c>
      <c r="AB56" s="2">
        <v>42814.360196759262</v>
      </c>
      <c r="AD56">
        <v>21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unspecified</v>
      </c>
    </row>
    <row r="57" spans="1:34" x14ac:dyDescent="0.3">
      <c r="A57">
        <f t="shared" si="8"/>
        <v>4</v>
      </c>
      <c r="B57">
        <f t="shared" si="9"/>
        <v>0</v>
      </c>
      <c r="C57" s="4">
        <f t="shared" ca="1" si="10"/>
        <v>97222</v>
      </c>
      <c r="D57">
        <v>97222</v>
      </c>
      <c r="E57" t="s">
        <v>84</v>
      </c>
      <c r="F57" t="s">
        <v>86</v>
      </c>
      <c r="G57" t="s">
        <v>87</v>
      </c>
      <c r="H57" t="s">
        <v>156</v>
      </c>
      <c r="J57" t="s">
        <v>123</v>
      </c>
      <c r="K57" t="str">
        <f t="shared" ca="1" si="11"/>
        <v>NTR</v>
      </c>
      <c r="L57" t="s">
        <v>484</v>
      </c>
      <c r="M57" t="s">
        <v>484</v>
      </c>
      <c r="N57" t="s">
        <v>807</v>
      </c>
      <c r="Q57" t="s">
        <v>21</v>
      </c>
      <c r="S57" t="s">
        <v>269</v>
      </c>
      <c r="T57" t="s">
        <v>36</v>
      </c>
      <c r="U57" t="s">
        <v>22</v>
      </c>
      <c r="V57" t="s">
        <v>29</v>
      </c>
      <c r="W57" t="s">
        <v>65</v>
      </c>
      <c r="X57" t="s">
        <v>84</v>
      </c>
      <c r="Y57" t="s">
        <v>484</v>
      </c>
      <c r="AA57" s="2">
        <v>42811.432326388887</v>
      </c>
      <c r="AB57" s="2">
        <v>42815.203275462962</v>
      </c>
      <c r="AD57">
        <v>7</v>
      </c>
      <c r="AE57" t="str">
        <f t="shared" ca="1" si="12"/>
        <v>NTR</v>
      </c>
      <c r="AF57" t="str">
        <f t="shared" ca="1" si="13"/>
        <v>NoTarg</v>
      </c>
      <c r="AG57" t="str">
        <f t="shared" ca="1" si="14"/>
        <v>NoWaive</v>
      </c>
      <c r="AH57" t="str">
        <f t="shared" ca="1" si="15"/>
        <v>NTR</v>
      </c>
    </row>
    <row r="58" spans="1:34" x14ac:dyDescent="0.3">
      <c r="A58">
        <f t="shared" si="8"/>
        <v>322</v>
      </c>
      <c r="B58">
        <f t="shared" si="9"/>
        <v>43</v>
      </c>
      <c r="C58" s="4">
        <f t="shared" ca="1" si="10"/>
        <v>81963</v>
      </c>
      <c r="D58">
        <v>81963</v>
      </c>
      <c r="E58" t="s">
        <v>18</v>
      </c>
      <c r="F58" t="s">
        <v>86</v>
      </c>
      <c r="G58" t="s">
        <v>87</v>
      </c>
      <c r="H58" t="s">
        <v>112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354</v>
      </c>
      <c r="O58">
        <v>10905</v>
      </c>
      <c r="Q58" t="s">
        <v>82</v>
      </c>
      <c r="S58" t="s">
        <v>269</v>
      </c>
      <c r="T58" t="s">
        <v>23</v>
      </c>
      <c r="U58" t="s">
        <v>22</v>
      </c>
      <c r="V58" t="s">
        <v>60</v>
      </c>
      <c r="W58" t="s">
        <v>26</v>
      </c>
      <c r="X58" t="s">
        <v>272</v>
      </c>
      <c r="Y58" t="s">
        <v>484</v>
      </c>
      <c r="AA58" s="2">
        <v>42489.026759259257</v>
      </c>
      <c r="AB58" s="2">
        <v>42774.287557870368</v>
      </c>
      <c r="AD58">
        <v>3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P1</v>
      </c>
    </row>
    <row r="59" spans="1:34" x14ac:dyDescent="0.3">
      <c r="A59">
        <f t="shared" si="8"/>
        <v>317</v>
      </c>
      <c r="B59">
        <f t="shared" si="9"/>
        <v>61</v>
      </c>
      <c r="C59" s="4">
        <f t="shared" ca="1" si="10"/>
        <v>82178</v>
      </c>
      <c r="D59">
        <v>82178</v>
      </c>
      <c r="E59" t="s">
        <v>18</v>
      </c>
      <c r="F59" t="s">
        <v>86</v>
      </c>
      <c r="G59" t="s">
        <v>87</v>
      </c>
      <c r="H59" t="s">
        <v>112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355</v>
      </c>
      <c r="O59">
        <v>10938</v>
      </c>
      <c r="Q59" t="s">
        <v>82</v>
      </c>
      <c r="S59" t="s">
        <v>269</v>
      </c>
      <c r="T59" t="s">
        <v>36</v>
      </c>
      <c r="U59" t="s">
        <v>22</v>
      </c>
      <c r="V59" t="s">
        <v>60</v>
      </c>
      <c r="W59" t="s">
        <v>26</v>
      </c>
      <c r="X59" t="s">
        <v>272</v>
      </c>
      <c r="Y59" t="s">
        <v>484</v>
      </c>
      <c r="AA59" s="2">
        <v>42494.02715277778</v>
      </c>
      <c r="AB59" s="2">
        <v>42755.045428240737</v>
      </c>
      <c r="AD59">
        <v>2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P1</v>
      </c>
    </row>
    <row r="60" spans="1:34" x14ac:dyDescent="0.3">
      <c r="A60">
        <f t="shared" si="8"/>
        <v>144</v>
      </c>
      <c r="B60">
        <f t="shared" si="9"/>
        <v>13</v>
      </c>
      <c r="C60" s="4">
        <f t="shared" ca="1" si="10"/>
        <v>91457</v>
      </c>
      <c r="D60">
        <v>91457</v>
      </c>
      <c r="E60" t="s">
        <v>74</v>
      </c>
      <c r="F60" t="s">
        <v>86</v>
      </c>
      <c r="G60" t="s">
        <v>87</v>
      </c>
      <c r="H60" t="s">
        <v>184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358</v>
      </c>
      <c r="Q60" t="s">
        <v>82</v>
      </c>
      <c r="S60" t="s">
        <v>269</v>
      </c>
      <c r="T60" t="s">
        <v>36</v>
      </c>
      <c r="U60" t="s">
        <v>35</v>
      </c>
      <c r="V60" t="s">
        <v>29</v>
      </c>
      <c r="W60" t="s">
        <v>54</v>
      </c>
      <c r="X60" t="s">
        <v>272</v>
      </c>
      <c r="Y60" t="s">
        <v>100</v>
      </c>
      <c r="AA60" s="2">
        <v>42670.388807870368</v>
      </c>
      <c r="AB60" s="2">
        <v>42802.695787037039</v>
      </c>
      <c r="AD60">
        <v>6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P0</v>
      </c>
    </row>
    <row r="61" spans="1:34" x14ac:dyDescent="0.3">
      <c r="A61">
        <f t="shared" si="8"/>
        <v>140</v>
      </c>
      <c r="B61">
        <f t="shared" si="9"/>
        <v>61</v>
      </c>
      <c r="C61" s="4">
        <f t="shared" ca="1" si="10"/>
        <v>91629</v>
      </c>
      <c r="D61">
        <v>91629</v>
      </c>
      <c r="E61" t="s">
        <v>18</v>
      </c>
      <c r="F61" t="s">
        <v>86</v>
      </c>
      <c r="G61" t="s">
        <v>92</v>
      </c>
      <c r="H61" t="s">
        <v>112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360</v>
      </c>
      <c r="O61">
        <v>12271</v>
      </c>
      <c r="Q61" t="s">
        <v>82</v>
      </c>
      <c r="S61" t="s">
        <v>269</v>
      </c>
      <c r="T61" t="s">
        <v>23</v>
      </c>
      <c r="U61" t="s">
        <v>22</v>
      </c>
      <c r="V61" t="s">
        <v>25</v>
      </c>
      <c r="W61" t="s">
        <v>26</v>
      </c>
      <c r="X61" t="s">
        <v>272</v>
      </c>
      <c r="Y61" t="s">
        <v>484</v>
      </c>
      <c r="AA61" s="2">
        <v>42675.623761574076</v>
      </c>
      <c r="AB61" s="2">
        <v>42755.023877314816</v>
      </c>
      <c r="AD61">
        <v>2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P1</v>
      </c>
    </row>
    <row r="62" spans="1:34" x14ac:dyDescent="0.3">
      <c r="A62">
        <f t="shared" si="8"/>
        <v>61</v>
      </c>
      <c r="B62">
        <f t="shared" si="9"/>
        <v>37</v>
      </c>
      <c r="C62" s="4">
        <f t="shared" ca="1" si="10"/>
        <v>94832</v>
      </c>
      <c r="D62">
        <v>94832</v>
      </c>
      <c r="E62" t="s">
        <v>242</v>
      </c>
      <c r="F62" t="s">
        <v>86</v>
      </c>
      <c r="G62" t="s">
        <v>92</v>
      </c>
      <c r="H62" t="s">
        <v>184</v>
      </c>
      <c r="I62" t="s">
        <v>81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270</v>
      </c>
      <c r="P62" t="s">
        <v>271</v>
      </c>
      <c r="Q62" t="s">
        <v>82</v>
      </c>
      <c r="S62" t="s">
        <v>269</v>
      </c>
      <c r="T62" t="s">
        <v>51</v>
      </c>
      <c r="U62" t="s">
        <v>22</v>
      </c>
      <c r="V62" t="s">
        <v>82</v>
      </c>
      <c r="W62" t="s">
        <v>54</v>
      </c>
      <c r="X62" t="s">
        <v>272</v>
      </c>
      <c r="Y62" t="s">
        <v>484</v>
      </c>
      <c r="AA62" s="2">
        <v>42755.471365740741</v>
      </c>
      <c r="AB62" s="2">
        <v>42780.311030092591</v>
      </c>
      <c r="AC62" t="s">
        <v>170</v>
      </c>
      <c r="AD62">
        <v>3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P0</v>
      </c>
    </row>
    <row r="63" spans="1:34" x14ac:dyDescent="0.3">
      <c r="A63">
        <f t="shared" si="8"/>
        <v>61</v>
      </c>
      <c r="B63">
        <f t="shared" si="9"/>
        <v>28</v>
      </c>
      <c r="C63" s="4">
        <f t="shared" ca="1" si="10"/>
        <v>94835</v>
      </c>
      <c r="D63">
        <v>94835</v>
      </c>
      <c r="E63" t="s">
        <v>561</v>
      </c>
      <c r="F63" t="s">
        <v>86</v>
      </c>
      <c r="G63" t="s">
        <v>87</v>
      </c>
      <c r="H63" t="s">
        <v>112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363</v>
      </c>
      <c r="O63">
        <v>13183</v>
      </c>
      <c r="P63" t="s">
        <v>213</v>
      </c>
      <c r="Q63" t="s">
        <v>82</v>
      </c>
      <c r="S63" t="s">
        <v>269</v>
      </c>
      <c r="T63" t="s">
        <v>36</v>
      </c>
      <c r="U63" t="s">
        <v>35</v>
      </c>
      <c r="V63" t="s">
        <v>190</v>
      </c>
      <c r="W63" t="s">
        <v>26</v>
      </c>
      <c r="X63" t="s">
        <v>272</v>
      </c>
      <c r="Y63" t="s">
        <v>103</v>
      </c>
      <c r="AA63" s="2">
        <v>42755.484872685185</v>
      </c>
      <c r="AB63" s="2">
        <v>42789.603206018517</v>
      </c>
      <c r="AD63">
        <v>1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P1</v>
      </c>
    </row>
    <row r="64" spans="1:34" x14ac:dyDescent="0.3">
      <c r="A64">
        <f t="shared" si="8"/>
        <v>54</v>
      </c>
      <c r="B64">
        <f t="shared" si="9"/>
        <v>13</v>
      </c>
      <c r="C64" s="4">
        <f t="shared" ca="1" si="10"/>
        <v>95135</v>
      </c>
      <c r="D64">
        <v>95135</v>
      </c>
      <c r="E64" t="s">
        <v>118</v>
      </c>
      <c r="F64" t="s">
        <v>86</v>
      </c>
      <c r="G64" t="s">
        <v>135</v>
      </c>
      <c r="H64" t="s">
        <v>184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364</v>
      </c>
      <c r="P64" t="s">
        <v>212</v>
      </c>
      <c r="Q64" t="s">
        <v>82</v>
      </c>
      <c r="S64" t="s">
        <v>269</v>
      </c>
      <c r="T64" t="s">
        <v>36</v>
      </c>
      <c r="U64" t="s">
        <v>35</v>
      </c>
      <c r="V64" t="s">
        <v>29</v>
      </c>
      <c r="W64" t="s">
        <v>44</v>
      </c>
      <c r="X64" t="s">
        <v>272</v>
      </c>
      <c r="Y64" t="s">
        <v>484</v>
      </c>
      <c r="AA64" s="2">
        <v>42762.388159722221</v>
      </c>
      <c r="AB64" s="2">
        <v>42802.302708333336</v>
      </c>
      <c r="AD64">
        <v>7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P0</v>
      </c>
    </row>
    <row r="65" spans="1:34" x14ac:dyDescent="0.3">
      <c r="A65">
        <f t="shared" si="8"/>
        <v>28</v>
      </c>
      <c r="B65">
        <f t="shared" si="9"/>
        <v>1</v>
      </c>
      <c r="C65" s="4">
        <f t="shared" ca="1" si="10"/>
        <v>96345</v>
      </c>
      <c r="D65">
        <v>96345</v>
      </c>
      <c r="E65" t="s">
        <v>559</v>
      </c>
      <c r="F65" t="s">
        <v>86</v>
      </c>
      <c r="G65" t="s">
        <v>92</v>
      </c>
      <c r="H65" t="s">
        <v>184</v>
      </c>
      <c r="I65" t="s">
        <v>560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582</v>
      </c>
      <c r="Q65" t="s">
        <v>82</v>
      </c>
      <c r="S65" t="s">
        <v>269</v>
      </c>
      <c r="T65" t="s">
        <v>51</v>
      </c>
      <c r="U65" t="s">
        <v>22</v>
      </c>
      <c r="V65" t="s">
        <v>82</v>
      </c>
      <c r="W65" t="s">
        <v>40</v>
      </c>
      <c r="X65" t="s">
        <v>559</v>
      </c>
      <c r="Y65" t="s">
        <v>484</v>
      </c>
      <c r="AA65" s="2">
        <v>42789.95722222222</v>
      </c>
      <c r="AB65" s="2">
        <v>42814.417916666665</v>
      </c>
      <c r="AC65" t="s">
        <v>789</v>
      </c>
      <c r="AD65">
        <v>62</v>
      </c>
      <c r="AE65" t="str">
        <f t="shared" ca="1" si="12"/>
        <v>PML Core Services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P0</v>
      </c>
    </row>
    <row r="66" spans="1:34" x14ac:dyDescent="0.3">
      <c r="A66">
        <f t="shared" ref="A66:A100" si="16">DAYS360(AA66,$K$104)</f>
        <v>14</v>
      </c>
      <c r="B66">
        <f t="shared" ref="B66:B100" si="17">DAYS360(AB66,$K$104)</f>
        <v>1</v>
      </c>
      <c r="C66" s="4">
        <f t="shared" ref="C66:C100" ca="1" si="18">HYPERLINK($N$174 &amp; INDIRECT("d" &amp; ROW()),INDIRECT("d" &amp; ROW()))</f>
        <v>96810</v>
      </c>
      <c r="D66">
        <v>96810</v>
      </c>
      <c r="E66" t="s">
        <v>179</v>
      </c>
      <c r="F66" t="s">
        <v>86</v>
      </c>
      <c r="G66" t="s">
        <v>704</v>
      </c>
      <c r="H66" t="s">
        <v>184</v>
      </c>
      <c r="I66" t="s">
        <v>81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722</v>
      </c>
      <c r="Q66" t="s">
        <v>82</v>
      </c>
      <c r="S66" t="s">
        <v>269</v>
      </c>
      <c r="T66" t="s">
        <v>23</v>
      </c>
      <c r="U66" t="s">
        <v>22</v>
      </c>
      <c r="V66" t="s">
        <v>29</v>
      </c>
      <c r="W66" t="s">
        <v>44</v>
      </c>
      <c r="X66" t="s">
        <v>405</v>
      </c>
      <c r="Y66" t="s">
        <v>484</v>
      </c>
      <c r="AA66" s="2">
        <v>42801.581053240741</v>
      </c>
      <c r="AB66" s="2">
        <v>42814.601342592592</v>
      </c>
      <c r="AC66" t="s">
        <v>723</v>
      </c>
      <c r="AD66">
        <v>3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P0</v>
      </c>
    </row>
    <row r="67" spans="1:34" x14ac:dyDescent="0.3">
      <c r="A67">
        <f t="shared" si="16"/>
        <v>13</v>
      </c>
      <c r="B67">
        <f t="shared" si="17"/>
        <v>8</v>
      </c>
      <c r="C67" s="4">
        <f t="shared" ca="1" si="18"/>
        <v>96870</v>
      </c>
      <c r="D67">
        <v>96870</v>
      </c>
      <c r="E67" t="s">
        <v>91</v>
      </c>
      <c r="F67" t="s">
        <v>86</v>
      </c>
      <c r="G67" t="s">
        <v>266</v>
      </c>
      <c r="H67" t="s">
        <v>184</v>
      </c>
      <c r="I67" t="s">
        <v>81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772</v>
      </c>
      <c r="Q67" t="s">
        <v>82</v>
      </c>
      <c r="S67" t="s">
        <v>269</v>
      </c>
      <c r="T67" t="s">
        <v>36</v>
      </c>
      <c r="U67" t="s">
        <v>22</v>
      </c>
      <c r="V67" t="s">
        <v>82</v>
      </c>
      <c r="W67" t="s">
        <v>54</v>
      </c>
      <c r="X67" t="s">
        <v>405</v>
      </c>
      <c r="Y67" t="s">
        <v>484</v>
      </c>
      <c r="AA67" s="2">
        <v>42802.551319444443</v>
      </c>
      <c r="AB67" s="2">
        <v>42807.556608796294</v>
      </c>
      <c r="AD67">
        <v>1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P0</v>
      </c>
    </row>
    <row r="68" spans="1:34" x14ac:dyDescent="0.3">
      <c r="A68">
        <f t="shared" si="16"/>
        <v>8</v>
      </c>
      <c r="B68">
        <f t="shared" si="17"/>
        <v>1</v>
      </c>
      <c r="C68" s="4">
        <f t="shared" ca="1" si="18"/>
        <v>96999</v>
      </c>
      <c r="D68">
        <v>96999</v>
      </c>
      <c r="E68" t="s">
        <v>416</v>
      </c>
      <c r="F68" t="s">
        <v>86</v>
      </c>
      <c r="G68" t="s">
        <v>266</v>
      </c>
      <c r="H68" t="s">
        <v>184</v>
      </c>
      <c r="I68" t="s">
        <v>81</v>
      </c>
      <c r="J68" t="s">
        <v>123</v>
      </c>
      <c r="K68" t="str">
        <f t="shared" ca="1" si="19"/>
        <v>.</v>
      </c>
      <c r="L68" t="s">
        <v>484</v>
      </c>
      <c r="M68" t="s">
        <v>639</v>
      </c>
      <c r="N68" t="s">
        <v>774</v>
      </c>
      <c r="Q68" t="s">
        <v>82</v>
      </c>
      <c r="S68" t="s">
        <v>269</v>
      </c>
      <c r="T68" t="s">
        <v>51</v>
      </c>
      <c r="U68" t="s">
        <v>22</v>
      </c>
      <c r="V68" t="s">
        <v>82</v>
      </c>
      <c r="W68" t="s">
        <v>54</v>
      </c>
      <c r="X68" t="s">
        <v>267</v>
      </c>
      <c r="Y68" t="s">
        <v>484</v>
      </c>
      <c r="AA68" s="2">
        <v>42807.497083333335</v>
      </c>
      <c r="AB68" s="2">
        <v>42814.422986111109</v>
      </c>
      <c r="AD68">
        <v>2</v>
      </c>
      <c r="AE68" t="str">
        <f t="shared" ca="1" si="20"/>
        <v>Protocols-SMB</v>
      </c>
      <c r="AF68" t="str">
        <f t="shared" ca="1" si="21"/>
        <v>Avitus_1.4.0.60-20170322</v>
      </c>
      <c r="AG68" t="str">
        <f t="shared" ca="1" si="22"/>
        <v>NoWaive</v>
      </c>
      <c r="AH68" t="str">
        <f t="shared" ca="1" si="23"/>
        <v>P0</v>
      </c>
    </row>
    <row r="69" spans="1:34" x14ac:dyDescent="0.3">
      <c r="A69">
        <f t="shared" si="16"/>
        <v>8</v>
      </c>
      <c r="B69">
        <f t="shared" si="17"/>
        <v>3</v>
      </c>
      <c r="C69" s="4">
        <f t="shared" ca="1" si="18"/>
        <v>97003</v>
      </c>
      <c r="D69">
        <v>97003</v>
      </c>
      <c r="E69" t="s">
        <v>399</v>
      </c>
      <c r="F69" t="s">
        <v>86</v>
      </c>
      <c r="G69" t="s">
        <v>87</v>
      </c>
      <c r="H69" t="s">
        <v>184</v>
      </c>
      <c r="I69" t="s">
        <v>68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775</v>
      </c>
      <c r="Q69" t="s">
        <v>82</v>
      </c>
      <c r="S69" t="s">
        <v>269</v>
      </c>
      <c r="T69" t="s">
        <v>23</v>
      </c>
      <c r="U69" t="s">
        <v>22</v>
      </c>
      <c r="V69" t="s">
        <v>82</v>
      </c>
      <c r="W69" t="s">
        <v>683</v>
      </c>
      <c r="X69" t="s">
        <v>405</v>
      </c>
      <c r="Y69" t="s">
        <v>484</v>
      </c>
      <c r="Z69" t="s">
        <v>335</v>
      </c>
      <c r="AA69" s="2">
        <v>42807.546134259261</v>
      </c>
      <c r="AB69" s="2">
        <v>42812.038807870369</v>
      </c>
      <c r="AC69" t="s">
        <v>402</v>
      </c>
      <c r="AD69">
        <v>2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P1</v>
      </c>
    </row>
    <row r="70" spans="1:34" x14ac:dyDescent="0.3">
      <c r="A70">
        <f t="shared" si="16"/>
        <v>8</v>
      </c>
      <c r="B70">
        <f t="shared" si="17"/>
        <v>8</v>
      </c>
      <c r="C70" s="4">
        <f t="shared" ca="1" si="18"/>
        <v>97010</v>
      </c>
      <c r="D70">
        <v>97010</v>
      </c>
      <c r="E70" t="s">
        <v>18</v>
      </c>
      <c r="F70" t="s">
        <v>86</v>
      </c>
      <c r="G70" t="s">
        <v>92</v>
      </c>
      <c r="H70" t="s">
        <v>94</v>
      </c>
      <c r="I70" t="s">
        <v>30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776</v>
      </c>
      <c r="P70" t="s">
        <v>626</v>
      </c>
      <c r="Q70" t="s">
        <v>82</v>
      </c>
      <c r="S70" t="s">
        <v>269</v>
      </c>
      <c r="T70" t="s">
        <v>36</v>
      </c>
      <c r="U70" t="s">
        <v>35</v>
      </c>
      <c r="V70" t="s">
        <v>29</v>
      </c>
      <c r="W70" t="s">
        <v>54</v>
      </c>
      <c r="X70" t="s">
        <v>405</v>
      </c>
      <c r="Y70" t="s">
        <v>484</v>
      </c>
      <c r="AA70" s="2">
        <v>42807.641898148147</v>
      </c>
      <c r="AB70" s="2">
        <v>42807.641898148147</v>
      </c>
      <c r="AD70">
        <v>1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P2</v>
      </c>
    </row>
    <row r="71" spans="1:34" x14ac:dyDescent="0.3">
      <c r="A71">
        <f t="shared" si="16"/>
        <v>7</v>
      </c>
      <c r="B71">
        <f t="shared" si="17"/>
        <v>3</v>
      </c>
      <c r="C71" s="4">
        <f t="shared" ca="1" si="18"/>
        <v>97041</v>
      </c>
      <c r="D71">
        <v>97041</v>
      </c>
      <c r="E71" t="s">
        <v>265</v>
      </c>
      <c r="F71" t="s">
        <v>86</v>
      </c>
      <c r="G71" t="s">
        <v>87</v>
      </c>
      <c r="H71" t="s">
        <v>112</v>
      </c>
      <c r="I71" t="s">
        <v>30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777</v>
      </c>
      <c r="O71">
        <v>17092</v>
      </c>
      <c r="Q71" t="s">
        <v>82</v>
      </c>
      <c r="S71" t="s">
        <v>269</v>
      </c>
      <c r="T71" t="s">
        <v>23</v>
      </c>
      <c r="U71" t="s">
        <v>22</v>
      </c>
      <c r="V71" t="s">
        <v>25</v>
      </c>
      <c r="W71" t="s">
        <v>26</v>
      </c>
      <c r="X71" t="s">
        <v>405</v>
      </c>
      <c r="Y71" t="s">
        <v>484</v>
      </c>
      <c r="AA71" s="2">
        <v>42808.189444444448</v>
      </c>
      <c r="AB71" s="2">
        <v>42812.041932870372</v>
      </c>
      <c r="AD71">
        <v>1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P1</v>
      </c>
    </row>
    <row r="72" spans="1:34" x14ac:dyDescent="0.3">
      <c r="A72">
        <f t="shared" si="16"/>
        <v>14</v>
      </c>
      <c r="B72">
        <f t="shared" si="17"/>
        <v>13</v>
      </c>
      <c r="C72" s="4">
        <f t="shared" ca="1" si="18"/>
        <v>96761</v>
      </c>
      <c r="D72">
        <v>96761</v>
      </c>
      <c r="E72" t="s">
        <v>605</v>
      </c>
      <c r="F72" t="s">
        <v>482</v>
      </c>
      <c r="G72" t="s">
        <v>652</v>
      </c>
      <c r="H72" t="s">
        <v>184</v>
      </c>
      <c r="I72" t="s">
        <v>81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694</v>
      </c>
      <c r="Q72" t="s">
        <v>82</v>
      </c>
      <c r="S72" t="s">
        <v>269</v>
      </c>
      <c r="T72" t="s">
        <v>36</v>
      </c>
      <c r="U72" t="s">
        <v>35</v>
      </c>
      <c r="V72" t="s">
        <v>82</v>
      </c>
      <c r="W72" t="s">
        <v>54</v>
      </c>
      <c r="X72" t="s">
        <v>644</v>
      </c>
      <c r="Y72" t="s">
        <v>484</v>
      </c>
      <c r="AA72" s="2">
        <v>42801.094895833332</v>
      </c>
      <c r="AB72" s="2">
        <v>42802.687881944446</v>
      </c>
      <c r="AD72">
        <v>2</v>
      </c>
      <c r="AE72" t="str">
        <f t="shared" ca="1" si="20"/>
        <v>Quotas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P0</v>
      </c>
    </row>
    <row r="73" spans="1:34" x14ac:dyDescent="0.3">
      <c r="A73">
        <f t="shared" si="16"/>
        <v>16</v>
      </c>
      <c r="B73">
        <f t="shared" si="17"/>
        <v>0</v>
      </c>
      <c r="C73" s="4">
        <f t="shared" ca="1" si="18"/>
        <v>96682</v>
      </c>
      <c r="D73">
        <v>96682</v>
      </c>
      <c r="E73" t="s">
        <v>801</v>
      </c>
      <c r="F73" t="s">
        <v>55</v>
      </c>
      <c r="G73" t="s">
        <v>802</v>
      </c>
      <c r="H73" t="s">
        <v>156</v>
      </c>
      <c r="J73" t="s">
        <v>123</v>
      </c>
      <c r="K73" t="str">
        <f t="shared" ca="1" si="19"/>
        <v>.</v>
      </c>
      <c r="L73" t="s">
        <v>484</v>
      </c>
      <c r="M73" t="s">
        <v>484</v>
      </c>
      <c r="N73" t="s">
        <v>667</v>
      </c>
      <c r="Q73" t="s">
        <v>21</v>
      </c>
      <c r="S73" t="s">
        <v>269</v>
      </c>
      <c r="T73" t="s">
        <v>23</v>
      </c>
      <c r="U73" t="s">
        <v>22</v>
      </c>
      <c r="V73" t="s">
        <v>29</v>
      </c>
      <c r="W73" t="s">
        <v>54</v>
      </c>
      <c r="X73" t="s">
        <v>389</v>
      </c>
      <c r="Y73" t="s">
        <v>484</v>
      </c>
      <c r="AA73" s="2">
        <v>42799.991412037038</v>
      </c>
      <c r="AB73" s="2">
        <v>42815.188842592594</v>
      </c>
      <c r="AD73">
        <v>42</v>
      </c>
      <c r="AE73" t="str">
        <f t="shared" ca="1" si="20"/>
        <v>Snapshots</v>
      </c>
      <c r="AF73" t="str">
        <f t="shared" ca="1" si="21"/>
        <v xml:space="preserve"> ---</v>
      </c>
      <c r="AG73" t="str">
        <f t="shared" ca="1" si="22"/>
        <v>NoWaive</v>
      </c>
      <c r="AH73" t="str">
        <f t="shared" ca="1" si="23"/>
        <v>unspecified</v>
      </c>
    </row>
    <row r="74" spans="1:34" x14ac:dyDescent="0.3">
      <c r="A74">
        <f t="shared" si="16"/>
        <v>75</v>
      </c>
      <c r="B74">
        <f t="shared" si="17"/>
        <v>19</v>
      </c>
      <c r="C74" s="4">
        <f t="shared" ca="1" si="18"/>
        <v>94268</v>
      </c>
      <c r="D74">
        <v>94268</v>
      </c>
      <c r="E74" t="s">
        <v>181</v>
      </c>
      <c r="F74" t="s">
        <v>55</v>
      </c>
      <c r="G74" t="s">
        <v>182</v>
      </c>
      <c r="H74" t="s">
        <v>112</v>
      </c>
      <c r="I74" t="s">
        <v>30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368</v>
      </c>
      <c r="O74">
        <v>12452</v>
      </c>
      <c r="P74" t="s">
        <v>645</v>
      </c>
      <c r="Q74" t="s">
        <v>82</v>
      </c>
      <c r="S74" t="s">
        <v>269</v>
      </c>
      <c r="T74" t="s">
        <v>36</v>
      </c>
      <c r="U74" t="s">
        <v>35</v>
      </c>
      <c r="V74" t="s">
        <v>25</v>
      </c>
      <c r="W74" t="s">
        <v>26</v>
      </c>
      <c r="X74" t="s">
        <v>218</v>
      </c>
      <c r="Y74" t="s">
        <v>484</v>
      </c>
      <c r="AA74" s="2">
        <v>42741.246898148151</v>
      </c>
      <c r="AB74" s="2">
        <v>42796.232256944444</v>
      </c>
      <c r="AD74">
        <v>4</v>
      </c>
      <c r="AE74" t="str">
        <f t="shared" ca="1" si="20"/>
        <v>Snapshots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P1</v>
      </c>
    </row>
    <row r="75" spans="1:34" x14ac:dyDescent="0.3">
      <c r="A75">
        <f t="shared" si="16"/>
        <v>63</v>
      </c>
      <c r="B75">
        <f t="shared" si="17"/>
        <v>6</v>
      </c>
      <c r="C75" s="4">
        <f t="shared" ca="1" si="18"/>
        <v>94695</v>
      </c>
      <c r="D75">
        <v>94695</v>
      </c>
      <c r="E75" t="s">
        <v>181</v>
      </c>
      <c r="F75" t="s">
        <v>55</v>
      </c>
      <c r="G75" t="s">
        <v>182</v>
      </c>
      <c r="H75" t="s">
        <v>184</v>
      </c>
      <c r="I75" t="s">
        <v>245</v>
      </c>
      <c r="J75" t="s">
        <v>123</v>
      </c>
      <c r="K75" t="str">
        <f t="shared" ca="1" si="19"/>
        <v>.</v>
      </c>
      <c r="L75" t="s">
        <v>484</v>
      </c>
      <c r="M75" t="s">
        <v>639</v>
      </c>
      <c r="N75" t="s">
        <v>369</v>
      </c>
      <c r="O75">
        <v>12452</v>
      </c>
      <c r="Q75" t="s">
        <v>82</v>
      </c>
      <c r="S75" t="s">
        <v>269</v>
      </c>
      <c r="T75" t="s">
        <v>36</v>
      </c>
      <c r="U75" t="s">
        <v>35</v>
      </c>
      <c r="V75" t="s">
        <v>190</v>
      </c>
      <c r="W75" t="s">
        <v>26</v>
      </c>
      <c r="X75" t="s">
        <v>218</v>
      </c>
      <c r="Y75" t="s">
        <v>484</v>
      </c>
      <c r="AA75" s="2">
        <v>42753.19122685185</v>
      </c>
      <c r="AB75" s="2">
        <v>42809.528993055559</v>
      </c>
      <c r="AD75">
        <v>4</v>
      </c>
      <c r="AE75" t="str">
        <f t="shared" ca="1" si="20"/>
        <v>Snapshots</v>
      </c>
      <c r="AF75" t="str">
        <f t="shared" ca="1" si="21"/>
        <v>Avitus_1.4.0.60-20170322</v>
      </c>
      <c r="AG75" t="str">
        <f t="shared" ca="1" si="22"/>
        <v>NoWaive</v>
      </c>
      <c r="AH75" t="str">
        <f t="shared" ca="1" si="23"/>
        <v>P0</v>
      </c>
    </row>
    <row r="76" spans="1:34" x14ac:dyDescent="0.3">
      <c r="A76">
        <f t="shared" si="16"/>
        <v>51</v>
      </c>
      <c r="B76">
        <f t="shared" si="17"/>
        <v>6</v>
      </c>
      <c r="C76" s="4">
        <f t="shared" ca="1" si="18"/>
        <v>95184</v>
      </c>
      <c r="D76">
        <v>95184</v>
      </c>
      <c r="E76" t="s">
        <v>218</v>
      </c>
      <c r="F76" t="s">
        <v>55</v>
      </c>
      <c r="G76" t="s">
        <v>182</v>
      </c>
      <c r="H76" t="s">
        <v>184</v>
      </c>
      <c r="I76" t="s">
        <v>245</v>
      </c>
      <c r="J76" t="s">
        <v>123</v>
      </c>
      <c r="K76" t="str">
        <f t="shared" ca="1" si="19"/>
        <v>.</v>
      </c>
      <c r="L76" t="s">
        <v>484</v>
      </c>
      <c r="M76" t="s">
        <v>639</v>
      </c>
      <c r="N76" t="s">
        <v>370</v>
      </c>
      <c r="Q76" t="s">
        <v>82</v>
      </c>
      <c r="S76" t="s">
        <v>269</v>
      </c>
      <c r="T76" t="s">
        <v>36</v>
      </c>
      <c r="U76" t="s">
        <v>22</v>
      </c>
      <c r="V76" t="s">
        <v>29</v>
      </c>
      <c r="W76" t="s">
        <v>44</v>
      </c>
      <c r="X76" t="s">
        <v>181</v>
      </c>
      <c r="Y76" t="s">
        <v>103</v>
      </c>
      <c r="AA76" s="2">
        <v>42765.308599537035</v>
      </c>
      <c r="AB76" s="2">
        <v>42809.529074074075</v>
      </c>
      <c r="AD76">
        <v>4</v>
      </c>
      <c r="AE76" t="str">
        <f t="shared" ca="1" si="20"/>
        <v>Snapshots</v>
      </c>
      <c r="AF76" t="str">
        <f t="shared" ca="1" si="21"/>
        <v>Avitus_1.4.0.60-20170322</v>
      </c>
      <c r="AG76" t="str">
        <f t="shared" ca="1" si="22"/>
        <v>NoWaive</v>
      </c>
      <c r="AH76" t="str">
        <f t="shared" ca="1" si="23"/>
        <v>P0</v>
      </c>
    </row>
    <row r="77" spans="1:34" x14ac:dyDescent="0.3">
      <c r="A77">
        <f t="shared" si="16"/>
        <v>49</v>
      </c>
      <c r="B77">
        <f t="shared" si="17"/>
        <v>2</v>
      </c>
      <c r="C77" s="4">
        <f t="shared" ca="1" si="18"/>
        <v>95373</v>
      </c>
      <c r="D77">
        <v>95373</v>
      </c>
      <c r="E77" t="s">
        <v>218</v>
      </c>
      <c r="F77" t="s">
        <v>55</v>
      </c>
      <c r="G77" t="s">
        <v>182</v>
      </c>
      <c r="H77" t="s">
        <v>94</v>
      </c>
      <c r="I77" t="s">
        <v>30</v>
      </c>
      <c r="J77" t="s">
        <v>123</v>
      </c>
      <c r="K77" t="str">
        <f t="shared" ca="1" si="19"/>
        <v>.</v>
      </c>
      <c r="L77" t="s">
        <v>484</v>
      </c>
      <c r="M77" t="s">
        <v>769</v>
      </c>
      <c r="N77" t="s">
        <v>371</v>
      </c>
      <c r="Q77" t="s">
        <v>82</v>
      </c>
      <c r="S77" t="s">
        <v>269</v>
      </c>
      <c r="T77" t="s">
        <v>23</v>
      </c>
      <c r="U77" t="s">
        <v>22</v>
      </c>
      <c r="V77" t="s">
        <v>29</v>
      </c>
      <c r="W77" t="s">
        <v>44</v>
      </c>
      <c r="X77" t="s">
        <v>218</v>
      </c>
      <c r="Y77" t="s">
        <v>484</v>
      </c>
      <c r="AA77" s="2">
        <v>42768.238217592596</v>
      </c>
      <c r="AB77" s="2">
        <v>42813.986597222225</v>
      </c>
      <c r="AD77">
        <v>3</v>
      </c>
      <c r="AE77" t="str">
        <f t="shared" ca="1" si="20"/>
        <v>Snapshots</v>
      </c>
      <c r="AF77" t="str">
        <f t="shared" ca="1" si="21"/>
        <v>Avitus_1.4.0.59-20170315</v>
      </c>
      <c r="AG77" t="str">
        <f t="shared" ca="1" si="22"/>
        <v>NoWaive</v>
      </c>
      <c r="AH77" t="str">
        <f t="shared" ca="1" si="23"/>
        <v>P2</v>
      </c>
    </row>
    <row r="78" spans="1:34" x14ac:dyDescent="0.3">
      <c r="A78">
        <f t="shared" si="16"/>
        <v>38</v>
      </c>
      <c r="B78">
        <f t="shared" si="17"/>
        <v>6</v>
      </c>
      <c r="C78" s="4">
        <f t="shared" ca="1" si="18"/>
        <v>95780</v>
      </c>
      <c r="D78">
        <v>95780</v>
      </c>
      <c r="E78" t="s">
        <v>218</v>
      </c>
      <c r="F78" t="s">
        <v>55</v>
      </c>
      <c r="G78" t="s">
        <v>182</v>
      </c>
      <c r="H78" t="s">
        <v>184</v>
      </c>
      <c r="I78" t="s">
        <v>245</v>
      </c>
      <c r="J78" t="s">
        <v>123</v>
      </c>
      <c r="K78" t="str">
        <f t="shared" ca="1" si="19"/>
        <v>.</v>
      </c>
      <c r="L78" t="s">
        <v>484</v>
      </c>
      <c r="M78" t="s">
        <v>639</v>
      </c>
      <c r="N78" t="s">
        <v>372</v>
      </c>
      <c r="Q78" t="s">
        <v>82</v>
      </c>
      <c r="S78" t="s">
        <v>269</v>
      </c>
      <c r="T78" t="s">
        <v>23</v>
      </c>
      <c r="U78" t="s">
        <v>22</v>
      </c>
      <c r="V78" t="s">
        <v>29</v>
      </c>
      <c r="W78" t="s">
        <v>44</v>
      </c>
      <c r="X78" t="s">
        <v>218</v>
      </c>
      <c r="Y78" t="s">
        <v>484</v>
      </c>
      <c r="AA78" s="2">
        <v>42779.104201388887</v>
      </c>
      <c r="AB78" s="2">
        <v>42809.529189814813</v>
      </c>
      <c r="AD78">
        <v>2</v>
      </c>
      <c r="AE78" t="str">
        <f t="shared" ca="1" si="20"/>
        <v>Snapshots</v>
      </c>
      <c r="AF78" t="str">
        <f t="shared" ca="1" si="21"/>
        <v>Avitus_1.4.0.60-20170322</v>
      </c>
      <c r="AG78" t="str">
        <f t="shared" ca="1" si="22"/>
        <v>NoWaive</v>
      </c>
      <c r="AH78" t="str">
        <f t="shared" ca="1" si="23"/>
        <v>P0</v>
      </c>
    </row>
    <row r="79" spans="1:34" x14ac:dyDescent="0.3">
      <c r="A79">
        <f t="shared" si="16"/>
        <v>13</v>
      </c>
      <c r="B79">
        <f t="shared" si="17"/>
        <v>13</v>
      </c>
      <c r="C79" s="4">
        <f t="shared" ca="1" si="18"/>
        <v>96848</v>
      </c>
      <c r="D79">
        <v>96848</v>
      </c>
      <c r="E79" t="s">
        <v>218</v>
      </c>
      <c r="F79" t="s">
        <v>55</v>
      </c>
      <c r="G79" t="s">
        <v>182</v>
      </c>
      <c r="H79" t="s">
        <v>94</v>
      </c>
      <c r="I79" t="s">
        <v>30</v>
      </c>
      <c r="J79" t="s">
        <v>123</v>
      </c>
      <c r="K79" t="str">
        <f t="shared" ca="1" si="19"/>
        <v>.</v>
      </c>
      <c r="L79" t="s">
        <v>484</v>
      </c>
      <c r="M79" t="s">
        <v>484</v>
      </c>
      <c r="N79" t="s">
        <v>725</v>
      </c>
      <c r="Q79" t="s">
        <v>82</v>
      </c>
      <c r="S79" t="s">
        <v>269</v>
      </c>
      <c r="T79" t="s">
        <v>23</v>
      </c>
      <c r="U79" t="s">
        <v>22</v>
      </c>
      <c r="V79" t="s">
        <v>29</v>
      </c>
      <c r="W79" t="s">
        <v>54</v>
      </c>
      <c r="X79" t="s">
        <v>218</v>
      </c>
      <c r="Y79" t="s">
        <v>484</v>
      </c>
      <c r="AA79" s="2">
        <v>42802.22383101852</v>
      </c>
      <c r="AB79" s="2">
        <v>42802.690775462965</v>
      </c>
      <c r="AD79">
        <v>1</v>
      </c>
      <c r="AE79" t="str">
        <f t="shared" ca="1" si="20"/>
        <v>Snapshots</v>
      </c>
      <c r="AF79" t="str">
        <f t="shared" ca="1" si="21"/>
        <v xml:space="preserve"> ---</v>
      </c>
      <c r="AG79" t="str">
        <f t="shared" ca="1" si="22"/>
        <v>NoWaive</v>
      </c>
      <c r="AH79" t="str">
        <f t="shared" ca="1" si="23"/>
        <v>P2</v>
      </c>
    </row>
    <row r="80" spans="1:34" x14ac:dyDescent="0.3">
      <c r="A80">
        <f t="shared" si="16"/>
        <v>42201</v>
      </c>
      <c r="B80">
        <f t="shared" si="17"/>
        <v>42201</v>
      </c>
      <c r="C80" s="4">
        <f t="shared" ca="1" si="18"/>
        <v>0</v>
      </c>
      <c r="J80" t="s">
        <v>123</v>
      </c>
      <c r="K80" t="str">
        <f t="shared" ca="1" si="19"/>
        <v>.</v>
      </c>
      <c r="AE80">
        <f t="shared" ca="1" si="20"/>
        <v>0</v>
      </c>
      <c r="AF80">
        <f t="shared" ca="1" si="21"/>
        <v>0</v>
      </c>
      <c r="AG80" t="str">
        <f t="shared" ca="1" si="22"/>
        <v>NoWaive</v>
      </c>
      <c r="AH80">
        <f t="shared" ca="1" si="23"/>
        <v>0</v>
      </c>
    </row>
    <row r="81" spans="1:34" x14ac:dyDescent="0.3">
      <c r="A81">
        <f t="shared" si="16"/>
        <v>42201</v>
      </c>
      <c r="B81">
        <f t="shared" si="17"/>
        <v>42201</v>
      </c>
      <c r="C81" s="4">
        <f t="shared" ca="1" si="18"/>
        <v>0</v>
      </c>
      <c r="J81" t="s">
        <v>123</v>
      </c>
      <c r="K81" t="str">
        <f t="shared" ca="1" si="19"/>
        <v>.</v>
      </c>
      <c r="AE81">
        <f t="shared" ca="1" si="20"/>
        <v>0</v>
      </c>
      <c r="AF81">
        <f t="shared" ca="1" si="21"/>
        <v>0</v>
      </c>
      <c r="AG81" t="str">
        <f t="shared" ca="1" si="22"/>
        <v>NoWaive</v>
      </c>
      <c r="AH81">
        <f t="shared" ca="1" si="23"/>
        <v>0</v>
      </c>
    </row>
    <row r="82" spans="1:34" x14ac:dyDescent="0.3">
      <c r="A82">
        <f t="shared" si="16"/>
        <v>42201</v>
      </c>
      <c r="B82">
        <f t="shared" si="17"/>
        <v>42201</v>
      </c>
      <c r="C82" s="4">
        <f t="shared" ca="1" si="18"/>
        <v>0</v>
      </c>
      <c r="J82" t="s">
        <v>123</v>
      </c>
      <c r="K82" t="str">
        <f t="shared" ca="1" si="19"/>
        <v>.</v>
      </c>
      <c r="AE82">
        <f t="shared" ca="1" si="20"/>
        <v>0</v>
      </c>
      <c r="AF82">
        <f t="shared" ca="1" si="21"/>
        <v>0</v>
      </c>
      <c r="AG82" t="str">
        <f t="shared" ca="1" si="22"/>
        <v>NoWaive</v>
      </c>
      <c r="AH82">
        <f t="shared" ca="1" si="23"/>
        <v>0</v>
      </c>
    </row>
    <row r="83" spans="1:34" x14ac:dyDescent="0.3">
      <c r="A83">
        <f t="shared" si="16"/>
        <v>42201</v>
      </c>
      <c r="B83">
        <f t="shared" si="17"/>
        <v>42201</v>
      </c>
      <c r="C83" s="4">
        <f t="shared" ca="1" si="18"/>
        <v>0</v>
      </c>
      <c r="J83" t="s">
        <v>123</v>
      </c>
      <c r="K83" t="str">
        <f t="shared" ca="1" si="19"/>
        <v>.</v>
      </c>
      <c r="AE83">
        <f t="shared" ca="1" si="20"/>
        <v>0</v>
      </c>
      <c r="AF83">
        <f t="shared" ca="1" si="21"/>
        <v>0</v>
      </c>
      <c r="AG83" t="str">
        <f t="shared" ca="1" si="22"/>
        <v>NoWaive</v>
      </c>
      <c r="AH83">
        <f t="shared" ca="1" si="23"/>
        <v>0</v>
      </c>
    </row>
    <row r="84" spans="1:34" x14ac:dyDescent="0.3">
      <c r="A84">
        <f t="shared" si="16"/>
        <v>42201</v>
      </c>
      <c r="B84">
        <f t="shared" si="17"/>
        <v>42201</v>
      </c>
      <c r="C84" s="4">
        <f t="shared" ca="1" si="18"/>
        <v>0</v>
      </c>
      <c r="J84" t="s">
        <v>123</v>
      </c>
      <c r="K84" t="str">
        <f t="shared" ca="1" si="19"/>
        <v>.</v>
      </c>
      <c r="AE84">
        <f t="shared" ca="1" si="20"/>
        <v>0</v>
      </c>
      <c r="AF84">
        <f t="shared" ca="1" si="21"/>
        <v>0</v>
      </c>
      <c r="AG84" t="str">
        <f t="shared" ca="1" si="22"/>
        <v>NoWaive</v>
      </c>
      <c r="AH84">
        <f t="shared" ca="1" si="23"/>
        <v>0</v>
      </c>
    </row>
    <row r="85" spans="1:34" x14ac:dyDescent="0.3">
      <c r="A85">
        <f t="shared" si="16"/>
        <v>42201</v>
      </c>
      <c r="B85">
        <f t="shared" si="17"/>
        <v>42201</v>
      </c>
      <c r="C85" s="4">
        <f t="shared" ca="1" si="18"/>
        <v>0</v>
      </c>
      <c r="J85" t="s">
        <v>123</v>
      </c>
      <c r="K85" t="str">
        <f t="shared" ca="1" si="19"/>
        <v>.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42201</v>
      </c>
      <c r="B86">
        <f t="shared" si="17"/>
        <v>42201</v>
      </c>
      <c r="C86" s="4">
        <f t="shared" ca="1" si="18"/>
        <v>0</v>
      </c>
      <c r="J86" t="s">
        <v>123</v>
      </c>
      <c r="K86" t="str">
        <f t="shared" ca="1" si="19"/>
        <v>.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42201</v>
      </c>
      <c r="B87">
        <f t="shared" si="17"/>
        <v>42201</v>
      </c>
      <c r="C87" s="4">
        <f t="shared" ca="1" si="18"/>
        <v>0</v>
      </c>
      <c r="J87" t="s">
        <v>123</v>
      </c>
      <c r="K87" t="str">
        <f t="shared" ca="1" si="19"/>
        <v>.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42201</v>
      </c>
      <c r="B88">
        <f t="shared" si="17"/>
        <v>42201</v>
      </c>
      <c r="C88" s="4">
        <f t="shared" ca="1" si="18"/>
        <v>0</v>
      </c>
      <c r="J88" t="s">
        <v>123</v>
      </c>
      <c r="K88" t="str">
        <f t="shared" ca="1" si="19"/>
        <v>.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42201</v>
      </c>
      <c r="B89">
        <f t="shared" si="17"/>
        <v>42201</v>
      </c>
      <c r="C89" s="4">
        <f t="shared" ca="1" si="18"/>
        <v>0</v>
      </c>
      <c r="J89" t="s">
        <v>123</v>
      </c>
      <c r="K89" t="str">
        <f t="shared" ca="1" si="19"/>
        <v>.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42201</v>
      </c>
      <c r="B90">
        <f t="shared" si="17"/>
        <v>42201</v>
      </c>
      <c r="C90" s="4">
        <f t="shared" ca="1" si="18"/>
        <v>0</v>
      </c>
      <c r="J90" t="s">
        <v>123</v>
      </c>
      <c r="K90" t="str">
        <f t="shared" ca="1" si="19"/>
        <v>.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42201</v>
      </c>
      <c r="B91">
        <f t="shared" si="17"/>
        <v>42201</v>
      </c>
      <c r="C91" s="4">
        <f t="shared" ca="1" si="18"/>
        <v>0</v>
      </c>
      <c r="J91" t="s">
        <v>123</v>
      </c>
      <c r="K91" t="str">
        <f t="shared" ca="1" si="19"/>
        <v>.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42201</v>
      </c>
      <c r="B92">
        <f t="shared" si="17"/>
        <v>42201</v>
      </c>
      <c r="C92" s="4">
        <f t="shared" ca="1" si="18"/>
        <v>0</v>
      </c>
      <c r="J92" t="s">
        <v>123</v>
      </c>
      <c r="K92" t="str">
        <f t="shared" ca="1" si="19"/>
        <v>.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42201</v>
      </c>
      <c r="B93">
        <f t="shared" si="17"/>
        <v>42201</v>
      </c>
      <c r="C93" s="4">
        <f t="shared" ca="1" si="18"/>
        <v>0</v>
      </c>
      <c r="J93" t="s">
        <v>123</v>
      </c>
      <c r="K93" t="str">
        <f t="shared" ca="1" si="19"/>
        <v>.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42201</v>
      </c>
      <c r="B94">
        <f t="shared" si="17"/>
        <v>42201</v>
      </c>
      <c r="C94" s="4">
        <f t="shared" ca="1" si="18"/>
        <v>0</v>
      </c>
      <c r="J94" t="s">
        <v>123</v>
      </c>
      <c r="K94" t="str">
        <f t="shared" ca="1" si="19"/>
        <v>.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42201</v>
      </c>
      <c r="B95">
        <f t="shared" si="17"/>
        <v>42201</v>
      </c>
      <c r="C95" s="4">
        <f t="shared" ca="1" si="18"/>
        <v>0</v>
      </c>
      <c r="J95" t="s">
        <v>123</v>
      </c>
      <c r="K95" t="str">
        <f t="shared" ca="1" si="19"/>
        <v>.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42201</v>
      </c>
      <c r="B96">
        <f t="shared" si="17"/>
        <v>42201</v>
      </c>
      <c r="C96" s="4">
        <f t="shared" ca="1" si="18"/>
        <v>0</v>
      </c>
      <c r="J96" t="s">
        <v>123</v>
      </c>
      <c r="K96" t="str">
        <f t="shared" ca="1" si="19"/>
        <v>.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42201</v>
      </c>
      <c r="B97">
        <f t="shared" si="17"/>
        <v>42201</v>
      </c>
      <c r="C97" s="4">
        <f t="shared" ca="1" si="18"/>
        <v>0</v>
      </c>
      <c r="J97" t="s">
        <v>123</v>
      </c>
      <c r="K97" t="str">
        <f t="shared" ca="1" si="19"/>
        <v>.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42201</v>
      </c>
      <c r="B98">
        <f t="shared" si="17"/>
        <v>42201</v>
      </c>
      <c r="C98" s="4">
        <f t="shared" ca="1" si="18"/>
        <v>0</v>
      </c>
      <c r="J98" t="s">
        <v>123</v>
      </c>
      <c r="K98" t="str">
        <f t="shared" ca="1" si="19"/>
        <v>.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42201</v>
      </c>
      <c r="B99">
        <f t="shared" si="17"/>
        <v>42201</v>
      </c>
      <c r="C99" s="4">
        <f t="shared" ca="1" si="18"/>
        <v>0</v>
      </c>
      <c r="J99" t="s">
        <v>123</v>
      </c>
      <c r="K99" t="str">
        <f t="shared" ca="1" si="19"/>
        <v>.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42201</v>
      </c>
      <c r="B100">
        <f t="shared" si="17"/>
        <v>42201</v>
      </c>
      <c r="C100" s="4">
        <f t="shared" ca="1" si="18"/>
        <v>0</v>
      </c>
      <c r="J100" t="s">
        <v>123</v>
      </c>
      <c r="K100" t="str">
        <f t="shared" ca="1" si="19"/>
        <v>.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78</v>
      </c>
      <c r="K103" t="s">
        <v>832</v>
      </c>
    </row>
    <row r="104" spans="1:34" x14ac:dyDescent="0.3">
      <c r="G104" t="s">
        <v>153</v>
      </c>
      <c r="I104" t="str">
        <f>CONCATENATE(MID($K$103,11,5), " Report")</f>
        <v>03-16 Report</v>
      </c>
      <c r="K104" s="6">
        <v>42815</v>
      </c>
    </row>
    <row r="105" spans="1:34" x14ac:dyDescent="0.3">
      <c r="F105" t="s">
        <v>150</v>
      </c>
      <c r="G105">
        <f ca="1">COUNTIFS(K2:K100,"=NTR")</f>
        <v>13</v>
      </c>
      <c r="I105">
        <f ca="1">INDIRECT("'" &amp; $K$103 &amp; "'!$g" &amp; ROW())</f>
        <v>10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6</v>
      </c>
      <c r="I106">
        <f t="shared" ref="I106:I111" ca="1" si="24">INDIRECT("'" &amp; $K$103 &amp; "'!$g" &amp; ROW())</f>
        <v>12</v>
      </c>
      <c r="K106" s="7"/>
    </row>
    <row r="107" spans="1:34" x14ac:dyDescent="0.3">
      <c r="F107" t="s">
        <v>157</v>
      </c>
      <c r="G107">
        <f>COUNTIFS(B2:B81,"&gt;7",B2:B81,"&lt;400")-11</f>
        <v>13</v>
      </c>
      <c r="I107">
        <f t="shared" ca="1" si="24"/>
        <v>14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1</v>
      </c>
    </row>
    <row r="109" spans="1:34" x14ac:dyDescent="0.3">
      <c r="F109" t="s">
        <v>158</v>
      </c>
      <c r="G109">
        <f>COUNTA(D2:D104)</f>
        <v>78</v>
      </c>
      <c r="I109">
        <f t="shared" ca="1" si="24"/>
        <v>79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11</v>
      </c>
      <c r="I111">
        <f t="shared" ca="1" si="24"/>
        <v>13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12</v>
      </c>
      <c r="H115" s="1">
        <f>COUNTIFS($F$2:$F$95,F115 &amp; "*",$H$2:$H$95,"P0")</f>
        <v>8</v>
      </c>
      <c r="I115" s="1">
        <f ca="1">INDIRECT("'" &amp; $K$103 &amp; "'!$g" &amp; ROW())</f>
        <v>14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1</v>
      </c>
      <c r="I116" s="1">
        <f t="shared" ref="I116:I132" ca="1" si="27">INDIRECT("'" &amp; $K$103 &amp; "'!$g" &amp; ROW())</f>
        <v>1</v>
      </c>
      <c r="K116" s="4" t="s">
        <v>238</v>
      </c>
    </row>
    <row r="117" spans="5:13" x14ac:dyDescent="0.3">
      <c r="F117" t="s">
        <v>63</v>
      </c>
      <c r="G117" s="1">
        <f t="shared" si="25"/>
        <v>8</v>
      </c>
      <c r="H117" s="1">
        <f t="shared" si="26"/>
        <v>6</v>
      </c>
      <c r="I117" s="1">
        <f t="shared" ca="1" si="27"/>
        <v>8</v>
      </c>
    </row>
    <row r="118" spans="5:13" x14ac:dyDescent="0.3">
      <c r="F118" t="s">
        <v>70</v>
      </c>
      <c r="G118" s="1">
        <f t="shared" si="25"/>
        <v>4</v>
      </c>
      <c r="H118" s="1">
        <f t="shared" si="26"/>
        <v>4</v>
      </c>
      <c r="I118" s="1">
        <f t="shared" ca="1" si="27"/>
        <v>4</v>
      </c>
    </row>
    <row r="119" spans="5:13" x14ac:dyDescent="0.3">
      <c r="F119" t="s">
        <v>253</v>
      </c>
      <c r="G119" s="1">
        <f t="shared" si="25"/>
        <v>4</v>
      </c>
      <c r="H119" s="1">
        <f t="shared" si="26"/>
        <v>3</v>
      </c>
      <c r="I119" s="1">
        <f t="shared" ca="1" si="27"/>
        <v>3</v>
      </c>
      <c r="K119" t="s">
        <v>161</v>
      </c>
    </row>
    <row r="120" spans="5:13" x14ac:dyDescent="0.3">
      <c r="F120" t="s">
        <v>48</v>
      </c>
      <c r="G120" s="1">
        <f t="shared" si="25"/>
        <v>3</v>
      </c>
      <c r="H120" s="1">
        <f t="shared" si="26"/>
        <v>1</v>
      </c>
      <c r="I120" s="1">
        <f t="shared" ca="1" si="27"/>
        <v>2</v>
      </c>
      <c r="K120" t="s">
        <v>162</v>
      </c>
    </row>
    <row r="121" spans="5:13" x14ac:dyDescent="0.3">
      <c r="F121" t="s">
        <v>215</v>
      </c>
      <c r="G121" s="1">
        <f t="shared" si="25"/>
        <v>2</v>
      </c>
      <c r="H121" s="1">
        <f t="shared" si="26"/>
        <v>2</v>
      </c>
      <c r="I121" s="1">
        <f t="shared" ca="1" si="27"/>
        <v>2</v>
      </c>
      <c r="K121" t="s">
        <v>163</v>
      </c>
    </row>
    <row r="122" spans="5:13" x14ac:dyDescent="0.3">
      <c r="F122" t="s">
        <v>28</v>
      </c>
      <c r="G122" s="1">
        <f t="shared" si="25"/>
        <v>4</v>
      </c>
      <c r="H122" s="1">
        <f t="shared" si="26"/>
        <v>2</v>
      </c>
      <c r="I122" s="1">
        <f t="shared" ca="1" si="27"/>
        <v>4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5</v>
      </c>
      <c r="H124" s="1">
        <f t="shared" si="26"/>
        <v>1</v>
      </c>
      <c r="I124" s="1">
        <f t="shared" ca="1" si="27"/>
        <v>6</v>
      </c>
    </row>
    <row r="125" spans="5:13" x14ac:dyDescent="0.3">
      <c r="F125" t="s">
        <v>75</v>
      </c>
      <c r="G125" s="1">
        <f t="shared" si="25"/>
        <v>8</v>
      </c>
      <c r="H125" s="1">
        <f t="shared" si="26"/>
        <v>3</v>
      </c>
      <c r="I125" s="1">
        <f t="shared" ca="1" si="27"/>
        <v>8</v>
      </c>
      <c r="M125" t="str">
        <f>CONCATENATE("Prev Rpt= ",$K$103)</f>
        <v>Prev Rpt= bugs-2017-03-16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45</v>
      </c>
      <c r="M126">
        <f ca="1">INDIRECT("'" &amp; $K$103 &amp; "'!$l" &amp; ROW())</f>
        <v>44</v>
      </c>
    </row>
    <row r="127" spans="5:13" x14ac:dyDescent="0.3">
      <c r="F127" t="s">
        <v>97</v>
      </c>
      <c r="G127" s="1">
        <f t="shared" si="25"/>
        <v>1</v>
      </c>
      <c r="H127" s="1">
        <f t="shared" si="26"/>
        <v>1</v>
      </c>
      <c r="I127" s="1">
        <f t="shared" ca="1" si="27"/>
        <v>1</v>
      </c>
      <c r="K127" t="s">
        <v>199</v>
      </c>
      <c r="L127">
        <f>COUNTIFS(H2:H95, "p1")</f>
        <v>11</v>
      </c>
      <c r="M127">
        <f ca="1">INDIRECT("'" &amp; $K$103 &amp; "'!$l" &amp; ROW())</f>
        <v>14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14</v>
      </c>
      <c r="M128">
        <f ca="1">INDIRECT("'" &amp; $K$103 &amp; "'!$l" &amp; ROW())</f>
        <v>15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1</v>
      </c>
      <c r="I129" s="1">
        <f t="shared" ca="1" si="27"/>
        <v>2</v>
      </c>
      <c r="K129" t="s">
        <v>203</v>
      </c>
      <c r="L129">
        <f>COUNTIFS(H2:H95, "unspecified")</f>
        <v>8</v>
      </c>
      <c r="M129">
        <f ca="1">INDIRECT("'" &amp; $K$103 &amp; "'!$l" &amp; ROW())</f>
        <v>6</v>
      </c>
    </row>
    <row r="130" spans="5:13" x14ac:dyDescent="0.3">
      <c r="F130" t="s">
        <v>86</v>
      </c>
      <c r="G130" s="1">
        <f t="shared" si="25"/>
        <v>16</v>
      </c>
      <c r="H130" s="1">
        <f t="shared" si="26"/>
        <v>8</v>
      </c>
      <c r="I130" s="1">
        <f t="shared" ca="1" si="27"/>
        <v>14</v>
      </c>
    </row>
    <row r="131" spans="5:13" s="1" customFormat="1" x14ac:dyDescent="0.3">
      <c r="F131" s="1" t="s">
        <v>482</v>
      </c>
      <c r="G131" s="1">
        <f t="shared" si="25"/>
        <v>1</v>
      </c>
      <c r="H131" s="1">
        <f t="shared" si="26"/>
        <v>1</v>
      </c>
      <c r="I131" s="1">
        <f t="shared" ca="1" si="27"/>
        <v>2</v>
      </c>
      <c r="L131" s="1">
        <f>SUM(L126:L129)</f>
        <v>78</v>
      </c>
      <c r="M131" s="1">
        <f ca="1">SUM(M126:M129)</f>
        <v>79</v>
      </c>
    </row>
    <row r="132" spans="5:13" s="1" customFormat="1" x14ac:dyDescent="0.3">
      <c r="F132" s="1" t="s">
        <v>55</v>
      </c>
      <c r="G132" s="1">
        <f>COUNTIFS($F$2:$F$95,F132 &amp; "*")</f>
        <v>7</v>
      </c>
      <c r="H132" s="1">
        <f>COUNTIFS($F$2:$F$95,F132 &amp; "*",$H$2:$H$95,"P0")</f>
        <v>3</v>
      </c>
      <c r="I132" s="1">
        <f t="shared" ca="1" si="27"/>
        <v>8</v>
      </c>
    </row>
    <row r="133" spans="5:13" s="1" customFormat="1" x14ac:dyDescent="0.3">
      <c r="G133" s="1">
        <f>SUM(G115:G132)</f>
        <v>78</v>
      </c>
      <c r="H133" s="1">
        <f>SUM(H115:H132)</f>
        <v>45</v>
      </c>
      <c r="I133" s="1">
        <f ca="1">SUM(I115:I132)</f>
        <v>79</v>
      </c>
      <c r="K133" s="13" t="s">
        <v>833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5</v>
      </c>
      <c r="I136" s="1">
        <f ca="1">INDIRECT("'" &amp; $K$103 &amp; "'!$g" &amp; ROW())</f>
        <v>8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47</v>
      </c>
      <c r="I137" s="1">
        <f ca="1">INDIRECT("'" &amp; $K$103 &amp; "'!$g" &amp; ROW())</f>
        <v>44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26</v>
      </c>
      <c r="I138" s="1">
        <f ca="1">INDIRECT("'" &amp; $K$103 &amp; "'!$g" &amp; ROW())</f>
        <v>27</v>
      </c>
    </row>
    <row r="139" spans="5:13" x14ac:dyDescent="0.3">
      <c r="G139">
        <f>SUM(G136:G138)</f>
        <v>78</v>
      </c>
      <c r="I139">
        <f ca="1">INDIRECT("'" &amp; $K$103 &amp; "'!$g" &amp; ROW())</f>
        <v>79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45</v>
      </c>
      <c r="I141">
        <f ca="1">INDIRECT("'" &amp; $K$103 &amp; "'!$g" &amp;ROW())</f>
        <v>43</v>
      </c>
    </row>
    <row r="142" spans="5:13" s="1" customFormat="1" x14ac:dyDescent="0.3">
      <c r="E142"/>
      <c r="F142" t="s">
        <v>77</v>
      </c>
      <c r="G142">
        <f t="shared" si="28"/>
        <v>2</v>
      </c>
      <c r="I142">
        <f t="shared" ref="I142:I147" ca="1" si="29">INDIRECT("'" &amp; $K$103 &amp; "'!$g" &amp;ROW())</f>
        <v>2</v>
      </c>
    </row>
    <row r="143" spans="5:13" x14ac:dyDescent="0.3">
      <c r="F143" t="s">
        <v>43</v>
      </c>
      <c r="G143">
        <f t="shared" si="28"/>
        <v>16</v>
      </c>
      <c r="I143">
        <f t="shared" ca="1" si="29"/>
        <v>16</v>
      </c>
    </row>
    <row r="144" spans="5:13" s="1" customFormat="1" x14ac:dyDescent="0.3">
      <c r="E144"/>
      <c r="F144" t="s">
        <v>29</v>
      </c>
      <c r="G144">
        <f t="shared" si="28"/>
        <v>14</v>
      </c>
      <c r="I144">
        <f t="shared" ca="1" si="29"/>
        <v>15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2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0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78</v>
      </c>
      <c r="I149" s="1">
        <f ca="1">SUM(I141:I147)</f>
        <v>79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0</v>
      </c>
      <c r="I156">
        <f t="shared" ca="1" si="30"/>
        <v>3</v>
      </c>
    </row>
    <row r="157" spans="5:9" x14ac:dyDescent="0.3">
      <c r="F157" t="s">
        <v>639</v>
      </c>
      <c r="G157">
        <f t="shared" si="31"/>
        <v>11</v>
      </c>
      <c r="I157">
        <f t="shared" ca="1" si="30"/>
        <v>14</v>
      </c>
    </row>
    <row r="158" spans="5:9" x14ac:dyDescent="0.3">
      <c r="F158" t="s">
        <v>769</v>
      </c>
      <c r="G158">
        <f t="shared" si="31"/>
        <v>5</v>
      </c>
      <c r="I158" t="str">
        <f t="shared" ca="1" si="30"/>
        <v xml:space="preserve"> None Targeted</v>
      </c>
    </row>
    <row r="159" spans="5:9" x14ac:dyDescent="0.3">
      <c r="F159" t="s">
        <v>768</v>
      </c>
      <c r="G159">
        <f t="shared" si="31"/>
        <v>5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96" priority="4">
      <formula>IF(AND(F2 &lt;&gt; AE2, AE2 &lt;&gt; "NTR"), 1,0)</formula>
    </cfRule>
  </conditionalFormatting>
  <conditionalFormatting sqref="M2:M100">
    <cfRule type="expression" dxfId="95" priority="3">
      <formula>IF(AND(M2&lt;&gt;AF2,AF2 &lt;&gt; "---"),IF(AF2 &lt;&gt; "NoTarg",1,0),0)</formula>
    </cfRule>
  </conditionalFormatting>
  <conditionalFormatting sqref="L2:L100">
    <cfRule type="expression" dxfId="94" priority="2">
      <formula>IF(AND(L2 &lt;&gt; AG2, AG2 &lt;&gt; "NoWaive"), 1,0)</formula>
    </cfRule>
  </conditionalFormatting>
  <conditionalFormatting sqref="H2:H100">
    <cfRule type="expression" dxfId="93" priority="1">
      <formula>IF(AND(H2 &lt;&gt; AH2, AH2 &lt;&gt; "NTR"), 1,0)</formula>
    </cfRule>
  </conditionalFormatting>
  <conditionalFormatting sqref="A131:E133 G131:H131 F133:I133 A116:H130 F132:H132 I116:I132 J116:BA133 A2:BA115 A134:BA500">
    <cfRule type="expression" dxfId="92" priority="5">
      <formula>MOD(ROW(),2)=0</formula>
    </cfRule>
  </conditionalFormatting>
  <hyperlinks>
    <hyperlink ref="K115" r:id="rId1"/>
    <hyperlink ref="K1" location="'bugs-2017-03-21'!K118" display="Prev Notes"/>
    <hyperlink ref="N111" location="'bugs-2017-03-21'!A2" display="Top"/>
    <hyperlink ref="K116" r:id="rId2"/>
    <hyperlink ref="E20" r:id="rId3" display="moorthy.mm@hpe.com"/>
    <hyperlink ref="E17" r:id="rId4" display="gabriel.vicoveanu@hpe.com"/>
    <hyperlink ref="E11" r:id="rId5" display="akshay.ballal@hpe.com"/>
    <hyperlink ref="K137" r:id="rId6"/>
    <hyperlink ref="K134" r:id="rId7"/>
    <hyperlink ref="E64" r:id="rId8" display="matt.dumm@hpe.com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273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74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75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76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77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78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79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80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81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AH174"/>
  <sheetViews>
    <sheetView zoomScale="65" zoomScaleNormal="65" workbookViewId="0">
      <pane ySplit="1" topLeftCell="A92" activePane="bottomLeft" state="frozen"/>
      <selection pane="bottomLeft" activeCell="L139" sqref="L139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77" customWidth="1"/>
    <col min="11" max="11" width="51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79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16-Mar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15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6</v>
      </c>
      <c r="B2">
        <f t="shared" ref="B2:B33" si="1">DAYS360(AB2,$K$104)</f>
        <v>6</v>
      </c>
      <c r="C2" s="4">
        <f t="shared" ref="C2:C33" ca="1" si="2">HYPERLINK($N$174 &amp; INDIRECT("d" &amp; ROW()),INDIRECT("d" &amp; ROW()))</f>
        <v>96940</v>
      </c>
      <c r="D2">
        <v>96940</v>
      </c>
      <c r="E2" t="s">
        <v>62</v>
      </c>
      <c r="F2" t="s">
        <v>45</v>
      </c>
      <c r="G2" t="s">
        <v>482</v>
      </c>
      <c r="H2" t="s">
        <v>94</v>
      </c>
      <c r="I2" t="s">
        <v>249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744</v>
      </c>
      <c r="Q2" t="s">
        <v>21</v>
      </c>
      <c r="S2" t="s">
        <v>269</v>
      </c>
      <c r="T2" t="s">
        <v>36</v>
      </c>
      <c r="U2" t="s">
        <v>39</v>
      </c>
      <c r="V2" t="s">
        <v>82</v>
      </c>
      <c r="W2" t="s">
        <v>95</v>
      </c>
      <c r="X2" t="s">
        <v>290</v>
      </c>
      <c r="Y2" t="s">
        <v>484</v>
      </c>
      <c r="AA2" s="2">
        <v>42804.136145833334</v>
      </c>
      <c r="AB2" s="2">
        <v>42804.136157407411</v>
      </c>
      <c r="AD2">
        <v>1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2</v>
      </c>
      <c r="B3">
        <f t="shared" si="1"/>
        <v>2</v>
      </c>
      <c r="C3" s="4">
        <f t="shared" ca="1" si="2"/>
        <v>97029</v>
      </c>
      <c r="D3">
        <v>97029</v>
      </c>
      <c r="E3" t="s">
        <v>62</v>
      </c>
      <c r="F3" t="s">
        <v>45</v>
      </c>
      <c r="G3" t="s">
        <v>482</v>
      </c>
      <c r="H3" t="s">
        <v>94</v>
      </c>
      <c r="I3" t="s">
        <v>249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765</v>
      </c>
      <c r="Q3" t="s">
        <v>21</v>
      </c>
      <c r="S3" t="s">
        <v>269</v>
      </c>
      <c r="T3" t="s">
        <v>36</v>
      </c>
      <c r="U3" t="s">
        <v>39</v>
      </c>
      <c r="V3" t="s">
        <v>82</v>
      </c>
      <c r="W3" t="s">
        <v>95</v>
      </c>
      <c r="X3" t="s">
        <v>290</v>
      </c>
      <c r="Y3" t="s">
        <v>484</v>
      </c>
      <c r="AA3" s="2">
        <v>42808.122349537036</v>
      </c>
      <c r="AB3" s="2">
        <v>42808.122361111113</v>
      </c>
      <c r="AD3">
        <v>1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P2</v>
      </c>
    </row>
    <row r="4" spans="1:34" x14ac:dyDescent="0.3">
      <c r="A4">
        <f t="shared" si="0"/>
        <v>0</v>
      </c>
      <c r="B4">
        <f t="shared" si="1"/>
        <v>0</v>
      </c>
      <c r="C4" s="4">
        <f t="shared" ca="1" si="2"/>
        <v>97125</v>
      </c>
      <c r="D4">
        <v>97125</v>
      </c>
      <c r="E4" t="s">
        <v>412</v>
      </c>
      <c r="F4" t="s">
        <v>45</v>
      </c>
      <c r="G4" t="s">
        <v>46</v>
      </c>
      <c r="H4" t="s">
        <v>94</v>
      </c>
      <c r="I4" t="s">
        <v>123</v>
      </c>
      <c r="J4" t="s">
        <v>123</v>
      </c>
      <c r="K4" t="str">
        <f t="shared" ca="1" si="3"/>
        <v>NTR</v>
      </c>
      <c r="L4" t="s">
        <v>484</v>
      </c>
      <c r="M4" t="s">
        <v>484</v>
      </c>
      <c r="N4" t="s">
        <v>790</v>
      </c>
      <c r="Q4" t="s">
        <v>21</v>
      </c>
      <c r="S4" t="s">
        <v>269</v>
      </c>
      <c r="T4" t="s">
        <v>36</v>
      </c>
      <c r="U4" t="s">
        <v>39</v>
      </c>
      <c r="V4" t="s">
        <v>82</v>
      </c>
      <c r="W4" t="s">
        <v>90</v>
      </c>
      <c r="X4" t="s">
        <v>536</v>
      </c>
      <c r="Y4" t="s">
        <v>484</v>
      </c>
      <c r="AA4" s="2">
        <v>42810.059907407405</v>
      </c>
      <c r="AB4" s="2">
        <v>42810.061099537037</v>
      </c>
      <c r="AD4">
        <v>2</v>
      </c>
      <c r="AE4" t="str">
        <f t="shared" ca="1" si="4"/>
        <v>NTR</v>
      </c>
      <c r="AF4" t="str">
        <f t="shared" ca="1" si="5"/>
        <v>NoTarg</v>
      </c>
      <c r="AG4" t="str">
        <f t="shared" ca="1" si="6"/>
        <v>NoWaive</v>
      </c>
      <c r="AH4" t="str">
        <f t="shared" ca="1" si="7"/>
        <v>NTR</v>
      </c>
    </row>
    <row r="5" spans="1:34" x14ac:dyDescent="0.3">
      <c r="A5">
        <f t="shared" si="0"/>
        <v>149</v>
      </c>
      <c r="B5">
        <f t="shared" si="1"/>
        <v>31</v>
      </c>
      <c r="C5" s="4">
        <f t="shared" ca="1" si="2"/>
        <v>90773</v>
      </c>
      <c r="D5">
        <v>90773</v>
      </c>
      <c r="E5" t="s">
        <v>412</v>
      </c>
      <c r="F5" t="s">
        <v>45</v>
      </c>
      <c r="G5" t="s">
        <v>46</v>
      </c>
      <c r="H5" t="s">
        <v>94</v>
      </c>
      <c r="I5" t="s">
        <v>30</v>
      </c>
      <c r="J5" t="s">
        <v>123</v>
      </c>
      <c r="K5" t="str">
        <f t="shared" ca="1" si="3"/>
        <v>.</v>
      </c>
      <c r="L5" t="s">
        <v>484</v>
      </c>
      <c r="M5" t="s">
        <v>484</v>
      </c>
      <c r="N5" t="s">
        <v>294</v>
      </c>
      <c r="Q5" t="s">
        <v>82</v>
      </c>
      <c r="S5" t="s">
        <v>269</v>
      </c>
      <c r="T5" t="s">
        <v>36</v>
      </c>
      <c r="U5" t="s">
        <v>35</v>
      </c>
      <c r="V5" t="s">
        <v>29</v>
      </c>
      <c r="W5" t="s">
        <v>44</v>
      </c>
      <c r="X5" t="s">
        <v>272</v>
      </c>
      <c r="Y5" t="s">
        <v>100</v>
      </c>
      <c r="AA5" s="2">
        <v>42660.272858796299</v>
      </c>
      <c r="AB5" s="2">
        <v>42781.136886574073</v>
      </c>
      <c r="AD5">
        <v>5</v>
      </c>
      <c r="AE5" t="str">
        <f t="shared" ca="1" si="4"/>
        <v>ADE</v>
      </c>
      <c r="AF5" t="str">
        <f t="shared" ca="1" si="5"/>
        <v xml:space="preserve"> ---</v>
      </c>
      <c r="AG5" t="str">
        <f t="shared" ca="1" si="6"/>
        <v>NoWaive</v>
      </c>
      <c r="AH5" t="str">
        <f t="shared" ca="1" si="7"/>
        <v>P2</v>
      </c>
    </row>
    <row r="6" spans="1:34" x14ac:dyDescent="0.3">
      <c r="A6">
        <f t="shared" si="0"/>
        <v>106</v>
      </c>
      <c r="B6">
        <f t="shared" si="1"/>
        <v>2</v>
      </c>
      <c r="C6" s="4">
        <f t="shared" ca="1" si="2"/>
        <v>93106</v>
      </c>
      <c r="D6">
        <v>93106</v>
      </c>
      <c r="E6" t="s">
        <v>412</v>
      </c>
      <c r="F6" t="s">
        <v>45</v>
      </c>
      <c r="G6" t="s">
        <v>46</v>
      </c>
      <c r="H6" t="s">
        <v>184</v>
      </c>
      <c r="I6" t="s">
        <v>245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295</v>
      </c>
      <c r="Q6" t="s">
        <v>82</v>
      </c>
      <c r="S6" t="s">
        <v>269</v>
      </c>
      <c r="T6" t="s">
        <v>36</v>
      </c>
      <c r="U6" t="s">
        <v>39</v>
      </c>
      <c r="V6" t="s">
        <v>82</v>
      </c>
      <c r="W6" t="s">
        <v>95</v>
      </c>
      <c r="X6" t="s">
        <v>272</v>
      </c>
      <c r="Y6" t="s">
        <v>100</v>
      </c>
      <c r="AA6" s="2">
        <v>42704.326469907406</v>
      </c>
      <c r="AB6" s="2">
        <v>42808.045081018521</v>
      </c>
      <c r="AD6">
        <v>5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59</v>
      </c>
      <c r="B7">
        <f t="shared" si="1"/>
        <v>0</v>
      </c>
      <c r="C7" s="4">
        <f t="shared" ca="1" si="2"/>
        <v>94665</v>
      </c>
      <c r="D7">
        <v>94665</v>
      </c>
      <c r="E7" t="s">
        <v>251</v>
      </c>
      <c r="F7" t="s">
        <v>45</v>
      </c>
      <c r="G7" t="s">
        <v>55</v>
      </c>
      <c r="H7" t="s">
        <v>184</v>
      </c>
      <c r="I7" t="s">
        <v>68</v>
      </c>
      <c r="J7" t="s">
        <v>123</v>
      </c>
      <c r="K7" t="str">
        <f t="shared" ca="1" si="3"/>
        <v>.</v>
      </c>
      <c r="L7" t="s">
        <v>484</v>
      </c>
      <c r="M7" t="s">
        <v>768</v>
      </c>
      <c r="N7" t="s">
        <v>298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95</v>
      </c>
      <c r="X7" t="s">
        <v>145</v>
      </c>
      <c r="Y7" t="s">
        <v>484</v>
      </c>
      <c r="Z7" t="s">
        <v>192</v>
      </c>
      <c r="AA7" s="2">
        <v>42752.942291666666</v>
      </c>
      <c r="AB7" s="2">
        <v>42810.113634259258</v>
      </c>
      <c r="AD7">
        <v>9</v>
      </c>
      <c r="AE7" t="str">
        <f t="shared" ca="1" si="4"/>
        <v>ADE</v>
      </c>
      <c r="AF7" t="str">
        <f t="shared" ca="1" si="5"/>
        <v>Avitus_1.4.0.62-20170405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52</v>
      </c>
      <c r="B8">
        <f t="shared" si="1"/>
        <v>15</v>
      </c>
      <c r="C8" s="4">
        <f t="shared" ca="1" si="2"/>
        <v>94952</v>
      </c>
      <c r="D8">
        <v>94952</v>
      </c>
      <c r="E8" t="s">
        <v>251</v>
      </c>
      <c r="F8" t="s">
        <v>45</v>
      </c>
      <c r="G8" t="s">
        <v>55</v>
      </c>
      <c r="H8" t="s">
        <v>184</v>
      </c>
      <c r="I8" t="s">
        <v>68</v>
      </c>
      <c r="J8" t="s">
        <v>123</v>
      </c>
      <c r="K8" t="str">
        <f t="shared" ca="1" si="3"/>
        <v>.</v>
      </c>
      <c r="L8" t="s">
        <v>484</v>
      </c>
      <c r="M8" t="s">
        <v>639</v>
      </c>
      <c r="N8" t="s">
        <v>301</v>
      </c>
      <c r="Q8" t="s">
        <v>82</v>
      </c>
      <c r="S8" t="s">
        <v>269</v>
      </c>
      <c r="T8" t="s">
        <v>36</v>
      </c>
      <c r="U8" t="s">
        <v>35</v>
      </c>
      <c r="V8" t="s">
        <v>82</v>
      </c>
      <c r="W8" t="s">
        <v>95</v>
      </c>
      <c r="X8" t="s">
        <v>145</v>
      </c>
      <c r="Y8" t="s">
        <v>484</v>
      </c>
      <c r="Z8" t="s">
        <v>192</v>
      </c>
      <c r="AA8" s="2">
        <v>42759.143217592595</v>
      </c>
      <c r="AB8" s="2">
        <v>42795.058958333335</v>
      </c>
      <c r="AD8">
        <v>4</v>
      </c>
      <c r="AE8" t="str">
        <f t="shared" ca="1" si="4"/>
        <v>ADE</v>
      </c>
      <c r="AF8" t="str">
        <f t="shared" ca="1" si="5"/>
        <v>Avitus_1.4.0.60-20170322</v>
      </c>
      <c r="AG8" t="str">
        <f t="shared" ca="1" si="6"/>
        <v>NoWaive</v>
      </c>
      <c r="AH8" t="str">
        <f t="shared" ca="1" si="7"/>
        <v>P0</v>
      </c>
    </row>
    <row r="9" spans="1:34" x14ac:dyDescent="0.3">
      <c r="A9">
        <f t="shared" si="0"/>
        <v>38</v>
      </c>
      <c r="B9">
        <f t="shared" si="1"/>
        <v>0</v>
      </c>
      <c r="C9" s="4">
        <f t="shared" ca="1" si="2"/>
        <v>95630</v>
      </c>
      <c r="D9">
        <v>95630</v>
      </c>
      <c r="E9" t="s">
        <v>248</v>
      </c>
      <c r="F9" t="s">
        <v>45</v>
      </c>
      <c r="G9" t="s">
        <v>55</v>
      </c>
      <c r="H9" t="s">
        <v>184</v>
      </c>
      <c r="I9" t="s">
        <v>68</v>
      </c>
      <c r="J9" t="s">
        <v>123</v>
      </c>
      <c r="K9" t="str">
        <f t="shared" ca="1" si="3"/>
        <v>.</v>
      </c>
      <c r="L9" t="s">
        <v>484</v>
      </c>
      <c r="M9" t="s">
        <v>639</v>
      </c>
      <c r="N9" t="s">
        <v>289</v>
      </c>
      <c r="Q9" t="s">
        <v>82</v>
      </c>
      <c r="S9" t="s">
        <v>269</v>
      </c>
      <c r="T9" t="s">
        <v>51</v>
      </c>
      <c r="U9" t="s">
        <v>39</v>
      </c>
      <c r="V9" t="s">
        <v>82</v>
      </c>
      <c r="W9" t="s">
        <v>95</v>
      </c>
      <c r="X9" t="s">
        <v>290</v>
      </c>
      <c r="Y9" t="s">
        <v>484</v>
      </c>
      <c r="Z9" t="s">
        <v>192</v>
      </c>
      <c r="AA9" s="2">
        <v>42774.405694444446</v>
      </c>
      <c r="AB9" s="2">
        <v>42810.113912037035</v>
      </c>
      <c r="AD9">
        <v>5</v>
      </c>
      <c r="AE9" t="str">
        <f t="shared" ca="1" si="4"/>
        <v>ADE</v>
      </c>
      <c r="AF9" t="str">
        <f t="shared" ca="1" si="5"/>
        <v>Avitus_1.4.0.59-20170315</v>
      </c>
      <c r="AG9" t="str">
        <f t="shared" ca="1" si="6"/>
        <v>NoWaive</v>
      </c>
      <c r="AH9" t="str">
        <f t="shared" ca="1" si="7"/>
        <v>P0</v>
      </c>
    </row>
    <row r="10" spans="1:34" x14ac:dyDescent="0.3">
      <c r="A10">
        <f t="shared" si="0"/>
        <v>30</v>
      </c>
      <c r="B10">
        <f t="shared" si="1"/>
        <v>8</v>
      </c>
      <c r="C10" s="4">
        <f t="shared" ca="1" si="2"/>
        <v>96027</v>
      </c>
      <c r="D10">
        <v>96027</v>
      </c>
      <c r="E10" t="s">
        <v>138</v>
      </c>
      <c r="F10" t="s">
        <v>45</v>
      </c>
      <c r="G10" t="s">
        <v>445</v>
      </c>
      <c r="H10" t="s">
        <v>94</v>
      </c>
      <c r="I10" t="s">
        <v>247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458</v>
      </c>
      <c r="Q10" t="s">
        <v>82</v>
      </c>
      <c r="S10" t="s">
        <v>269</v>
      </c>
      <c r="T10" t="s">
        <v>23</v>
      </c>
      <c r="U10" t="s">
        <v>22</v>
      </c>
      <c r="V10" t="s">
        <v>29</v>
      </c>
      <c r="W10" t="s">
        <v>54</v>
      </c>
      <c r="X10" t="s">
        <v>412</v>
      </c>
      <c r="Y10" t="s">
        <v>484</v>
      </c>
      <c r="Z10" t="s">
        <v>119</v>
      </c>
      <c r="AA10" s="2">
        <v>42782.220729166664</v>
      </c>
      <c r="AB10" s="2">
        <v>42802.698298611111</v>
      </c>
      <c r="AD10">
        <v>3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P2</v>
      </c>
    </row>
    <row r="11" spans="1:34" x14ac:dyDescent="0.3">
      <c r="A11">
        <f t="shared" si="0"/>
        <v>22</v>
      </c>
      <c r="B11">
        <f t="shared" si="1"/>
        <v>0</v>
      </c>
      <c r="C11" s="4">
        <f t="shared" ca="1" si="2"/>
        <v>96357</v>
      </c>
      <c r="D11">
        <v>96357</v>
      </c>
      <c r="E11" t="s">
        <v>248</v>
      </c>
      <c r="F11" t="s">
        <v>45</v>
      </c>
      <c r="G11" t="s">
        <v>55</v>
      </c>
      <c r="H11" t="s">
        <v>184</v>
      </c>
      <c r="I11" t="s">
        <v>81</v>
      </c>
      <c r="J11" t="s">
        <v>123</v>
      </c>
      <c r="K11" t="str">
        <f t="shared" ca="1" si="3"/>
        <v>.</v>
      </c>
      <c r="L11" t="s">
        <v>484</v>
      </c>
      <c r="M11" t="s">
        <v>630</v>
      </c>
      <c r="N11" t="s">
        <v>585</v>
      </c>
      <c r="Q11" t="s">
        <v>82</v>
      </c>
      <c r="S11" t="s">
        <v>269</v>
      </c>
      <c r="T11" t="s">
        <v>36</v>
      </c>
      <c r="U11" t="s">
        <v>35</v>
      </c>
      <c r="V11" t="s">
        <v>82</v>
      </c>
      <c r="W11" t="s">
        <v>95</v>
      </c>
      <c r="X11" t="s">
        <v>410</v>
      </c>
      <c r="Y11" t="s">
        <v>484</v>
      </c>
      <c r="AA11" s="2">
        <v>42790.228784722225</v>
      </c>
      <c r="AB11" s="2">
        <v>42810.116909722223</v>
      </c>
      <c r="AD11">
        <v>1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22</v>
      </c>
      <c r="B12">
        <f t="shared" si="1"/>
        <v>19</v>
      </c>
      <c r="C12" s="4">
        <f t="shared" ca="1" si="2"/>
        <v>96366</v>
      </c>
      <c r="D12">
        <v>96366</v>
      </c>
      <c r="E12" t="s">
        <v>59</v>
      </c>
      <c r="F12" t="s">
        <v>45</v>
      </c>
      <c r="G12" t="s">
        <v>46</v>
      </c>
      <c r="H12" t="s">
        <v>184</v>
      </c>
      <c r="I12" t="s">
        <v>81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587</v>
      </c>
      <c r="P12" t="s">
        <v>117</v>
      </c>
      <c r="Q12" t="s">
        <v>82</v>
      </c>
      <c r="S12" t="s">
        <v>269</v>
      </c>
      <c r="T12" t="s">
        <v>36</v>
      </c>
      <c r="U12" t="s">
        <v>35</v>
      </c>
      <c r="V12" t="s">
        <v>82</v>
      </c>
      <c r="W12" t="s">
        <v>109</v>
      </c>
      <c r="X12" t="s">
        <v>410</v>
      </c>
      <c r="Y12" t="s">
        <v>484</v>
      </c>
      <c r="AA12" s="2">
        <v>42790.25513888889</v>
      </c>
      <c r="AB12" s="2">
        <v>42793.286423611113</v>
      </c>
      <c r="AD12">
        <v>1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22</v>
      </c>
      <c r="B13">
        <f t="shared" si="1"/>
        <v>16</v>
      </c>
      <c r="C13" s="4">
        <f t="shared" ca="1" si="2"/>
        <v>96370</v>
      </c>
      <c r="D13">
        <v>96370</v>
      </c>
      <c r="E13" t="s">
        <v>62</v>
      </c>
      <c r="F13" t="s">
        <v>45</v>
      </c>
      <c r="G13" t="s">
        <v>46</v>
      </c>
      <c r="H13" t="s">
        <v>184</v>
      </c>
      <c r="I13" t="s">
        <v>560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591</v>
      </c>
      <c r="Q13" t="s">
        <v>82</v>
      </c>
      <c r="S13" t="s">
        <v>269</v>
      </c>
      <c r="T13" t="s">
        <v>23</v>
      </c>
      <c r="U13" t="s">
        <v>39</v>
      </c>
      <c r="V13" t="s">
        <v>82</v>
      </c>
      <c r="W13" t="s">
        <v>95</v>
      </c>
      <c r="X13" t="s">
        <v>405</v>
      </c>
      <c r="Y13" t="s">
        <v>484</v>
      </c>
      <c r="AA13" s="2">
        <v>42790.31486111111</v>
      </c>
      <c r="AB13" s="2">
        <v>42794.964004629626</v>
      </c>
      <c r="AD13">
        <v>6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6</v>
      </c>
      <c r="B14">
        <f t="shared" si="1"/>
        <v>1</v>
      </c>
      <c r="C14" s="4">
        <f t="shared" ca="1" si="2"/>
        <v>96943</v>
      </c>
      <c r="D14">
        <v>96943</v>
      </c>
      <c r="E14" t="s">
        <v>145</v>
      </c>
      <c r="F14" t="s">
        <v>45</v>
      </c>
      <c r="G14" t="s">
        <v>55</v>
      </c>
      <c r="H14" t="s">
        <v>156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753</v>
      </c>
      <c r="Q14" t="s">
        <v>82</v>
      </c>
      <c r="S14" t="s">
        <v>269</v>
      </c>
      <c r="T14" t="s">
        <v>36</v>
      </c>
      <c r="U14" t="s">
        <v>35</v>
      </c>
      <c r="V14" t="s">
        <v>82</v>
      </c>
      <c r="W14" t="s">
        <v>95</v>
      </c>
      <c r="X14" t="s">
        <v>145</v>
      </c>
      <c r="Y14" t="s">
        <v>484</v>
      </c>
      <c r="AA14" s="2">
        <v>42804.168564814812</v>
      </c>
      <c r="AB14" s="2">
        <v>42809.32172453704</v>
      </c>
      <c r="AD14">
        <v>4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unspecified</v>
      </c>
    </row>
    <row r="15" spans="1:34" x14ac:dyDescent="0.3">
      <c r="A15">
        <f t="shared" si="0"/>
        <v>1</v>
      </c>
      <c r="B15">
        <f t="shared" si="1"/>
        <v>1</v>
      </c>
      <c r="C15" s="4">
        <f t="shared" ca="1" si="2"/>
        <v>97122</v>
      </c>
      <c r="D15">
        <v>97122</v>
      </c>
      <c r="E15" t="s">
        <v>785</v>
      </c>
      <c r="F15" t="s">
        <v>45</v>
      </c>
      <c r="G15" t="s">
        <v>786</v>
      </c>
      <c r="H15" t="s">
        <v>184</v>
      </c>
      <c r="I15" t="s">
        <v>81</v>
      </c>
      <c r="J15" t="s">
        <v>123</v>
      </c>
      <c r="K15" t="str">
        <f t="shared" ca="1" si="3"/>
        <v>NTR</v>
      </c>
      <c r="L15" t="s">
        <v>484</v>
      </c>
      <c r="M15" t="s">
        <v>484</v>
      </c>
      <c r="N15" t="s">
        <v>793</v>
      </c>
      <c r="Q15" t="s">
        <v>82</v>
      </c>
      <c r="S15" t="s">
        <v>269</v>
      </c>
      <c r="T15" t="s">
        <v>23</v>
      </c>
      <c r="U15" t="s">
        <v>50</v>
      </c>
      <c r="V15" t="s">
        <v>82</v>
      </c>
      <c r="W15" t="s">
        <v>172</v>
      </c>
      <c r="X15" t="s">
        <v>267</v>
      </c>
      <c r="Y15" t="s">
        <v>484</v>
      </c>
      <c r="AA15" s="2">
        <v>42809.696469907409</v>
      </c>
      <c r="AB15" s="2">
        <v>42809.719872685186</v>
      </c>
      <c r="AD15">
        <v>4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x14ac:dyDescent="0.3">
      <c r="A16">
        <f t="shared" si="0"/>
        <v>0</v>
      </c>
      <c r="B16">
        <f t="shared" si="1"/>
        <v>0</v>
      </c>
      <c r="C16" s="4">
        <f t="shared" ca="1" si="2"/>
        <v>97130</v>
      </c>
      <c r="D16">
        <v>97130</v>
      </c>
      <c r="E16" t="s">
        <v>782</v>
      </c>
      <c r="F16" t="s">
        <v>61</v>
      </c>
      <c r="G16" t="s">
        <v>783</v>
      </c>
      <c r="H16" t="s">
        <v>94</v>
      </c>
      <c r="I16" t="s">
        <v>123</v>
      </c>
      <c r="J16" t="s">
        <v>123</v>
      </c>
      <c r="K16" t="str">
        <f t="shared" ca="1" si="3"/>
        <v>NTR</v>
      </c>
      <c r="L16" t="s">
        <v>484</v>
      </c>
      <c r="M16" t="s">
        <v>484</v>
      </c>
      <c r="N16" t="s">
        <v>791</v>
      </c>
      <c r="Q16" t="s">
        <v>21</v>
      </c>
      <c r="S16" t="s">
        <v>269</v>
      </c>
      <c r="T16" t="s">
        <v>36</v>
      </c>
      <c r="U16" t="s">
        <v>35</v>
      </c>
      <c r="V16" t="s">
        <v>82</v>
      </c>
      <c r="W16" t="s">
        <v>54</v>
      </c>
      <c r="X16" t="s">
        <v>522</v>
      </c>
      <c r="Y16" t="s">
        <v>484</v>
      </c>
      <c r="AA16" s="2">
        <v>42810.142129629632</v>
      </c>
      <c r="AB16" s="2">
        <v>42810.182546296295</v>
      </c>
      <c r="AD16">
        <v>2</v>
      </c>
      <c r="AE16" t="str">
        <f t="shared" ca="1" si="4"/>
        <v>NTR</v>
      </c>
      <c r="AF16" t="str">
        <f t="shared" ca="1" si="5"/>
        <v>NoTarg</v>
      </c>
      <c r="AG16" t="str">
        <f t="shared" ca="1" si="6"/>
        <v>NoWaive</v>
      </c>
      <c r="AH16" t="str">
        <f t="shared" ca="1" si="7"/>
        <v>NTR</v>
      </c>
    </row>
    <row r="17" spans="1:34" x14ac:dyDescent="0.3">
      <c r="A17">
        <f t="shared" si="0"/>
        <v>7</v>
      </c>
      <c r="B17">
        <f t="shared" si="1"/>
        <v>1</v>
      </c>
      <c r="C17" s="4">
        <f t="shared" ca="1" si="2"/>
        <v>96925</v>
      </c>
      <c r="D17">
        <v>96925</v>
      </c>
      <c r="E17" t="s">
        <v>62</v>
      </c>
      <c r="F17" t="s">
        <v>63</v>
      </c>
      <c r="G17" t="s">
        <v>733</v>
      </c>
      <c r="H17" t="s">
        <v>184</v>
      </c>
      <c r="I17" t="s">
        <v>24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741</v>
      </c>
      <c r="O17">
        <v>17067</v>
      </c>
      <c r="Q17" t="s">
        <v>21</v>
      </c>
      <c r="S17" t="s">
        <v>269</v>
      </c>
      <c r="T17" t="s">
        <v>36</v>
      </c>
      <c r="U17" t="s">
        <v>22</v>
      </c>
      <c r="V17" t="s">
        <v>190</v>
      </c>
      <c r="W17" t="s">
        <v>26</v>
      </c>
      <c r="X17" t="s">
        <v>742</v>
      </c>
      <c r="Y17" t="s">
        <v>100</v>
      </c>
      <c r="AA17" s="2">
        <v>42803.627939814818</v>
      </c>
      <c r="AB17" s="2">
        <v>42809.417372685188</v>
      </c>
      <c r="AD17">
        <v>9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3</v>
      </c>
      <c r="B18">
        <f t="shared" si="1"/>
        <v>0</v>
      </c>
      <c r="C18" s="4">
        <f t="shared" ca="1" si="2"/>
        <v>97008</v>
      </c>
      <c r="D18">
        <v>97008</v>
      </c>
      <c r="E18" t="s">
        <v>110</v>
      </c>
      <c r="F18" t="s">
        <v>63</v>
      </c>
      <c r="G18" t="s">
        <v>446</v>
      </c>
      <c r="H18" t="s">
        <v>112</v>
      </c>
      <c r="I18" t="s">
        <v>24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762</v>
      </c>
      <c r="O18">
        <v>17100</v>
      </c>
      <c r="Q18" t="s">
        <v>21</v>
      </c>
      <c r="S18" t="s">
        <v>269</v>
      </c>
      <c r="T18" t="s">
        <v>36</v>
      </c>
      <c r="U18" t="s">
        <v>35</v>
      </c>
      <c r="V18" t="s">
        <v>190</v>
      </c>
      <c r="W18" t="s">
        <v>26</v>
      </c>
      <c r="X18" t="s">
        <v>742</v>
      </c>
      <c r="Y18" t="s">
        <v>103</v>
      </c>
      <c r="AA18" s="2">
        <v>42807.632627314815</v>
      </c>
      <c r="AB18" s="2">
        <v>42810.035543981481</v>
      </c>
      <c r="AD18">
        <v>5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>NoWaive</v>
      </c>
      <c r="AH18" t="str">
        <f t="shared" ca="1" si="7"/>
        <v>P1</v>
      </c>
    </row>
    <row r="19" spans="1:34" x14ac:dyDescent="0.3">
      <c r="A19">
        <f t="shared" si="0"/>
        <v>66</v>
      </c>
      <c r="B19">
        <f t="shared" si="1"/>
        <v>1</v>
      </c>
      <c r="C19" s="4">
        <f t="shared" ca="1" si="2"/>
        <v>94384</v>
      </c>
      <c r="D19">
        <v>94384</v>
      </c>
      <c r="E19" t="s">
        <v>130</v>
      </c>
      <c r="F19" t="s">
        <v>63</v>
      </c>
      <c r="G19" t="s">
        <v>64</v>
      </c>
      <c r="H19" t="s">
        <v>184</v>
      </c>
      <c r="I19" t="s">
        <v>81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308</v>
      </c>
      <c r="Q19" t="s">
        <v>82</v>
      </c>
      <c r="S19" t="s">
        <v>269</v>
      </c>
      <c r="T19" t="s">
        <v>36</v>
      </c>
      <c r="U19" t="s">
        <v>22</v>
      </c>
      <c r="V19" t="s">
        <v>82</v>
      </c>
      <c r="W19" t="s">
        <v>90</v>
      </c>
      <c r="X19" t="s">
        <v>300</v>
      </c>
      <c r="Y19" t="s">
        <v>484</v>
      </c>
      <c r="AA19" s="2">
        <v>42745.123425925929</v>
      </c>
      <c r="AB19" s="2">
        <v>42809.956886574073</v>
      </c>
      <c r="AD19">
        <v>8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49</v>
      </c>
      <c r="B20">
        <f t="shared" si="1"/>
        <v>2</v>
      </c>
      <c r="C20" s="4">
        <f t="shared" ca="1" si="2"/>
        <v>95107</v>
      </c>
      <c r="D20">
        <v>95107</v>
      </c>
      <c r="E20" t="s">
        <v>146</v>
      </c>
      <c r="F20" t="s">
        <v>63</v>
      </c>
      <c r="G20" t="s">
        <v>66</v>
      </c>
      <c r="H20" t="s">
        <v>184</v>
      </c>
      <c r="I20" t="s">
        <v>30</v>
      </c>
      <c r="J20" t="s">
        <v>123</v>
      </c>
      <c r="K20" t="str">
        <f t="shared" ca="1" si="3"/>
        <v>.</v>
      </c>
      <c r="L20" t="s">
        <v>484</v>
      </c>
      <c r="M20" t="s">
        <v>769</v>
      </c>
      <c r="N20" t="s">
        <v>309</v>
      </c>
      <c r="P20" t="s">
        <v>210</v>
      </c>
      <c r="Q20" t="s">
        <v>82</v>
      </c>
      <c r="S20" t="s">
        <v>269</v>
      </c>
      <c r="T20" t="s">
        <v>23</v>
      </c>
      <c r="U20" t="s">
        <v>22</v>
      </c>
      <c r="V20" t="s">
        <v>82</v>
      </c>
      <c r="W20" t="s">
        <v>54</v>
      </c>
      <c r="X20" t="s">
        <v>146</v>
      </c>
      <c r="Y20" t="s">
        <v>484</v>
      </c>
      <c r="AA20" s="2">
        <v>42762.147650462961</v>
      </c>
      <c r="AB20" s="2">
        <v>42808.068032407406</v>
      </c>
      <c r="AD20">
        <v>5</v>
      </c>
      <c r="AE20" t="str">
        <f t="shared" ca="1" si="4"/>
        <v>AvatarFS</v>
      </c>
      <c r="AF20" t="str">
        <f t="shared" ca="1" si="5"/>
        <v>Avitus_1.4.0.61-20170329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30</v>
      </c>
      <c r="B21">
        <f t="shared" si="1"/>
        <v>8</v>
      </c>
      <c r="C21" s="4">
        <f t="shared" ca="1" si="2"/>
        <v>96022</v>
      </c>
      <c r="D21">
        <v>96022</v>
      </c>
      <c r="E21" t="s">
        <v>104</v>
      </c>
      <c r="F21" t="s">
        <v>63</v>
      </c>
      <c r="G21" t="s">
        <v>446</v>
      </c>
      <c r="H21" t="s">
        <v>184</v>
      </c>
      <c r="I21" t="s">
        <v>245</v>
      </c>
      <c r="J21" t="s">
        <v>123</v>
      </c>
      <c r="K21" t="str">
        <f t="shared" ca="1" si="3"/>
        <v>.</v>
      </c>
      <c r="L21" t="s">
        <v>484</v>
      </c>
      <c r="M21" t="s">
        <v>630</v>
      </c>
      <c r="N21" t="s">
        <v>459</v>
      </c>
      <c r="P21" t="s">
        <v>101</v>
      </c>
      <c r="Q21" t="s">
        <v>82</v>
      </c>
      <c r="S21" t="s">
        <v>269</v>
      </c>
      <c r="T21" t="s">
        <v>51</v>
      </c>
      <c r="U21" t="s">
        <v>35</v>
      </c>
      <c r="V21" t="s">
        <v>29</v>
      </c>
      <c r="W21" t="s">
        <v>54</v>
      </c>
      <c r="X21" t="s">
        <v>412</v>
      </c>
      <c r="Y21" t="s">
        <v>103</v>
      </c>
      <c r="AA21" s="2">
        <v>42782.211585648147</v>
      </c>
      <c r="AB21" s="2">
        <v>42802.185312499998</v>
      </c>
      <c r="AD21">
        <v>4</v>
      </c>
      <c r="AE21" t="str">
        <f t="shared" ca="1" si="4"/>
        <v>AvatarFS</v>
      </c>
      <c r="AF21" t="str">
        <f t="shared" ca="1" si="5"/>
        <v>Avitus_1.4.0.59-20170315</v>
      </c>
      <c r="AG21" t="str">
        <f t="shared" ca="1" si="6"/>
        <v>NoWaive</v>
      </c>
      <c r="AH21" t="str">
        <f t="shared" ca="1" si="7"/>
        <v>P0</v>
      </c>
    </row>
    <row r="22" spans="1:34" x14ac:dyDescent="0.3">
      <c r="A22">
        <f t="shared" si="0"/>
        <v>24</v>
      </c>
      <c r="B22">
        <f t="shared" si="1"/>
        <v>10</v>
      </c>
      <c r="C22" s="4">
        <f t="shared" ca="1" si="2"/>
        <v>96279</v>
      </c>
      <c r="D22">
        <v>96279</v>
      </c>
      <c r="E22" t="s">
        <v>56</v>
      </c>
      <c r="F22" t="s">
        <v>63</v>
      </c>
      <c r="G22" t="s">
        <v>55</v>
      </c>
      <c r="H22" t="s">
        <v>184</v>
      </c>
      <c r="I22" t="s">
        <v>649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545</v>
      </c>
      <c r="Q22" t="s">
        <v>82</v>
      </c>
      <c r="S22" t="s">
        <v>269</v>
      </c>
      <c r="T22" t="s">
        <v>36</v>
      </c>
      <c r="U22" t="s">
        <v>22</v>
      </c>
      <c r="V22" t="s">
        <v>82</v>
      </c>
      <c r="W22" t="s">
        <v>90</v>
      </c>
      <c r="X22" t="s">
        <v>405</v>
      </c>
      <c r="Y22" t="s">
        <v>100</v>
      </c>
      <c r="AA22" s="2">
        <v>42788.363287037035</v>
      </c>
      <c r="AB22" s="2">
        <v>42800.174155092594</v>
      </c>
      <c r="AD22">
        <v>2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12</v>
      </c>
      <c r="B23">
        <f t="shared" si="1"/>
        <v>7</v>
      </c>
      <c r="C23" s="4">
        <f t="shared" ca="1" si="2"/>
        <v>96673</v>
      </c>
      <c r="D23">
        <v>96673</v>
      </c>
      <c r="E23" t="s">
        <v>410</v>
      </c>
      <c r="F23" t="s">
        <v>63</v>
      </c>
      <c r="G23" t="s">
        <v>647</v>
      </c>
      <c r="H23" t="s">
        <v>184</v>
      </c>
      <c r="I23" t="s">
        <v>81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670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90</v>
      </c>
      <c r="X23" t="s">
        <v>654</v>
      </c>
      <c r="Y23" t="s">
        <v>484</v>
      </c>
      <c r="AA23" s="2">
        <v>42798.216932870368</v>
      </c>
      <c r="AB23" s="2">
        <v>42803.191574074073</v>
      </c>
      <c r="AD23">
        <v>4</v>
      </c>
      <c r="AE23" t="str">
        <f t="shared" ca="1" si="4"/>
        <v>AvatarFS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9</v>
      </c>
      <c r="B24">
        <f t="shared" si="1"/>
        <v>1</v>
      </c>
      <c r="C24" s="4">
        <f t="shared" ca="1" si="2"/>
        <v>96764</v>
      </c>
      <c r="D24">
        <v>96764</v>
      </c>
      <c r="E24" t="s">
        <v>410</v>
      </c>
      <c r="F24" t="s">
        <v>63</v>
      </c>
      <c r="G24" t="s">
        <v>647</v>
      </c>
      <c r="H24" t="s">
        <v>156</v>
      </c>
      <c r="J24" t="s">
        <v>123</v>
      </c>
      <c r="K24" t="str">
        <f t="shared" ca="1" si="3"/>
        <v>Fix known. 1.4 specific. Target to Avitus</v>
      </c>
      <c r="L24" t="s">
        <v>484</v>
      </c>
      <c r="M24" t="s">
        <v>484</v>
      </c>
      <c r="N24" t="s">
        <v>653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90</v>
      </c>
      <c r="X24" t="s">
        <v>654</v>
      </c>
      <c r="Y24" t="s">
        <v>484</v>
      </c>
      <c r="AA24" s="2">
        <v>42801.104432870372</v>
      </c>
      <c r="AB24" s="2">
        <v>42809.305150462962</v>
      </c>
      <c r="AD24">
        <v>12</v>
      </c>
      <c r="AE24" t="str">
        <f t="shared" ca="1" si="4"/>
        <v>AvatarFS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unspecified</v>
      </c>
    </row>
    <row r="25" spans="1:34" x14ac:dyDescent="0.3">
      <c r="A25">
        <f t="shared" si="0"/>
        <v>347</v>
      </c>
      <c r="B25">
        <f t="shared" si="1"/>
        <v>56</v>
      </c>
      <c r="C25" s="4">
        <f t="shared" ca="1" si="2"/>
        <v>79691</v>
      </c>
      <c r="D25">
        <v>79691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310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95</v>
      </c>
      <c r="X25" t="s">
        <v>311</v>
      </c>
      <c r="Y25" t="s">
        <v>484</v>
      </c>
      <c r="Z25" t="s">
        <v>312</v>
      </c>
      <c r="AA25" s="2">
        <v>42458.048437500001</v>
      </c>
      <c r="AB25" s="2">
        <v>42755.033599537041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255</v>
      </c>
      <c r="B26">
        <f t="shared" si="1"/>
        <v>39</v>
      </c>
      <c r="C26" s="4">
        <f t="shared" ca="1" si="2"/>
        <v>85572</v>
      </c>
      <c r="D26">
        <v>85572</v>
      </c>
      <c r="E26" t="s">
        <v>252</v>
      </c>
      <c r="F26" t="s">
        <v>70</v>
      </c>
      <c r="G26" t="s">
        <v>71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95</v>
      </c>
      <c r="X26" t="s">
        <v>272</v>
      </c>
      <c r="Y26" t="s">
        <v>484</v>
      </c>
      <c r="AA26" s="2">
        <v>42552.705081018517</v>
      </c>
      <c r="AB26" s="2">
        <v>42773.558530092596</v>
      </c>
      <c r="AD26">
        <v>6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197</v>
      </c>
      <c r="B27">
        <f t="shared" si="1"/>
        <v>56</v>
      </c>
      <c r="C27" s="4">
        <f t="shared" ca="1" si="2"/>
        <v>88250</v>
      </c>
      <c r="D27">
        <v>88250</v>
      </c>
      <c r="E27" t="s">
        <v>72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314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105</v>
      </c>
      <c r="X27" t="s">
        <v>315</v>
      </c>
      <c r="Y27" t="s">
        <v>484</v>
      </c>
      <c r="Z27" t="s">
        <v>316</v>
      </c>
      <c r="AA27" s="2">
        <v>42611.350347222222</v>
      </c>
      <c r="AB27" s="2">
        <v>42755.033576388887</v>
      </c>
      <c r="AD27">
        <v>7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6</v>
      </c>
      <c r="B28">
        <f t="shared" si="1"/>
        <v>6</v>
      </c>
      <c r="C28" s="4">
        <f t="shared" ca="1" si="2"/>
        <v>96941</v>
      </c>
      <c r="D28">
        <v>96941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749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188</v>
      </c>
      <c r="Y28" t="s">
        <v>484</v>
      </c>
      <c r="Z28" t="s">
        <v>335</v>
      </c>
      <c r="AA28" s="2">
        <v>42804.150763888887</v>
      </c>
      <c r="AB28" s="2">
        <v>42804.495324074072</v>
      </c>
      <c r="AD28">
        <v>8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7</v>
      </c>
      <c r="B29">
        <f t="shared" si="1"/>
        <v>2</v>
      </c>
      <c r="C29" s="4">
        <f t="shared" ca="1" si="2"/>
        <v>96893</v>
      </c>
      <c r="D29">
        <v>96893</v>
      </c>
      <c r="E29" t="s">
        <v>140</v>
      </c>
      <c r="F29" t="s">
        <v>253</v>
      </c>
      <c r="G29" t="s">
        <v>254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707</v>
      </c>
      <c r="Q29" t="s">
        <v>82</v>
      </c>
      <c r="S29" t="s">
        <v>269</v>
      </c>
      <c r="T29" t="s">
        <v>23</v>
      </c>
      <c r="U29" t="s">
        <v>22</v>
      </c>
      <c r="V29" t="s">
        <v>82</v>
      </c>
      <c r="W29" t="s">
        <v>95</v>
      </c>
      <c r="X29" t="s">
        <v>257</v>
      </c>
      <c r="Y29" t="s">
        <v>484</v>
      </c>
      <c r="Z29" t="s">
        <v>319</v>
      </c>
      <c r="AA29" s="2">
        <v>42803.157187500001</v>
      </c>
      <c r="AB29" s="2">
        <v>42808.88784722222</v>
      </c>
      <c r="AD29">
        <v>12</v>
      </c>
      <c r="AE29" t="str">
        <f t="shared" ca="1" si="4"/>
        <v>File Access Auditing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1</v>
      </c>
      <c r="B30">
        <f t="shared" si="1"/>
        <v>1</v>
      </c>
      <c r="C30" s="4">
        <f t="shared" ca="1" si="2"/>
        <v>97090</v>
      </c>
      <c r="D30">
        <v>97090</v>
      </c>
      <c r="E30" t="s">
        <v>140</v>
      </c>
      <c r="F30" t="s">
        <v>253</v>
      </c>
      <c r="G30" t="s">
        <v>255</v>
      </c>
      <c r="H30" t="s">
        <v>112</v>
      </c>
      <c r="J30" t="s">
        <v>123</v>
      </c>
      <c r="K30" t="str">
        <f t="shared" ca="1" si="3"/>
        <v>NTR</v>
      </c>
      <c r="L30" t="s">
        <v>484</v>
      </c>
      <c r="M30" t="s">
        <v>484</v>
      </c>
      <c r="N30" t="s">
        <v>794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95</v>
      </c>
      <c r="X30" t="s">
        <v>318</v>
      </c>
      <c r="Y30" t="s">
        <v>484</v>
      </c>
      <c r="AA30" s="2">
        <v>42809.200173611112</v>
      </c>
      <c r="AB30" s="2">
        <v>42809.200185185182</v>
      </c>
      <c r="AD30">
        <v>1</v>
      </c>
      <c r="AE30" t="str">
        <f t="shared" ca="1" si="4"/>
        <v>NTR</v>
      </c>
      <c r="AF30" t="str">
        <f t="shared" ca="1" si="5"/>
        <v>NoTarg</v>
      </c>
      <c r="AG30" t="str">
        <f t="shared" ca="1" si="6"/>
        <v>NoWaive</v>
      </c>
      <c r="AH30" t="str">
        <f t="shared" ca="1" si="7"/>
        <v>NTR</v>
      </c>
    </row>
    <row r="31" spans="1:34" x14ac:dyDescent="0.3">
      <c r="A31">
        <f t="shared" si="0"/>
        <v>0</v>
      </c>
      <c r="B31">
        <f t="shared" si="1"/>
        <v>0</v>
      </c>
      <c r="C31" s="4">
        <f t="shared" ca="1" si="2"/>
        <v>97134</v>
      </c>
      <c r="D31">
        <v>97134</v>
      </c>
      <c r="E31" t="s">
        <v>113</v>
      </c>
      <c r="F31" t="s">
        <v>253</v>
      </c>
      <c r="G31" t="s">
        <v>256</v>
      </c>
      <c r="H31" t="s">
        <v>112</v>
      </c>
      <c r="J31" t="s">
        <v>123</v>
      </c>
      <c r="K31" t="str">
        <f t="shared" ca="1" si="3"/>
        <v>NTR</v>
      </c>
      <c r="L31" t="s">
        <v>484</v>
      </c>
      <c r="M31" t="s">
        <v>484</v>
      </c>
      <c r="N31" t="s">
        <v>795</v>
      </c>
      <c r="Q31" t="s">
        <v>82</v>
      </c>
      <c r="S31" t="s">
        <v>269</v>
      </c>
      <c r="T31" t="s">
        <v>36</v>
      </c>
      <c r="U31" t="s">
        <v>39</v>
      </c>
      <c r="V31" t="s">
        <v>82</v>
      </c>
      <c r="W31" t="s">
        <v>95</v>
      </c>
      <c r="X31" t="s">
        <v>318</v>
      </c>
      <c r="Y31" t="s">
        <v>484</v>
      </c>
      <c r="AA31" s="2">
        <v>42810.198680555557</v>
      </c>
      <c r="AB31" s="2">
        <v>42810.198692129627</v>
      </c>
      <c r="AD31">
        <v>1</v>
      </c>
      <c r="AE31" t="str">
        <f t="shared" ca="1" si="4"/>
        <v>NTR</v>
      </c>
      <c r="AF31" t="str">
        <f t="shared" ca="1" si="5"/>
        <v>NoTarg</v>
      </c>
      <c r="AG31" t="str">
        <f t="shared" ca="1" si="6"/>
        <v>NoWaive</v>
      </c>
      <c r="AH31" t="str">
        <f t="shared" ca="1" si="7"/>
        <v>NTR</v>
      </c>
    </row>
    <row r="32" spans="1:34" x14ac:dyDescent="0.3">
      <c r="A32">
        <f t="shared" si="0"/>
        <v>8</v>
      </c>
      <c r="B32">
        <f t="shared" si="1"/>
        <v>3</v>
      </c>
      <c r="C32" s="4">
        <f t="shared" ca="1" si="2"/>
        <v>96863</v>
      </c>
      <c r="D32">
        <v>96863</v>
      </c>
      <c r="E32" t="s">
        <v>179</v>
      </c>
      <c r="F32" t="s">
        <v>48</v>
      </c>
      <c r="G32" t="s">
        <v>180</v>
      </c>
      <c r="H32" t="s">
        <v>94</v>
      </c>
      <c r="I32" t="s">
        <v>24</v>
      </c>
      <c r="J32" t="s">
        <v>123</v>
      </c>
      <c r="K32" t="str">
        <f t="shared" ca="1" si="3"/>
        <v>retry works. Can this be lowered to 'major'. Creates are in tight loop. Bryan McDade to review</v>
      </c>
      <c r="L32" t="s">
        <v>484</v>
      </c>
      <c r="M32" t="s">
        <v>484</v>
      </c>
      <c r="N32" t="s">
        <v>766</v>
      </c>
      <c r="Q32" t="s">
        <v>21</v>
      </c>
      <c r="S32" t="s">
        <v>269</v>
      </c>
      <c r="T32" t="s">
        <v>36</v>
      </c>
      <c r="U32" t="s">
        <v>35</v>
      </c>
      <c r="V32" t="s">
        <v>82</v>
      </c>
      <c r="W32" t="s">
        <v>54</v>
      </c>
      <c r="X32" t="s">
        <v>47</v>
      </c>
      <c r="Y32" t="s">
        <v>484</v>
      </c>
      <c r="AA32" s="2">
        <v>42802.446145833332</v>
      </c>
      <c r="AB32" s="2">
        <v>42807.51190972222</v>
      </c>
      <c r="AC32" t="s">
        <v>750</v>
      </c>
      <c r="AD32">
        <v>10</v>
      </c>
      <c r="AE32" t="str">
        <f t="shared" ca="1" si="4"/>
        <v>FileSystem Management (IAS)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P2</v>
      </c>
    </row>
    <row r="33" spans="1:34" x14ac:dyDescent="0.3">
      <c r="A33">
        <f t="shared" si="0"/>
        <v>19</v>
      </c>
      <c r="B33">
        <f t="shared" si="1"/>
        <v>3</v>
      </c>
      <c r="C33" s="4">
        <f t="shared" ca="1" si="2"/>
        <v>96441</v>
      </c>
      <c r="D33">
        <v>96441</v>
      </c>
      <c r="E33" t="s">
        <v>703</v>
      </c>
      <c r="F33" t="s">
        <v>48</v>
      </c>
      <c r="G33" t="s">
        <v>466</v>
      </c>
      <c r="H33" t="s">
        <v>184</v>
      </c>
      <c r="I33" t="s">
        <v>81</v>
      </c>
      <c r="J33" t="s">
        <v>123</v>
      </c>
      <c r="K33" t="str">
        <f t="shared" ca="1" si="3"/>
        <v>.</v>
      </c>
      <c r="L33" t="s">
        <v>484</v>
      </c>
      <c r="M33" t="s">
        <v>639</v>
      </c>
      <c r="N33" t="s">
        <v>717</v>
      </c>
      <c r="Q33" t="s">
        <v>82</v>
      </c>
      <c r="S33" t="s">
        <v>269</v>
      </c>
      <c r="T33" t="s">
        <v>36</v>
      </c>
      <c r="U33" t="s">
        <v>35</v>
      </c>
      <c r="V33" t="s">
        <v>82</v>
      </c>
      <c r="W33" t="s">
        <v>54</v>
      </c>
      <c r="X33" t="s">
        <v>41</v>
      </c>
      <c r="Y33" t="s">
        <v>484</v>
      </c>
      <c r="AA33" s="2">
        <v>42793.647534722222</v>
      </c>
      <c r="AB33" s="2">
        <v>42807.386724537035</v>
      </c>
      <c r="AC33" t="s">
        <v>718</v>
      </c>
      <c r="AD33">
        <v>6</v>
      </c>
      <c r="AE33" t="str">
        <f t="shared" ca="1" si="4"/>
        <v>FileSystem Management (IAS)</v>
      </c>
      <c r="AF33" t="str">
        <f t="shared" ca="1" si="5"/>
        <v>Avitus_1.4.0.60-20170322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128</v>
      </c>
      <c r="B34">
        <f t="shared" ref="B34:B65" si="9">DAYS360(AB34,$K$104)</f>
        <v>3</v>
      </c>
      <c r="C34" s="4">
        <f t="shared" ref="C34:C65" ca="1" si="10">HYPERLINK($N$174 &amp; INDIRECT("d" &amp; ROW()),INDIRECT("d" &amp; ROW()))</f>
        <v>91994</v>
      </c>
      <c r="D34">
        <v>91994</v>
      </c>
      <c r="E34" t="s">
        <v>414</v>
      </c>
      <c r="F34" t="s">
        <v>215</v>
      </c>
      <c r="G34" t="s">
        <v>761</v>
      </c>
      <c r="H34" t="s">
        <v>184</v>
      </c>
      <c r="I34" t="s">
        <v>81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362</v>
      </c>
      <c r="P34" t="s">
        <v>616</v>
      </c>
      <c r="Q34" t="s">
        <v>82</v>
      </c>
      <c r="S34" t="s">
        <v>269</v>
      </c>
      <c r="T34" t="s">
        <v>36</v>
      </c>
      <c r="U34" t="s">
        <v>22</v>
      </c>
      <c r="V34" t="s">
        <v>82</v>
      </c>
      <c r="W34" t="s">
        <v>54</v>
      </c>
      <c r="X34" t="s">
        <v>272</v>
      </c>
      <c r="Y34" t="s">
        <v>484</v>
      </c>
      <c r="AA34" s="2">
        <v>42682.225185185183</v>
      </c>
      <c r="AB34" s="2">
        <v>42807.617164351854</v>
      </c>
      <c r="AC34" t="s">
        <v>402</v>
      </c>
      <c r="AD34">
        <v>7</v>
      </c>
      <c r="AE34" t="str">
        <f t="shared" ref="AE34:AE65" ca="1" si="12">IFERROR(VLOOKUP($D34,INDIRECT("'" &amp; $K$103 &amp; "'!$C$2:$K$90"),4,FALSE),"NTR")</f>
        <v>Performance Monitor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10</v>
      </c>
      <c r="B35">
        <f t="shared" si="9"/>
        <v>2</v>
      </c>
      <c r="C35" s="4">
        <f t="shared" ca="1" si="10"/>
        <v>96740</v>
      </c>
      <c r="D35">
        <v>96740</v>
      </c>
      <c r="E35" t="s">
        <v>414</v>
      </c>
      <c r="F35" t="s">
        <v>215</v>
      </c>
      <c r="G35" t="s">
        <v>415</v>
      </c>
      <c r="H35" t="s">
        <v>184</v>
      </c>
      <c r="I35" t="s">
        <v>81</v>
      </c>
      <c r="J35" t="s">
        <v>123</v>
      </c>
      <c r="K35" t="str">
        <f t="shared" ca="1" si="11"/>
        <v>.</v>
      </c>
      <c r="L35" t="s">
        <v>484</v>
      </c>
      <c r="M35" t="s">
        <v>639</v>
      </c>
      <c r="N35" t="s">
        <v>676</v>
      </c>
      <c r="P35" t="s">
        <v>771</v>
      </c>
      <c r="Q35" t="s">
        <v>82</v>
      </c>
      <c r="S35" t="s">
        <v>269</v>
      </c>
      <c r="T35" t="s">
        <v>36</v>
      </c>
      <c r="U35" t="s">
        <v>35</v>
      </c>
      <c r="V35" t="s">
        <v>82</v>
      </c>
      <c r="W35" t="s">
        <v>54</v>
      </c>
      <c r="X35" t="s">
        <v>41</v>
      </c>
      <c r="Y35" t="s">
        <v>484</v>
      </c>
      <c r="AA35" s="2">
        <v>42800.600127314814</v>
      </c>
      <c r="AB35" s="2">
        <v>42808.206620370373</v>
      </c>
      <c r="AD35">
        <v>3</v>
      </c>
      <c r="AE35" t="str">
        <f t="shared" ca="1" si="12"/>
        <v>Performance Monitor</v>
      </c>
      <c r="AF35" t="str">
        <f t="shared" ca="1" si="13"/>
        <v>Avitus_1.4.0.60-20170322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33</v>
      </c>
      <c r="B36">
        <f t="shared" si="9"/>
        <v>14</v>
      </c>
      <c r="C36" s="4">
        <f t="shared" ca="1" si="10"/>
        <v>95826</v>
      </c>
      <c r="D36">
        <v>95826</v>
      </c>
      <c r="E36" t="s">
        <v>246</v>
      </c>
      <c r="F36" t="s">
        <v>28</v>
      </c>
      <c r="G36" t="s">
        <v>481</v>
      </c>
      <c r="H36" t="s">
        <v>184</v>
      </c>
      <c r="I36" t="s">
        <v>81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379</v>
      </c>
      <c r="P36" t="s">
        <v>38</v>
      </c>
      <c r="Q36" t="s">
        <v>287</v>
      </c>
      <c r="R36" t="s">
        <v>82</v>
      </c>
      <c r="S36" t="s">
        <v>269</v>
      </c>
      <c r="T36" t="s">
        <v>36</v>
      </c>
      <c r="U36" t="s">
        <v>22</v>
      </c>
      <c r="V36" t="s">
        <v>82</v>
      </c>
      <c r="W36" t="s">
        <v>54</v>
      </c>
      <c r="X36" t="s">
        <v>108</v>
      </c>
      <c r="Y36" t="s">
        <v>484</v>
      </c>
      <c r="AA36" s="2">
        <v>42779.683287037034</v>
      </c>
      <c r="AB36" s="2">
        <v>42796.483796296299</v>
      </c>
      <c r="AC36" t="s">
        <v>170</v>
      </c>
      <c r="AD36">
        <v>4</v>
      </c>
      <c r="AE36" t="str">
        <f t="shared" ca="1" si="12"/>
        <v>Platform Software</v>
      </c>
      <c r="AF36" t="str">
        <f t="shared" ca="1" si="13"/>
        <v xml:space="preserve"> ---</v>
      </c>
      <c r="AG36" t="str">
        <f t="shared" ca="1" si="14"/>
        <v>NoWaive</v>
      </c>
      <c r="AH36" t="str">
        <f t="shared" ca="1" si="15"/>
        <v>P0</v>
      </c>
    </row>
    <row r="37" spans="1:34" x14ac:dyDescent="0.3">
      <c r="A37">
        <f t="shared" si="8"/>
        <v>33</v>
      </c>
      <c r="B37">
        <f t="shared" si="9"/>
        <v>2</v>
      </c>
      <c r="C37" s="4">
        <f t="shared" ca="1" si="10"/>
        <v>95829</v>
      </c>
      <c r="D37">
        <v>95829</v>
      </c>
      <c r="E37" t="s">
        <v>760</v>
      </c>
      <c r="F37" t="s">
        <v>28</v>
      </c>
      <c r="G37" t="s">
        <v>376</v>
      </c>
      <c r="H37" t="s">
        <v>184</v>
      </c>
      <c r="I37" t="s">
        <v>245</v>
      </c>
      <c r="J37" t="s">
        <v>123</v>
      </c>
      <c r="K37" t="str">
        <f t="shared" ca="1" si="11"/>
        <v>.</v>
      </c>
      <c r="L37" t="s">
        <v>484</v>
      </c>
      <c r="M37" t="s">
        <v>639</v>
      </c>
      <c r="N37" t="s">
        <v>385</v>
      </c>
      <c r="P37" t="s">
        <v>196</v>
      </c>
      <c r="Q37" t="s">
        <v>287</v>
      </c>
      <c r="R37" t="s">
        <v>82</v>
      </c>
      <c r="S37" t="s">
        <v>269</v>
      </c>
      <c r="T37" t="s">
        <v>36</v>
      </c>
      <c r="U37" t="s">
        <v>35</v>
      </c>
      <c r="V37" t="s">
        <v>279</v>
      </c>
      <c r="W37" t="s">
        <v>32</v>
      </c>
      <c r="X37" t="s">
        <v>108</v>
      </c>
      <c r="Y37" t="s">
        <v>103</v>
      </c>
      <c r="AA37" s="2">
        <v>42779.684513888889</v>
      </c>
      <c r="AB37" s="2">
        <v>42808.357210648152</v>
      </c>
      <c r="AC37" t="s">
        <v>170</v>
      </c>
      <c r="AD37">
        <v>4</v>
      </c>
      <c r="AE37" t="str">
        <f t="shared" ca="1" si="12"/>
        <v>Platform Software</v>
      </c>
      <c r="AF37" t="str">
        <f t="shared" ca="1" si="13"/>
        <v>Avitus_1.4.0.60-20170322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8</v>
      </c>
      <c r="B38">
        <f t="shared" si="9"/>
        <v>2</v>
      </c>
      <c r="C38" s="4">
        <f t="shared" ca="1" si="10"/>
        <v>96875</v>
      </c>
      <c r="D38">
        <v>96875</v>
      </c>
      <c r="E38" t="s">
        <v>185</v>
      </c>
      <c r="F38" t="s">
        <v>28</v>
      </c>
      <c r="G38" t="s">
        <v>700</v>
      </c>
      <c r="H38" t="s">
        <v>94</v>
      </c>
      <c r="I38" t="s">
        <v>701</v>
      </c>
      <c r="J38" t="s">
        <v>123</v>
      </c>
      <c r="K38" t="str">
        <f t="shared" ca="1" si="11"/>
        <v>.</v>
      </c>
      <c r="L38" t="s">
        <v>484</v>
      </c>
      <c r="M38" t="s">
        <v>639</v>
      </c>
      <c r="N38" t="s">
        <v>705</v>
      </c>
      <c r="P38" t="s">
        <v>168</v>
      </c>
      <c r="Q38" t="s">
        <v>287</v>
      </c>
      <c r="R38" t="s">
        <v>82</v>
      </c>
      <c r="S38" t="s">
        <v>269</v>
      </c>
      <c r="T38" t="s">
        <v>23</v>
      </c>
      <c r="U38" t="s">
        <v>22</v>
      </c>
      <c r="V38" t="s">
        <v>82</v>
      </c>
      <c r="W38" t="s">
        <v>706</v>
      </c>
      <c r="X38" t="s">
        <v>108</v>
      </c>
      <c r="Y38" t="s">
        <v>484</v>
      </c>
      <c r="AA38" s="2">
        <v>42802.665810185186</v>
      </c>
      <c r="AB38" s="2">
        <v>42808.348576388889</v>
      </c>
      <c r="AC38" t="s">
        <v>170</v>
      </c>
      <c r="AD38">
        <v>5</v>
      </c>
      <c r="AE38" t="str">
        <f t="shared" ca="1" si="12"/>
        <v>Platform Software</v>
      </c>
      <c r="AF38" t="str">
        <f t="shared" ca="1" si="13"/>
        <v>Avitus_1.4.0.60-20170322</v>
      </c>
      <c r="AG38" t="str">
        <f t="shared" ca="1" si="14"/>
        <v>NoWaive</v>
      </c>
      <c r="AH38" t="str">
        <f t="shared" ca="1" si="15"/>
        <v>P2</v>
      </c>
    </row>
    <row r="39" spans="1:34" x14ac:dyDescent="0.3">
      <c r="A39">
        <f t="shared" si="8"/>
        <v>7</v>
      </c>
      <c r="B39">
        <f t="shared" si="9"/>
        <v>2</v>
      </c>
      <c r="C39" s="4">
        <f t="shared" ca="1" si="10"/>
        <v>96927</v>
      </c>
      <c r="D39">
        <v>96927</v>
      </c>
      <c r="E39" t="s">
        <v>124</v>
      </c>
      <c r="F39" t="s">
        <v>28</v>
      </c>
      <c r="G39" t="s">
        <v>102</v>
      </c>
      <c r="H39" t="s">
        <v>184</v>
      </c>
      <c r="I39" t="s">
        <v>81</v>
      </c>
      <c r="J39" t="s">
        <v>123</v>
      </c>
      <c r="K39" t="str">
        <f t="shared" ca="1" si="11"/>
        <v>.</v>
      </c>
      <c r="L39" t="s">
        <v>484</v>
      </c>
      <c r="M39" t="s">
        <v>639</v>
      </c>
      <c r="N39" t="s">
        <v>743</v>
      </c>
      <c r="P39" t="s">
        <v>196</v>
      </c>
      <c r="Q39" t="s">
        <v>287</v>
      </c>
      <c r="R39" t="s">
        <v>82</v>
      </c>
      <c r="S39" t="s">
        <v>269</v>
      </c>
      <c r="T39" t="s">
        <v>36</v>
      </c>
      <c r="U39" t="s">
        <v>22</v>
      </c>
      <c r="V39" t="s">
        <v>287</v>
      </c>
      <c r="W39" t="s">
        <v>499</v>
      </c>
      <c r="X39" t="s">
        <v>108</v>
      </c>
      <c r="Y39" t="s">
        <v>484</v>
      </c>
      <c r="AA39" s="2">
        <v>42803.672743055555</v>
      </c>
      <c r="AB39" s="2">
        <v>42808.346736111111</v>
      </c>
      <c r="AC39" t="s">
        <v>170</v>
      </c>
      <c r="AD39">
        <v>2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P0</v>
      </c>
    </row>
    <row r="40" spans="1:34" x14ac:dyDescent="0.3">
      <c r="A40">
        <f t="shared" si="8"/>
        <v>23</v>
      </c>
      <c r="B40">
        <f t="shared" si="9"/>
        <v>0</v>
      </c>
      <c r="C40" s="4">
        <f t="shared" ca="1" si="10"/>
        <v>96345</v>
      </c>
      <c r="D40">
        <v>96345</v>
      </c>
      <c r="E40" t="s">
        <v>559</v>
      </c>
      <c r="F40" t="s">
        <v>42</v>
      </c>
      <c r="G40" t="s">
        <v>407</v>
      </c>
      <c r="H40" t="s">
        <v>184</v>
      </c>
      <c r="I40" t="s">
        <v>560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582</v>
      </c>
      <c r="Q40" t="s">
        <v>82</v>
      </c>
      <c r="S40" t="s">
        <v>269</v>
      </c>
      <c r="T40" t="s">
        <v>51</v>
      </c>
      <c r="U40" t="s">
        <v>22</v>
      </c>
      <c r="V40" t="s">
        <v>82</v>
      </c>
      <c r="W40" t="s">
        <v>40</v>
      </c>
      <c r="X40" t="s">
        <v>559</v>
      </c>
      <c r="Y40" t="s">
        <v>484</v>
      </c>
      <c r="AA40" s="2">
        <v>42789.95722222222</v>
      </c>
      <c r="AB40" s="2">
        <v>42810.161909722221</v>
      </c>
      <c r="AC40" t="s">
        <v>789</v>
      </c>
      <c r="AD40">
        <v>58</v>
      </c>
      <c r="AE40" t="str">
        <f t="shared" ca="1" si="12"/>
        <v>PML Core Services</v>
      </c>
      <c r="AF40" t="str">
        <f t="shared" ca="1" si="13"/>
        <v xml:space="preserve"> ---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195</v>
      </c>
      <c r="B41">
        <f t="shared" si="9"/>
        <v>2</v>
      </c>
      <c r="C41" s="4">
        <f t="shared" ca="1" si="10"/>
        <v>88457</v>
      </c>
      <c r="D41">
        <v>88457</v>
      </c>
      <c r="E41" t="s">
        <v>408</v>
      </c>
      <c r="F41" t="s">
        <v>42</v>
      </c>
      <c r="G41" t="s">
        <v>407</v>
      </c>
      <c r="H41" t="s">
        <v>112</v>
      </c>
      <c r="I41" t="s">
        <v>247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524</v>
      </c>
      <c r="O41">
        <v>11710</v>
      </c>
      <c r="P41" t="s">
        <v>38</v>
      </c>
      <c r="Q41" t="s">
        <v>287</v>
      </c>
      <c r="R41" t="s">
        <v>82</v>
      </c>
      <c r="S41" t="s">
        <v>269</v>
      </c>
      <c r="T41" t="s">
        <v>23</v>
      </c>
      <c r="U41" t="s">
        <v>22</v>
      </c>
      <c r="V41" t="s">
        <v>25</v>
      </c>
      <c r="W41" t="s">
        <v>26</v>
      </c>
      <c r="X41" t="s">
        <v>41</v>
      </c>
      <c r="Y41" t="s">
        <v>484</v>
      </c>
      <c r="AA41" s="2">
        <v>42614.314895833333</v>
      </c>
      <c r="AB41" s="2">
        <v>42808.356168981481</v>
      </c>
      <c r="AC41" t="s">
        <v>472</v>
      </c>
      <c r="AD41">
        <v>4</v>
      </c>
      <c r="AE41" t="str">
        <f t="shared" ca="1" si="12"/>
        <v>PML Core Services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P1</v>
      </c>
    </row>
    <row r="42" spans="1:34" x14ac:dyDescent="0.3">
      <c r="A42">
        <f t="shared" si="8"/>
        <v>2</v>
      </c>
      <c r="B42">
        <f t="shared" si="9"/>
        <v>1</v>
      </c>
      <c r="C42" s="4">
        <f t="shared" ca="1" si="10"/>
        <v>97016</v>
      </c>
      <c r="D42">
        <v>97016</v>
      </c>
      <c r="E42" t="s">
        <v>703</v>
      </c>
      <c r="F42" t="s">
        <v>42</v>
      </c>
      <c r="G42" t="s">
        <v>407</v>
      </c>
      <c r="H42" t="s">
        <v>184</v>
      </c>
      <c r="I42" t="s">
        <v>81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763</v>
      </c>
      <c r="Q42" t="s">
        <v>287</v>
      </c>
      <c r="R42" t="s">
        <v>82</v>
      </c>
      <c r="S42" t="s">
        <v>269</v>
      </c>
      <c r="T42" t="s">
        <v>36</v>
      </c>
      <c r="U42" t="s">
        <v>35</v>
      </c>
      <c r="V42" t="s">
        <v>287</v>
      </c>
      <c r="W42" t="s">
        <v>52</v>
      </c>
      <c r="X42" t="s">
        <v>108</v>
      </c>
      <c r="Y42" t="s">
        <v>484</v>
      </c>
      <c r="AA42" s="2">
        <v>42808.013275462959</v>
      </c>
      <c r="AB42" s="2">
        <v>42809.505162037036</v>
      </c>
      <c r="AD42">
        <v>4</v>
      </c>
      <c r="AE42" t="str">
        <f t="shared" ca="1" si="12"/>
        <v>PML Core Services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P0</v>
      </c>
    </row>
    <row r="43" spans="1:34" x14ac:dyDescent="0.3">
      <c r="A43">
        <f t="shared" si="8"/>
        <v>2</v>
      </c>
      <c r="B43">
        <f t="shared" si="9"/>
        <v>2</v>
      </c>
      <c r="C43" s="4">
        <f t="shared" ca="1" si="10"/>
        <v>97020</v>
      </c>
      <c r="D43">
        <v>97020</v>
      </c>
      <c r="E43" t="s">
        <v>713</v>
      </c>
      <c r="F43" t="s">
        <v>42</v>
      </c>
      <c r="G43" t="s">
        <v>407</v>
      </c>
      <c r="H43" t="s">
        <v>184</v>
      </c>
      <c r="I43" t="s">
        <v>81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764</v>
      </c>
      <c r="Q43" t="s">
        <v>287</v>
      </c>
      <c r="R43" t="s">
        <v>82</v>
      </c>
      <c r="S43" t="s">
        <v>269</v>
      </c>
      <c r="T43" t="s">
        <v>51</v>
      </c>
      <c r="U43" t="s">
        <v>39</v>
      </c>
      <c r="V43" t="s">
        <v>82</v>
      </c>
      <c r="W43" t="s">
        <v>95</v>
      </c>
      <c r="X43" t="s">
        <v>108</v>
      </c>
      <c r="Y43" t="s">
        <v>484</v>
      </c>
      <c r="AA43" s="2">
        <v>42808.024004629631</v>
      </c>
      <c r="AB43" s="2">
        <v>42808.502280092594</v>
      </c>
      <c r="AD43">
        <v>2</v>
      </c>
      <c r="AE43" t="str">
        <f t="shared" ca="1" si="12"/>
        <v>PML Core Services</v>
      </c>
      <c r="AF43" t="str">
        <f t="shared" ca="1" si="13"/>
        <v xml:space="preserve"> ---</v>
      </c>
      <c r="AG43" t="str">
        <f t="shared" ca="1" si="14"/>
        <v>NoWaive</v>
      </c>
      <c r="AH43" t="str">
        <f t="shared" ca="1" si="15"/>
        <v>P0</v>
      </c>
    </row>
    <row r="44" spans="1:34" x14ac:dyDescent="0.3">
      <c r="A44">
        <f t="shared" si="8"/>
        <v>3</v>
      </c>
      <c r="B44">
        <f t="shared" si="9"/>
        <v>1</v>
      </c>
      <c r="C44" s="4">
        <f t="shared" ca="1" si="10"/>
        <v>96996</v>
      </c>
      <c r="D44">
        <v>96996</v>
      </c>
      <c r="E44" t="s">
        <v>513</v>
      </c>
      <c r="F44" t="s">
        <v>42</v>
      </c>
      <c r="G44" t="s">
        <v>514</v>
      </c>
      <c r="H44" t="s">
        <v>112</v>
      </c>
      <c r="I44" t="s">
        <v>24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767</v>
      </c>
      <c r="O44">
        <v>17090</v>
      </c>
      <c r="Q44" t="s">
        <v>21</v>
      </c>
      <c r="S44" t="s">
        <v>269</v>
      </c>
      <c r="T44" t="s">
        <v>36</v>
      </c>
      <c r="U44" t="s">
        <v>35</v>
      </c>
      <c r="V44" t="s">
        <v>190</v>
      </c>
      <c r="W44" t="s">
        <v>26</v>
      </c>
      <c r="X44" t="s">
        <v>742</v>
      </c>
      <c r="Y44" t="s">
        <v>103</v>
      </c>
      <c r="AA44" s="2">
        <v>42807.485324074078</v>
      </c>
      <c r="AB44" s="2">
        <v>42809.678437499999</v>
      </c>
      <c r="AD44">
        <v>9</v>
      </c>
      <c r="AE44" t="str">
        <f t="shared" ca="1" si="12"/>
        <v>PML Core Services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P1</v>
      </c>
    </row>
    <row r="45" spans="1:34" x14ac:dyDescent="0.3">
      <c r="A45">
        <f t="shared" si="8"/>
        <v>2</v>
      </c>
      <c r="B45">
        <f t="shared" si="9"/>
        <v>0</v>
      </c>
      <c r="C45" s="4">
        <f t="shared" ca="1" si="10"/>
        <v>97077</v>
      </c>
      <c r="D45">
        <v>97077</v>
      </c>
      <c r="E45" t="s">
        <v>513</v>
      </c>
      <c r="F45" t="s">
        <v>42</v>
      </c>
      <c r="G45" t="s">
        <v>514</v>
      </c>
      <c r="H45" t="s">
        <v>112</v>
      </c>
      <c r="I45" t="s">
        <v>24</v>
      </c>
      <c r="J45" t="s">
        <v>123</v>
      </c>
      <c r="K45" t="str">
        <f t="shared" ca="1" si="11"/>
        <v>NTR</v>
      </c>
      <c r="L45" t="s">
        <v>484</v>
      </c>
      <c r="M45" t="s">
        <v>484</v>
      </c>
      <c r="N45" t="s">
        <v>792</v>
      </c>
      <c r="O45">
        <v>17112</v>
      </c>
      <c r="Q45" t="s">
        <v>21</v>
      </c>
      <c r="S45" t="s">
        <v>269</v>
      </c>
      <c r="T45" t="s">
        <v>36</v>
      </c>
      <c r="U45" t="s">
        <v>35</v>
      </c>
      <c r="V45" t="s">
        <v>190</v>
      </c>
      <c r="W45" t="s">
        <v>26</v>
      </c>
      <c r="X45" t="s">
        <v>742</v>
      </c>
      <c r="Y45" t="s">
        <v>484</v>
      </c>
      <c r="AA45" s="2">
        <v>42808.587905092594</v>
      </c>
      <c r="AB45" s="2">
        <v>42810.022511574076</v>
      </c>
      <c r="AD45">
        <v>5</v>
      </c>
      <c r="AE45" t="str">
        <f t="shared" ca="1" si="12"/>
        <v>NTR</v>
      </c>
      <c r="AF45" t="str">
        <f t="shared" ca="1" si="13"/>
        <v>NoTarg</v>
      </c>
      <c r="AG45" t="str">
        <f t="shared" ca="1" si="14"/>
        <v>NoWaive</v>
      </c>
      <c r="AH45" t="str">
        <f t="shared" ca="1" si="15"/>
        <v>NTR</v>
      </c>
    </row>
    <row r="46" spans="1:34" x14ac:dyDescent="0.3">
      <c r="A46">
        <f t="shared" si="8"/>
        <v>1</v>
      </c>
      <c r="B46">
        <f t="shared" si="9"/>
        <v>0</v>
      </c>
      <c r="C46" s="4">
        <f t="shared" ca="1" si="10"/>
        <v>97092</v>
      </c>
      <c r="D46">
        <v>97092</v>
      </c>
      <c r="E46" t="s">
        <v>147</v>
      </c>
      <c r="F46" t="s">
        <v>75</v>
      </c>
      <c r="G46" t="s">
        <v>76</v>
      </c>
      <c r="H46" t="s">
        <v>156</v>
      </c>
      <c r="I46" t="s">
        <v>123</v>
      </c>
      <c r="J46" t="s">
        <v>123</v>
      </c>
      <c r="K46" t="str">
        <f t="shared" ca="1" si="11"/>
        <v>NTR</v>
      </c>
      <c r="L46" t="s">
        <v>484</v>
      </c>
      <c r="M46" t="s">
        <v>484</v>
      </c>
      <c r="N46" t="s">
        <v>787</v>
      </c>
      <c r="P46" t="s">
        <v>98</v>
      </c>
      <c r="Q46" t="s">
        <v>21</v>
      </c>
      <c r="S46" t="s">
        <v>269</v>
      </c>
      <c r="T46" t="s">
        <v>51</v>
      </c>
      <c r="U46" t="s">
        <v>39</v>
      </c>
      <c r="V46" t="s">
        <v>29</v>
      </c>
      <c r="W46" t="s">
        <v>65</v>
      </c>
      <c r="X46" t="s">
        <v>665</v>
      </c>
      <c r="Y46" t="s">
        <v>484</v>
      </c>
      <c r="AA46" s="2">
        <v>42809.209421296298</v>
      </c>
      <c r="AB46" s="2">
        <v>42810.18236111111</v>
      </c>
      <c r="AD46">
        <v>17</v>
      </c>
      <c r="AE46" t="str">
        <f t="shared" ca="1" si="12"/>
        <v>NTR</v>
      </c>
      <c r="AF46" t="str">
        <f t="shared" ca="1" si="13"/>
        <v>NoTarg</v>
      </c>
      <c r="AG46" t="str">
        <f t="shared" ca="1" si="14"/>
        <v>NoWaive</v>
      </c>
      <c r="AH46" t="str">
        <f t="shared" ca="1" si="15"/>
        <v>NTR</v>
      </c>
    </row>
    <row r="47" spans="1:34" x14ac:dyDescent="0.3">
      <c r="A47">
        <f t="shared" si="8"/>
        <v>372</v>
      </c>
      <c r="B47">
        <f t="shared" si="9"/>
        <v>26</v>
      </c>
      <c r="C47" s="4">
        <f t="shared" ca="1" si="10"/>
        <v>78239</v>
      </c>
      <c r="D47">
        <v>78239</v>
      </c>
      <c r="E47" t="s">
        <v>84</v>
      </c>
      <c r="F47" t="s">
        <v>75</v>
      </c>
      <c r="G47" t="s">
        <v>262</v>
      </c>
      <c r="H47" t="s">
        <v>94</v>
      </c>
      <c r="I47" t="s">
        <v>30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336</v>
      </c>
      <c r="Q47" t="s">
        <v>82</v>
      </c>
      <c r="S47" t="s">
        <v>269</v>
      </c>
      <c r="T47" t="s">
        <v>36</v>
      </c>
      <c r="U47" t="s">
        <v>35</v>
      </c>
      <c r="V47" t="s">
        <v>77</v>
      </c>
      <c r="W47" t="s">
        <v>78</v>
      </c>
      <c r="X47" t="s">
        <v>272</v>
      </c>
      <c r="Y47" t="s">
        <v>484</v>
      </c>
      <c r="AA47" s="2">
        <v>42433.336041666669</v>
      </c>
      <c r="AB47" s="2">
        <v>42786.249699074076</v>
      </c>
      <c r="AC47" t="s">
        <v>402</v>
      </c>
      <c r="AD47">
        <v>4</v>
      </c>
      <c r="AE47" t="str">
        <f t="shared" ca="1" si="12"/>
        <v>Protocols-AAUM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P2</v>
      </c>
    </row>
    <row r="48" spans="1:34" x14ac:dyDescent="0.3">
      <c r="A48">
        <f t="shared" si="8"/>
        <v>72</v>
      </c>
      <c r="B48">
        <f t="shared" si="9"/>
        <v>2</v>
      </c>
      <c r="C48" s="4">
        <f t="shared" ca="1" si="10"/>
        <v>94191</v>
      </c>
      <c r="D48">
        <v>94191</v>
      </c>
      <c r="E48" t="s">
        <v>186</v>
      </c>
      <c r="F48" t="s">
        <v>75</v>
      </c>
      <c r="G48" t="s">
        <v>76</v>
      </c>
      <c r="H48" t="s">
        <v>112</v>
      </c>
      <c r="I48" t="s">
        <v>30</v>
      </c>
      <c r="J48" t="s">
        <v>123</v>
      </c>
      <c r="K48" t="str">
        <f t="shared" ca="1" si="11"/>
        <v>.</v>
      </c>
      <c r="L48" t="s">
        <v>796</v>
      </c>
      <c r="M48" t="s">
        <v>484</v>
      </c>
      <c r="N48" t="s">
        <v>344</v>
      </c>
      <c r="O48">
        <v>12886</v>
      </c>
      <c r="Q48" t="s">
        <v>82</v>
      </c>
      <c r="S48" t="s">
        <v>269</v>
      </c>
      <c r="T48" t="s">
        <v>36</v>
      </c>
      <c r="U48" t="s">
        <v>35</v>
      </c>
      <c r="V48" t="s">
        <v>25</v>
      </c>
      <c r="W48" t="s">
        <v>26</v>
      </c>
      <c r="X48" t="s">
        <v>272</v>
      </c>
      <c r="Y48" t="s">
        <v>103</v>
      </c>
      <c r="AA48" s="2">
        <v>42739.997685185182</v>
      </c>
      <c r="AB48" s="2">
        <v>42808.682870370372</v>
      </c>
      <c r="AD48">
        <v>7</v>
      </c>
      <c r="AE48" t="str">
        <f t="shared" ca="1" si="12"/>
        <v>Protocols-AAUM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P1</v>
      </c>
    </row>
    <row r="49" spans="1:34" x14ac:dyDescent="0.3">
      <c r="A49">
        <f t="shared" si="8"/>
        <v>45</v>
      </c>
      <c r="B49">
        <f t="shared" si="9"/>
        <v>1</v>
      </c>
      <c r="C49" s="4">
        <f t="shared" ca="1" si="10"/>
        <v>95343</v>
      </c>
      <c r="D49">
        <v>95343</v>
      </c>
      <c r="E49" t="s">
        <v>651</v>
      </c>
      <c r="F49" t="s">
        <v>75</v>
      </c>
      <c r="G49" t="s">
        <v>76</v>
      </c>
      <c r="H49" t="s">
        <v>184</v>
      </c>
      <c r="I49" t="s">
        <v>81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347</v>
      </c>
      <c r="Q49" t="s">
        <v>82</v>
      </c>
      <c r="S49" t="s">
        <v>269</v>
      </c>
      <c r="T49" t="s">
        <v>23</v>
      </c>
      <c r="U49" t="s">
        <v>22</v>
      </c>
      <c r="V49" t="s">
        <v>82</v>
      </c>
      <c r="W49" t="s">
        <v>95</v>
      </c>
      <c r="X49" t="s">
        <v>272</v>
      </c>
      <c r="Y49" t="s">
        <v>484</v>
      </c>
      <c r="AA49" s="2">
        <v>42767.691712962966</v>
      </c>
      <c r="AB49" s="2">
        <v>42809.343773148146</v>
      </c>
      <c r="AC49" t="s">
        <v>402</v>
      </c>
      <c r="AD49">
        <v>9</v>
      </c>
      <c r="AE49" t="str">
        <f t="shared" ca="1" si="12"/>
        <v>Protocols-AAUM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P0</v>
      </c>
    </row>
    <row r="50" spans="1:34" x14ac:dyDescent="0.3">
      <c r="A50">
        <f t="shared" si="8"/>
        <v>23</v>
      </c>
      <c r="B50">
        <f t="shared" si="9"/>
        <v>1</v>
      </c>
      <c r="C50" s="4">
        <f t="shared" ca="1" si="10"/>
        <v>96336</v>
      </c>
      <c r="D50">
        <v>96336</v>
      </c>
      <c r="E50" t="s">
        <v>186</v>
      </c>
      <c r="F50" t="s">
        <v>75</v>
      </c>
      <c r="G50" t="s">
        <v>76</v>
      </c>
      <c r="H50" t="s">
        <v>184</v>
      </c>
      <c r="I50" t="s">
        <v>81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596</v>
      </c>
      <c r="P50" t="s">
        <v>641</v>
      </c>
      <c r="Q50" t="s">
        <v>82</v>
      </c>
      <c r="S50" t="s">
        <v>269</v>
      </c>
      <c r="T50" t="s">
        <v>23</v>
      </c>
      <c r="U50" t="s">
        <v>22</v>
      </c>
      <c r="V50" t="s">
        <v>82</v>
      </c>
      <c r="W50" t="s">
        <v>67</v>
      </c>
      <c r="X50" t="s">
        <v>405</v>
      </c>
      <c r="Y50" t="s">
        <v>484</v>
      </c>
      <c r="AA50" s="2">
        <v>42789.625567129631</v>
      </c>
      <c r="AB50" s="2">
        <v>42809.342268518521</v>
      </c>
      <c r="AC50" t="s">
        <v>402</v>
      </c>
      <c r="AD50">
        <v>6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P0</v>
      </c>
    </row>
    <row r="51" spans="1:34" x14ac:dyDescent="0.3">
      <c r="A51">
        <f t="shared" si="8"/>
        <v>13</v>
      </c>
      <c r="B51">
        <f t="shared" si="9"/>
        <v>1</v>
      </c>
      <c r="C51" s="4">
        <f t="shared" ca="1" si="10"/>
        <v>96670</v>
      </c>
      <c r="D51">
        <v>96670</v>
      </c>
      <c r="E51" t="s">
        <v>651</v>
      </c>
      <c r="F51" t="s">
        <v>75</v>
      </c>
      <c r="G51" t="s">
        <v>76</v>
      </c>
      <c r="H51" t="s">
        <v>184</v>
      </c>
      <c r="I51" t="s">
        <v>123</v>
      </c>
      <c r="J51" t="s">
        <v>123</v>
      </c>
      <c r="K51" t="str">
        <f t="shared" ca="1" si="11"/>
        <v>.</v>
      </c>
      <c r="L51" t="s">
        <v>484</v>
      </c>
      <c r="M51" t="s">
        <v>639</v>
      </c>
      <c r="N51" t="s">
        <v>679</v>
      </c>
      <c r="Q51" t="s">
        <v>82</v>
      </c>
      <c r="S51" t="s">
        <v>269</v>
      </c>
      <c r="T51" t="s">
        <v>36</v>
      </c>
      <c r="U51" t="s">
        <v>22</v>
      </c>
      <c r="V51" t="s">
        <v>57</v>
      </c>
      <c r="W51" t="s">
        <v>680</v>
      </c>
      <c r="X51" t="s">
        <v>41</v>
      </c>
      <c r="Y51" t="s">
        <v>103</v>
      </c>
      <c r="AA51" s="2">
        <v>42797.616539351853</v>
      </c>
      <c r="AB51" s="2">
        <v>42809.316250000003</v>
      </c>
      <c r="AC51" t="s">
        <v>797</v>
      </c>
      <c r="AD51">
        <v>4</v>
      </c>
      <c r="AE51" t="str">
        <f t="shared" ca="1" si="12"/>
        <v>Protocols-AAUM</v>
      </c>
      <c r="AF51" t="str">
        <f t="shared" ca="1" si="13"/>
        <v>Avitus_1.4.0.60-20170322</v>
      </c>
      <c r="AG51" t="str">
        <f t="shared" ca="1" si="14"/>
        <v>NoWaive</v>
      </c>
      <c r="AH51" t="str">
        <f t="shared" ca="1" si="15"/>
        <v>P0</v>
      </c>
    </row>
    <row r="52" spans="1:34" x14ac:dyDescent="0.3">
      <c r="A52">
        <f t="shared" si="8"/>
        <v>10</v>
      </c>
      <c r="B52">
        <f t="shared" si="9"/>
        <v>1</v>
      </c>
      <c r="C52" s="4">
        <f t="shared" ca="1" si="10"/>
        <v>96684</v>
      </c>
      <c r="D52">
        <v>96684</v>
      </c>
      <c r="E52" t="s">
        <v>405</v>
      </c>
      <c r="F52" t="s">
        <v>75</v>
      </c>
      <c r="G52" t="s">
        <v>264</v>
      </c>
      <c r="H52" t="s">
        <v>94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681</v>
      </c>
      <c r="Q52" t="s">
        <v>82</v>
      </c>
      <c r="S52" t="s">
        <v>269</v>
      </c>
      <c r="T52" t="s">
        <v>36</v>
      </c>
      <c r="U52" t="s">
        <v>35</v>
      </c>
      <c r="V52" t="s">
        <v>43</v>
      </c>
      <c r="W52" t="s">
        <v>65</v>
      </c>
      <c r="X52" t="s">
        <v>108</v>
      </c>
      <c r="Y52" t="s">
        <v>484</v>
      </c>
      <c r="AA52" s="2">
        <v>42800.00984953704</v>
      </c>
      <c r="AB52" s="2">
        <v>42809.361284722225</v>
      </c>
      <c r="AD52">
        <v>1</v>
      </c>
      <c r="AE52" t="str">
        <f t="shared" ca="1" si="12"/>
        <v>Protocols-AAUM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P2</v>
      </c>
    </row>
    <row r="53" spans="1:34" x14ac:dyDescent="0.3">
      <c r="A53">
        <f t="shared" si="8"/>
        <v>7</v>
      </c>
      <c r="B53">
        <f t="shared" si="9"/>
        <v>2</v>
      </c>
      <c r="C53" s="4">
        <f t="shared" ca="1" si="10"/>
        <v>96921</v>
      </c>
      <c r="D53">
        <v>96921</v>
      </c>
      <c r="E53" t="s">
        <v>47</v>
      </c>
      <c r="F53" t="s">
        <v>75</v>
      </c>
      <c r="G53" t="s">
        <v>76</v>
      </c>
      <c r="H53" t="s">
        <v>156</v>
      </c>
      <c r="J53" t="s">
        <v>123</v>
      </c>
      <c r="K53" t="str">
        <f t="shared" ca="1" si="11"/>
        <v>Need to determine if affects 1.4 &amp; 1.3. waiting for repro on 1.3 to determine.</v>
      </c>
      <c r="L53" t="s">
        <v>484</v>
      </c>
      <c r="M53" t="s">
        <v>484</v>
      </c>
      <c r="N53" t="s">
        <v>736</v>
      </c>
      <c r="Q53" t="s">
        <v>82</v>
      </c>
      <c r="S53" t="s">
        <v>269</v>
      </c>
      <c r="T53" t="s">
        <v>36</v>
      </c>
      <c r="U53" t="s">
        <v>35</v>
      </c>
      <c r="V53" t="s">
        <v>82</v>
      </c>
      <c r="W53" t="s">
        <v>54</v>
      </c>
      <c r="X53" t="s">
        <v>47</v>
      </c>
      <c r="Y53" t="s">
        <v>484</v>
      </c>
      <c r="AA53" s="2">
        <v>42803.579780092594</v>
      </c>
      <c r="AB53" s="2">
        <v>42808.664687500001</v>
      </c>
      <c r="AD53">
        <v>11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unspecified</v>
      </c>
    </row>
    <row r="54" spans="1:34" x14ac:dyDescent="0.3">
      <c r="A54">
        <f t="shared" si="8"/>
        <v>9</v>
      </c>
      <c r="B54">
        <f t="shared" si="9"/>
        <v>8</v>
      </c>
      <c r="C54" s="4">
        <f t="shared" ca="1" si="10"/>
        <v>96774</v>
      </c>
      <c r="D54">
        <v>96774</v>
      </c>
      <c r="E54" t="s">
        <v>106</v>
      </c>
      <c r="F54" t="s">
        <v>97</v>
      </c>
      <c r="G54" t="s">
        <v>96</v>
      </c>
      <c r="H54" t="s">
        <v>184</v>
      </c>
      <c r="I54" t="s">
        <v>81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719</v>
      </c>
      <c r="Q54" t="s">
        <v>82</v>
      </c>
      <c r="S54" t="s">
        <v>269</v>
      </c>
      <c r="T54" t="s">
        <v>36</v>
      </c>
      <c r="U54" t="s">
        <v>35</v>
      </c>
      <c r="V54" t="s">
        <v>720</v>
      </c>
      <c r="W54" t="s">
        <v>54</v>
      </c>
      <c r="X54" t="s">
        <v>106</v>
      </c>
      <c r="Y54" t="s">
        <v>484</v>
      </c>
      <c r="AA54" s="2">
        <v>42801.280335648145</v>
      </c>
      <c r="AB54" s="2">
        <v>42802.688298611109</v>
      </c>
      <c r="AD54">
        <v>2</v>
      </c>
      <c r="AE54" t="str">
        <f t="shared" ca="1" si="12"/>
        <v>Protocols-HTTP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P0</v>
      </c>
    </row>
    <row r="55" spans="1:34" x14ac:dyDescent="0.3">
      <c r="A55">
        <f t="shared" si="8"/>
        <v>372</v>
      </c>
      <c r="B55">
        <f t="shared" si="9"/>
        <v>121</v>
      </c>
      <c r="C55" s="4">
        <f t="shared" ca="1" si="10"/>
        <v>78244</v>
      </c>
      <c r="D55">
        <v>78244</v>
      </c>
      <c r="E55" t="s">
        <v>155</v>
      </c>
      <c r="F55" t="s">
        <v>19</v>
      </c>
      <c r="G55" t="s">
        <v>83</v>
      </c>
      <c r="H55" t="s">
        <v>94</v>
      </c>
      <c r="I55" t="s">
        <v>30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353</v>
      </c>
      <c r="Q55" t="s">
        <v>82</v>
      </c>
      <c r="S55" t="s">
        <v>269</v>
      </c>
      <c r="T55" t="s">
        <v>36</v>
      </c>
      <c r="U55" t="s">
        <v>35</v>
      </c>
      <c r="V55" t="s">
        <v>43</v>
      </c>
      <c r="W55" t="s">
        <v>65</v>
      </c>
      <c r="X55" t="s">
        <v>272</v>
      </c>
      <c r="Y55" t="s">
        <v>100</v>
      </c>
      <c r="AA55" s="2">
        <v>42433.348449074074</v>
      </c>
      <c r="AB55" s="2">
        <v>42689.149375000001</v>
      </c>
      <c r="AD55">
        <v>3</v>
      </c>
      <c r="AE55" t="str">
        <f t="shared" ca="1" si="12"/>
        <v>Protocols-NFS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P2</v>
      </c>
    </row>
    <row r="56" spans="1:34" x14ac:dyDescent="0.3">
      <c r="A56">
        <f t="shared" si="8"/>
        <v>16</v>
      </c>
      <c r="B56">
        <f t="shared" si="9"/>
        <v>1</v>
      </c>
      <c r="C56" s="4">
        <f t="shared" ca="1" si="10"/>
        <v>96459</v>
      </c>
      <c r="D56">
        <v>96459</v>
      </c>
      <c r="E56" t="s">
        <v>447</v>
      </c>
      <c r="F56" t="s">
        <v>19</v>
      </c>
      <c r="G56" t="s">
        <v>442</v>
      </c>
      <c r="H56" t="s">
        <v>184</v>
      </c>
      <c r="I56" t="s">
        <v>81</v>
      </c>
      <c r="J56" t="s">
        <v>123</v>
      </c>
      <c r="K56" t="str">
        <f t="shared" ca="1" si="11"/>
        <v>NTR</v>
      </c>
      <c r="L56" t="s">
        <v>484</v>
      </c>
      <c r="M56" t="s">
        <v>639</v>
      </c>
      <c r="N56" t="s">
        <v>798</v>
      </c>
      <c r="Q56" t="s">
        <v>82</v>
      </c>
      <c r="S56" t="s">
        <v>269</v>
      </c>
      <c r="T56" t="s">
        <v>23</v>
      </c>
      <c r="U56" t="s">
        <v>22</v>
      </c>
      <c r="V56" t="s">
        <v>82</v>
      </c>
      <c r="W56" t="s">
        <v>93</v>
      </c>
      <c r="X56" t="s">
        <v>423</v>
      </c>
      <c r="Y56" t="s">
        <v>484</v>
      </c>
      <c r="AA56" s="2">
        <v>42794.169409722221</v>
      </c>
      <c r="AB56" s="2">
        <v>42809.337777777779</v>
      </c>
      <c r="AD56">
        <v>8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x14ac:dyDescent="0.3">
      <c r="A57">
        <f t="shared" si="8"/>
        <v>2</v>
      </c>
      <c r="B57">
        <f t="shared" si="9"/>
        <v>1</v>
      </c>
      <c r="C57" s="4">
        <f t="shared" ca="1" si="10"/>
        <v>97056</v>
      </c>
      <c r="D57">
        <v>97056</v>
      </c>
      <c r="E57" t="s">
        <v>91</v>
      </c>
      <c r="F57" t="s">
        <v>86</v>
      </c>
      <c r="G57" t="s">
        <v>92</v>
      </c>
      <c r="H57" t="s">
        <v>156</v>
      </c>
      <c r="I57" t="s">
        <v>123</v>
      </c>
      <c r="J57" t="s">
        <v>123</v>
      </c>
      <c r="K57" t="str">
        <f t="shared" ca="1" si="11"/>
        <v>NTR</v>
      </c>
      <c r="L57" t="s">
        <v>484</v>
      </c>
      <c r="M57" t="s">
        <v>484</v>
      </c>
      <c r="N57" t="s">
        <v>788</v>
      </c>
      <c r="Q57" t="s">
        <v>21</v>
      </c>
      <c r="S57" t="s">
        <v>269</v>
      </c>
      <c r="T57" t="s">
        <v>36</v>
      </c>
      <c r="U57" t="s">
        <v>35</v>
      </c>
      <c r="V57" t="s">
        <v>29</v>
      </c>
      <c r="W57" t="s">
        <v>44</v>
      </c>
      <c r="X57" t="s">
        <v>735</v>
      </c>
      <c r="Y57" t="s">
        <v>484</v>
      </c>
      <c r="AA57" s="2">
        <v>42808.279050925928</v>
      </c>
      <c r="AB57" s="2">
        <v>42809.838425925926</v>
      </c>
      <c r="AD57">
        <v>8</v>
      </c>
      <c r="AE57" t="str">
        <f t="shared" ca="1" si="12"/>
        <v>NTR</v>
      </c>
      <c r="AF57" t="str">
        <f t="shared" ca="1" si="13"/>
        <v>NoTarg</v>
      </c>
      <c r="AG57" t="str">
        <f t="shared" ca="1" si="14"/>
        <v>NoWaive</v>
      </c>
      <c r="AH57" t="str">
        <f t="shared" ca="1" si="15"/>
        <v>NTR</v>
      </c>
    </row>
    <row r="58" spans="1:34" x14ac:dyDescent="0.3">
      <c r="A58">
        <f t="shared" si="8"/>
        <v>317</v>
      </c>
      <c r="B58">
        <f t="shared" si="9"/>
        <v>38</v>
      </c>
      <c r="C58" s="4">
        <f t="shared" ca="1" si="10"/>
        <v>81963</v>
      </c>
      <c r="D58">
        <v>81963</v>
      </c>
      <c r="E58" t="s">
        <v>18</v>
      </c>
      <c r="F58" t="s">
        <v>86</v>
      </c>
      <c r="G58" t="s">
        <v>87</v>
      </c>
      <c r="H58" t="s">
        <v>112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354</v>
      </c>
      <c r="O58">
        <v>10905</v>
      </c>
      <c r="Q58" t="s">
        <v>82</v>
      </c>
      <c r="S58" t="s">
        <v>269</v>
      </c>
      <c r="T58" t="s">
        <v>23</v>
      </c>
      <c r="U58" t="s">
        <v>22</v>
      </c>
      <c r="V58" t="s">
        <v>60</v>
      </c>
      <c r="W58" t="s">
        <v>26</v>
      </c>
      <c r="X58" t="s">
        <v>272</v>
      </c>
      <c r="Y58" t="s">
        <v>484</v>
      </c>
      <c r="AA58" s="2">
        <v>42489.026759259257</v>
      </c>
      <c r="AB58" s="2">
        <v>42774.287557870368</v>
      </c>
      <c r="AD58">
        <v>3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P1</v>
      </c>
    </row>
    <row r="59" spans="1:34" x14ac:dyDescent="0.3">
      <c r="A59">
        <f t="shared" si="8"/>
        <v>312</v>
      </c>
      <c r="B59">
        <f t="shared" si="9"/>
        <v>56</v>
      </c>
      <c r="C59" s="4">
        <f t="shared" ca="1" si="10"/>
        <v>82178</v>
      </c>
      <c r="D59">
        <v>82178</v>
      </c>
      <c r="E59" t="s">
        <v>18</v>
      </c>
      <c r="F59" t="s">
        <v>86</v>
      </c>
      <c r="G59" t="s">
        <v>87</v>
      </c>
      <c r="H59" t="s">
        <v>112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355</v>
      </c>
      <c r="O59">
        <v>10938</v>
      </c>
      <c r="Q59" t="s">
        <v>82</v>
      </c>
      <c r="S59" t="s">
        <v>269</v>
      </c>
      <c r="T59" t="s">
        <v>36</v>
      </c>
      <c r="U59" t="s">
        <v>22</v>
      </c>
      <c r="V59" t="s">
        <v>60</v>
      </c>
      <c r="W59" t="s">
        <v>26</v>
      </c>
      <c r="X59" t="s">
        <v>272</v>
      </c>
      <c r="Y59" t="s">
        <v>484</v>
      </c>
      <c r="AA59" s="2">
        <v>42494.02715277778</v>
      </c>
      <c r="AB59" s="2">
        <v>42755.045428240737</v>
      </c>
      <c r="AD59">
        <v>2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P1</v>
      </c>
    </row>
    <row r="60" spans="1:34" x14ac:dyDescent="0.3">
      <c r="A60">
        <f t="shared" si="8"/>
        <v>139</v>
      </c>
      <c r="B60">
        <f t="shared" si="9"/>
        <v>8</v>
      </c>
      <c r="C60" s="4">
        <f t="shared" ca="1" si="10"/>
        <v>91457</v>
      </c>
      <c r="D60">
        <v>91457</v>
      </c>
      <c r="E60" t="s">
        <v>74</v>
      </c>
      <c r="F60" t="s">
        <v>86</v>
      </c>
      <c r="G60" t="s">
        <v>87</v>
      </c>
      <c r="H60" t="s">
        <v>184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358</v>
      </c>
      <c r="Q60" t="s">
        <v>82</v>
      </c>
      <c r="S60" t="s">
        <v>269</v>
      </c>
      <c r="T60" t="s">
        <v>36</v>
      </c>
      <c r="U60" t="s">
        <v>35</v>
      </c>
      <c r="V60" t="s">
        <v>29</v>
      </c>
      <c r="W60" t="s">
        <v>54</v>
      </c>
      <c r="X60" t="s">
        <v>272</v>
      </c>
      <c r="Y60" t="s">
        <v>100</v>
      </c>
      <c r="AA60" s="2">
        <v>42670.388807870368</v>
      </c>
      <c r="AB60" s="2">
        <v>42802.695787037039</v>
      </c>
      <c r="AD60">
        <v>6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P0</v>
      </c>
    </row>
    <row r="61" spans="1:34" x14ac:dyDescent="0.3">
      <c r="A61">
        <f t="shared" si="8"/>
        <v>135</v>
      </c>
      <c r="B61">
        <f t="shared" si="9"/>
        <v>56</v>
      </c>
      <c r="C61" s="4">
        <f t="shared" ca="1" si="10"/>
        <v>91629</v>
      </c>
      <c r="D61">
        <v>91629</v>
      </c>
      <c r="E61" t="s">
        <v>18</v>
      </c>
      <c r="F61" t="s">
        <v>86</v>
      </c>
      <c r="G61" t="s">
        <v>92</v>
      </c>
      <c r="H61" t="s">
        <v>112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360</v>
      </c>
      <c r="O61">
        <v>12271</v>
      </c>
      <c r="Q61" t="s">
        <v>82</v>
      </c>
      <c r="S61" t="s">
        <v>269</v>
      </c>
      <c r="T61" t="s">
        <v>23</v>
      </c>
      <c r="U61" t="s">
        <v>22</v>
      </c>
      <c r="V61" t="s">
        <v>25</v>
      </c>
      <c r="W61" t="s">
        <v>26</v>
      </c>
      <c r="X61" t="s">
        <v>272</v>
      </c>
      <c r="Y61" t="s">
        <v>484</v>
      </c>
      <c r="AA61" s="2">
        <v>42675.623761574076</v>
      </c>
      <c r="AB61" s="2">
        <v>42755.023877314816</v>
      </c>
      <c r="AD61">
        <v>2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P1</v>
      </c>
    </row>
    <row r="62" spans="1:34" x14ac:dyDescent="0.3">
      <c r="A62">
        <f t="shared" si="8"/>
        <v>56</v>
      </c>
      <c r="B62">
        <f t="shared" si="9"/>
        <v>32</v>
      </c>
      <c r="C62" s="4">
        <f t="shared" ca="1" si="10"/>
        <v>94832</v>
      </c>
      <c r="D62">
        <v>94832</v>
      </c>
      <c r="E62" t="s">
        <v>242</v>
      </c>
      <c r="F62" t="s">
        <v>86</v>
      </c>
      <c r="G62" t="s">
        <v>92</v>
      </c>
      <c r="H62" t="s">
        <v>184</v>
      </c>
      <c r="I62" t="s">
        <v>81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270</v>
      </c>
      <c r="P62" t="s">
        <v>271</v>
      </c>
      <c r="Q62" t="s">
        <v>82</v>
      </c>
      <c r="S62" t="s">
        <v>269</v>
      </c>
      <c r="T62" t="s">
        <v>51</v>
      </c>
      <c r="U62" t="s">
        <v>22</v>
      </c>
      <c r="V62" t="s">
        <v>82</v>
      </c>
      <c r="W62" t="s">
        <v>54</v>
      </c>
      <c r="X62" t="s">
        <v>272</v>
      </c>
      <c r="Y62" t="s">
        <v>484</v>
      </c>
      <c r="AA62" s="2">
        <v>42755.471365740741</v>
      </c>
      <c r="AB62" s="2">
        <v>42780.311030092591</v>
      </c>
      <c r="AC62" t="s">
        <v>170</v>
      </c>
      <c r="AD62">
        <v>3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P0</v>
      </c>
    </row>
    <row r="63" spans="1:34" x14ac:dyDescent="0.3">
      <c r="A63">
        <f t="shared" si="8"/>
        <v>56</v>
      </c>
      <c r="B63">
        <f t="shared" si="9"/>
        <v>23</v>
      </c>
      <c r="C63" s="4">
        <f t="shared" ca="1" si="10"/>
        <v>94835</v>
      </c>
      <c r="D63">
        <v>94835</v>
      </c>
      <c r="E63" t="s">
        <v>561</v>
      </c>
      <c r="F63" t="s">
        <v>86</v>
      </c>
      <c r="G63" t="s">
        <v>87</v>
      </c>
      <c r="H63" t="s">
        <v>112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363</v>
      </c>
      <c r="O63">
        <v>13183</v>
      </c>
      <c r="P63" t="s">
        <v>213</v>
      </c>
      <c r="Q63" t="s">
        <v>82</v>
      </c>
      <c r="S63" t="s">
        <v>269</v>
      </c>
      <c r="T63" t="s">
        <v>36</v>
      </c>
      <c r="U63" t="s">
        <v>35</v>
      </c>
      <c r="V63" t="s">
        <v>190</v>
      </c>
      <c r="W63" t="s">
        <v>26</v>
      </c>
      <c r="X63" t="s">
        <v>272</v>
      </c>
      <c r="Y63" t="s">
        <v>103</v>
      </c>
      <c r="AA63" s="2">
        <v>42755.484872685185</v>
      </c>
      <c r="AB63" s="2">
        <v>42789.603206018517</v>
      </c>
      <c r="AD63">
        <v>1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P1</v>
      </c>
    </row>
    <row r="64" spans="1:34" x14ac:dyDescent="0.3">
      <c r="A64">
        <f t="shared" si="8"/>
        <v>49</v>
      </c>
      <c r="B64">
        <f t="shared" si="9"/>
        <v>8</v>
      </c>
      <c r="C64" s="4">
        <f t="shared" ca="1" si="10"/>
        <v>95135</v>
      </c>
      <c r="D64">
        <v>95135</v>
      </c>
      <c r="E64" t="s">
        <v>118</v>
      </c>
      <c r="F64" t="s">
        <v>86</v>
      </c>
      <c r="G64" t="s">
        <v>135</v>
      </c>
      <c r="H64" t="s">
        <v>184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364</v>
      </c>
      <c r="P64" t="s">
        <v>212</v>
      </c>
      <c r="Q64" t="s">
        <v>82</v>
      </c>
      <c r="S64" t="s">
        <v>269</v>
      </c>
      <c r="T64" t="s">
        <v>36</v>
      </c>
      <c r="U64" t="s">
        <v>35</v>
      </c>
      <c r="V64" t="s">
        <v>29</v>
      </c>
      <c r="W64" t="s">
        <v>44</v>
      </c>
      <c r="X64" t="s">
        <v>272</v>
      </c>
      <c r="Y64" t="s">
        <v>484</v>
      </c>
      <c r="AA64" s="2">
        <v>42762.388159722221</v>
      </c>
      <c r="AB64" s="2">
        <v>42802.302708333336</v>
      </c>
      <c r="AD64">
        <v>7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P0</v>
      </c>
    </row>
    <row r="65" spans="1:34" x14ac:dyDescent="0.3">
      <c r="A65">
        <f t="shared" si="8"/>
        <v>9</v>
      </c>
      <c r="B65">
        <f t="shared" si="9"/>
        <v>6</v>
      </c>
      <c r="C65" s="4">
        <f t="shared" ca="1" si="10"/>
        <v>96810</v>
      </c>
      <c r="D65">
        <v>96810</v>
      </c>
      <c r="E65" t="s">
        <v>735</v>
      </c>
      <c r="F65" t="s">
        <v>86</v>
      </c>
      <c r="G65" t="s">
        <v>704</v>
      </c>
      <c r="H65" t="s">
        <v>184</v>
      </c>
      <c r="I65" t="s">
        <v>81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722</v>
      </c>
      <c r="Q65" t="s">
        <v>82</v>
      </c>
      <c r="S65" t="s">
        <v>269</v>
      </c>
      <c r="T65" t="s">
        <v>23</v>
      </c>
      <c r="U65" t="s">
        <v>22</v>
      </c>
      <c r="V65" t="s">
        <v>29</v>
      </c>
      <c r="W65" t="s">
        <v>44</v>
      </c>
      <c r="X65" t="s">
        <v>405</v>
      </c>
      <c r="Y65" t="s">
        <v>484</v>
      </c>
      <c r="AA65" s="2">
        <v>42801.581053240741</v>
      </c>
      <c r="AB65" s="2">
        <v>42804.414618055554</v>
      </c>
      <c r="AC65" t="s">
        <v>723</v>
      </c>
      <c r="AD65">
        <v>3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P0</v>
      </c>
    </row>
    <row r="66" spans="1:34" x14ac:dyDescent="0.3">
      <c r="A66">
        <f t="shared" ref="A66:A100" si="16">DAYS360(AA66,$K$104)</f>
        <v>8</v>
      </c>
      <c r="B66">
        <f t="shared" ref="B66:B100" si="17">DAYS360(AB66,$K$104)</f>
        <v>3</v>
      </c>
      <c r="C66" s="4">
        <f t="shared" ref="C66:C100" ca="1" si="18">HYPERLINK($N$174 &amp; INDIRECT("d" &amp; ROW()),INDIRECT("d" &amp; ROW()))</f>
        <v>96870</v>
      </c>
      <c r="D66">
        <v>96870</v>
      </c>
      <c r="E66" t="s">
        <v>91</v>
      </c>
      <c r="F66" t="s">
        <v>86</v>
      </c>
      <c r="G66" t="s">
        <v>266</v>
      </c>
      <c r="H66" t="s">
        <v>184</v>
      </c>
      <c r="I66" t="s">
        <v>81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772</v>
      </c>
      <c r="Q66" t="s">
        <v>82</v>
      </c>
      <c r="S66" t="s">
        <v>269</v>
      </c>
      <c r="T66" t="s">
        <v>36</v>
      </c>
      <c r="U66" t="s">
        <v>22</v>
      </c>
      <c r="V66" t="s">
        <v>82</v>
      </c>
      <c r="W66" t="s">
        <v>54</v>
      </c>
      <c r="X66" t="s">
        <v>405</v>
      </c>
      <c r="Y66" t="s">
        <v>484</v>
      </c>
      <c r="AA66" s="2">
        <v>42802.551319444443</v>
      </c>
      <c r="AB66" s="2">
        <v>42807.556608796294</v>
      </c>
      <c r="AD66">
        <v>1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P0</v>
      </c>
    </row>
    <row r="67" spans="1:34" x14ac:dyDescent="0.3">
      <c r="A67">
        <f t="shared" si="16"/>
        <v>3</v>
      </c>
      <c r="B67">
        <f t="shared" si="17"/>
        <v>2</v>
      </c>
      <c r="C67" s="4">
        <f t="shared" ca="1" si="18"/>
        <v>96999</v>
      </c>
      <c r="D67">
        <v>96999</v>
      </c>
      <c r="E67" t="s">
        <v>416</v>
      </c>
      <c r="F67" t="s">
        <v>86</v>
      </c>
      <c r="G67" t="s">
        <v>266</v>
      </c>
      <c r="H67" t="s">
        <v>184</v>
      </c>
      <c r="I67" t="s">
        <v>81</v>
      </c>
      <c r="J67" t="s">
        <v>123</v>
      </c>
      <c r="K67" t="str">
        <f t="shared" ca="1" si="19"/>
        <v>.</v>
      </c>
      <c r="L67" t="s">
        <v>484</v>
      </c>
      <c r="M67" t="s">
        <v>639</v>
      </c>
      <c r="N67" t="s">
        <v>774</v>
      </c>
      <c r="Q67" t="s">
        <v>82</v>
      </c>
      <c r="S67" t="s">
        <v>269</v>
      </c>
      <c r="T67" t="s">
        <v>51</v>
      </c>
      <c r="U67" t="s">
        <v>22</v>
      </c>
      <c r="V67" t="s">
        <v>82</v>
      </c>
      <c r="W67" t="s">
        <v>54</v>
      </c>
      <c r="X67" t="s">
        <v>267</v>
      </c>
      <c r="Y67" t="s">
        <v>484</v>
      </c>
      <c r="AA67" s="2">
        <v>42807.497083333335</v>
      </c>
      <c r="AB67" s="2">
        <v>42808.598900462966</v>
      </c>
      <c r="AD67">
        <v>2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P0</v>
      </c>
    </row>
    <row r="68" spans="1:34" x14ac:dyDescent="0.3">
      <c r="A68">
        <f t="shared" si="16"/>
        <v>3</v>
      </c>
      <c r="B68">
        <f t="shared" si="17"/>
        <v>2</v>
      </c>
      <c r="C68" s="4">
        <f t="shared" ca="1" si="18"/>
        <v>97003</v>
      </c>
      <c r="D68">
        <v>97003</v>
      </c>
      <c r="E68" t="s">
        <v>265</v>
      </c>
      <c r="F68" t="s">
        <v>86</v>
      </c>
      <c r="G68" t="s">
        <v>87</v>
      </c>
      <c r="H68" t="s">
        <v>112</v>
      </c>
      <c r="I68" t="s">
        <v>68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775</v>
      </c>
      <c r="Q68" t="s">
        <v>82</v>
      </c>
      <c r="S68" t="s">
        <v>269</v>
      </c>
      <c r="T68" t="s">
        <v>23</v>
      </c>
      <c r="U68" t="s">
        <v>22</v>
      </c>
      <c r="V68" t="s">
        <v>82</v>
      </c>
      <c r="W68" t="s">
        <v>683</v>
      </c>
      <c r="X68" t="s">
        <v>405</v>
      </c>
      <c r="Y68" t="s">
        <v>484</v>
      </c>
      <c r="AA68" s="2">
        <v>42807.546134259261</v>
      </c>
      <c r="AB68" s="2">
        <v>42808.257905092592</v>
      </c>
      <c r="AC68" t="s">
        <v>402</v>
      </c>
      <c r="AD68">
        <v>1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P1</v>
      </c>
    </row>
    <row r="69" spans="1:34" x14ac:dyDescent="0.3">
      <c r="A69">
        <f t="shared" si="16"/>
        <v>3</v>
      </c>
      <c r="B69">
        <f t="shared" si="17"/>
        <v>3</v>
      </c>
      <c r="C69" s="4">
        <f t="shared" ca="1" si="18"/>
        <v>97010</v>
      </c>
      <c r="D69">
        <v>97010</v>
      </c>
      <c r="E69" t="s">
        <v>18</v>
      </c>
      <c r="F69" t="s">
        <v>86</v>
      </c>
      <c r="G69" t="s">
        <v>92</v>
      </c>
      <c r="H69" t="s">
        <v>94</v>
      </c>
      <c r="I69" t="s">
        <v>30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776</v>
      </c>
      <c r="P69" t="s">
        <v>626</v>
      </c>
      <c r="Q69" t="s">
        <v>82</v>
      </c>
      <c r="S69" t="s">
        <v>269</v>
      </c>
      <c r="T69" t="s">
        <v>36</v>
      </c>
      <c r="U69" t="s">
        <v>35</v>
      </c>
      <c r="V69" t="s">
        <v>29</v>
      </c>
      <c r="W69" t="s">
        <v>54</v>
      </c>
      <c r="X69" t="s">
        <v>405</v>
      </c>
      <c r="Y69" t="s">
        <v>484</v>
      </c>
      <c r="AA69" s="2">
        <v>42807.641898148147</v>
      </c>
      <c r="AB69" s="2">
        <v>42807.641898148147</v>
      </c>
      <c r="AD69">
        <v>1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P2</v>
      </c>
    </row>
    <row r="70" spans="1:34" x14ac:dyDescent="0.3">
      <c r="A70">
        <f t="shared" si="16"/>
        <v>2</v>
      </c>
      <c r="B70">
        <f t="shared" si="17"/>
        <v>2</v>
      </c>
      <c r="C70" s="4">
        <f t="shared" ca="1" si="18"/>
        <v>97041</v>
      </c>
      <c r="D70">
        <v>97041</v>
      </c>
      <c r="E70" t="s">
        <v>265</v>
      </c>
      <c r="F70" t="s">
        <v>86</v>
      </c>
      <c r="G70" t="s">
        <v>87</v>
      </c>
      <c r="H70" t="s">
        <v>112</v>
      </c>
      <c r="I70" t="s">
        <v>24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777</v>
      </c>
      <c r="O70">
        <v>17092</v>
      </c>
      <c r="Q70" t="s">
        <v>82</v>
      </c>
      <c r="S70" t="s">
        <v>269</v>
      </c>
      <c r="T70" t="s">
        <v>23</v>
      </c>
      <c r="U70" t="s">
        <v>22</v>
      </c>
      <c r="V70" t="s">
        <v>25</v>
      </c>
      <c r="W70" t="s">
        <v>26</v>
      </c>
      <c r="X70" t="s">
        <v>405</v>
      </c>
      <c r="Y70" t="s">
        <v>484</v>
      </c>
      <c r="AA70" s="2">
        <v>42808.189444444448</v>
      </c>
      <c r="AB70" s="2">
        <v>42808.189444444448</v>
      </c>
      <c r="AD70">
        <v>1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P1</v>
      </c>
    </row>
    <row r="71" spans="1:34" x14ac:dyDescent="0.3">
      <c r="A71">
        <f t="shared" si="16"/>
        <v>16</v>
      </c>
      <c r="B71">
        <f t="shared" si="17"/>
        <v>10</v>
      </c>
      <c r="C71" s="4">
        <f t="shared" ca="1" si="18"/>
        <v>96494</v>
      </c>
      <c r="D71">
        <v>96494</v>
      </c>
      <c r="E71" t="s">
        <v>605</v>
      </c>
      <c r="F71" t="s">
        <v>482</v>
      </c>
      <c r="G71" t="s">
        <v>606</v>
      </c>
      <c r="H71" t="s">
        <v>184</v>
      </c>
      <c r="I71" t="s">
        <v>245</v>
      </c>
      <c r="J71" t="s">
        <v>123</v>
      </c>
      <c r="K71" t="str">
        <f t="shared" ca="1" si="19"/>
        <v>.</v>
      </c>
      <c r="L71" t="s">
        <v>484</v>
      </c>
      <c r="M71" t="s">
        <v>639</v>
      </c>
      <c r="N71" t="s">
        <v>643</v>
      </c>
      <c r="P71" t="s">
        <v>98</v>
      </c>
      <c r="Q71" t="s">
        <v>82</v>
      </c>
      <c r="S71" t="s">
        <v>269</v>
      </c>
      <c r="T71" t="s">
        <v>51</v>
      </c>
      <c r="U71" t="s">
        <v>22</v>
      </c>
      <c r="V71" t="s">
        <v>82</v>
      </c>
      <c r="W71" t="s">
        <v>44</v>
      </c>
      <c r="X71" t="s">
        <v>644</v>
      </c>
      <c r="Y71" t="s">
        <v>484</v>
      </c>
      <c r="AA71" s="2">
        <v>42794.440833333334</v>
      </c>
      <c r="AB71" s="2">
        <v>42800.464409722219</v>
      </c>
      <c r="AD71">
        <v>1</v>
      </c>
      <c r="AE71" t="str">
        <f t="shared" ca="1" si="20"/>
        <v>Quotas</v>
      </c>
      <c r="AF71" t="str">
        <f t="shared" ca="1" si="21"/>
        <v>Avitus_1.4.0.60-20170322</v>
      </c>
      <c r="AG71" t="str">
        <f t="shared" ca="1" si="22"/>
        <v>NoWaive</v>
      </c>
      <c r="AH71" t="str">
        <f t="shared" ca="1" si="23"/>
        <v>P0</v>
      </c>
    </row>
    <row r="72" spans="1:34" x14ac:dyDescent="0.3">
      <c r="A72">
        <f t="shared" si="16"/>
        <v>9</v>
      </c>
      <c r="B72">
        <f t="shared" si="17"/>
        <v>8</v>
      </c>
      <c r="C72" s="4">
        <f t="shared" ca="1" si="18"/>
        <v>96761</v>
      </c>
      <c r="D72">
        <v>96761</v>
      </c>
      <c r="E72" t="s">
        <v>605</v>
      </c>
      <c r="F72" t="s">
        <v>482</v>
      </c>
      <c r="G72" t="s">
        <v>652</v>
      </c>
      <c r="H72" t="s">
        <v>184</v>
      </c>
      <c r="I72" t="s">
        <v>81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694</v>
      </c>
      <c r="Q72" t="s">
        <v>82</v>
      </c>
      <c r="S72" t="s">
        <v>269</v>
      </c>
      <c r="T72" t="s">
        <v>36</v>
      </c>
      <c r="U72" t="s">
        <v>35</v>
      </c>
      <c r="V72" t="s">
        <v>82</v>
      </c>
      <c r="W72" t="s">
        <v>54</v>
      </c>
      <c r="X72" t="s">
        <v>644</v>
      </c>
      <c r="Y72" t="s">
        <v>484</v>
      </c>
      <c r="AA72" s="2">
        <v>42801.094895833332</v>
      </c>
      <c r="AB72" s="2">
        <v>42802.687881944446</v>
      </c>
      <c r="AD72">
        <v>2</v>
      </c>
      <c r="AE72" t="str">
        <f t="shared" ca="1" si="20"/>
        <v>Quotas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P0</v>
      </c>
    </row>
    <row r="73" spans="1:34" x14ac:dyDescent="0.3">
      <c r="A73">
        <f t="shared" si="16"/>
        <v>30</v>
      </c>
      <c r="B73">
        <f t="shared" si="17"/>
        <v>1</v>
      </c>
      <c r="C73" s="4">
        <f t="shared" ca="1" si="18"/>
        <v>95974</v>
      </c>
      <c r="D73">
        <v>95974</v>
      </c>
      <c r="E73" t="s">
        <v>217</v>
      </c>
      <c r="F73" t="s">
        <v>55</v>
      </c>
      <c r="G73" t="s">
        <v>784</v>
      </c>
      <c r="H73" t="s">
        <v>94</v>
      </c>
      <c r="I73" t="s">
        <v>24</v>
      </c>
      <c r="J73" t="s">
        <v>123</v>
      </c>
      <c r="K73" t="str">
        <f t="shared" ca="1" si="19"/>
        <v>NTR</v>
      </c>
      <c r="L73" t="s">
        <v>484</v>
      </c>
      <c r="M73" t="s">
        <v>484</v>
      </c>
      <c r="N73" t="s">
        <v>432</v>
      </c>
      <c r="P73" t="s">
        <v>577</v>
      </c>
      <c r="Q73" t="s">
        <v>21</v>
      </c>
      <c r="S73" t="s">
        <v>269</v>
      </c>
      <c r="T73" t="s">
        <v>23</v>
      </c>
      <c r="U73" t="s">
        <v>22</v>
      </c>
      <c r="V73" t="s">
        <v>29</v>
      </c>
      <c r="W73" t="s">
        <v>54</v>
      </c>
      <c r="X73" t="s">
        <v>433</v>
      </c>
      <c r="Y73" t="s">
        <v>484</v>
      </c>
      <c r="AA73" s="2">
        <v>42782.021145833336</v>
      </c>
      <c r="AB73" s="2">
        <v>42809.698206018518</v>
      </c>
      <c r="AC73" t="s">
        <v>638</v>
      </c>
      <c r="AD73">
        <v>28</v>
      </c>
      <c r="AE73" t="str">
        <f t="shared" ca="1" si="20"/>
        <v>NTR</v>
      </c>
      <c r="AF73" t="str">
        <f t="shared" ca="1" si="21"/>
        <v>NoTarg</v>
      </c>
      <c r="AG73" t="str">
        <f t="shared" ca="1" si="22"/>
        <v>NoWaive</v>
      </c>
      <c r="AH73" t="str">
        <f t="shared" ca="1" si="23"/>
        <v>NTR</v>
      </c>
    </row>
    <row r="74" spans="1:34" x14ac:dyDescent="0.3">
      <c r="A74">
        <f t="shared" si="16"/>
        <v>11</v>
      </c>
      <c r="B74">
        <f t="shared" si="17"/>
        <v>1</v>
      </c>
      <c r="C74" s="4">
        <f t="shared" ca="1" si="18"/>
        <v>96682</v>
      </c>
      <c r="D74">
        <v>96682</v>
      </c>
      <c r="E74" t="s">
        <v>217</v>
      </c>
      <c r="F74" t="s">
        <v>55</v>
      </c>
      <c r="G74" t="s">
        <v>182</v>
      </c>
      <c r="H74" t="s">
        <v>156</v>
      </c>
      <c r="I74" t="s">
        <v>123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667</v>
      </c>
      <c r="Q74" t="s">
        <v>21</v>
      </c>
      <c r="S74" t="s">
        <v>269</v>
      </c>
      <c r="T74" t="s">
        <v>23</v>
      </c>
      <c r="U74" t="s">
        <v>22</v>
      </c>
      <c r="V74" t="s">
        <v>29</v>
      </c>
      <c r="W74" t="s">
        <v>54</v>
      </c>
      <c r="X74" t="s">
        <v>389</v>
      </c>
      <c r="Y74" t="s">
        <v>484</v>
      </c>
      <c r="AA74" s="2">
        <v>42799.991412037038</v>
      </c>
      <c r="AB74" s="2">
        <v>42809.992013888892</v>
      </c>
      <c r="AD74">
        <v>28</v>
      </c>
      <c r="AE74" t="str">
        <f t="shared" ca="1" si="20"/>
        <v>Snapshots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unspecified</v>
      </c>
    </row>
    <row r="75" spans="1:34" x14ac:dyDescent="0.3">
      <c r="A75">
        <f t="shared" si="16"/>
        <v>70</v>
      </c>
      <c r="B75">
        <f t="shared" si="17"/>
        <v>14</v>
      </c>
      <c r="C75" s="4">
        <f t="shared" ca="1" si="18"/>
        <v>94268</v>
      </c>
      <c r="D75">
        <v>94268</v>
      </c>
      <c r="E75" t="s">
        <v>181</v>
      </c>
      <c r="F75" t="s">
        <v>55</v>
      </c>
      <c r="G75" t="s">
        <v>182</v>
      </c>
      <c r="H75" t="s">
        <v>112</v>
      </c>
      <c r="I75" t="s">
        <v>30</v>
      </c>
      <c r="J75" t="s">
        <v>123</v>
      </c>
      <c r="K75" t="str">
        <f t="shared" ca="1" si="19"/>
        <v>.</v>
      </c>
      <c r="L75" t="s">
        <v>484</v>
      </c>
      <c r="M75" t="s">
        <v>484</v>
      </c>
      <c r="N75" t="s">
        <v>368</v>
      </c>
      <c r="O75">
        <v>12452</v>
      </c>
      <c r="P75" t="s">
        <v>645</v>
      </c>
      <c r="Q75" t="s">
        <v>82</v>
      </c>
      <c r="S75" t="s">
        <v>269</v>
      </c>
      <c r="T75" t="s">
        <v>36</v>
      </c>
      <c r="U75" t="s">
        <v>35</v>
      </c>
      <c r="V75" t="s">
        <v>25</v>
      </c>
      <c r="W75" t="s">
        <v>26</v>
      </c>
      <c r="X75" t="s">
        <v>218</v>
      </c>
      <c r="Y75" t="s">
        <v>484</v>
      </c>
      <c r="AA75" s="2">
        <v>42741.246898148151</v>
      </c>
      <c r="AB75" s="2">
        <v>42796.232256944444</v>
      </c>
      <c r="AD75">
        <v>4</v>
      </c>
      <c r="AE75" t="str">
        <f t="shared" ca="1" si="20"/>
        <v>Snapshots</v>
      </c>
      <c r="AF75" t="str">
        <f t="shared" ca="1" si="21"/>
        <v xml:space="preserve"> ---</v>
      </c>
      <c r="AG75" t="str">
        <f t="shared" ca="1" si="22"/>
        <v>NoWaive</v>
      </c>
      <c r="AH75" t="str">
        <f t="shared" ca="1" si="23"/>
        <v>P1</v>
      </c>
    </row>
    <row r="76" spans="1:34" x14ac:dyDescent="0.3">
      <c r="A76">
        <f t="shared" si="16"/>
        <v>58</v>
      </c>
      <c r="B76">
        <f t="shared" si="17"/>
        <v>1</v>
      </c>
      <c r="C76" s="4">
        <f t="shared" ca="1" si="18"/>
        <v>94695</v>
      </c>
      <c r="D76">
        <v>94695</v>
      </c>
      <c r="E76" t="s">
        <v>181</v>
      </c>
      <c r="F76" t="s">
        <v>55</v>
      </c>
      <c r="G76" t="s">
        <v>182</v>
      </c>
      <c r="H76" t="s">
        <v>184</v>
      </c>
      <c r="I76" t="s">
        <v>245</v>
      </c>
      <c r="J76" t="s">
        <v>123</v>
      </c>
      <c r="K76" t="str">
        <f t="shared" ca="1" si="19"/>
        <v>.</v>
      </c>
      <c r="L76" t="s">
        <v>484</v>
      </c>
      <c r="M76" t="s">
        <v>639</v>
      </c>
      <c r="N76" t="s">
        <v>369</v>
      </c>
      <c r="O76">
        <v>12452</v>
      </c>
      <c r="Q76" t="s">
        <v>82</v>
      </c>
      <c r="S76" t="s">
        <v>269</v>
      </c>
      <c r="T76" t="s">
        <v>36</v>
      </c>
      <c r="U76" t="s">
        <v>35</v>
      </c>
      <c r="V76" t="s">
        <v>190</v>
      </c>
      <c r="W76" t="s">
        <v>26</v>
      </c>
      <c r="X76" t="s">
        <v>218</v>
      </c>
      <c r="Y76" t="s">
        <v>484</v>
      </c>
      <c r="AA76" s="2">
        <v>42753.19122685185</v>
      </c>
      <c r="AB76" s="2">
        <v>42809.528993055559</v>
      </c>
      <c r="AD76">
        <v>4</v>
      </c>
      <c r="AE76" t="str">
        <f t="shared" ca="1" si="20"/>
        <v>Snapshots</v>
      </c>
      <c r="AF76" t="str">
        <f t="shared" ca="1" si="21"/>
        <v>Avitus_1.4.0.59-20170315</v>
      </c>
      <c r="AG76" t="str">
        <f t="shared" ca="1" si="22"/>
        <v>NoWaive</v>
      </c>
      <c r="AH76" t="str">
        <f t="shared" ca="1" si="23"/>
        <v>P0</v>
      </c>
    </row>
    <row r="77" spans="1:34" x14ac:dyDescent="0.3">
      <c r="A77">
        <f t="shared" si="16"/>
        <v>46</v>
      </c>
      <c r="B77">
        <f t="shared" si="17"/>
        <v>1</v>
      </c>
      <c r="C77" s="4">
        <f t="shared" ca="1" si="18"/>
        <v>95184</v>
      </c>
      <c r="D77">
        <v>95184</v>
      </c>
      <c r="E77" t="s">
        <v>218</v>
      </c>
      <c r="F77" t="s">
        <v>55</v>
      </c>
      <c r="G77" t="s">
        <v>182</v>
      </c>
      <c r="H77" t="s">
        <v>184</v>
      </c>
      <c r="I77" t="s">
        <v>245</v>
      </c>
      <c r="J77" t="s">
        <v>123</v>
      </c>
      <c r="K77" t="str">
        <f t="shared" ca="1" si="19"/>
        <v>.</v>
      </c>
      <c r="L77" t="s">
        <v>484</v>
      </c>
      <c r="M77" t="s">
        <v>639</v>
      </c>
      <c r="N77" t="s">
        <v>370</v>
      </c>
      <c r="Q77" t="s">
        <v>82</v>
      </c>
      <c r="S77" t="s">
        <v>269</v>
      </c>
      <c r="T77" t="s">
        <v>36</v>
      </c>
      <c r="U77" t="s">
        <v>22</v>
      </c>
      <c r="V77" t="s">
        <v>29</v>
      </c>
      <c r="W77" t="s">
        <v>44</v>
      </c>
      <c r="X77" t="s">
        <v>181</v>
      </c>
      <c r="Y77" t="s">
        <v>103</v>
      </c>
      <c r="AA77" s="2">
        <v>42765.308599537035</v>
      </c>
      <c r="AB77" s="2">
        <v>42809.529074074075</v>
      </c>
      <c r="AD77">
        <v>4</v>
      </c>
      <c r="AE77" t="str">
        <f t="shared" ca="1" si="20"/>
        <v>Snapshots</v>
      </c>
      <c r="AF77" t="str">
        <f t="shared" ca="1" si="21"/>
        <v>Avitus_1.4.0.59-20170315</v>
      </c>
      <c r="AG77" t="str">
        <f t="shared" ca="1" si="22"/>
        <v>NoWaive</v>
      </c>
      <c r="AH77" t="str">
        <f t="shared" ca="1" si="23"/>
        <v>P0</v>
      </c>
    </row>
    <row r="78" spans="1:34" x14ac:dyDescent="0.3">
      <c r="A78">
        <f t="shared" si="16"/>
        <v>44</v>
      </c>
      <c r="B78">
        <f t="shared" si="17"/>
        <v>3</v>
      </c>
      <c r="C78" s="4">
        <f t="shared" ca="1" si="18"/>
        <v>95373</v>
      </c>
      <c r="D78">
        <v>95373</v>
      </c>
      <c r="E78" t="s">
        <v>218</v>
      </c>
      <c r="F78" t="s">
        <v>55</v>
      </c>
      <c r="G78" t="s">
        <v>182</v>
      </c>
      <c r="H78" t="s">
        <v>94</v>
      </c>
      <c r="I78" t="s">
        <v>30</v>
      </c>
      <c r="J78" t="s">
        <v>123</v>
      </c>
      <c r="K78" t="str">
        <f t="shared" ca="1" si="19"/>
        <v>.</v>
      </c>
      <c r="L78" t="s">
        <v>484</v>
      </c>
      <c r="M78" t="s">
        <v>630</v>
      </c>
      <c r="N78" t="s">
        <v>371</v>
      </c>
      <c r="Q78" t="s">
        <v>82</v>
      </c>
      <c r="S78" t="s">
        <v>269</v>
      </c>
      <c r="T78" t="s">
        <v>23</v>
      </c>
      <c r="U78" t="s">
        <v>22</v>
      </c>
      <c r="V78" t="s">
        <v>29</v>
      </c>
      <c r="W78" t="s">
        <v>44</v>
      </c>
      <c r="X78" t="s">
        <v>218</v>
      </c>
      <c r="Y78" t="s">
        <v>484</v>
      </c>
      <c r="AA78" s="2">
        <v>42768.238217592596</v>
      </c>
      <c r="AB78" s="2">
        <v>42807.494004629632</v>
      </c>
      <c r="AD78">
        <v>2</v>
      </c>
      <c r="AE78" t="str">
        <f t="shared" ca="1" si="20"/>
        <v>Snapshots</v>
      </c>
      <c r="AF78" t="str">
        <f t="shared" ca="1" si="21"/>
        <v>Avitus_1.4.0.59-20170315</v>
      </c>
      <c r="AG78" t="str">
        <f t="shared" ca="1" si="22"/>
        <v>NoWaive</v>
      </c>
      <c r="AH78" t="str">
        <f t="shared" ca="1" si="23"/>
        <v>P2</v>
      </c>
    </row>
    <row r="79" spans="1:34" x14ac:dyDescent="0.3">
      <c r="A79">
        <f t="shared" si="16"/>
        <v>33</v>
      </c>
      <c r="B79">
        <f t="shared" si="17"/>
        <v>1</v>
      </c>
      <c r="C79" s="4">
        <f t="shared" ca="1" si="18"/>
        <v>95780</v>
      </c>
      <c r="D79">
        <v>95780</v>
      </c>
      <c r="E79" t="s">
        <v>218</v>
      </c>
      <c r="F79" t="s">
        <v>55</v>
      </c>
      <c r="G79" t="s">
        <v>182</v>
      </c>
      <c r="H79" t="s">
        <v>184</v>
      </c>
      <c r="I79" t="s">
        <v>245</v>
      </c>
      <c r="J79" t="s">
        <v>123</v>
      </c>
      <c r="K79" t="str">
        <f t="shared" ca="1" si="19"/>
        <v>.</v>
      </c>
      <c r="L79" t="s">
        <v>484</v>
      </c>
      <c r="M79" t="s">
        <v>639</v>
      </c>
      <c r="N79" t="s">
        <v>372</v>
      </c>
      <c r="Q79" t="s">
        <v>82</v>
      </c>
      <c r="S79" t="s">
        <v>269</v>
      </c>
      <c r="T79" t="s">
        <v>23</v>
      </c>
      <c r="U79" t="s">
        <v>22</v>
      </c>
      <c r="V79" t="s">
        <v>29</v>
      </c>
      <c r="W79" t="s">
        <v>44</v>
      </c>
      <c r="X79" t="s">
        <v>218</v>
      </c>
      <c r="Y79" t="s">
        <v>484</v>
      </c>
      <c r="AA79" s="2">
        <v>42779.104201388887</v>
      </c>
      <c r="AB79" s="2">
        <v>42809.529189814813</v>
      </c>
      <c r="AD79">
        <v>2</v>
      </c>
      <c r="AE79" t="str">
        <f t="shared" ca="1" si="20"/>
        <v>Snapshots</v>
      </c>
      <c r="AF79" t="str">
        <f t="shared" ca="1" si="21"/>
        <v>Avitus_1.4.0.59-20170315</v>
      </c>
      <c r="AG79" t="str">
        <f t="shared" ca="1" si="22"/>
        <v>NoWaive</v>
      </c>
      <c r="AH79" t="str">
        <f t="shared" ca="1" si="23"/>
        <v>P0</v>
      </c>
    </row>
    <row r="80" spans="1:34" x14ac:dyDescent="0.3">
      <c r="A80">
        <f t="shared" si="16"/>
        <v>8</v>
      </c>
      <c r="B80">
        <f t="shared" si="17"/>
        <v>8</v>
      </c>
      <c r="C80" s="4">
        <f t="shared" ca="1" si="18"/>
        <v>96848</v>
      </c>
      <c r="D80">
        <v>96848</v>
      </c>
      <c r="E80" t="s">
        <v>218</v>
      </c>
      <c r="F80" t="s">
        <v>55</v>
      </c>
      <c r="G80" t="s">
        <v>182</v>
      </c>
      <c r="H80" t="s">
        <v>94</v>
      </c>
      <c r="I80" t="s">
        <v>30</v>
      </c>
      <c r="J80" t="s">
        <v>123</v>
      </c>
      <c r="K80" t="str">
        <f t="shared" ca="1" si="19"/>
        <v>.</v>
      </c>
      <c r="L80" t="s">
        <v>484</v>
      </c>
      <c r="M80" t="s">
        <v>484</v>
      </c>
      <c r="N80" t="s">
        <v>725</v>
      </c>
      <c r="Q80" t="s">
        <v>82</v>
      </c>
      <c r="S80" t="s">
        <v>269</v>
      </c>
      <c r="T80" t="s">
        <v>23</v>
      </c>
      <c r="U80" t="s">
        <v>22</v>
      </c>
      <c r="V80" t="s">
        <v>29</v>
      </c>
      <c r="W80" t="s">
        <v>54</v>
      </c>
      <c r="X80" t="s">
        <v>218</v>
      </c>
      <c r="Y80" t="s">
        <v>484</v>
      </c>
      <c r="AA80" s="2">
        <v>42802.22383101852</v>
      </c>
      <c r="AB80" s="2">
        <v>42802.690775462965</v>
      </c>
      <c r="AD80">
        <v>1</v>
      </c>
      <c r="AE80" t="str">
        <f t="shared" ca="1" si="20"/>
        <v>Snapshots</v>
      </c>
      <c r="AF80" t="str">
        <f t="shared" ca="1" si="21"/>
        <v xml:space="preserve"> ---</v>
      </c>
      <c r="AG80" t="str">
        <f t="shared" ca="1" si="22"/>
        <v>NoWaive</v>
      </c>
      <c r="AH80" t="str">
        <f t="shared" ca="1" si="23"/>
        <v>P2</v>
      </c>
    </row>
    <row r="81" spans="1:34" x14ac:dyDescent="0.3">
      <c r="A81">
        <f t="shared" si="16"/>
        <v>42196</v>
      </c>
      <c r="B81">
        <f t="shared" si="17"/>
        <v>42196</v>
      </c>
      <c r="C81" s="4">
        <f t="shared" ca="1" si="18"/>
        <v>0</v>
      </c>
      <c r="J81" t="s">
        <v>123</v>
      </c>
      <c r="K81" t="str">
        <f t="shared" ca="1" si="19"/>
        <v>.</v>
      </c>
      <c r="AE81">
        <f t="shared" ca="1" si="20"/>
        <v>0</v>
      </c>
      <c r="AF81">
        <f t="shared" ca="1" si="21"/>
        <v>0</v>
      </c>
      <c r="AG81" t="str">
        <f t="shared" ca="1" si="22"/>
        <v>NoWaive</v>
      </c>
      <c r="AH81">
        <f t="shared" ca="1" si="23"/>
        <v>0</v>
      </c>
    </row>
    <row r="82" spans="1:34" x14ac:dyDescent="0.3">
      <c r="A82">
        <f t="shared" si="16"/>
        <v>42196</v>
      </c>
      <c r="B82">
        <f t="shared" si="17"/>
        <v>42196</v>
      </c>
      <c r="C82" s="4">
        <f t="shared" ca="1" si="18"/>
        <v>0</v>
      </c>
      <c r="J82" t="s">
        <v>123</v>
      </c>
      <c r="K82" t="str">
        <f t="shared" ca="1" si="19"/>
        <v>.</v>
      </c>
      <c r="AE82">
        <f t="shared" ca="1" si="20"/>
        <v>0</v>
      </c>
      <c r="AF82">
        <f t="shared" ca="1" si="21"/>
        <v>0</v>
      </c>
      <c r="AG82" t="str">
        <f t="shared" ca="1" si="22"/>
        <v>NoWaive</v>
      </c>
      <c r="AH82">
        <f t="shared" ca="1" si="23"/>
        <v>0</v>
      </c>
    </row>
    <row r="83" spans="1:34" x14ac:dyDescent="0.3">
      <c r="A83">
        <f t="shared" si="16"/>
        <v>42196</v>
      </c>
      <c r="B83">
        <f t="shared" si="17"/>
        <v>42196</v>
      </c>
      <c r="C83" s="4">
        <f t="shared" ca="1" si="18"/>
        <v>0</v>
      </c>
      <c r="J83" t="s">
        <v>123</v>
      </c>
      <c r="K83" t="str">
        <f t="shared" ca="1" si="19"/>
        <v>.</v>
      </c>
      <c r="AE83">
        <f t="shared" ca="1" si="20"/>
        <v>0</v>
      </c>
      <c r="AF83">
        <f t="shared" ca="1" si="21"/>
        <v>0</v>
      </c>
      <c r="AG83" t="str">
        <f t="shared" ca="1" si="22"/>
        <v>NoWaive</v>
      </c>
      <c r="AH83">
        <f t="shared" ca="1" si="23"/>
        <v>0</v>
      </c>
    </row>
    <row r="84" spans="1:34" x14ac:dyDescent="0.3">
      <c r="A84">
        <f t="shared" si="16"/>
        <v>42196</v>
      </c>
      <c r="B84">
        <f t="shared" si="17"/>
        <v>42196</v>
      </c>
      <c r="C84" s="4">
        <f t="shared" ca="1" si="18"/>
        <v>0</v>
      </c>
      <c r="J84" t="s">
        <v>123</v>
      </c>
      <c r="K84" t="str">
        <f t="shared" ca="1" si="19"/>
        <v>.</v>
      </c>
      <c r="AE84">
        <f t="shared" ca="1" si="20"/>
        <v>0</v>
      </c>
      <c r="AF84">
        <f t="shared" ca="1" si="21"/>
        <v>0</v>
      </c>
      <c r="AG84" t="str">
        <f t="shared" ca="1" si="22"/>
        <v>NoWaive</v>
      </c>
      <c r="AH84">
        <f t="shared" ca="1" si="23"/>
        <v>0</v>
      </c>
    </row>
    <row r="85" spans="1:34" x14ac:dyDescent="0.3">
      <c r="A85">
        <f t="shared" si="16"/>
        <v>42196</v>
      </c>
      <c r="B85">
        <f t="shared" si="17"/>
        <v>42196</v>
      </c>
      <c r="C85" s="4">
        <f t="shared" ca="1" si="18"/>
        <v>0</v>
      </c>
      <c r="J85" t="s">
        <v>123</v>
      </c>
      <c r="K85" t="str">
        <f t="shared" ca="1" si="19"/>
        <v>.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42196</v>
      </c>
      <c r="B86">
        <f t="shared" si="17"/>
        <v>42196</v>
      </c>
      <c r="C86" s="4">
        <f t="shared" ca="1" si="18"/>
        <v>0</v>
      </c>
      <c r="J86" t="s">
        <v>123</v>
      </c>
      <c r="K86" t="str">
        <f t="shared" ca="1" si="19"/>
        <v>.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42196</v>
      </c>
      <c r="B87">
        <f t="shared" si="17"/>
        <v>42196</v>
      </c>
      <c r="C87" s="4">
        <f t="shared" ca="1" si="18"/>
        <v>0</v>
      </c>
      <c r="J87" t="s">
        <v>123</v>
      </c>
      <c r="K87" t="str">
        <f t="shared" ca="1" si="19"/>
        <v>.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42196</v>
      </c>
      <c r="B88">
        <f t="shared" si="17"/>
        <v>42196</v>
      </c>
      <c r="C88" s="4">
        <f t="shared" ca="1" si="18"/>
        <v>0</v>
      </c>
      <c r="J88" t="s">
        <v>123</v>
      </c>
      <c r="K88" t="str">
        <f t="shared" ca="1" si="19"/>
        <v>.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42196</v>
      </c>
      <c r="B89">
        <f t="shared" si="17"/>
        <v>42196</v>
      </c>
      <c r="C89" s="4">
        <f t="shared" ca="1" si="18"/>
        <v>0</v>
      </c>
      <c r="J89" t="s">
        <v>123</v>
      </c>
      <c r="K89" t="str">
        <f t="shared" ca="1" si="19"/>
        <v>.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42196</v>
      </c>
      <c r="B90">
        <f t="shared" si="17"/>
        <v>42196</v>
      </c>
      <c r="C90" s="4">
        <f t="shared" ca="1" si="18"/>
        <v>0</v>
      </c>
      <c r="J90" t="s">
        <v>123</v>
      </c>
      <c r="K90" t="str">
        <f t="shared" ca="1" si="19"/>
        <v>.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42196</v>
      </c>
      <c r="B91">
        <f t="shared" si="17"/>
        <v>42196</v>
      </c>
      <c r="C91" s="4">
        <f t="shared" ca="1" si="18"/>
        <v>0</v>
      </c>
      <c r="J91" t="s">
        <v>123</v>
      </c>
      <c r="K91" t="str">
        <f t="shared" ca="1" si="19"/>
        <v>.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42196</v>
      </c>
      <c r="B92">
        <f t="shared" si="17"/>
        <v>42196</v>
      </c>
      <c r="C92" s="4">
        <f t="shared" ca="1" si="18"/>
        <v>0</v>
      </c>
      <c r="J92" t="s">
        <v>123</v>
      </c>
      <c r="K92" t="str">
        <f t="shared" ca="1" si="19"/>
        <v>.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42196</v>
      </c>
      <c r="B93">
        <f t="shared" si="17"/>
        <v>42196</v>
      </c>
      <c r="C93" s="4">
        <f t="shared" ca="1" si="18"/>
        <v>0</v>
      </c>
      <c r="J93" t="s">
        <v>123</v>
      </c>
      <c r="K93" t="str">
        <f t="shared" ca="1" si="19"/>
        <v>.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42196</v>
      </c>
      <c r="B94">
        <f t="shared" si="17"/>
        <v>42196</v>
      </c>
      <c r="C94" s="4">
        <f t="shared" ca="1" si="18"/>
        <v>0</v>
      </c>
      <c r="J94" t="s">
        <v>123</v>
      </c>
      <c r="K94" t="str">
        <f t="shared" ca="1" si="19"/>
        <v>.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42196</v>
      </c>
      <c r="B95">
        <f t="shared" si="17"/>
        <v>42196</v>
      </c>
      <c r="C95" s="4">
        <f t="shared" ca="1" si="18"/>
        <v>0</v>
      </c>
      <c r="J95" t="s">
        <v>123</v>
      </c>
      <c r="K95" t="str">
        <f t="shared" ca="1" si="19"/>
        <v>.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42196</v>
      </c>
      <c r="B96">
        <f t="shared" si="17"/>
        <v>42196</v>
      </c>
      <c r="C96" s="4">
        <f t="shared" ca="1" si="18"/>
        <v>0</v>
      </c>
      <c r="J96" t="s">
        <v>123</v>
      </c>
      <c r="K96" t="str">
        <f t="shared" ca="1" si="19"/>
        <v>.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42196</v>
      </c>
      <c r="B97">
        <f t="shared" si="17"/>
        <v>42196</v>
      </c>
      <c r="C97" s="4">
        <f t="shared" ca="1" si="18"/>
        <v>0</v>
      </c>
      <c r="J97" t="s">
        <v>123</v>
      </c>
      <c r="K97" t="str">
        <f t="shared" ca="1" si="19"/>
        <v>.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42196</v>
      </c>
      <c r="B98">
        <f t="shared" si="17"/>
        <v>42196</v>
      </c>
      <c r="C98" s="4">
        <f t="shared" ca="1" si="18"/>
        <v>0</v>
      </c>
      <c r="J98" t="s">
        <v>123</v>
      </c>
      <c r="K98" t="str">
        <f t="shared" ca="1" si="19"/>
        <v>.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42196</v>
      </c>
      <c r="B99">
        <f t="shared" si="17"/>
        <v>42196</v>
      </c>
      <c r="C99" s="4">
        <f t="shared" ca="1" si="18"/>
        <v>0</v>
      </c>
      <c r="J99" t="s">
        <v>123</v>
      </c>
      <c r="K99" t="str">
        <f t="shared" ca="1" si="19"/>
        <v>.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42196</v>
      </c>
      <c r="B100">
        <f t="shared" si="17"/>
        <v>42196</v>
      </c>
      <c r="C100" s="4">
        <f t="shared" ca="1" si="18"/>
        <v>0</v>
      </c>
      <c r="J100" t="s">
        <v>123</v>
      </c>
      <c r="K100" t="str">
        <f t="shared" ca="1" si="19"/>
        <v>.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79</v>
      </c>
      <c r="K103" t="s">
        <v>799</v>
      </c>
    </row>
    <row r="104" spans="1:34" x14ac:dyDescent="0.3">
      <c r="G104" t="s">
        <v>153</v>
      </c>
      <c r="I104" t="str">
        <f>CONCATENATE(MID($K$103,11,5), " Report")</f>
        <v>03-14 Report</v>
      </c>
      <c r="K104" s="6">
        <v>42810</v>
      </c>
    </row>
    <row r="105" spans="1:34" x14ac:dyDescent="0.3">
      <c r="F105" t="s">
        <v>150</v>
      </c>
      <c r="G105">
        <f ca="1">COUNTIFS(K2:K100,"=NTR")</f>
        <v>10</v>
      </c>
      <c r="I105">
        <f ca="1">INDIRECT("'" &amp; $K$103 &amp; "'!$g" &amp; ROW())</f>
        <v>19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12</v>
      </c>
      <c r="I106">
        <f t="shared" ref="I106:I111" ca="1" si="24">INDIRECT("'" &amp; $K$103 &amp; "'!$g" &amp; ROW())</f>
        <v>10</v>
      </c>
      <c r="K106" s="7"/>
    </row>
    <row r="107" spans="1:34" x14ac:dyDescent="0.3">
      <c r="F107" t="s">
        <v>157</v>
      </c>
      <c r="G107">
        <f>COUNTIFS(B2:B81,"&gt;7",B2:B81,"&lt;400")-11</f>
        <v>14</v>
      </c>
      <c r="I107">
        <f t="shared" ca="1" si="24"/>
        <v>14</v>
      </c>
    </row>
    <row r="108" spans="1:34" x14ac:dyDescent="0.3">
      <c r="F108" t="s">
        <v>152</v>
      </c>
      <c r="G108">
        <f>COUNTIFS(L2:L81,"=Waiver*")</f>
        <v>1</v>
      </c>
      <c r="I108">
        <f t="shared" ca="1" si="24"/>
        <v>0</v>
      </c>
    </row>
    <row r="109" spans="1:34" x14ac:dyDescent="0.3">
      <c r="F109" t="s">
        <v>158</v>
      </c>
      <c r="G109">
        <f>COUNTA(D2:D104)</f>
        <v>79</v>
      </c>
      <c r="I109">
        <f t="shared" ca="1" si="24"/>
        <v>80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13</v>
      </c>
      <c r="I111">
        <f t="shared" ca="1" si="24"/>
        <v>13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14</v>
      </c>
      <c r="H115" s="1">
        <f>COUNTIFS($F$2:$F$95,F115 &amp; "*",$H$2:$H$95,"P0")</f>
        <v>8</v>
      </c>
      <c r="I115" s="1">
        <f ca="1">INDIRECT("'" &amp; $K$103 &amp; "'!$g" &amp; ROW())</f>
        <v>17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0</v>
      </c>
      <c r="I116" s="1">
        <f t="shared" ref="I116:I132" ca="1" si="27">INDIRECT("'" &amp; $K$103 &amp; "'!$g" &amp; ROW())</f>
        <v>0</v>
      </c>
      <c r="K116" s="4" t="s">
        <v>238</v>
      </c>
    </row>
    <row r="117" spans="5:13" x14ac:dyDescent="0.3">
      <c r="F117" t="s">
        <v>63</v>
      </c>
      <c r="G117" s="1">
        <f t="shared" si="25"/>
        <v>8</v>
      </c>
      <c r="H117" s="1">
        <f t="shared" si="26"/>
        <v>6</v>
      </c>
      <c r="I117" s="1">
        <f t="shared" ca="1" si="27"/>
        <v>8</v>
      </c>
    </row>
    <row r="118" spans="5:13" x14ac:dyDescent="0.3">
      <c r="F118" t="s">
        <v>70</v>
      </c>
      <c r="G118" s="1">
        <f t="shared" si="25"/>
        <v>4</v>
      </c>
      <c r="H118" s="1">
        <f t="shared" si="26"/>
        <v>4</v>
      </c>
      <c r="I118" s="1">
        <f t="shared" ca="1" si="27"/>
        <v>4</v>
      </c>
    </row>
    <row r="119" spans="5:13" x14ac:dyDescent="0.3">
      <c r="F119" t="s">
        <v>253</v>
      </c>
      <c r="G119" s="1">
        <f t="shared" si="25"/>
        <v>3</v>
      </c>
      <c r="H119" s="1">
        <f t="shared" si="26"/>
        <v>1</v>
      </c>
      <c r="I119" s="1">
        <f t="shared" ca="1" si="27"/>
        <v>3</v>
      </c>
      <c r="K119" t="s">
        <v>161</v>
      </c>
    </row>
    <row r="120" spans="5:13" x14ac:dyDescent="0.3">
      <c r="F120" t="s">
        <v>48</v>
      </c>
      <c r="G120" s="1">
        <f t="shared" si="25"/>
        <v>2</v>
      </c>
      <c r="H120" s="1">
        <f t="shared" si="26"/>
        <v>1</v>
      </c>
      <c r="I120" s="1">
        <f t="shared" ca="1" si="27"/>
        <v>2</v>
      </c>
      <c r="K120" t="s">
        <v>162</v>
      </c>
    </row>
    <row r="121" spans="5:13" x14ac:dyDescent="0.3">
      <c r="F121" t="s">
        <v>215</v>
      </c>
      <c r="G121" s="1">
        <f t="shared" si="25"/>
        <v>2</v>
      </c>
      <c r="H121" s="1">
        <f t="shared" si="26"/>
        <v>2</v>
      </c>
      <c r="I121" s="1">
        <f t="shared" ca="1" si="27"/>
        <v>2</v>
      </c>
      <c r="K121" t="s">
        <v>163</v>
      </c>
    </row>
    <row r="122" spans="5:13" x14ac:dyDescent="0.3">
      <c r="F122" t="s">
        <v>28</v>
      </c>
      <c r="G122" s="1">
        <f t="shared" si="25"/>
        <v>4</v>
      </c>
      <c r="H122" s="1">
        <f t="shared" si="26"/>
        <v>3</v>
      </c>
      <c r="I122" s="1">
        <f t="shared" ca="1" si="27"/>
        <v>4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6</v>
      </c>
      <c r="H124" s="1">
        <f t="shared" si="26"/>
        <v>3</v>
      </c>
      <c r="I124" s="1">
        <f t="shared" ca="1" si="27"/>
        <v>5</v>
      </c>
    </row>
    <row r="125" spans="5:13" x14ac:dyDescent="0.3">
      <c r="F125" t="s">
        <v>75</v>
      </c>
      <c r="G125" s="1">
        <f t="shared" si="25"/>
        <v>8</v>
      </c>
      <c r="H125" s="1">
        <f t="shared" si="26"/>
        <v>3</v>
      </c>
      <c r="I125" s="1">
        <f t="shared" ca="1" si="27"/>
        <v>8</v>
      </c>
      <c r="M125" t="str">
        <f>CONCATENATE("Prev Rpt= ",$K$103)</f>
        <v>Prev Rpt= bugs-2017-03-14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44</v>
      </c>
      <c r="M126">
        <f ca="1">INDIRECT("'" &amp; $K$103 &amp; "'!$l" &amp; ROW())</f>
        <v>48</v>
      </c>
    </row>
    <row r="127" spans="5:13" x14ac:dyDescent="0.3">
      <c r="F127" t="s">
        <v>97</v>
      </c>
      <c r="G127" s="1">
        <f t="shared" si="25"/>
        <v>1</v>
      </c>
      <c r="H127" s="1">
        <f t="shared" si="26"/>
        <v>1</v>
      </c>
      <c r="I127" s="1">
        <f t="shared" ca="1" si="27"/>
        <v>1</v>
      </c>
      <c r="K127" t="s">
        <v>199</v>
      </c>
      <c r="L127">
        <f>COUNTIFS(H2:H95, "p1")</f>
        <v>14</v>
      </c>
      <c r="M127">
        <f ca="1">INDIRECT("'" &amp; $K$103 &amp; "'!$l" &amp; ROW())</f>
        <v>11</v>
      </c>
    </row>
    <row r="128" spans="5:13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1</v>
      </c>
      <c r="K128" t="s">
        <v>200</v>
      </c>
      <c r="L128">
        <f>COUNTIFS(H2:H95, "p2")</f>
        <v>15</v>
      </c>
      <c r="M128">
        <f ca="1">INDIRECT("'" &amp; $K$103 &amp; "'!$l" &amp; ROW())</f>
        <v>14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1</v>
      </c>
      <c r="I129" s="1">
        <f t="shared" ca="1" si="27"/>
        <v>1</v>
      </c>
      <c r="K129" t="s">
        <v>203</v>
      </c>
      <c r="L129">
        <f>COUNTIFS(H2:H95, "unspecified")</f>
        <v>6</v>
      </c>
      <c r="M129">
        <f ca="1">INDIRECT("'" &amp; $K$103 &amp; "'!$l" &amp; ROW())</f>
        <v>7</v>
      </c>
    </row>
    <row r="130" spans="5:13" x14ac:dyDescent="0.3">
      <c r="F130" t="s">
        <v>86</v>
      </c>
      <c r="G130" s="1">
        <f t="shared" si="25"/>
        <v>14</v>
      </c>
      <c r="H130" s="1">
        <f t="shared" si="26"/>
        <v>6</v>
      </c>
      <c r="I130" s="1">
        <f t="shared" ca="1" si="27"/>
        <v>15</v>
      </c>
    </row>
    <row r="131" spans="5:13" s="1" customFormat="1" x14ac:dyDescent="0.3">
      <c r="F131" s="1" t="s">
        <v>482</v>
      </c>
      <c r="G131" s="1">
        <f t="shared" si="25"/>
        <v>2</v>
      </c>
      <c r="H131" s="1">
        <f t="shared" si="26"/>
        <v>2</v>
      </c>
      <c r="I131" s="1">
        <f t="shared" ca="1" si="27"/>
        <v>2</v>
      </c>
      <c r="L131" s="1">
        <f>SUM(L126:L129)</f>
        <v>79</v>
      </c>
      <c r="M131" s="1">
        <f ca="1">SUM(M126:M129)</f>
        <v>80</v>
      </c>
    </row>
    <row r="132" spans="5:13" s="1" customFormat="1" x14ac:dyDescent="0.3">
      <c r="F132" s="1" t="s">
        <v>55</v>
      </c>
      <c r="G132" s="1">
        <f>COUNTIFS($F$2:$F$95,F132 &amp; "*")</f>
        <v>8</v>
      </c>
      <c r="H132" s="1">
        <f>COUNTIFS($F$2:$F$95,F132 &amp; "*",$H$2:$H$95,"P0")</f>
        <v>3</v>
      </c>
      <c r="I132" s="1">
        <f t="shared" ca="1" si="27"/>
        <v>7</v>
      </c>
    </row>
    <row r="133" spans="5:13" s="1" customFormat="1" x14ac:dyDescent="0.3">
      <c r="G133" s="1">
        <f>SUM(G115:G132)</f>
        <v>79</v>
      </c>
      <c r="H133" s="1">
        <f>SUM(H115:H132)</f>
        <v>44</v>
      </c>
      <c r="I133" s="1">
        <f ca="1">SUM(I115:I132)</f>
        <v>80</v>
      </c>
      <c r="K133" s="13" t="s">
        <v>778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8</v>
      </c>
      <c r="I136" s="1">
        <f ca="1">INDIRECT("'" &amp; $K$103 &amp; "'!$g" &amp; ROW())</f>
        <v>8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44</v>
      </c>
      <c r="I137" s="1">
        <f ca="1">INDIRECT("'" &amp; $K$103 &amp; "'!$g" &amp; ROW())</f>
        <v>44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27</v>
      </c>
      <c r="I138" s="1">
        <f ca="1">INDIRECT("'" &amp; $K$103 &amp; "'!$g" &amp; ROW())</f>
        <v>28</v>
      </c>
    </row>
    <row r="139" spans="5:13" x14ac:dyDescent="0.3">
      <c r="G139">
        <f>SUM(G136:G138)</f>
        <v>79</v>
      </c>
      <c r="I139">
        <f ca="1">INDIRECT("'" &amp; $K$103 &amp; "'!$g" &amp; ROW())</f>
        <v>80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43</v>
      </c>
      <c r="I141">
        <f ca="1">INDIRECT("'" &amp; $K$103 &amp; "'!$g" &amp;ROW())</f>
        <v>44</v>
      </c>
    </row>
    <row r="142" spans="5:13" s="1" customFormat="1" x14ac:dyDescent="0.3">
      <c r="E142"/>
      <c r="F142" t="s">
        <v>77</v>
      </c>
      <c r="G142">
        <f t="shared" si="28"/>
        <v>2</v>
      </c>
      <c r="I142">
        <f t="shared" ref="I142:I147" ca="1" si="29">INDIRECT("'" &amp; $K$103 &amp; "'!$g" &amp;ROW())</f>
        <v>2</v>
      </c>
    </row>
    <row r="143" spans="5:13" x14ac:dyDescent="0.3">
      <c r="F143" t="s">
        <v>43</v>
      </c>
      <c r="G143">
        <f t="shared" si="28"/>
        <v>16</v>
      </c>
      <c r="I143">
        <f t="shared" ca="1" si="29"/>
        <v>15</v>
      </c>
    </row>
    <row r="144" spans="5:13" s="1" customFormat="1" x14ac:dyDescent="0.3">
      <c r="E144"/>
      <c r="F144" t="s">
        <v>29</v>
      </c>
      <c r="G144">
        <f t="shared" si="28"/>
        <v>15</v>
      </c>
      <c r="I144">
        <f t="shared" ca="1" si="29"/>
        <v>15</v>
      </c>
    </row>
    <row r="145" spans="5:9" x14ac:dyDescent="0.3">
      <c r="F145" t="s">
        <v>476</v>
      </c>
      <c r="G145">
        <f t="shared" si="28"/>
        <v>2</v>
      </c>
      <c r="I145">
        <f t="shared" ca="1" si="29"/>
        <v>2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0</v>
      </c>
      <c r="I147">
        <f t="shared" ca="1" si="29"/>
        <v>1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79</v>
      </c>
      <c r="I149" s="1">
        <f ca="1">SUM(I141:I147)</f>
        <v>80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0</v>
      </c>
    </row>
    <row r="156" spans="5:9" x14ac:dyDescent="0.3">
      <c r="F156" t="s">
        <v>630</v>
      </c>
      <c r="G156">
        <f t="shared" si="31"/>
        <v>3</v>
      </c>
      <c r="I156">
        <f t="shared" ca="1" si="30"/>
        <v>8</v>
      </c>
    </row>
    <row r="157" spans="5:9" x14ac:dyDescent="0.3">
      <c r="F157" t="s">
        <v>639</v>
      </c>
      <c r="G157">
        <f t="shared" si="31"/>
        <v>14</v>
      </c>
      <c r="I157">
        <f t="shared" ca="1" si="30"/>
        <v>8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91" priority="4">
      <formula>IF(AND(F2 &lt;&gt; AE2, AE2 &lt;&gt; "NTR"), 1,0)</formula>
    </cfRule>
  </conditionalFormatting>
  <conditionalFormatting sqref="M2:M100">
    <cfRule type="expression" dxfId="90" priority="3">
      <formula>IF(AND(M2&lt;&gt;AF2,AF2 &lt;&gt; "---"),IF(AF2 &lt;&gt; "NoTarg",1,0),0)</formula>
    </cfRule>
  </conditionalFormatting>
  <conditionalFormatting sqref="L2:L100">
    <cfRule type="expression" dxfId="89" priority="2">
      <formula>IF(AND(L2 &lt;&gt; AG2, AG2 &lt;&gt; "NoWaive"), 1,0)</formula>
    </cfRule>
  </conditionalFormatting>
  <conditionalFormatting sqref="H2:H100">
    <cfRule type="expression" dxfId="88" priority="1">
      <formula>IF(AND(H2 &lt;&gt; AH2, AH2 &lt;&gt; "NTR"), 1,0)</formula>
    </cfRule>
  </conditionalFormatting>
  <conditionalFormatting sqref="A131:E133 G131:H131 A134:BA500 F133:I133 A116:H130 F132:H132 I116:I132 J116:BA133 A2:BA115">
    <cfRule type="expression" dxfId="87" priority="5">
      <formula>MOD(ROW(),2)=0</formula>
    </cfRule>
  </conditionalFormatting>
  <hyperlinks>
    <hyperlink ref="K115" r:id="rId1"/>
    <hyperlink ref="K1" location="'bugs-2017-03-16'!K118" display="Prev Notes"/>
    <hyperlink ref="N111" location="'bugs-2017-03-16'!A2" display="Top"/>
    <hyperlink ref="K116" r:id="rId2"/>
    <hyperlink ref="E35" r:id="rId3" display="moorthy.mm@hpe.com"/>
    <hyperlink ref="E32" r:id="rId4" display="gabriel.vicoveanu@hpe.com"/>
    <hyperlink ref="E27" r:id="rId5" display="akshay.ballal@hpe.com"/>
    <hyperlink ref="K137" r:id="rId6"/>
    <hyperlink ref="K134" r:id="rId7"/>
    <hyperlink ref="E65" r:id="rId8" display="matt.dumm@hpe.com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6913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14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15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16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17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18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19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20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21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AH174"/>
  <sheetViews>
    <sheetView zoomScale="65" zoomScaleNormal="65" workbookViewId="0">
      <pane ySplit="1" topLeftCell="A80" activePane="bottomLeft" state="frozen"/>
      <selection pane="bottomLeft" activeCell="I115" sqref="I115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77" customWidth="1"/>
    <col min="11" max="11" width="36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80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14-Mar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15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4</v>
      </c>
      <c r="B2">
        <f t="shared" ref="B2:B33" si="1">DAYS360(AB2,$K$104)</f>
        <v>4</v>
      </c>
      <c r="C2" s="4">
        <f t="shared" ref="C2:C33" ca="1" si="2">HYPERLINK($N$174 &amp; INDIRECT("d" &amp; ROW()),INDIRECT("d" &amp; ROW()))</f>
        <v>96940</v>
      </c>
      <c r="D2">
        <v>96940</v>
      </c>
      <c r="E2" t="s">
        <v>62</v>
      </c>
      <c r="F2" t="s">
        <v>45</v>
      </c>
      <c r="G2" t="s">
        <v>482</v>
      </c>
      <c r="H2" t="s">
        <v>94</v>
      </c>
      <c r="I2" t="s">
        <v>249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NTR</v>
      </c>
      <c r="L2" t="s">
        <v>484</v>
      </c>
      <c r="M2" t="s">
        <v>484</v>
      </c>
      <c r="N2" t="s">
        <v>744</v>
      </c>
      <c r="O2" t="s">
        <v>123</v>
      </c>
      <c r="Q2" t="s">
        <v>21</v>
      </c>
      <c r="S2" t="s">
        <v>269</v>
      </c>
      <c r="T2" t="s">
        <v>36</v>
      </c>
      <c r="U2" t="s">
        <v>39</v>
      </c>
      <c r="V2" t="s">
        <v>82</v>
      </c>
      <c r="W2" t="s">
        <v>95</v>
      </c>
      <c r="X2" t="s">
        <v>290</v>
      </c>
      <c r="Y2" t="s">
        <v>484</v>
      </c>
      <c r="AA2" s="2">
        <v>42804.136145833334</v>
      </c>
      <c r="AB2" s="2">
        <v>42804.136157407411</v>
      </c>
      <c r="AD2">
        <v>1</v>
      </c>
      <c r="AE2" t="str">
        <f t="shared" ref="AE2:AE33" ca="1" si="4">IFERROR(VLOOKUP($D2,INDIRECT("'" &amp; $K$103 &amp; "'!$C$2:$K$90"),4,FALSE),"NTR")</f>
        <v>NTR</v>
      </c>
      <c r="AF2" t="str">
        <f t="shared" ref="AF2:AF33" ca="1" si="5">IFERROR(VLOOKUP($D2,INDIRECT("'" &amp; $K$103 &amp; "'!$C$2:$T$90"),11,FALSE),"NoTarg")</f>
        <v>NoTarg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NTR</v>
      </c>
    </row>
    <row r="3" spans="1:34" x14ac:dyDescent="0.3">
      <c r="A3">
        <f t="shared" si="0"/>
        <v>4</v>
      </c>
      <c r="B3">
        <f t="shared" si="1"/>
        <v>0</v>
      </c>
      <c r="C3" s="4">
        <f t="shared" ca="1" si="2"/>
        <v>96943</v>
      </c>
      <c r="D3">
        <v>96943</v>
      </c>
      <c r="E3" t="s">
        <v>62</v>
      </c>
      <c r="F3" t="s">
        <v>45</v>
      </c>
      <c r="G3" t="s">
        <v>55</v>
      </c>
      <c r="H3" t="s">
        <v>156</v>
      </c>
      <c r="I3" t="s">
        <v>123</v>
      </c>
      <c r="J3" t="s">
        <v>123</v>
      </c>
      <c r="K3" t="str">
        <f t="shared" ca="1" si="3"/>
        <v>NTR</v>
      </c>
      <c r="L3" t="s">
        <v>484</v>
      </c>
      <c r="M3" t="s">
        <v>484</v>
      </c>
      <c r="N3" t="s">
        <v>753</v>
      </c>
      <c r="O3" t="s">
        <v>123</v>
      </c>
      <c r="Q3" t="s">
        <v>21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484</v>
      </c>
      <c r="AA3" s="2">
        <v>42804.168564814812</v>
      </c>
      <c r="AB3" s="2">
        <v>42808.206076388888</v>
      </c>
      <c r="AD3">
        <v>4</v>
      </c>
      <c r="AE3" t="str">
        <f t="shared" ca="1" si="4"/>
        <v>NTR</v>
      </c>
      <c r="AF3" t="str">
        <f t="shared" ca="1" si="5"/>
        <v>NoTarg</v>
      </c>
      <c r="AG3" t="str">
        <f t="shared" ca="1" si="6"/>
        <v>NoWaive</v>
      </c>
      <c r="AH3" t="str">
        <f t="shared" ca="1" si="7"/>
        <v>NTR</v>
      </c>
    </row>
    <row r="4" spans="1:34" x14ac:dyDescent="0.3">
      <c r="A4">
        <f t="shared" si="0"/>
        <v>4</v>
      </c>
      <c r="B4">
        <f t="shared" si="1"/>
        <v>0</v>
      </c>
      <c r="C4" s="4">
        <f t="shared" ca="1" si="2"/>
        <v>96948</v>
      </c>
      <c r="D4">
        <v>96948</v>
      </c>
      <c r="E4" t="s">
        <v>248</v>
      </c>
      <c r="F4" t="s">
        <v>45</v>
      </c>
      <c r="G4" t="s">
        <v>55</v>
      </c>
      <c r="H4" t="s">
        <v>156</v>
      </c>
      <c r="I4" t="s">
        <v>123</v>
      </c>
      <c r="J4" t="s">
        <v>123</v>
      </c>
      <c r="K4" t="str">
        <f t="shared" ca="1" si="3"/>
        <v>NTR</v>
      </c>
      <c r="L4" t="s">
        <v>484</v>
      </c>
      <c r="M4" t="s">
        <v>484</v>
      </c>
      <c r="N4" t="s">
        <v>746</v>
      </c>
      <c r="O4" t="s">
        <v>123</v>
      </c>
      <c r="Q4" t="s">
        <v>21</v>
      </c>
      <c r="S4" t="s">
        <v>269</v>
      </c>
      <c r="T4" t="s">
        <v>36</v>
      </c>
      <c r="U4" t="s">
        <v>35</v>
      </c>
      <c r="V4" t="s">
        <v>82</v>
      </c>
      <c r="W4" t="s">
        <v>90</v>
      </c>
      <c r="X4" t="s">
        <v>747</v>
      </c>
      <c r="Y4" t="s">
        <v>484</v>
      </c>
      <c r="AA4" s="2">
        <v>42804.231365740743</v>
      </c>
      <c r="AB4" s="2">
        <v>42808.130289351851</v>
      </c>
      <c r="AD4">
        <v>3</v>
      </c>
      <c r="AE4" t="str">
        <f t="shared" ca="1" si="4"/>
        <v>NTR</v>
      </c>
      <c r="AF4" t="str">
        <f t="shared" ca="1" si="5"/>
        <v>NoTarg</v>
      </c>
      <c r="AG4" t="str">
        <f t="shared" ca="1" si="6"/>
        <v>NoWaive</v>
      </c>
      <c r="AH4" t="str">
        <f t="shared" ca="1" si="7"/>
        <v>NTR</v>
      </c>
    </row>
    <row r="5" spans="1:34" x14ac:dyDescent="0.3">
      <c r="A5">
        <f t="shared" si="0"/>
        <v>4</v>
      </c>
      <c r="B5">
        <f t="shared" si="1"/>
        <v>0</v>
      </c>
      <c r="C5" s="4">
        <f t="shared" ca="1" si="2"/>
        <v>96951</v>
      </c>
      <c r="D5">
        <v>96951</v>
      </c>
      <c r="E5" t="s">
        <v>248</v>
      </c>
      <c r="F5" t="s">
        <v>45</v>
      </c>
      <c r="G5" t="s">
        <v>55</v>
      </c>
      <c r="H5" t="s">
        <v>156</v>
      </c>
      <c r="I5" t="s">
        <v>123</v>
      </c>
      <c r="J5" t="s">
        <v>123</v>
      </c>
      <c r="K5" t="str">
        <f t="shared" ca="1" si="3"/>
        <v>NTR</v>
      </c>
      <c r="L5" t="s">
        <v>484</v>
      </c>
      <c r="M5" t="s">
        <v>484</v>
      </c>
      <c r="N5" t="s">
        <v>748</v>
      </c>
      <c r="O5" t="s">
        <v>123</v>
      </c>
      <c r="Q5" t="s">
        <v>21</v>
      </c>
      <c r="S5" t="s">
        <v>269</v>
      </c>
      <c r="T5" t="s">
        <v>23</v>
      </c>
      <c r="U5" t="s">
        <v>22</v>
      </c>
      <c r="V5" t="s">
        <v>82</v>
      </c>
      <c r="W5" t="s">
        <v>95</v>
      </c>
      <c r="X5" t="s">
        <v>145</v>
      </c>
      <c r="Y5" t="s">
        <v>484</v>
      </c>
      <c r="AA5" s="2">
        <v>42804.341458333336</v>
      </c>
      <c r="AB5" s="2">
        <v>42808.130810185183</v>
      </c>
      <c r="AD5">
        <v>3</v>
      </c>
      <c r="AE5" t="str">
        <f t="shared" ca="1" si="4"/>
        <v>NTR</v>
      </c>
      <c r="AF5" t="str">
        <f t="shared" ca="1" si="5"/>
        <v>NoTarg</v>
      </c>
      <c r="AG5" t="str">
        <f t="shared" ca="1" si="6"/>
        <v>NoWaive</v>
      </c>
      <c r="AH5" t="str">
        <f t="shared" ca="1" si="7"/>
        <v>NTR</v>
      </c>
    </row>
    <row r="6" spans="1:34" x14ac:dyDescent="0.3">
      <c r="A6">
        <f t="shared" si="0"/>
        <v>0</v>
      </c>
      <c r="B6">
        <f t="shared" si="1"/>
        <v>0</v>
      </c>
      <c r="C6" s="4">
        <f t="shared" ca="1" si="2"/>
        <v>97029</v>
      </c>
      <c r="D6">
        <v>97029</v>
      </c>
      <c r="E6" t="s">
        <v>62</v>
      </c>
      <c r="F6" t="s">
        <v>45</v>
      </c>
      <c r="G6" t="s">
        <v>482</v>
      </c>
      <c r="H6" t="s">
        <v>94</v>
      </c>
      <c r="I6" t="s">
        <v>249</v>
      </c>
      <c r="J6" t="s">
        <v>123</v>
      </c>
      <c r="K6" t="str">
        <f t="shared" ca="1" si="3"/>
        <v>NTR</v>
      </c>
      <c r="L6" t="s">
        <v>484</v>
      </c>
      <c r="M6" t="s">
        <v>484</v>
      </c>
      <c r="N6" t="s">
        <v>765</v>
      </c>
      <c r="O6" t="s">
        <v>123</v>
      </c>
      <c r="Q6" t="s">
        <v>21</v>
      </c>
      <c r="S6" t="s">
        <v>269</v>
      </c>
      <c r="T6" t="s">
        <v>36</v>
      </c>
      <c r="U6" t="s">
        <v>39</v>
      </c>
      <c r="V6" t="s">
        <v>82</v>
      </c>
      <c r="W6" t="s">
        <v>95</v>
      </c>
      <c r="X6" t="s">
        <v>290</v>
      </c>
      <c r="Y6" t="s">
        <v>484</v>
      </c>
      <c r="AA6" s="2">
        <v>42808.122349537036</v>
      </c>
      <c r="AB6" s="2">
        <v>42808.122361111113</v>
      </c>
      <c r="AD6">
        <v>1</v>
      </c>
      <c r="AE6" t="str">
        <f t="shared" ca="1" si="4"/>
        <v>NTR</v>
      </c>
      <c r="AF6" t="str">
        <f t="shared" ca="1" si="5"/>
        <v>NoTarg</v>
      </c>
      <c r="AG6" t="str">
        <f t="shared" ca="1" si="6"/>
        <v>NoWaive</v>
      </c>
      <c r="AH6" t="str">
        <f t="shared" ca="1" si="7"/>
        <v>NTR</v>
      </c>
    </row>
    <row r="7" spans="1:34" x14ac:dyDescent="0.3">
      <c r="A7">
        <f t="shared" si="0"/>
        <v>147</v>
      </c>
      <c r="B7">
        <f t="shared" si="1"/>
        <v>29</v>
      </c>
      <c r="C7" s="4">
        <f t="shared" ca="1" si="2"/>
        <v>90773</v>
      </c>
      <c r="D7">
        <v>90773</v>
      </c>
      <c r="E7" t="s">
        <v>412</v>
      </c>
      <c r="F7" t="s">
        <v>45</v>
      </c>
      <c r="G7" t="s">
        <v>46</v>
      </c>
      <c r="H7" t="s">
        <v>94</v>
      </c>
      <c r="I7" t="s">
        <v>30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294</v>
      </c>
      <c r="Q7" t="s">
        <v>82</v>
      </c>
      <c r="S7" t="s">
        <v>269</v>
      </c>
      <c r="T7" t="s">
        <v>36</v>
      </c>
      <c r="U7" t="s">
        <v>35</v>
      </c>
      <c r="V7" t="s">
        <v>29</v>
      </c>
      <c r="W7" t="s">
        <v>44</v>
      </c>
      <c r="X7" t="s">
        <v>272</v>
      </c>
      <c r="Y7" t="s">
        <v>100</v>
      </c>
      <c r="AA7" s="2">
        <v>42660.272858796299</v>
      </c>
      <c r="AB7" s="2">
        <v>42781.136886574073</v>
      </c>
      <c r="AD7">
        <v>5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P2</v>
      </c>
    </row>
    <row r="8" spans="1:34" x14ac:dyDescent="0.3">
      <c r="A8">
        <f t="shared" si="0"/>
        <v>104</v>
      </c>
      <c r="B8">
        <f t="shared" si="1"/>
        <v>0</v>
      </c>
      <c r="C8" s="4">
        <f t="shared" ca="1" si="2"/>
        <v>93106</v>
      </c>
      <c r="D8">
        <v>93106</v>
      </c>
      <c r="E8" t="s">
        <v>412</v>
      </c>
      <c r="F8" t="s">
        <v>45</v>
      </c>
      <c r="G8" t="s">
        <v>46</v>
      </c>
      <c r="H8" t="s">
        <v>184</v>
      </c>
      <c r="I8" t="s">
        <v>245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295</v>
      </c>
      <c r="Q8" t="s">
        <v>82</v>
      </c>
      <c r="S8" t="s">
        <v>269</v>
      </c>
      <c r="T8" t="s">
        <v>36</v>
      </c>
      <c r="U8" t="s">
        <v>39</v>
      </c>
      <c r="V8" t="s">
        <v>82</v>
      </c>
      <c r="W8" t="s">
        <v>95</v>
      </c>
      <c r="X8" t="s">
        <v>272</v>
      </c>
      <c r="Y8" t="s">
        <v>100</v>
      </c>
      <c r="AA8" s="2">
        <v>42704.326469907406</v>
      </c>
      <c r="AB8" s="2">
        <v>42808.045081018521</v>
      </c>
      <c r="AD8">
        <v>5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P0</v>
      </c>
    </row>
    <row r="9" spans="1:34" x14ac:dyDescent="0.3">
      <c r="A9">
        <f t="shared" si="0"/>
        <v>57</v>
      </c>
      <c r="B9">
        <f t="shared" si="1"/>
        <v>0</v>
      </c>
      <c r="C9" s="4">
        <f t="shared" ca="1" si="2"/>
        <v>94665</v>
      </c>
      <c r="D9">
        <v>94665</v>
      </c>
      <c r="E9" t="s">
        <v>251</v>
      </c>
      <c r="F9" t="s">
        <v>45</v>
      </c>
      <c r="G9" t="s">
        <v>55</v>
      </c>
      <c r="H9" t="s">
        <v>184</v>
      </c>
      <c r="I9" t="s">
        <v>68</v>
      </c>
      <c r="J9" t="s">
        <v>123</v>
      </c>
      <c r="K9" t="str">
        <f t="shared" ca="1" si="3"/>
        <v>.</v>
      </c>
      <c r="L9" t="s">
        <v>484</v>
      </c>
      <c r="M9" t="s">
        <v>768</v>
      </c>
      <c r="N9" t="s">
        <v>298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145</v>
      </c>
      <c r="Y9" t="s">
        <v>484</v>
      </c>
      <c r="Z9" t="s">
        <v>192</v>
      </c>
      <c r="AA9" s="2">
        <v>42752.942291666666</v>
      </c>
      <c r="AB9" s="2">
        <v>42808.200590277775</v>
      </c>
      <c r="AD9">
        <v>8</v>
      </c>
      <c r="AE9" t="str">
        <f t="shared" ca="1" si="4"/>
        <v>ADE</v>
      </c>
      <c r="AF9" t="str">
        <f t="shared" ca="1" si="5"/>
        <v>Avitus_1.4.0.59-20170315</v>
      </c>
      <c r="AG9" t="str">
        <f t="shared" ca="1" si="6"/>
        <v>NoWaive</v>
      </c>
      <c r="AH9" t="str">
        <f t="shared" ca="1" si="7"/>
        <v>P0</v>
      </c>
    </row>
    <row r="10" spans="1:34" x14ac:dyDescent="0.3">
      <c r="A10">
        <f t="shared" si="0"/>
        <v>50</v>
      </c>
      <c r="B10">
        <f t="shared" si="1"/>
        <v>13</v>
      </c>
      <c r="C10" s="4">
        <f t="shared" ca="1" si="2"/>
        <v>94952</v>
      </c>
      <c r="D10">
        <v>94952</v>
      </c>
      <c r="E10" t="s">
        <v>251</v>
      </c>
      <c r="F10" t="s">
        <v>45</v>
      </c>
      <c r="G10" t="s">
        <v>55</v>
      </c>
      <c r="H10" t="s">
        <v>184</v>
      </c>
      <c r="I10" t="s">
        <v>68</v>
      </c>
      <c r="J10" t="s">
        <v>123</v>
      </c>
      <c r="K10" t="str">
        <f t="shared" ca="1" si="3"/>
        <v>.</v>
      </c>
      <c r="L10" t="s">
        <v>484</v>
      </c>
      <c r="M10" t="s">
        <v>639</v>
      </c>
      <c r="N10" t="s">
        <v>301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95</v>
      </c>
      <c r="X10" t="s">
        <v>145</v>
      </c>
      <c r="Y10" t="s">
        <v>484</v>
      </c>
      <c r="Z10" t="s">
        <v>192</v>
      </c>
      <c r="AA10" s="2">
        <v>42759.143217592595</v>
      </c>
      <c r="AB10" s="2">
        <v>42795.058958333335</v>
      </c>
      <c r="AD10">
        <v>4</v>
      </c>
      <c r="AE10" t="str">
        <f t="shared" ca="1" si="4"/>
        <v>ADE</v>
      </c>
      <c r="AF10" t="str">
        <f t="shared" ca="1" si="5"/>
        <v>Avitus_1.4.0.60-20170322</v>
      </c>
      <c r="AG10" t="str">
        <f t="shared" ca="1" si="6"/>
        <v>NoWaive</v>
      </c>
      <c r="AH10" t="str">
        <f t="shared" ca="1" si="7"/>
        <v>P0</v>
      </c>
    </row>
    <row r="11" spans="1:34" x14ac:dyDescent="0.3">
      <c r="A11">
        <f t="shared" si="0"/>
        <v>49</v>
      </c>
      <c r="B11">
        <f t="shared" si="1"/>
        <v>13</v>
      </c>
      <c r="C11" s="4">
        <f t="shared" ca="1" si="2"/>
        <v>95010</v>
      </c>
      <c r="D11">
        <v>95010</v>
      </c>
      <c r="E11" t="s">
        <v>251</v>
      </c>
      <c r="F11" t="s">
        <v>45</v>
      </c>
      <c r="G11" t="s">
        <v>55</v>
      </c>
      <c r="H11" t="s">
        <v>184</v>
      </c>
      <c r="I11" t="s">
        <v>81</v>
      </c>
      <c r="J11" t="s">
        <v>123</v>
      </c>
      <c r="K11" t="str">
        <f t="shared" ca="1" si="3"/>
        <v>.</v>
      </c>
      <c r="L11" t="s">
        <v>484</v>
      </c>
      <c r="M11" t="s">
        <v>639</v>
      </c>
      <c r="N11" t="s">
        <v>302</v>
      </c>
      <c r="Q11" t="s">
        <v>82</v>
      </c>
      <c r="S11" t="s">
        <v>269</v>
      </c>
      <c r="T11" t="s">
        <v>36</v>
      </c>
      <c r="U11" t="s">
        <v>35</v>
      </c>
      <c r="V11" t="s">
        <v>82</v>
      </c>
      <c r="W11" t="s">
        <v>95</v>
      </c>
      <c r="X11" t="s">
        <v>145</v>
      </c>
      <c r="Y11" t="s">
        <v>484</v>
      </c>
      <c r="AA11" s="2">
        <v>42760.091064814813</v>
      </c>
      <c r="AB11" s="2">
        <v>42795.057928240742</v>
      </c>
      <c r="AD11">
        <v>6</v>
      </c>
      <c r="AE11" t="str">
        <f t="shared" ca="1" si="4"/>
        <v>ADE</v>
      </c>
      <c r="AF11" t="str">
        <f t="shared" ca="1" si="5"/>
        <v>Avitus_1.4.0.60-20170322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36</v>
      </c>
      <c r="B12">
        <f t="shared" si="1"/>
        <v>6</v>
      </c>
      <c r="C12" s="4">
        <f t="shared" ca="1" si="2"/>
        <v>95630</v>
      </c>
      <c r="D12">
        <v>95630</v>
      </c>
      <c r="E12" t="s">
        <v>248</v>
      </c>
      <c r="F12" t="s">
        <v>45</v>
      </c>
      <c r="G12" t="s">
        <v>55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630</v>
      </c>
      <c r="N12" t="s">
        <v>289</v>
      </c>
      <c r="Q12" t="s">
        <v>82</v>
      </c>
      <c r="S12" t="s">
        <v>269</v>
      </c>
      <c r="T12" t="s">
        <v>51</v>
      </c>
      <c r="U12" t="s">
        <v>39</v>
      </c>
      <c r="V12" t="s">
        <v>82</v>
      </c>
      <c r="W12" t="s">
        <v>95</v>
      </c>
      <c r="X12" t="s">
        <v>290</v>
      </c>
      <c r="Y12" t="s">
        <v>484</v>
      </c>
      <c r="AA12" s="2">
        <v>42774.405694444446</v>
      </c>
      <c r="AB12" s="2">
        <v>42802.982881944445</v>
      </c>
      <c r="AD12">
        <v>4</v>
      </c>
      <c r="AE12" t="str">
        <f t="shared" ca="1" si="4"/>
        <v>ADE</v>
      </c>
      <c r="AF12" t="str">
        <f t="shared" ca="1" si="5"/>
        <v>Avitus_1.4.0.59-20170315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28</v>
      </c>
      <c r="B13">
        <f t="shared" si="1"/>
        <v>6</v>
      </c>
      <c r="C13" s="4">
        <f t="shared" ca="1" si="2"/>
        <v>96027</v>
      </c>
      <c r="D13">
        <v>96027</v>
      </c>
      <c r="E13" t="s">
        <v>138</v>
      </c>
      <c r="F13" t="s">
        <v>45</v>
      </c>
      <c r="G13" t="s">
        <v>445</v>
      </c>
      <c r="H13" t="s">
        <v>94</v>
      </c>
      <c r="I13" t="s">
        <v>247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458</v>
      </c>
      <c r="Q13" t="s">
        <v>82</v>
      </c>
      <c r="S13" t="s">
        <v>269</v>
      </c>
      <c r="T13" t="s">
        <v>23</v>
      </c>
      <c r="U13" t="s">
        <v>22</v>
      </c>
      <c r="V13" t="s">
        <v>29</v>
      </c>
      <c r="W13" t="s">
        <v>54</v>
      </c>
      <c r="X13" t="s">
        <v>412</v>
      </c>
      <c r="Y13" t="s">
        <v>484</v>
      </c>
      <c r="Z13" t="s">
        <v>119</v>
      </c>
      <c r="AA13" s="2">
        <v>42782.220729166664</v>
      </c>
      <c r="AB13" s="2">
        <v>42802.698298611111</v>
      </c>
      <c r="AD13">
        <v>3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P2</v>
      </c>
    </row>
    <row r="14" spans="1:34" x14ac:dyDescent="0.3">
      <c r="A14">
        <f t="shared" si="0"/>
        <v>23</v>
      </c>
      <c r="B14">
        <f t="shared" si="1"/>
        <v>1</v>
      </c>
      <c r="C14" s="4">
        <f t="shared" ca="1" si="2"/>
        <v>96257</v>
      </c>
      <c r="D14">
        <v>96257</v>
      </c>
      <c r="E14" t="s">
        <v>110</v>
      </c>
      <c r="F14" t="s">
        <v>45</v>
      </c>
      <c r="G14" t="s">
        <v>46</v>
      </c>
      <c r="H14" t="s">
        <v>184</v>
      </c>
      <c r="I14" t="s">
        <v>649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535</v>
      </c>
      <c r="Q14" t="s">
        <v>82</v>
      </c>
      <c r="S14" t="s">
        <v>269</v>
      </c>
      <c r="T14" t="s">
        <v>23</v>
      </c>
      <c r="U14" t="s">
        <v>39</v>
      </c>
      <c r="V14" t="s">
        <v>82</v>
      </c>
      <c r="W14" t="s">
        <v>90</v>
      </c>
      <c r="X14" t="s">
        <v>536</v>
      </c>
      <c r="Y14" t="s">
        <v>484</v>
      </c>
      <c r="AA14" s="2">
        <v>42787.972685185188</v>
      </c>
      <c r="AB14" s="2">
        <v>42807.226469907408</v>
      </c>
      <c r="AD14">
        <v>5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20</v>
      </c>
      <c r="B15">
        <f t="shared" si="1"/>
        <v>17</v>
      </c>
      <c r="C15" s="4">
        <f t="shared" ca="1" si="2"/>
        <v>96357</v>
      </c>
      <c r="D15">
        <v>96357</v>
      </c>
      <c r="E15" t="s">
        <v>248</v>
      </c>
      <c r="F15" t="s">
        <v>45</v>
      </c>
      <c r="G15" t="s">
        <v>55</v>
      </c>
      <c r="H15" t="s">
        <v>184</v>
      </c>
      <c r="I15" t="s">
        <v>81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585</v>
      </c>
      <c r="Q15" t="s">
        <v>82</v>
      </c>
      <c r="S15" t="s">
        <v>269</v>
      </c>
      <c r="T15" t="s">
        <v>36</v>
      </c>
      <c r="U15" t="s">
        <v>35</v>
      </c>
      <c r="V15" t="s">
        <v>82</v>
      </c>
      <c r="W15" t="s">
        <v>95</v>
      </c>
      <c r="X15" t="s">
        <v>410</v>
      </c>
      <c r="Y15" t="s">
        <v>484</v>
      </c>
      <c r="AA15" s="2">
        <v>42790.228784722225</v>
      </c>
      <c r="AB15" s="2">
        <v>42793.251180555555</v>
      </c>
      <c r="AD15">
        <v>1</v>
      </c>
      <c r="AE15" t="str">
        <f t="shared" ca="1" si="4"/>
        <v>ADE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x14ac:dyDescent="0.3">
      <c r="A16">
        <f t="shared" si="0"/>
        <v>20</v>
      </c>
      <c r="B16">
        <f t="shared" si="1"/>
        <v>17</v>
      </c>
      <c r="C16" s="4">
        <f t="shared" ca="1" si="2"/>
        <v>96366</v>
      </c>
      <c r="D16">
        <v>96366</v>
      </c>
      <c r="E16" t="s">
        <v>59</v>
      </c>
      <c r="F16" t="s">
        <v>45</v>
      </c>
      <c r="G16" t="s">
        <v>46</v>
      </c>
      <c r="H16" t="s">
        <v>184</v>
      </c>
      <c r="I16" t="s">
        <v>81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587</v>
      </c>
      <c r="P16" t="s">
        <v>117</v>
      </c>
      <c r="Q16" t="s">
        <v>82</v>
      </c>
      <c r="S16" t="s">
        <v>269</v>
      </c>
      <c r="T16" t="s">
        <v>36</v>
      </c>
      <c r="U16" t="s">
        <v>35</v>
      </c>
      <c r="V16" t="s">
        <v>82</v>
      </c>
      <c r="W16" t="s">
        <v>109</v>
      </c>
      <c r="X16" t="s">
        <v>410</v>
      </c>
      <c r="Y16" t="s">
        <v>484</v>
      </c>
      <c r="AA16" s="2">
        <v>42790.25513888889</v>
      </c>
      <c r="AB16" s="2">
        <v>42793.286423611113</v>
      </c>
      <c r="AD16">
        <v>1</v>
      </c>
      <c r="AE16" t="str">
        <f t="shared" ca="1" si="4"/>
        <v>ADE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20</v>
      </c>
      <c r="B17">
        <f t="shared" si="1"/>
        <v>14</v>
      </c>
      <c r="C17" s="4">
        <f t="shared" ca="1" si="2"/>
        <v>96370</v>
      </c>
      <c r="D17">
        <v>96370</v>
      </c>
      <c r="E17" t="s">
        <v>62</v>
      </c>
      <c r="F17" t="s">
        <v>45</v>
      </c>
      <c r="G17" t="s">
        <v>46</v>
      </c>
      <c r="H17" t="s">
        <v>184</v>
      </c>
      <c r="I17" t="s">
        <v>560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591</v>
      </c>
      <c r="Q17" t="s">
        <v>82</v>
      </c>
      <c r="S17" t="s">
        <v>269</v>
      </c>
      <c r="T17" t="s">
        <v>23</v>
      </c>
      <c r="U17" t="s">
        <v>39</v>
      </c>
      <c r="V17" t="s">
        <v>82</v>
      </c>
      <c r="W17" t="s">
        <v>95</v>
      </c>
      <c r="X17" t="s">
        <v>405</v>
      </c>
      <c r="Y17" t="s">
        <v>484</v>
      </c>
      <c r="AA17" s="2">
        <v>42790.31486111111</v>
      </c>
      <c r="AB17" s="2">
        <v>42794.964004629626</v>
      </c>
      <c r="AD17">
        <v>6</v>
      </c>
      <c r="AE17" t="str">
        <f t="shared" ca="1" si="4"/>
        <v>ADE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7</v>
      </c>
      <c r="B18">
        <f t="shared" si="1"/>
        <v>0</v>
      </c>
      <c r="C18" s="4">
        <f t="shared" ca="1" si="2"/>
        <v>96765</v>
      </c>
      <c r="D18">
        <v>96765</v>
      </c>
      <c r="E18" t="s">
        <v>650</v>
      </c>
      <c r="F18" t="s">
        <v>45</v>
      </c>
      <c r="G18" t="s">
        <v>266</v>
      </c>
      <c r="H18" t="s">
        <v>156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669</v>
      </c>
      <c r="Q18" t="s">
        <v>82</v>
      </c>
      <c r="S18" t="s">
        <v>269</v>
      </c>
      <c r="T18" t="s">
        <v>36</v>
      </c>
      <c r="U18" t="s">
        <v>50</v>
      </c>
      <c r="V18" t="s">
        <v>82</v>
      </c>
      <c r="W18" t="s">
        <v>105</v>
      </c>
      <c r="X18" t="s">
        <v>650</v>
      </c>
      <c r="Y18" t="s">
        <v>484</v>
      </c>
      <c r="AA18" s="2">
        <v>42801.107604166667</v>
      </c>
      <c r="AB18" s="2">
        <v>42808.042638888888</v>
      </c>
      <c r="AD18">
        <v>4</v>
      </c>
      <c r="AE18" t="str">
        <f t="shared" ca="1" si="4"/>
        <v>ADE</v>
      </c>
      <c r="AF18" t="str">
        <f t="shared" ca="1" si="5"/>
        <v xml:space="preserve"> ---</v>
      </c>
      <c r="AG18" t="str">
        <f t="shared" ca="1" si="6"/>
        <v>NoWaive</v>
      </c>
      <c r="AH18" t="str">
        <f t="shared" ca="1" si="7"/>
        <v>unspecified</v>
      </c>
    </row>
    <row r="19" spans="1:34" x14ac:dyDescent="0.3">
      <c r="A19">
        <f t="shared" si="0"/>
        <v>7</v>
      </c>
      <c r="B19">
        <f t="shared" si="1"/>
        <v>0</v>
      </c>
      <c r="C19" s="4">
        <f t="shared" ca="1" si="2"/>
        <v>96764</v>
      </c>
      <c r="D19">
        <v>96764</v>
      </c>
      <c r="E19" t="s">
        <v>410</v>
      </c>
      <c r="F19" t="s">
        <v>63</v>
      </c>
      <c r="G19" t="s">
        <v>647</v>
      </c>
      <c r="H19" t="s">
        <v>156</v>
      </c>
      <c r="I19" t="s">
        <v>123</v>
      </c>
      <c r="J19" t="s">
        <v>780</v>
      </c>
      <c r="K19" t="str">
        <f t="shared" ca="1" si="3"/>
        <v>.</v>
      </c>
      <c r="L19" t="s">
        <v>484</v>
      </c>
      <c r="M19" t="s">
        <v>484</v>
      </c>
      <c r="N19" t="s">
        <v>653</v>
      </c>
      <c r="O19" t="s">
        <v>123</v>
      </c>
      <c r="Q19" t="s">
        <v>21</v>
      </c>
      <c r="S19" t="s">
        <v>269</v>
      </c>
      <c r="T19" t="s">
        <v>23</v>
      </c>
      <c r="U19" t="s">
        <v>22</v>
      </c>
      <c r="V19" t="s">
        <v>82</v>
      </c>
      <c r="W19" t="s">
        <v>90</v>
      </c>
      <c r="X19" t="s">
        <v>654</v>
      </c>
      <c r="Y19" t="s">
        <v>484</v>
      </c>
      <c r="AA19" s="2">
        <v>42801.104432870372</v>
      </c>
      <c r="AB19" s="2">
        <v>42808.146203703705</v>
      </c>
      <c r="AD19">
        <v>10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unspecified</v>
      </c>
    </row>
    <row r="20" spans="1:34" x14ac:dyDescent="0.3">
      <c r="A20">
        <f t="shared" si="0"/>
        <v>5</v>
      </c>
      <c r="B20">
        <f t="shared" si="1"/>
        <v>0</v>
      </c>
      <c r="C20" s="4">
        <f t="shared" ca="1" si="2"/>
        <v>96925</v>
      </c>
      <c r="D20">
        <v>96925</v>
      </c>
      <c r="E20" t="s">
        <v>62</v>
      </c>
      <c r="F20" t="s">
        <v>63</v>
      </c>
      <c r="G20" t="s">
        <v>733</v>
      </c>
      <c r="H20" t="s">
        <v>184</v>
      </c>
      <c r="I20" t="s">
        <v>24</v>
      </c>
      <c r="J20" t="s">
        <v>123</v>
      </c>
      <c r="K20" t="str">
        <f t="shared" ca="1" si="3"/>
        <v>NTR</v>
      </c>
      <c r="L20" t="s">
        <v>484</v>
      </c>
      <c r="M20" t="s">
        <v>484</v>
      </c>
      <c r="N20" t="s">
        <v>741</v>
      </c>
      <c r="O20">
        <v>17067</v>
      </c>
      <c r="Q20" t="s">
        <v>21</v>
      </c>
      <c r="S20" t="s">
        <v>269</v>
      </c>
      <c r="T20" t="s">
        <v>36</v>
      </c>
      <c r="U20" t="s">
        <v>22</v>
      </c>
      <c r="V20" t="s">
        <v>190</v>
      </c>
      <c r="W20" t="s">
        <v>26</v>
      </c>
      <c r="X20" t="s">
        <v>742</v>
      </c>
      <c r="Y20" t="s">
        <v>100</v>
      </c>
      <c r="AA20" s="2">
        <v>42803.627939814818</v>
      </c>
      <c r="AB20" s="2">
        <v>42808.027442129627</v>
      </c>
      <c r="AD20">
        <v>6</v>
      </c>
      <c r="AE20" t="str">
        <f t="shared" ca="1" si="4"/>
        <v>NTR</v>
      </c>
      <c r="AF20" t="str">
        <f t="shared" ca="1" si="5"/>
        <v>NoTarg</v>
      </c>
      <c r="AG20" t="str">
        <f t="shared" ca="1" si="6"/>
        <v>NoWaive</v>
      </c>
      <c r="AH20" t="str">
        <f t="shared" ca="1" si="7"/>
        <v>NTR</v>
      </c>
    </row>
    <row r="21" spans="1:34" x14ac:dyDescent="0.3">
      <c r="A21">
        <f t="shared" si="0"/>
        <v>1</v>
      </c>
      <c r="B21">
        <f t="shared" si="1"/>
        <v>0</v>
      </c>
      <c r="C21" s="4">
        <f t="shared" ca="1" si="2"/>
        <v>97008</v>
      </c>
      <c r="D21">
        <v>97008</v>
      </c>
      <c r="E21" t="s">
        <v>62</v>
      </c>
      <c r="F21" t="s">
        <v>63</v>
      </c>
      <c r="G21" t="s">
        <v>446</v>
      </c>
      <c r="H21" t="s">
        <v>112</v>
      </c>
      <c r="I21" t="s">
        <v>24</v>
      </c>
      <c r="J21" t="s">
        <v>123</v>
      </c>
      <c r="K21" t="str">
        <f t="shared" ca="1" si="3"/>
        <v>NTR</v>
      </c>
      <c r="L21" t="s">
        <v>484</v>
      </c>
      <c r="M21" t="s">
        <v>484</v>
      </c>
      <c r="N21" t="s">
        <v>762</v>
      </c>
      <c r="O21" t="s">
        <v>123</v>
      </c>
      <c r="Q21" t="s">
        <v>21</v>
      </c>
      <c r="S21" t="s">
        <v>269</v>
      </c>
      <c r="T21" t="s">
        <v>36</v>
      </c>
      <c r="U21" t="s">
        <v>35</v>
      </c>
      <c r="V21" t="s">
        <v>190</v>
      </c>
      <c r="W21" t="s">
        <v>26</v>
      </c>
      <c r="X21" t="s">
        <v>742</v>
      </c>
      <c r="Y21" t="s">
        <v>103</v>
      </c>
      <c r="AA21" s="2">
        <v>42807.632627314815</v>
      </c>
      <c r="AB21" s="2">
        <v>42808.032280092593</v>
      </c>
      <c r="AD21">
        <v>3</v>
      </c>
      <c r="AE21" t="str">
        <f t="shared" ca="1" si="4"/>
        <v>NTR</v>
      </c>
      <c r="AF21" t="str">
        <f t="shared" ca="1" si="5"/>
        <v>NoTarg</v>
      </c>
      <c r="AG21" t="str">
        <f t="shared" ca="1" si="6"/>
        <v>NoWaive</v>
      </c>
      <c r="AH21" t="str">
        <f t="shared" ca="1" si="7"/>
        <v>NTR</v>
      </c>
    </row>
    <row r="22" spans="1:34" x14ac:dyDescent="0.3">
      <c r="A22">
        <f t="shared" si="0"/>
        <v>64</v>
      </c>
      <c r="B22">
        <f t="shared" si="1"/>
        <v>20</v>
      </c>
      <c r="C22" s="4">
        <f t="shared" ca="1" si="2"/>
        <v>94384</v>
      </c>
      <c r="D22">
        <v>94384</v>
      </c>
      <c r="E22" t="s">
        <v>130</v>
      </c>
      <c r="F22" t="s">
        <v>63</v>
      </c>
      <c r="G22" t="s">
        <v>64</v>
      </c>
      <c r="H22" t="s">
        <v>184</v>
      </c>
      <c r="I22" t="s">
        <v>81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308</v>
      </c>
      <c r="Q22" t="s">
        <v>82</v>
      </c>
      <c r="S22" t="s">
        <v>269</v>
      </c>
      <c r="T22" t="s">
        <v>36</v>
      </c>
      <c r="U22" t="s">
        <v>22</v>
      </c>
      <c r="V22" t="s">
        <v>82</v>
      </c>
      <c r="W22" t="s">
        <v>90</v>
      </c>
      <c r="X22" t="s">
        <v>300</v>
      </c>
      <c r="Y22" t="s">
        <v>484</v>
      </c>
      <c r="AA22" s="2">
        <v>42745.123425925929</v>
      </c>
      <c r="AB22" s="2">
        <v>42790.00309027778</v>
      </c>
      <c r="AD22">
        <v>8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47</v>
      </c>
      <c r="B23">
        <f t="shared" si="1"/>
        <v>0</v>
      </c>
      <c r="C23" s="4">
        <f t="shared" ca="1" si="2"/>
        <v>95107</v>
      </c>
      <c r="D23">
        <v>95107</v>
      </c>
      <c r="E23" t="s">
        <v>146</v>
      </c>
      <c r="F23" t="s">
        <v>63</v>
      </c>
      <c r="G23" t="s">
        <v>66</v>
      </c>
      <c r="H23" t="s">
        <v>184</v>
      </c>
      <c r="I23" t="s">
        <v>30</v>
      </c>
      <c r="J23" t="s">
        <v>123</v>
      </c>
      <c r="K23" t="str">
        <f t="shared" ca="1" si="3"/>
        <v>.</v>
      </c>
      <c r="L23" t="s">
        <v>484</v>
      </c>
      <c r="M23" t="s">
        <v>769</v>
      </c>
      <c r="N23" t="s">
        <v>309</v>
      </c>
      <c r="P23" t="s">
        <v>210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54</v>
      </c>
      <c r="X23" t="s">
        <v>146</v>
      </c>
      <c r="Y23" t="s">
        <v>484</v>
      </c>
      <c r="AA23" s="2">
        <v>42762.147650462961</v>
      </c>
      <c r="AB23" s="2">
        <v>42808.068032407406</v>
      </c>
      <c r="AD23">
        <v>5</v>
      </c>
      <c r="AE23" t="str">
        <f t="shared" ca="1" si="4"/>
        <v>AvatarFS</v>
      </c>
      <c r="AF23" t="str">
        <f t="shared" ca="1" si="5"/>
        <v>Avitus_1.4.0.59-20170315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28</v>
      </c>
      <c r="B24">
        <f t="shared" si="1"/>
        <v>6</v>
      </c>
      <c r="C24" s="4">
        <f t="shared" ca="1" si="2"/>
        <v>96022</v>
      </c>
      <c r="D24">
        <v>96022</v>
      </c>
      <c r="E24" t="s">
        <v>104</v>
      </c>
      <c r="F24" t="s">
        <v>63</v>
      </c>
      <c r="G24" t="s">
        <v>446</v>
      </c>
      <c r="H24" t="s">
        <v>184</v>
      </c>
      <c r="I24" t="s">
        <v>245</v>
      </c>
      <c r="J24" t="s">
        <v>123</v>
      </c>
      <c r="K24" t="str">
        <f t="shared" ca="1" si="3"/>
        <v>.</v>
      </c>
      <c r="L24" t="s">
        <v>484</v>
      </c>
      <c r="M24" t="s">
        <v>630</v>
      </c>
      <c r="N24" t="s">
        <v>459</v>
      </c>
      <c r="P24" t="s">
        <v>101</v>
      </c>
      <c r="Q24" t="s">
        <v>82</v>
      </c>
      <c r="S24" t="s">
        <v>269</v>
      </c>
      <c r="T24" t="s">
        <v>51</v>
      </c>
      <c r="U24" t="s">
        <v>35</v>
      </c>
      <c r="V24" t="s">
        <v>29</v>
      </c>
      <c r="W24" t="s">
        <v>54</v>
      </c>
      <c r="X24" t="s">
        <v>412</v>
      </c>
      <c r="Y24" t="s">
        <v>103</v>
      </c>
      <c r="AA24" s="2">
        <v>42782.211585648147</v>
      </c>
      <c r="AB24" s="2">
        <v>42802.185312499998</v>
      </c>
      <c r="AD24">
        <v>4</v>
      </c>
      <c r="AE24" t="str">
        <f t="shared" ca="1" si="4"/>
        <v>AvatarFS</v>
      </c>
      <c r="AF24" t="str">
        <f t="shared" ca="1" si="5"/>
        <v>Avitus_1.4.0.59-20170315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22</v>
      </c>
      <c r="B25">
        <f t="shared" si="1"/>
        <v>8</v>
      </c>
      <c r="C25" s="4">
        <f t="shared" ca="1" si="2"/>
        <v>96279</v>
      </c>
      <c r="D25">
        <v>96279</v>
      </c>
      <c r="E25" t="s">
        <v>56</v>
      </c>
      <c r="F25" t="s">
        <v>63</v>
      </c>
      <c r="G25" t="s">
        <v>55</v>
      </c>
      <c r="H25" t="s">
        <v>184</v>
      </c>
      <c r="I25" t="s">
        <v>649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545</v>
      </c>
      <c r="Q25" t="s">
        <v>82</v>
      </c>
      <c r="S25" t="s">
        <v>269</v>
      </c>
      <c r="T25" t="s">
        <v>36</v>
      </c>
      <c r="U25" t="s">
        <v>22</v>
      </c>
      <c r="V25" t="s">
        <v>82</v>
      </c>
      <c r="W25" t="s">
        <v>90</v>
      </c>
      <c r="X25" t="s">
        <v>405</v>
      </c>
      <c r="Y25" t="s">
        <v>100</v>
      </c>
      <c r="AA25" s="2">
        <v>42788.363287037035</v>
      </c>
      <c r="AB25" s="2">
        <v>42800.174155092594</v>
      </c>
      <c r="AD25">
        <v>2</v>
      </c>
      <c r="AE25" t="str">
        <f t="shared" ca="1" si="4"/>
        <v>AvatarFS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10</v>
      </c>
      <c r="B26">
        <f t="shared" si="1"/>
        <v>5</v>
      </c>
      <c r="C26" s="4">
        <f t="shared" ca="1" si="2"/>
        <v>96673</v>
      </c>
      <c r="D26">
        <v>96673</v>
      </c>
      <c r="E26" t="s">
        <v>410</v>
      </c>
      <c r="F26" t="s">
        <v>63</v>
      </c>
      <c r="G26" t="s">
        <v>647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670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90</v>
      </c>
      <c r="X26" t="s">
        <v>654</v>
      </c>
      <c r="Y26" t="s">
        <v>484</v>
      </c>
      <c r="AA26" s="2">
        <v>42798.216932870368</v>
      </c>
      <c r="AB26" s="2">
        <v>42803.191574074073</v>
      </c>
      <c r="AD26">
        <v>4</v>
      </c>
      <c r="AE26" t="str">
        <f t="shared" ca="1" si="4"/>
        <v>AvatarFS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345</v>
      </c>
      <c r="B27">
        <f t="shared" si="1"/>
        <v>54</v>
      </c>
      <c r="C27" s="4">
        <f t="shared" ca="1" si="2"/>
        <v>79691</v>
      </c>
      <c r="D27">
        <v>79691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310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95</v>
      </c>
      <c r="X27" t="s">
        <v>311</v>
      </c>
      <c r="Y27" t="s">
        <v>484</v>
      </c>
      <c r="Z27" t="s">
        <v>312</v>
      </c>
      <c r="AA27" s="2">
        <v>42458.048437500001</v>
      </c>
      <c r="AB27" s="2">
        <v>42755.033599537041</v>
      </c>
      <c r="AD27">
        <v>6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253</v>
      </c>
      <c r="B28">
        <f t="shared" si="1"/>
        <v>37</v>
      </c>
      <c r="C28" s="4">
        <f t="shared" ca="1" si="2"/>
        <v>85572</v>
      </c>
      <c r="D28">
        <v>85572</v>
      </c>
      <c r="E28" t="s">
        <v>252</v>
      </c>
      <c r="F28" t="s">
        <v>70</v>
      </c>
      <c r="G28" t="s">
        <v>71</v>
      </c>
      <c r="H28" t="s">
        <v>184</v>
      </c>
      <c r="I28" t="s">
        <v>81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313</v>
      </c>
      <c r="Q28" t="s">
        <v>82</v>
      </c>
      <c r="S28" t="s">
        <v>269</v>
      </c>
      <c r="T28" t="s">
        <v>23</v>
      </c>
      <c r="U28" t="s">
        <v>39</v>
      </c>
      <c r="V28" t="s">
        <v>82</v>
      </c>
      <c r="W28" t="s">
        <v>95</v>
      </c>
      <c r="X28" t="s">
        <v>272</v>
      </c>
      <c r="Y28" t="s">
        <v>484</v>
      </c>
      <c r="AA28" s="2">
        <v>42552.705081018517</v>
      </c>
      <c r="AB28" s="2">
        <v>42773.558530092596</v>
      </c>
      <c r="AD28">
        <v>6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195</v>
      </c>
      <c r="B29">
        <f t="shared" si="1"/>
        <v>54</v>
      </c>
      <c r="C29" s="4">
        <f t="shared" ca="1" si="2"/>
        <v>88250</v>
      </c>
      <c r="D29">
        <v>88250</v>
      </c>
      <c r="E29" t="s">
        <v>72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314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105</v>
      </c>
      <c r="X29" t="s">
        <v>315</v>
      </c>
      <c r="Y29" t="s">
        <v>484</v>
      </c>
      <c r="Z29" t="s">
        <v>316</v>
      </c>
      <c r="AA29" s="2">
        <v>42611.350347222222</v>
      </c>
      <c r="AB29" s="2">
        <v>42755.033576388887</v>
      </c>
      <c r="AD29">
        <v>7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4</v>
      </c>
      <c r="B30">
        <f t="shared" si="1"/>
        <v>4</v>
      </c>
      <c r="C30" s="4">
        <f t="shared" ca="1" si="2"/>
        <v>96941</v>
      </c>
      <c r="D30">
        <v>96941</v>
      </c>
      <c r="E30" t="s">
        <v>69</v>
      </c>
      <c r="F30" t="s">
        <v>70</v>
      </c>
      <c r="G30" t="s">
        <v>71</v>
      </c>
      <c r="H30" t="s">
        <v>184</v>
      </c>
      <c r="I30" t="s">
        <v>68</v>
      </c>
      <c r="J30" t="s">
        <v>123</v>
      </c>
      <c r="K30" t="str">
        <f t="shared" ca="1" si="3"/>
        <v>NTR</v>
      </c>
      <c r="L30" t="s">
        <v>484</v>
      </c>
      <c r="M30" t="s">
        <v>484</v>
      </c>
      <c r="N30" t="s">
        <v>749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54</v>
      </c>
      <c r="X30" t="s">
        <v>188</v>
      </c>
      <c r="Y30" t="s">
        <v>484</v>
      </c>
      <c r="Z30" t="s">
        <v>335</v>
      </c>
      <c r="AA30" s="2">
        <v>42804.150763888887</v>
      </c>
      <c r="AB30" s="2">
        <v>42804.495324074072</v>
      </c>
      <c r="AD30">
        <v>8</v>
      </c>
      <c r="AE30" t="str">
        <f t="shared" ca="1" si="4"/>
        <v>NTR</v>
      </c>
      <c r="AF30" t="str">
        <f t="shared" ca="1" si="5"/>
        <v>NoTarg</v>
      </c>
      <c r="AG30" t="str">
        <f t="shared" ca="1" si="6"/>
        <v>NoWaive</v>
      </c>
      <c r="AH30" t="str">
        <f t="shared" ca="1" si="7"/>
        <v>NTR</v>
      </c>
    </row>
    <row r="31" spans="1:34" x14ac:dyDescent="0.3">
      <c r="A31">
        <f t="shared" si="0"/>
        <v>5</v>
      </c>
      <c r="B31">
        <f t="shared" si="1"/>
        <v>5</v>
      </c>
      <c r="C31" s="4">
        <f t="shared" ca="1" si="2"/>
        <v>96889</v>
      </c>
      <c r="D31">
        <v>96889</v>
      </c>
      <c r="E31" t="s">
        <v>413</v>
      </c>
      <c r="F31" t="s">
        <v>253</v>
      </c>
      <c r="G31" t="s">
        <v>255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630</v>
      </c>
      <c r="N31" t="s">
        <v>715</v>
      </c>
      <c r="P31" t="s">
        <v>716</v>
      </c>
      <c r="Q31" t="s">
        <v>82</v>
      </c>
      <c r="S31" t="s">
        <v>269</v>
      </c>
      <c r="T31" t="s">
        <v>36</v>
      </c>
      <c r="U31" t="s">
        <v>22</v>
      </c>
      <c r="V31" t="s">
        <v>156</v>
      </c>
      <c r="W31" t="s">
        <v>95</v>
      </c>
      <c r="X31" t="s">
        <v>257</v>
      </c>
      <c r="Y31" t="s">
        <v>484</v>
      </c>
      <c r="Z31" t="s">
        <v>319</v>
      </c>
      <c r="AA31" s="2">
        <v>42803.132060185184</v>
      </c>
      <c r="AB31" s="2">
        <v>42803.330208333333</v>
      </c>
      <c r="AD31">
        <v>3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P2</v>
      </c>
    </row>
    <row r="32" spans="1:34" x14ac:dyDescent="0.3">
      <c r="A32">
        <f t="shared" si="0"/>
        <v>5</v>
      </c>
      <c r="B32">
        <f t="shared" si="1"/>
        <v>1</v>
      </c>
      <c r="C32" s="4">
        <f t="shared" ca="1" si="2"/>
        <v>96893</v>
      </c>
      <c r="D32">
        <v>96893</v>
      </c>
      <c r="E32" t="s">
        <v>257</v>
      </c>
      <c r="F32" t="s">
        <v>253</v>
      </c>
      <c r="G32" t="s">
        <v>254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707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95</v>
      </c>
      <c r="X32" t="s">
        <v>257</v>
      </c>
      <c r="Y32" t="s">
        <v>484</v>
      </c>
      <c r="Z32" t="s">
        <v>319</v>
      </c>
      <c r="AA32" s="2">
        <v>42803.157187500001</v>
      </c>
      <c r="AB32" s="2">
        <v>42807.37</v>
      </c>
      <c r="AD32">
        <v>10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P2</v>
      </c>
    </row>
    <row r="33" spans="1:34" x14ac:dyDescent="0.3">
      <c r="A33">
        <f t="shared" si="0"/>
        <v>1</v>
      </c>
      <c r="B33">
        <f t="shared" si="1"/>
        <v>0</v>
      </c>
      <c r="C33" s="4">
        <f t="shared" ca="1" si="2"/>
        <v>97006</v>
      </c>
      <c r="D33">
        <v>97006</v>
      </c>
      <c r="E33" t="s">
        <v>140</v>
      </c>
      <c r="F33" t="s">
        <v>253</v>
      </c>
      <c r="G33" t="s">
        <v>254</v>
      </c>
      <c r="H33" t="s">
        <v>184</v>
      </c>
      <c r="I33" t="s">
        <v>68</v>
      </c>
      <c r="J33" t="s">
        <v>123</v>
      </c>
      <c r="K33" t="str">
        <f t="shared" ca="1" si="3"/>
        <v>NTR</v>
      </c>
      <c r="L33" t="s">
        <v>484</v>
      </c>
      <c r="M33" t="s">
        <v>484</v>
      </c>
      <c r="N33" t="s">
        <v>770</v>
      </c>
      <c r="Q33" t="s">
        <v>82</v>
      </c>
      <c r="S33" t="s">
        <v>269</v>
      </c>
      <c r="T33" t="s">
        <v>23</v>
      </c>
      <c r="U33" t="s">
        <v>39</v>
      </c>
      <c r="V33" t="s">
        <v>82</v>
      </c>
      <c r="W33" t="s">
        <v>54</v>
      </c>
      <c r="X33" t="s">
        <v>456</v>
      </c>
      <c r="Y33" t="s">
        <v>484</v>
      </c>
      <c r="Z33" t="s">
        <v>319</v>
      </c>
      <c r="AA33" s="2">
        <v>42807.609097222223</v>
      </c>
      <c r="AB33" s="2">
        <v>42808.019756944443</v>
      </c>
      <c r="AD33">
        <v>2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6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96863</v>
      </c>
      <c r="D34">
        <v>96863</v>
      </c>
      <c r="E34" t="s">
        <v>179</v>
      </c>
      <c r="F34" t="s">
        <v>48</v>
      </c>
      <c r="G34" t="s">
        <v>180</v>
      </c>
      <c r="H34" t="s">
        <v>94</v>
      </c>
      <c r="I34" t="s">
        <v>24</v>
      </c>
      <c r="J34" t="s">
        <v>779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484</v>
      </c>
      <c r="N34" t="s">
        <v>766</v>
      </c>
      <c r="O34" t="s">
        <v>123</v>
      </c>
      <c r="Q34" t="s">
        <v>21</v>
      </c>
      <c r="S34" t="s">
        <v>269</v>
      </c>
      <c r="T34" t="s">
        <v>36</v>
      </c>
      <c r="U34" t="s">
        <v>35</v>
      </c>
      <c r="V34" t="s">
        <v>82</v>
      </c>
      <c r="W34" t="s">
        <v>54</v>
      </c>
      <c r="X34" t="s">
        <v>47</v>
      </c>
      <c r="Y34" t="s">
        <v>484</v>
      </c>
      <c r="AA34" s="2">
        <v>42802.446145833332</v>
      </c>
      <c r="AB34" s="2">
        <v>42807.51190972222</v>
      </c>
      <c r="AC34" t="s">
        <v>750</v>
      </c>
      <c r="AD34">
        <v>10</v>
      </c>
      <c r="AE34" t="str">
        <f t="shared" ref="AE34:AE65" ca="1" si="12">IFERROR(VLOOKUP($D34,INDIRECT("'" &amp; $K$103 &amp; "'!$C$2:$K$90"),4,FALSE),"NTR")</f>
        <v>Platform Software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unspecified</v>
      </c>
    </row>
    <row r="35" spans="1:34" x14ac:dyDescent="0.3">
      <c r="A35">
        <f t="shared" si="8"/>
        <v>17</v>
      </c>
      <c r="B35">
        <f t="shared" si="9"/>
        <v>1</v>
      </c>
      <c r="C35" s="4">
        <f t="shared" ca="1" si="10"/>
        <v>96441</v>
      </c>
      <c r="D35">
        <v>96441</v>
      </c>
      <c r="E35" t="s">
        <v>703</v>
      </c>
      <c r="F35" t="s">
        <v>48</v>
      </c>
      <c r="G35" t="s">
        <v>466</v>
      </c>
      <c r="H35" t="s">
        <v>184</v>
      </c>
      <c r="I35" t="s">
        <v>81</v>
      </c>
      <c r="J35" t="s">
        <v>123</v>
      </c>
      <c r="K35" t="str">
        <f t="shared" ca="1" si="11"/>
        <v>.</v>
      </c>
      <c r="L35" t="s">
        <v>484</v>
      </c>
      <c r="M35" t="s">
        <v>639</v>
      </c>
      <c r="N35" t="s">
        <v>717</v>
      </c>
      <c r="Q35" t="s">
        <v>82</v>
      </c>
      <c r="S35" t="s">
        <v>269</v>
      </c>
      <c r="T35" t="s">
        <v>36</v>
      </c>
      <c r="U35" t="s">
        <v>35</v>
      </c>
      <c r="V35" t="s">
        <v>82</v>
      </c>
      <c r="W35" t="s">
        <v>54</v>
      </c>
      <c r="X35" t="s">
        <v>41</v>
      </c>
      <c r="Y35" t="s">
        <v>484</v>
      </c>
      <c r="AA35" s="2">
        <v>42793.647534722222</v>
      </c>
      <c r="AB35" s="2">
        <v>42807.386724537035</v>
      </c>
      <c r="AC35" t="s">
        <v>718</v>
      </c>
      <c r="AD35">
        <v>6</v>
      </c>
      <c r="AE35" t="str">
        <f t="shared" ca="1" si="12"/>
        <v>FileSystem Management (IAS)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126</v>
      </c>
      <c r="B36">
        <f t="shared" si="9"/>
        <v>1</v>
      </c>
      <c r="C36" s="4">
        <f t="shared" ca="1" si="10"/>
        <v>91994</v>
      </c>
      <c r="D36">
        <v>91994</v>
      </c>
      <c r="E36" t="s">
        <v>414</v>
      </c>
      <c r="F36" t="s">
        <v>215</v>
      </c>
      <c r="G36" t="s">
        <v>761</v>
      </c>
      <c r="H36" t="s">
        <v>184</v>
      </c>
      <c r="I36" t="s">
        <v>81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362</v>
      </c>
      <c r="P36" t="s">
        <v>616</v>
      </c>
      <c r="Q36" t="s">
        <v>82</v>
      </c>
      <c r="S36" t="s">
        <v>269</v>
      </c>
      <c r="T36" t="s">
        <v>36</v>
      </c>
      <c r="U36" t="s">
        <v>22</v>
      </c>
      <c r="V36" t="s">
        <v>82</v>
      </c>
      <c r="W36" t="s">
        <v>54</v>
      </c>
      <c r="X36" t="s">
        <v>272</v>
      </c>
      <c r="Y36" t="s">
        <v>484</v>
      </c>
      <c r="AA36" s="2">
        <v>42682.225185185183</v>
      </c>
      <c r="AB36" s="2">
        <v>42807.617164351854</v>
      </c>
      <c r="AC36" t="s">
        <v>402</v>
      </c>
      <c r="AD36">
        <v>7</v>
      </c>
      <c r="AE36" t="str">
        <f t="shared" ca="1" si="12"/>
        <v>PML Core Services</v>
      </c>
      <c r="AF36" t="str">
        <f t="shared" ca="1" si="13"/>
        <v xml:space="preserve"> ---</v>
      </c>
      <c r="AG36" t="str">
        <f t="shared" ca="1" si="14"/>
        <v>NoWaive</v>
      </c>
      <c r="AH36" t="str">
        <f t="shared" ca="1" si="15"/>
        <v>P0</v>
      </c>
    </row>
    <row r="37" spans="1:34" x14ac:dyDescent="0.3">
      <c r="A37">
        <f t="shared" si="8"/>
        <v>8</v>
      </c>
      <c r="B37">
        <f t="shared" si="9"/>
        <v>0</v>
      </c>
      <c r="C37" s="4">
        <f t="shared" ca="1" si="10"/>
        <v>96740</v>
      </c>
      <c r="D37">
        <v>96740</v>
      </c>
      <c r="E37" t="s">
        <v>414</v>
      </c>
      <c r="F37" t="s">
        <v>215</v>
      </c>
      <c r="G37" t="s">
        <v>415</v>
      </c>
      <c r="H37" t="s">
        <v>184</v>
      </c>
      <c r="I37" t="s">
        <v>81</v>
      </c>
      <c r="J37" t="s">
        <v>123</v>
      </c>
      <c r="K37" t="str">
        <f t="shared" ca="1" si="11"/>
        <v>.</v>
      </c>
      <c r="L37" t="s">
        <v>484</v>
      </c>
      <c r="M37" t="s">
        <v>639</v>
      </c>
      <c r="N37" t="s">
        <v>676</v>
      </c>
      <c r="P37" t="s">
        <v>771</v>
      </c>
      <c r="Q37" t="s">
        <v>82</v>
      </c>
      <c r="S37" t="s">
        <v>269</v>
      </c>
      <c r="T37" t="s">
        <v>36</v>
      </c>
      <c r="U37" t="s">
        <v>35</v>
      </c>
      <c r="V37" t="s">
        <v>82</v>
      </c>
      <c r="W37" t="s">
        <v>54</v>
      </c>
      <c r="X37" t="s">
        <v>41</v>
      </c>
      <c r="Y37" t="s">
        <v>484</v>
      </c>
      <c r="AA37" s="2">
        <v>42800.600127314814</v>
      </c>
      <c r="AB37" s="2">
        <v>42808.206620370373</v>
      </c>
      <c r="AD37">
        <v>3</v>
      </c>
      <c r="AE37" t="str">
        <f t="shared" ca="1" si="12"/>
        <v>Performance Monitor</v>
      </c>
      <c r="AF37" t="str">
        <f t="shared" ca="1" si="13"/>
        <v>Avitus_1.4.0.59-20170315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31</v>
      </c>
      <c r="B38">
        <f t="shared" si="9"/>
        <v>12</v>
      </c>
      <c r="C38" s="4">
        <f t="shared" ca="1" si="10"/>
        <v>95826</v>
      </c>
      <c r="D38">
        <v>95826</v>
      </c>
      <c r="E38" t="s">
        <v>246</v>
      </c>
      <c r="F38" t="s">
        <v>28</v>
      </c>
      <c r="G38" t="s">
        <v>481</v>
      </c>
      <c r="H38" t="s">
        <v>184</v>
      </c>
      <c r="I38" t="s">
        <v>81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379</v>
      </c>
      <c r="P38" t="s">
        <v>38</v>
      </c>
      <c r="Q38" t="s">
        <v>287</v>
      </c>
      <c r="R38" t="s">
        <v>82</v>
      </c>
      <c r="S38" t="s">
        <v>269</v>
      </c>
      <c r="T38" t="s">
        <v>36</v>
      </c>
      <c r="U38" t="s">
        <v>22</v>
      </c>
      <c r="V38" t="s">
        <v>82</v>
      </c>
      <c r="W38" t="s">
        <v>54</v>
      </c>
      <c r="X38" t="s">
        <v>108</v>
      </c>
      <c r="Y38" t="s">
        <v>484</v>
      </c>
      <c r="AA38" s="2">
        <v>42779.683287037034</v>
      </c>
      <c r="AB38" s="2">
        <v>42796.483796296299</v>
      </c>
      <c r="AC38" t="s">
        <v>170</v>
      </c>
      <c r="AD38">
        <v>4</v>
      </c>
      <c r="AE38" t="str">
        <f t="shared" ca="1" si="12"/>
        <v>Platform Software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P0</v>
      </c>
    </row>
    <row r="39" spans="1:34" x14ac:dyDescent="0.3">
      <c r="A39">
        <f t="shared" si="8"/>
        <v>31</v>
      </c>
      <c r="B39">
        <f t="shared" si="9"/>
        <v>1</v>
      </c>
      <c r="C39" s="4">
        <f t="shared" ca="1" si="10"/>
        <v>95829</v>
      </c>
      <c r="D39">
        <v>95829</v>
      </c>
      <c r="E39" t="s">
        <v>760</v>
      </c>
      <c r="F39" t="s">
        <v>28</v>
      </c>
      <c r="G39" t="s">
        <v>376</v>
      </c>
      <c r="H39" t="s">
        <v>184</v>
      </c>
      <c r="I39" t="s">
        <v>245</v>
      </c>
      <c r="J39" t="s">
        <v>123</v>
      </c>
      <c r="K39" t="str">
        <f t="shared" ca="1" si="11"/>
        <v>.</v>
      </c>
      <c r="L39" t="s">
        <v>484</v>
      </c>
      <c r="M39" t="s">
        <v>639</v>
      </c>
      <c r="N39" t="s">
        <v>385</v>
      </c>
      <c r="P39" t="s">
        <v>196</v>
      </c>
      <c r="Q39" t="s">
        <v>287</v>
      </c>
      <c r="R39" t="s">
        <v>82</v>
      </c>
      <c r="S39" t="s">
        <v>269</v>
      </c>
      <c r="T39" t="s">
        <v>36</v>
      </c>
      <c r="U39" t="s">
        <v>35</v>
      </c>
      <c r="V39" t="s">
        <v>279</v>
      </c>
      <c r="W39" t="s">
        <v>32</v>
      </c>
      <c r="X39" t="s">
        <v>108</v>
      </c>
      <c r="Y39" t="s">
        <v>103</v>
      </c>
      <c r="AA39" s="2">
        <v>42779.684513888889</v>
      </c>
      <c r="AB39" s="2">
        <v>42807.463993055557</v>
      </c>
      <c r="AC39" t="s">
        <v>170</v>
      </c>
      <c r="AD39">
        <v>4</v>
      </c>
      <c r="AE39" t="str">
        <f t="shared" ca="1" si="12"/>
        <v>Platform Software</v>
      </c>
      <c r="AF39" t="str">
        <f t="shared" ca="1" si="13"/>
        <v>Avitus_1.4.0.60-20170322</v>
      </c>
      <c r="AG39" t="str">
        <f t="shared" ca="1" si="14"/>
        <v>NoWaive</v>
      </c>
      <c r="AH39" t="str">
        <f t="shared" ca="1" si="15"/>
        <v>P0</v>
      </c>
    </row>
    <row r="40" spans="1:34" x14ac:dyDescent="0.3">
      <c r="A40">
        <f t="shared" si="8"/>
        <v>6</v>
      </c>
      <c r="B40">
        <f t="shared" si="9"/>
        <v>1</v>
      </c>
      <c r="C40" s="4">
        <f t="shared" ca="1" si="10"/>
        <v>96875</v>
      </c>
      <c r="D40">
        <v>96875</v>
      </c>
      <c r="E40" t="s">
        <v>185</v>
      </c>
      <c r="F40" t="s">
        <v>28</v>
      </c>
      <c r="G40" t="s">
        <v>700</v>
      </c>
      <c r="H40" t="s">
        <v>94</v>
      </c>
      <c r="I40" t="s">
        <v>701</v>
      </c>
      <c r="J40" t="s">
        <v>123</v>
      </c>
      <c r="K40" t="str">
        <f t="shared" ca="1" si="11"/>
        <v>.</v>
      </c>
      <c r="L40" t="s">
        <v>484</v>
      </c>
      <c r="M40" t="s">
        <v>639</v>
      </c>
      <c r="N40" t="s">
        <v>705</v>
      </c>
      <c r="Q40" t="s">
        <v>287</v>
      </c>
      <c r="R40" t="s">
        <v>82</v>
      </c>
      <c r="S40" t="s">
        <v>269</v>
      </c>
      <c r="T40" t="s">
        <v>23</v>
      </c>
      <c r="U40" t="s">
        <v>22</v>
      </c>
      <c r="V40" t="s">
        <v>82</v>
      </c>
      <c r="W40" t="s">
        <v>706</v>
      </c>
      <c r="X40" t="s">
        <v>108</v>
      </c>
      <c r="Y40" t="s">
        <v>484</v>
      </c>
      <c r="AA40" s="2">
        <v>42802.665810185186</v>
      </c>
      <c r="AB40" s="2">
        <v>42807.538564814815</v>
      </c>
      <c r="AD40">
        <v>5</v>
      </c>
      <c r="AE40" t="str">
        <f t="shared" ca="1" si="12"/>
        <v>Platform Software</v>
      </c>
      <c r="AF40" t="str">
        <f t="shared" ca="1" si="13"/>
        <v xml:space="preserve"> ---</v>
      </c>
      <c r="AG40" t="str">
        <f t="shared" ca="1" si="14"/>
        <v>NoWaive</v>
      </c>
      <c r="AH40" t="str">
        <f t="shared" ca="1" si="15"/>
        <v>P2</v>
      </c>
    </row>
    <row r="41" spans="1:34" x14ac:dyDescent="0.3">
      <c r="A41">
        <f t="shared" si="8"/>
        <v>5</v>
      </c>
      <c r="B41">
        <f t="shared" si="9"/>
        <v>5</v>
      </c>
      <c r="C41" s="4">
        <f t="shared" ca="1" si="10"/>
        <v>96927</v>
      </c>
      <c r="D41">
        <v>96927</v>
      </c>
      <c r="E41" t="s">
        <v>124</v>
      </c>
      <c r="F41" t="s">
        <v>28</v>
      </c>
      <c r="G41" t="s">
        <v>102</v>
      </c>
      <c r="H41" t="s">
        <v>184</v>
      </c>
      <c r="I41" t="s">
        <v>81</v>
      </c>
      <c r="J41" t="s">
        <v>123</v>
      </c>
      <c r="K41" t="str">
        <f t="shared" ca="1" si="11"/>
        <v>NTR</v>
      </c>
      <c r="L41" t="s">
        <v>484</v>
      </c>
      <c r="M41" t="s">
        <v>484</v>
      </c>
      <c r="N41" t="s">
        <v>743</v>
      </c>
      <c r="Q41" t="s">
        <v>287</v>
      </c>
      <c r="R41" t="s">
        <v>82</v>
      </c>
      <c r="S41" t="s">
        <v>269</v>
      </c>
      <c r="T41" t="s">
        <v>36</v>
      </c>
      <c r="U41" t="s">
        <v>22</v>
      </c>
      <c r="V41" t="s">
        <v>287</v>
      </c>
      <c r="W41" t="s">
        <v>499</v>
      </c>
      <c r="X41" t="s">
        <v>108</v>
      </c>
      <c r="Y41" t="s">
        <v>484</v>
      </c>
      <c r="AA41" s="2">
        <v>42803.672743055555</v>
      </c>
      <c r="AB41" s="2">
        <v>42803.672743055555</v>
      </c>
      <c r="AD41">
        <v>1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x14ac:dyDescent="0.3">
      <c r="A42">
        <f t="shared" si="8"/>
        <v>21</v>
      </c>
      <c r="B42">
        <f t="shared" si="9"/>
        <v>5</v>
      </c>
      <c r="C42" s="4">
        <f t="shared" ca="1" si="10"/>
        <v>96345</v>
      </c>
      <c r="D42">
        <v>96345</v>
      </c>
      <c r="E42" t="s">
        <v>559</v>
      </c>
      <c r="F42" t="s">
        <v>42</v>
      </c>
      <c r="G42" t="s">
        <v>407</v>
      </c>
      <c r="H42" t="s">
        <v>184</v>
      </c>
      <c r="I42" t="s">
        <v>560</v>
      </c>
      <c r="J42" t="s">
        <v>123</v>
      </c>
      <c r="K42" t="str">
        <f t="shared" ca="1" si="11"/>
        <v>Reproduced with just a script. PML logging increase requested. Tom Nelson found some issues.</v>
      </c>
      <c r="L42" t="s">
        <v>484</v>
      </c>
      <c r="M42" t="s">
        <v>484</v>
      </c>
      <c r="N42" t="s">
        <v>582</v>
      </c>
      <c r="Q42" t="s">
        <v>82</v>
      </c>
      <c r="S42" t="s">
        <v>269</v>
      </c>
      <c r="T42" t="s">
        <v>51</v>
      </c>
      <c r="U42" t="s">
        <v>22</v>
      </c>
      <c r="V42" t="s">
        <v>82</v>
      </c>
      <c r="W42" t="s">
        <v>40</v>
      </c>
      <c r="X42" t="s">
        <v>559</v>
      </c>
      <c r="Y42" t="s">
        <v>484</v>
      </c>
      <c r="AA42" s="2">
        <v>42789.95722222222</v>
      </c>
      <c r="AB42" s="2">
        <v>42803.508888888886</v>
      </c>
      <c r="AC42" t="s">
        <v>627</v>
      </c>
      <c r="AD42">
        <v>57</v>
      </c>
      <c r="AE42" t="str">
        <f t="shared" ca="1" si="12"/>
        <v>PML Core Services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P0</v>
      </c>
    </row>
    <row r="43" spans="1:34" x14ac:dyDescent="0.3">
      <c r="A43">
        <f t="shared" si="8"/>
        <v>193</v>
      </c>
      <c r="B43">
        <f t="shared" si="9"/>
        <v>23</v>
      </c>
      <c r="C43" s="4">
        <f t="shared" ca="1" si="10"/>
        <v>88457</v>
      </c>
      <c r="D43">
        <v>88457</v>
      </c>
      <c r="E43" t="s">
        <v>408</v>
      </c>
      <c r="F43" t="s">
        <v>42</v>
      </c>
      <c r="G43" t="s">
        <v>407</v>
      </c>
      <c r="H43" t="s">
        <v>112</v>
      </c>
      <c r="I43" t="s">
        <v>247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524</v>
      </c>
      <c r="O43">
        <v>11710</v>
      </c>
      <c r="P43" t="s">
        <v>525</v>
      </c>
      <c r="Q43" t="s">
        <v>287</v>
      </c>
      <c r="R43" t="s">
        <v>82</v>
      </c>
      <c r="S43" t="s">
        <v>269</v>
      </c>
      <c r="T43" t="s">
        <v>23</v>
      </c>
      <c r="U43" t="s">
        <v>22</v>
      </c>
      <c r="V43" t="s">
        <v>25</v>
      </c>
      <c r="W43" t="s">
        <v>26</v>
      </c>
      <c r="X43" t="s">
        <v>41</v>
      </c>
      <c r="Y43" t="s">
        <v>484</v>
      </c>
      <c r="AA43" s="2">
        <v>42614.314895833333</v>
      </c>
      <c r="AB43" s="2">
        <v>42787.627974537034</v>
      </c>
      <c r="AC43" t="s">
        <v>472</v>
      </c>
      <c r="AD43">
        <v>4</v>
      </c>
      <c r="AE43" t="str">
        <f t="shared" ca="1" si="12"/>
        <v>PML Core Services</v>
      </c>
      <c r="AF43" t="str">
        <f t="shared" ca="1" si="13"/>
        <v xml:space="preserve"> ---</v>
      </c>
      <c r="AG43" t="str">
        <f t="shared" ca="1" si="14"/>
        <v>NoWaive</v>
      </c>
      <c r="AH43" t="str">
        <f t="shared" ca="1" si="15"/>
        <v>P1</v>
      </c>
    </row>
    <row r="44" spans="1:34" x14ac:dyDescent="0.3">
      <c r="A44">
        <f t="shared" si="8"/>
        <v>0</v>
      </c>
      <c r="B44">
        <f t="shared" si="9"/>
        <v>0</v>
      </c>
      <c r="C44" s="4">
        <f t="shared" ca="1" si="10"/>
        <v>97016</v>
      </c>
      <c r="D44">
        <v>97016</v>
      </c>
      <c r="E44" t="s">
        <v>408</v>
      </c>
      <c r="F44" t="s">
        <v>42</v>
      </c>
      <c r="G44" t="s">
        <v>407</v>
      </c>
      <c r="H44" t="s">
        <v>184</v>
      </c>
      <c r="I44" t="s">
        <v>81</v>
      </c>
      <c r="J44" t="s">
        <v>123</v>
      </c>
      <c r="K44" t="str">
        <f t="shared" ca="1" si="11"/>
        <v>NTR</v>
      </c>
      <c r="L44" t="s">
        <v>484</v>
      </c>
      <c r="M44" t="s">
        <v>484</v>
      </c>
      <c r="N44" t="s">
        <v>763</v>
      </c>
      <c r="Q44" t="s">
        <v>287</v>
      </c>
      <c r="R44" t="s">
        <v>82</v>
      </c>
      <c r="S44" t="s">
        <v>269</v>
      </c>
      <c r="T44" t="s">
        <v>36</v>
      </c>
      <c r="U44" t="s">
        <v>22</v>
      </c>
      <c r="V44" t="s">
        <v>287</v>
      </c>
      <c r="W44" t="s">
        <v>52</v>
      </c>
      <c r="X44" t="s">
        <v>108</v>
      </c>
      <c r="Y44" t="s">
        <v>484</v>
      </c>
      <c r="AA44" s="2">
        <v>42808.013275462959</v>
      </c>
      <c r="AB44" s="2">
        <v>42808.013275462959</v>
      </c>
      <c r="AD44">
        <v>1</v>
      </c>
      <c r="AE44" t="str">
        <f t="shared" ca="1" si="12"/>
        <v>NTR</v>
      </c>
      <c r="AF44" t="str">
        <f t="shared" ca="1" si="13"/>
        <v>NoTarg</v>
      </c>
      <c r="AG44" t="str">
        <f t="shared" ca="1" si="14"/>
        <v>NoWaive</v>
      </c>
      <c r="AH44" t="str">
        <f t="shared" ca="1" si="15"/>
        <v>NTR</v>
      </c>
    </row>
    <row r="45" spans="1:34" x14ac:dyDescent="0.3">
      <c r="A45">
        <f t="shared" si="8"/>
        <v>0</v>
      </c>
      <c r="B45">
        <f t="shared" si="9"/>
        <v>0</v>
      </c>
      <c r="C45" s="4">
        <f t="shared" ca="1" si="10"/>
        <v>97020</v>
      </c>
      <c r="D45">
        <v>97020</v>
      </c>
      <c r="E45" t="s">
        <v>408</v>
      </c>
      <c r="F45" t="s">
        <v>42</v>
      </c>
      <c r="G45" t="s">
        <v>407</v>
      </c>
      <c r="H45" t="s">
        <v>184</v>
      </c>
      <c r="I45" t="s">
        <v>81</v>
      </c>
      <c r="J45" t="s">
        <v>123</v>
      </c>
      <c r="K45" t="str">
        <f t="shared" ca="1" si="11"/>
        <v>NTR</v>
      </c>
      <c r="L45" t="s">
        <v>484</v>
      </c>
      <c r="M45" t="s">
        <v>484</v>
      </c>
      <c r="N45" t="s">
        <v>764</v>
      </c>
      <c r="Q45" t="s">
        <v>287</v>
      </c>
      <c r="R45" t="s">
        <v>82</v>
      </c>
      <c r="S45" t="s">
        <v>269</v>
      </c>
      <c r="T45" t="s">
        <v>51</v>
      </c>
      <c r="U45" t="s">
        <v>39</v>
      </c>
      <c r="V45" t="s">
        <v>82</v>
      </c>
      <c r="W45" t="s">
        <v>95</v>
      </c>
      <c r="X45" t="s">
        <v>108</v>
      </c>
      <c r="Y45" t="s">
        <v>484</v>
      </c>
      <c r="AA45" s="2">
        <v>42808.024004629631</v>
      </c>
      <c r="AB45" s="2">
        <v>42808.024004629631</v>
      </c>
      <c r="AD45">
        <v>1</v>
      </c>
      <c r="AE45" t="str">
        <f t="shared" ca="1" si="12"/>
        <v>NTR</v>
      </c>
      <c r="AF45" t="str">
        <f t="shared" ca="1" si="13"/>
        <v>NoTarg</v>
      </c>
      <c r="AG45" t="str">
        <f t="shared" ca="1" si="14"/>
        <v>NoWaive</v>
      </c>
      <c r="AH45" t="str">
        <f t="shared" ca="1" si="15"/>
        <v>NTR</v>
      </c>
    </row>
    <row r="46" spans="1:34" x14ac:dyDescent="0.3">
      <c r="A46">
        <f t="shared" si="8"/>
        <v>1</v>
      </c>
      <c r="B46">
        <f t="shared" si="9"/>
        <v>0</v>
      </c>
      <c r="C46" s="4">
        <f t="shared" ca="1" si="10"/>
        <v>96996</v>
      </c>
      <c r="D46">
        <v>96996</v>
      </c>
      <c r="E46" t="s">
        <v>513</v>
      </c>
      <c r="F46" t="s">
        <v>42</v>
      </c>
      <c r="G46" t="s">
        <v>514</v>
      </c>
      <c r="H46" t="s">
        <v>112</v>
      </c>
      <c r="I46" t="s">
        <v>24</v>
      </c>
      <c r="J46" t="s">
        <v>123</v>
      </c>
      <c r="K46" t="str">
        <f t="shared" ca="1" si="11"/>
        <v>NTR</v>
      </c>
      <c r="L46" t="s">
        <v>484</v>
      </c>
      <c r="M46" t="s">
        <v>484</v>
      </c>
      <c r="N46" t="s">
        <v>767</v>
      </c>
      <c r="O46">
        <v>17090</v>
      </c>
      <c r="Q46" t="s">
        <v>21</v>
      </c>
      <c r="S46" t="s">
        <v>269</v>
      </c>
      <c r="T46" t="s">
        <v>36</v>
      </c>
      <c r="U46" t="s">
        <v>35</v>
      </c>
      <c r="V46" t="s">
        <v>190</v>
      </c>
      <c r="W46" t="s">
        <v>26</v>
      </c>
      <c r="X46" t="s">
        <v>742</v>
      </c>
      <c r="Y46" t="s">
        <v>103</v>
      </c>
      <c r="AA46" s="2">
        <v>42807.485324074078</v>
      </c>
      <c r="AB46" s="2">
        <v>42808.040416666663</v>
      </c>
      <c r="AD46">
        <v>3</v>
      </c>
      <c r="AE46" t="str">
        <f t="shared" ca="1" si="12"/>
        <v>NTR</v>
      </c>
      <c r="AF46" t="str">
        <f t="shared" ca="1" si="13"/>
        <v>NoTarg</v>
      </c>
      <c r="AG46" t="str">
        <f t="shared" ca="1" si="14"/>
        <v>NoWaive</v>
      </c>
      <c r="AH46" t="str">
        <f t="shared" ca="1" si="15"/>
        <v>NTR</v>
      </c>
    </row>
    <row r="47" spans="1:34" x14ac:dyDescent="0.3">
      <c r="A47">
        <f t="shared" si="8"/>
        <v>5</v>
      </c>
      <c r="B47">
        <f t="shared" si="9"/>
        <v>1</v>
      </c>
      <c r="C47" s="4">
        <f t="shared" ca="1" si="10"/>
        <v>96921</v>
      </c>
      <c r="D47">
        <v>96921</v>
      </c>
      <c r="E47" t="s">
        <v>47</v>
      </c>
      <c r="F47" t="s">
        <v>75</v>
      </c>
      <c r="G47" t="s">
        <v>76</v>
      </c>
      <c r="H47" t="s">
        <v>156</v>
      </c>
      <c r="I47" t="s">
        <v>123</v>
      </c>
      <c r="J47" t="s">
        <v>781</v>
      </c>
      <c r="K47" t="str">
        <f t="shared" ca="1" si="11"/>
        <v>NTR</v>
      </c>
      <c r="L47" t="s">
        <v>484</v>
      </c>
      <c r="M47" t="s">
        <v>484</v>
      </c>
      <c r="N47" t="s">
        <v>736</v>
      </c>
      <c r="O47" t="s">
        <v>123</v>
      </c>
      <c r="Q47" t="s">
        <v>21</v>
      </c>
      <c r="S47" t="s">
        <v>269</v>
      </c>
      <c r="T47" t="s">
        <v>36</v>
      </c>
      <c r="U47" t="s">
        <v>35</v>
      </c>
      <c r="V47" t="s">
        <v>82</v>
      </c>
      <c r="W47" t="s">
        <v>54</v>
      </c>
      <c r="X47" t="s">
        <v>47</v>
      </c>
      <c r="Y47" t="s">
        <v>484</v>
      </c>
      <c r="AA47" s="2">
        <v>42803.579780092594</v>
      </c>
      <c r="AB47" s="2">
        <v>42807.413483796299</v>
      </c>
      <c r="AD47">
        <v>10</v>
      </c>
      <c r="AE47" t="str">
        <f t="shared" ca="1" si="12"/>
        <v>NTR</v>
      </c>
      <c r="AF47" t="str">
        <f t="shared" ca="1" si="13"/>
        <v>NoTarg</v>
      </c>
      <c r="AG47" t="str">
        <f t="shared" ca="1" si="14"/>
        <v>NoWaive</v>
      </c>
      <c r="AH47" t="str">
        <f t="shared" ca="1" si="15"/>
        <v>NTR</v>
      </c>
    </row>
    <row r="48" spans="1:34" x14ac:dyDescent="0.3">
      <c r="A48">
        <f t="shared" si="8"/>
        <v>370</v>
      </c>
      <c r="B48">
        <f t="shared" si="9"/>
        <v>24</v>
      </c>
      <c r="C48" s="4">
        <f t="shared" ca="1" si="10"/>
        <v>78239</v>
      </c>
      <c r="D48">
        <v>78239</v>
      </c>
      <c r="E48" t="s">
        <v>84</v>
      </c>
      <c r="F48" t="s">
        <v>75</v>
      </c>
      <c r="G48" t="s">
        <v>262</v>
      </c>
      <c r="H48" t="s">
        <v>94</v>
      </c>
      <c r="I48" t="s">
        <v>30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336</v>
      </c>
      <c r="Q48" t="s">
        <v>82</v>
      </c>
      <c r="S48" t="s">
        <v>269</v>
      </c>
      <c r="T48" t="s">
        <v>36</v>
      </c>
      <c r="U48" t="s">
        <v>35</v>
      </c>
      <c r="V48" t="s">
        <v>77</v>
      </c>
      <c r="W48" t="s">
        <v>78</v>
      </c>
      <c r="X48" t="s">
        <v>272</v>
      </c>
      <c r="Y48" t="s">
        <v>484</v>
      </c>
      <c r="AA48" s="2">
        <v>42433.336041666669</v>
      </c>
      <c r="AB48" s="2">
        <v>42786.249699074076</v>
      </c>
      <c r="AC48" t="s">
        <v>402</v>
      </c>
      <c r="AD48">
        <v>4</v>
      </c>
      <c r="AE48" t="str">
        <f t="shared" ca="1" si="12"/>
        <v>Protocols-AAUM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P2</v>
      </c>
    </row>
    <row r="49" spans="1:34" x14ac:dyDescent="0.3">
      <c r="A49">
        <f t="shared" si="8"/>
        <v>186</v>
      </c>
      <c r="B49">
        <f t="shared" si="9"/>
        <v>6</v>
      </c>
      <c r="C49" s="4">
        <f t="shared" ca="1" si="10"/>
        <v>88763</v>
      </c>
      <c r="D49">
        <v>88763</v>
      </c>
      <c r="E49" t="s">
        <v>147</v>
      </c>
      <c r="F49" t="s">
        <v>75</v>
      </c>
      <c r="G49" t="s">
        <v>76</v>
      </c>
      <c r="H49" t="s">
        <v>94</v>
      </c>
      <c r="I49" t="s">
        <v>30</v>
      </c>
      <c r="J49" t="s">
        <v>123</v>
      </c>
      <c r="K49" t="str">
        <f t="shared" ca="1" si="11"/>
        <v>.</v>
      </c>
      <c r="L49" t="s">
        <v>484</v>
      </c>
      <c r="M49" t="s">
        <v>630</v>
      </c>
      <c r="N49" t="s">
        <v>339</v>
      </c>
      <c r="Q49" t="s">
        <v>82</v>
      </c>
      <c r="S49" t="s">
        <v>269</v>
      </c>
      <c r="T49" t="s">
        <v>36</v>
      </c>
      <c r="U49" t="s">
        <v>35</v>
      </c>
      <c r="V49" t="s">
        <v>29</v>
      </c>
      <c r="W49" t="s">
        <v>44</v>
      </c>
      <c r="X49" t="s">
        <v>272</v>
      </c>
      <c r="Y49" t="s">
        <v>103</v>
      </c>
      <c r="AA49" s="2">
        <v>42621.473240740743</v>
      </c>
      <c r="AB49" s="2">
        <v>42802.531145833331</v>
      </c>
      <c r="AC49" t="s">
        <v>593</v>
      </c>
      <c r="AD49">
        <v>6</v>
      </c>
      <c r="AE49" t="str">
        <f t="shared" ca="1" si="12"/>
        <v>Protocols-AAUM</v>
      </c>
      <c r="AF49" t="str">
        <f t="shared" ca="1" si="13"/>
        <v>Avitus_1.4.0.59-20170315</v>
      </c>
      <c r="AG49" t="str">
        <f t="shared" ca="1" si="14"/>
        <v>NoWaive</v>
      </c>
      <c r="AH49" t="str">
        <f t="shared" ca="1" si="15"/>
        <v>P2</v>
      </c>
    </row>
    <row r="50" spans="1:34" x14ac:dyDescent="0.3">
      <c r="A50">
        <f t="shared" si="8"/>
        <v>70</v>
      </c>
      <c r="B50">
        <f t="shared" si="9"/>
        <v>5</v>
      </c>
      <c r="C50" s="4">
        <f t="shared" ca="1" si="10"/>
        <v>94191</v>
      </c>
      <c r="D50">
        <v>94191</v>
      </c>
      <c r="E50" t="s">
        <v>186</v>
      </c>
      <c r="F50" t="s">
        <v>75</v>
      </c>
      <c r="G50" t="s">
        <v>76</v>
      </c>
      <c r="H50" t="s">
        <v>112</v>
      </c>
      <c r="I50" t="s">
        <v>30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344</v>
      </c>
      <c r="O50">
        <v>12886</v>
      </c>
      <c r="Q50" t="s">
        <v>82</v>
      </c>
      <c r="S50" t="s">
        <v>269</v>
      </c>
      <c r="T50" t="s">
        <v>36</v>
      </c>
      <c r="U50" t="s">
        <v>35</v>
      </c>
      <c r="V50" t="s">
        <v>25</v>
      </c>
      <c r="W50" t="s">
        <v>26</v>
      </c>
      <c r="X50" t="s">
        <v>272</v>
      </c>
      <c r="Y50" t="s">
        <v>103</v>
      </c>
      <c r="AA50" s="2">
        <v>42739.997685185182</v>
      </c>
      <c r="AB50" s="2">
        <v>42803.663518518515</v>
      </c>
      <c r="AD50">
        <v>7</v>
      </c>
      <c r="AE50" t="str">
        <f t="shared" ca="1" si="12"/>
        <v>Protocols-AAUM</v>
      </c>
      <c r="AF50" t="str">
        <f t="shared" ca="1" si="13"/>
        <v>Avitus_1.4.0.58-20170308</v>
      </c>
      <c r="AG50" t="str">
        <f t="shared" ca="1" si="14"/>
        <v>NoWaive</v>
      </c>
      <c r="AH50" t="str">
        <f t="shared" ca="1" si="15"/>
        <v>P1</v>
      </c>
    </row>
    <row r="51" spans="1:34" x14ac:dyDescent="0.3">
      <c r="A51">
        <f t="shared" si="8"/>
        <v>43</v>
      </c>
      <c r="B51">
        <f t="shared" si="9"/>
        <v>8</v>
      </c>
      <c r="C51" s="4">
        <f t="shared" ca="1" si="10"/>
        <v>95343</v>
      </c>
      <c r="D51">
        <v>95343</v>
      </c>
      <c r="E51" t="s">
        <v>149</v>
      </c>
      <c r="F51" t="s">
        <v>75</v>
      </c>
      <c r="G51" t="s">
        <v>129</v>
      </c>
      <c r="H51" t="s">
        <v>184</v>
      </c>
      <c r="I51" t="s">
        <v>81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347</v>
      </c>
      <c r="Q51" t="s">
        <v>82</v>
      </c>
      <c r="S51" t="s">
        <v>269</v>
      </c>
      <c r="T51" t="s">
        <v>23</v>
      </c>
      <c r="U51" t="s">
        <v>22</v>
      </c>
      <c r="V51" t="s">
        <v>82</v>
      </c>
      <c r="W51" t="s">
        <v>95</v>
      </c>
      <c r="X51" t="s">
        <v>272</v>
      </c>
      <c r="Y51" t="s">
        <v>484</v>
      </c>
      <c r="AA51" s="2">
        <v>42767.691712962966</v>
      </c>
      <c r="AB51" s="2">
        <v>42800.03707175926</v>
      </c>
      <c r="AC51" t="s">
        <v>402</v>
      </c>
      <c r="AD51">
        <v>9</v>
      </c>
      <c r="AE51" t="str">
        <f t="shared" ca="1" si="12"/>
        <v>Protocols-AAUM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P0</v>
      </c>
    </row>
    <row r="52" spans="1:34" x14ac:dyDescent="0.3">
      <c r="A52">
        <f t="shared" si="8"/>
        <v>21</v>
      </c>
      <c r="B52">
        <f t="shared" si="9"/>
        <v>6</v>
      </c>
      <c r="C52" s="4">
        <f t="shared" ca="1" si="10"/>
        <v>96336</v>
      </c>
      <c r="D52">
        <v>96336</v>
      </c>
      <c r="E52" t="s">
        <v>651</v>
      </c>
      <c r="F52" t="s">
        <v>75</v>
      </c>
      <c r="G52" t="s">
        <v>129</v>
      </c>
      <c r="H52" t="s">
        <v>184</v>
      </c>
      <c r="I52" t="s">
        <v>81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596</v>
      </c>
      <c r="P52" t="s">
        <v>641</v>
      </c>
      <c r="Q52" t="s">
        <v>82</v>
      </c>
      <c r="S52" t="s">
        <v>269</v>
      </c>
      <c r="T52" t="s">
        <v>23</v>
      </c>
      <c r="U52" t="s">
        <v>22</v>
      </c>
      <c r="V52" t="s">
        <v>82</v>
      </c>
      <c r="W52" t="s">
        <v>67</v>
      </c>
      <c r="X52" t="s">
        <v>405</v>
      </c>
      <c r="Y52" t="s">
        <v>484</v>
      </c>
      <c r="AA52" s="2">
        <v>42789.625567129631</v>
      </c>
      <c r="AB52" s="2">
        <v>42802.577835648146</v>
      </c>
      <c r="AC52" t="s">
        <v>402</v>
      </c>
      <c r="AD52">
        <v>5</v>
      </c>
      <c r="AE52" t="str">
        <f t="shared" ca="1" si="12"/>
        <v>Protocols-AAUM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P0</v>
      </c>
    </row>
    <row r="53" spans="1:34" x14ac:dyDescent="0.3">
      <c r="A53">
        <f t="shared" si="8"/>
        <v>11</v>
      </c>
      <c r="B53">
        <f t="shared" si="9"/>
        <v>6</v>
      </c>
      <c r="C53" s="4">
        <f t="shared" ca="1" si="10"/>
        <v>96670</v>
      </c>
      <c r="D53">
        <v>96670</v>
      </c>
      <c r="E53" t="s">
        <v>186</v>
      </c>
      <c r="F53" t="s">
        <v>75</v>
      </c>
      <c r="G53" t="s">
        <v>76</v>
      </c>
      <c r="H53" t="s">
        <v>184</v>
      </c>
      <c r="I53" t="s">
        <v>245</v>
      </c>
      <c r="J53" t="s">
        <v>123</v>
      </c>
      <c r="K53" t="str">
        <f t="shared" ca="1" si="11"/>
        <v>.</v>
      </c>
      <c r="L53" t="s">
        <v>484</v>
      </c>
      <c r="M53" t="s">
        <v>639</v>
      </c>
      <c r="N53" t="s">
        <v>679</v>
      </c>
      <c r="Q53" t="s">
        <v>82</v>
      </c>
      <c r="S53" t="s">
        <v>269</v>
      </c>
      <c r="T53" t="s">
        <v>36</v>
      </c>
      <c r="U53" t="s">
        <v>22</v>
      </c>
      <c r="V53" t="s">
        <v>57</v>
      </c>
      <c r="W53" t="s">
        <v>680</v>
      </c>
      <c r="X53" t="s">
        <v>41</v>
      </c>
      <c r="Y53" t="s">
        <v>103</v>
      </c>
      <c r="AA53" s="2">
        <v>42797.616539351853</v>
      </c>
      <c r="AB53" s="2">
        <v>42802.582118055558</v>
      </c>
      <c r="AD53">
        <v>4</v>
      </c>
      <c r="AE53" t="str">
        <f t="shared" ca="1" si="12"/>
        <v>Protocols-AAUM</v>
      </c>
      <c r="AF53" t="str">
        <f t="shared" ca="1" si="13"/>
        <v>Avitus_1.4.0.60-20170322</v>
      </c>
      <c r="AG53" t="str">
        <f t="shared" ca="1" si="14"/>
        <v>NoWaive</v>
      </c>
      <c r="AH53" t="str">
        <f t="shared" ca="1" si="15"/>
        <v>P0</v>
      </c>
    </row>
    <row r="54" spans="1:34" x14ac:dyDescent="0.3">
      <c r="A54">
        <f t="shared" si="8"/>
        <v>8</v>
      </c>
      <c r="B54">
        <f t="shared" si="9"/>
        <v>8</v>
      </c>
      <c r="C54" s="4">
        <f t="shared" ca="1" si="10"/>
        <v>96684</v>
      </c>
      <c r="D54">
        <v>96684</v>
      </c>
      <c r="E54" t="s">
        <v>405</v>
      </c>
      <c r="F54" t="s">
        <v>75</v>
      </c>
      <c r="G54" t="s">
        <v>264</v>
      </c>
      <c r="H54" t="s">
        <v>94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681</v>
      </c>
      <c r="Q54" t="s">
        <v>82</v>
      </c>
      <c r="S54" t="s">
        <v>269</v>
      </c>
      <c r="T54" t="s">
        <v>36</v>
      </c>
      <c r="U54" t="s">
        <v>35</v>
      </c>
      <c r="V54" t="s">
        <v>43</v>
      </c>
      <c r="W54" t="s">
        <v>65</v>
      </c>
      <c r="X54" t="s">
        <v>108</v>
      </c>
      <c r="Y54" t="s">
        <v>484</v>
      </c>
      <c r="AA54" s="2">
        <v>42800.00984953704</v>
      </c>
      <c r="AB54" s="2">
        <v>42800.00984953704</v>
      </c>
      <c r="AD54">
        <v>1</v>
      </c>
      <c r="AE54" t="str">
        <f t="shared" ca="1" si="12"/>
        <v>Protocols-AAUM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P2</v>
      </c>
    </row>
    <row r="55" spans="1:34" x14ac:dyDescent="0.3">
      <c r="A55">
        <f t="shared" si="8"/>
        <v>7</v>
      </c>
      <c r="B55">
        <f t="shared" si="9"/>
        <v>6</v>
      </c>
      <c r="C55" s="4">
        <f t="shared" ca="1" si="10"/>
        <v>96774</v>
      </c>
      <c r="D55">
        <v>96774</v>
      </c>
      <c r="E55" t="s">
        <v>106</v>
      </c>
      <c r="F55" t="s">
        <v>97</v>
      </c>
      <c r="G55" t="s">
        <v>96</v>
      </c>
      <c r="H55" t="s">
        <v>184</v>
      </c>
      <c r="I55" t="s">
        <v>81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719</v>
      </c>
      <c r="Q55" t="s">
        <v>82</v>
      </c>
      <c r="S55" t="s">
        <v>269</v>
      </c>
      <c r="T55" t="s">
        <v>36</v>
      </c>
      <c r="U55" t="s">
        <v>35</v>
      </c>
      <c r="V55" t="s">
        <v>720</v>
      </c>
      <c r="W55" t="s">
        <v>54</v>
      </c>
      <c r="X55" t="s">
        <v>106</v>
      </c>
      <c r="Y55" t="s">
        <v>484</v>
      </c>
      <c r="AA55" s="2">
        <v>42801.280335648145</v>
      </c>
      <c r="AB55" s="2">
        <v>42802.688298611109</v>
      </c>
      <c r="AD55">
        <v>2</v>
      </c>
      <c r="AE55" t="str">
        <f t="shared" ca="1" si="12"/>
        <v>Protocols-HTTP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P0</v>
      </c>
    </row>
    <row r="56" spans="1:34" x14ac:dyDescent="0.3">
      <c r="A56">
        <f t="shared" si="8"/>
        <v>7</v>
      </c>
      <c r="B56">
        <f t="shared" si="9"/>
        <v>0</v>
      </c>
      <c r="C56" s="4">
        <f t="shared" ca="1" si="10"/>
        <v>96757</v>
      </c>
      <c r="D56">
        <v>96757</v>
      </c>
      <c r="E56" t="s">
        <v>665</v>
      </c>
      <c r="F56" t="s">
        <v>230</v>
      </c>
      <c r="G56" t="s">
        <v>648</v>
      </c>
      <c r="H56" t="s">
        <v>184</v>
      </c>
      <c r="I56" t="s">
        <v>68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664</v>
      </c>
      <c r="O56" t="s">
        <v>123</v>
      </c>
      <c r="P56" t="s">
        <v>101</v>
      </c>
      <c r="Q56" t="s">
        <v>21</v>
      </c>
      <c r="S56" t="s">
        <v>269</v>
      </c>
      <c r="T56" t="s">
        <v>23</v>
      </c>
      <c r="U56" t="s">
        <v>22</v>
      </c>
      <c r="V56" t="s">
        <v>29</v>
      </c>
      <c r="W56" t="s">
        <v>44</v>
      </c>
      <c r="X56" t="s">
        <v>665</v>
      </c>
      <c r="Y56" t="s">
        <v>484</v>
      </c>
      <c r="Z56" t="s">
        <v>73</v>
      </c>
      <c r="AA56" s="2">
        <v>42801.024872685186</v>
      </c>
      <c r="AB56" s="2">
        <v>42808.20689814815</v>
      </c>
      <c r="AD56">
        <v>14</v>
      </c>
      <c r="AE56" t="str">
        <f t="shared" ca="1" si="12"/>
        <v>ADE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P0</v>
      </c>
    </row>
    <row r="57" spans="1:34" x14ac:dyDescent="0.3">
      <c r="A57">
        <f t="shared" si="8"/>
        <v>370</v>
      </c>
      <c r="B57">
        <f t="shared" si="9"/>
        <v>119</v>
      </c>
      <c r="C57" s="4">
        <f t="shared" ca="1" si="10"/>
        <v>78244</v>
      </c>
      <c r="D57">
        <v>78244</v>
      </c>
      <c r="E57" t="s">
        <v>155</v>
      </c>
      <c r="F57" t="s">
        <v>19</v>
      </c>
      <c r="G57" t="s">
        <v>83</v>
      </c>
      <c r="H57" t="s">
        <v>94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353</v>
      </c>
      <c r="Q57" t="s">
        <v>82</v>
      </c>
      <c r="S57" t="s">
        <v>269</v>
      </c>
      <c r="T57" t="s">
        <v>36</v>
      </c>
      <c r="U57" t="s">
        <v>35</v>
      </c>
      <c r="V57" t="s">
        <v>43</v>
      </c>
      <c r="W57" t="s">
        <v>65</v>
      </c>
      <c r="X57" t="s">
        <v>272</v>
      </c>
      <c r="Y57" t="s">
        <v>100</v>
      </c>
      <c r="AA57" s="2">
        <v>42433.348449074074</v>
      </c>
      <c r="AB57" s="2">
        <v>42689.149375000001</v>
      </c>
      <c r="AD57">
        <v>3</v>
      </c>
      <c r="AE57" t="str">
        <f t="shared" ca="1" si="12"/>
        <v>Protocols-NFS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P2</v>
      </c>
    </row>
    <row r="58" spans="1:34" x14ac:dyDescent="0.3">
      <c r="A58">
        <f t="shared" si="8"/>
        <v>315</v>
      </c>
      <c r="B58">
        <f t="shared" si="9"/>
        <v>36</v>
      </c>
      <c r="C58" s="4">
        <f t="shared" ca="1" si="10"/>
        <v>81963</v>
      </c>
      <c r="D58">
        <v>81963</v>
      </c>
      <c r="E58" t="s">
        <v>18</v>
      </c>
      <c r="F58" t="s">
        <v>86</v>
      </c>
      <c r="G58" t="s">
        <v>87</v>
      </c>
      <c r="H58" t="s">
        <v>112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354</v>
      </c>
      <c r="O58">
        <v>10905</v>
      </c>
      <c r="Q58" t="s">
        <v>82</v>
      </c>
      <c r="S58" t="s">
        <v>269</v>
      </c>
      <c r="T58" t="s">
        <v>23</v>
      </c>
      <c r="U58" t="s">
        <v>22</v>
      </c>
      <c r="V58" t="s">
        <v>60</v>
      </c>
      <c r="W58" t="s">
        <v>26</v>
      </c>
      <c r="X58" t="s">
        <v>272</v>
      </c>
      <c r="Y58" t="s">
        <v>484</v>
      </c>
      <c r="AA58" s="2">
        <v>42489.026759259257</v>
      </c>
      <c r="AB58" s="2">
        <v>42774.287557870368</v>
      </c>
      <c r="AD58">
        <v>3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P1</v>
      </c>
    </row>
    <row r="59" spans="1:34" x14ac:dyDescent="0.3">
      <c r="A59">
        <f t="shared" si="8"/>
        <v>310</v>
      </c>
      <c r="B59">
        <f t="shared" si="9"/>
        <v>54</v>
      </c>
      <c r="C59" s="4">
        <f t="shared" ca="1" si="10"/>
        <v>82178</v>
      </c>
      <c r="D59">
        <v>82178</v>
      </c>
      <c r="E59" t="s">
        <v>18</v>
      </c>
      <c r="F59" t="s">
        <v>86</v>
      </c>
      <c r="G59" t="s">
        <v>87</v>
      </c>
      <c r="H59" t="s">
        <v>112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355</v>
      </c>
      <c r="O59">
        <v>10938</v>
      </c>
      <c r="Q59" t="s">
        <v>82</v>
      </c>
      <c r="S59" t="s">
        <v>269</v>
      </c>
      <c r="T59" t="s">
        <v>36</v>
      </c>
      <c r="U59" t="s">
        <v>22</v>
      </c>
      <c r="V59" t="s">
        <v>60</v>
      </c>
      <c r="W59" t="s">
        <v>26</v>
      </c>
      <c r="X59" t="s">
        <v>272</v>
      </c>
      <c r="Y59" t="s">
        <v>484</v>
      </c>
      <c r="AA59" s="2">
        <v>42494.02715277778</v>
      </c>
      <c r="AB59" s="2">
        <v>42755.045428240737</v>
      </c>
      <c r="AD59">
        <v>2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P1</v>
      </c>
    </row>
    <row r="60" spans="1:34" x14ac:dyDescent="0.3">
      <c r="A60">
        <f t="shared" si="8"/>
        <v>172</v>
      </c>
      <c r="B60">
        <f t="shared" si="9"/>
        <v>24</v>
      </c>
      <c r="C60" s="4">
        <f t="shared" ca="1" si="10"/>
        <v>89457</v>
      </c>
      <c r="D60">
        <v>89457</v>
      </c>
      <c r="E60" t="s">
        <v>399</v>
      </c>
      <c r="F60" t="s">
        <v>86</v>
      </c>
      <c r="G60" t="s">
        <v>92</v>
      </c>
      <c r="H60" t="s">
        <v>94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357</v>
      </c>
      <c r="Q60" t="s">
        <v>82</v>
      </c>
      <c r="S60" t="s">
        <v>269</v>
      </c>
      <c r="T60" t="s">
        <v>23</v>
      </c>
      <c r="U60" t="s">
        <v>22</v>
      </c>
      <c r="V60" t="s">
        <v>29</v>
      </c>
      <c r="W60" t="s">
        <v>44</v>
      </c>
      <c r="X60" t="s">
        <v>272</v>
      </c>
      <c r="Y60" t="s">
        <v>484</v>
      </c>
      <c r="AA60" s="2">
        <v>42635.30327546296</v>
      </c>
      <c r="AB60" s="2">
        <v>42786.250798611109</v>
      </c>
      <c r="AC60" t="s">
        <v>343</v>
      </c>
      <c r="AD60">
        <v>3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P2</v>
      </c>
    </row>
    <row r="61" spans="1:34" x14ac:dyDescent="0.3">
      <c r="A61">
        <f t="shared" si="8"/>
        <v>137</v>
      </c>
      <c r="B61">
        <f t="shared" si="9"/>
        <v>6</v>
      </c>
      <c r="C61" s="4">
        <f t="shared" ca="1" si="10"/>
        <v>91457</v>
      </c>
      <c r="D61">
        <v>91457</v>
      </c>
      <c r="E61" t="s">
        <v>74</v>
      </c>
      <c r="F61" t="s">
        <v>86</v>
      </c>
      <c r="G61" t="s">
        <v>87</v>
      </c>
      <c r="H61" t="s">
        <v>184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358</v>
      </c>
      <c r="Q61" t="s">
        <v>82</v>
      </c>
      <c r="S61" t="s">
        <v>269</v>
      </c>
      <c r="T61" t="s">
        <v>36</v>
      </c>
      <c r="U61" t="s">
        <v>35</v>
      </c>
      <c r="V61" t="s">
        <v>29</v>
      </c>
      <c r="W61" t="s">
        <v>54</v>
      </c>
      <c r="X61" t="s">
        <v>272</v>
      </c>
      <c r="Y61" t="s">
        <v>100</v>
      </c>
      <c r="AA61" s="2">
        <v>42670.388807870368</v>
      </c>
      <c r="AB61" s="2">
        <v>42802.695787037039</v>
      </c>
      <c r="AD61">
        <v>6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P0</v>
      </c>
    </row>
    <row r="62" spans="1:34" x14ac:dyDescent="0.3">
      <c r="A62">
        <f t="shared" si="8"/>
        <v>133</v>
      </c>
      <c r="B62">
        <f t="shared" si="9"/>
        <v>54</v>
      </c>
      <c r="C62" s="4">
        <f t="shared" ca="1" si="10"/>
        <v>91629</v>
      </c>
      <c r="D62">
        <v>91629</v>
      </c>
      <c r="E62" t="s">
        <v>18</v>
      </c>
      <c r="F62" t="s">
        <v>86</v>
      </c>
      <c r="G62" t="s">
        <v>92</v>
      </c>
      <c r="H62" t="s">
        <v>112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360</v>
      </c>
      <c r="O62">
        <v>12271</v>
      </c>
      <c r="Q62" t="s">
        <v>82</v>
      </c>
      <c r="S62" t="s">
        <v>269</v>
      </c>
      <c r="T62" t="s">
        <v>23</v>
      </c>
      <c r="U62" t="s">
        <v>22</v>
      </c>
      <c r="V62" t="s">
        <v>25</v>
      </c>
      <c r="W62" t="s">
        <v>26</v>
      </c>
      <c r="X62" t="s">
        <v>272</v>
      </c>
      <c r="Y62" t="s">
        <v>484</v>
      </c>
      <c r="AA62" s="2">
        <v>42675.623761574076</v>
      </c>
      <c r="AB62" s="2">
        <v>42755.023877314816</v>
      </c>
      <c r="AD62">
        <v>2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P1</v>
      </c>
    </row>
    <row r="63" spans="1:34" x14ac:dyDescent="0.3">
      <c r="A63">
        <f t="shared" si="8"/>
        <v>54</v>
      </c>
      <c r="B63">
        <f t="shared" si="9"/>
        <v>30</v>
      </c>
      <c r="C63" s="4">
        <f t="shared" ca="1" si="10"/>
        <v>94832</v>
      </c>
      <c r="D63">
        <v>94832</v>
      </c>
      <c r="E63" t="s">
        <v>242</v>
      </c>
      <c r="F63" t="s">
        <v>86</v>
      </c>
      <c r="G63" t="s">
        <v>92</v>
      </c>
      <c r="H63" t="s">
        <v>184</v>
      </c>
      <c r="I63" t="s">
        <v>81</v>
      </c>
      <c r="J63" t="s">
        <v>123</v>
      </c>
      <c r="K63" t="str">
        <f t="shared" ca="1" si="11"/>
        <v>Still in analysis</v>
      </c>
      <c r="L63" t="s">
        <v>484</v>
      </c>
      <c r="M63" t="s">
        <v>484</v>
      </c>
      <c r="N63" t="s">
        <v>270</v>
      </c>
      <c r="P63" t="s">
        <v>271</v>
      </c>
      <c r="Q63" t="s">
        <v>82</v>
      </c>
      <c r="S63" t="s">
        <v>269</v>
      </c>
      <c r="T63" t="s">
        <v>51</v>
      </c>
      <c r="U63" t="s">
        <v>22</v>
      </c>
      <c r="V63" t="s">
        <v>82</v>
      </c>
      <c r="W63" t="s">
        <v>54</v>
      </c>
      <c r="X63" t="s">
        <v>272</v>
      </c>
      <c r="Y63" t="s">
        <v>484</v>
      </c>
      <c r="AA63" s="2">
        <v>42755.471365740741</v>
      </c>
      <c r="AB63" s="2">
        <v>42780.311030092591</v>
      </c>
      <c r="AC63" t="s">
        <v>170</v>
      </c>
      <c r="AD63">
        <v>3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P0</v>
      </c>
    </row>
    <row r="64" spans="1:34" x14ac:dyDescent="0.3">
      <c r="A64">
        <f t="shared" si="8"/>
        <v>54</v>
      </c>
      <c r="B64">
        <f t="shared" si="9"/>
        <v>21</v>
      </c>
      <c r="C64" s="4">
        <f t="shared" ca="1" si="10"/>
        <v>94835</v>
      </c>
      <c r="D64">
        <v>94835</v>
      </c>
      <c r="E64" t="s">
        <v>561</v>
      </c>
      <c r="F64" t="s">
        <v>86</v>
      </c>
      <c r="G64" t="s">
        <v>87</v>
      </c>
      <c r="H64" t="s">
        <v>112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363</v>
      </c>
      <c r="O64">
        <v>13183</v>
      </c>
      <c r="P64" t="s">
        <v>213</v>
      </c>
      <c r="Q64" t="s">
        <v>82</v>
      </c>
      <c r="S64" t="s">
        <v>269</v>
      </c>
      <c r="T64" t="s">
        <v>36</v>
      </c>
      <c r="U64" t="s">
        <v>35</v>
      </c>
      <c r="V64" t="s">
        <v>190</v>
      </c>
      <c r="W64" t="s">
        <v>26</v>
      </c>
      <c r="X64" t="s">
        <v>272</v>
      </c>
      <c r="Y64" t="s">
        <v>103</v>
      </c>
      <c r="AA64" s="2">
        <v>42755.484872685185</v>
      </c>
      <c r="AB64" s="2">
        <v>42789.603206018517</v>
      </c>
      <c r="AD64">
        <v>1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P1</v>
      </c>
    </row>
    <row r="65" spans="1:34" x14ac:dyDescent="0.3">
      <c r="A65">
        <f t="shared" si="8"/>
        <v>47</v>
      </c>
      <c r="B65">
        <f t="shared" si="9"/>
        <v>6</v>
      </c>
      <c r="C65" s="4">
        <f t="shared" ca="1" si="10"/>
        <v>95135</v>
      </c>
      <c r="D65">
        <v>95135</v>
      </c>
      <c r="E65" t="s">
        <v>118</v>
      </c>
      <c r="F65" t="s">
        <v>86</v>
      </c>
      <c r="G65" t="s">
        <v>135</v>
      </c>
      <c r="H65" t="s">
        <v>184</v>
      </c>
      <c r="I65" t="s">
        <v>30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364</v>
      </c>
      <c r="P65" t="s">
        <v>212</v>
      </c>
      <c r="Q65" t="s">
        <v>82</v>
      </c>
      <c r="S65" t="s">
        <v>269</v>
      </c>
      <c r="T65" t="s">
        <v>36</v>
      </c>
      <c r="U65" t="s">
        <v>35</v>
      </c>
      <c r="V65" t="s">
        <v>29</v>
      </c>
      <c r="W65" t="s">
        <v>44</v>
      </c>
      <c r="X65" t="s">
        <v>272</v>
      </c>
      <c r="Y65" t="s">
        <v>484</v>
      </c>
      <c r="AA65" s="2">
        <v>42762.388159722221</v>
      </c>
      <c r="AB65" s="2">
        <v>42802.302708333336</v>
      </c>
      <c r="AD65">
        <v>7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P0</v>
      </c>
    </row>
    <row r="66" spans="1:34" x14ac:dyDescent="0.3">
      <c r="A66">
        <f t="shared" ref="A66:A100" si="16">DAYS360(AA66,$K$104)</f>
        <v>7</v>
      </c>
      <c r="B66">
        <f t="shared" ref="B66:B100" si="17">DAYS360(AB66,$K$104)</f>
        <v>4</v>
      </c>
      <c r="C66" s="4">
        <f t="shared" ref="C66:C100" ca="1" si="18">HYPERLINK($N$174 &amp; INDIRECT("d" &amp; ROW()),INDIRECT("d" &amp; ROW()))</f>
        <v>96810</v>
      </c>
      <c r="D66">
        <v>96810</v>
      </c>
      <c r="E66" t="s">
        <v>735</v>
      </c>
      <c r="F66" t="s">
        <v>86</v>
      </c>
      <c r="G66" t="s">
        <v>704</v>
      </c>
      <c r="H66" t="s">
        <v>184</v>
      </c>
      <c r="I66" t="s">
        <v>81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722</v>
      </c>
      <c r="Q66" t="s">
        <v>82</v>
      </c>
      <c r="S66" t="s">
        <v>269</v>
      </c>
      <c r="T66" t="s">
        <v>23</v>
      </c>
      <c r="U66" t="s">
        <v>22</v>
      </c>
      <c r="V66" t="s">
        <v>29</v>
      </c>
      <c r="W66" t="s">
        <v>44</v>
      </c>
      <c r="X66" t="s">
        <v>405</v>
      </c>
      <c r="Y66" t="s">
        <v>484</v>
      </c>
      <c r="AA66" s="2">
        <v>42801.581053240741</v>
      </c>
      <c r="AB66" s="2">
        <v>42804.414618055554</v>
      </c>
      <c r="AC66" t="s">
        <v>723</v>
      </c>
      <c r="AD66">
        <v>3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P0</v>
      </c>
    </row>
    <row r="67" spans="1:34" x14ac:dyDescent="0.3">
      <c r="A67">
        <f t="shared" si="16"/>
        <v>6</v>
      </c>
      <c r="B67">
        <f t="shared" si="17"/>
        <v>1</v>
      </c>
      <c r="C67" s="4">
        <f t="shared" ca="1" si="18"/>
        <v>96870</v>
      </c>
      <c r="D67">
        <v>96870</v>
      </c>
      <c r="E67" t="s">
        <v>91</v>
      </c>
      <c r="F67" t="s">
        <v>86</v>
      </c>
      <c r="G67" t="s">
        <v>266</v>
      </c>
      <c r="H67" t="s">
        <v>184</v>
      </c>
      <c r="I67" t="s">
        <v>81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772</v>
      </c>
      <c r="Q67" t="s">
        <v>82</v>
      </c>
      <c r="S67" t="s">
        <v>269</v>
      </c>
      <c r="T67" t="s">
        <v>36</v>
      </c>
      <c r="U67" t="s">
        <v>22</v>
      </c>
      <c r="V67" t="s">
        <v>82</v>
      </c>
      <c r="W67" t="s">
        <v>54</v>
      </c>
      <c r="X67" t="s">
        <v>405</v>
      </c>
      <c r="Y67" t="s">
        <v>484</v>
      </c>
      <c r="AA67" s="2">
        <v>42802.551319444443</v>
      </c>
      <c r="AB67" s="2">
        <v>42807.556608796294</v>
      </c>
      <c r="AD67">
        <v>1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P0</v>
      </c>
    </row>
    <row r="68" spans="1:34" x14ac:dyDescent="0.3">
      <c r="A68">
        <f t="shared" si="16"/>
        <v>4</v>
      </c>
      <c r="B68">
        <f t="shared" si="17"/>
        <v>0</v>
      </c>
      <c r="C68" s="4">
        <f t="shared" ca="1" si="18"/>
        <v>96936</v>
      </c>
      <c r="D68">
        <v>96936</v>
      </c>
      <c r="E68" t="s">
        <v>91</v>
      </c>
      <c r="F68" t="s">
        <v>86</v>
      </c>
      <c r="G68" t="s">
        <v>135</v>
      </c>
      <c r="H68" t="s">
        <v>184</v>
      </c>
      <c r="I68" t="s">
        <v>81</v>
      </c>
      <c r="J68" t="s">
        <v>123</v>
      </c>
      <c r="K68" t="str">
        <f t="shared" ca="1" si="19"/>
        <v>NTR</v>
      </c>
      <c r="L68" t="s">
        <v>484</v>
      </c>
      <c r="M68" t="s">
        <v>484</v>
      </c>
      <c r="N68" t="s">
        <v>773</v>
      </c>
      <c r="Q68" t="s">
        <v>82</v>
      </c>
      <c r="S68" t="s">
        <v>269</v>
      </c>
      <c r="T68" t="s">
        <v>51</v>
      </c>
      <c r="U68" t="s">
        <v>39</v>
      </c>
      <c r="V68" t="s">
        <v>82</v>
      </c>
      <c r="W68" t="s">
        <v>54</v>
      </c>
      <c r="X68" t="s">
        <v>281</v>
      </c>
      <c r="Y68" t="s">
        <v>484</v>
      </c>
      <c r="AA68" s="2">
        <v>42804.006388888891</v>
      </c>
      <c r="AB68" s="2">
        <v>42808.096851851849</v>
      </c>
      <c r="AD68">
        <v>9</v>
      </c>
      <c r="AE68" t="str">
        <f t="shared" ca="1" si="20"/>
        <v>NTR</v>
      </c>
      <c r="AF68" t="str">
        <f t="shared" ca="1" si="21"/>
        <v>NoTarg</v>
      </c>
      <c r="AG68" t="str">
        <f t="shared" ca="1" si="22"/>
        <v>NoWaive</v>
      </c>
      <c r="AH68" t="str">
        <f t="shared" ca="1" si="23"/>
        <v>NTR</v>
      </c>
    </row>
    <row r="69" spans="1:34" x14ac:dyDescent="0.3">
      <c r="A69">
        <f t="shared" si="16"/>
        <v>1</v>
      </c>
      <c r="B69">
        <f t="shared" si="17"/>
        <v>1</v>
      </c>
      <c r="C69" s="4">
        <f t="shared" ca="1" si="18"/>
        <v>96999</v>
      </c>
      <c r="D69">
        <v>96999</v>
      </c>
      <c r="E69" t="s">
        <v>416</v>
      </c>
      <c r="F69" t="s">
        <v>86</v>
      </c>
      <c r="G69" t="s">
        <v>266</v>
      </c>
      <c r="H69" t="s">
        <v>184</v>
      </c>
      <c r="I69" t="s">
        <v>81</v>
      </c>
      <c r="J69" t="s">
        <v>123</v>
      </c>
      <c r="K69" t="str">
        <f t="shared" ca="1" si="19"/>
        <v>NTR</v>
      </c>
      <c r="L69" t="s">
        <v>484</v>
      </c>
      <c r="M69" t="s">
        <v>484</v>
      </c>
      <c r="N69" t="s">
        <v>774</v>
      </c>
      <c r="Q69" t="s">
        <v>82</v>
      </c>
      <c r="S69" t="s">
        <v>269</v>
      </c>
      <c r="T69" t="s">
        <v>51</v>
      </c>
      <c r="U69" t="s">
        <v>22</v>
      </c>
      <c r="V69" t="s">
        <v>82</v>
      </c>
      <c r="W69" t="s">
        <v>54</v>
      </c>
      <c r="X69" t="s">
        <v>267</v>
      </c>
      <c r="Y69" t="s">
        <v>484</v>
      </c>
      <c r="AA69" s="2">
        <v>42807.497083333335</v>
      </c>
      <c r="AB69" s="2">
        <v>42807.503946759258</v>
      </c>
      <c r="AD69">
        <v>1</v>
      </c>
      <c r="AE69" t="str">
        <f t="shared" ca="1" si="20"/>
        <v>NTR</v>
      </c>
      <c r="AF69" t="str">
        <f t="shared" ca="1" si="21"/>
        <v>NoTarg</v>
      </c>
      <c r="AG69" t="str">
        <f t="shared" ca="1" si="22"/>
        <v>NoWaive</v>
      </c>
      <c r="AH69" t="str">
        <f t="shared" ca="1" si="23"/>
        <v>NTR</v>
      </c>
    </row>
    <row r="70" spans="1:34" x14ac:dyDescent="0.3">
      <c r="A70">
        <f t="shared" si="16"/>
        <v>1</v>
      </c>
      <c r="B70">
        <f t="shared" si="17"/>
        <v>1</v>
      </c>
      <c r="C70" s="4">
        <f t="shared" ca="1" si="18"/>
        <v>97003</v>
      </c>
      <c r="D70">
        <v>97003</v>
      </c>
      <c r="E70" t="s">
        <v>265</v>
      </c>
      <c r="F70" t="s">
        <v>86</v>
      </c>
      <c r="G70" t="s">
        <v>87</v>
      </c>
      <c r="H70" t="s">
        <v>112</v>
      </c>
      <c r="I70" t="s">
        <v>68</v>
      </c>
      <c r="J70" t="s">
        <v>123</v>
      </c>
      <c r="K70" t="str">
        <f t="shared" ca="1" si="19"/>
        <v>NTR</v>
      </c>
      <c r="L70" t="s">
        <v>484</v>
      </c>
      <c r="M70" t="s">
        <v>484</v>
      </c>
      <c r="N70" t="s">
        <v>775</v>
      </c>
      <c r="Q70" t="s">
        <v>82</v>
      </c>
      <c r="S70" t="s">
        <v>269</v>
      </c>
      <c r="T70" t="s">
        <v>23</v>
      </c>
      <c r="U70" t="s">
        <v>22</v>
      </c>
      <c r="V70" t="s">
        <v>82</v>
      </c>
      <c r="W70" t="s">
        <v>683</v>
      </c>
      <c r="X70" t="s">
        <v>405</v>
      </c>
      <c r="Y70" t="s">
        <v>484</v>
      </c>
      <c r="AA70" s="2">
        <v>42807.546134259261</v>
      </c>
      <c r="AB70" s="2">
        <v>42807.547268518516</v>
      </c>
      <c r="AD70">
        <v>1</v>
      </c>
      <c r="AE70" t="str">
        <f t="shared" ca="1" si="20"/>
        <v>NTR</v>
      </c>
      <c r="AF70" t="str">
        <f t="shared" ca="1" si="21"/>
        <v>NoTarg</v>
      </c>
      <c r="AG70" t="str">
        <f t="shared" ca="1" si="22"/>
        <v>NoWaive</v>
      </c>
      <c r="AH70" t="str">
        <f t="shared" ca="1" si="23"/>
        <v>NTR</v>
      </c>
    </row>
    <row r="71" spans="1:34" x14ac:dyDescent="0.3">
      <c r="A71">
        <f t="shared" si="16"/>
        <v>1</v>
      </c>
      <c r="B71">
        <f t="shared" si="17"/>
        <v>1</v>
      </c>
      <c r="C71" s="4">
        <f t="shared" ca="1" si="18"/>
        <v>97010</v>
      </c>
      <c r="D71">
        <v>97010</v>
      </c>
      <c r="E71" t="s">
        <v>18</v>
      </c>
      <c r="F71" t="s">
        <v>86</v>
      </c>
      <c r="G71" t="s">
        <v>92</v>
      </c>
      <c r="H71" t="s">
        <v>94</v>
      </c>
      <c r="I71" t="s">
        <v>30</v>
      </c>
      <c r="J71" t="s">
        <v>123</v>
      </c>
      <c r="K71" t="str">
        <f t="shared" ca="1" si="19"/>
        <v>NTR</v>
      </c>
      <c r="L71" t="s">
        <v>484</v>
      </c>
      <c r="M71" t="s">
        <v>484</v>
      </c>
      <c r="N71" t="s">
        <v>776</v>
      </c>
      <c r="P71" t="s">
        <v>626</v>
      </c>
      <c r="Q71" t="s">
        <v>82</v>
      </c>
      <c r="S71" t="s">
        <v>269</v>
      </c>
      <c r="T71" t="s">
        <v>36</v>
      </c>
      <c r="U71" t="s">
        <v>35</v>
      </c>
      <c r="V71" t="s">
        <v>29</v>
      </c>
      <c r="W71" t="s">
        <v>54</v>
      </c>
      <c r="X71" t="s">
        <v>405</v>
      </c>
      <c r="Y71" t="s">
        <v>484</v>
      </c>
      <c r="AA71" s="2">
        <v>42807.641898148147</v>
      </c>
      <c r="AB71" s="2">
        <v>42807.641898148147</v>
      </c>
      <c r="AD71">
        <v>1</v>
      </c>
      <c r="AE71" t="str">
        <f t="shared" ca="1" si="20"/>
        <v>NTR</v>
      </c>
      <c r="AF71" t="str">
        <f t="shared" ca="1" si="21"/>
        <v>NoTarg</v>
      </c>
      <c r="AG71" t="str">
        <f t="shared" ca="1" si="22"/>
        <v>NoWaive</v>
      </c>
      <c r="AH71" t="str">
        <f t="shared" ca="1" si="23"/>
        <v>NTR</v>
      </c>
    </row>
    <row r="72" spans="1:34" x14ac:dyDescent="0.3">
      <c r="A72">
        <f t="shared" si="16"/>
        <v>0</v>
      </c>
      <c r="B72">
        <f t="shared" si="17"/>
        <v>0</v>
      </c>
      <c r="C72" s="4">
        <f t="shared" ca="1" si="18"/>
        <v>97041</v>
      </c>
      <c r="D72">
        <v>97041</v>
      </c>
      <c r="E72" t="s">
        <v>265</v>
      </c>
      <c r="F72" t="s">
        <v>86</v>
      </c>
      <c r="G72" t="s">
        <v>87</v>
      </c>
      <c r="H72" t="s">
        <v>112</v>
      </c>
      <c r="I72" t="s">
        <v>24</v>
      </c>
      <c r="J72" t="s">
        <v>123</v>
      </c>
      <c r="K72" t="str">
        <f t="shared" ca="1" si="19"/>
        <v>NTR</v>
      </c>
      <c r="L72" t="s">
        <v>484</v>
      </c>
      <c r="M72" t="s">
        <v>484</v>
      </c>
      <c r="N72" t="s">
        <v>777</v>
      </c>
      <c r="O72">
        <v>17092</v>
      </c>
      <c r="Q72" t="s">
        <v>82</v>
      </c>
      <c r="S72" t="s">
        <v>269</v>
      </c>
      <c r="T72" t="s">
        <v>23</v>
      </c>
      <c r="U72" t="s">
        <v>22</v>
      </c>
      <c r="V72" t="s">
        <v>25</v>
      </c>
      <c r="W72" t="s">
        <v>26</v>
      </c>
      <c r="X72" t="s">
        <v>405</v>
      </c>
      <c r="Y72" t="s">
        <v>484</v>
      </c>
      <c r="AA72" s="2">
        <v>42808.189444444448</v>
      </c>
      <c r="AB72" s="2">
        <v>42808.189444444448</v>
      </c>
      <c r="AD72">
        <v>1</v>
      </c>
      <c r="AE72" t="str">
        <f t="shared" ca="1" si="20"/>
        <v>NTR</v>
      </c>
      <c r="AF72" t="str">
        <f t="shared" ca="1" si="21"/>
        <v>NoTarg</v>
      </c>
      <c r="AG72" t="str">
        <f t="shared" ca="1" si="22"/>
        <v>NoWaive</v>
      </c>
      <c r="AH72" t="str">
        <f t="shared" ca="1" si="23"/>
        <v>NTR</v>
      </c>
    </row>
    <row r="73" spans="1:34" x14ac:dyDescent="0.3">
      <c r="A73">
        <f t="shared" si="16"/>
        <v>14</v>
      </c>
      <c r="B73">
        <f t="shared" si="17"/>
        <v>8</v>
      </c>
      <c r="C73" s="4">
        <f t="shared" ca="1" si="18"/>
        <v>96494</v>
      </c>
      <c r="D73">
        <v>96494</v>
      </c>
      <c r="E73" t="s">
        <v>605</v>
      </c>
      <c r="F73" t="s">
        <v>482</v>
      </c>
      <c r="G73" t="s">
        <v>606</v>
      </c>
      <c r="H73" t="s">
        <v>184</v>
      </c>
      <c r="I73" t="s">
        <v>245</v>
      </c>
      <c r="J73" t="s">
        <v>123</v>
      </c>
      <c r="K73" t="str">
        <f t="shared" ca="1" si="19"/>
        <v>.</v>
      </c>
      <c r="L73" t="s">
        <v>484</v>
      </c>
      <c r="M73" t="s">
        <v>639</v>
      </c>
      <c r="N73" t="s">
        <v>643</v>
      </c>
      <c r="P73" t="s">
        <v>98</v>
      </c>
      <c r="Q73" t="s">
        <v>82</v>
      </c>
      <c r="S73" t="s">
        <v>269</v>
      </c>
      <c r="T73" t="s">
        <v>51</v>
      </c>
      <c r="U73" t="s">
        <v>22</v>
      </c>
      <c r="V73" t="s">
        <v>82</v>
      </c>
      <c r="W73" t="s">
        <v>44</v>
      </c>
      <c r="X73" t="s">
        <v>644</v>
      </c>
      <c r="Y73" t="s">
        <v>484</v>
      </c>
      <c r="AA73" s="2">
        <v>42794.440833333334</v>
      </c>
      <c r="AB73" s="2">
        <v>42800.464409722219</v>
      </c>
      <c r="AD73">
        <v>1</v>
      </c>
      <c r="AE73" t="str">
        <f t="shared" ca="1" si="20"/>
        <v>Quotas</v>
      </c>
      <c r="AF73" t="str">
        <f t="shared" ca="1" si="21"/>
        <v>Avitus_1.4.0.60-20170322</v>
      </c>
      <c r="AG73" t="str">
        <f t="shared" ca="1" si="22"/>
        <v>NoWaive</v>
      </c>
      <c r="AH73" t="str">
        <f t="shared" ca="1" si="23"/>
        <v>P0</v>
      </c>
    </row>
    <row r="74" spans="1:34" x14ac:dyDescent="0.3">
      <c r="A74">
        <f t="shared" si="16"/>
        <v>7</v>
      </c>
      <c r="B74">
        <f t="shared" si="17"/>
        <v>6</v>
      </c>
      <c r="C74" s="4">
        <f t="shared" ca="1" si="18"/>
        <v>96761</v>
      </c>
      <c r="D74">
        <v>96761</v>
      </c>
      <c r="E74" t="s">
        <v>605</v>
      </c>
      <c r="F74" t="s">
        <v>482</v>
      </c>
      <c r="G74" t="s">
        <v>652</v>
      </c>
      <c r="H74" t="s">
        <v>184</v>
      </c>
      <c r="I74" t="s">
        <v>81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694</v>
      </c>
      <c r="Q74" t="s">
        <v>82</v>
      </c>
      <c r="S74" t="s">
        <v>269</v>
      </c>
      <c r="T74" t="s">
        <v>36</v>
      </c>
      <c r="U74" t="s">
        <v>35</v>
      </c>
      <c r="V74" t="s">
        <v>82</v>
      </c>
      <c r="W74" t="s">
        <v>54</v>
      </c>
      <c r="X74" t="s">
        <v>644</v>
      </c>
      <c r="Y74" t="s">
        <v>484</v>
      </c>
      <c r="AA74" s="2">
        <v>42801.094895833332</v>
      </c>
      <c r="AB74" s="2">
        <v>42802.687881944446</v>
      </c>
      <c r="AD74">
        <v>2</v>
      </c>
      <c r="AE74" t="str">
        <f t="shared" ca="1" si="20"/>
        <v>Quotas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P0</v>
      </c>
    </row>
    <row r="75" spans="1:34" x14ac:dyDescent="0.3">
      <c r="A75">
        <f t="shared" si="16"/>
        <v>9</v>
      </c>
      <c r="B75">
        <f t="shared" si="17"/>
        <v>1</v>
      </c>
      <c r="C75" s="4">
        <f t="shared" ca="1" si="18"/>
        <v>96682</v>
      </c>
      <c r="D75">
        <v>96682</v>
      </c>
      <c r="E75" t="s">
        <v>217</v>
      </c>
      <c r="F75" t="s">
        <v>55</v>
      </c>
      <c r="G75" t="s">
        <v>182</v>
      </c>
      <c r="H75" t="s">
        <v>156</v>
      </c>
      <c r="I75" t="s">
        <v>123</v>
      </c>
      <c r="J75" t="s">
        <v>123</v>
      </c>
      <c r="K75" t="str">
        <f t="shared" ca="1" si="19"/>
        <v>.</v>
      </c>
      <c r="L75" t="s">
        <v>484</v>
      </c>
      <c r="M75" t="s">
        <v>484</v>
      </c>
      <c r="N75" t="s">
        <v>667</v>
      </c>
      <c r="O75" t="s">
        <v>123</v>
      </c>
      <c r="Q75" t="s">
        <v>21</v>
      </c>
      <c r="S75" t="s">
        <v>269</v>
      </c>
      <c r="T75" t="s">
        <v>23</v>
      </c>
      <c r="U75" t="s">
        <v>22</v>
      </c>
      <c r="V75" t="s">
        <v>29</v>
      </c>
      <c r="W75" t="s">
        <v>54</v>
      </c>
      <c r="X75" t="s">
        <v>389</v>
      </c>
      <c r="Y75" t="s">
        <v>484</v>
      </c>
      <c r="AA75" s="2">
        <v>42799.991412037038</v>
      </c>
      <c r="AB75" s="2">
        <v>42807.216273148151</v>
      </c>
      <c r="AD75">
        <v>5</v>
      </c>
      <c r="AE75" t="str">
        <f t="shared" ca="1" si="20"/>
        <v>Snapshots</v>
      </c>
      <c r="AF75" t="str">
        <f t="shared" ca="1" si="21"/>
        <v xml:space="preserve"> ---</v>
      </c>
      <c r="AG75" t="str">
        <f t="shared" ca="1" si="22"/>
        <v>NoWaive</v>
      </c>
      <c r="AH75" t="str">
        <f t="shared" ca="1" si="23"/>
        <v>unspecified</v>
      </c>
    </row>
    <row r="76" spans="1:34" x14ac:dyDescent="0.3">
      <c r="A76">
        <f t="shared" si="16"/>
        <v>68</v>
      </c>
      <c r="B76">
        <f t="shared" si="17"/>
        <v>12</v>
      </c>
      <c r="C76" s="4">
        <f t="shared" ca="1" si="18"/>
        <v>94268</v>
      </c>
      <c r="D76">
        <v>94268</v>
      </c>
      <c r="E76" t="s">
        <v>181</v>
      </c>
      <c r="F76" t="s">
        <v>55</v>
      </c>
      <c r="G76" t="s">
        <v>182</v>
      </c>
      <c r="H76" t="s">
        <v>112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484</v>
      </c>
      <c r="N76" t="s">
        <v>368</v>
      </c>
      <c r="O76">
        <v>12452</v>
      </c>
      <c r="P76" t="s">
        <v>645</v>
      </c>
      <c r="Q76" t="s">
        <v>82</v>
      </c>
      <c r="S76" t="s">
        <v>269</v>
      </c>
      <c r="T76" t="s">
        <v>36</v>
      </c>
      <c r="U76" t="s">
        <v>35</v>
      </c>
      <c r="V76" t="s">
        <v>25</v>
      </c>
      <c r="W76" t="s">
        <v>26</v>
      </c>
      <c r="X76" t="s">
        <v>218</v>
      </c>
      <c r="Y76" t="s">
        <v>484</v>
      </c>
      <c r="AA76" s="2">
        <v>42741.246898148151</v>
      </c>
      <c r="AB76" s="2">
        <v>42796.232256944444</v>
      </c>
      <c r="AD76">
        <v>4</v>
      </c>
      <c r="AE76" t="str">
        <f t="shared" ca="1" si="20"/>
        <v>Snapshots</v>
      </c>
      <c r="AF76" t="str">
        <f t="shared" ca="1" si="21"/>
        <v xml:space="preserve"> ---</v>
      </c>
      <c r="AG76" t="str">
        <f t="shared" ca="1" si="22"/>
        <v>NoWaive</v>
      </c>
      <c r="AH76" t="str">
        <f t="shared" ca="1" si="23"/>
        <v>P1</v>
      </c>
    </row>
    <row r="77" spans="1:34" x14ac:dyDescent="0.3">
      <c r="A77">
        <f t="shared" si="16"/>
        <v>56</v>
      </c>
      <c r="B77">
        <f t="shared" si="17"/>
        <v>5</v>
      </c>
      <c r="C77" s="4">
        <f t="shared" ca="1" si="18"/>
        <v>94695</v>
      </c>
      <c r="D77">
        <v>94695</v>
      </c>
      <c r="E77" t="s">
        <v>181</v>
      </c>
      <c r="F77" t="s">
        <v>55</v>
      </c>
      <c r="G77" t="s">
        <v>182</v>
      </c>
      <c r="H77" t="s">
        <v>184</v>
      </c>
      <c r="I77" t="s">
        <v>245</v>
      </c>
      <c r="J77" t="s">
        <v>123</v>
      </c>
      <c r="K77" t="str">
        <f t="shared" ca="1" si="19"/>
        <v>.</v>
      </c>
      <c r="L77" t="s">
        <v>484</v>
      </c>
      <c r="M77" t="s">
        <v>630</v>
      </c>
      <c r="N77" t="s">
        <v>369</v>
      </c>
      <c r="O77">
        <v>12452</v>
      </c>
      <c r="Q77" t="s">
        <v>82</v>
      </c>
      <c r="S77" t="s">
        <v>269</v>
      </c>
      <c r="T77" t="s">
        <v>36</v>
      </c>
      <c r="U77" t="s">
        <v>35</v>
      </c>
      <c r="V77" t="s">
        <v>190</v>
      </c>
      <c r="W77" t="s">
        <v>26</v>
      </c>
      <c r="X77" t="s">
        <v>218</v>
      </c>
      <c r="Y77" t="s">
        <v>484</v>
      </c>
      <c r="AA77" s="2">
        <v>42753.19122685185</v>
      </c>
      <c r="AB77" s="2">
        <v>42803.339444444442</v>
      </c>
      <c r="AD77">
        <v>4</v>
      </c>
      <c r="AE77" t="str">
        <f t="shared" ca="1" si="20"/>
        <v>Snapshots</v>
      </c>
      <c r="AF77" t="str">
        <f t="shared" ca="1" si="21"/>
        <v>Avitus_1.4.0.59-20170315</v>
      </c>
      <c r="AG77" t="str">
        <f t="shared" ca="1" si="22"/>
        <v>NoWaive</v>
      </c>
      <c r="AH77" t="str">
        <f t="shared" ca="1" si="23"/>
        <v>P0</v>
      </c>
    </row>
    <row r="78" spans="1:34" x14ac:dyDescent="0.3">
      <c r="A78">
        <f t="shared" si="16"/>
        <v>44</v>
      </c>
      <c r="B78">
        <f t="shared" si="17"/>
        <v>5</v>
      </c>
      <c r="C78" s="4">
        <f t="shared" ca="1" si="18"/>
        <v>95184</v>
      </c>
      <c r="D78">
        <v>95184</v>
      </c>
      <c r="E78" t="s">
        <v>218</v>
      </c>
      <c r="F78" t="s">
        <v>55</v>
      </c>
      <c r="G78" t="s">
        <v>182</v>
      </c>
      <c r="H78" t="s">
        <v>184</v>
      </c>
      <c r="I78" t="s">
        <v>245</v>
      </c>
      <c r="J78" t="s">
        <v>123</v>
      </c>
      <c r="K78" t="str">
        <f t="shared" ca="1" si="19"/>
        <v>.</v>
      </c>
      <c r="L78" t="s">
        <v>484</v>
      </c>
      <c r="M78" t="s">
        <v>630</v>
      </c>
      <c r="N78" t="s">
        <v>370</v>
      </c>
      <c r="Q78" t="s">
        <v>82</v>
      </c>
      <c r="S78" t="s">
        <v>269</v>
      </c>
      <c r="T78" t="s">
        <v>36</v>
      </c>
      <c r="U78" t="s">
        <v>22</v>
      </c>
      <c r="V78" t="s">
        <v>29</v>
      </c>
      <c r="W78" t="s">
        <v>44</v>
      </c>
      <c r="X78" t="s">
        <v>181</v>
      </c>
      <c r="Y78" t="s">
        <v>103</v>
      </c>
      <c r="AA78" s="2">
        <v>42765.308599537035</v>
      </c>
      <c r="AB78" s="2">
        <v>42803.339421296296</v>
      </c>
      <c r="AD78">
        <v>4</v>
      </c>
      <c r="AE78" t="str">
        <f t="shared" ca="1" si="20"/>
        <v>Snapshots</v>
      </c>
      <c r="AF78" t="str">
        <f t="shared" ca="1" si="21"/>
        <v>Avitus_1.4.0.59-20170315</v>
      </c>
      <c r="AG78" t="str">
        <f t="shared" ca="1" si="22"/>
        <v>NoWaive</v>
      </c>
      <c r="AH78" t="str">
        <f t="shared" ca="1" si="23"/>
        <v>P0</v>
      </c>
    </row>
    <row r="79" spans="1:34" x14ac:dyDescent="0.3">
      <c r="A79">
        <f t="shared" si="16"/>
        <v>42</v>
      </c>
      <c r="B79">
        <f t="shared" si="17"/>
        <v>1</v>
      </c>
      <c r="C79" s="4">
        <f t="shared" ca="1" si="18"/>
        <v>95373</v>
      </c>
      <c r="D79">
        <v>95373</v>
      </c>
      <c r="E79" t="s">
        <v>218</v>
      </c>
      <c r="F79" t="s">
        <v>55</v>
      </c>
      <c r="G79" t="s">
        <v>182</v>
      </c>
      <c r="H79" t="s">
        <v>94</v>
      </c>
      <c r="I79" t="s">
        <v>30</v>
      </c>
      <c r="J79" t="s">
        <v>123</v>
      </c>
      <c r="K79" t="str">
        <f t="shared" ca="1" si="19"/>
        <v>.</v>
      </c>
      <c r="L79" t="s">
        <v>484</v>
      </c>
      <c r="M79" t="s">
        <v>630</v>
      </c>
      <c r="N79" t="s">
        <v>371</v>
      </c>
      <c r="Q79" t="s">
        <v>82</v>
      </c>
      <c r="S79" t="s">
        <v>269</v>
      </c>
      <c r="T79" t="s">
        <v>23</v>
      </c>
      <c r="U79" t="s">
        <v>22</v>
      </c>
      <c r="V79" t="s">
        <v>29</v>
      </c>
      <c r="W79" t="s">
        <v>44</v>
      </c>
      <c r="X79" t="s">
        <v>218</v>
      </c>
      <c r="Y79" t="s">
        <v>484</v>
      </c>
      <c r="AA79" s="2">
        <v>42768.238217592596</v>
      </c>
      <c r="AB79" s="2">
        <v>42807.494004629632</v>
      </c>
      <c r="AD79">
        <v>2</v>
      </c>
      <c r="AE79" t="str">
        <f t="shared" ca="1" si="20"/>
        <v>Snapshots</v>
      </c>
      <c r="AF79" t="str">
        <f t="shared" ca="1" si="21"/>
        <v>Avitus_1.4.0.59-20170315</v>
      </c>
      <c r="AG79" t="str">
        <f t="shared" ca="1" si="22"/>
        <v>NoWaive</v>
      </c>
      <c r="AH79" t="str">
        <f t="shared" ca="1" si="23"/>
        <v>P2</v>
      </c>
    </row>
    <row r="80" spans="1:34" x14ac:dyDescent="0.3">
      <c r="A80">
        <f t="shared" si="16"/>
        <v>31</v>
      </c>
      <c r="B80">
        <f t="shared" si="17"/>
        <v>5</v>
      </c>
      <c r="C80" s="4">
        <f t="shared" ca="1" si="18"/>
        <v>95780</v>
      </c>
      <c r="D80">
        <v>95780</v>
      </c>
      <c r="E80" t="s">
        <v>218</v>
      </c>
      <c r="F80" t="s">
        <v>55</v>
      </c>
      <c r="G80" t="s">
        <v>182</v>
      </c>
      <c r="H80" t="s">
        <v>184</v>
      </c>
      <c r="I80" t="s">
        <v>245</v>
      </c>
      <c r="J80" t="s">
        <v>123</v>
      </c>
      <c r="K80" t="str">
        <f t="shared" ca="1" si="19"/>
        <v>.</v>
      </c>
      <c r="L80" t="s">
        <v>484</v>
      </c>
      <c r="M80" t="s">
        <v>630</v>
      </c>
      <c r="N80" t="s">
        <v>372</v>
      </c>
      <c r="Q80" t="s">
        <v>82</v>
      </c>
      <c r="S80" t="s">
        <v>269</v>
      </c>
      <c r="T80" t="s">
        <v>23</v>
      </c>
      <c r="U80" t="s">
        <v>22</v>
      </c>
      <c r="V80" t="s">
        <v>29</v>
      </c>
      <c r="W80" t="s">
        <v>44</v>
      </c>
      <c r="X80" t="s">
        <v>218</v>
      </c>
      <c r="Y80" t="s">
        <v>484</v>
      </c>
      <c r="AA80" s="2">
        <v>42779.104201388887</v>
      </c>
      <c r="AB80" s="2">
        <v>42803.339409722219</v>
      </c>
      <c r="AD80">
        <v>2</v>
      </c>
      <c r="AE80" t="str">
        <f t="shared" ca="1" si="20"/>
        <v>Snapshots</v>
      </c>
      <c r="AF80" t="str">
        <f t="shared" ca="1" si="21"/>
        <v>Avitus_1.4.0.59-20170315</v>
      </c>
      <c r="AG80" t="str">
        <f t="shared" ca="1" si="22"/>
        <v>NoWaive</v>
      </c>
      <c r="AH80" t="str">
        <f t="shared" ca="1" si="23"/>
        <v>P0</v>
      </c>
    </row>
    <row r="81" spans="1:34" x14ac:dyDescent="0.3">
      <c r="A81">
        <f t="shared" si="16"/>
        <v>6</v>
      </c>
      <c r="B81">
        <f t="shared" si="17"/>
        <v>6</v>
      </c>
      <c r="C81" s="4">
        <f t="shared" ca="1" si="18"/>
        <v>96848</v>
      </c>
      <c r="D81">
        <v>96848</v>
      </c>
      <c r="E81" t="s">
        <v>218</v>
      </c>
      <c r="F81" t="s">
        <v>55</v>
      </c>
      <c r="G81" t="s">
        <v>182</v>
      </c>
      <c r="H81" t="s">
        <v>94</v>
      </c>
      <c r="I81" t="s">
        <v>30</v>
      </c>
      <c r="J81" t="s">
        <v>123</v>
      </c>
      <c r="K81" t="str">
        <f t="shared" ca="1" si="19"/>
        <v>.</v>
      </c>
      <c r="L81" t="s">
        <v>484</v>
      </c>
      <c r="M81" t="s">
        <v>484</v>
      </c>
      <c r="N81" t="s">
        <v>725</v>
      </c>
      <c r="Q81" t="s">
        <v>82</v>
      </c>
      <c r="S81" t="s">
        <v>269</v>
      </c>
      <c r="T81" t="s">
        <v>23</v>
      </c>
      <c r="U81" t="s">
        <v>22</v>
      </c>
      <c r="V81" t="s">
        <v>29</v>
      </c>
      <c r="W81" t="s">
        <v>54</v>
      </c>
      <c r="X81" t="s">
        <v>218</v>
      </c>
      <c r="Y81" t="s">
        <v>484</v>
      </c>
      <c r="AA81" s="2">
        <v>42802.22383101852</v>
      </c>
      <c r="AB81" s="2">
        <v>42802.690775462965</v>
      </c>
      <c r="AD81">
        <v>1</v>
      </c>
      <c r="AE81" t="str">
        <f t="shared" ca="1" si="20"/>
        <v>Snapshots</v>
      </c>
      <c r="AF81" t="str">
        <f t="shared" ca="1" si="21"/>
        <v xml:space="preserve"> ---</v>
      </c>
      <c r="AG81" t="str">
        <f t="shared" ca="1" si="22"/>
        <v>NoWaive</v>
      </c>
      <c r="AH81" t="str">
        <f t="shared" ca="1" si="23"/>
        <v>P2</v>
      </c>
    </row>
    <row r="82" spans="1:34" x14ac:dyDescent="0.3">
      <c r="A82">
        <f t="shared" si="16"/>
        <v>42194</v>
      </c>
      <c r="B82">
        <f t="shared" si="17"/>
        <v>42194</v>
      </c>
      <c r="C82" s="4">
        <f t="shared" ca="1" si="18"/>
        <v>0</v>
      </c>
      <c r="J82" t="s">
        <v>123</v>
      </c>
      <c r="K82" t="str">
        <f t="shared" ca="1" si="19"/>
        <v>.</v>
      </c>
      <c r="AE82">
        <f t="shared" ca="1" si="20"/>
        <v>0</v>
      </c>
      <c r="AF82">
        <f t="shared" ca="1" si="21"/>
        <v>0</v>
      </c>
      <c r="AG82" t="str">
        <f t="shared" ca="1" si="22"/>
        <v>NoWaive</v>
      </c>
      <c r="AH82">
        <f t="shared" ca="1" si="23"/>
        <v>0</v>
      </c>
    </row>
    <row r="83" spans="1:34" x14ac:dyDescent="0.3">
      <c r="A83">
        <f t="shared" si="16"/>
        <v>42194</v>
      </c>
      <c r="B83">
        <f t="shared" si="17"/>
        <v>42194</v>
      </c>
      <c r="C83" s="4">
        <f t="shared" ca="1" si="18"/>
        <v>0</v>
      </c>
      <c r="J83" t="s">
        <v>123</v>
      </c>
      <c r="K83" t="str">
        <f t="shared" ca="1" si="19"/>
        <v>.</v>
      </c>
      <c r="AE83">
        <f t="shared" ca="1" si="20"/>
        <v>0</v>
      </c>
      <c r="AF83">
        <f t="shared" ca="1" si="21"/>
        <v>0</v>
      </c>
      <c r="AG83" t="str">
        <f t="shared" ca="1" si="22"/>
        <v>NoWaive</v>
      </c>
      <c r="AH83">
        <f t="shared" ca="1" si="23"/>
        <v>0</v>
      </c>
    </row>
    <row r="84" spans="1:34" x14ac:dyDescent="0.3">
      <c r="A84">
        <f t="shared" si="16"/>
        <v>42194</v>
      </c>
      <c r="B84">
        <f t="shared" si="17"/>
        <v>42194</v>
      </c>
      <c r="C84" s="4">
        <f t="shared" ca="1" si="18"/>
        <v>0</v>
      </c>
      <c r="J84" t="s">
        <v>123</v>
      </c>
      <c r="K84" t="str">
        <f t="shared" ca="1" si="19"/>
        <v>.</v>
      </c>
      <c r="AE84">
        <f t="shared" ca="1" si="20"/>
        <v>0</v>
      </c>
      <c r="AF84">
        <f t="shared" ca="1" si="21"/>
        <v>0</v>
      </c>
      <c r="AG84" t="str">
        <f t="shared" ca="1" si="22"/>
        <v>NoWaive</v>
      </c>
      <c r="AH84">
        <f t="shared" ca="1" si="23"/>
        <v>0</v>
      </c>
    </row>
    <row r="85" spans="1:34" x14ac:dyDescent="0.3">
      <c r="A85">
        <f t="shared" si="16"/>
        <v>42194</v>
      </c>
      <c r="B85">
        <f t="shared" si="17"/>
        <v>42194</v>
      </c>
      <c r="C85" s="4">
        <f t="shared" ca="1" si="18"/>
        <v>0</v>
      </c>
      <c r="J85" t="s">
        <v>123</v>
      </c>
      <c r="K85" t="str">
        <f t="shared" ca="1" si="19"/>
        <v>.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42194</v>
      </c>
      <c r="B86">
        <f t="shared" si="17"/>
        <v>42194</v>
      </c>
      <c r="C86" s="4">
        <f t="shared" ca="1" si="18"/>
        <v>0</v>
      </c>
      <c r="J86" t="s">
        <v>123</v>
      </c>
      <c r="K86" t="str">
        <f t="shared" ca="1" si="19"/>
        <v>.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42194</v>
      </c>
      <c r="B87">
        <f t="shared" si="17"/>
        <v>42194</v>
      </c>
      <c r="C87" s="4">
        <f t="shared" ca="1" si="18"/>
        <v>0</v>
      </c>
      <c r="J87" t="s">
        <v>123</v>
      </c>
      <c r="K87" t="str">
        <f t="shared" ca="1" si="19"/>
        <v>.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42194</v>
      </c>
      <c r="B88">
        <f t="shared" si="17"/>
        <v>42194</v>
      </c>
      <c r="C88" s="4">
        <f t="shared" ca="1" si="18"/>
        <v>0</v>
      </c>
      <c r="J88" t="s">
        <v>123</v>
      </c>
      <c r="K88" t="str">
        <f t="shared" ca="1" si="19"/>
        <v>.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42194</v>
      </c>
      <c r="B89">
        <f t="shared" si="17"/>
        <v>42194</v>
      </c>
      <c r="C89" s="4">
        <f t="shared" ca="1" si="18"/>
        <v>0</v>
      </c>
      <c r="J89" t="s">
        <v>123</v>
      </c>
      <c r="K89" t="str">
        <f t="shared" ca="1" si="19"/>
        <v>.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42194</v>
      </c>
      <c r="B90">
        <f t="shared" si="17"/>
        <v>42194</v>
      </c>
      <c r="C90" s="4">
        <f t="shared" ca="1" si="18"/>
        <v>0</v>
      </c>
      <c r="J90" t="s">
        <v>123</v>
      </c>
      <c r="K90" t="str">
        <f t="shared" ca="1" si="19"/>
        <v>.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42194</v>
      </c>
      <c r="B91">
        <f t="shared" si="17"/>
        <v>42194</v>
      </c>
      <c r="C91" s="4">
        <f t="shared" ca="1" si="18"/>
        <v>0</v>
      </c>
      <c r="J91" t="s">
        <v>123</v>
      </c>
      <c r="K91" t="str">
        <f t="shared" ca="1" si="19"/>
        <v>.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42194</v>
      </c>
      <c r="B92">
        <f t="shared" si="17"/>
        <v>42194</v>
      </c>
      <c r="C92" s="4">
        <f t="shared" ca="1" si="18"/>
        <v>0</v>
      </c>
      <c r="J92" t="s">
        <v>123</v>
      </c>
      <c r="K92" t="str">
        <f t="shared" ca="1" si="19"/>
        <v>.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42194</v>
      </c>
      <c r="B93">
        <f t="shared" si="17"/>
        <v>42194</v>
      </c>
      <c r="C93" s="4">
        <f t="shared" ca="1" si="18"/>
        <v>0</v>
      </c>
      <c r="J93" t="s">
        <v>123</v>
      </c>
      <c r="K93" t="str">
        <f t="shared" ca="1" si="19"/>
        <v>.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42194</v>
      </c>
      <c r="B94">
        <f t="shared" si="17"/>
        <v>42194</v>
      </c>
      <c r="C94" s="4">
        <f t="shared" ca="1" si="18"/>
        <v>0</v>
      </c>
      <c r="J94" t="s">
        <v>123</v>
      </c>
      <c r="K94" t="str">
        <f t="shared" ca="1" si="19"/>
        <v>.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42194</v>
      </c>
      <c r="B95">
        <f t="shared" si="17"/>
        <v>42194</v>
      </c>
      <c r="C95" s="4">
        <f t="shared" ca="1" si="18"/>
        <v>0</v>
      </c>
      <c r="J95" t="s">
        <v>123</v>
      </c>
      <c r="K95" t="str">
        <f t="shared" ca="1" si="19"/>
        <v>.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42194</v>
      </c>
      <c r="B96">
        <f t="shared" si="17"/>
        <v>42194</v>
      </c>
      <c r="C96" s="4">
        <f t="shared" ca="1" si="18"/>
        <v>0</v>
      </c>
      <c r="J96" t="s">
        <v>123</v>
      </c>
      <c r="K96" t="str">
        <f t="shared" ca="1" si="19"/>
        <v>.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42194</v>
      </c>
      <c r="B97">
        <f t="shared" si="17"/>
        <v>42194</v>
      </c>
      <c r="C97" s="4">
        <f t="shared" ca="1" si="18"/>
        <v>0</v>
      </c>
      <c r="J97" t="s">
        <v>123</v>
      </c>
      <c r="K97" t="str">
        <f t="shared" ca="1" si="19"/>
        <v>.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42194</v>
      </c>
      <c r="B98">
        <f t="shared" si="17"/>
        <v>42194</v>
      </c>
      <c r="C98" s="4">
        <f t="shared" ca="1" si="18"/>
        <v>0</v>
      </c>
      <c r="J98" t="s">
        <v>123</v>
      </c>
      <c r="K98" t="str">
        <f t="shared" ca="1" si="19"/>
        <v>.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42194</v>
      </c>
      <c r="B99">
        <f t="shared" si="17"/>
        <v>42194</v>
      </c>
      <c r="C99" s="4">
        <f t="shared" ca="1" si="18"/>
        <v>0</v>
      </c>
      <c r="J99" t="s">
        <v>123</v>
      </c>
      <c r="K99" t="str">
        <f t="shared" ca="1" si="19"/>
        <v>.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42194</v>
      </c>
      <c r="B100">
        <f t="shared" si="17"/>
        <v>42194</v>
      </c>
      <c r="C100" s="4">
        <f t="shared" ca="1" si="18"/>
        <v>0</v>
      </c>
      <c r="J100" t="s">
        <v>123</v>
      </c>
      <c r="K100" t="str">
        <f t="shared" ca="1" si="19"/>
        <v>.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80</v>
      </c>
      <c r="K103" t="s">
        <v>752</v>
      </c>
    </row>
    <row r="104" spans="1:34" x14ac:dyDescent="0.3">
      <c r="G104" t="s">
        <v>153</v>
      </c>
      <c r="I104" t="str">
        <f>CONCATENATE(MID($K$103,11,5), " Report")</f>
        <v>03-09 Report</v>
      </c>
      <c r="K104" s="6">
        <v>42808</v>
      </c>
    </row>
    <row r="105" spans="1:34" x14ac:dyDescent="0.3">
      <c r="F105" t="s">
        <v>150</v>
      </c>
      <c r="G105">
        <f ca="1">COUNTIFS(K2:K100,"=NTR")</f>
        <v>19</v>
      </c>
      <c r="I105">
        <f ca="1">INDIRECT("'" &amp; $K$103 &amp; "'!$g" &amp; ROW())</f>
        <v>17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10</v>
      </c>
      <c r="I106">
        <f t="shared" ref="I106:I111" ca="1" si="24">INDIRECT("'" &amp; $K$103 &amp; "'!$g" &amp; ROW())</f>
        <v>16</v>
      </c>
      <c r="K106" s="7"/>
    </row>
    <row r="107" spans="1:34" x14ac:dyDescent="0.3">
      <c r="F107" t="s">
        <v>157</v>
      </c>
      <c r="G107">
        <f>COUNTIFS(B2:B81,"&gt;7",B2:B81,"&lt;400")-11</f>
        <v>14</v>
      </c>
      <c r="I107">
        <f t="shared" ca="1" si="24"/>
        <v>10</v>
      </c>
    </row>
    <row r="108" spans="1:34" x14ac:dyDescent="0.3">
      <c r="F108" t="s">
        <v>152</v>
      </c>
      <c r="G108">
        <f>COUNTIFS(L2:L81,"=Waiver*")</f>
        <v>0</v>
      </c>
      <c r="I108">
        <f t="shared" ca="1" si="24"/>
        <v>0</v>
      </c>
    </row>
    <row r="109" spans="1:34" x14ac:dyDescent="0.3">
      <c r="F109" t="s">
        <v>158</v>
      </c>
      <c r="G109">
        <f>COUNTA(D2:D104)</f>
        <v>80</v>
      </c>
      <c r="I109">
        <f t="shared" ca="1" si="24"/>
        <v>76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13</v>
      </c>
      <c r="I111">
        <f t="shared" ca="1" si="24"/>
        <v>9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17</v>
      </c>
      <c r="H115" s="1">
        <f>COUNTIFS($F$2:$F$95,F115 &amp; "*",$H$2:$H$95,"P0")</f>
        <v>9</v>
      </c>
      <c r="I115" s="1">
        <f ca="1">INDIRECT("'" &amp; $K$103 &amp; "'!$g" &amp; ROW())</f>
        <v>13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2" ca="1" si="27">INDIRECT("'" &amp; $K$103 &amp; "'!$g" &amp; ROW())</f>
        <v>0</v>
      </c>
      <c r="K116" s="4" t="s">
        <v>238</v>
      </c>
    </row>
    <row r="117" spans="5:13" x14ac:dyDescent="0.3">
      <c r="F117" t="s">
        <v>63</v>
      </c>
      <c r="G117" s="1">
        <f t="shared" si="25"/>
        <v>8</v>
      </c>
      <c r="H117" s="1">
        <f t="shared" si="26"/>
        <v>6</v>
      </c>
      <c r="I117" s="1">
        <f t="shared" ca="1" si="27"/>
        <v>7</v>
      </c>
    </row>
    <row r="118" spans="5:13" x14ac:dyDescent="0.3">
      <c r="F118" t="s">
        <v>70</v>
      </c>
      <c r="G118" s="1">
        <f t="shared" si="25"/>
        <v>4</v>
      </c>
      <c r="H118" s="1">
        <f t="shared" si="26"/>
        <v>4</v>
      </c>
      <c r="I118" s="1">
        <f t="shared" ca="1" si="27"/>
        <v>3</v>
      </c>
    </row>
    <row r="119" spans="5:13" x14ac:dyDescent="0.3">
      <c r="F119" t="s">
        <v>253</v>
      </c>
      <c r="G119" s="1">
        <f t="shared" si="25"/>
        <v>3</v>
      </c>
      <c r="H119" s="1">
        <f t="shared" si="26"/>
        <v>3</v>
      </c>
      <c r="I119" s="1">
        <f t="shared" ca="1" si="27"/>
        <v>6</v>
      </c>
      <c r="K119" t="s">
        <v>161</v>
      </c>
    </row>
    <row r="120" spans="5:13" x14ac:dyDescent="0.3">
      <c r="F120" t="s">
        <v>48</v>
      </c>
      <c r="G120" s="1">
        <f t="shared" si="25"/>
        <v>2</v>
      </c>
      <c r="H120" s="1">
        <f t="shared" si="26"/>
        <v>1</v>
      </c>
      <c r="I120" s="1">
        <f t="shared" ca="1" si="27"/>
        <v>2</v>
      </c>
      <c r="K120" t="s">
        <v>162</v>
      </c>
    </row>
    <row r="121" spans="5:13" x14ac:dyDescent="0.3">
      <c r="F121" t="s">
        <v>215</v>
      </c>
      <c r="G121" s="1">
        <f t="shared" si="25"/>
        <v>2</v>
      </c>
      <c r="H121" s="1">
        <f t="shared" si="26"/>
        <v>2</v>
      </c>
      <c r="I121" s="1">
        <f t="shared" ca="1" si="27"/>
        <v>1</v>
      </c>
      <c r="K121" t="s">
        <v>163</v>
      </c>
    </row>
    <row r="122" spans="5:13" x14ac:dyDescent="0.3">
      <c r="F122" t="s">
        <v>28</v>
      </c>
      <c r="G122" s="1">
        <f t="shared" si="25"/>
        <v>4</v>
      </c>
      <c r="H122" s="1">
        <f t="shared" si="26"/>
        <v>3</v>
      </c>
      <c r="I122" s="1">
        <f t="shared" ca="1" si="27"/>
        <v>6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5</v>
      </c>
      <c r="H124" s="1">
        <f t="shared" si="26"/>
        <v>3</v>
      </c>
      <c r="I124" s="1">
        <f t="shared" ca="1" si="27"/>
        <v>4</v>
      </c>
    </row>
    <row r="125" spans="5:13" x14ac:dyDescent="0.3">
      <c r="F125" t="s">
        <v>75</v>
      </c>
      <c r="G125" s="1">
        <f t="shared" si="25"/>
        <v>8</v>
      </c>
      <c r="H125" s="1">
        <f t="shared" si="26"/>
        <v>3</v>
      </c>
      <c r="I125" s="1">
        <f t="shared" ca="1" si="27"/>
        <v>7</v>
      </c>
      <c r="M125" t="str">
        <f>CONCATENATE("Prev Rpt= ",$K$103)</f>
        <v>Prev Rpt= bugs-2017-03-09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48</v>
      </c>
      <c r="M126">
        <f ca="1">INDIRECT("'" &amp; $K$103 &amp; "'!$l" &amp; ROW())</f>
        <v>45</v>
      </c>
    </row>
    <row r="127" spans="5:13" x14ac:dyDescent="0.3">
      <c r="F127" t="s">
        <v>97</v>
      </c>
      <c r="G127" s="1">
        <f t="shared" si="25"/>
        <v>1</v>
      </c>
      <c r="H127" s="1">
        <f t="shared" si="26"/>
        <v>1</v>
      </c>
      <c r="I127" s="1">
        <f t="shared" ca="1" si="27"/>
        <v>1</v>
      </c>
      <c r="K127" t="s">
        <v>199</v>
      </c>
      <c r="L127">
        <f>COUNTIFS(H2:H95, "p1")</f>
        <v>11</v>
      </c>
      <c r="M127">
        <f ca="1">INDIRECT("'" &amp; $K$103 &amp; "'!$l" &amp; ROW())</f>
        <v>9</v>
      </c>
    </row>
    <row r="128" spans="5:13" x14ac:dyDescent="0.3">
      <c r="F128" t="s">
        <v>230</v>
      </c>
      <c r="G128" s="1">
        <f t="shared" si="25"/>
        <v>1</v>
      </c>
      <c r="H128" s="1">
        <f t="shared" si="26"/>
        <v>1</v>
      </c>
      <c r="I128" s="1">
        <f t="shared" ca="1" si="27"/>
        <v>0</v>
      </c>
      <c r="K128" t="s">
        <v>200</v>
      </c>
      <c r="L128">
        <f>COUNTIFS(H2:H95, "p2")</f>
        <v>14</v>
      </c>
      <c r="M128">
        <f ca="1">INDIRECT("'" &amp; $K$103 &amp; "'!$l" &amp; ROW())</f>
        <v>14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1</v>
      </c>
      <c r="K129" t="s">
        <v>203</v>
      </c>
      <c r="L129">
        <f>COUNTIFS(H2:H95, "unspecified")</f>
        <v>7</v>
      </c>
      <c r="M129">
        <f ca="1">INDIRECT("'" &amp; $K$103 &amp; "'!$l" &amp; ROW())</f>
        <v>8</v>
      </c>
    </row>
    <row r="130" spans="5:13" x14ac:dyDescent="0.3">
      <c r="F130" t="s">
        <v>86</v>
      </c>
      <c r="G130" s="1">
        <f t="shared" si="25"/>
        <v>15</v>
      </c>
      <c r="H130" s="1">
        <f t="shared" si="26"/>
        <v>7</v>
      </c>
      <c r="I130" s="1">
        <f t="shared" ca="1" si="27"/>
        <v>16</v>
      </c>
    </row>
    <row r="131" spans="5:13" s="1" customFormat="1" x14ac:dyDescent="0.3">
      <c r="F131" s="1" t="s">
        <v>482</v>
      </c>
      <c r="G131" s="1">
        <f t="shared" si="25"/>
        <v>2</v>
      </c>
      <c r="H131" s="1">
        <f t="shared" si="26"/>
        <v>2</v>
      </c>
      <c r="I131" s="1">
        <f t="shared" ca="1" si="27"/>
        <v>2</v>
      </c>
      <c r="L131" s="1">
        <f>SUM(L126:L129)</f>
        <v>80</v>
      </c>
      <c r="M131" s="1">
        <f ca="1">SUM(M126:M129)</f>
        <v>76</v>
      </c>
    </row>
    <row r="132" spans="5:13" s="1" customFormat="1" x14ac:dyDescent="0.3">
      <c r="F132" s="1" t="s">
        <v>55</v>
      </c>
      <c r="G132" s="1">
        <f>COUNTIFS($F$2:$F$95,F132 &amp; "*")</f>
        <v>7</v>
      </c>
      <c r="H132" s="1">
        <f>COUNTIFS($F$2:$F$95,F132 &amp; "*",$H$2:$H$95,"P0")</f>
        <v>3</v>
      </c>
      <c r="I132" s="1">
        <f t="shared" ca="1" si="27"/>
        <v>7</v>
      </c>
    </row>
    <row r="133" spans="5:13" s="1" customFormat="1" x14ac:dyDescent="0.3">
      <c r="G133" s="1">
        <f>SUM(G115:G132)</f>
        <v>80</v>
      </c>
      <c r="H133" s="1">
        <f>SUM(H115:H132)</f>
        <v>48</v>
      </c>
      <c r="I133" s="1">
        <f ca="1">SUM(I115:I132)</f>
        <v>76</v>
      </c>
      <c r="K133" s="13" t="s">
        <v>778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8</v>
      </c>
      <c r="I136" s="1">
        <f ca="1">INDIRECT("'" &amp; $K$103 &amp; "'!$g" &amp; ROW())</f>
        <v>7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44</v>
      </c>
      <c r="I137" s="1">
        <f ca="1">INDIRECT("'" &amp; $K$103 &amp; "'!$g" &amp; ROW())</f>
        <v>42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28</v>
      </c>
      <c r="I138" s="1">
        <f ca="1">INDIRECT("'" &amp; $K$103 &amp; "'!$g" &amp; ROW())</f>
        <v>27</v>
      </c>
    </row>
    <row r="139" spans="5:13" x14ac:dyDescent="0.3">
      <c r="G139">
        <f>SUM(G136:G138)</f>
        <v>80</v>
      </c>
      <c r="I139">
        <f ca="1">INDIRECT("'" &amp; $K$103 &amp; "'!$g" &amp; ROW())</f>
        <v>76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44</v>
      </c>
      <c r="I141">
        <f ca="1">INDIRECT("'" &amp; $K$103 &amp; "'!$g" &amp;ROW())</f>
        <v>41</v>
      </c>
    </row>
    <row r="142" spans="5:13" s="1" customFormat="1" x14ac:dyDescent="0.3">
      <c r="E142"/>
      <c r="F142" t="s">
        <v>77</v>
      </c>
      <c r="G142">
        <f t="shared" si="28"/>
        <v>2</v>
      </c>
      <c r="I142">
        <f t="shared" ref="I142:I147" ca="1" si="29">INDIRECT("'" &amp; $K$103 &amp; "'!$g" &amp;ROW())</f>
        <v>3</v>
      </c>
    </row>
    <row r="143" spans="5:13" x14ac:dyDescent="0.3">
      <c r="F143" t="s">
        <v>43</v>
      </c>
      <c r="G143">
        <f t="shared" si="28"/>
        <v>15</v>
      </c>
      <c r="I143">
        <f t="shared" ca="1" si="29"/>
        <v>12</v>
      </c>
    </row>
    <row r="144" spans="5:13" s="1" customFormat="1" x14ac:dyDescent="0.3">
      <c r="E144"/>
      <c r="F144" t="s">
        <v>29</v>
      </c>
      <c r="G144">
        <f t="shared" si="28"/>
        <v>15</v>
      </c>
      <c r="I144">
        <f t="shared" ca="1" si="29"/>
        <v>18</v>
      </c>
    </row>
    <row r="145" spans="5:9" x14ac:dyDescent="0.3">
      <c r="F145" t="s">
        <v>476</v>
      </c>
      <c r="G145">
        <f t="shared" si="28"/>
        <v>2</v>
      </c>
      <c r="I145">
        <f t="shared" ca="1" si="29"/>
        <v>0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80</v>
      </c>
      <c r="I149" s="1">
        <f ca="1">SUM(I141:I147)</f>
        <v>76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0</v>
      </c>
      <c r="I155">
        <f t="shared" ca="1" si="30"/>
        <v>3</v>
      </c>
    </row>
    <row r="156" spans="5:9" x14ac:dyDescent="0.3">
      <c r="F156" t="s">
        <v>630</v>
      </c>
      <c r="G156">
        <f t="shared" si="31"/>
        <v>8</v>
      </c>
      <c r="I156">
        <f t="shared" ca="1" si="30"/>
        <v>14</v>
      </c>
    </row>
    <row r="157" spans="5:9" x14ac:dyDescent="0.3">
      <c r="F157" t="s">
        <v>639</v>
      </c>
      <c r="G157">
        <f t="shared" si="31"/>
        <v>8</v>
      </c>
      <c r="I157">
        <f t="shared" ca="1" si="30"/>
        <v>5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86" priority="4">
      <formula>IF(AND(F2 &lt;&gt; AE2, AE2 &lt;&gt; "NTR"), 1,0)</formula>
    </cfRule>
  </conditionalFormatting>
  <conditionalFormatting sqref="M2:M100">
    <cfRule type="expression" dxfId="85" priority="3">
      <formula>IF(AND(M2&lt;&gt;AF2,AF2 &lt;&gt; "---"),IF(AF2 &lt;&gt; "NoTarg",1,0),0)</formula>
    </cfRule>
  </conditionalFormatting>
  <conditionalFormatting sqref="L2:L100">
    <cfRule type="expression" dxfId="84" priority="2">
      <formula>IF(AND(L2 &lt;&gt; AG2, AG2 &lt;&gt; "NoWaive"), 1,0)</formula>
    </cfRule>
  </conditionalFormatting>
  <conditionalFormatting sqref="H2:H100">
    <cfRule type="expression" dxfId="83" priority="1">
      <formula>IF(AND(H2 &lt;&gt; AH2, AH2 &lt;&gt; "NTR"), 1,0)</formula>
    </cfRule>
  </conditionalFormatting>
  <conditionalFormatting sqref="A131:E133 G131:H131 A134:BA500 F133:I133 A116:H130 F132:H132 I116:I132 J116:BA133 A2:BA115">
    <cfRule type="expression" dxfId="82" priority="5">
      <formula>MOD(ROW(),2)=0</formula>
    </cfRule>
  </conditionalFormatting>
  <hyperlinks>
    <hyperlink ref="K115" r:id="rId1"/>
    <hyperlink ref="K1" location="'bugs-2017-03-14'!K118" display="Prev Notes"/>
    <hyperlink ref="N111" location="'bugs-2017-03-14'!A2" display="Top"/>
    <hyperlink ref="K116" r:id="rId2"/>
    <hyperlink ref="E49" r:id="rId3" display="moorthy.mm@hpe.com"/>
    <hyperlink ref="E18" r:id="rId4" display="gabriel.vicoveanu@hpe.com"/>
    <hyperlink ref="E42" r:id="rId5" display="akshay.ballal@hpe.com"/>
    <hyperlink ref="K137" r:id="rId6"/>
    <hyperlink ref="K134" r:id="rId7"/>
    <hyperlink ref="E67" r:id="rId8" display="matt.dumm@hpe.com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2577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578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579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580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581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582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583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584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585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AH174"/>
  <sheetViews>
    <sheetView zoomScale="65" zoomScaleNormal="65" workbookViewId="0">
      <pane ySplit="1" topLeftCell="A85" activePane="bottomLeft" state="frozen"/>
      <selection pane="bottomLeft" activeCell="I105" sqref="I105:I111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77" customWidth="1"/>
    <col min="11" max="11" width="36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83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13-Mar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15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3</v>
      </c>
      <c r="B2">
        <f t="shared" ref="B2:B33" si="1">DAYS360(AB2,$K$104)</f>
        <v>3</v>
      </c>
      <c r="C2" s="4">
        <f t="shared" ref="C2:C33" ca="1" si="2">HYPERLINK($N$174 &amp; INDIRECT("d" &amp; ROW()),INDIRECT("d" &amp; ROW()))</f>
        <v>96940</v>
      </c>
      <c r="D2">
        <v>96940</v>
      </c>
      <c r="E2" t="s">
        <v>62</v>
      </c>
      <c r="F2" t="s">
        <v>45</v>
      </c>
      <c r="G2" t="s">
        <v>482</v>
      </c>
      <c r="H2" t="s">
        <v>94</v>
      </c>
      <c r="I2" t="s">
        <v>249</v>
      </c>
      <c r="J2" t="s">
        <v>123</v>
      </c>
      <c r="K2" t="str">
        <f t="shared" ref="K2:K33" ca="1" si="3">IF(ISBLANK(INDIRECT("d"&amp;ROW())),".",IFERROR(VLOOKUP($D2,INDIRECT("'" &amp; $K$103 &amp; "'!$C$2:$k$90"),8,FALSE),"NTR"))</f>
        <v>.</v>
      </c>
      <c r="L2" t="s">
        <v>484</v>
      </c>
      <c r="M2" t="s">
        <v>484</v>
      </c>
      <c r="N2" t="s">
        <v>744</v>
      </c>
      <c r="Q2" t="s">
        <v>21</v>
      </c>
      <c r="S2" t="s">
        <v>269</v>
      </c>
      <c r="T2" t="s">
        <v>36</v>
      </c>
      <c r="U2" t="s">
        <v>39</v>
      </c>
      <c r="V2" t="s">
        <v>82</v>
      </c>
      <c r="W2" t="s">
        <v>95</v>
      </c>
      <c r="X2" t="s">
        <v>290</v>
      </c>
      <c r="Y2" t="s">
        <v>484</v>
      </c>
      <c r="AA2" s="2">
        <v>42804.136145833334</v>
      </c>
      <c r="AB2" s="2">
        <v>42804.136157407411</v>
      </c>
      <c r="AD2">
        <v>1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3</v>
      </c>
      <c r="B3">
        <f t="shared" si="1"/>
        <v>1</v>
      </c>
      <c r="C3" s="4">
        <f t="shared" ca="1" si="2"/>
        <v>96943</v>
      </c>
      <c r="D3">
        <v>96943</v>
      </c>
      <c r="E3" t="s">
        <v>62</v>
      </c>
      <c r="F3" t="s">
        <v>45</v>
      </c>
      <c r="G3" t="s">
        <v>55</v>
      </c>
      <c r="H3" t="s">
        <v>156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753</v>
      </c>
      <c r="Q3" t="s">
        <v>21</v>
      </c>
      <c r="S3" t="s">
        <v>269</v>
      </c>
      <c r="T3" t="s">
        <v>36</v>
      </c>
      <c r="U3" t="s">
        <v>35</v>
      </c>
      <c r="V3" t="s">
        <v>82</v>
      </c>
      <c r="W3" t="s">
        <v>95</v>
      </c>
      <c r="X3" t="s">
        <v>145</v>
      </c>
      <c r="Y3" t="s">
        <v>484</v>
      </c>
      <c r="AA3" s="2">
        <v>42804.168564814812</v>
      </c>
      <c r="AB3" s="2">
        <v>42806.370787037034</v>
      </c>
      <c r="AD3">
        <v>2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unspecified</v>
      </c>
    </row>
    <row r="4" spans="1:34" x14ac:dyDescent="0.3">
      <c r="A4">
        <f t="shared" si="0"/>
        <v>3</v>
      </c>
      <c r="B4">
        <f t="shared" si="1"/>
        <v>3</v>
      </c>
      <c r="C4" s="4">
        <f t="shared" ca="1" si="2"/>
        <v>96948</v>
      </c>
      <c r="D4">
        <v>96948</v>
      </c>
      <c r="E4" t="s">
        <v>62</v>
      </c>
      <c r="F4" t="s">
        <v>45</v>
      </c>
      <c r="G4" t="s">
        <v>55</v>
      </c>
      <c r="H4" t="s">
        <v>156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746</v>
      </c>
      <c r="Q4" t="s">
        <v>21</v>
      </c>
      <c r="S4" t="s">
        <v>269</v>
      </c>
      <c r="T4" t="s">
        <v>36</v>
      </c>
      <c r="U4" t="s">
        <v>35</v>
      </c>
      <c r="V4" t="s">
        <v>82</v>
      </c>
      <c r="W4" t="s">
        <v>90</v>
      </c>
      <c r="X4" t="s">
        <v>747</v>
      </c>
      <c r="Y4" t="s">
        <v>484</v>
      </c>
      <c r="AA4" s="2">
        <v>42804.231365740743</v>
      </c>
      <c r="AB4" s="2">
        <v>42804.726319444446</v>
      </c>
      <c r="AD4">
        <v>3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>NoWaive</v>
      </c>
      <c r="AH4" t="str">
        <f t="shared" ca="1" si="7"/>
        <v>unspecified</v>
      </c>
    </row>
    <row r="5" spans="1:34" x14ac:dyDescent="0.3">
      <c r="A5">
        <f t="shared" si="0"/>
        <v>3</v>
      </c>
      <c r="B5">
        <f t="shared" si="1"/>
        <v>3</v>
      </c>
      <c r="C5" s="4">
        <f t="shared" ca="1" si="2"/>
        <v>96951</v>
      </c>
      <c r="D5">
        <v>96951</v>
      </c>
      <c r="E5" t="s">
        <v>62</v>
      </c>
      <c r="F5" t="s">
        <v>45</v>
      </c>
      <c r="G5" t="s">
        <v>55</v>
      </c>
      <c r="H5" t="s">
        <v>156</v>
      </c>
      <c r="J5" t="s">
        <v>123</v>
      </c>
      <c r="K5" t="str">
        <f t="shared" ca="1" si="3"/>
        <v>.</v>
      </c>
      <c r="L5" t="s">
        <v>484</v>
      </c>
      <c r="M5" t="s">
        <v>484</v>
      </c>
      <c r="N5" t="s">
        <v>748</v>
      </c>
      <c r="Q5" t="s">
        <v>21</v>
      </c>
      <c r="S5" t="s">
        <v>269</v>
      </c>
      <c r="T5" t="s">
        <v>23</v>
      </c>
      <c r="U5" t="s">
        <v>22</v>
      </c>
      <c r="V5" t="s">
        <v>82</v>
      </c>
      <c r="W5" t="s">
        <v>95</v>
      </c>
      <c r="X5" t="s">
        <v>145</v>
      </c>
      <c r="Y5" t="s">
        <v>484</v>
      </c>
      <c r="AA5" s="2">
        <v>42804.341458333336</v>
      </c>
      <c r="AB5" s="2">
        <v>42804.387442129628</v>
      </c>
      <c r="AD5">
        <v>2</v>
      </c>
      <c r="AE5" t="str">
        <f t="shared" ca="1" si="4"/>
        <v>ADE</v>
      </c>
      <c r="AF5" t="str">
        <f t="shared" ca="1" si="5"/>
        <v xml:space="preserve"> ---</v>
      </c>
      <c r="AG5" t="str">
        <f t="shared" ca="1" si="6"/>
        <v>NoWaive</v>
      </c>
      <c r="AH5" t="str">
        <f t="shared" ca="1" si="7"/>
        <v>unspecified</v>
      </c>
    </row>
    <row r="6" spans="1:34" x14ac:dyDescent="0.3">
      <c r="A6">
        <f t="shared" si="0"/>
        <v>146</v>
      </c>
      <c r="B6">
        <f t="shared" si="1"/>
        <v>28</v>
      </c>
      <c r="C6" s="4">
        <f t="shared" ca="1" si="2"/>
        <v>90773</v>
      </c>
      <c r="D6">
        <v>90773</v>
      </c>
      <c r="E6" t="s">
        <v>412</v>
      </c>
      <c r="F6" t="s">
        <v>45</v>
      </c>
      <c r="G6" t="s">
        <v>46</v>
      </c>
      <c r="H6" t="s">
        <v>94</v>
      </c>
      <c r="I6" t="s">
        <v>30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294</v>
      </c>
      <c r="Q6" t="s">
        <v>82</v>
      </c>
      <c r="S6" t="s">
        <v>269</v>
      </c>
      <c r="T6" t="s">
        <v>36</v>
      </c>
      <c r="U6" t="s">
        <v>35</v>
      </c>
      <c r="V6" t="s">
        <v>29</v>
      </c>
      <c r="W6" t="s">
        <v>44</v>
      </c>
      <c r="X6" t="s">
        <v>272</v>
      </c>
      <c r="Y6" t="s">
        <v>100</v>
      </c>
      <c r="AA6" s="2">
        <v>42660.272858796299</v>
      </c>
      <c r="AB6" s="2">
        <v>42781.136886574073</v>
      </c>
      <c r="AD6">
        <v>5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>NoWaive</v>
      </c>
      <c r="AH6" t="str">
        <f t="shared" ca="1" si="7"/>
        <v>P2</v>
      </c>
    </row>
    <row r="7" spans="1:34" x14ac:dyDescent="0.3">
      <c r="A7">
        <f t="shared" si="0"/>
        <v>103</v>
      </c>
      <c r="B7">
        <f t="shared" si="1"/>
        <v>28</v>
      </c>
      <c r="C7" s="4">
        <f t="shared" ca="1" si="2"/>
        <v>93106</v>
      </c>
      <c r="D7">
        <v>93106</v>
      </c>
      <c r="E7" t="s">
        <v>412</v>
      </c>
      <c r="F7" t="s">
        <v>45</v>
      </c>
      <c r="G7" t="s">
        <v>46</v>
      </c>
      <c r="H7" t="s">
        <v>184</v>
      </c>
      <c r="I7" t="s">
        <v>245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295</v>
      </c>
      <c r="Q7" t="s">
        <v>82</v>
      </c>
      <c r="S7" t="s">
        <v>269</v>
      </c>
      <c r="T7" t="s">
        <v>36</v>
      </c>
      <c r="U7" t="s">
        <v>39</v>
      </c>
      <c r="V7" t="s">
        <v>82</v>
      </c>
      <c r="W7" t="s">
        <v>95</v>
      </c>
      <c r="X7" t="s">
        <v>272</v>
      </c>
      <c r="Y7" t="s">
        <v>100</v>
      </c>
      <c r="AA7" s="2">
        <v>42704.326469907406</v>
      </c>
      <c r="AB7" s="2">
        <v>42781.164571759262</v>
      </c>
      <c r="AD7">
        <v>4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56</v>
      </c>
      <c r="B8">
        <f t="shared" si="1"/>
        <v>13</v>
      </c>
      <c r="C8" s="4">
        <f t="shared" ca="1" si="2"/>
        <v>94665</v>
      </c>
      <c r="D8">
        <v>94665</v>
      </c>
      <c r="E8" t="s">
        <v>251</v>
      </c>
      <c r="F8" t="s">
        <v>45</v>
      </c>
      <c r="G8" t="s">
        <v>55</v>
      </c>
      <c r="H8" t="s">
        <v>184</v>
      </c>
      <c r="I8" t="s">
        <v>68</v>
      </c>
      <c r="J8" t="s">
        <v>123</v>
      </c>
      <c r="K8" t="str">
        <f t="shared" ca="1" si="3"/>
        <v>.</v>
      </c>
      <c r="L8" t="s">
        <v>484</v>
      </c>
      <c r="M8" t="s">
        <v>630</v>
      </c>
      <c r="N8" t="s">
        <v>298</v>
      </c>
      <c r="Q8" t="s">
        <v>82</v>
      </c>
      <c r="S8" t="s">
        <v>269</v>
      </c>
      <c r="T8" t="s">
        <v>36</v>
      </c>
      <c r="U8" t="s">
        <v>35</v>
      </c>
      <c r="V8" t="s">
        <v>82</v>
      </c>
      <c r="W8" t="s">
        <v>95</v>
      </c>
      <c r="X8" t="s">
        <v>145</v>
      </c>
      <c r="Y8" t="s">
        <v>484</v>
      </c>
      <c r="Z8" t="s">
        <v>192</v>
      </c>
      <c r="AA8" s="2">
        <v>42752.942291666666</v>
      </c>
      <c r="AB8" s="2">
        <v>42794.320231481484</v>
      </c>
      <c r="AD8">
        <v>8</v>
      </c>
      <c r="AE8" t="str">
        <f t="shared" ca="1" si="4"/>
        <v>ADE</v>
      </c>
      <c r="AF8" t="str">
        <f t="shared" ca="1" si="5"/>
        <v>Avitus_1.4.0.59-20170315</v>
      </c>
      <c r="AG8" t="str">
        <f t="shared" ca="1" si="6"/>
        <v>NoWaive</v>
      </c>
      <c r="AH8" t="str">
        <f t="shared" ca="1" si="7"/>
        <v>P0</v>
      </c>
    </row>
    <row r="9" spans="1:34" x14ac:dyDescent="0.3">
      <c r="A9">
        <f t="shared" si="0"/>
        <v>49</v>
      </c>
      <c r="B9">
        <f t="shared" si="1"/>
        <v>12</v>
      </c>
      <c r="C9" s="4">
        <f t="shared" ca="1" si="2"/>
        <v>94952</v>
      </c>
      <c r="D9">
        <v>94952</v>
      </c>
      <c r="E9" t="s">
        <v>251</v>
      </c>
      <c r="F9" t="s">
        <v>45</v>
      </c>
      <c r="G9" t="s">
        <v>55</v>
      </c>
      <c r="H9" t="s">
        <v>184</v>
      </c>
      <c r="I9" t="s">
        <v>68</v>
      </c>
      <c r="J9" t="s">
        <v>123</v>
      </c>
      <c r="K9" t="str">
        <f t="shared" ca="1" si="3"/>
        <v>.</v>
      </c>
      <c r="L9" t="s">
        <v>484</v>
      </c>
      <c r="M9" t="s">
        <v>639</v>
      </c>
      <c r="N9" t="s">
        <v>301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145</v>
      </c>
      <c r="Y9" t="s">
        <v>484</v>
      </c>
      <c r="Z9" t="s">
        <v>192</v>
      </c>
      <c r="AA9" s="2">
        <v>42759.143217592595</v>
      </c>
      <c r="AB9" s="2">
        <v>42795.058958333335</v>
      </c>
      <c r="AD9">
        <v>4</v>
      </c>
      <c r="AE9" t="str">
        <f t="shared" ca="1" si="4"/>
        <v>ADE</v>
      </c>
      <c r="AF9" t="str">
        <f t="shared" ca="1" si="5"/>
        <v>Avitus_1.4.0.60-20170322</v>
      </c>
      <c r="AG9" t="str">
        <f t="shared" ca="1" si="6"/>
        <v>NoWaive</v>
      </c>
      <c r="AH9" t="str">
        <f t="shared" ca="1" si="7"/>
        <v>P0</v>
      </c>
    </row>
    <row r="10" spans="1:34" x14ac:dyDescent="0.3">
      <c r="A10">
        <f t="shared" si="0"/>
        <v>48</v>
      </c>
      <c r="B10">
        <f t="shared" si="1"/>
        <v>12</v>
      </c>
      <c r="C10" s="4">
        <f t="shared" ca="1" si="2"/>
        <v>95010</v>
      </c>
      <c r="D10">
        <v>95010</v>
      </c>
      <c r="E10" t="s">
        <v>251</v>
      </c>
      <c r="F10" t="s">
        <v>45</v>
      </c>
      <c r="G10" t="s">
        <v>55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639</v>
      </c>
      <c r="N10" t="s">
        <v>302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95</v>
      </c>
      <c r="X10" t="s">
        <v>145</v>
      </c>
      <c r="Y10" t="s">
        <v>484</v>
      </c>
      <c r="AA10" s="2">
        <v>42760.091064814813</v>
      </c>
      <c r="AB10" s="2">
        <v>42795.057928240742</v>
      </c>
      <c r="AD10">
        <v>6</v>
      </c>
      <c r="AE10" t="str">
        <f t="shared" ca="1" si="4"/>
        <v>ADE</v>
      </c>
      <c r="AF10" t="str">
        <f t="shared" ca="1" si="5"/>
        <v>Avitus_1.4.0.60-20170322</v>
      </c>
      <c r="AG10" t="str">
        <f t="shared" ca="1" si="6"/>
        <v>NoWaive</v>
      </c>
      <c r="AH10" t="str">
        <f t="shared" ca="1" si="7"/>
        <v>P0</v>
      </c>
    </row>
    <row r="11" spans="1:34" x14ac:dyDescent="0.3">
      <c r="A11">
        <f t="shared" si="0"/>
        <v>35</v>
      </c>
      <c r="B11">
        <f t="shared" si="1"/>
        <v>5</v>
      </c>
      <c r="C11" s="4">
        <f t="shared" ca="1" si="2"/>
        <v>95630</v>
      </c>
      <c r="D11">
        <v>95630</v>
      </c>
      <c r="E11" t="s">
        <v>248</v>
      </c>
      <c r="F11" t="s">
        <v>45</v>
      </c>
      <c r="G11" t="s">
        <v>55</v>
      </c>
      <c r="H11" t="s">
        <v>184</v>
      </c>
      <c r="I11" t="s">
        <v>68</v>
      </c>
      <c r="J11" t="s">
        <v>123</v>
      </c>
      <c r="K11" t="str">
        <f t="shared" ca="1" si="3"/>
        <v>.</v>
      </c>
      <c r="L11" t="s">
        <v>484</v>
      </c>
      <c r="M11" t="s">
        <v>630</v>
      </c>
      <c r="N11" t="s">
        <v>289</v>
      </c>
      <c r="Q11" t="s">
        <v>82</v>
      </c>
      <c r="S11" t="s">
        <v>269</v>
      </c>
      <c r="T11" t="s">
        <v>51</v>
      </c>
      <c r="U11" t="s">
        <v>39</v>
      </c>
      <c r="V11" t="s">
        <v>82</v>
      </c>
      <c r="W11" t="s">
        <v>95</v>
      </c>
      <c r="X11" t="s">
        <v>290</v>
      </c>
      <c r="Y11" t="s">
        <v>484</v>
      </c>
      <c r="AA11" s="2">
        <v>42774.405694444446</v>
      </c>
      <c r="AB11" s="2">
        <v>42802.982881944445</v>
      </c>
      <c r="AD11">
        <v>4</v>
      </c>
      <c r="AE11" t="str">
        <f t="shared" ca="1" si="4"/>
        <v>ADE</v>
      </c>
      <c r="AF11" t="str">
        <f t="shared" ca="1" si="5"/>
        <v>Avitus_1.4.0.59-20170315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27</v>
      </c>
      <c r="B12">
        <f t="shared" si="1"/>
        <v>5</v>
      </c>
      <c r="C12" s="4">
        <f t="shared" ca="1" si="2"/>
        <v>96027</v>
      </c>
      <c r="D12">
        <v>96027</v>
      </c>
      <c r="E12" t="s">
        <v>138</v>
      </c>
      <c r="F12" t="s">
        <v>45</v>
      </c>
      <c r="G12" t="s">
        <v>445</v>
      </c>
      <c r="H12" t="s">
        <v>94</v>
      </c>
      <c r="I12" t="s">
        <v>247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458</v>
      </c>
      <c r="Q12" t="s">
        <v>82</v>
      </c>
      <c r="S12" t="s">
        <v>269</v>
      </c>
      <c r="T12" t="s">
        <v>23</v>
      </c>
      <c r="U12" t="s">
        <v>22</v>
      </c>
      <c r="V12" t="s">
        <v>29</v>
      </c>
      <c r="W12" t="s">
        <v>54</v>
      </c>
      <c r="X12" t="s">
        <v>412</v>
      </c>
      <c r="Y12" t="s">
        <v>484</v>
      </c>
      <c r="Z12" t="s">
        <v>119</v>
      </c>
      <c r="AA12" s="2">
        <v>42782.220729166664</v>
      </c>
      <c r="AB12" s="2">
        <v>42802.698298611111</v>
      </c>
      <c r="AD12">
        <v>3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P2</v>
      </c>
    </row>
    <row r="13" spans="1:34" x14ac:dyDescent="0.3">
      <c r="A13">
        <f t="shared" si="0"/>
        <v>22</v>
      </c>
      <c r="B13">
        <f t="shared" si="1"/>
        <v>0</v>
      </c>
      <c r="C13" s="4">
        <f t="shared" ca="1" si="2"/>
        <v>96257</v>
      </c>
      <c r="D13">
        <v>96257</v>
      </c>
      <c r="E13" t="s">
        <v>110</v>
      </c>
      <c r="F13" t="s">
        <v>45</v>
      </c>
      <c r="G13" t="s">
        <v>46</v>
      </c>
      <c r="H13" t="s">
        <v>184</v>
      </c>
      <c r="I13" t="s">
        <v>649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535</v>
      </c>
      <c r="Q13" t="s">
        <v>82</v>
      </c>
      <c r="S13" t="s">
        <v>269</v>
      </c>
      <c r="T13" t="s">
        <v>23</v>
      </c>
      <c r="U13" t="s">
        <v>39</v>
      </c>
      <c r="V13" t="s">
        <v>82</v>
      </c>
      <c r="W13" t="s">
        <v>90</v>
      </c>
      <c r="X13" t="s">
        <v>536</v>
      </c>
      <c r="Y13" t="s">
        <v>484</v>
      </c>
      <c r="AA13" s="2">
        <v>42787.972685185188</v>
      </c>
      <c r="AB13" s="2">
        <v>42807.226469907408</v>
      </c>
      <c r="AD13">
        <v>5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19</v>
      </c>
      <c r="B14">
        <f t="shared" si="1"/>
        <v>16</v>
      </c>
      <c r="C14" s="4">
        <f t="shared" ca="1" si="2"/>
        <v>96357</v>
      </c>
      <c r="D14">
        <v>96357</v>
      </c>
      <c r="E14" t="s">
        <v>248</v>
      </c>
      <c r="F14" t="s">
        <v>45</v>
      </c>
      <c r="G14" t="s">
        <v>55</v>
      </c>
      <c r="H14" t="s">
        <v>184</v>
      </c>
      <c r="I14" t="s">
        <v>81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585</v>
      </c>
      <c r="Q14" t="s">
        <v>82</v>
      </c>
      <c r="S14" t="s">
        <v>269</v>
      </c>
      <c r="T14" t="s">
        <v>36</v>
      </c>
      <c r="U14" t="s">
        <v>35</v>
      </c>
      <c r="V14" t="s">
        <v>82</v>
      </c>
      <c r="W14" t="s">
        <v>95</v>
      </c>
      <c r="X14" t="s">
        <v>410</v>
      </c>
      <c r="Y14" t="s">
        <v>484</v>
      </c>
      <c r="AA14" s="2">
        <v>42790.228784722225</v>
      </c>
      <c r="AB14" s="2">
        <v>42793.251180555555</v>
      </c>
      <c r="AD14">
        <v>1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19</v>
      </c>
      <c r="B15">
        <f t="shared" si="1"/>
        <v>16</v>
      </c>
      <c r="C15" s="4">
        <f t="shared" ca="1" si="2"/>
        <v>96366</v>
      </c>
      <c r="D15">
        <v>96366</v>
      </c>
      <c r="E15" t="s">
        <v>59</v>
      </c>
      <c r="F15" t="s">
        <v>45</v>
      </c>
      <c r="G15" t="s">
        <v>46</v>
      </c>
      <c r="H15" t="s">
        <v>184</v>
      </c>
      <c r="I15" t="s">
        <v>81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587</v>
      </c>
      <c r="P15" t="s">
        <v>117</v>
      </c>
      <c r="Q15" t="s">
        <v>82</v>
      </c>
      <c r="S15" t="s">
        <v>269</v>
      </c>
      <c r="T15" t="s">
        <v>36</v>
      </c>
      <c r="U15" t="s">
        <v>35</v>
      </c>
      <c r="V15" t="s">
        <v>82</v>
      </c>
      <c r="W15" t="s">
        <v>109</v>
      </c>
      <c r="X15" t="s">
        <v>410</v>
      </c>
      <c r="Y15" t="s">
        <v>484</v>
      </c>
      <c r="AA15" s="2">
        <v>42790.25513888889</v>
      </c>
      <c r="AB15" s="2">
        <v>42793.286423611113</v>
      </c>
      <c r="AD15">
        <v>1</v>
      </c>
      <c r="AE15" t="str">
        <f t="shared" ca="1" si="4"/>
        <v>ADE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x14ac:dyDescent="0.3">
      <c r="A16">
        <f t="shared" si="0"/>
        <v>19</v>
      </c>
      <c r="B16">
        <f t="shared" si="1"/>
        <v>13</v>
      </c>
      <c r="C16" s="4">
        <f t="shared" ca="1" si="2"/>
        <v>96370</v>
      </c>
      <c r="D16">
        <v>96370</v>
      </c>
      <c r="E16" t="s">
        <v>62</v>
      </c>
      <c r="F16" t="s">
        <v>45</v>
      </c>
      <c r="G16" t="s">
        <v>46</v>
      </c>
      <c r="H16" t="s">
        <v>184</v>
      </c>
      <c r="I16" t="s">
        <v>560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591</v>
      </c>
      <c r="Q16" t="s">
        <v>82</v>
      </c>
      <c r="S16" t="s">
        <v>269</v>
      </c>
      <c r="T16" t="s">
        <v>23</v>
      </c>
      <c r="U16" t="s">
        <v>39</v>
      </c>
      <c r="V16" t="s">
        <v>82</v>
      </c>
      <c r="W16" t="s">
        <v>95</v>
      </c>
      <c r="X16" t="s">
        <v>405</v>
      </c>
      <c r="Y16" t="s">
        <v>484</v>
      </c>
      <c r="AA16" s="2">
        <v>42790.31486111111</v>
      </c>
      <c r="AB16" s="2">
        <v>42794.964004629626</v>
      </c>
      <c r="AD16">
        <v>6</v>
      </c>
      <c r="AE16" t="str">
        <f t="shared" ca="1" si="4"/>
        <v>ADE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6</v>
      </c>
      <c r="B17">
        <f t="shared" si="1"/>
        <v>5</v>
      </c>
      <c r="C17" s="4">
        <f t="shared" ca="1" si="2"/>
        <v>96765</v>
      </c>
      <c r="D17">
        <v>96765</v>
      </c>
      <c r="E17" t="s">
        <v>650</v>
      </c>
      <c r="F17" t="s">
        <v>45</v>
      </c>
      <c r="G17" t="s">
        <v>266</v>
      </c>
      <c r="H17" t="s">
        <v>156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669</v>
      </c>
      <c r="Q17" t="s">
        <v>82</v>
      </c>
      <c r="S17" t="s">
        <v>269</v>
      </c>
      <c r="T17" t="s">
        <v>36</v>
      </c>
      <c r="U17" t="s">
        <v>50</v>
      </c>
      <c r="V17" t="s">
        <v>82</v>
      </c>
      <c r="W17" t="s">
        <v>105</v>
      </c>
      <c r="X17" t="s">
        <v>650</v>
      </c>
      <c r="Y17" t="s">
        <v>484</v>
      </c>
      <c r="AA17" s="2">
        <v>42801.107604166667</v>
      </c>
      <c r="AB17" s="2">
        <v>42802.684305555558</v>
      </c>
      <c r="AD17">
        <v>3</v>
      </c>
      <c r="AE17" t="str">
        <f t="shared" ca="1" si="4"/>
        <v>ADE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unspecified</v>
      </c>
    </row>
    <row r="18" spans="1:34" x14ac:dyDescent="0.3">
      <c r="A18">
        <f t="shared" si="0"/>
        <v>6</v>
      </c>
      <c r="B18">
        <f t="shared" si="1"/>
        <v>3</v>
      </c>
      <c r="C18" s="4">
        <f t="shared" ca="1" si="2"/>
        <v>96764</v>
      </c>
      <c r="D18">
        <v>96764</v>
      </c>
      <c r="E18" t="s">
        <v>412</v>
      </c>
      <c r="F18" t="s">
        <v>63</v>
      </c>
      <c r="G18" t="s">
        <v>647</v>
      </c>
      <c r="H18" t="s">
        <v>156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653</v>
      </c>
      <c r="Q18" t="s">
        <v>21</v>
      </c>
      <c r="S18" t="s">
        <v>269</v>
      </c>
      <c r="T18" t="s">
        <v>23</v>
      </c>
      <c r="U18" t="s">
        <v>22</v>
      </c>
      <c r="V18" t="s">
        <v>82</v>
      </c>
      <c r="W18" t="s">
        <v>90</v>
      </c>
      <c r="X18" t="s">
        <v>654</v>
      </c>
      <c r="Y18" t="s">
        <v>484</v>
      </c>
      <c r="AA18" s="2">
        <v>42801.104432870372</v>
      </c>
      <c r="AB18" s="2">
        <v>42804.02915509259</v>
      </c>
      <c r="AD18">
        <v>9</v>
      </c>
      <c r="AE18" t="str">
        <f t="shared" ca="1" si="4"/>
        <v>AvatarFS</v>
      </c>
      <c r="AF18" t="str">
        <f t="shared" ca="1" si="5"/>
        <v xml:space="preserve"> ---</v>
      </c>
      <c r="AG18" t="str">
        <f t="shared" ca="1" si="6"/>
        <v>NoWaive</v>
      </c>
      <c r="AH18" t="str">
        <f t="shared" ca="1" si="7"/>
        <v>unspecified</v>
      </c>
    </row>
    <row r="19" spans="1:34" x14ac:dyDescent="0.3">
      <c r="A19">
        <f t="shared" si="0"/>
        <v>4</v>
      </c>
      <c r="B19">
        <f t="shared" si="1"/>
        <v>3</v>
      </c>
      <c r="C19" s="4">
        <f t="shared" ca="1" si="2"/>
        <v>96925</v>
      </c>
      <c r="D19">
        <v>96925</v>
      </c>
      <c r="E19" t="s">
        <v>62</v>
      </c>
      <c r="F19" t="s">
        <v>63</v>
      </c>
      <c r="G19" t="s">
        <v>733</v>
      </c>
      <c r="H19" t="s">
        <v>156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741</v>
      </c>
      <c r="O19">
        <v>17067</v>
      </c>
      <c r="Q19" t="s">
        <v>21</v>
      </c>
      <c r="S19" t="s">
        <v>269</v>
      </c>
      <c r="T19" t="s">
        <v>36</v>
      </c>
      <c r="U19" t="s">
        <v>22</v>
      </c>
      <c r="V19" t="s">
        <v>190</v>
      </c>
      <c r="W19" t="s">
        <v>26</v>
      </c>
      <c r="X19" t="s">
        <v>742</v>
      </c>
      <c r="Y19" t="s">
        <v>100</v>
      </c>
      <c r="AA19" s="2">
        <v>42803.627939814818</v>
      </c>
      <c r="AB19" s="2">
        <v>42804.387569444443</v>
      </c>
      <c r="AD19">
        <v>5</v>
      </c>
      <c r="AE19" t="str">
        <f t="shared" ca="1" si="4"/>
        <v>AvatarFS</v>
      </c>
      <c r="AF19" t="str">
        <f t="shared" ca="1" si="5"/>
        <v xml:space="preserve"> ---</v>
      </c>
      <c r="AG19" t="str">
        <f t="shared" ca="1" si="6"/>
        <v>NoWaive</v>
      </c>
      <c r="AH19" t="str">
        <f t="shared" ca="1" si="7"/>
        <v>unspecified</v>
      </c>
    </row>
    <row r="20" spans="1:34" x14ac:dyDescent="0.3">
      <c r="A20">
        <f t="shared" si="0"/>
        <v>63</v>
      </c>
      <c r="B20">
        <f t="shared" si="1"/>
        <v>19</v>
      </c>
      <c r="C20" s="4">
        <f t="shared" ca="1" si="2"/>
        <v>94384</v>
      </c>
      <c r="D20">
        <v>94384</v>
      </c>
      <c r="E20" t="s">
        <v>130</v>
      </c>
      <c r="F20" t="s">
        <v>63</v>
      </c>
      <c r="G20" t="s">
        <v>64</v>
      </c>
      <c r="H20" t="s">
        <v>184</v>
      </c>
      <c r="I20" t="s">
        <v>81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308</v>
      </c>
      <c r="Q20" t="s">
        <v>82</v>
      </c>
      <c r="S20" t="s">
        <v>269</v>
      </c>
      <c r="T20" t="s">
        <v>36</v>
      </c>
      <c r="U20" t="s">
        <v>22</v>
      </c>
      <c r="V20" t="s">
        <v>82</v>
      </c>
      <c r="W20" t="s">
        <v>90</v>
      </c>
      <c r="X20" t="s">
        <v>300</v>
      </c>
      <c r="Y20" t="s">
        <v>484</v>
      </c>
      <c r="AA20" s="2">
        <v>42745.123425925929</v>
      </c>
      <c r="AB20" s="2">
        <v>42790.00309027778</v>
      </c>
      <c r="AD20">
        <v>8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46</v>
      </c>
      <c r="B21">
        <f t="shared" si="1"/>
        <v>5</v>
      </c>
      <c r="C21" s="4">
        <f t="shared" ca="1" si="2"/>
        <v>95107</v>
      </c>
      <c r="D21">
        <v>95107</v>
      </c>
      <c r="E21" t="s">
        <v>146</v>
      </c>
      <c r="F21" t="s">
        <v>63</v>
      </c>
      <c r="G21" t="s">
        <v>66</v>
      </c>
      <c r="H21" t="s">
        <v>184</v>
      </c>
      <c r="I21" t="s">
        <v>30</v>
      </c>
      <c r="J21" t="s">
        <v>123</v>
      </c>
      <c r="K21" t="str">
        <f t="shared" ca="1" si="3"/>
        <v>.</v>
      </c>
      <c r="L21" t="s">
        <v>484</v>
      </c>
      <c r="M21" t="s">
        <v>630</v>
      </c>
      <c r="N21" t="s">
        <v>309</v>
      </c>
      <c r="P21" t="s">
        <v>210</v>
      </c>
      <c r="Q21" t="s">
        <v>82</v>
      </c>
      <c r="S21" t="s">
        <v>269</v>
      </c>
      <c r="T21" t="s">
        <v>23</v>
      </c>
      <c r="U21" t="s">
        <v>22</v>
      </c>
      <c r="V21" t="s">
        <v>82</v>
      </c>
      <c r="W21" t="s">
        <v>54</v>
      </c>
      <c r="X21" t="s">
        <v>146</v>
      </c>
      <c r="Y21" t="s">
        <v>484</v>
      </c>
      <c r="AA21" s="2">
        <v>42762.147650462961</v>
      </c>
      <c r="AB21" s="2">
        <v>42802.695787037039</v>
      </c>
      <c r="AD21">
        <v>4</v>
      </c>
      <c r="AE21" t="str">
        <f t="shared" ca="1" si="4"/>
        <v>AvatarFS</v>
      </c>
      <c r="AF21" t="str">
        <f t="shared" ca="1" si="5"/>
        <v>Avitus_1.4.0.59-20170315</v>
      </c>
      <c r="AG21" t="str">
        <f t="shared" ca="1" si="6"/>
        <v>NoWaive</v>
      </c>
      <c r="AH21" t="str">
        <f t="shared" ca="1" si="7"/>
        <v>P0</v>
      </c>
    </row>
    <row r="22" spans="1:34" x14ac:dyDescent="0.3">
      <c r="A22">
        <f t="shared" si="0"/>
        <v>27</v>
      </c>
      <c r="B22">
        <f t="shared" si="1"/>
        <v>5</v>
      </c>
      <c r="C22" s="4">
        <f t="shared" ca="1" si="2"/>
        <v>96022</v>
      </c>
      <c r="D22">
        <v>96022</v>
      </c>
      <c r="E22" t="s">
        <v>104</v>
      </c>
      <c r="F22" t="s">
        <v>63</v>
      </c>
      <c r="G22" t="s">
        <v>446</v>
      </c>
      <c r="H22" t="s">
        <v>184</v>
      </c>
      <c r="I22" t="s">
        <v>245</v>
      </c>
      <c r="J22" t="s">
        <v>123</v>
      </c>
      <c r="K22" t="str">
        <f t="shared" ca="1" si="3"/>
        <v>.</v>
      </c>
      <c r="L22" t="s">
        <v>484</v>
      </c>
      <c r="M22" t="s">
        <v>630</v>
      </c>
      <c r="N22" t="s">
        <v>459</v>
      </c>
      <c r="P22" t="s">
        <v>101</v>
      </c>
      <c r="Q22" t="s">
        <v>82</v>
      </c>
      <c r="S22" t="s">
        <v>269</v>
      </c>
      <c r="T22" t="s">
        <v>51</v>
      </c>
      <c r="U22" t="s">
        <v>35</v>
      </c>
      <c r="V22" t="s">
        <v>29</v>
      </c>
      <c r="W22" t="s">
        <v>54</v>
      </c>
      <c r="X22" t="s">
        <v>412</v>
      </c>
      <c r="Y22" t="s">
        <v>103</v>
      </c>
      <c r="AA22" s="2">
        <v>42782.211585648147</v>
      </c>
      <c r="AB22" s="2">
        <v>42802.185312499998</v>
      </c>
      <c r="AD22">
        <v>4</v>
      </c>
      <c r="AE22" t="str">
        <f t="shared" ca="1" si="4"/>
        <v>AvatarFS</v>
      </c>
      <c r="AF22" t="str">
        <f t="shared" ca="1" si="5"/>
        <v>Avitus_1.4.0.59-20170315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21</v>
      </c>
      <c r="B23">
        <f t="shared" si="1"/>
        <v>7</v>
      </c>
      <c r="C23" s="4">
        <f t="shared" ca="1" si="2"/>
        <v>96279</v>
      </c>
      <c r="D23">
        <v>96279</v>
      </c>
      <c r="E23" t="s">
        <v>56</v>
      </c>
      <c r="F23" t="s">
        <v>63</v>
      </c>
      <c r="G23" t="s">
        <v>55</v>
      </c>
      <c r="H23" t="s">
        <v>184</v>
      </c>
      <c r="I23" t="s">
        <v>649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545</v>
      </c>
      <c r="Q23" t="s">
        <v>82</v>
      </c>
      <c r="S23" t="s">
        <v>269</v>
      </c>
      <c r="T23" t="s">
        <v>36</v>
      </c>
      <c r="U23" t="s">
        <v>22</v>
      </c>
      <c r="V23" t="s">
        <v>82</v>
      </c>
      <c r="W23" t="s">
        <v>90</v>
      </c>
      <c r="X23" t="s">
        <v>405</v>
      </c>
      <c r="Y23" t="s">
        <v>100</v>
      </c>
      <c r="AA23" s="2">
        <v>42788.363287037035</v>
      </c>
      <c r="AB23" s="2">
        <v>42800.174155092594</v>
      </c>
      <c r="AD23">
        <v>2</v>
      </c>
      <c r="AE23" t="str">
        <f t="shared" ca="1" si="4"/>
        <v>AvatarFS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9</v>
      </c>
      <c r="B24">
        <f t="shared" si="1"/>
        <v>4</v>
      </c>
      <c r="C24" s="4">
        <f t="shared" ca="1" si="2"/>
        <v>96673</v>
      </c>
      <c r="D24">
        <v>96673</v>
      </c>
      <c r="E24" t="s">
        <v>410</v>
      </c>
      <c r="F24" t="s">
        <v>63</v>
      </c>
      <c r="G24" t="s">
        <v>647</v>
      </c>
      <c r="H24" t="s">
        <v>184</v>
      </c>
      <c r="I24" t="s">
        <v>81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670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90</v>
      </c>
      <c r="X24" t="s">
        <v>654</v>
      </c>
      <c r="Y24" t="s">
        <v>484</v>
      </c>
      <c r="AA24" s="2">
        <v>42798.216932870368</v>
      </c>
      <c r="AB24" s="2">
        <v>42803.191574074073</v>
      </c>
      <c r="AD24">
        <v>4</v>
      </c>
      <c r="AE24" t="str">
        <f t="shared" ca="1" si="4"/>
        <v>AvatarFS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344</v>
      </c>
      <c r="B25">
        <f t="shared" si="1"/>
        <v>53</v>
      </c>
      <c r="C25" s="4">
        <f t="shared" ca="1" si="2"/>
        <v>79691</v>
      </c>
      <c r="D25">
        <v>79691</v>
      </c>
      <c r="E25" t="s">
        <v>69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310</v>
      </c>
      <c r="Q25" t="s">
        <v>82</v>
      </c>
      <c r="S25" t="s">
        <v>269</v>
      </c>
      <c r="T25" t="s">
        <v>23</v>
      </c>
      <c r="U25" t="s">
        <v>22</v>
      </c>
      <c r="V25" t="s">
        <v>82</v>
      </c>
      <c r="W25" t="s">
        <v>95</v>
      </c>
      <c r="X25" t="s">
        <v>311</v>
      </c>
      <c r="Y25" t="s">
        <v>484</v>
      </c>
      <c r="Z25" t="s">
        <v>312</v>
      </c>
      <c r="AA25" s="2">
        <v>42458.048437500001</v>
      </c>
      <c r="AB25" s="2">
        <v>42755.033599537041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252</v>
      </c>
      <c r="B26">
        <f t="shared" si="1"/>
        <v>36</v>
      </c>
      <c r="C26" s="4">
        <f t="shared" ca="1" si="2"/>
        <v>85572</v>
      </c>
      <c r="D26">
        <v>85572</v>
      </c>
      <c r="E26" t="s">
        <v>252</v>
      </c>
      <c r="F26" t="s">
        <v>70</v>
      </c>
      <c r="G26" t="s">
        <v>71</v>
      </c>
      <c r="H26" t="s">
        <v>184</v>
      </c>
      <c r="I26" t="s">
        <v>81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313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95</v>
      </c>
      <c r="X26" t="s">
        <v>272</v>
      </c>
      <c r="Y26" t="s">
        <v>484</v>
      </c>
      <c r="AA26" s="2">
        <v>42552.705081018517</v>
      </c>
      <c r="AB26" s="2">
        <v>42773.558530092596</v>
      </c>
      <c r="AD26">
        <v>6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194</v>
      </c>
      <c r="B27">
        <f t="shared" si="1"/>
        <v>53</v>
      </c>
      <c r="C27" s="4">
        <f t="shared" ca="1" si="2"/>
        <v>88250</v>
      </c>
      <c r="D27">
        <v>88250</v>
      </c>
      <c r="E27" t="s">
        <v>72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314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105</v>
      </c>
      <c r="X27" t="s">
        <v>315</v>
      </c>
      <c r="Y27" t="s">
        <v>484</v>
      </c>
      <c r="Z27" t="s">
        <v>316</v>
      </c>
      <c r="AA27" s="2">
        <v>42611.350347222222</v>
      </c>
      <c r="AB27" s="2">
        <v>42755.033576388887</v>
      </c>
      <c r="AD27">
        <v>7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3</v>
      </c>
      <c r="B28">
        <f t="shared" si="1"/>
        <v>3</v>
      </c>
      <c r="C28" s="4">
        <f t="shared" ca="1" si="2"/>
        <v>96941</v>
      </c>
      <c r="D28">
        <v>96941</v>
      </c>
      <c r="E28" t="s">
        <v>69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749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54</v>
      </c>
      <c r="X28" t="s">
        <v>188</v>
      </c>
      <c r="Y28" t="s">
        <v>484</v>
      </c>
      <c r="Z28" t="s">
        <v>335</v>
      </c>
      <c r="AA28" s="2">
        <v>42804.150763888887</v>
      </c>
      <c r="AB28" s="2">
        <v>42804.495324074072</v>
      </c>
      <c r="AD28">
        <v>8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unspecified</v>
      </c>
    </row>
    <row r="29" spans="1:34" x14ac:dyDescent="0.3">
      <c r="A29">
        <f t="shared" si="0"/>
        <v>6</v>
      </c>
      <c r="B29">
        <f t="shared" si="1"/>
        <v>0</v>
      </c>
      <c r="C29" s="4">
        <f t="shared" ca="1" si="2"/>
        <v>96827</v>
      </c>
      <c r="D29">
        <v>96827</v>
      </c>
      <c r="E29" t="s">
        <v>140</v>
      </c>
      <c r="F29" t="s">
        <v>253</v>
      </c>
      <c r="G29" t="s">
        <v>254</v>
      </c>
      <c r="H29" t="s">
        <v>94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630</v>
      </c>
      <c r="N29" t="s">
        <v>714</v>
      </c>
      <c r="P29" t="s">
        <v>716</v>
      </c>
      <c r="Q29" t="s">
        <v>82</v>
      </c>
      <c r="S29" t="s">
        <v>269</v>
      </c>
      <c r="T29" t="s">
        <v>23</v>
      </c>
      <c r="U29" t="s">
        <v>22</v>
      </c>
      <c r="V29" t="s">
        <v>82</v>
      </c>
      <c r="W29" t="s">
        <v>52</v>
      </c>
      <c r="X29" t="s">
        <v>413</v>
      </c>
      <c r="Y29" t="s">
        <v>484</v>
      </c>
      <c r="Z29" t="s">
        <v>319</v>
      </c>
      <c r="AA29" s="2">
        <v>42801.872604166667</v>
      </c>
      <c r="AB29" s="2">
        <v>42807.134386574071</v>
      </c>
      <c r="AD29">
        <v>1</v>
      </c>
      <c r="AE29" t="str">
        <f t="shared" ca="1" si="4"/>
        <v>File Access Auditing</v>
      </c>
      <c r="AF29" t="str">
        <f t="shared" ca="1" si="5"/>
        <v>Avitus_1.4.0.59-20170315</v>
      </c>
      <c r="AG29" t="str">
        <f t="shared" ca="1" si="6"/>
        <v>NoWaive</v>
      </c>
      <c r="AH29" t="str">
        <f t="shared" ca="1" si="7"/>
        <v>P2</v>
      </c>
    </row>
    <row r="30" spans="1:34" x14ac:dyDescent="0.3">
      <c r="A30">
        <f t="shared" si="0"/>
        <v>4</v>
      </c>
      <c r="B30">
        <f t="shared" si="1"/>
        <v>4</v>
      </c>
      <c r="C30" s="4">
        <f t="shared" ca="1" si="2"/>
        <v>96889</v>
      </c>
      <c r="D30">
        <v>96889</v>
      </c>
      <c r="E30" t="s">
        <v>413</v>
      </c>
      <c r="F30" t="s">
        <v>253</v>
      </c>
      <c r="G30" t="s">
        <v>255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630</v>
      </c>
      <c r="N30" t="s">
        <v>715</v>
      </c>
      <c r="P30" t="s">
        <v>716</v>
      </c>
      <c r="Q30" t="s">
        <v>82</v>
      </c>
      <c r="S30" t="s">
        <v>269</v>
      </c>
      <c r="T30" t="s">
        <v>36</v>
      </c>
      <c r="U30" t="s">
        <v>22</v>
      </c>
      <c r="V30" t="s">
        <v>156</v>
      </c>
      <c r="W30" t="s">
        <v>95</v>
      </c>
      <c r="X30" t="s">
        <v>257</v>
      </c>
      <c r="Y30" t="s">
        <v>484</v>
      </c>
      <c r="Z30" t="s">
        <v>319</v>
      </c>
      <c r="AA30" s="2">
        <v>42803.132060185184</v>
      </c>
      <c r="AB30" s="2">
        <v>42803.330208333333</v>
      </c>
      <c r="AD30">
        <v>3</v>
      </c>
      <c r="AE30" t="str">
        <f t="shared" ca="1" si="4"/>
        <v>File Access Auditing</v>
      </c>
      <c r="AF30" t="str">
        <f t="shared" ca="1" si="5"/>
        <v>Avitus_1.4.0.59-20170315</v>
      </c>
      <c r="AG30" t="str">
        <f t="shared" ca="1" si="6"/>
        <v>NoWaive</v>
      </c>
      <c r="AH30" t="str">
        <f t="shared" ca="1" si="7"/>
        <v>P0</v>
      </c>
    </row>
    <row r="31" spans="1:34" x14ac:dyDescent="0.3">
      <c r="A31">
        <f t="shared" si="0"/>
        <v>4</v>
      </c>
      <c r="B31">
        <f t="shared" si="1"/>
        <v>0</v>
      </c>
      <c r="C31" s="4">
        <f t="shared" ca="1" si="2"/>
        <v>96893</v>
      </c>
      <c r="D31">
        <v>96893</v>
      </c>
      <c r="E31" t="s">
        <v>257</v>
      </c>
      <c r="F31" t="s">
        <v>253</v>
      </c>
      <c r="G31" t="s">
        <v>254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707</v>
      </c>
      <c r="Q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95</v>
      </c>
      <c r="X31" t="s">
        <v>257</v>
      </c>
      <c r="Y31" t="s">
        <v>484</v>
      </c>
      <c r="Z31" t="s">
        <v>319</v>
      </c>
      <c r="AA31" s="2">
        <v>42803.157187500001</v>
      </c>
      <c r="AB31" s="2">
        <v>42807.37</v>
      </c>
      <c r="AD31">
        <v>10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16</v>
      </c>
      <c r="B32">
        <f t="shared" si="1"/>
        <v>5</v>
      </c>
      <c r="C32" s="4">
        <f t="shared" ca="1" si="2"/>
        <v>96441</v>
      </c>
      <c r="D32">
        <v>96441</v>
      </c>
      <c r="E32" t="s">
        <v>703</v>
      </c>
      <c r="F32" t="s">
        <v>48</v>
      </c>
      <c r="G32" t="s">
        <v>466</v>
      </c>
      <c r="H32" t="s">
        <v>184</v>
      </c>
      <c r="I32" t="s">
        <v>81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717</v>
      </c>
      <c r="Q32" t="s">
        <v>82</v>
      </c>
      <c r="S32" t="s">
        <v>269</v>
      </c>
      <c r="T32" t="s">
        <v>36</v>
      </c>
      <c r="U32" t="s">
        <v>35</v>
      </c>
      <c r="V32" t="s">
        <v>82</v>
      </c>
      <c r="W32" t="s">
        <v>54</v>
      </c>
      <c r="X32" t="s">
        <v>41</v>
      </c>
      <c r="Y32" t="s">
        <v>484</v>
      </c>
      <c r="AA32" s="2">
        <v>42793.647534722222</v>
      </c>
      <c r="AB32" s="2">
        <v>42802.685624999998</v>
      </c>
      <c r="AC32" t="s">
        <v>718</v>
      </c>
      <c r="AD32">
        <v>5</v>
      </c>
      <c r="AE32" t="str">
        <f t="shared" ca="1" si="4"/>
        <v>FileSystem Management (IAS)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P0</v>
      </c>
    </row>
    <row r="33" spans="1:34" x14ac:dyDescent="0.3">
      <c r="A33">
        <f t="shared" si="0"/>
        <v>0</v>
      </c>
      <c r="B33">
        <f t="shared" si="1"/>
        <v>0</v>
      </c>
      <c r="C33" s="4">
        <f t="shared" ca="1" si="2"/>
        <v>96977</v>
      </c>
      <c r="D33">
        <v>96977</v>
      </c>
      <c r="E33" t="s">
        <v>465</v>
      </c>
      <c r="F33" t="s">
        <v>48</v>
      </c>
      <c r="G33" t="s">
        <v>466</v>
      </c>
      <c r="H33" t="s">
        <v>184</v>
      </c>
      <c r="I33" t="s">
        <v>81</v>
      </c>
      <c r="J33" t="s">
        <v>123</v>
      </c>
      <c r="K33" t="str">
        <f t="shared" ca="1" si="3"/>
        <v>NTR</v>
      </c>
      <c r="L33" t="s">
        <v>484</v>
      </c>
      <c r="M33" t="s">
        <v>484</v>
      </c>
      <c r="N33" t="s">
        <v>757</v>
      </c>
      <c r="Q33" t="s">
        <v>82</v>
      </c>
      <c r="S33" t="s">
        <v>269</v>
      </c>
      <c r="T33" t="s">
        <v>51</v>
      </c>
      <c r="U33" t="s">
        <v>39</v>
      </c>
      <c r="V33" t="s">
        <v>82</v>
      </c>
      <c r="W33" t="s">
        <v>758</v>
      </c>
      <c r="X33" t="s">
        <v>243</v>
      </c>
      <c r="Y33" t="s">
        <v>484</v>
      </c>
      <c r="AA33" s="2">
        <v>42807.067627314813</v>
      </c>
      <c r="AB33" s="2">
        <v>42807.379479166666</v>
      </c>
      <c r="AD33">
        <v>4</v>
      </c>
      <c r="AE33" t="str">
        <f t="shared" ca="1" si="4"/>
        <v>NTR</v>
      </c>
      <c r="AF33" t="str">
        <f t="shared" ca="1" si="5"/>
        <v>NoTarg</v>
      </c>
      <c r="AG33" t="str">
        <f t="shared" ca="1" si="6"/>
        <v>NoWaive</v>
      </c>
      <c r="AH33" t="str">
        <f t="shared" ca="1" si="7"/>
        <v>NTR</v>
      </c>
    </row>
    <row r="34" spans="1:34" x14ac:dyDescent="0.3">
      <c r="A34">
        <f t="shared" ref="A34:A65" si="8">DAYS360(AA34,$K$104)</f>
        <v>7</v>
      </c>
      <c r="B34">
        <f t="shared" ref="B34:B65" si="9">DAYS360(AB34,$K$104)</f>
        <v>4</v>
      </c>
      <c r="C34" s="4">
        <f t="shared" ref="C34:C65" ca="1" si="10">HYPERLINK($N$174 &amp; INDIRECT("d" &amp; ROW()),INDIRECT("d" &amp; ROW()))</f>
        <v>96740</v>
      </c>
      <c r="D34">
        <v>96740</v>
      </c>
      <c r="E34" t="s">
        <v>414</v>
      </c>
      <c r="F34" t="s">
        <v>215</v>
      </c>
      <c r="G34" t="s">
        <v>415</v>
      </c>
      <c r="H34" t="s">
        <v>184</v>
      </c>
      <c r="I34" t="s">
        <v>81</v>
      </c>
      <c r="J34" t="s">
        <v>123</v>
      </c>
      <c r="K34" t="str">
        <f t="shared" ref="K34:K65" ca="1" si="11">IF(ISBLANK(INDIRECT("d"&amp;ROW())),".",IFERROR(VLOOKUP($D34,INDIRECT("'" &amp; $K$103 &amp; "'!$C$2:$k$90"),8,FALSE),"NTR"))</f>
        <v>.</v>
      </c>
      <c r="L34" t="s">
        <v>484</v>
      </c>
      <c r="M34" t="s">
        <v>630</v>
      </c>
      <c r="N34" t="s">
        <v>676</v>
      </c>
      <c r="P34" t="s">
        <v>677</v>
      </c>
      <c r="Q34" t="s">
        <v>82</v>
      </c>
      <c r="S34" t="s">
        <v>269</v>
      </c>
      <c r="T34" t="s">
        <v>36</v>
      </c>
      <c r="U34" t="s">
        <v>35</v>
      </c>
      <c r="V34" t="s">
        <v>82</v>
      </c>
      <c r="W34" t="s">
        <v>54</v>
      </c>
      <c r="X34" t="s">
        <v>41</v>
      </c>
      <c r="Y34" t="s">
        <v>484</v>
      </c>
      <c r="AA34" s="2">
        <v>42800.600127314814</v>
      </c>
      <c r="AB34" s="2">
        <v>42803.201747685183</v>
      </c>
      <c r="AD34">
        <v>3</v>
      </c>
      <c r="AE34" t="str">
        <f t="shared" ref="AE34:AE65" ca="1" si="12">IFERROR(VLOOKUP($D34,INDIRECT("'" &amp; $K$103 &amp; "'!$C$2:$K$90"),4,FALSE),"NTR")</f>
        <v>Performance Monitor</v>
      </c>
      <c r="AF34" t="str">
        <f t="shared" ref="AF34:AF65" ca="1" si="13">IFERROR(VLOOKUP($D34,INDIRECT("'" &amp; $K$103 &amp; "'!$C$2:$T$90"),11,FALSE),"NoTarg")</f>
        <v>Avitus_1.4.0.59-20170315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30</v>
      </c>
      <c r="B35">
        <f t="shared" si="9"/>
        <v>11</v>
      </c>
      <c r="C35" s="4">
        <f t="shared" ca="1" si="10"/>
        <v>95826</v>
      </c>
      <c r="D35">
        <v>95826</v>
      </c>
      <c r="E35" t="s">
        <v>246</v>
      </c>
      <c r="F35" t="s">
        <v>28</v>
      </c>
      <c r="G35" t="s">
        <v>481</v>
      </c>
      <c r="H35" t="s">
        <v>184</v>
      </c>
      <c r="I35" t="s">
        <v>81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379</v>
      </c>
      <c r="P35" t="s">
        <v>38</v>
      </c>
      <c r="Q35" t="s">
        <v>287</v>
      </c>
      <c r="R35" t="s">
        <v>82</v>
      </c>
      <c r="S35" t="s">
        <v>269</v>
      </c>
      <c r="T35" t="s">
        <v>36</v>
      </c>
      <c r="U35" t="s">
        <v>22</v>
      </c>
      <c r="V35" t="s">
        <v>82</v>
      </c>
      <c r="W35" t="s">
        <v>54</v>
      </c>
      <c r="X35" t="s">
        <v>108</v>
      </c>
      <c r="Y35" t="s">
        <v>484</v>
      </c>
      <c r="AA35" s="2">
        <v>42779.683287037034</v>
      </c>
      <c r="AB35" s="2">
        <v>42796.483796296299</v>
      </c>
      <c r="AC35" t="s">
        <v>170</v>
      </c>
      <c r="AD35">
        <v>4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30</v>
      </c>
      <c r="B36">
        <f t="shared" si="9"/>
        <v>7</v>
      </c>
      <c r="C36" s="4">
        <f t="shared" ca="1" si="10"/>
        <v>95829</v>
      </c>
      <c r="D36">
        <v>95829</v>
      </c>
      <c r="E36" t="s">
        <v>27</v>
      </c>
      <c r="F36" t="s">
        <v>28</v>
      </c>
      <c r="G36" t="s">
        <v>376</v>
      </c>
      <c r="H36" t="s">
        <v>184</v>
      </c>
      <c r="I36" t="s">
        <v>245</v>
      </c>
      <c r="J36" t="s">
        <v>123</v>
      </c>
      <c r="K36" t="str">
        <f t="shared" ca="1" si="11"/>
        <v>.</v>
      </c>
      <c r="L36" t="s">
        <v>484</v>
      </c>
      <c r="M36" t="s">
        <v>639</v>
      </c>
      <c r="N36" t="s">
        <v>385</v>
      </c>
      <c r="P36" t="s">
        <v>196</v>
      </c>
      <c r="Q36" t="s">
        <v>287</v>
      </c>
      <c r="R36" t="s">
        <v>82</v>
      </c>
      <c r="S36" t="s">
        <v>269</v>
      </c>
      <c r="T36" t="s">
        <v>36</v>
      </c>
      <c r="U36" t="s">
        <v>35</v>
      </c>
      <c r="V36" t="s">
        <v>279</v>
      </c>
      <c r="W36" t="s">
        <v>32</v>
      </c>
      <c r="X36" t="s">
        <v>108</v>
      </c>
      <c r="Y36" t="s">
        <v>103</v>
      </c>
      <c r="AA36" s="2">
        <v>42779.684513888889</v>
      </c>
      <c r="AB36" s="2">
        <v>42800.507881944446</v>
      </c>
      <c r="AC36" t="s">
        <v>170</v>
      </c>
      <c r="AD36">
        <v>3</v>
      </c>
      <c r="AE36" t="str">
        <f t="shared" ca="1" si="12"/>
        <v>Platform Software</v>
      </c>
      <c r="AF36" t="str">
        <f t="shared" ca="1" si="13"/>
        <v>Avitus_1.4.0.60-20170322</v>
      </c>
      <c r="AG36" t="str">
        <f t="shared" ca="1" si="14"/>
        <v>NoWaive</v>
      </c>
      <c r="AH36" t="str">
        <f t="shared" ca="1" si="15"/>
        <v>P0</v>
      </c>
    </row>
    <row r="37" spans="1:34" x14ac:dyDescent="0.3">
      <c r="A37">
        <f t="shared" si="8"/>
        <v>5</v>
      </c>
      <c r="B37">
        <f t="shared" si="9"/>
        <v>0</v>
      </c>
      <c r="C37" s="4">
        <f t="shared" ca="1" si="10"/>
        <v>96875</v>
      </c>
      <c r="D37">
        <v>96875</v>
      </c>
      <c r="E37" t="s">
        <v>185</v>
      </c>
      <c r="F37" t="s">
        <v>28</v>
      </c>
      <c r="G37" t="s">
        <v>700</v>
      </c>
      <c r="H37" t="s">
        <v>94</v>
      </c>
      <c r="I37" t="s">
        <v>701</v>
      </c>
      <c r="J37" t="s">
        <v>123</v>
      </c>
      <c r="K37" t="str">
        <f t="shared" ca="1" si="11"/>
        <v>.</v>
      </c>
      <c r="L37" t="s">
        <v>484</v>
      </c>
      <c r="M37" t="s">
        <v>484</v>
      </c>
      <c r="N37" t="s">
        <v>705</v>
      </c>
      <c r="Q37" t="s">
        <v>287</v>
      </c>
      <c r="R37" t="s">
        <v>82</v>
      </c>
      <c r="S37" t="s">
        <v>269</v>
      </c>
      <c r="T37" t="s">
        <v>23</v>
      </c>
      <c r="U37" t="s">
        <v>22</v>
      </c>
      <c r="V37" t="s">
        <v>82</v>
      </c>
      <c r="W37" t="s">
        <v>706</v>
      </c>
      <c r="X37" t="s">
        <v>108</v>
      </c>
      <c r="Y37" t="s">
        <v>484</v>
      </c>
      <c r="AA37" s="2">
        <v>42802.665810185186</v>
      </c>
      <c r="AB37" s="2">
        <v>42807.302152777775</v>
      </c>
      <c r="AD37">
        <v>3</v>
      </c>
      <c r="AE37" t="str">
        <f t="shared" ca="1" si="12"/>
        <v>Platform Software</v>
      </c>
      <c r="AF37" t="str">
        <f t="shared" ca="1" si="13"/>
        <v xml:space="preserve"> ---</v>
      </c>
      <c r="AG37" t="str">
        <f t="shared" ca="1" si="14"/>
        <v>NoWaive</v>
      </c>
      <c r="AH37" t="str">
        <f t="shared" ca="1" si="15"/>
        <v>P2</v>
      </c>
    </row>
    <row r="38" spans="1:34" x14ac:dyDescent="0.3">
      <c r="A38">
        <f t="shared" si="8"/>
        <v>4</v>
      </c>
      <c r="B38">
        <f t="shared" si="9"/>
        <v>4</v>
      </c>
      <c r="C38" s="4">
        <f t="shared" ca="1" si="10"/>
        <v>96927</v>
      </c>
      <c r="D38">
        <v>96927</v>
      </c>
      <c r="E38" t="s">
        <v>124</v>
      </c>
      <c r="F38" t="s">
        <v>28</v>
      </c>
      <c r="G38" t="s">
        <v>102</v>
      </c>
      <c r="H38" t="s">
        <v>184</v>
      </c>
      <c r="I38" t="s">
        <v>81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743</v>
      </c>
      <c r="Q38" t="s">
        <v>287</v>
      </c>
      <c r="R38" t="s">
        <v>82</v>
      </c>
      <c r="S38" t="s">
        <v>269</v>
      </c>
      <c r="T38" t="s">
        <v>36</v>
      </c>
      <c r="U38" t="s">
        <v>22</v>
      </c>
      <c r="V38" t="s">
        <v>287</v>
      </c>
      <c r="W38" t="s">
        <v>499</v>
      </c>
      <c r="X38" t="s">
        <v>108</v>
      </c>
      <c r="Y38" t="s">
        <v>484</v>
      </c>
      <c r="AA38" s="2">
        <v>42803.672743055555</v>
      </c>
      <c r="AB38" s="2">
        <v>42803.672743055555</v>
      </c>
      <c r="AD38">
        <v>1</v>
      </c>
      <c r="AE38" t="str">
        <f t="shared" ca="1" si="12"/>
        <v>Platform Software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P0</v>
      </c>
    </row>
    <row r="39" spans="1:34" x14ac:dyDescent="0.3">
      <c r="A39">
        <f t="shared" si="8"/>
        <v>5</v>
      </c>
      <c r="B39">
        <f t="shared" si="9"/>
        <v>3</v>
      </c>
      <c r="C39" s="4">
        <f t="shared" ca="1" si="10"/>
        <v>96863</v>
      </c>
      <c r="D39">
        <v>96863</v>
      </c>
      <c r="E39" t="s">
        <v>27</v>
      </c>
      <c r="F39" t="s">
        <v>28</v>
      </c>
      <c r="G39" t="s">
        <v>34</v>
      </c>
      <c r="H39" t="s">
        <v>156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708</v>
      </c>
      <c r="Q39" t="s">
        <v>21</v>
      </c>
      <c r="S39" t="s">
        <v>269</v>
      </c>
      <c r="T39" t="s">
        <v>36</v>
      </c>
      <c r="U39" t="s">
        <v>35</v>
      </c>
      <c r="V39" t="s">
        <v>82</v>
      </c>
      <c r="W39" t="s">
        <v>54</v>
      </c>
      <c r="X39" t="s">
        <v>47</v>
      </c>
      <c r="Y39" t="s">
        <v>484</v>
      </c>
      <c r="AA39" s="2">
        <v>42802.446145833332</v>
      </c>
      <c r="AB39" s="2">
        <v>42804.370243055557</v>
      </c>
      <c r="AC39" t="s">
        <v>750</v>
      </c>
      <c r="AD39">
        <v>5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unspecified</v>
      </c>
    </row>
    <row r="40" spans="1:34" x14ac:dyDescent="0.3">
      <c r="A40">
        <f t="shared" si="8"/>
        <v>5</v>
      </c>
      <c r="B40">
        <f t="shared" si="9"/>
        <v>4</v>
      </c>
      <c r="C40" s="4">
        <f t="shared" ca="1" si="10"/>
        <v>96865</v>
      </c>
      <c r="D40">
        <v>96865</v>
      </c>
      <c r="E40" t="s">
        <v>27</v>
      </c>
      <c r="F40" t="s">
        <v>28</v>
      </c>
      <c r="G40" t="s">
        <v>34</v>
      </c>
      <c r="H40" t="s">
        <v>156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709</v>
      </c>
      <c r="Q40" t="s">
        <v>21</v>
      </c>
      <c r="S40" t="s">
        <v>269</v>
      </c>
      <c r="T40" t="s">
        <v>36</v>
      </c>
      <c r="U40" t="s">
        <v>35</v>
      </c>
      <c r="V40" t="s">
        <v>82</v>
      </c>
      <c r="W40" t="s">
        <v>54</v>
      </c>
      <c r="X40" t="s">
        <v>47</v>
      </c>
      <c r="Y40" t="s">
        <v>484</v>
      </c>
      <c r="AA40" s="2">
        <v>42802.457418981481</v>
      </c>
      <c r="AB40" s="2">
        <v>42803.714861111112</v>
      </c>
      <c r="AC40" t="s">
        <v>750</v>
      </c>
      <c r="AD40">
        <v>4</v>
      </c>
      <c r="AE40" t="str">
        <f t="shared" ca="1" si="12"/>
        <v>Platform Software</v>
      </c>
      <c r="AF40" t="str">
        <f t="shared" ca="1" si="13"/>
        <v xml:space="preserve"> ---</v>
      </c>
      <c r="AG40" t="str">
        <f t="shared" ca="1" si="14"/>
        <v>NoWaive</v>
      </c>
      <c r="AH40" t="str">
        <f t="shared" ca="1" si="15"/>
        <v>unspecified</v>
      </c>
    </row>
    <row r="41" spans="1:34" x14ac:dyDescent="0.3">
      <c r="A41">
        <f t="shared" si="8"/>
        <v>5</v>
      </c>
      <c r="B41">
        <f t="shared" si="9"/>
        <v>4</v>
      </c>
      <c r="C41" s="4">
        <f t="shared" ca="1" si="10"/>
        <v>96866</v>
      </c>
      <c r="D41">
        <v>96866</v>
      </c>
      <c r="E41" t="s">
        <v>27</v>
      </c>
      <c r="F41" t="s">
        <v>28</v>
      </c>
      <c r="G41" t="s">
        <v>34</v>
      </c>
      <c r="H41" t="s">
        <v>156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710</v>
      </c>
      <c r="Q41" t="s">
        <v>21</v>
      </c>
      <c r="S41" t="s">
        <v>269</v>
      </c>
      <c r="T41" t="s">
        <v>36</v>
      </c>
      <c r="U41" t="s">
        <v>35</v>
      </c>
      <c r="V41" t="s">
        <v>82</v>
      </c>
      <c r="W41" t="s">
        <v>54</v>
      </c>
      <c r="X41" t="s">
        <v>47</v>
      </c>
      <c r="Y41" t="s">
        <v>484</v>
      </c>
      <c r="AA41" s="2">
        <v>42802.462280092594</v>
      </c>
      <c r="AB41" s="2">
        <v>42803.714780092596</v>
      </c>
      <c r="AC41" t="s">
        <v>750</v>
      </c>
      <c r="AD41">
        <v>4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unspecified</v>
      </c>
    </row>
    <row r="42" spans="1:34" x14ac:dyDescent="0.3">
      <c r="A42">
        <f t="shared" si="8"/>
        <v>0</v>
      </c>
      <c r="B42">
        <f t="shared" si="9"/>
        <v>0</v>
      </c>
      <c r="C42" s="4">
        <f t="shared" ca="1" si="10"/>
        <v>96972</v>
      </c>
      <c r="D42">
        <v>96972</v>
      </c>
      <c r="E42" t="s">
        <v>108</v>
      </c>
      <c r="F42" t="s">
        <v>28</v>
      </c>
      <c r="G42" t="s">
        <v>49</v>
      </c>
      <c r="H42" t="s">
        <v>112</v>
      </c>
      <c r="J42" t="s">
        <v>123</v>
      </c>
      <c r="K42" t="str">
        <f t="shared" ca="1" si="11"/>
        <v>NTR</v>
      </c>
      <c r="L42" t="s">
        <v>484</v>
      </c>
      <c r="M42" t="s">
        <v>484</v>
      </c>
      <c r="N42" t="s">
        <v>754</v>
      </c>
      <c r="Q42" t="s">
        <v>21</v>
      </c>
      <c r="S42" t="s">
        <v>269</v>
      </c>
      <c r="T42" t="s">
        <v>36</v>
      </c>
      <c r="U42" t="s">
        <v>39</v>
      </c>
      <c r="V42" t="s">
        <v>29</v>
      </c>
      <c r="W42" t="s">
        <v>680</v>
      </c>
      <c r="X42" t="s">
        <v>755</v>
      </c>
      <c r="Y42" t="s">
        <v>484</v>
      </c>
      <c r="AA42" s="2">
        <v>42807.015798611108</v>
      </c>
      <c r="AB42" s="2">
        <v>42807.254236111112</v>
      </c>
      <c r="AD42">
        <v>6</v>
      </c>
      <c r="AE42" t="str">
        <f t="shared" ca="1" si="12"/>
        <v>NTR</v>
      </c>
      <c r="AF42" t="str">
        <f t="shared" ca="1" si="13"/>
        <v>NoTarg</v>
      </c>
      <c r="AG42" t="str">
        <f t="shared" ca="1" si="14"/>
        <v>NoWaive</v>
      </c>
      <c r="AH42" t="str">
        <f t="shared" ca="1" si="15"/>
        <v>NTR</v>
      </c>
    </row>
    <row r="43" spans="1:34" x14ac:dyDescent="0.3">
      <c r="A43">
        <f t="shared" si="8"/>
        <v>0</v>
      </c>
      <c r="B43">
        <f t="shared" si="9"/>
        <v>0</v>
      </c>
      <c r="C43" s="4">
        <f t="shared" ca="1" si="10"/>
        <v>96982</v>
      </c>
      <c r="D43">
        <v>96982</v>
      </c>
      <c r="E43" t="s">
        <v>208</v>
      </c>
      <c r="F43" t="s">
        <v>28</v>
      </c>
      <c r="G43" t="s">
        <v>53</v>
      </c>
      <c r="H43" t="s">
        <v>94</v>
      </c>
      <c r="J43" t="s">
        <v>123</v>
      </c>
      <c r="K43" t="str">
        <f t="shared" ca="1" si="11"/>
        <v>NTR</v>
      </c>
      <c r="L43" t="s">
        <v>484</v>
      </c>
      <c r="M43" t="s">
        <v>484</v>
      </c>
      <c r="N43" t="s">
        <v>756</v>
      </c>
      <c r="Q43" t="s">
        <v>21</v>
      </c>
      <c r="S43" t="s">
        <v>269</v>
      </c>
      <c r="T43" t="s">
        <v>51</v>
      </c>
      <c r="U43" t="s">
        <v>39</v>
      </c>
      <c r="V43" t="s">
        <v>82</v>
      </c>
      <c r="W43" t="s">
        <v>93</v>
      </c>
      <c r="X43" t="s">
        <v>613</v>
      </c>
      <c r="Y43" t="s">
        <v>484</v>
      </c>
      <c r="AA43" s="2">
        <v>42807.191793981481</v>
      </c>
      <c r="AB43" s="2">
        <v>42807.243993055556</v>
      </c>
      <c r="AD43">
        <v>2</v>
      </c>
      <c r="AE43" t="str">
        <f t="shared" ca="1" si="12"/>
        <v>NTR</v>
      </c>
      <c r="AF43" t="str">
        <f t="shared" ca="1" si="13"/>
        <v>NoTarg</v>
      </c>
      <c r="AG43" t="str">
        <f t="shared" ca="1" si="14"/>
        <v>NoWaive</v>
      </c>
      <c r="AH43" t="str">
        <f t="shared" ca="1" si="15"/>
        <v>NTR</v>
      </c>
    </row>
    <row r="44" spans="1:34" x14ac:dyDescent="0.3">
      <c r="A44">
        <f t="shared" si="8"/>
        <v>125</v>
      </c>
      <c r="B44">
        <f t="shared" si="9"/>
        <v>7</v>
      </c>
      <c r="C44" s="4">
        <f t="shared" ca="1" si="10"/>
        <v>91994</v>
      </c>
      <c r="D44">
        <v>91994</v>
      </c>
      <c r="E44" t="s">
        <v>414</v>
      </c>
      <c r="F44" t="s">
        <v>42</v>
      </c>
      <c r="G44" t="s">
        <v>407</v>
      </c>
      <c r="H44" t="s">
        <v>184</v>
      </c>
      <c r="I44" t="s">
        <v>81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362</v>
      </c>
      <c r="P44" t="s">
        <v>616</v>
      </c>
      <c r="Q44" t="s">
        <v>82</v>
      </c>
      <c r="S44" t="s">
        <v>269</v>
      </c>
      <c r="T44" t="s">
        <v>36</v>
      </c>
      <c r="U44" t="s">
        <v>22</v>
      </c>
      <c r="V44" t="s">
        <v>82</v>
      </c>
      <c r="W44" t="s">
        <v>54</v>
      </c>
      <c r="X44" t="s">
        <v>272</v>
      </c>
      <c r="Y44" t="s">
        <v>484</v>
      </c>
      <c r="AA44" s="2">
        <v>42682.225185185183</v>
      </c>
      <c r="AB44" s="2">
        <v>42800.332824074074</v>
      </c>
      <c r="AC44" t="s">
        <v>402</v>
      </c>
      <c r="AD44">
        <v>6</v>
      </c>
      <c r="AE44" t="str">
        <f t="shared" ca="1" si="12"/>
        <v>PML Core Services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P0</v>
      </c>
    </row>
    <row r="45" spans="1:34" x14ac:dyDescent="0.3">
      <c r="A45">
        <f t="shared" si="8"/>
        <v>20</v>
      </c>
      <c r="B45">
        <f t="shared" si="9"/>
        <v>4</v>
      </c>
      <c r="C45" s="4">
        <f t="shared" ca="1" si="10"/>
        <v>96345</v>
      </c>
      <c r="D45">
        <v>96345</v>
      </c>
      <c r="E45" t="s">
        <v>559</v>
      </c>
      <c r="F45" t="s">
        <v>42</v>
      </c>
      <c r="G45" t="s">
        <v>407</v>
      </c>
      <c r="H45" t="s">
        <v>184</v>
      </c>
      <c r="I45" t="s">
        <v>560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582</v>
      </c>
      <c r="Q45" t="s">
        <v>82</v>
      </c>
      <c r="S45" t="s">
        <v>269</v>
      </c>
      <c r="T45" t="s">
        <v>51</v>
      </c>
      <c r="U45" t="s">
        <v>22</v>
      </c>
      <c r="V45" t="s">
        <v>82</v>
      </c>
      <c r="W45" t="s">
        <v>40</v>
      </c>
      <c r="X45" t="s">
        <v>559</v>
      </c>
      <c r="Y45" t="s">
        <v>484</v>
      </c>
      <c r="AA45" s="2">
        <v>42789.95722222222</v>
      </c>
      <c r="AB45" s="2">
        <v>42803.508888888886</v>
      </c>
      <c r="AC45" t="s">
        <v>627</v>
      </c>
      <c r="AD45">
        <v>57</v>
      </c>
      <c r="AE45" t="str">
        <f t="shared" ca="1" si="12"/>
        <v>PML Core Services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P0</v>
      </c>
    </row>
    <row r="46" spans="1:34" x14ac:dyDescent="0.3">
      <c r="A46">
        <f t="shared" si="8"/>
        <v>192</v>
      </c>
      <c r="B46">
        <f t="shared" si="9"/>
        <v>22</v>
      </c>
      <c r="C46" s="4">
        <f t="shared" ca="1" si="10"/>
        <v>88457</v>
      </c>
      <c r="D46">
        <v>88457</v>
      </c>
      <c r="E46" t="s">
        <v>408</v>
      </c>
      <c r="F46" t="s">
        <v>42</v>
      </c>
      <c r="G46" t="s">
        <v>407</v>
      </c>
      <c r="H46" t="s">
        <v>112</v>
      </c>
      <c r="I46" t="s">
        <v>247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524</v>
      </c>
      <c r="O46">
        <v>11710</v>
      </c>
      <c r="P46" t="s">
        <v>525</v>
      </c>
      <c r="Q46" t="s">
        <v>287</v>
      </c>
      <c r="R46" t="s">
        <v>82</v>
      </c>
      <c r="S46" t="s">
        <v>269</v>
      </c>
      <c r="T46" t="s">
        <v>23</v>
      </c>
      <c r="U46" t="s">
        <v>22</v>
      </c>
      <c r="V46" t="s">
        <v>25</v>
      </c>
      <c r="W46" t="s">
        <v>26</v>
      </c>
      <c r="X46" t="s">
        <v>41</v>
      </c>
      <c r="Y46" t="s">
        <v>484</v>
      </c>
      <c r="AA46" s="2">
        <v>42614.314895833333</v>
      </c>
      <c r="AB46" s="2">
        <v>42787.627974537034</v>
      </c>
      <c r="AC46" t="s">
        <v>472</v>
      </c>
      <c r="AD46">
        <v>4</v>
      </c>
      <c r="AE46" t="str">
        <f t="shared" ca="1" si="12"/>
        <v>PML Core Services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P1</v>
      </c>
    </row>
    <row r="47" spans="1:34" x14ac:dyDescent="0.3">
      <c r="A47">
        <f t="shared" si="8"/>
        <v>22</v>
      </c>
      <c r="B47">
        <f t="shared" si="9"/>
        <v>3</v>
      </c>
      <c r="C47" s="4">
        <f t="shared" ca="1" si="10"/>
        <v>96243</v>
      </c>
      <c r="D47">
        <v>96243</v>
      </c>
      <c r="E47" t="s">
        <v>389</v>
      </c>
      <c r="F47" t="s">
        <v>42</v>
      </c>
      <c r="G47" t="s">
        <v>514</v>
      </c>
      <c r="H47" t="s">
        <v>156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533</v>
      </c>
      <c r="P47" t="s">
        <v>661</v>
      </c>
      <c r="Q47" t="s">
        <v>21</v>
      </c>
      <c r="S47" t="s">
        <v>269</v>
      </c>
      <c r="T47" t="s">
        <v>36</v>
      </c>
      <c r="U47" t="s">
        <v>22</v>
      </c>
      <c r="V47" t="s">
        <v>29</v>
      </c>
      <c r="W47" t="s">
        <v>54</v>
      </c>
      <c r="X47" t="s">
        <v>389</v>
      </c>
      <c r="Y47" t="s">
        <v>484</v>
      </c>
      <c r="AA47" s="2">
        <v>42787.543182870373</v>
      </c>
      <c r="AB47" s="2">
        <v>42804.43986111111</v>
      </c>
      <c r="AC47" t="s">
        <v>662</v>
      </c>
      <c r="AD47">
        <v>16</v>
      </c>
      <c r="AE47" t="str">
        <f t="shared" ca="1" si="12"/>
        <v>PML Core Services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unspecified</v>
      </c>
    </row>
    <row r="48" spans="1:34" x14ac:dyDescent="0.3">
      <c r="A48">
        <f t="shared" si="8"/>
        <v>4</v>
      </c>
      <c r="B48">
        <f t="shared" si="9"/>
        <v>3</v>
      </c>
      <c r="C48" s="4">
        <f t="shared" ca="1" si="10"/>
        <v>96917</v>
      </c>
      <c r="D48">
        <v>96917</v>
      </c>
      <c r="E48" t="s">
        <v>713</v>
      </c>
      <c r="F48" t="s">
        <v>42</v>
      </c>
      <c r="G48" t="s">
        <v>407</v>
      </c>
      <c r="H48" t="s">
        <v>156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751</v>
      </c>
      <c r="Q48" t="s">
        <v>21</v>
      </c>
      <c r="S48" t="s">
        <v>269</v>
      </c>
      <c r="T48" t="s">
        <v>51</v>
      </c>
      <c r="U48" t="s">
        <v>39</v>
      </c>
      <c r="V48" t="s">
        <v>82</v>
      </c>
      <c r="W48" t="s">
        <v>95</v>
      </c>
      <c r="X48" t="s">
        <v>334</v>
      </c>
      <c r="Y48" t="s">
        <v>484</v>
      </c>
      <c r="AA48" s="2">
        <v>42803.474293981482</v>
      </c>
      <c r="AB48" s="2">
        <v>42804.787557870368</v>
      </c>
      <c r="AD48">
        <v>21</v>
      </c>
      <c r="AE48" t="str">
        <f t="shared" ca="1" si="12"/>
        <v>PML Core Services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unspecified</v>
      </c>
    </row>
    <row r="49" spans="1:34" x14ac:dyDescent="0.3">
      <c r="A49">
        <f t="shared" si="8"/>
        <v>4</v>
      </c>
      <c r="B49">
        <f t="shared" si="9"/>
        <v>3</v>
      </c>
      <c r="C49" s="4">
        <f t="shared" ca="1" si="10"/>
        <v>96921</v>
      </c>
      <c r="D49">
        <v>96921</v>
      </c>
      <c r="E49" t="s">
        <v>47</v>
      </c>
      <c r="F49" t="s">
        <v>75</v>
      </c>
      <c r="G49" t="s">
        <v>76</v>
      </c>
      <c r="H49" t="s">
        <v>156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736</v>
      </c>
      <c r="Q49" t="s">
        <v>21</v>
      </c>
      <c r="S49" t="s">
        <v>269</v>
      </c>
      <c r="T49" t="s">
        <v>36</v>
      </c>
      <c r="U49" t="s">
        <v>35</v>
      </c>
      <c r="V49" t="s">
        <v>82</v>
      </c>
      <c r="W49" t="s">
        <v>54</v>
      </c>
      <c r="X49" t="s">
        <v>47</v>
      </c>
      <c r="Y49" t="s">
        <v>484</v>
      </c>
      <c r="AA49" s="2">
        <v>42803.579780092594</v>
      </c>
      <c r="AB49" s="2">
        <v>42804.726990740739</v>
      </c>
      <c r="AD49">
        <v>8</v>
      </c>
      <c r="AE49" t="str">
        <f t="shared" ca="1" si="12"/>
        <v>Protocols-AAUM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unspecified</v>
      </c>
    </row>
    <row r="50" spans="1:34" x14ac:dyDescent="0.3">
      <c r="A50">
        <f t="shared" si="8"/>
        <v>369</v>
      </c>
      <c r="B50">
        <f t="shared" si="9"/>
        <v>23</v>
      </c>
      <c r="C50" s="4">
        <f t="shared" ca="1" si="10"/>
        <v>78239</v>
      </c>
      <c r="D50">
        <v>78239</v>
      </c>
      <c r="E50" t="s">
        <v>84</v>
      </c>
      <c r="F50" t="s">
        <v>75</v>
      </c>
      <c r="G50" t="s">
        <v>262</v>
      </c>
      <c r="H50" t="s">
        <v>94</v>
      </c>
      <c r="I50" t="s">
        <v>30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336</v>
      </c>
      <c r="Q50" t="s">
        <v>82</v>
      </c>
      <c r="S50" t="s">
        <v>269</v>
      </c>
      <c r="T50" t="s">
        <v>36</v>
      </c>
      <c r="U50" t="s">
        <v>35</v>
      </c>
      <c r="V50" t="s">
        <v>77</v>
      </c>
      <c r="W50" t="s">
        <v>78</v>
      </c>
      <c r="X50" t="s">
        <v>272</v>
      </c>
      <c r="Y50" t="s">
        <v>484</v>
      </c>
      <c r="AA50" s="2">
        <v>42433.336041666669</v>
      </c>
      <c r="AB50" s="2">
        <v>42786.249699074076</v>
      </c>
      <c r="AC50" t="s">
        <v>402</v>
      </c>
      <c r="AD50">
        <v>4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185</v>
      </c>
      <c r="B51">
        <f t="shared" si="9"/>
        <v>5</v>
      </c>
      <c r="C51" s="4">
        <f t="shared" ca="1" si="10"/>
        <v>88763</v>
      </c>
      <c r="D51">
        <v>88763</v>
      </c>
      <c r="E51" t="s">
        <v>147</v>
      </c>
      <c r="F51" t="s">
        <v>75</v>
      </c>
      <c r="G51" t="s">
        <v>76</v>
      </c>
      <c r="H51" t="s">
        <v>94</v>
      </c>
      <c r="I51" t="s">
        <v>30</v>
      </c>
      <c r="J51" t="s">
        <v>123</v>
      </c>
      <c r="K51" t="str">
        <f t="shared" ca="1" si="11"/>
        <v>.</v>
      </c>
      <c r="L51" t="s">
        <v>484</v>
      </c>
      <c r="M51" t="s">
        <v>630</v>
      </c>
      <c r="N51" t="s">
        <v>339</v>
      </c>
      <c r="Q51" t="s">
        <v>82</v>
      </c>
      <c r="S51" t="s">
        <v>269</v>
      </c>
      <c r="T51" t="s">
        <v>36</v>
      </c>
      <c r="U51" t="s">
        <v>35</v>
      </c>
      <c r="V51" t="s">
        <v>29</v>
      </c>
      <c r="W51" t="s">
        <v>44</v>
      </c>
      <c r="X51" t="s">
        <v>272</v>
      </c>
      <c r="Y51" t="s">
        <v>103</v>
      </c>
      <c r="AA51" s="2">
        <v>42621.473240740743</v>
      </c>
      <c r="AB51" s="2">
        <v>42802.531145833331</v>
      </c>
      <c r="AC51" t="s">
        <v>593</v>
      </c>
      <c r="AD51">
        <v>6</v>
      </c>
      <c r="AE51" t="str">
        <f t="shared" ca="1" si="12"/>
        <v>Protocols-AAUM</v>
      </c>
      <c r="AF51" t="str">
        <f t="shared" ca="1" si="13"/>
        <v>Avitus_1.4.0.59-20170315</v>
      </c>
      <c r="AG51" t="str">
        <f t="shared" ca="1" si="14"/>
        <v>NoWaive</v>
      </c>
      <c r="AH51" t="str">
        <f t="shared" ca="1" si="15"/>
        <v>P2</v>
      </c>
    </row>
    <row r="52" spans="1:34" x14ac:dyDescent="0.3">
      <c r="A52">
        <f t="shared" si="8"/>
        <v>69</v>
      </c>
      <c r="B52">
        <f t="shared" si="9"/>
        <v>4</v>
      </c>
      <c r="C52" s="4">
        <f t="shared" ca="1" si="10"/>
        <v>94191</v>
      </c>
      <c r="D52">
        <v>94191</v>
      </c>
      <c r="E52" t="s">
        <v>186</v>
      </c>
      <c r="F52" t="s">
        <v>75</v>
      </c>
      <c r="G52" t="s">
        <v>76</v>
      </c>
      <c r="H52" t="s">
        <v>112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344</v>
      </c>
      <c r="O52">
        <v>12886</v>
      </c>
      <c r="Q52" t="s">
        <v>82</v>
      </c>
      <c r="S52" t="s">
        <v>269</v>
      </c>
      <c r="T52" t="s">
        <v>36</v>
      </c>
      <c r="U52" t="s">
        <v>35</v>
      </c>
      <c r="V52" t="s">
        <v>25</v>
      </c>
      <c r="W52" t="s">
        <v>26</v>
      </c>
      <c r="X52" t="s">
        <v>272</v>
      </c>
      <c r="Y52" t="s">
        <v>103</v>
      </c>
      <c r="AA52" s="2">
        <v>42739.997685185182</v>
      </c>
      <c r="AB52" s="2">
        <v>42803.663518518515</v>
      </c>
      <c r="AD52">
        <v>7</v>
      </c>
      <c r="AE52" t="str">
        <f t="shared" ca="1" si="12"/>
        <v>Protocols-AAUM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P1</v>
      </c>
    </row>
    <row r="53" spans="1:34" x14ac:dyDescent="0.3">
      <c r="A53">
        <f t="shared" si="8"/>
        <v>42</v>
      </c>
      <c r="B53">
        <f t="shared" si="9"/>
        <v>7</v>
      </c>
      <c r="C53" s="4">
        <f t="shared" ca="1" si="10"/>
        <v>95343</v>
      </c>
      <c r="D53">
        <v>95343</v>
      </c>
      <c r="E53" t="s">
        <v>149</v>
      </c>
      <c r="F53" t="s">
        <v>75</v>
      </c>
      <c r="G53" t="s">
        <v>129</v>
      </c>
      <c r="H53" t="s">
        <v>184</v>
      </c>
      <c r="I53" t="s">
        <v>81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347</v>
      </c>
      <c r="Q53" t="s">
        <v>82</v>
      </c>
      <c r="S53" t="s">
        <v>269</v>
      </c>
      <c r="T53" t="s">
        <v>23</v>
      </c>
      <c r="U53" t="s">
        <v>22</v>
      </c>
      <c r="V53" t="s">
        <v>82</v>
      </c>
      <c r="W53" t="s">
        <v>95</v>
      </c>
      <c r="X53" t="s">
        <v>272</v>
      </c>
      <c r="Y53" t="s">
        <v>484</v>
      </c>
      <c r="AA53" s="2">
        <v>42767.691712962966</v>
      </c>
      <c r="AB53" s="2">
        <v>42800.03707175926</v>
      </c>
      <c r="AC53" t="s">
        <v>402</v>
      </c>
      <c r="AD53">
        <v>9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P0</v>
      </c>
    </row>
    <row r="54" spans="1:34" x14ac:dyDescent="0.3">
      <c r="A54">
        <f t="shared" si="8"/>
        <v>20</v>
      </c>
      <c r="B54">
        <f t="shared" si="9"/>
        <v>5</v>
      </c>
      <c r="C54" s="4">
        <f t="shared" ca="1" si="10"/>
        <v>96336</v>
      </c>
      <c r="D54">
        <v>96336</v>
      </c>
      <c r="E54" t="s">
        <v>651</v>
      </c>
      <c r="F54" t="s">
        <v>75</v>
      </c>
      <c r="G54" t="s">
        <v>129</v>
      </c>
      <c r="H54" t="s">
        <v>184</v>
      </c>
      <c r="I54" t="s">
        <v>81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596</v>
      </c>
      <c r="P54" t="s">
        <v>641</v>
      </c>
      <c r="Q54" t="s">
        <v>82</v>
      </c>
      <c r="S54" t="s">
        <v>269</v>
      </c>
      <c r="T54" t="s">
        <v>23</v>
      </c>
      <c r="U54" t="s">
        <v>22</v>
      </c>
      <c r="V54" t="s">
        <v>82</v>
      </c>
      <c r="W54" t="s">
        <v>67</v>
      </c>
      <c r="X54" t="s">
        <v>405</v>
      </c>
      <c r="Y54" t="s">
        <v>484</v>
      </c>
      <c r="AA54" s="2">
        <v>42789.625567129631</v>
      </c>
      <c r="AB54" s="2">
        <v>42802.577835648146</v>
      </c>
      <c r="AC54" t="s">
        <v>402</v>
      </c>
      <c r="AD54">
        <v>5</v>
      </c>
      <c r="AE54" t="str">
        <f t="shared" ca="1" si="12"/>
        <v>Protocols-AAUM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P0</v>
      </c>
    </row>
    <row r="55" spans="1:34" x14ac:dyDescent="0.3">
      <c r="A55">
        <f t="shared" si="8"/>
        <v>10</v>
      </c>
      <c r="B55">
        <f t="shared" si="9"/>
        <v>5</v>
      </c>
      <c r="C55" s="4">
        <f t="shared" ca="1" si="10"/>
        <v>96670</v>
      </c>
      <c r="D55">
        <v>96670</v>
      </c>
      <c r="E55" t="s">
        <v>186</v>
      </c>
      <c r="F55" t="s">
        <v>75</v>
      </c>
      <c r="G55" t="s">
        <v>76</v>
      </c>
      <c r="H55" t="s">
        <v>184</v>
      </c>
      <c r="I55" t="s">
        <v>245</v>
      </c>
      <c r="J55" t="s">
        <v>123</v>
      </c>
      <c r="K55" t="str">
        <f t="shared" ca="1" si="11"/>
        <v>.</v>
      </c>
      <c r="L55" t="s">
        <v>484</v>
      </c>
      <c r="M55" t="s">
        <v>639</v>
      </c>
      <c r="N55" t="s">
        <v>679</v>
      </c>
      <c r="Q55" t="s">
        <v>82</v>
      </c>
      <c r="S55" t="s">
        <v>269</v>
      </c>
      <c r="T55" t="s">
        <v>36</v>
      </c>
      <c r="U55" t="s">
        <v>22</v>
      </c>
      <c r="V55" t="s">
        <v>57</v>
      </c>
      <c r="W55" t="s">
        <v>680</v>
      </c>
      <c r="X55" t="s">
        <v>41</v>
      </c>
      <c r="Y55" t="s">
        <v>103</v>
      </c>
      <c r="AA55" s="2">
        <v>42797.616539351853</v>
      </c>
      <c r="AB55" s="2">
        <v>42802.582118055558</v>
      </c>
      <c r="AD55">
        <v>4</v>
      </c>
      <c r="AE55" t="str">
        <f t="shared" ca="1" si="12"/>
        <v>Protocols-AAUM</v>
      </c>
      <c r="AF55" t="str">
        <f t="shared" ca="1" si="13"/>
        <v>Avitus_1.4.0.60-20170322</v>
      </c>
      <c r="AG55" t="str">
        <f t="shared" ca="1" si="14"/>
        <v>NoWaive</v>
      </c>
      <c r="AH55" t="str">
        <f t="shared" ca="1" si="15"/>
        <v>P0</v>
      </c>
    </row>
    <row r="56" spans="1:34" x14ac:dyDescent="0.3">
      <c r="A56">
        <f t="shared" si="8"/>
        <v>7</v>
      </c>
      <c r="B56">
        <f t="shared" si="9"/>
        <v>7</v>
      </c>
      <c r="C56" s="4">
        <f t="shared" ca="1" si="10"/>
        <v>96684</v>
      </c>
      <c r="D56">
        <v>96684</v>
      </c>
      <c r="E56" t="s">
        <v>405</v>
      </c>
      <c r="F56" t="s">
        <v>75</v>
      </c>
      <c r="G56" t="s">
        <v>264</v>
      </c>
      <c r="H56" t="s">
        <v>94</v>
      </c>
      <c r="I56" t="s">
        <v>30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681</v>
      </c>
      <c r="Q56" t="s">
        <v>82</v>
      </c>
      <c r="S56" t="s">
        <v>269</v>
      </c>
      <c r="T56" t="s">
        <v>36</v>
      </c>
      <c r="U56" t="s">
        <v>35</v>
      </c>
      <c r="V56" t="s">
        <v>43</v>
      </c>
      <c r="W56" t="s">
        <v>65</v>
      </c>
      <c r="X56" t="s">
        <v>108</v>
      </c>
      <c r="Y56" t="s">
        <v>484</v>
      </c>
      <c r="AA56" s="2">
        <v>42800.00984953704</v>
      </c>
      <c r="AB56" s="2">
        <v>42800.00984953704</v>
      </c>
      <c r="AD56">
        <v>1</v>
      </c>
      <c r="AE56" t="str">
        <f t="shared" ca="1" si="12"/>
        <v>Protocols-AAUM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P2</v>
      </c>
    </row>
    <row r="57" spans="1:34" x14ac:dyDescent="0.3">
      <c r="A57">
        <f t="shared" si="8"/>
        <v>6</v>
      </c>
      <c r="B57">
        <f t="shared" si="9"/>
        <v>5</v>
      </c>
      <c r="C57" s="4">
        <f t="shared" ca="1" si="10"/>
        <v>96774</v>
      </c>
      <c r="D57">
        <v>96774</v>
      </c>
      <c r="E57" t="s">
        <v>106</v>
      </c>
      <c r="F57" t="s">
        <v>97</v>
      </c>
      <c r="G57" t="s">
        <v>96</v>
      </c>
      <c r="H57" t="s">
        <v>184</v>
      </c>
      <c r="I57" t="s">
        <v>81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719</v>
      </c>
      <c r="Q57" t="s">
        <v>82</v>
      </c>
      <c r="S57" t="s">
        <v>269</v>
      </c>
      <c r="T57" t="s">
        <v>36</v>
      </c>
      <c r="U57" t="s">
        <v>35</v>
      </c>
      <c r="V57" t="s">
        <v>720</v>
      </c>
      <c r="W57" t="s">
        <v>54</v>
      </c>
      <c r="X57" t="s">
        <v>106</v>
      </c>
      <c r="Y57" t="s">
        <v>484</v>
      </c>
      <c r="AA57" s="2">
        <v>42801.280335648145</v>
      </c>
      <c r="AB57" s="2">
        <v>42802.688298611109</v>
      </c>
      <c r="AD57">
        <v>2</v>
      </c>
      <c r="AE57" t="str">
        <f t="shared" ca="1" si="12"/>
        <v>Protocols-HTTP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P0</v>
      </c>
    </row>
    <row r="58" spans="1:34" x14ac:dyDescent="0.3">
      <c r="A58">
        <f t="shared" si="8"/>
        <v>6</v>
      </c>
      <c r="B58">
        <f t="shared" si="9"/>
        <v>1</v>
      </c>
      <c r="C58" s="4">
        <f t="shared" ca="1" si="10"/>
        <v>96757</v>
      </c>
      <c r="D58">
        <v>96757</v>
      </c>
      <c r="E58" t="s">
        <v>665</v>
      </c>
      <c r="F58" t="s">
        <v>230</v>
      </c>
      <c r="G58" t="s">
        <v>648</v>
      </c>
      <c r="H58" t="s">
        <v>184</v>
      </c>
      <c r="I58" t="s">
        <v>68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664</v>
      </c>
      <c r="P58" t="s">
        <v>101</v>
      </c>
      <c r="Q58" t="s">
        <v>21</v>
      </c>
      <c r="S58" t="s">
        <v>269</v>
      </c>
      <c r="T58" t="s">
        <v>23</v>
      </c>
      <c r="U58" t="s">
        <v>22</v>
      </c>
      <c r="V58" t="s">
        <v>29</v>
      </c>
      <c r="W58" t="s">
        <v>44</v>
      </c>
      <c r="X58" t="s">
        <v>665</v>
      </c>
      <c r="Y58" t="s">
        <v>484</v>
      </c>
      <c r="Z58" t="s">
        <v>73</v>
      </c>
      <c r="AA58" s="2">
        <v>42801.024872685186</v>
      </c>
      <c r="AB58" s="2">
        <v>42806.993587962963</v>
      </c>
      <c r="AD58">
        <v>13</v>
      </c>
      <c r="AE58" t="str">
        <f t="shared" ca="1" si="12"/>
        <v>Protocols-NDMP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P0</v>
      </c>
    </row>
    <row r="59" spans="1:34" x14ac:dyDescent="0.3">
      <c r="A59">
        <f t="shared" si="8"/>
        <v>369</v>
      </c>
      <c r="B59">
        <f t="shared" si="9"/>
        <v>118</v>
      </c>
      <c r="C59" s="4">
        <f t="shared" ca="1" si="10"/>
        <v>78244</v>
      </c>
      <c r="D59">
        <v>78244</v>
      </c>
      <c r="E59" t="s">
        <v>155</v>
      </c>
      <c r="F59" t="s">
        <v>19</v>
      </c>
      <c r="G59" t="s">
        <v>83</v>
      </c>
      <c r="H59" t="s">
        <v>94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353</v>
      </c>
      <c r="Q59" t="s">
        <v>82</v>
      </c>
      <c r="S59" t="s">
        <v>269</v>
      </c>
      <c r="T59" t="s">
        <v>36</v>
      </c>
      <c r="U59" t="s">
        <v>35</v>
      </c>
      <c r="V59" t="s">
        <v>43</v>
      </c>
      <c r="W59" t="s">
        <v>65</v>
      </c>
      <c r="X59" t="s">
        <v>272</v>
      </c>
      <c r="Y59" t="s">
        <v>100</v>
      </c>
      <c r="AA59" s="2">
        <v>42433.348449074074</v>
      </c>
      <c r="AB59" s="2">
        <v>42689.149375000001</v>
      </c>
      <c r="AD59">
        <v>3</v>
      </c>
      <c r="AE59" t="str">
        <f t="shared" ca="1" si="12"/>
        <v>Protocols-NFS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P2</v>
      </c>
    </row>
    <row r="60" spans="1:34" x14ac:dyDescent="0.3">
      <c r="A60">
        <f t="shared" si="8"/>
        <v>22</v>
      </c>
      <c r="B60">
        <f t="shared" si="9"/>
        <v>0</v>
      </c>
      <c r="C60" s="4">
        <f t="shared" ca="1" si="10"/>
        <v>96221</v>
      </c>
      <c r="D60">
        <v>96221</v>
      </c>
      <c r="E60" t="s">
        <v>18</v>
      </c>
      <c r="F60" t="s">
        <v>86</v>
      </c>
      <c r="G60" t="s">
        <v>92</v>
      </c>
      <c r="H60" t="s">
        <v>156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521</v>
      </c>
      <c r="P60" t="s">
        <v>626</v>
      </c>
      <c r="Q60" t="s">
        <v>21</v>
      </c>
      <c r="S60" t="s">
        <v>269</v>
      </c>
      <c r="T60" t="s">
        <v>36</v>
      </c>
      <c r="U60" t="s">
        <v>35</v>
      </c>
      <c r="V60" t="s">
        <v>29</v>
      </c>
      <c r="W60" t="s">
        <v>54</v>
      </c>
      <c r="X60" t="s">
        <v>522</v>
      </c>
      <c r="Y60" t="s">
        <v>484</v>
      </c>
      <c r="AA60" s="2">
        <v>42787.233252314814</v>
      </c>
      <c r="AB60" s="2">
        <v>42807.309583333335</v>
      </c>
      <c r="AD60">
        <v>22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unspecified</v>
      </c>
    </row>
    <row r="61" spans="1:34" x14ac:dyDescent="0.3">
      <c r="A61">
        <f t="shared" si="8"/>
        <v>4</v>
      </c>
      <c r="B61">
        <f t="shared" si="9"/>
        <v>4</v>
      </c>
      <c r="C61" s="4">
        <f t="shared" ca="1" si="10"/>
        <v>96911</v>
      </c>
      <c r="D61">
        <v>96911</v>
      </c>
      <c r="E61" t="s">
        <v>265</v>
      </c>
      <c r="F61" t="s">
        <v>86</v>
      </c>
      <c r="G61" t="s">
        <v>87</v>
      </c>
      <c r="H61" t="s">
        <v>156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737</v>
      </c>
      <c r="Q61" t="s">
        <v>21</v>
      </c>
      <c r="S61" t="s">
        <v>269</v>
      </c>
      <c r="T61" t="s">
        <v>23</v>
      </c>
      <c r="U61" t="s">
        <v>22</v>
      </c>
      <c r="V61" t="s">
        <v>82</v>
      </c>
      <c r="W61" t="s">
        <v>683</v>
      </c>
      <c r="X61" t="s">
        <v>621</v>
      </c>
      <c r="Y61" t="s">
        <v>484</v>
      </c>
      <c r="AA61" s="2">
        <v>42803.423182870371</v>
      </c>
      <c r="AB61" s="2">
        <v>42803.592037037037</v>
      </c>
      <c r="AD61">
        <v>5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unspecified</v>
      </c>
    </row>
    <row r="62" spans="1:34" x14ac:dyDescent="0.3">
      <c r="A62">
        <f t="shared" si="8"/>
        <v>4</v>
      </c>
      <c r="B62">
        <f t="shared" si="9"/>
        <v>3</v>
      </c>
      <c r="C62" s="4">
        <f t="shared" ca="1" si="10"/>
        <v>96930</v>
      </c>
      <c r="D62">
        <v>96930</v>
      </c>
      <c r="E62" t="s">
        <v>18</v>
      </c>
      <c r="F62" t="s">
        <v>86</v>
      </c>
      <c r="G62" t="s">
        <v>87</v>
      </c>
      <c r="H62" t="s">
        <v>156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738</v>
      </c>
      <c r="Q62" t="s">
        <v>21</v>
      </c>
      <c r="S62" t="s">
        <v>269</v>
      </c>
      <c r="T62" t="s">
        <v>23</v>
      </c>
      <c r="U62" t="s">
        <v>50</v>
      </c>
      <c r="V62" t="s">
        <v>82</v>
      </c>
      <c r="W62" t="s">
        <v>739</v>
      </c>
      <c r="X62" t="s">
        <v>18</v>
      </c>
      <c r="Y62" t="s">
        <v>103</v>
      </c>
      <c r="AA62" s="2">
        <v>42803.72246527778</v>
      </c>
      <c r="AB62" s="2">
        <v>42804.38753472222</v>
      </c>
      <c r="AD62">
        <v>3</v>
      </c>
      <c r="AE62" t="str">
        <f t="shared" ca="1" si="12"/>
        <v>Protocols-SMB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unspecified</v>
      </c>
    </row>
    <row r="63" spans="1:34" x14ac:dyDescent="0.3">
      <c r="A63">
        <f t="shared" si="8"/>
        <v>3</v>
      </c>
      <c r="B63">
        <f t="shared" si="9"/>
        <v>3</v>
      </c>
      <c r="C63" s="4">
        <f t="shared" ca="1" si="10"/>
        <v>96936</v>
      </c>
      <c r="D63">
        <v>96936</v>
      </c>
      <c r="E63" t="s">
        <v>91</v>
      </c>
      <c r="F63" t="s">
        <v>86</v>
      </c>
      <c r="G63" t="s">
        <v>135</v>
      </c>
      <c r="H63" t="s">
        <v>156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740</v>
      </c>
      <c r="Q63" t="s">
        <v>21</v>
      </c>
      <c r="S63" t="s">
        <v>269</v>
      </c>
      <c r="T63" t="s">
        <v>51</v>
      </c>
      <c r="U63" t="s">
        <v>39</v>
      </c>
      <c r="V63" t="s">
        <v>82</v>
      </c>
      <c r="W63" t="s">
        <v>54</v>
      </c>
      <c r="X63" t="s">
        <v>281</v>
      </c>
      <c r="Y63" t="s">
        <v>484</v>
      </c>
      <c r="AA63" s="2">
        <v>42804.006388888891</v>
      </c>
      <c r="AB63" s="2">
        <v>42804.692152777781</v>
      </c>
      <c r="AD63">
        <v>7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unspecified</v>
      </c>
    </row>
    <row r="64" spans="1:34" x14ac:dyDescent="0.3">
      <c r="A64">
        <f t="shared" si="8"/>
        <v>314</v>
      </c>
      <c r="B64">
        <f t="shared" si="9"/>
        <v>35</v>
      </c>
      <c r="C64" s="4">
        <f t="shared" ca="1" si="10"/>
        <v>81963</v>
      </c>
      <c r="D64">
        <v>81963</v>
      </c>
      <c r="E64" t="s">
        <v>18</v>
      </c>
      <c r="F64" t="s">
        <v>86</v>
      </c>
      <c r="G64" t="s">
        <v>87</v>
      </c>
      <c r="H64" t="s">
        <v>112</v>
      </c>
      <c r="I64" t="s">
        <v>30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354</v>
      </c>
      <c r="O64">
        <v>10905</v>
      </c>
      <c r="Q64" t="s">
        <v>82</v>
      </c>
      <c r="S64" t="s">
        <v>269</v>
      </c>
      <c r="T64" t="s">
        <v>23</v>
      </c>
      <c r="U64" t="s">
        <v>22</v>
      </c>
      <c r="V64" t="s">
        <v>60</v>
      </c>
      <c r="W64" t="s">
        <v>26</v>
      </c>
      <c r="X64" t="s">
        <v>272</v>
      </c>
      <c r="Y64" t="s">
        <v>484</v>
      </c>
      <c r="AA64" s="2">
        <v>42489.026759259257</v>
      </c>
      <c r="AB64" s="2">
        <v>42774.287557870368</v>
      </c>
      <c r="AD64">
        <v>3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P1</v>
      </c>
    </row>
    <row r="65" spans="1:34" x14ac:dyDescent="0.3">
      <c r="A65">
        <f t="shared" si="8"/>
        <v>309</v>
      </c>
      <c r="B65">
        <f t="shared" si="9"/>
        <v>53</v>
      </c>
      <c r="C65" s="4">
        <f t="shared" ca="1" si="10"/>
        <v>82178</v>
      </c>
      <c r="D65">
        <v>82178</v>
      </c>
      <c r="E65" t="s">
        <v>18</v>
      </c>
      <c r="F65" t="s">
        <v>86</v>
      </c>
      <c r="G65" t="s">
        <v>87</v>
      </c>
      <c r="H65" t="s">
        <v>112</v>
      </c>
      <c r="I65" t="s">
        <v>30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355</v>
      </c>
      <c r="O65">
        <v>10938</v>
      </c>
      <c r="Q65" t="s">
        <v>82</v>
      </c>
      <c r="S65" t="s">
        <v>269</v>
      </c>
      <c r="T65" t="s">
        <v>36</v>
      </c>
      <c r="U65" t="s">
        <v>22</v>
      </c>
      <c r="V65" t="s">
        <v>60</v>
      </c>
      <c r="W65" t="s">
        <v>26</v>
      </c>
      <c r="X65" t="s">
        <v>272</v>
      </c>
      <c r="Y65" t="s">
        <v>484</v>
      </c>
      <c r="AA65" s="2">
        <v>42494.02715277778</v>
      </c>
      <c r="AB65" s="2">
        <v>42755.045428240737</v>
      </c>
      <c r="AD65">
        <v>2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P1</v>
      </c>
    </row>
    <row r="66" spans="1:34" x14ac:dyDescent="0.3">
      <c r="A66">
        <f t="shared" ref="A66:A100" si="16">DAYS360(AA66,$K$104)</f>
        <v>171</v>
      </c>
      <c r="B66">
        <f t="shared" ref="B66:B100" si="17">DAYS360(AB66,$K$104)</f>
        <v>23</v>
      </c>
      <c r="C66" s="4">
        <f t="shared" ref="C66:C100" ca="1" si="18">HYPERLINK($N$174 &amp; INDIRECT("d" &amp; ROW()),INDIRECT("d" &amp; ROW()))</f>
        <v>89457</v>
      </c>
      <c r="D66">
        <v>89457</v>
      </c>
      <c r="E66" t="s">
        <v>399</v>
      </c>
      <c r="F66" t="s">
        <v>86</v>
      </c>
      <c r="G66" t="s">
        <v>92</v>
      </c>
      <c r="H66" t="s">
        <v>94</v>
      </c>
      <c r="I66" t="s">
        <v>30</v>
      </c>
      <c r="J66" t="s">
        <v>123</v>
      </c>
      <c r="K66" t="str">
        <f t="shared" ref="K66:K100" ca="1" si="19">IF(ISBLANK(INDIRECT("d"&amp;ROW())),".",IFERROR(VLOOKUP($D66,INDIRECT("'" &amp; $K$103 &amp; "'!$C$2:$k$90"),8,FALSE),"NTR"))</f>
        <v>.</v>
      </c>
      <c r="L66" t="s">
        <v>484</v>
      </c>
      <c r="M66" t="s">
        <v>484</v>
      </c>
      <c r="N66" t="s">
        <v>357</v>
      </c>
      <c r="Q66" t="s">
        <v>82</v>
      </c>
      <c r="S66" t="s">
        <v>269</v>
      </c>
      <c r="T66" t="s">
        <v>23</v>
      </c>
      <c r="U66" t="s">
        <v>22</v>
      </c>
      <c r="V66" t="s">
        <v>29</v>
      </c>
      <c r="W66" t="s">
        <v>44</v>
      </c>
      <c r="X66" t="s">
        <v>272</v>
      </c>
      <c r="Y66" t="s">
        <v>484</v>
      </c>
      <c r="AA66" s="2">
        <v>42635.30327546296</v>
      </c>
      <c r="AB66" s="2">
        <v>42786.250798611109</v>
      </c>
      <c r="AC66" t="s">
        <v>343</v>
      </c>
      <c r="AD66">
        <v>3</v>
      </c>
      <c r="AE66" t="str">
        <f t="shared" ref="AE66:AE100" ca="1" si="20">IFERROR(VLOOKUP($D66,INDIRECT("'" &amp; $K$103 &amp; "'!$C$2:$K$90"),4,FALSE),"NTR")</f>
        <v>Protocols-SMB</v>
      </c>
      <c r="AF66" t="str">
        <f t="shared" ref="AF66:AF100" ca="1" si="21">IFERROR(VLOOKUP($D66,INDIRECT("'" &amp; $K$103 &amp; "'!$C$2:$T$90"),11,FALSE),"NoTarg")</f>
        <v xml:space="preserve"> ---</v>
      </c>
      <c r="AG66" t="str">
        <f t="shared" ref="AG66:AG100" ca="1" si="22">IFERROR(VLOOKUP($D66,INDIRECT("'" &amp; $K$103 &amp; "'!$C$2:$K$90"),10,FALSE),"NoWaive")</f>
        <v>NoWaive</v>
      </c>
      <c r="AH66" t="str">
        <f t="shared" ref="AH66:AH100" ca="1" si="23">IFERROR(VLOOKUP($D66,INDIRECT("'" &amp; $K$103 &amp; "'!$C$2:$T$90"),6,FALSE),"NTR")</f>
        <v>P2</v>
      </c>
    </row>
    <row r="67" spans="1:34" x14ac:dyDescent="0.3">
      <c r="A67">
        <f t="shared" si="16"/>
        <v>136</v>
      </c>
      <c r="B67">
        <f t="shared" si="17"/>
        <v>5</v>
      </c>
      <c r="C67" s="4">
        <f t="shared" ca="1" si="18"/>
        <v>91457</v>
      </c>
      <c r="D67">
        <v>91457</v>
      </c>
      <c r="E67" t="s">
        <v>74</v>
      </c>
      <c r="F67" t="s">
        <v>86</v>
      </c>
      <c r="G67" t="s">
        <v>87</v>
      </c>
      <c r="H67" t="s">
        <v>184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358</v>
      </c>
      <c r="Q67" t="s">
        <v>82</v>
      </c>
      <c r="S67" t="s">
        <v>269</v>
      </c>
      <c r="T67" t="s">
        <v>36</v>
      </c>
      <c r="U67" t="s">
        <v>35</v>
      </c>
      <c r="V67" t="s">
        <v>29</v>
      </c>
      <c r="W67" t="s">
        <v>54</v>
      </c>
      <c r="X67" t="s">
        <v>272</v>
      </c>
      <c r="Y67" t="s">
        <v>100</v>
      </c>
      <c r="AA67" s="2">
        <v>42670.388807870368</v>
      </c>
      <c r="AB67" s="2">
        <v>42802.695787037039</v>
      </c>
      <c r="AD67">
        <v>6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P0</v>
      </c>
    </row>
    <row r="68" spans="1:34" x14ac:dyDescent="0.3">
      <c r="A68">
        <f t="shared" si="16"/>
        <v>132</v>
      </c>
      <c r="B68">
        <f t="shared" si="17"/>
        <v>53</v>
      </c>
      <c r="C68" s="4">
        <f t="shared" ca="1" si="18"/>
        <v>91629</v>
      </c>
      <c r="D68">
        <v>91629</v>
      </c>
      <c r="E68" t="s">
        <v>18</v>
      </c>
      <c r="F68" t="s">
        <v>86</v>
      </c>
      <c r="G68" t="s">
        <v>92</v>
      </c>
      <c r="H68" t="s">
        <v>112</v>
      </c>
      <c r="I68" t="s">
        <v>30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360</v>
      </c>
      <c r="O68">
        <v>12271</v>
      </c>
      <c r="Q68" t="s">
        <v>82</v>
      </c>
      <c r="S68" t="s">
        <v>269</v>
      </c>
      <c r="T68" t="s">
        <v>23</v>
      </c>
      <c r="U68" t="s">
        <v>22</v>
      </c>
      <c r="V68" t="s">
        <v>25</v>
      </c>
      <c r="W68" t="s">
        <v>26</v>
      </c>
      <c r="X68" t="s">
        <v>272</v>
      </c>
      <c r="Y68" t="s">
        <v>484</v>
      </c>
      <c r="AA68" s="2">
        <v>42675.623761574076</v>
      </c>
      <c r="AB68" s="2">
        <v>42755.023877314816</v>
      </c>
      <c r="AD68">
        <v>2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P1</v>
      </c>
    </row>
    <row r="69" spans="1:34" x14ac:dyDescent="0.3">
      <c r="A69">
        <f t="shared" si="16"/>
        <v>53</v>
      </c>
      <c r="B69">
        <f t="shared" si="17"/>
        <v>29</v>
      </c>
      <c r="C69" s="4">
        <f t="shared" ca="1" si="18"/>
        <v>94832</v>
      </c>
      <c r="D69">
        <v>94832</v>
      </c>
      <c r="E69" t="s">
        <v>242</v>
      </c>
      <c r="F69" t="s">
        <v>86</v>
      </c>
      <c r="G69" t="s">
        <v>92</v>
      </c>
      <c r="H69" t="s">
        <v>184</v>
      </c>
      <c r="I69" t="s">
        <v>81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270</v>
      </c>
      <c r="P69" t="s">
        <v>271</v>
      </c>
      <c r="Q69" t="s">
        <v>82</v>
      </c>
      <c r="S69" t="s">
        <v>269</v>
      </c>
      <c r="T69" t="s">
        <v>51</v>
      </c>
      <c r="U69" t="s">
        <v>22</v>
      </c>
      <c r="V69" t="s">
        <v>82</v>
      </c>
      <c r="W69" t="s">
        <v>54</v>
      </c>
      <c r="X69" t="s">
        <v>272</v>
      </c>
      <c r="Y69" t="s">
        <v>484</v>
      </c>
      <c r="AA69" s="2">
        <v>42755.471365740741</v>
      </c>
      <c r="AB69" s="2">
        <v>42780.311030092591</v>
      </c>
      <c r="AC69" t="s">
        <v>170</v>
      </c>
      <c r="AD69">
        <v>3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P0</v>
      </c>
    </row>
    <row r="70" spans="1:34" x14ac:dyDescent="0.3">
      <c r="A70">
        <f t="shared" si="16"/>
        <v>53</v>
      </c>
      <c r="B70">
        <f t="shared" si="17"/>
        <v>20</v>
      </c>
      <c r="C70" s="4">
        <f t="shared" ca="1" si="18"/>
        <v>94835</v>
      </c>
      <c r="D70">
        <v>94835</v>
      </c>
      <c r="E70" t="s">
        <v>561</v>
      </c>
      <c r="F70" t="s">
        <v>86</v>
      </c>
      <c r="G70" t="s">
        <v>87</v>
      </c>
      <c r="H70" t="s">
        <v>112</v>
      </c>
      <c r="I70" t="s">
        <v>30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363</v>
      </c>
      <c r="O70">
        <v>13183</v>
      </c>
      <c r="P70" t="s">
        <v>213</v>
      </c>
      <c r="Q70" t="s">
        <v>82</v>
      </c>
      <c r="S70" t="s">
        <v>269</v>
      </c>
      <c r="T70" t="s">
        <v>36</v>
      </c>
      <c r="U70" t="s">
        <v>35</v>
      </c>
      <c r="V70" t="s">
        <v>190</v>
      </c>
      <c r="W70" t="s">
        <v>26</v>
      </c>
      <c r="X70" t="s">
        <v>272</v>
      </c>
      <c r="Y70" t="s">
        <v>103</v>
      </c>
      <c r="AA70" s="2">
        <v>42755.484872685185</v>
      </c>
      <c r="AB70" s="2">
        <v>42789.603206018517</v>
      </c>
      <c r="AD70">
        <v>1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P1</v>
      </c>
    </row>
    <row r="71" spans="1:34" x14ac:dyDescent="0.3">
      <c r="A71">
        <f t="shared" si="16"/>
        <v>46</v>
      </c>
      <c r="B71">
        <f t="shared" si="17"/>
        <v>5</v>
      </c>
      <c r="C71" s="4">
        <f t="shared" ca="1" si="18"/>
        <v>95135</v>
      </c>
      <c r="D71">
        <v>95135</v>
      </c>
      <c r="E71" t="s">
        <v>118</v>
      </c>
      <c r="F71" t="s">
        <v>86</v>
      </c>
      <c r="G71" t="s">
        <v>135</v>
      </c>
      <c r="H71" t="s">
        <v>184</v>
      </c>
      <c r="I71" t="s">
        <v>30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364</v>
      </c>
      <c r="P71" t="s">
        <v>212</v>
      </c>
      <c r="Q71" t="s">
        <v>82</v>
      </c>
      <c r="S71" t="s">
        <v>269</v>
      </c>
      <c r="T71" t="s">
        <v>36</v>
      </c>
      <c r="U71" t="s">
        <v>35</v>
      </c>
      <c r="V71" t="s">
        <v>29</v>
      </c>
      <c r="W71" t="s">
        <v>44</v>
      </c>
      <c r="X71" t="s">
        <v>272</v>
      </c>
      <c r="Y71" t="s">
        <v>484</v>
      </c>
      <c r="AA71" s="2">
        <v>42762.388159722221</v>
      </c>
      <c r="AB71" s="2">
        <v>42802.302708333336</v>
      </c>
      <c r="AD71">
        <v>7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P0</v>
      </c>
    </row>
    <row r="72" spans="1:34" x14ac:dyDescent="0.3">
      <c r="A72">
        <f t="shared" si="16"/>
        <v>27</v>
      </c>
      <c r="B72">
        <f t="shared" si="17"/>
        <v>11</v>
      </c>
      <c r="C72" s="4">
        <f t="shared" ca="1" si="18"/>
        <v>96032</v>
      </c>
      <c r="D72">
        <v>96032</v>
      </c>
      <c r="E72" t="s">
        <v>562</v>
      </c>
      <c r="F72" t="s">
        <v>86</v>
      </c>
      <c r="G72" t="s">
        <v>87</v>
      </c>
      <c r="H72" t="s">
        <v>112</v>
      </c>
      <c r="I72" t="s">
        <v>30</v>
      </c>
      <c r="J72" t="s">
        <v>123</v>
      </c>
      <c r="K72" t="str">
        <f t="shared" ca="1" si="19"/>
        <v>.</v>
      </c>
      <c r="L72" t="s">
        <v>484</v>
      </c>
      <c r="M72" t="s">
        <v>494</v>
      </c>
      <c r="N72" t="s">
        <v>597</v>
      </c>
      <c r="O72">
        <v>16394</v>
      </c>
      <c r="Q72" t="s">
        <v>82</v>
      </c>
      <c r="S72" t="s">
        <v>269</v>
      </c>
      <c r="T72" t="s">
        <v>23</v>
      </c>
      <c r="U72" t="s">
        <v>22</v>
      </c>
      <c r="V72" t="s">
        <v>190</v>
      </c>
      <c r="W72" t="s">
        <v>26</v>
      </c>
      <c r="X72" t="s">
        <v>272</v>
      </c>
      <c r="Y72" t="s">
        <v>484</v>
      </c>
      <c r="AA72" s="2">
        <v>42782.24832175926</v>
      </c>
      <c r="AB72" s="2">
        <v>42796.364201388889</v>
      </c>
      <c r="AD72">
        <v>3</v>
      </c>
      <c r="AE72" t="str">
        <f t="shared" ca="1" si="20"/>
        <v>Protocols-SMB</v>
      </c>
      <c r="AF72" t="str">
        <f t="shared" ca="1" si="21"/>
        <v>Avitus_1.4.0.58-20170308</v>
      </c>
      <c r="AG72" t="str">
        <f t="shared" ca="1" si="22"/>
        <v>NoWaive</v>
      </c>
      <c r="AH72" t="str">
        <f t="shared" ca="1" si="23"/>
        <v>P1</v>
      </c>
    </row>
    <row r="73" spans="1:34" x14ac:dyDescent="0.3">
      <c r="A73">
        <f t="shared" si="16"/>
        <v>7</v>
      </c>
      <c r="B73">
        <f t="shared" si="17"/>
        <v>3</v>
      </c>
      <c r="C73" s="4">
        <f t="shared" ca="1" si="18"/>
        <v>96746</v>
      </c>
      <c r="D73">
        <v>96746</v>
      </c>
      <c r="E73" t="s">
        <v>416</v>
      </c>
      <c r="F73" t="s">
        <v>86</v>
      </c>
      <c r="G73" t="s">
        <v>266</v>
      </c>
      <c r="H73" t="s">
        <v>184</v>
      </c>
      <c r="I73" t="s">
        <v>81</v>
      </c>
      <c r="J73" t="s">
        <v>123</v>
      </c>
      <c r="K73" t="str">
        <f t="shared" ca="1" si="19"/>
        <v>.</v>
      </c>
      <c r="L73" t="s">
        <v>484</v>
      </c>
      <c r="M73" t="s">
        <v>630</v>
      </c>
      <c r="N73" t="s">
        <v>691</v>
      </c>
      <c r="Q73" t="s">
        <v>82</v>
      </c>
      <c r="S73" t="s">
        <v>269</v>
      </c>
      <c r="T73" t="s">
        <v>51</v>
      </c>
      <c r="U73" t="s">
        <v>22</v>
      </c>
      <c r="V73" t="s">
        <v>82</v>
      </c>
      <c r="W73" t="s">
        <v>54</v>
      </c>
      <c r="X73" t="s">
        <v>405</v>
      </c>
      <c r="Y73" t="s">
        <v>103</v>
      </c>
      <c r="AA73" s="2">
        <v>42800.641168981485</v>
      </c>
      <c r="AB73" s="2">
        <v>42804.724363425928</v>
      </c>
      <c r="AD73">
        <v>2</v>
      </c>
      <c r="AE73" t="str">
        <f t="shared" ca="1" si="20"/>
        <v>Protocols-SMB</v>
      </c>
      <c r="AF73" t="str">
        <f t="shared" ca="1" si="21"/>
        <v xml:space="preserve"> ---</v>
      </c>
      <c r="AG73" t="str">
        <f t="shared" ca="1" si="22"/>
        <v>NoWaive</v>
      </c>
      <c r="AH73" t="str">
        <f t="shared" ca="1" si="23"/>
        <v>P0</v>
      </c>
    </row>
    <row r="74" spans="1:34" x14ac:dyDescent="0.3">
      <c r="A74">
        <f t="shared" si="16"/>
        <v>6</v>
      </c>
      <c r="B74">
        <f t="shared" si="17"/>
        <v>3</v>
      </c>
      <c r="C74" s="4">
        <f t="shared" ca="1" si="18"/>
        <v>96810</v>
      </c>
      <c r="D74">
        <v>96810</v>
      </c>
      <c r="E74" t="s">
        <v>735</v>
      </c>
      <c r="F74" t="s">
        <v>86</v>
      </c>
      <c r="G74" t="s">
        <v>704</v>
      </c>
      <c r="H74" t="s">
        <v>184</v>
      </c>
      <c r="I74" t="s">
        <v>81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722</v>
      </c>
      <c r="Q74" t="s">
        <v>82</v>
      </c>
      <c r="S74" t="s">
        <v>269</v>
      </c>
      <c r="T74" t="s">
        <v>23</v>
      </c>
      <c r="U74" t="s">
        <v>22</v>
      </c>
      <c r="V74" t="s">
        <v>29</v>
      </c>
      <c r="W74" t="s">
        <v>44</v>
      </c>
      <c r="X74" t="s">
        <v>405</v>
      </c>
      <c r="Y74" t="s">
        <v>484</v>
      </c>
      <c r="AA74" s="2">
        <v>42801.581053240741</v>
      </c>
      <c r="AB74" s="2">
        <v>42804.414618055554</v>
      </c>
      <c r="AC74" t="s">
        <v>723</v>
      </c>
      <c r="AD74">
        <v>3</v>
      </c>
      <c r="AE74" t="str">
        <f t="shared" ca="1" si="20"/>
        <v>Protocols-SMB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P0</v>
      </c>
    </row>
    <row r="75" spans="1:34" x14ac:dyDescent="0.3">
      <c r="A75">
        <f t="shared" si="16"/>
        <v>5</v>
      </c>
      <c r="B75">
        <f t="shared" si="17"/>
        <v>5</v>
      </c>
      <c r="C75" s="4">
        <f t="shared" ca="1" si="18"/>
        <v>96870</v>
      </c>
      <c r="D75">
        <v>96870</v>
      </c>
      <c r="E75" t="s">
        <v>91</v>
      </c>
      <c r="F75" t="s">
        <v>86</v>
      </c>
      <c r="G75" t="s">
        <v>266</v>
      </c>
      <c r="H75" t="s">
        <v>184</v>
      </c>
      <c r="I75" t="s">
        <v>81</v>
      </c>
      <c r="J75" t="s">
        <v>123</v>
      </c>
      <c r="K75" t="str">
        <f t="shared" ca="1" si="19"/>
        <v>.</v>
      </c>
      <c r="L75" t="s">
        <v>484</v>
      </c>
      <c r="M75" t="s">
        <v>484</v>
      </c>
      <c r="N75" t="s">
        <v>724</v>
      </c>
      <c r="Q75" t="s">
        <v>82</v>
      </c>
      <c r="S75" t="s">
        <v>269</v>
      </c>
      <c r="T75" t="s">
        <v>36</v>
      </c>
      <c r="U75" t="s">
        <v>22</v>
      </c>
      <c r="V75" t="s">
        <v>82</v>
      </c>
      <c r="W75" t="s">
        <v>54</v>
      </c>
      <c r="X75" t="s">
        <v>405</v>
      </c>
      <c r="Y75" t="s">
        <v>484</v>
      </c>
      <c r="AA75" s="2">
        <v>42802.551319444443</v>
      </c>
      <c r="AB75" s="2">
        <v>42802.552604166667</v>
      </c>
      <c r="AD75">
        <v>1</v>
      </c>
      <c r="AE75" t="str">
        <f t="shared" ca="1" si="20"/>
        <v>Protocols-SMB</v>
      </c>
      <c r="AF75" t="str">
        <f t="shared" ca="1" si="21"/>
        <v xml:space="preserve"> ---</v>
      </c>
      <c r="AG75" t="str">
        <f t="shared" ca="1" si="22"/>
        <v>NoWaive</v>
      </c>
      <c r="AH75" t="str">
        <f t="shared" ca="1" si="23"/>
        <v>P0</v>
      </c>
    </row>
    <row r="76" spans="1:34" x14ac:dyDescent="0.3">
      <c r="A76">
        <f t="shared" si="16"/>
        <v>13</v>
      </c>
      <c r="B76">
        <f t="shared" si="17"/>
        <v>7</v>
      </c>
      <c r="C76" s="4">
        <f t="shared" ca="1" si="18"/>
        <v>96494</v>
      </c>
      <c r="D76">
        <v>96494</v>
      </c>
      <c r="E76" t="s">
        <v>605</v>
      </c>
      <c r="F76" t="s">
        <v>482</v>
      </c>
      <c r="G76" t="s">
        <v>606</v>
      </c>
      <c r="H76" t="s">
        <v>184</v>
      </c>
      <c r="I76" t="s">
        <v>245</v>
      </c>
      <c r="J76" t="s">
        <v>123</v>
      </c>
      <c r="K76" t="str">
        <f t="shared" ca="1" si="19"/>
        <v>.</v>
      </c>
      <c r="L76" t="s">
        <v>484</v>
      </c>
      <c r="M76" t="s">
        <v>639</v>
      </c>
      <c r="N76" t="s">
        <v>643</v>
      </c>
      <c r="P76" t="s">
        <v>98</v>
      </c>
      <c r="Q76" t="s">
        <v>82</v>
      </c>
      <c r="S76" t="s">
        <v>269</v>
      </c>
      <c r="T76" t="s">
        <v>51</v>
      </c>
      <c r="U76" t="s">
        <v>22</v>
      </c>
      <c r="V76" t="s">
        <v>82</v>
      </c>
      <c r="W76" t="s">
        <v>44</v>
      </c>
      <c r="X76" t="s">
        <v>644</v>
      </c>
      <c r="Y76" t="s">
        <v>484</v>
      </c>
      <c r="AA76" s="2">
        <v>42794.440833333334</v>
      </c>
      <c r="AB76" s="2">
        <v>42800.464409722219</v>
      </c>
      <c r="AD76">
        <v>1</v>
      </c>
      <c r="AE76" t="str">
        <f t="shared" ca="1" si="20"/>
        <v>Quotas</v>
      </c>
      <c r="AF76" t="str">
        <f t="shared" ca="1" si="21"/>
        <v>Avitus_1.4.0.60-20170322</v>
      </c>
      <c r="AG76" t="str">
        <f t="shared" ca="1" si="22"/>
        <v>NoWaive</v>
      </c>
      <c r="AH76" t="str">
        <f t="shared" ca="1" si="23"/>
        <v>P0</v>
      </c>
    </row>
    <row r="77" spans="1:34" x14ac:dyDescent="0.3">
      <c r="A77">
        <f t="shared" si="16"/>
        <v>6</v>
      </c>
      <c r="B77">
        <f t="shared" si="17"/>
        <v>5</v>
      </c>
      <c r="C77" s="4">
        <f t="shared" ca="1" si="18"/>
        <v>96761</v>
      </c>
      <c r="D77">
        <v>96761</v>
      </c>
      <c r="E77" t="s">
        <v>605</v>
      </c>
      <c r="F77" t="s">
        <v>482</v>
      </c>
      <c r="G77" t="s">
        <v>652</v>
      </c>
      <c r="H77" t="s">
        <v>184</v>
      </c>
      <c r="I77" t="s">
        <v>81</v>
      </c>
      <c r="J77" t="s">
        <v>123</v>
      </c>
      <c r="K77" t="str">
        <f t="shared" ca="1" si="19"/>
        <v>.</v>
      </c>
      <c r="L77" t="s">
        <v>484</v>
      </c>
      <c r="M77" t="s">
        <v>484</v>
      </c>
      <c r="N77" t="s">
        <v>694</v>
      </c>
      <c r="Q77" t="s">
        <v>82</v>
      </c>
      <c r="S77" t="s">
        <v>269</v>
      </c>
      <c r="T77" t="s">
        <v>36</v>
      </c>
      <c r="U77" t="s">
        <v>35</v>
      </c>
      <c r="V77" t="s">
        <v>82</v>
      </c>
      <c r="W77" t="s">
        <v>54</v>
      </c>
      <c r="X77" t="s">
        <v>644</v>
      </c>
      <c r="Y77" t="s">
        <v>484</v>
      </c>
      <c r="AA77" s="2">
        <v>42801.094895833332</v>
      </c>
      <c r="AB77" s="2">
        <v>42802.687881944446</v>
      </c>
      <c r="AD77">
        <v>2</v>
      </c>
      <c r="AE77" t="str">
        <f t="shared" ca="1" si="20"/>
        <v>Quotas</v>
      </c>
      <c r="AF77" t="str">
        <f t="shared" ca="1" si="21"/>
        <v xml:space="preserve"> ---</v>
      </c>
      <c r="AG77" t="str">
        <f t="shared" ca="1" si="22"/>
        <v>NoWaive</v>
      </c>
      <c r="AH77" t="str">
        <f t="shared" ca="1" si="23"/>
        <v>P0</v>
      </c>
    </row>
    <row r="78" spans="1:34" x14ac:dyDescent="0.3">
      <c r="A78">
        <f t="shared" si="16"/>
        <v>8</v>
      </c>
      <c r="B78">
        <f t="shared" si="17"/>
        <v>0</v>
      </c>
      <c r="C78" s="4">
        <f t="shared" ca="1" si="18"/>
        <v>96682</v>
      </c>
      <c r="D78">
        <v>96682</v>
      </c>
      <c r="E78" t="s">
        <v>217</v>
      </c>
      <c r="F78" t="s">
        <v>55</v>
      </c>
      <c r="G78" t="s">
        <v>182</v>
      </c>
      <c r="H78" t="s">
        <v>156</v>
      </c>
      <c r="J78" t="s">
        <v>123</v>
      </c>
      <c r="K78" t="str">
        <f t="shared" ca="1" si="19"/>
        <v>.</v>
      </c>
      <c r="L78" t="s">
        <v>484</v>
      </c>
      <c r="M78" t="s">
        <v>484</v>
      </c>
      <c r="N78" t="s">
        <v>667</v>
      </c>
      <c r="Q78" t="s">
        <v>21</v>
      </c>
      <c r="S78" t="s">
        <v>269</v>
      </c>
      <c r="T78" t="s">
        <v>23</v>
      </c>
      <c r="U78" t="s">
        <v>22</v>
      </c>
      <c r="V78" t="s">
        <v>29</v>
      </c>
      <c r="W78" t="s">
        <v>54</v>
      </c>
      <c r="X78" t="s">
        <v>389</v>
      </c>
      <c r="Y78" t="s">
        <v>484</v>
      </c>
      <c r="AA78" s="2">
        <v>42799.991412037038</v>
      </c>
      <c r="AB78" s="2">
        <v>42807.216273148151</v>
      </c>
      <c r="AD78">
        <v>5</v>
      </c>
      <c r="AE78" t="str">
        <f t="shared" ca="1" si="20"/>
        <v>Snapshots</v>
      </c>
      <c r="AF78" t="str">
        <f t="shared" ca="1" si="21"/>
        <v xml:space="preserve"> ---</v>
      </c>
      <c r="AG78" t="str">
        <f t="shared" ca="1" si="22"/>
        <v>NoWaive</v>
      </c>
      <c r="AH78" t="str">
        <f t="shared" ca="1" si="23"/>
        <v>unspecified</v>
      </c>
    </row>
    <row r="79" spans="1:34" x14ac:dyDescent="0.3">
      <c r="A79">
        <f t="shared" si="16"/>
        <v>67</v>
      </c>
      <c r="B79">
        <f t="shared" si="17"/>
        <v>11</v>
      </c>
      <c r="C79" s="4">
        <f t="shared" ca="1" si="18"/>
        <v>94268</v>
      </c>
      <c r="D79">
        <v>94268</v>
      </c>
      <c r="E79" t="s">
        <v>181</v>
      </c>
      <c r="F79" t="s">
        <v>55</v>
      </c>
      <c r="G79" t="s">
        <v>182</v>
      </c>
      <c r="H79" t="s">
        <v>112</v>
      </c>
      <c r="I79" t="s">
        <v>30</v>
      </c>
      <c r="J79" t="s">
        <v>123</v>
      </c>
      <c r="K79" t="str">
        <f t="shared" ca="1" si="19"/>
        <v>.</v>
      </c>
      <c r="L79" t="s">
        <v>484</v>
      </c>
      <c r="M79" t="s">
        <v>484</v>
      </c>
      <c r="N79" t="s">
        <v>368</v>
      </c>
      <c r="O79">
        <v>12452</v>
      </c>
      <c r="P79" t="s">
        <v>645</v>
      </c>
      <c r="Q79" t="s">
        <v>82</v>
      </c>
      <c r="S79" t="s">
        <v>269</v>
      </c>
      <c r="T79" t="s">
        <v>36</v>
      </c>
      <c r="U79" t="s">
        <v>35</v>
      </c>
      <c r="V79" t="s">
        <v>25</v>
      </c>
      <c r="W79" t="s">
        <v>26</v>
      </c>
      <c r="X79" t="s">
        <v>218</v>
      </c>
      <c r="Y79" t="s">
        <v>484</v>
      </c>
      <c r="AA79" s="2">
        <v>42741.246898148151</v>
      </c>
      <c r="AB79" s="2">
        <v>42796.232256944444</v>
      </c>
      <c r="AD79">
        <v>4</v>
      </c>
      <c r="AE79" t="str">
        <f t="shared" ca="1" si="20"/>
        <v>Snapshots</v>
      </c>
      <c r="AF79" t="str">
        <f t="shared" ca="1" si="21"/>
        <v xml:space="preserve"> ---</v>
      </c>
      <c r="AG79" t="str">
        <f t="shared" ca="1" si="22"/>
        <v>NoWaive</v>
      </c>
      <c r="AH79" t="str">
        <f t="shared" ca="1" si="23"/>
        <v>P1</v>
      </c>
    </row>
    <row r="80" spans="1:34" x14ac:dyDescent="0.3">
      <c r="A80">
        <f t="shared" si="16"/>
        <v>55</v>
      </c>
      <c r="B80">
        <f t="shared" si="17"/>
        <v>4</v>
      </c>
      <c r="C80" s="4">
        <f t="shared" ca="1" si="18"/>
        <v>94695</v>
      </c>
      <c r="D80">
        <v>94695</v>
      </c>
      <c r="E80" t="s">
        <v>181</v>
      </c>
      <c r="F80" t="s">
        <v>55</v>
      </c>
      <c r="G80" t="s">
        <v>182</v>
      </c>
      <c r="H80" t="s">
        <v>184</v>
      </c>
      <c r="I80" t="s">
        <v>245</v>
      </c>
      <c r="J80" t="s">
        <v>123</v>
      </c>
      <c r="K80" t="str">
        <f t="shared" ca="1" si="19"/>
        <v>.</v>
      </c>
      <c r="L80" t="s">
        <v>484</v>
      </c>
      <c r="M80" t="s">
        <v>630</v>
      </c>
      <c r="N80" t="s">
        <v>369</v>
      </c>
      <c r="O80">
        <v>12452</v>
      </c>
      <c r="Q80" t="s">
        <v>82</v>
      </c>
      <c r="S80" t="s">
        <v>269</v>
      </c>
      <c r="T80" t="s">
        <v>36</v>
      </c>
      <c r="U80" t="s">
        <v>35</v>
      </c>
      <c r="V80" t="s">
        <v>190</v>
      </c>
      <c r="W80" t="s">
        <v>26</v>
      </c>
      <c r="X80" t="s">
        <v>218</v>
      </c>
      <c r="Y80" t="s">
        <v>484</v>
      </c>
      <c r="AA80" s="2">
        <v>42753.19122685185</v>
      </c>
      <c r="AB80" s="2">
        <v>42803.339444444442</v>
      </c>
      <c r="AD80">
        <v>4</v>
      </c>
      <c r="AE80" t="str">
        <f t="shared" ca="1" si="20"/>
        <v>Snapshots</v>
      </c>
      <c r="AF80" t="str">
        <f t="shared" ca="1" si="21"/>
        <v>Avitus_1.4.0.59-20170315</v>
      </c>
      <c r="AG80" t="str">
        <f t="shared" ca="1" si="22"/>
        <v>NoWaive</v>
      </c>
      <c r="AH80" t="str">
        <f t="shared" ca="1" si="23"/>
        <v>P0</v>
      </c>
    </row>
    <row r="81" spans="1:34" x14ac:dyDescent="0.3">
      <c r="A81">
        <f t="shared" si="16"/>
        <v>43</v>
      </c>
      <c r="B81">
        <f t="shared" si="17"/>
        <v>4</v>
      </c>
      <c r="C81" s="4">
        <f t="shared" ca="1" si="18"/>
        <v>95184</v>
      </c>
      <c r="D81">
        <v>95184</v>
      </c>
      <c r="E81" t="s">
        <v>218</v>
      </c>
      <c r="F81" t="s">
        <v>55</v>
      </c>
      <c r="G81" t="s">
        <v>182</v>
      </c>
      <c r="H81" t="s">
        <v>184</v>
      </c>
      <c r="I81" t="s">
        <v>245</v>
      </c>
      <c r="J81" t="s">
        <v>123</v>
      </c>
      <c r="K81" t="str">
        <f t="shared" ca="1" si="19"/>
        <v>.</v>
      </c>
      <c r="L81" t="s">
        <v>484</v>
      </c>
      <c r="M81" t="s">
        <v>630</v>
      </c>
      <c r="N81" t="s">
        <v>370</v>
      </c>
      <c r="Q81" t="s">
        <v>82</v>
      </c>
      <c r="S81" t="s">
        <v>269</v>
      </c>
      <c r="T81" t="s">
        <v>36</v>
      </c>
      <c r="U81" t="s">
        <v>22</v>
      </c>
      <c r="V81" t="s">
        <v>29</v>
      </c>
      <c r="W81" t="s">
        <v>44</v>
      </c>
      <c r="X81" t="s">
        <v>181</v>
      </c>
      <c r="Y81" t="s">
        <v>103</v>
      </c>
      <c r="AA81" s="2">
        <v>42765.308599537035</v>
      </c>
      <c r="AB81" s="2">
        <v>42803.339421296296</v>
      </c>
      <c r="AD81">
        <v>4</v>
      </c>
      <c r="AE81" t="str">
        <f t="shared" ca="1" si="20"/>
        <v>Snapshots</v>
      </c>
      <c r="AF81" t="str">
        <f t="shared" ca="1" si="21"/>
        <v>Avitus_1.4.0.59-20170315</v>
      </c>
      <c r="AG81" t="str">
        <f t="shared" ca="1" si="22"/>
        <v>NoWaive</v>
      </c>
      <c r="AH81" t="str">
        <f t="shared" ca="1" si="23"/>
        <v>P0</v>
      </c>
    </row>
    <row r="82" spans="1:34" x14ac:dyDescent="0.3">
      <c r="A82">
        <f t="shared" si="16"/>
        <v>41</v>
      </c>
      <c r="B82">
        <f t="shared" si="17"/>
        <v>4</v>
      </c>
      <c r="C82" s="4">
        <f t="shared" ca="1" si="18"/>
        <v>95373</v>
      </c>
      <c r="D82">
        <v>95373</v>
      </c>
      <c r="E82" t="s">
        <v>218</v>
      </c>
      <c r="F82" t="s">
        <v>55</v>
      </c>
      <c r="G82" t="s">
        <v>182</v>
      </c>
      <c r="H82" t="s">
        <v>94</v>
      </c>
      <c r="I82" t="s">
        <v>30</v>
      </c>
      <c r="J82" t="s">
        <v>123</v>
      </c>
      <c r="K82" t="str">
        <f t="shared" ca="1" si="19"/>
        <v>.</v>
      </c>
      <c r="L82" t="s">
        <v>484</v>
      </c>
      <c r="M82" t="s">
        <v>630</v>
      </c>
      <c r="N82" t="s">
        <v>371</v>
      </c>
      <c r="Q82" t="s">
        <v>82</v>
      </c>
      <c r="S82" t="s">
        <v>269</v>
      </c>
      <c r="T82" t="s">
        <v>23</v>
      </c>
      <c r="U82" t="s">
        <v>22</v>
      </c>
      <c r="V82" t="s">
        <v>29</v>
      </c>
      <c r="W82" t="s">
        <v>44</v>
      </c>
      <c r="X82" t="s">
        <v>218</v>
      </c>
      <c r="Y82" t="s">
        <v>484</v>
      </c>
      <c r="AA82" s="2">
        <v>42768.238217592596</v>
      </c>
      <c r="AB82" s="2">
        <v>42803.213136574072</v>
      </c>
      <c r="AD82">
        <v>2</v>
      </c>
      <c r="AE82" t="str">
        <f t="shared" ca="1" si="20"/>
        <v>Snapshots</v>
      </c>
      <c r="AF82" t="str">
        <f t="shared" ca="1" si="21"/>
        <v>Avitus_1.4.0.59-20170315</v>
      </c>
      <c r="AG82" t="str">
        <f t="shared" ca="1" si="22"/>
        <v>NoWaive</v>
      </c>
      <c r="AH82" t="str">
        <f t="shared" ca="1" si="23"/>
        <v>P2</v>
      </c>
    </row>
    <row r="83" spans="1:34" x14ac:dyDescent="0.3">
      <c r="A83">
        <f t="shared" si="16"/>
        <v>30</v>
      </c>
      <c r="B83">
        <f t="shared" si="17"/>
        <v>4</v>
      </c>
      <c r="C83" s="4">
        <f t="shared" ca="1" si="18"/>
        <v>95780</v>
      </c>
      <c r="D83">
        <v>95780</v>
      </c>
      <c r="E83" t="s">
        <v>218</v>
      </c>
      <c r="F83" t="s">
        <v>55</v>
      </c>
      <c r="G83" t="s">
        <v>182</v>
      </c>
      <c r="H83" t="s">
        <v>184</v>
      </c>
      <c r="I83" t="s">
        <v>245</v>
      </c>
      <c r="J83" t="s">
        <v>123</v>
      </c>
      <c r="K83" t="str">
        <f t="shared" ca="1" si="19"/>
        <v>.</v>
      </c>
      <c r="L83" t="s">
        <v>484</v>
      </c>
      <c r="M83" t="s">
        <v>630</v>
      </c>
      <c r="N83" t="s">
        <v>372</v>
      </c>
      <c r="Q83" t="s">
        <v>82</v>
      </c>
      <c r="S83" t="s">
        <v>269</v>
      </c>
      <c r="T83" t="s">
        <v>23</v>
      </c>
      <c r="U83" t="s">
        <v>22</v>
      </c>
      <c r="V83" t="s">
        <v>29</v>
      </c>
      <c r="W83" t="s">
        <v>44</v>
      </c>
      <c r="X83" t="s">
        <v>218</v>
      </c>
      <c r="Y83" t="s">
        <v>484</v>
      </c>
      <c r="AA83" s="2">
        <v>42779.104201388887</v>
      </c>
      <c r="AB83" s="2">
        <v>42803.339409722219</v>
      </c>
      <c r="AD83">
        <v>2</v>
      </c>
      <c r="AE83" t="str">
        <f t="shared" ca="1" si="20"/>
        <v>Snapshots</v>
      </c>
      <c r="AF83" t="str">
        <f t="shared" ca="1" si="21"/>
        <v>Avitus_1.4.0.59-20170315</v>
      </c>
      <c r="AG83" t="str">
        <f t="shared" ca="1" si="22"/>
        <v>NoWaive</v>
      </c>
      <c r="AH83" t="str">
        <f t="shared" ca="1" si="23"/>
        <v>P0</v>
      </c>
    </row>
    <row r="84" spans="1:34" x14ac:dyDescent="0.3">
      <c r="A84">
        <f t="shared" si="16"/>
        <v>5</v>
      </c>
      <c r="B84">
        <f t="shared" si="17"/>
        <v>5</v>
      </c>
      <c r="C84" s="4">
        <f t="shared" ca="1" si="18"/>
        <v>96848</v>
      </c>
      <c r="D84">
        <v>96848</v>
      </c>
      <c r="E84" t="s">
        <v>218</v>
      </c>
      <c r="F84" t="s">
        <v>55</v>
      </c>
      <c r="G84" t="s">
        <v>182</v>
      </c>
      <c r="H84" t="s">
        <v>94</v>
      </c>
      <c r="I84" t="s">
        <v>30</v>
      </c>
      <c r="J84" t="s">
        <v>123</v>
      </c>
      <c r="K84" t="str">
        <f t="shared" ca="1" si="19"/>
        <v>.</v>
      </c>
      <c r="L84" t="s">
        <v>484</v>
      </c>
      <c r="M84" t="s">
        <v>484</v>
      </c>
      <c r="N84" t="s">
        <v>725</v>
      </c>
      <c r="Q84" t="s">
        <v>82</v>
      </c>
      <c r="S84" t="s">
        <v>269</v>
      </c>
      <c r="T84" t="s">
        <v>23</v>
      </c>
      <c r="U84" t="s">
        <v>22</v>
      </c>
      <c r="V84" t="s">
        <v>29</v>
      </c>
      <c r="W84" t="s">
        <v>54</v>
      </c>
      <c r="X84" t="s">
        <v>218</v>
      </c>
      <c r="Y84" t="s">
        <v>484</v>
      </c>
      <c r="AA84" s="2">
        <v>42802.22383101852</v>
      </c>
      <c r="AB84" s="2">
        <v>42802.690775462965</v>
      </c>
      <c r="AD84">
        <v>1</v>
      </c>
      <c r="AE84" t="str">
        <f t="shared" ca="1" si="20"/>
        <v>Snapshots</v>
      </c>
      <c r="AF84" t="str">
        <f t="shared" ca="1" si="21"/>
        <v xml:space="preserve"> ---</v>
      </c>
      <c r="AG84" t="str">
        <f t="shared" ca="1" si="22"/>
        <v>NoWaive</v>
      </c>
      <c r="AH84" t="str">
        <f t="shared" ca="1" si="23"/>
        <v>P2</v>
      </c>
    </row>
    <row r="85" spans="1:34" x14ac:dyDescent="0.3">
      <c r="A85">
        <f t="shared" si="16"/>
        <v>42193</v>
      </c>
      <c r="B85">
        <f t="shared" si="17"/>
        <v>42193</v>
      </c>
      <c r="C85" s="4">
        <f t="shared" ca="1" si="18"/>
        <v>0</v>
      </c>
      <c r="J85" t="s">
        <v>123</v>
      </c>
      <c r="K85" t="str">
        <f t="shared" ca="1" si="19"/>
        <v>.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42193</v>
      </c>
      <c r="B86">
        <f t="shared" si="17"/>
        <v>42193</v>
      </c>
      <c r="C86" s="4">
        <f t="shared" ca="1" si="18"/>
        <v>0</v>
      </c>
      <c r="J86" t="s">
        <v>123</v>
      </c>
      <c r="K86" t="str">
        <f t="shared" ca="1" si="19"/>
        <v>.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42193</v>
      </c>
      <c r="B87">
        <f t="shared" si="17"/>
        <v>42193</v>
      </c>
      <c r="C87" s="4">
        <f t="shared" ca="1" si="18"/>
        <v>0</v>
      </c>
      <c r="J87" t="s">
        <v>123</v>
      </c>
      <c r="K87" t="str">
        <f t="shared" ca="1" si="19"/>
        <v>.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42193</v>
      </c>
      <c r="B88">
        <f t="shared" si="17"/>
        <v>42193</v>
      </c>
      <c r="C88" s="4">
        <f t="shared" ca="1" si="18"/>
        <v>0</v>
      </c>
      <c r="J88" t="s">
        <v>123</v>
      </c>
      <c r="K88" t="str">
        <f t="shared" ca="1" si="19"/>
        <v>.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42193</v>
      </c>
      <c r="B89">
        <f t="shared" si="17"/>
        <v>42193</v>
      </c>
      <c r="C89" s="4">
        <f t="shared" ca="1" si="18"/>
        <v>0</v>
      </c>
      <c r="J89" t="s">
        <v>123</v>
      </c>
      <c r="K89" t="str">
        <f t="shared" ca="1" si="19"/>
        <v>.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42193</v>
      </c>
      <c r="B90">
        <f t="shared" si="17"/>
        <v>42193</v>
      </c>
      <c r="C90" s="4">
        <f t="shared" ca="1" si="18"/>
        <v>0</v>
      </c>
      <c r="J90" t="s">
        <v>123</v>
      </c>
      <c r="K90" t="str">
        <f t="shared" ca="1" si="19"/>
        <v>.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42193</v>
      </c>
      <c r="B91">
        <f t="shared" si="17"/>
        <v>42193</v>
      </c>
      <c r="C91" s="4">
        <f t="shared" ca="1" si="18"/>
        <v>0</v>
      </c>
      <c r="J91" t="s">
        <v>123</v>
      </c>
      <c r="K91" t="str">
        <f t="shared" ca="1" si="19"/>
        <v>.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42193</v>
      </c>
      <c r="B92">
        <f t="shared" si="17"/>
        <v>42193</v>
      </c>
      <c r="C92" s="4">
        <f t="shared" ca="1" si="18"/>
        <v>0</v>
      </c>
      <c r="J92" t="s">
        <v>123</v>
      </c>
      <c r="K92" t="str">
        <f t="shared" ca="1" si="19"/>
        <v>.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42193</v>
      </c>
      <c r="B93">
        <f t="shared" si="17"/>
        <v>42193</v>
      </c>
      <c r="C93" s="4">
        <f t="shared" ca="1" si="18"/>
        <v>0</v>
      </c>
      <c r="J93" t="s">
        <v>123</v>
      </c>
      <c r="K93" t="str">
        <f t="shared" ca="1" si="19"/>
        <v>.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42193</v>
      </c>
      <c r="B94">
        <f t="shared" si="17"/>
        <v>42193</v>
      </c>
      <c r="C94" s="4">
        <f t="shared" ca="1" si="18"/>
        <v>0</v>
      </c>
      <c r="J94" t="s">
        <v>123</v>
      </c>
      <c r="K94" t="str">
        <f t="shared" ca="1" si="19"/>
        <v>.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42193</v>
      </c>
      <c r="B95">
        <f t="shared" si="17"/>
        <v>42193</v>
      </c>
      <c r="C95" s="4">
        <f t="shared" ca="1" si="18"/>
        <v>0</v>
      </c>
      <c r="J95" t="s">
        <v>123</v>
      </c>
      <c r="K95" t="str">
        <f t="shared" ca="1" si="19"/>
        <v>.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42193</v>
      </c>
      <c r="B96">
        <f t="shared" si="17"/>
        <v>42193</v>
      </c>
      <c r="C96" s="4">
        <f t="shared" ca="1" si="18"/>
        <v>0</v>
      </c>
      <c r="J96" t="s">
        <v>123</v>
      </c>
      <c r="K96" t="str">
        <f t="shared" ca="1" si="19"/>
        <v>.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34" x14ac:dyDescent="0.3">
      <c r="A97">
        <f t="shared" si="16"/>
        <v>42193</v>
      </c>
      <c r="B97">
        <f t="shared" si="17"/>
        <v>42193</v>
      </c>
      <c r="C97" s="4">
        <f t="shared" ca="1" si="18"/>
        <v>0</v>
      </c>
      <c r="J97" t="s">
        <v>123</v>
      </c>
      <c r="K97" t="str">
        <f t="shared" ca="1" si="19"/>
        <v>.</v>
      </c>
      <c r="AE97">
        <f t="shared" ca="1" si="20"/>
        <v>0</v>
      </c>
      <c r="AF97">
        <f t="shared" ca="1" si="21"/>
        <v>0</v>
      </c>
      <c r="AG97" t="str">
        <f t="shared" ca="1" si="22"/>
        <v>NoWaive</v>
      </c>
      <c r="AH97">
        <f t="shared" ca="1" si="23"/>
        <v>0</v>
      </c>
    </row>
    <row r="98" spans="1:34" x14ac:dyDescent="0.3">
      <c r="A98">
        <f t="shared" si="16"/>
        <v>42193</v>
      </c>
      <c r="B98">
        <f t="shared" si="17"/>
        <v>42193</v>
      </c>
      <c r="C98" s="4">
        <f t="shared" ca="1" si="18"/>
        <v>0</v>
      </c>
      <c r="J98" t="s">
        <v>123</v>
      </c>
      <c r="K98" t="str">
        <f t="shared" ca="1" si="19"/>
        <v>.</v>
      </c>
      <c r="AE98">
        <f t="shared" ca="1" si="20"/>
        <v>0</v>
      </c>
      <c r="AF98">
        <f t="shared" ca="1" si="21"/>
        <v>0</v>
      </c>
      <c r="AG98" t="str">
        <f t="shared" ca="1" si="22"/>
        <v>NoWaive</v>
      </c>
      <c r="AH98">
        <f t="shared" ca="1" si="23"/>
        <v>0</v>
      </c>
    </row>
    <row r="99" spans="1:34" x14ac:dyDescent="0.3">
      <c r="A99">
        <f t="shared" si="16"/>
        <v>42193</v>
      </c>
      <c r="B99">
        <f t="shared" si="17"/>
        <v>42193</v>
      </c>
      <c r="C99" s="4">
        <f t="shared" ca="1" si="18"/>
        <v>0</v>
      </c>
      <c r="J99" t="s">
        <v>123</v>
      </c>
      <c r="K99" t="str">
        <f t="shared" ca="1" si="19"/>
        <v>.</v>
      </c>
      <c r="AE99">
        <f t="shared" ca="1" si="20"/>
        <v>0</v>
      </c>
      <c r="AF99">
        <f t="shared" ca="1" si="21"/>
        <v>0</v>
      </c>
      <c r="AG99" t="str">
        <f t="shared" ca="1" si="22"/>
        <v>NoWaive</v>
      </c>
      <c r="AH99">
        <f t="shared" ca="1" si="23"/>
        <v>0</v>
      </c>
    </row>
    <row r="100" spans="1:34" x14ac:dyDescent="0.3">
      <c r="A100">
        <f t="shared" si="16"/>
        <v>42193</v>
      </c>
      <c r="B100">
        <f t="shared" si="17"/>
        <v>42193</v>
      </c>
      <c r="C100" s="4">
        <f t="shared" ca="1" si="18"/>
        <v>0</v>
      </c>
      <c r="J100" t="s">
        <v>123</v>
      </c>
      <c r="K100" t="str">
        <f t="shared" ca="1" si="19"/>
        <v>.</v>
      </c>
      <c r="AE100">
        <f t="shared" ca="1" si="20"/>
        <v>0</v>
      </c>
      <c r="AF100">
        <f t="shared" ca="1" si="21"/>
        <v>0</v>
      </c>
      <c r="AG100" t="str">
        <f t="shared" ca="1" si="22"/>
        <v>NoWaive</v>
      </c>
      <c r="AH100">
        <f t="shared" ca="1" si="23"/>
        <v>0</v>
      </c>
    </row>
    <row r="103" spans="1:34" x14ac:dyDescent="0.3">
      <c r="B103">
        <f>SUBTOTAL(3,D2:D101)</f>
        <v>83</v>
      </c>
      <c r="K103" t="s">
        <v>759</v>
      </c>
    </row>
    <row r="104" spans="1:34" x14ac:dyDescent="0.3">
      <c r="G104" t="s">
        <v>153</v>
      </c>
      <c r="I104" t="str">
        <f>CONCATENATE(MID($K$103,11,5), " Report")</f>
        <v>03-10 Report</v>
      </c>
      <c r="K104" s="6">
        <v>42807</v>
      </c>
    </row>
    <row r="105" spans="1:34" x14ac:dyDescent="0.3">
      <c r="F105" t="s">
        <v>150</v>
      </c>
      <c r="G105">
        <f ca="1">COUNTIFS(K2:K100,"=NTR")</f>
        <v>3</v>
      </c>
      <c r="I105">
        <f ca="1">INDIRECT("'" &amp; $K$103 &amp; "'!$g" &amp; ROW())</f>
        <v>12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3</v>
      </c>
      <c r="I106">
        <f t="shared" ref="I106:I111" ca="1" si="24">INDIRECT("'" &amp; $K$103 &amp; "'!$g" &amp; ROW())</f>
        <v>19</v>
      </c>
      <c r="K106" s="7"/>
    </row>
    <row r="107" spans="1:34" x14ac:dyDescent="0.3">
      <c r="F107" t="s">
        <v>157</v>
      </c>
      <c r="G107">
        <f>COUNTIFS(B2:B81,"&gt;7",B2:B81,"&lt;400")-11</f>
        <v>13</v>
      </c>
      <c r="I107">
        <f t="shared" ca="1" si="24"/>
        <v>13</v>
      </c>
    </row>
    <row r="108" spans="1:34" x14ac:dyDescent="0.3">
      <c r="F108" t="s">
        <v>152</v>
      </c>
      <c r="G108">
        <f>COUNTIFS(L2:L81,"=Waiver*")</f>
        <v>0</v>
      </c>
      <c r="I108">
        <f t="shared" ca="1" si="24"/>
        <v>0</v>
      </c>
    </row>
    <row r="109" spans="1:34" x14ac:dyDescent="0.3">
      <c r="F109" t="s">
        <v>158</v>
      </c>
      <c r="G109">
        <f>COUNTA(D2:D104)</f>
        <v>83</v>
      </c>
      <c r="I109">
        <f t="shared" ca="1" si="24"/>
        <v>81</v>
      </c>
    </row>
    <row r="110" spans="1:34" x14ac:dyDescent="0.3">
      <c r="F110" t="s">
        <v>159</v>
      </c>
      <c r="G110">
        <v>25</v>
      </c>
      <c r="I110">
        <f t="shared" ca="1" si="24"/>
        <v>25</v>
      </c>
    </row>
    <row r="111" spans="1:34" s="1" customFormat="1" x14ac:dyDescent="0.3">
      <c r="F111" s="1" t="s">
        <v>21</v>
      </c>
      <c r="G111" s="1">
        <f>COUNTIFS(Q2:Q95,$F111)</f>
        <v>20</v>
      </c>
      <c r="I111">
        <f t="shared" ca="1" si="24"/>
        <v>19</v>
      </c>
      <c r="N111" s="10" t="s">
        <v>160</v>
      </c>
    </row>
    <row r="113" spans="5:13" s="1" customFormat="1" x14ac:dyDescent="0.3"/>
    <row r="114" spans="5:13" x14ac:dyDescent="0.3">
      <c r="H114" s="11" t="s">
        <v>184</v>
      </c>
    </row>
    <row r="115" spans="5:13" s="1" customFormat="1" x14ac:dyDescent="0.3">
      <c r="E115" s="1" t="s">
        <v>3</v>
      </c>
      <c r="F115" t="s">
        <v>45</v>
      </c>
      <c r="G115" s="1">
        <f>COUNTIFS($F$2:$F$95,F115 &amp; "*")</f>
        <v>16</v>
      </c>
      <c r="H115" s="1">
        <f>COUNTIFS($F$2:$F$95,F115 &amp; "*",$H$2:$H$95,"P0")</f>
        <v>9</v>
      </c>
      <c r="I115" s="1">
        <f ca="1">INDIRECT("'" &amp; $K$103 &amp; "'!$g" &amp; ROW())</f>
        <v>16</v>
      </c>
      <c r="K115" s="10" t="s">
        <v>239</v>
      </c>
    </row>
    <row r="116" spans="5:13" x14ac:dyDescent="0.3">
      <c r="F116" t="s">
        <v>61</v>
      </c>
      <c r="G116" s="1">
        <f t="shared" ref="G116:G131" si="25">COUNTIFS($F$2:$F$95,F116 &amp; "*")</f>
        <v>0</v>
      </c>
      <c r="H116" s="1">
        <f t="shared" ref="H116:H131" si="26">COUNTIFS($F$2:$F$95,F116 &amp; "*",$H$2:$H$95,"P0")</f>
        <v>0</v>
      </c>
      <c r="I116" s="1">
        <f t="shared" ref="I116:I132" ca="1" si="27">INDIRECT("'" &amp; $K$103 &amp; "'!$g" &amp; ROW())</f>
        <v>0</v>
      </c>
      <c r="K116" s="4" t="s">
        <v>238</v>
      </c>
    </row>
    <row r="117" spans="5:13" x14ac:dyDescent="0.3">
      <c r="F117" t="s">
        <v>63</v>
      </c>
      <c r="G117" s="1">
        <f t="shared" si="25"/>
        <v>7</v>
      </c>
      <c r="H117" s="1">
        <f t="shared" si="26"/>
        <v>5</v>
      </c>
      <c r="I117" s="1">
        <f t="shared" ca="1" si="27"/>
        <v>7</v>
      </c>
    </row>
    <row r="118" spans="5:13" x14ac:dyDescent="0.3">
      <c r="F118" t="s">
        <v>70</v>
      </c>
      <c r="G118" s="1">
        <f t="shared" si="25"/>
        <v>4</v>
      </c>
      <c r="H118" s="1">
        <f t="shared" si="26"/>
        <v>4</v>
      </c>
      <c r="I118" s="1">
        <f t="shared" ca="1" si="27"/>
        <v>4</v>
      </c>
    </row>
    <row r="119" spans="5:13" x14ac:dyDescent="0.3">
      <c r="F119" t="s">
        <v>253</v>
      </c>
      <c r="G119" s="1">
        <f t="shared" si="25"/>
        <v>3</v>
      </c>
      <c r="H119" s="1">
        <f t="shared" si="26"/>
        <v>2</v>
      </c>
      <c r="I119" s="1">
        <f t="shared" ca="1" si="27"/>
        <v>4</v>
      </c>
      <c r="K119" t="s">
        <v>161</v>
      </c>
    </row>
    <row r="120" spans="5:13" x14ac:dyDescent="0.3">
      <c r="F120" t="s">
        <v>48</v>
      </c>
      <c r="G120" s="1">
        <f t="shared" si="25"/>
        <v>2</v>
      </c>
      <c r="H120" s="1">
        <f t="shared" si="26"/>
        <v>2</v>
      </c>
      <c r="I120" s="1">
        <f t="shared" ca="1" si="27"/>
        <v>1</v>
      </c>
      <c r="K120" t="s">
        <v>162</v>
      </c>
    </row>
    <row r="121" spans="5:13" x14ac:dyDescent="0.3">
      <c r="F121" t="s">
        <v>215</v>
      </c>
      <c r="G121" s="1">
        <f t="shared" si="25"/>
        <v>1</v>
      </c>
      <c r="H121" s="1">
        <f t="shared" si="26"/>
        <v>1</v>
      </c>
      <c r="I121" s="1">
        <f t="shared" ca="1" si="27"/>
        <v>1</v>
      </c>
      <c r="K121" t="s">
        <v>163</v>
      </c>
    </row>
    <row r="122" spans="5:13" x14ac:dyDescent="0.3">
      <c r="F122" t="s">
        <v>28</v>
      </c>
      <c r="G122" s="1">
        <f t="shared" si="25"/>
        <v>9</v>
      </c>
      <c r="H122" s="1">
        <f t="shared" si="26"/>
        <v>3</v>
      </c>
      <c r="I122" s="1">
        <f t="shared" ca="1" si="27"/>
        <v>7</v>
      </c>
      <c r="K122" t="s">
        <v>164</v>
      </c>
    </row>
    <row r="123" spans="5:13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3" x14ac:dyDescent="0.3">
      <c r="F124" t="s">
        <v>42</v>
      </c>
      <c r="G124" s="1">
        <f t="shared" si="25"/>
        <v>5</v>
      </c>
      <c r="H124" s="1">
        <f t="shared" si="26"/>
        <v>2</v>
      </c>
      <c r="I124" s="1">
        <f t="shared" ca="1" si="27"/>
        <v>5</v>
      </c>
    </row>
    <row r="125" spans="5:13" x14ac:dyDescent="0.3">
      <c r="F125" t="s">
        <v>75</v>
      </c>
      <c r="G125" s="1">
        <f t="shared" si="25"/>
        <v>8</v>
      </c>
      <c r="H125" s="1">
        <f t="shared" si="26"/>
        <v>3</v>
      </c>
      <c r="I125" s="1">
        <f t="shared" ca="1" si="27"/>
        <v>8</v>
      </c>
      <c r="M125" t="str">
        <f>CONCATENATE("Prev Rpt= ",$K$103)</f>
        <v>Prev Rpt= bugs-2017-03-10</v>
      </c>
    </row>
    <row r="126" spans="5:13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44</v>
      </c>
      <c r="M126">
        <f ca="1">INDIRECT("'" &amp; $K$103 &amp; "'!$l" &amp; ROW())</f>
        <v>43</v>
      </c>
    </row>
    <row r="127" spans="5:13" x14ac:dyDescent="0.3">
      <c r="F127" t="s">
        <v>97</v>
      </c>
      <c r="G127" s="1">
        <f t="shared" si="25"/>
        <v>1</v>
      </c>
      <c r="H127" s="1">
        <f t="shared" si="26"/>
        <v>1</v>
      </c>
      <c r="I127" s="1">
        <f t="shared" ca="1" si="27"/>
        <v>1</v>
      </c>
      <c r="K127" t="s">
        <v>199</v>
      </c>
      <c r="L127">
        <f>COUNTIFS(H2:H95, "p1")</f>
        <v>9</v>
      </c>
      <c r="M127">
        <f ca="1">INDIRECT("'" &amp; $K$103 &amp; "'!$l" &amp; ROW())</f>
        <v>8</v>
      </c>
    </row>
    <row r="128" spans="5:13" x14ac:dyDescent="0.3">
      <c r="F128" t="s">
        <v>230</v>
      </c>
      <c r="G128" s="1">
        <f t="shared" si="25"/>
        <v>1</v>
      </c>
      <c r="H128" s="1">
        <f t="shared" si="26"/>
        <v>1</v>
      </c>
      <c r="I128" s="1">
        <f t="shared" ca="1" si="27"/>
        <v>1</v>
      </c>
      <c r="K128" t="s">
        <v>200</v>
      </c>
      <c r="L128">
        <f>COUNTIFS(H2:H95, "p2")</f>
        <v>13</v>
      </c>
      <c r="M128">
        <f ca="1">INDIRECT("'" &amp; $K$103 &amp; "'!$l" &amp; ROW())</f>
        <v>12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1</v>
      </c>
      <c r="K129" t="s">
        <v>203</v>
      </c>
      <c r="L129">
        <f>COUNTIFS(H2:H95, "unspecified")</f>
        <v>17</v>
      </c>
      <c r="M129">
        <f ca="1">INDIRECT("'" &amp; $K$103 &amp; "'!$l" &amp; ROW())</f>
        <v>18</v>
      </c>
    </row>
    <row r="130" spans="5:13" x14ac:dyDescent="0.3">
      <c r="F130" t="s">
        <v>86</v>
      </c>
      <c r="G130" s="1">
        <f t="shared" si="25"/>
        <v>16</v>
      </c>
      <c r="H130" s="1">
        <f t="shared" si="26"/>
        <v>6</v>
      </c>
      <c r="I130" s="1">
        <f t="shared" ca="1" si="27"/>
        <v>16</v>
      </c>
    </row>
    <row r="131" spans="5:13" s="1" customFormat="1" x14ac:dyDescent="0.3">
      <c r="F131" s="1" t="s">
        <v>482</v>
      </c>
      <c r="G131" s="1">
        <f t="shared" si="25"/>
        <v>2</v>
      </c>
      <c r="H131" s="1">
        <f t="shared" si="26"/>
        <v>2</v>
      </c>
      <c r="I131" s="1">
        <f t="shared" ca="1" si="27"/>
        <v>2</v>
      </c>
      <c r="L131" s="1">
        <f>SUM(L126:L129)</f>
        <v>83</v>
      </c>
      <c r="M131" s="1">
        <f ca="1">SUM(M126:M129)</f>
        <v>81</v>
      </c>
    </row>
    <row r="132" spans="5:13" s="1" customFormat="1" x14ac:dyDescent="0.3">
      <c r="F132" s="1" t="s">
        <v>55</v>
      </c>
      <c r="G132" s="1">
        <f>COUNTIFS($F$2:$F$95,F132 &amp; "*")</f>
        <v>7</v>
      </c>
      <c r="H132" s="1">
        <f>COUNTIFS($F$2:$F$95,F132 &amp; "*",$H$2:$H$95,"P0")</f>
        <v>3</v>
      </c>
      <c r="I132" s="1">
        <f t="shared" ca="1" si="27"/>
        <v>7</v>
      </c>
    </row>
    <row r="133" spans="5:13" s="1" customFormat="1" x14ac:dyDescent="0.3">
      <c r="G133" s="1">
        <f>SUM(G115:G132)</f>
        <v>83</v>
      </c>
      <c r="H133" s="1">
        <f>SUM(H115:H132)</f>
        <v>44</v>
      </c>
      <c r="I133" s="1">
        <f ca="1">SUM(I115:I132)</f>
        <v>81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10</v>
      </c>
      <c r="I136" s="1">
        <f ca="1">INDIRECT("'" &amp; $K$103 &amp; "'!$g" &amp; ROW())</f>
        <v>8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44</v>
      </c>
      <c r="I137" s="1">
        <f ca="1">INDIRECT("'" &amp; $K$103 &amp; "'!$g" &amp; ROW())</f>
        <v>43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29</v>
      </c>
      <c r="I138" s="1">
        <f ca="1">INDIRECT("'" &amp; $K$103 &amp; "'!$g" &amp; ROW())</f>
        <v>30</v>
      </c>
    </row>
    <row r="139" spans="5:13" x14ac:dyDescent="0.3">
      <c r="G139">
        <f>SUM(G136:G138)</f>
        <v>83</v>
      </c>
      <c r="I139">
        <f ca="1">INDIRECT("'" &amp; $K$103 &amp; "'!$g" &amp; ROW())</f>
        <v>81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48</v>
      </c>
      <c r="I141">
        <f ca="1">INDIRECT("'" &amp; $K$103 &amp; "'!$g" &amp;ROW())</f>
        <v>47</v>
      </c>
    </row>
    <row r="142" spans="5:13" s="1" customFormat="1" x14ac:dyDescent="0.3">
      <c r="E142"/>
      <c r="F142" t="s">
        <v>77</v>
      </c>
      <c r="G142">
        <f t="shared" si="28"/>
        <v>2</v>
      </c>
      <c r="I142">
        <f t="shared" ref="I142:I147" ca="1" si="29">INDIRECT("'" &amp; $K$103 &amp; "'!$g" &amp;ROW())</f>
        <v>2</v>
      </c>
    </row>
    <row r="143" spans="5:13" x14ac:dyDescent="0.3">
      <c r="F143" t="s">
        <v>43</v>
      </c>
      <c r="G143">
        <f t="shared" si="28"/>
        <v>13</v>
      </c>
      <c r="I143">
        <f t="shared" ca="1" si="29"/>
        <v>13</v>
      </c>
    </row>
    <row r="144" spans="5:13" s="1" customFormat="1" x14ac:dyDescent="0.3">
      <c r="E144"/>
      <c r="F144" t="s">
        <v>29</v>
      </c>
      <c r="G144">
        <f t="shared" si="28"/>
        <v>17</v>
      </c>
      <c r="I144">
        <f t="shared" ca="1" si="29"/>
        <v>16</v>
      </c>
    </row>
    <row r="145" spans="5:9" x14ac:dyDescent="0.3">
      <c r="F145" t="s">
        <v>476</v>
      </c>
      <c r="G145">
        <f t="shared" si="28"/>
        <v>1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83</v>
      </c>
      <c r="I149" s="1">
        <f ca="1">SUM(I141:I147)</f>
        <v>81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0</v>
      </c>
    </row>
    <row r="155" spans="5:9" x14ac:dyDescent="0.3">
      <c r="F155" t="s">
        <v>494</v>
      </c>
      <c r="G155">
        <f t="shared" si="31"/>
        <v>1</v>
      </c>
      <c r="I155">
        <f t="shared" ca="1" si="30"/>
        <v>1</v>
      </c>
    </row>
    <row r="156" spans="5:9" x14ac:dyDescent="0.3">
      <c r="F156" t="s">
        <v>630</v>
      </c>
      <c r="G156">
        <f t="shared" si="31"/>
        <v>11</v>
      </c>
      <c r="I156">
        <f t="shared" ca="1" si="30"/>
        <v>13</v>
      </c>
    </row>
    <row r="157" spans="5:9" x14ac:dyDescent="0.3">
      <c r="F157" t="s">
        <v>639</v>
      </c>
      <c r="G157">
        <f t="shared" si="31"/>
        <v>5</v>
      </c>
      <c r="I157">
        <f t="shared" ca="1" si="30"/>
        <v>5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81" priority="4">
      <formula>IF(AND(F2 &lt;&gt; AE2, AE2 &lt;&gt; "NTR"), 1,0)</formula>
    </cfRule>
  </conditionalFormatting>
  <conditionalFormatting sqref="M2:M100">
    <cfRule type="expression" dxfId="80" priority="3">
      <formula>IF(AND(M2&lt;&gt;AF2,AF2 &lt;&gt; "---"),IF(AF2 &lt;&gt; "NoTarg",1,0),0)</formula>
    </cfRule>
  </conditionalFormatting>
  <conditionalFormatting sqref="L2:L100">
    <cfRule type="expression" dxfId="79" priority="2">
      <formula>IF(AND(L2 &lt;&gt; AG2, AG2 &lt;&gt; "NoWaive"), 1,0)</formula>
    </cfRule>
  </conditionalFormatting>
  <conditionalFormatting sqref="H2:H100">
    <cfRule type="expression" dxfId="78" priority="1">
      <formula>IF(AND(H2 &lt;&gt; AH2, AH2 &lt;&gt; "NTR"), 1,0)</formula>
    </cfRule>
  </conditionalFormatting>
  <conditionalFormatting sqref="A131:E133 G131:H131 A134:BA500 F133:I133 A116:H130 F132:H132 I116:I132 J116:BA133 A2:BA115">
    <cfRule type="expression" dxfId="77" priority="5">
      <formula>MOD(ROW(),2)=0</formula>
    </cfRule>
  </conditionalFormatting>
  <hyperlinks>
    <hyperlink ref="K115" r:id="rId1"/>
    <hyperlink ref="K1" location="'bugs-2017-03-13'!K118" display="Prev Notes"/>
    <hyperlink ref="N111" location="'bugs-2017-03-13'!A2" display="Top"/>
    <hyperlink ref="K116" r:id="rId2"/>
    <hyperlink ref="E51" r:id="rId3" display="moorthy.mm@hpe.com"/>
    <hyperlink ref="E34" r:id="rId4" display="gabriel.vicoveanu@hpe.com"/>
    <hyperlink ref="E6" r:id="rId5" display="akshay.ballal@hpe.com"/>
    <hyperlink ref="K137" r:id="rId6"/>
    <hyperlink ref="K134" r:id="rId7"/>
    <hyperlink ref="E68" r:id="rId8" display="matt.dumm@hpe.com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5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6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0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1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2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AH174"/>
  <sheetViews>
    <sheetView zoomScale="65" zoomScaleNormal="65" workbookViewId="0">
      <pane ySplit="1" topLeftCell="A85" activePane="bottomLeft" state="frozen"/>
      <selection pane="bottomLeft" activeCell="J107" sqref="J107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77" customWidth="1"/>
    <col min="11" max="11" width="36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81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10-Mar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15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0</v>
      </c>
      <c r="B2">
        <f t="shared" ref="B2:B33" si="1">DAYS360(AB2,$K$104)</f>
        <v>0</v>
      </c>
      <c r="C2" s="4">
        <f t="shared" ref="C2:C33" ca="1" si="2">HYPERLINK($N$174 &amp; INDIRECT("d" &amp; ROW()),INDIRECT("d" &amp; ROW()))</f>
        <v>96940</v>
      </c>
      <c r="D2">
        <v>96940</v>
      </c>
      <c r="E2" t="s">
        <v>62</v>
      </c>
      <c r="F2" t="s">
        <v>45</v>
      </c>
      <c r="G2" t="s">
        <v>482</v>
      </c>
      <c r="H2" t="s">
        <v>94</v>
      </c>
      <c r="I2" t="s">
        <v>249</v>
      </c>
      <c r="J2" t="s">
        <v>123</v>
      </c>
      <c r="K2" t="str">
        <f ca="1">IF(ISBLANK(INDIRECT("d"&amp;ROW())),".",IFERROR(VLOOKUP($D2,INDIRECT("'" &amp; $K$103 &amp; "'!$C$2:$k$90"),8,FALSE),"NTR"))</f>
        <v>NTR</v>
      </c>
      <c r="L2" t="s">
        <v>484</v>
      </c>
      <c r="M2" t="s">
        <v>484</v>
      </c>
      <c r="N2" t="s">
        <v>744</v>
      </c>
      <c r="P2" t="s">
        <v>123</v>
      </c>
      <c r="Q2" t="s">
        <v>21</v>
      </c>
      <c r="S2" t="s">
        <v>269</v>
      </c>
      <c r="T2" t="s">
        <v>36</v>
      </c>
      <c r="U2" t="s">
        <v>39</v>
      </c>
      <c r="V2" t="s">
        <v>82</v>
      </c>
      <c r="W2" t="s">
        <v>95</v>
      </c>
      <c r="X2" t="s">
        <v>290</v>
      </c>
      <c r="Y2" t="s">
        <v>484</v>
      </c>
      <c r="AA2" s="2">
        <v>42804.136145833334</v>
      </c>
      <c r="AB2" s="2">
        <v>42804.136157407411</v>
      </c>
      <c r="AD2">
        <v>1</v>
      </c>
      <c r="AE2" t="str">
        <f t="shared" ref="AE2:AE33" ca="1" si="3">IFERROR(VLOOKUP($D2,INDIRECT("'" &amp; $K$103 &amp; "'!$C$2:$K$90"),4,FALSE),"NTR")</f>
        <v>NTR</v>
      </c>
      <c r="AF2" t="str">
        <f t="shared" ref="AF2:AF33" ca="1" si="4">IFERROR(VLOOKUP($D2,INDIRECT("'" &amp; $K$103 &amp; "'!$C$2:$T$90"),11,FALSE),"NoTarg")</f>
        <v>NoTarg</v>
      </c>
      <c r="AG2" t="str">
        <f t="shared" ref="AG2:AG33" ca="1" si="5">IFERROR(VLOOKUP($D2,INDIRECT("'" &amp; $K$103 &amp; "'!$C$2:$K$90"),10,FALSE),"NoWaive")</f>
        <v>NoWaive</v>
      </c>
      <c r="AH2" t="str">
        <f t="shared" ref="AH2:AH33" ca="1" si="6">IFERROR(VLOOKUP($D2,INDIRECT("'" &amp; $K$103 &amp; "'!$C$2:$T$90"),6,FALSE),"NTR")</f>
        <v>NTR</v>
      </c>
    </row>
    <row r="3" spans="1:34" x14ac:dyDescent="0.3">
      <c r="A3">
        <f t="shared" si="0"/>
        <v>0</v>
      </c>
      <c r="B3">
        <f t="shared" si="1"/>
        <v>0</v>
      </c>
      <c r="C3" s="4">
        <f t="shared" ca="1" si="2"/>
        <v>96943</v>
      </c>
      <c r="D3">
        <v>96943</v>
      </c>
      <c r="E3" t="s">
        <v>62</v>
      </c>
      <c r="F3" t="s">
        <v>45</v>
      </c>
      <c r="G3" t="s">
        <v>55</v>
      </c>
      <c r="H3" t="s">
        <v>156</v>
      </c>
      <c r="I3" t="s">
        <v>123</v>
      </c>
      <c r="J3" t="s">
        <v>123</v>
      </c>
      <c r="K3" t="str">
        <f t="shared" ref="K3:K66" ca="1" si="7">IF(ISBLANK(INDIRECT("d"&amp;ROW())),".",IFERROR(VLOOKUP($D3,INDIRECT("'" &amp; $K$103 &amp; "'!$C$2:$k$90"),8,FALSE),"NTR"))</f>
        <v>NTR</v>
      </c>
      <c r="L3" t="s">
        <v>484</v>
      </c>
      <c r="M3" t="s">
        <v>484</v>
      </c>
      <c r="N3" t="s">
        <v>745</v>
      </c>
      <c r="P3" t="s">
        <v>123</v>
      </c>
      <c r="Q3" t="s">
        <v>21</v>
      </c>
      <c r="S3" t="s">
        <v>269</v>
      </c>
      <c r="T3" t="s">
        <v>23</v>
      </c>
      <c r="U3" t="s">
        <v>22</v>
      </c>
      <c r="V3" t="s">
        <v>82</v>
      </c>
      <c r="W3" t="s">
        <v>95</v>
      </c>
      <c r="X3" t="s">
        <v>145</v>
      </c>
      <c r="Y3" t="s">
        <v>484</v>
      </c>
      <c r="AA3" s="2">
        <v>42804.168564814812</v>
      </c>
      <c r="AB3" s="2">
        <v>42804.387523148151</v>
      </c>
      <c r="AD3">
        <v>2</v>
      </c>
      <c r="AE3" t="str">
        <f t="shared" ca="1" si="3"/>
        <v>NTR</v>
      </c>
      <c r="AF3" t="str">
        <f t="shared" ca="1" si="4"/>
        <v>NoTarg</v>
      </c>
      <c r="AG3" t="str">
        <f t="shared" ca="1" si="5"/>
        <v>NoWaive</v>
      </c>
      <c r="AH3" t="str">
        <f t="shared" ca="1" si="6"/>
        <v>NTR</v>
      </c>
    </row>
    <row r="4" spans="1:34" x14ac:dyDescent="0.3">
      <c r="A4">
        <f t="shared" si="0"/>
        <v>0</v>
      </c>
      <c r="B4">
        <f t="shared" si="1"/>
        <v>0</v>
      </c>
      <c r="C4" s="4">
        <f t="shared" ca="1" si="2"/>
        <v>96948</v>
      </c>
      <c r="D4">
        <v>96948</v>
      </c>
      <c r="E4" t="s">
        <v>62</v>
      </c>
      <c r="F4" t="s">
        <v>45</v>
      </c>
      <c r="G4" t="s">
        <v>55</v>
      </c>
      <c r="H4" t="s">
        <v>156</v>
      </c>
      <c r="I4" t="s">
        <v>123</v>
      </c>
      <c r="J4" t="s">
        <v>123</v>
      </c>
      <c r="K4" t="str">
        <f t="shared" ca="1" si="7"/>
        <v>NTR</v>
      </c>
      <c r="L4" t="s">
        <v>484</v>
      </c>
      <c r="M4" t="s">
        <v>484</v>
      </c>
      <c r="N4" t="s">
        <v>746</v>
      </c>
      <c r="P4" t="s">
        <v>123</v>
      </c>
      <c r="Q4" t="s">
        <v>21</v>
      </c>
      <c r="S4" t="s">
        <v>269</v>
      </c>
      <c r="T4" t="s">
        <v>36</v>
      </c>
      <c r="U4" t="s">
        <v>35</v>
      </c>
      <c r="V4" t="s">
        <v>82</v>
      </c>
      <c r="W4" t="s">
        <v>90</v>
      </c>
      <c r="X4" t="s">
        <v>747</v>
      </c>
      <c r="Y4" t="s">
        <v>484</v>
      </c>
      <c r="AA4" s="2">
        <v>42804.231365740743</v>
      </c>
      <c r="AB4" s="2">
        <v>42804.387615740743</v>
      </c>
      <c r="AD4">
        <v>2</v>
      </c>
      <c r="AE4" t="str">
        <f t="shared" ca="1" si="3"/>
        <v>NTR</v>
      </c>
      <c r="AF4" t="str">
        <f t="shared" ca="1" si="4"/>
        <v>NoTarg</v>
      </c>
      <c r="AG4" t="str">
        <f t="shared" ca="1" si="5"/>
        <v>NoWaive</v>
      </c>
      <c r="AH4" t="str">
        <f t="shared" ca="1" si="6"/>
        <v>NTR</v>
      </c>
    </row>
    <row r="5" spans="1:34" x14ac:dyDescent="0.3">
      <c r="A5">
        <f t="shared" si="0"/>
        <v>0</v>
      </c>
      <c r="B5">
        <f t="shared" si="1"/>
        <v>0</v>
      </c>
      <c r="C5" s="4">
        <f t="shared" ca="1" si="2"/>
        <v>96951</v>
      </c>
      <c r="D5">
        <v>96951</v>
      </c>
      <c r="E5" t="s">
        <v>62</v>
      </c>
      <c r="F5" t="s">
        <v>45</v>
      </c>
      <c r="G5" t="s">
        <v>55</v>
      </c>
      <c r="H5" t="s">
        <v>156</v>
      </c>
      <c r="I5" t="s">
        <v>123</v>
      </c>
      <c r="J5" t="s">
        <v>123</v>
      </c>
      <c r="K5" t="str">
        <f t="shared" ca="1" si="7"/>
        <v>NTR</v>
      </c>
      <c r="L5" t="s">
        <v>484</v>
      </c>
      <c r="M5" t="s">
        <v>484</v>
      </c>
      <c r="N5" t="s">
        <v>748</v>
      </c>
      <c r="P5" t="s">
        <v>123</v>
      </c>
      <c r="Q5" t="s">
        <v>21</v>
      </c>
      <c r="S5" t="s">
        <v>269</v>
      </c>
      <c r="T5" t="s">
        <v>23</v>
      </c>
      <c r="U5" t="s">
        <v>22</v>
      </c>
      <c r="V5" t="s">
        <v>82</v>
      </c>
      <c r="W5" t="s">
        <v>95</v>
      </c>
      <c r="X5" t="s">
        <v>145</v>
      </c>
      <c r="Y5" t="s">
        <v>484</v>
      </c>
      <c r="AA5" s="2">
        <v>42804.341458333336</v>
      </c>
      <c r="AB5" s="2">
        <v>42804.387442129628</v>
      </c>
      <c r="AD5">
        <v>2</v>
      </c>
      <c r="AE5" t="str">
        <f t="shared" ca="1" si="3"/>
        <v>NTR</v>
      </c>
      <c r="AF5" t="str">
        <f t="shared" ca="1" si="4"/>
        <v>NoTarg</v>
      </c>
      <c r="AG5" t="str">
        <f t="shared" ca="1" si="5"/>
        <v>NoWaive</v>
      </c>
      <c r="AH5" t="str">
        <f t="shared" ca="1" si="6"/>
        <v>NTR</v>
      </c>
    </row>
    <row r="6" spans="1:34" x14ac:dyDescent="0.3">
      <c r="A6">
        <f t="shared" si="0"/>
        <v>143</v>
      </c>
      <c r="B6">
        <f t="shared" si="1"/>
        <v>25</v>
      </c>
      <c r="C6" s="4">
        <f t="shared" ca="1" si="2"/>
        <v>90773</v>
      </c>
      <c r="D6">
        <v>90773</v>
      </c>
      <c r="E6" t="s">
        <v>412</v>
      </c>
      <c r="F6" t="s">
        <v>45</v>
      </c>
      <c r="G6" t="s">
        <v>46</v>
      </c>
      <c r="H6" t="s">
        <v>94</v>
      </c>
      <c r="I6" t="s">
        <v>30</v>
      </c>
      <c r="J6" t="s">
        <v>123</v>
      </c>
      <c r="K6" t="str">
        <f t="shared" ca="1" si="7"/>
        <v>.</v>
      </c>
      <c r="L6" t="s">
        <v>484</v>
      </c>
      <c r="M6" t="s">
        <v>484</v>
      </c>
      <c r="N6" t="s">
        <v>294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29</v>
      </c>
      <c r="W6" t="s">
        <v>44</v>
      </c>
      <c r="X6" t="s">
        <v>272</v>
      </c>
      <c r="Y6" t="s">
        <v>100</v>
      </c>
      <c r="AA6" s="2">
        <v>42660.272858796299</v>
      </c>
      <c r="AB6" s="2">
        <v>42781.136886574073</v>
      </c>
      <c r="AD6">
        <v>5</v>
      </c>
      <c r="AE6" t="str">
        <f t="shared" ca="1" si="3"/>
        <v>ADE</v>
      </c>
      <c r="AF6" t="str">
        <f t="shared" ca="1" si="4"/>
        <v xml:space="preserve"> ---</v>
      </c>
      <c r="AG6" t="str">
        <f t="shared" ca="1" si="5"/>
        <v>NoWaive</v>
      </c>
      <c r="AH6" t="str">
        <f t="shared" ca="1" si="6"/>
        <v>P2</v>
      </c>
    </row>
    <row r="7" spans="1:34" x14ac:dyDescent="0.3">
      <c r="A7">
        <f t="shared" si="0"/>
        <v>100</v>
      </c>
      <c r="B7">
        <f t="shared" si="1"/>
        <v>25</v>
      </c>
      <c r="C7" s="4">
        <f t="shared" ca="1" si="2"/>
        <v>93106</v>
      </c>
      <c r="D7">
        <v>93106</v>
      </c>
      <c r="E7" t="s">
        <v>412</v>
      </c>
      <c r="F7" t="s">
        <v>45</v>
      </c>
      <c r="G7" t="s">
        <v>46</v>
      </c>
      <c r="H7" t="s">
        <v>184</v>
      </c>
      <c r="I7" t="s">
        <v>245</v>
      </c>
      <c r="J7" t="s">
        <v>123</v>
      </c>
      <c r="K7" t="str">
        <f t="shared" ca="1" si="7"/>
        <v>.</v>
      </c>
      <c r="L7" t="s">
        <v>484</v>
      </c>
      <c r="M7" t="s">
        <v>484</v>
      </c>
      <c r="N7" t="s">
        <v>295</v>
      </c>
      <c r="P7" t="s">
        <v>123</v>
      </c>
      <c r="Q7" t="s">
        <v>82</v>
      </c>
      <c r="S7" t="s">
        <v>269</v>
      </c>
      <c r="T7" t="s">
        <v>36</v>
      </c>
      <c r="U7" t="s">
        <v>39</v>
      </c>
      <c r="V7" t="s">
        <v>82</v>
      </c>
      <c r="W7" t="s">
        <v>95</v>
      </c>
      <c r="X7" t="s">
        <v>272</v>
      </c>
      <c r="Y7" t="s">
        <v>100</v>
      </c>
      <c r="AA7" s="2">
        <v>42704.326469907406</v>
      </c>
      <c r="AB7" s="2">
        <v>42781.164571759262</v>
      </c>
      <c r="AD7">
        <v>4</v>
      </c>
      <c r="AE7" t="str">
        <f t="shared" ca="1" si="3"/>
        <v>ADE</v>
      </c>
      <c r="AF7" t="str">
        <f t="shared" ca="1" si="4"/>
        <v xml:space="preserve"> ---</v>
      </c>
      <c r="AG7" t="str">
        <f t="shared" ca="1" si="5"/>
        <v>NoWaive</v>
      </c>
      <c r="AH7" t="str">
        <f t="shared" ca="1" si="6"/>
        <v>P0</v>
      </c>
    </row>
    <row r="8" spans="1:34" x14ac:dyDescent="0.3">
      <c r="A8">
        <f t="shared" si="0"/>
        <v>53</v>
      </c>
      <c r="B8">
        <f t="shared" si="1"/>
        <v>10</v>
      </c>
      <c r="C8" s="4">
        <f t="shared" ca="1" si="2"/>
        <v>94665</v>
      </c>
      <c r="D8">
        <v>94665</v>
      </c>
      <c r="E8" t="s">
        <v>251</v>
      </c>
      <c r="F8" t="s">
        <v>45</v>
      </c>
      <c r="G8" t="s">
        <v>55</v>
      </c>
      <c r="H8" t="s">
        <v>184</v>
      </c>
      <c r="I8" t="s">
        <v>68</v>
      </c>
      <c r="J8" t="s">
        <v>123</v>
      </c>
      <c r="K8" t="str">
        <f t="shared" ca="1" si="7"/>
        <v>.</v>
      </c>
      <c r="L8" t="s">
        <v>484</v>
      </c>
      <c r="M8" t="s">
        <v>630</v>
      </c>
      <c r="N8" t="s">
        <v>298</v>
      </c>
      <c r="P8" t="s">
        <v>123</v>
      </c>
      <c r="Q8" t="s">
        <v>82</v>
      </c>
      <c r="S8" t="s">
        <v>269</v>
      </c>
      <c r="T8" t="s">
        <v>36</v>
      </c>
      <c r="U8" t="s">
        <v>35</v>
      </c>
      <c r="V8" t="s">
        <v>82</v>
      </c>
      <c r="W8" t="s">
        <v>95</v>
      </c>
      <c r="X8" t="s">
        <v>145</v>
      </c>
      <c r="Y8" t="s">
        <v>484</v>
      </c>
      <c r="Z8" t="s">
        <v>192</v>
      </c>
      <c r="AA8" s="2">
        <v>42752.942291666666</v>
      </c>
      <c r="AB8" s="2">
        <v>42794.320231481484</v>
      </c>
      <c r="AD8">
        <v>8</v>
      </c>
      <c r="AE8" t="str">
        <f t="shared" ca="1" si="3"/>
        <v>ADE</v>
      </c>
      <c r="AF8" t="str">
        <f t="shared" ca="1" si="4"/>
        <v>Avitus_1.4.0.59-20170315</v>
      </c>
      <c r="AG8" t="str">
        <f t="shared" ca="1" si="5"/>
        <v>NoWaive</v>
      </c>
      <c r="AH8" t="str">
        <f t="shared" ca="1" si="6"/>
        <v>P0</v>
      </c>
    </row>
    <row r="9" spans="1:34" x14ac:dyDescent="0.3">
      <c r="A9">
        <f t="shared" si="0"/>
        <v>46</v>
      </c>
      <c r="B9">
        <f t="shared" si="1"/>
        <v>9</v>
      </c>
      <c r="C9" s="4">
        <f t="shared" ca="1" si="2"/>
        <v>94952</v>
      </c>
      <c r="D9">
        <v>94952</v>
      </c>
      <c r="E9" t="s">
        <v>251</v>
      </c>
      <c r="F9" t="s">
        <v>45</v>
      </c>
      <c r="G9" t="s">
        <v>55</v>
      </c>
      <c r="H9" t="s">
        <v>184</v>
      </c>
      <c r="I9" t="s">
        <v>68</v>
      </c>
      <c r="J9" t="s">
        <v>123</v>
      </c>
      <c r="K9" t="str">
        <f t="shared" ca="1" si="7"/>
        <v>.</v>
      </c>
      <c r="L9" t="s">
        <v>484</v>
      </c>
      <c r="M9" t="s">
        <v>639</v>
      </c>
      <c r="N9" t="s">
        <v>301</v>
      </c>
      <c r="P9" t="s">
        <v>123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145</v>
      </c>
      <c r="Y9" t="s">
        <v>484</v>
      </c>
      <c r="Z9" t="s">
        <v>192</v>
      </c>
      <c r="AA9" s="2">
        <v>42759.143217592595</v>
      </c>
      <c r="AB9" s="2">
        <v>42795.058958333335</v>
      </c>
      <c r="AD9">
        <v>4</v>
      </c>
      <c r="AE9" t="str">
        <f t="shared" ca="1" si="3"/>
        <v>ADE</v>
      </c>
      <c r="AF9" t="str">
        <f t="shared" ca="1" si="4"/>
        <v>Avitus_1.4.0.60-20170322</v>
      </c>
      <c r="AG9" t="str">
        <f t="shared" ca="1" si="5"/>
        <v>NoWaive</v>
      </c>
      <c r="AH9" t="str">
        <f t="shared" ca="1" si="6"/>
        <v>P0</v>
      </c>
    </row>
    <row r="10" spans="1:34" x14ac:dyDescent="0.3">
      <c r="A10">
        <f t="shared" si="0"/>
        <v>45</v>
      </c>
      <c r="B10">
        <f t="shared" si="1"/>
        <v>9</v>
      </c>
      <c r="C10" s="4">
        <f t="shared" ca="1" si="2"/>
        <v>95010</v>
      </c>
      <c r="D10">
        <v>95010</v>
      </c>
      <c r="E10" t="s">
        <v>251</v>
      </c>
      <c r="F10" t="s">
        <v>45</v>
      </c>
      <c r="G10" t="s">
        <v>55</v>
      </c>
      <c r="H10" t="s">
        <v>184</v>
      </c>
      <c r="I10" t="s">
        <v>81</v>
      </c>
      <c r="J10" t="s">
        <v>123</v>
      </c>
      <c r="K10" t="str">
        <f t="shared" ca="1" si="7"/>
        <v>.</v>
      </c>
      <c r="L10" t="s">
        <v>484</v>
      </c>
      <c r="M10" t="s">
        <v>639</v>
      </c>
      <c r="N10" t="s">
        <v>302</v>
      </c>
      <c r="P10" t="s">
        <v>123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95</v>
      </c>
      <c r="X10" t="s">
        <v>145</v>
      </c>
      <c r="Y10" t="s">
        <v>484</v>
      </c>
      <c r="AA10" s="2">
        <v>42760.091064814813</v>
      </c>
      <c r="AB10" s="2">
        <v>42795.057928240742</v>
      </c>
      <c r="AD10">
        <v>6</v>
      </c>
      <c r="AE10" t="str">
        <f t="shared" ca="1" si="3"/>
        <v>ADE</v>
      </c>
      <c r="AF10" t="str">
        <f t="shared" ca="1" si="4"/>
        <v>Avitus_1.4.0.60-20170322</v>
      </c>
      <c r="AG10" t="str">
        <f t="shared" ca="1" si="5"/>
        <v>NoWaive</v>
      </c>
      <c r="AH10" t="str">
        <f t="shared" ca="1" si="6"/>
        <v>P0</v>
      </c>
    </row>
    <row r="11" spans="1:34" x14ac:dyDescent="0.3">
      <c r="A11">
        <f t="shared" si="0"/>
        <v>32</v>
      </c>
      <c r="B11">
        <f t="shared" si="1"/>
        <v>2</v>
      </c>
      <c r="C11" s="4">
        <f t="shared" ca="1" si="2"/>
        <v>95630</v>
      </c>
      <c r="D11">
        <v>95630</v>
      </c>
      <c r="E11" t="s">
        <v>248</v>
      </c>
      <c r="F11" t="s">
        <v>45</v>
      </c>
      <c r="G11" t="s">
        <v>55</v>
      </c>
      <c r="H11" t="s">
        <v>184</v>
      </c>
      <c r="I11" t="s">
        <v>68</v>
      </c>
      <c r="J11" t="s">
        <v>123</v>
      </c>
      <c r="K11" t="str">
        <f t="shared" ca="1" si="7"/>
        <v>.</v>
      </c>
      <c r="L11" t="s">
        <v>484</v>
      </c>
      <c r="M11" t="s">
        <v>630</v>
      </c>
      <c r="N11" t="s">
        <v>289</v>
      </c>
      <c r="P11" t="s">
        <v>123</v>
      </c>
      <c r="Q11" t="s">
        <v>82</v>
      </c>
      <c r="S11" t="s">
        <v>269</v>
      </c>
      <c r="T11" t="s">
        <v>51</v>
      </c>
      <c r="U11" t="s">
        <v>39</v>
      </c>
      <c r="V11" t="s">
        <v>82</v>
      </c>
      <c r="W11" t="s">
        <v>95</v>
      </c>
      <c r="X11" t="s">
        <v>290</v>
      </c>
      <c r="Y11" t="s">
        <v>484</v>
      </c>
      <c r="AA11" s="2">
        <v>42774.405694444446</v>
      </c>
      <c r="AB11" s="2">
        <v>42802.982881944445</v>
      </c>
      <c r="AD11">
        <v>4</v>
      </c>
      <c r="AE11" t="str">
        <f t="shared" ca="1" si="3"/>
        <v>ADE</v>
      </c>
      <c r="AF11" t="str">
        <f t="shared" ca="1" si="4"/>
        <v>Avitus_1.4.0.59-20170315</v>
      </c>
      <c r="AG11" t="str">
        <f t="shared" ca="1" si="5"/>
        <v>NoWaive</v>
      </c>
      <c r="AH11" t="str">
        <f t="shared" ca="1" si="6"/>
        <v>P0</v>
      </c>
    </row>
    <row r="12" spans="1:34" x14ac:dyDescent="0.3">
      <c r="A12">
        <f t="shared" si="0"/>
        <v>24</v>
      </c>
      <c r="B12">
        <f t="shared" si="1"/>
        <v>2</v>
      </c>
      <c r="C12" s="4">
        <f t="shared" ca="1" si="2"/>
        <v>96027</v>
      </c>
      <c r="D12">
        <v>96027</v>
      </c>
      <c r="E12" t="s">
        <v>138</v>
      </c>
      <c r="F12" t="s">
        <v>45</v>
      </c>
      <c r="G12" t="s">
        <v>445</v>
      </c>
      <c r="H12" t="s">
        <v>94</v>
      </c>
      <c r="I12" t="s">
        <v>247</v>
      </c>
      <c r="J12" t="s">
        <v>123</v>
      </c>
      <c r="K12" t="str">
        <f t="shared" ca="1" si="7"/>
        <v>.</v>
      </c>
      <c r="L12" t="s">
        <v>484</v>
      </c>
      <c r="M12" t="s">
        <v>484</v>
      </c>
      <c r="N12" t="s">
        <v>458</v>
      </c>
      <c r="P12" t="s">
        <v>123</v>
      </c>
      <c r="Q12" t="s">
        <v>82</v>
      </c>
      <c r="S12" t="s">
        <v>269</v>
      </c>
      <c r="T12" t="s">
        <v>23</v>
      </c>
      <c r="U12" t="s">
        <v>22</v>
      </c>
      <c r="V12" t="s">
        <v>29</v>
      </c>
      <c r="W12" t="s">
        <v>54</v>
      </c>
      <c r="X12" t="s">
        <v>412</v>
      </c>
      <c r="Y12" t="s">
        <v>484</v>
      </c>
      <c r="Z12" t="s">
        <v>119</v>
      </c>
      <c r="AA12" s="2">
        <v>42782.220729166664</v>
      </c>
      <c r="AB12" s="2">
        <v>42802.698298611111</v>
      </c>
      <c r="AD12">
        <v>3</v>
      </c>
      <c r="AE12" t="str">
        <f t="shared" ca="1" si="3"/>
        <v>ADE</v>
      </c>
      <c r="AF12" t="str">
        <f t="shared" ca="1" si="4"/>
        <v xml:space="preserve"> ---</v>
      </c>
      <c r="AG12" t="str">
        <f t="shared" ca="1" si="5"/>
        <v>NoWaive</v>
      </c>
      <c r="AH12" t="str">
        <f t="shared" ca="1" si="6"/>
        <v>P2</v>
      </c>
    </row>
    <row r="13" spans="1:34" x14ac:dyDescent="0.3">
      <c r="A13">
        <f t="shared" si="0"/>
        <v>19</v>
      </c>
      <c r="B13">
        <f t="shared" si="1"/>
        <v>4</v>
      </c>
      <c r="C13" s="4">
        <f t="shared" ca="1" si="2"/>
        <v>96257</v>
      </c>
      <c r="D13">
        <v>96257</v>
      </c>
      <c r="E13" t="s">
        <v>110</v>
      </c>
      <c r="F13" t="s">
        <v>45</v>
      </c>
      <c r="G13" t="s">
        <v>46</v>
      </c>
      <c r="H13" t="s">
        <v>184</v>
      </c>
      <c r="I13" t="s">
        <v>649</v>
      </c>
      <c r="J13" t="s">
        <v>123</v>
      </c>
      <c r="K13" t="str">
        <f t="shared" ca="1" si="7"/>
        <v>.</v>
      </c>
      <c r="L13" t="s">
        <v>484</v>
      </c>
      <c r="M13" t="s">
        <v>484</v>
      </c>
      <c r="N13" t="s">
        <v>535</v>
      </c>
      <c r="P13" t="s">
        <v>123</v>
      </c>
      <c r="Q13" t="s">
        <v>82</v>
      </c>
      <c r="S13" t="s">
        <v>269</v>
      </c>
      <c r="T13" t="s">
        <v>23</v>
      </c>
      <c r="U13" t="s">
        <v>39</v>
      </c>
      <c r="V13" t="s">
        <v>82</v>
      </c>
      <c r="W13" t="s">
        <v>90</v>
      </c>
      <c r="X13" t="s">
        <v>536</v>
      </c>
      <c r="Y13" t="s">
        <v>484</v>
      </c>
      <c r="AA13" s="2">
        <v>42787.972685185188</v>
      </c>
      <c r="AB13" s="2">
        <v>42800.055196759262</v>
      </c>
      <c r="AD13">
        <v>4</v>
      </c>
      <c r="AE13" t="str">
        <f t="shared" ca="1" si="3"/>
        <v>ADE</v>
      </c>
      <c r="AF13" t="str">
        <f t="shared" ca="1" si="4"/>
        <v xml:space="preserve"> ---</v>
      </c>
      <c r="AG13" t="str">
        <f t="shared" ca="1" si="5"/>
        <v>NoWaive</v>
      </c>
      <c r="AH13" t="str">
        <f t="shared" ca="1" si="6"/>
        <v>P0</v>
      </c>
    </row>
    <row r="14" spans="1:34" x14ac:dyDescent="0.3">
      <c r="A14">
        <f t="shared" si="0"/>
        <v>16</v>
      </c>
      <c r="B14">
        <f t="shared" si="1"/>
        <v>13</v>
      </c>
      <c r="C14" s="4">
        <f t="shared" ca="1" si="2"/>
        <v>96357</v>
      </c>
      <c r="D14">
        <v>96357</v>
      </c>
      <c r="E14" t="s">
        <v>248</v>
      </c>
      <c r="F14" t="s">
        <v>45</v>
      </c>
      <c r="G14" t="s">
        <v>55</v>
      </c>
      <c r="H14" t="s">
        <v>184</v>
      </c>
      <c r="I14" t="s">
        <v>81</v>
      </c>
      <c r="J14" t="s">
        <v>123</v>
      </c>
      <c r="K14" t="str">
        <f t="shared" ca="1" si="7"/>
        <v>.</v>
      </c>
      <c r="L14" t="s">
        <v>484</v>
      </c>
      <c r="M14" t="s">
        <v>484</v>
      </c>
      <c r="N14" t="s">
        <v>585</v>
      </c>
      <c r="P14" t="s">
        <v>123</v>
      </c>
      <c r="Q14" t="s">
        <v>82</v>
      </c>
      <c r="S14" t="s">
        <v>269</v>
      </c>
      <c r="T14" t="s">
        <v>36</v>
      </c>
      <c r="U14" t="s">
        <v>35</v>
      </c>
      <c r="V14" t="s">
        <v>82</v>
      </c>
      <c r="W14" t="s">
        <v>95</v>
      </c>
      <c r="X14" t="s">
        <v>410</v>
      </c>
      <c r="Y14" t="s">
        <v>484</v>
      </c>
      <c r="AA14" s="2">
        <v>42790.228784722225</v>
      </c>
      <c r="AB14" s="2">
        <v>42793.251180555555</v>
      </c>
      <c r="AD14">
        <v>1</v>
      </c>
      <c r="AE14" t="str">
        <f t="shared" ca="1" si="3"/>
        <v>ADE</v>
      </c>
      <c r="AF14" t="str">
        <f t="shared" ca="1" si="4"/>
        <v xml:space="preserve"> ---</v>
      </c>
      <c r="AG14" t="str">
        <f t="shared" ca="1" si="5"/>
        <v>NoWaive</v>
      </c>
      <c r="AH14" t="str">
        <f t="shared" ca="1" si="6"/>
        <v>P0</v>
      </c>
    </row>
    <row r="15" spans="1:34" x14ac:dyDescent="0.3">
      <c r="A15">
        <f t="shared" si="0"/>
        <v>16</v>
      </c>
      <c r="B15">
        <f t="shared" si="1"/>
        <v>13</v>
      </c>
      <c r="C15" s="4">
        <f t="shared" ca="1" si="2"/>
        <v>96366</v>
      </c>
      <c r="D15">
        <v>96366</v>
      </c>
      <c r="E15" t="s">
        <v>59</v>
      </c>
      <c r="F15" t="s">
        <v>45</v>
      </c>
      <c r="G15" t="s">
        <v>46</v>
      </c>
      <c r="H15" t="s">
        <v>184</v>
      </c>
      <c r="I15" t="s">
        <v>81</v>
      </c>
      <c r="J15" t="s">
        <v>123</v>
      </c>
      <c r="K15" t="str">
        <f t="shared" ca="1" si="7"/>
        <v>.</v>
      </c>
      <c r="L15" t="s">
        <v>484</v>
      </c>
      <c r="M15" t="s">
        <v>484</v>
      </c>
      <c r="N15" t="s">
        <v>587</v>
      </c>
      <c r="P15" t="s">
        <v>117</v>
      </c>
      <c r="Q15" t="s">
        <v>82</v>
      </c>
      <c r="S15" t="s">
        <v>269</v>
      </c>
      <c r="T15" t="s">
        <v>36</v>
      </c>
      <c r="U15" t="s">
        <v>35</v>
      </c>
      <c r="V15" t="s">
        <v>82</v>
      </c>
      <c r="W15" t="s">
        <v>109</v>
      </c>
      <c r="X15" t="s">
        <v>410</v>
      </c>
      <c r="Y15" t="s">
        <v>484</v>
      </c>
      <c r="AA15" s="2">
        <v>42790.25513888889</v>
      </c>
      <c r="AB15" s="2">
        <v>42793.286423611113</v>
      </c>
      <c r="AD15">
        <v>1</v>
      </c>
      <c r="AE15" t="str">
        <f t="shared" ca="1" si="3"/>
        <v>ADE</v>
      </c>
      <c r="AF15" t="str">
        <f t="shared" ca="1" si="4"/>
        <v xml:space="preserve"> ---</v>
      </c>
      <c r="AG15" t="str">
        <f t="shared" ca="1" si="5"/>
        <v>NoWaive</v>
      </c>
      <c r="AH15" t="str">
        <f t="shared" ca="1" si="6"/>
        <v>P0</v>
      </c>
    </row>
    <row r="16" spans="1:34" x14ac:dyDescent="0.3">
      <c r="A16">
        <f t="shared" si="0"/>
        <v>16</v>
      </c>
      <c r="B16">
        <f t="shared" si="1"/>
        <v>10</v>
      </c>
      <c r="C16" s="4">
        <f t="shared" ca="1" si="2"/>
        <v>96370</v>
      </c>
      <c r="D16">
        <v>96370</v>
      </c>
      <c r="E16" t="s">
        <v>62</v>
      </c>
      <c r="F16" t="s">
        <v>45</v>
      </c>
      <c r="G16" t="s">
        <v>46</v>
      </c>
      <c r="H16" t="s">
        <v>184</v>
      </c>
      <c r="I16" t="s">
        <v>560</v>
      </c>
      <c r="J16" t="s">
        <v>123</v>
      </c>
      <c r="K16" t="str">
        <f t="shared" ca="1" si="7"/>
        <v>.</v>
      </c>
      <c r="L16" t="s">
        <v>484</v>
      </c>
      <c r="M16" t="s">
        <v>484</v>
      </c>
      <c r="N16" t="s">
        <v>591</v>
      </c>
      <c r="P16" t="s">
        <v>123</v>
      </c>
      <c r="Q16" t="s">
        <v>82</v>
      </c>
      <c r="S16" t="s">
        <v>269</v>
      </c>
      <c r="T16" t="s">
        <v>23</v>
      </c>
      <c r="U16" t="s">
        <v>39</v>
      </c>
      <c r="V16" t="s">
        <v>82</v>
      </c>
      <c r="W16" t="s">
        <v>95</v>
      </c>
      <c r="X16" t="s">
        <v>405</v>
      </c>
      <c r="Y16" t="s">
        <v>484</v>
      </c>
      <c r="AA16" s="2">
        <v>42790.31486111111</v>
      </c>
      <c r="AB16" s="2">
        <v>42794.964004629626</v>
      </c>
      <c r="AD16">
        <v>6</v>
      </c>
      <c r="AE16" t="str">
        <f t="shared" ca="1" si="3"/>
        <v>ADE</v>
      </c>
      <c r="AF16" t="str">
        <f t="shared" ca="1" si="4"/>
        <v xml:space="preserve"> ---</v>
      </c>
      <c r="AG16" t="str">
        <f t="shared" ca="1" si="5"/>
        <v>NoWaive</v>
      </c>
      <c r="AH16" t="str">
        <f t="shared" ca="1" si="6"/>
        <v>P0</v>
      </c>
    </row>
    <row r="17" spans="1:34" x14ac:dyDescent="0.3">
      <c r="A17">
        <f t="shared" si="0"/>
        <v>3</v>
      </c>
      <c r="B17">
        <f t="shared" si="1"/>
        <v>2</v>
      </c>
      <c r="C17" s="4">
        <f t="shared" ca="1" si="2"/>
        <v>96765</v>
      </c>
      <c r="D17">
        <v>96765</v>
      </c>
      <c r="E17" t="s">
        <v>650</v>
      </c>
      <c r="F17" t="s">
        <v>45</v>
      </c>
      <c r="G17" t="s">
        <v>266</v>
      </c>
      <c r="H17" t="s">
        <v>156</v>
      </c>
      <c r="I17" t="s">
        <v>123</v>
      </c>
      <c r="J17" t="s">
        <v>123</v>
      </c>
      <c r="K17" t="str">
        <f t="shared" ca="1" si="7"/>
        <v>.</v>
      </c>
      <c r="L17" t="s">
        <v>484</v>
      </c>
      <c r="M17" t="s">
        <v>484</v>
      </c>
      <c r="N17" t="s">
        <v>669</v>
      </c>
      <c r="P17" t="s">
        <v>123</v>
      </c>
      <c r="Q17" t="s">
        <v>82</v>
      </c>
      <c r="S17" t="s">
        <v>269</v>
      </c>
      <c r="T17" t="s">
        <v>36</v>
      </c>
      <c r="U17" t="s">
        <v>50</v>
      </c>
      <c r="V17" t="s">
        <v>82</v>
      </c>
      <c r="W17" t="s">
        <v>105</v>
      </c>
      <c r="X17" t="s">
        <v>650</v>
      </c>
      <c r="Y17" t="s">
        <v>484</v>
      </c>
      <c r="AA17" s="2">
        <v>42801.107604166667</v>
      </c>
      <c r="AB17" s="2">
        <v>42802.684305555558</v>
      </c>
      <c r="AD17">
        <v>3</v>
      </c>
      <c r="AE17" t="str">
        <f t="shared" ca="1" si="3"/>
        <v>ADE</v>
      </c>
      <c r="AF17" t="str">
        <f t="shared" ca="1" si="4"/>
        <v xml:space="preserve"> ---</v>
      </c>
      <c r="AG17" t="str">
        <f t="shared" ca="1" si="5"/>
        <v>NoWaive</v>
      </c>
      <c r="AH17" t="str">
        <f t="shared" ca="1" si="6"/>
        <v>unspecified</v>
      </c>
    </row>
    <row r="18" spans="1:34" x14ac:dyDescent="0.3">
      <c r="A18">
        <f t="shared" si="0"/>
        <v>3</v>
      </c>
      <c r="B18">
        <f t="shared" si="1"/>
        <v>0</v>
      </c>
      <c r="C18" s="4">
        <f t="shared" ca="1" si="2"/>
        <v>96764</v>
      </c>
      <c r="D18">
        <v>96764</v>
      </c>
      <c r="E18" t="s">
        <v>412</v>
      </c>
      <c r="F18" t="s">
        <v>63</v>
      </c>
      <c r="G18" t="s">
        <v>647</v>
      </c>
      <c r="H18" t="s">
        <v>156</v>
      </c>
      <c r="I18" t="s">
        <v>123</v>
      </c>
      <c r="J18" t="s">
        <v>123</v>
      </c>
      <c r="K18" t="str">
        <f t="shared" ca="1" si="7"/>
        <v>.</v>
      </c>
      <c r="L18" t="s">
        <v>484</v>
      </c>
      <c r="M18" t="s">
        <v>484</v>
      </c>
      <c r="N18" t="s">
        <v>653</v>
      </c>
      <c r="P18" t="s">
        <v>123</v>
      </c>
      <c r="Q18" t="s">
        <v>21</v>
      </c>
      <c r="S18" t="s">
        <v>269</v>
      </c>
      <c r="T18" t="s">
        <v>23</v>
      </c>
      <c r="U18" t="s">
        <v>22</v>
      </c>
      <c r="V18" t="s">
        <v>82</v>
      </c>
      <c r="W18" t="s">
        <v>90</v>
      </c>
      <c r="X18" t="s">
        <v>654</v>
      </c>
      <c r="Y18" t="s">
        <v>484</v>
      </c>
      <c r="AA18" s="2">
        <v>42801.104432870372</v>
      </c>
      <c r="AB18" s="2">
        <v>42804.02915509259</v>
      </c>
      <c r="AD18">
        <v>9</v>
      </c>
      <c r="AE18" t="str">
        <f t="shared" ca="1" si="3"/>
        <v>AvatarFS</v>
      </c>
      <c r="AF18" t="str">
        <f t="shared" ca="1" si="4"/>
        <v xml:space="preserve"> ---</v>
      </c>
      <c r="AG18" t="str">
        <f t="shared" ca="1" si="5"/>
        <v>NoWaive</v>
      </c>
      <c r="AH18" t="str">
        <f t="shared" ca="1" si="6"/>
        <v>unspecified</v>
      </c>
    </row>
    <row r="19" spans="1:34" x14ac:dyDescent="0.3">
      <c r="A19">
        <f t="shared" si="0"/>
        <v>1</v>
      </c>
      <c r="B19">
        <f t="shared" si="1"/>
        <v>0</v>
      </c>
      <c r="C19" s="4">
        <f t="shared" ca="1" si="2"/>
        <v>96925</v>
      </c>
      <c r="D19">
        <v>96925</v>
      </c>
      <c r="E19" t="s">
        <v>62</v>
      </c>
      <c r="F19" t="s">
        <v>63</v>
      </c>
      <c r="G19" t="s">
        <v>733</v>
      </c>
      <c r="H19" t="s">
        <v>156</v>
      </c>
      <c r="I19" t="s">
        <v>123</v>
      </c>
      <c r="J19" t="s">
        <v>123</v>
      </c>
      <c r="K19" t="str">
        <f t="shared" ca="1" si="7"/>
        <v>NTR</v>
      </c>
      <c r="L19" t="s">
        <v>484</v>
      </c>
      <c r="M19" t="s">
        <v>484</v>
      </c>
      <c r="N19" t="s">
        <v>741</v>
      </c>
      <c r="O19">
        <v>17067</v>
      </c>
      <c r="P19" t="s">
        <v>123</v>
      </c>
      <c r="Q19" t="s">
        <v>21</v>
      </c>
      <c r="S19" t="s">
        <v>269</v>
      </c>
      <c r="T19" t="s">
        <v>36</v>
      </c>
      <c r="U19" t="s">
        <v>22</v>
      </c>
      <c r="V19" t="s">
        <v>190</v>
      </c>
      <c r="W19" t="s">
        <v>26</v>
      </c>
      <c r="X19" t="s">
        <v>742</v>
      </c>
      <c r="Y19" t="s">
        <v>100</v>
      </c>
      <c r="AA19" s="2">
        <v>42803.627939814818</v>
      </c>
      <c r="AB19" s="2">
        <v>42804.387569444443</v>
      </c>
      <c r="AD19">
        <v>5</v>
      </c>
      <c r="AE19" t="str">
        <f t="shared" ca="1" si="3"/>
        <v>NTR</v>
      </c>
      <c r="AF19" t="str">
        <f t="shared" ca="1" si="4"/>
        <v>NoTarg</v>
      </c>
      <c r="AG19" t="str">
        <f t="shared" ca="1" si="5"/>
        <v>NoWaive</v>
      </c>
      <c r="AH19" t="str">
        <f t="shared" ca="1" si="6"/>
        <v>NTR</v>
      </c>
    </row>
    <row r="20" spans="1:34" x14ac:dyDescent="0.3">
      <c r="A20">
        <f t="shared" si="0"/>
        <v>60</v>
      </c>
      <c r="B20">
        <f t="shared" si="1"/>
        <v>16</v>
      </c>
      <c r="C20" s="4">
        <f t="shared" ca="1" si="2"/>
        <v>94384</v>
      </c>
      <c r="D20">
        <v>94384</v>
      </c>
      <c r="E20" t="s">
        <v>130</v>
      </c>
      <c r="F20" t="s">
        <v>63</v>
      </c>
      <c r="G20" t="s">
        <v>64</v>
      </c>
      <c r="H20" t="s">
        <v>184</v>
      </c>
      <c r="I20" t="s">
        <v>81</v>
      </c>
      <c r="J20" t="s">
        <v>123</v>
      </c>
      <c r="K20" t="str">
        <f t="shared" ca="1" si="7"/>
        <v>.</v>
      </c>
      <c r="L20" t="s">
        <v>484</v>
      </c>
      <c r="M20" t="s">
        <v>484</v>
      </c>
      <c r="N20" t="s">
        <v>308</v>
      </c>
      <c r="P20" t="s">
        <v>123</v>
      </c>
      <c r="Q20" t="s">
        <v>82</v>
      </c>
      <c r="S20" t="s">
        <v>269</v>
      </c>
      <c r="T20" t="s">
        <v>36</v>
      </c>
      <c r="U20" t="s">
        <v>22</v>
      </c>
      <c r="V20" t="s">
        <v>82</v>
      </c>
      <c r="W20" t="s">
        <v>90</v>
      </c>
      <c r="X20" t="s">
        <v>300</v>
      </c>
      <c r="Y20" t="s">
        <v>484</v>
      </c>
      <c r="AA20" s="2">
        <v>42745.123425925929</v>
      </c>
      <c r="AB20" s="2">
        <v>42790.00309027778</v>
      </c>
      <c r="AD20">
        <v>8</v>
      </c>
      <c r="AE20" t="str">
        <f t="shared" ca="1" si="3"/>
        <v>AvatarFS</v>
      </c>
      <c r="AF20" t="str">
        <f t="shared" ca="1" si="4"/>
        <v xml:space="preserve"> ---</v>
      </c>
      <c r="AG20" t="str">
        <f t="shared" ca="1" si="5"/>
        <v>NoWaive</v>
      </c>
      <c r="AH20" t="str">
        <f t="shared" ca="1" si="6"/>
        <v>P0</v>
      </c>
    </row>
    <row r="21" spans="1:34" x14ac:dyDescent="0.3">
      <c r="A21">
        <f t="shared" si="0"/>
        <v>43</v>
      </c>
      <c r="B21">
        <f t="shared" si="1"/>
        <v>2</v>
      </c>
      <c r="C21" s="4">
        <f t="shared" ca="1" si="2"/>
        <v>95107</v>
      </c>
      <c r="D21">
        <v>95107</v>
      </c>
      <c r="E21" t="s">
        <v>146</v>
      </c>
      <c r="F21" t="s">
        <v>63</v>
      </c>
      <c r="G21" t="s">
        <v>66</v>
      </c>
      <c r="H21" t="s">
        <v>184</v>
      </c>
      <c r="I21" t="s">
        <v>30</v>
      </c>
      <c r="J21" t="s">
        <v>123</v>
      </c>
      <c r="K21" t="str">
        <f t="shared" ca="1" si="7"/>
        <v>.</v>
      </c>
      <c r="L21" t="s">
        <v>484</v>
      </c>
      <c r="M21" t="s">
        <v>630</v>
      </c>
      <c r="N21" t="s">
        <v>309</v>
      </c>
      <c r="P21" t="s">
        <v>210</v>
      </c>
      <c r="Q21" t="s">
        <v>82</v>
      </c>
      <c r="S21" t="s">
        <v>269</v>
      </c>
      <c r="T21" t="s">
        <v>23</v>
      </c>
      <c r="U21" t="s">
        <v>22</v>
      </c>
      <c r="V21" t="s">
        <v>82</v>
      </c>
      <c r="W21" t="s">
        <v>54</v>
      </c>
      <c r="X21" t="s">
        <v>146</v>
      </c>
      <c r="Y21" t="s">
        <v>484</v>
      </c>
      <c r="AA21" s="2">
        <v>42762.147650462961</v>
      </c>
      <c r="AB21" s="2">
        <v>42802.695787037039</v>
      </c>
      <c r="AD21">
        <v>4</v>
      </c>
      <c r="AE21" t="str">
        <f t="shared" ca="1" si="3"/>
        <v>AvatarFS</v>
      </c>
      <c r="AF21" t="str">
        <f t="shared" ca="1" si="4"/>
        <v>Avitus_1.4.0.59-20170315</v>
      </c>
      <c r="AG21" t="str">
        <f t="shared" ca="1" si="5"/>
        <v>NoWaive</v>
      </c>
      <c r="AH21" t="str">
        <f t="shared" ca="1" si="6"/>
        <v>P0</v>
      </c>
    </row>
    <row r="22" spans="1:34" x14ac:dyDescent="0.3">
      <c r="A22">
        <f t="shared" si="0"/>
        <v>24</v>
      </c>
      <c r="B22">
        <f t="shared" si="1"/>
        <v>2</v>
      </c>
      <c r="C22" s="4">
        <f t="shared" ca="1" si="2"/>
        <v>96022</v>
      </c>
      <c r="D22">
        <v>96022</v>
      </c>
      <c r="E22" t="s">
        <v>104</v>
      </c>
      <c r="F22" t="s">
        <v>63</v>
      </c>
      <c r="G22" t="s">
        <v>446</v>
      </c>
      <c r="H22" t="s">
        <v>184</v>
      </c>
      <c r="I22" t="s">
        <v>245</v>
      </c>
      <c r="J22" t="s">
        <v>123</v>
      </c>
      <c r="K22" t="str">
        <f t="shared" ca="1" si="7"/>
        <v>.</v>
      </c>
      <c r="L22" t="s">
        <v>484</v>
      </c>
      <c r="M22" t="s">
        <v>630</v>
      </c>
      <c r="N22" t="s">
        <v>459</v>
      </c>
      <c r="P22" t="s">
        <v>101</v>
      </c>
      <c r="Q22" t="s">
        <v>82</v>
      </c>
      <c r="S22" t="s">
        <v>269</v>
      </c>
      <c r="T22" t="s">
        <v>51</v>
      </c>
      <c r="U22" t="s">
        <v>35</v>
      </c>
      <c r="V22" t="s">
        <v>29</v>
      </c>
      <c r="W22" t="s">
        <v>54</v>
      </c>
      <c r="X22" t="s">
        <v>412</v>
      </c>
      <c r="Y22" t="s">
        <v>103</v>
      </c>
      <c r="AA22" s="2">
        <v>42782.211585648147</v>
      </c>
      <c r="AB22" s="2">
        <v>42802.185312499998</v>
      </c>
      <c r="AD22">
        <v>4</v>
      </c>
      <c r="AE22" t="str">
        <f t="shared" ca="1" si="3"/>
        <v>AvatarFS</v>
      </c>
      <c r="AF22" t="str">
        <f t="shared" ca="1" si="4"/>
        <v>Avitus_1.4.0.59-20170315</v>
      </c>
      <c r="AG22" t="str">
        <f t="shared" ca="1" si="5"/>
        <v>NoWaive</v>
      </c>
      <c r="AH22" t="str">
        <f t="shared" ca="1" si="6"/>
        <v>P0</v>
      </c>
    </row>
    <row r="23" spans="1:34" x14ac:dyDescent="0.3">
      <c r="A23">
        <f t="shared" si="0"/>
        <v>18</v>
      </c>
      <c r="B23">
        <f t="shared" si="1"/>
        <v>4</v>
      </c>
      <c r="C23" s="4">
        <f t="shared" ca="1" si="2"/>
        <v>96279</v>
      </c>
      <c r="D23">
        <v>96279</v>
      </c>
      <c r="E23" t="s">
        <v>56</v>
      </c>
      <c r="F23" t="s">
        <v>63</v>
      </c>
      <c r="G23" t="s">
        <v>55</v>
      </c>
      <c r="H23" t="s">
        <v>184</v>
      </c>
      <c r="I23" t="s">
        <v>649</v>
      </c>
      <c r="J23" t="s">
        <v>123</v>
      </c>
      <c r="K23" t="str">
        <f t="shared" ca="1" si="7"/>
        <v>.</v>
      </c>
      <c r="L23" t="s">
        <v>484</v>
      </c>
      <c r="M23" t="s">
        <v>484</v>
      </c>
      <c r="N23" t="s">
        <v>545</v>
      </c>
      <c r="P23" t="s">
        <v>123</v>
      </c>
      <c r="Q23" t="s">
        <v>82</v>
      </c>
      <c r="S23" t="s">
        <v>269</v>
      </c>
      <c r="T23" t="s">
        <v>36</v>
      </c>
      <c r="U23" t="s">
        <v>22</v>
      </c>
      <c r="V23" t="s">
        <v>82</v>
      </c>
      <c r="W23" t="s">
        <v>90</v>
      </c>
      <c r="X23" t="s">
        <v>405</v>
      </c>
      <c r="Y23" t="s">
        <v>100</v>
      </c>
      <c r="AA23" s="2">
        <v>42788.363287037035</v>
      </c>
      <c r="AB23" s="2">
        <v>42800.174155092594</v>
      </c>
      <c r="AD23">
        <v>2</v>
      </c>
      <c r="AE23" t="str">
        <f t="shared" ca="1" si="3"/>
        <v>AvatarFS</v>
      </c>
      <c r="AF23" t="str">
        <f t="shared" ca="1" si="4"/>
        <v xml:space="preserve"> ---</v>
      </c>
      <c r="AG23" t="str">
        <f t="shared" ca="1" si="5"/>
        <v>NoWaive</v>
      </c>
      <c r="AH23" t="str">
        <f t="shared" ca="1" si="6"/>
        <v>P0</v>
      </c>
    </row>
    <row r="24" spans="1:34" x14ac:dyDescent="0.3">
      <c r="A24">
        <f t="shared" si="0"/>
        <v>6</v>
      </c>
      <c r="B24">
        <f t="shared" si="1"/>
        <v>1</v>
      </c>
      <c r="C24" s="4">
        <f t="shared" ca="1" si="2"/>
        <v>96673</v>
      </c>
      <c r="D24">
        <v>96673</v>
      </c>
      <c r="E24" t="s">
        <v>410</v>
      </c>
      <c r="F24" t="s">
        <v>63</v>
      </c>
      <c r="G24" t="s">
        <v>647</v>
      </c>
      <c r="H24" t="s">
        <v>184</v>
      </c>
      <c r="I24" t="s">
        <v>81</v>
      </c>
      <c r="J24" t="s">
        <v>123</v>
      </c>
      <c r="K24" t="str">
        <f t="shared" ca="1" si="7"/>
        <v>.</v>
      </c>
      <c r="L24" t="s">
        <v>484</v>
      </c>
      <c r="M24" t="s">
        <v>484</v>
      </c>
      <c r="N24" t="s">
        <v>670</v>
      </c>
      <c r="P24" t="s">
        <v>123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90</v>
      </c>
      <c r="X24" t="s">
        <v>654</v>
      </c>
      <c r="Y24" t="s">
        <v>484</v>
      </c>
      <c r="AA24" s="2">
        <v>42798.216932870368</v>
      </c>
      <c r="AB24" s="2">
        <v>42803.191574074073</v>
      </c>
      <c r="AD24">
        <v>4</v>
      </c>
      <c r="AE24" t="str">
        <f t="shared" ca="1" si="3"/>
        <v>AvatarFS</v>
      </c>
      <c r="AF24" t="str">
        <f t="shared" ca="1" si="4"/>
        <v xml:space="preserve"> ---</v>
      </c>
      <c r="AG24" t="str">
        <f t="shared" ca="1" si="5"/>
        <v>NoWaive</v>
      </c>
      <c r="AH24" t="str">
        <f t="shared" ca="1" si="6"/>
        <v>P0</v>
      </c>
    </row>
    <row r="25" spans="1:34" x14ac:dyDescent="0.3">
      <c r="A25">
        <f t="shared" si="0"/>
        <v>0</v>
      </c>
      <c r="B25">
        <f t="shared" si="1"/>
        <v>0</v>
      </c>
      <c r="C25" s="4">
        <f t="shared" ca="1" si="2"/>
        <v>96941</v>
      </c>
      <c r="D25">
        <v>96941</v>
      </c>
      <c r="E25" t="s">
        <v>734</v>
      </c>
      <c r="F25" t="s">
        <v>70</v>
      </c>
      <c r="G25" t="s">
        <v>71</v>
      </c>
      <c r="H25" t="s">
        <v>156</v>
      </c>
      <c r="I25" t="s">
        <v>68</v>
      </c>
      <c r="J25" t="s">
        <v>123</v>
      </c>
      <c r="K25" t="str">
        <f t="shared" ca="1" si="7"/>
        <v>NTR</v>
      </c>
      <c r="L25" t="s">
        <v>484</v>
      </c>
      <c r="M25" t="s">
        <v>484</v>
      </c>
      <c r="N25" t="s">
        <v>749</v>
      </c>
      <c r="P25" t="s">
        <v>123</v>
      </c>
      <c r="Q25" t="s">
        <v>21</v>
      </c>
      <c r="S25" t="s">
        <v>269</v>
      </c>
      <c r="T25" t="s">
        <v>23</v>
      </c>
      <c r="U25" t="s">
        <v>22</v>
      </c>
      <c r="V25" t="s">
        <v>82</v>
      </c>
      <c r="W25" t="s">
        <v>54</v>
      </c>
      <c r="X25" t="s">
        <v>188</v>
      </c>
      <c r="Y25" t="s">
        <v>484</v>
      </c>
      <c r="AA25" s="2">
        <v>42804.150763888887</v>
      </c>
      <c r="AB25" s="2">
        <v>42804.417094907411</v>
      </c>
      <c r="AD25">
        <v>4</v>
      </c>
      <c r="AE25" t="str">
        <f t="shared" ca="1" si="3"/>
        <v>NTR</v>
      </c>
      <c r="AF25" t="str">
        <f t="shared" ca="1" si="4"/>
        <v>NoTarg</v>
      </c>
      <c r="AG25" t="str">
        <f t="shared" ca="1" si="5"/>
        <v>NoWaive</v>
      </c>
      <c r="AH25" t="str">
        <f t="shared" ca="1" si="6"/>
        <v>NTR</v>
      </c>
    </row>
    <row r="26" spans="1:34" x14ac:dyDescent="0.3">
      <c r="A26">
        <f t="shared" si="0"/>
        <v>341</v>
      </c>
      <c r="B26">
        <f t="shared" si="1"/>
        <v>50</v>
      </c>
      <c r="C26" s="4">
        <f t="shared" ca="1" si="2"/>
        <v>79691</v>
      </c>
      <c r="D26">
        <v>79691</v>
      </c>
      <c r="E26" t="s">
        <v>69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7"/>
        <v>.</v>
      </c>
      <c r="L26" t="s">
        <v>484</v>
      </c>
      <c r="M26" t="s">
        <v>484</v>
      </c>
      <c r="N26" t="s">
        <v>310</v>
      </c>
      <c r="P26" t="s">
        <v>123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95</v>
      </c>
      <c r="X26" t="s">
        <v>311</v>
      </c>
      <c r="Y26" t="s">
        <v>484</v>
      </c>
      <c r="Z26" t="s">
        <v>312</v>
      </c>
      <c r="AA26" s="2">
        <v>42458.048437500001</v>
      </c>
      <c r="AB26" s="2">
        <v>42755.033599537041</v>
      </c>
      <c r="AD26">
        <v>6</v>
      </c>
      <c r="AE26" t="str">
        <f t="shared" ca="1" si="3"/>
        <v>Documentation</v>
      </c>
      <c r="AF26" t="str">
        <f t="shared" ca="1" si="4"/>
        <v xml:space="preserve"> ---</v>
      </c>
      <c r="AG26" t="str">
        <f t="shared" ca="1" si="5"/>
        <v>NoWaive</v>
      </c>
      <c r="AH26" t="str">
        <f t="shared" ca="1" si="6"/>
        <v>P0</v>
      </c>
    </row>
    <row r="27" spans="1:34" x14ac:dyDescent="0.3">
      <c r="A27">
        <f t="shared" si="0"/>
        <v>249</v>
      </c>
      <c r="B27">
        <f t="shared" si="1"/>
        <v>33</v>
      </c>
      <c r="C27" s="4">
        <f t="shared" ca="1" si="2"/>
        <v>85572</v>
      </c>
      <c r="D27">
        <v>85572</v>
      </c>
      <c r="E27" t="s">
        <v>252</v>
      </c>
      <c r="F27" t="s">
        <v>70</v>
      </c>
      <c r="G27" t="s">
        <v>71</v>
      </c>
      <c r="H27" t="s">
        <v>184</v>
      </c>
      <c r="I27" t="s">
        <v>81</v>
      </c>
      <c r="J27" t="s">
        <v>123</v>
      </c>
      <c r="K27" t="str">
        <f t="shared" ca="1" si="7"/>
        <v>.</v>
      </c>
      <c r="L27" t="s">
        <v>484</v>
      </c>
      <c r="M27" t="s">
        <v>484</v>
      </c>
      <c r="N27" t="s">
        <v>313</v>
      </c>
      <c r="P27" t="s">
        <v>123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95</v>
      </c>
      <c r="X27" t="s">
        <v>272</v>
      </c>
      <c r="Y27" t="s">
        <v>484</v>
      </c>
      <c r="AA27" s="2">
        <v>42552.705081018517</v>
      </c>
      <c r="AB27" s="2">
        <v>42773.558530092596</v>
      </c>
      <c r="AD27">
        <v>6</v>
      </c>
      <c r="AE27" t="str">
        <f t="shared" ca="1" si="3"/>
        <v>Documentation</v>
      </c>
      <c r="AF27" t="str">
        <f t="shared" ca="1" si="4"/>
        <v xml:space="preserve"> ---</v>
      </c>
      <c r="AG27" t="str">
        <f t="shared" ca="1" si="5"/>
        <v>NoWaive</v>
      </c>
      <c r="AH27" t="str">
        <f t="shared" ca="1" si="6"/>
        <v>P0</v>
      </c>
    </row>
    <row r="28" spans="1:34" x14ac:dyDescent="0.3">
      <c r="A28">
        <f t="shared" si="0"/>
        <v>191</v>
      </c>
      <c r="B28">
        <f t="shared" si="1"/>
        <v>50</v>
      </c>
      <c r="C28" s="4">
        <f t="shared" ca="1" si="2"/>
        <v>88250</v>
      </c>
      <c r="D28">
        <v>88250</v>
      </c>
      <c r="E28" t="s">
        <v>72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7"/>
        <v>.</v>
      </c>
      <c r="L28" t="s">
        <v>484</v>
      </c>
      <c r="M28" t="s">
        <v>484</v>
      </c>
      <c r="N28" t="s">
        <v>314</v>
      </c>
      <c r="P28" t="s">
        <v>123</v>
      </c>
      <c r="Q28" t="s">
        <v>82</v>
      </c>
      <c r="S28" t="s">
        <v>269</v>
      </c>
      <c r="T28" t="s">
        <v>23</v>
      </c>
      <c r="U28" t="s">
        <v>39</v>
      </c>
      <c r="V28" t="s">
        <v>82</v>
      </c>
      <c r="W28" t="s">
        <v>105</v>
      </c>
      <c r="X28" t="s">
        <v>315</v>
      </c>
      <c r="Y28" t="s">
        <v>484</v>
      </c>
      <c r="Z28" t="s">
        <v>316</v>
      </c>
      <c r="AA28" s="2">
        <v>42611.350347222222</v>
      </c>
      <c r="AB28" s="2">
        <v>42755.033576388887</v>
      </c>
      <c r="AD28">
        <v>7</v>
      </c>
      <c r="AE28" t="str">
        <f t="shared" ca="1" si="3"/>
        <v>Documentation</v>
      </c>
      <c r="AF28" t="str">
        <f t="shared" ca="1" si="4"/>
        <v xml:space="preserve"> ---</v>
      </c>
      <c r="AG28" t="str">
        <f t="shared" ca="1" si="5"/>
        <v>NoWaive</v>
      </c>
      <c r="AH28" t="str">
        <f t="shared" ca="1" si="6"/>
        <v>P0</v>
      </c>
    </row>
    <row r="29" spans="1:34" x14ac:dyDescent="0.3">
      <c r="A29">
        <f t="shared" si="0"/>
        <v>4</v>
      </c>
      <c r="B29">
        <f t="shared" si="1"/>
        <v>2</v>
      </c>
      <c r="C29" s="4">
        <f t="shared" ca="1" si="2"/>
        <v>96717</v>
      </c>
      <c r="D29">
        <v>96717</v>
      </c>
      <c r="E29" t="s">
        <v>113</v>
      </c>
      <c r="F29" t="s">
        <v>253</v>
      </c>
      <c r="G29" t="s">
        <v>256</v>
      </c>
      <c r="H29" t="s">
        <v>184</v>
      </c>
      <c r="I29" t="s">
        <v>68</v>
      </c>
      <c r="J29" t="s">
        <v>123</v>
      </c>
      <c r="K29" t="str">
        <f t="shared" ca="1" si="7"/>
        <v>.</v>
      </c>
      <c r="L29" t="s">
        <v>484</v>
      </c>
      <c r="M29" t="s">
        <v>630</v>
      </c>
      <c r="N29" t="s">
        <v>672</v>
      </c>
      <c r="P29" t="s">
        <v>123</v>
      </c>
      <c r="Q29" t="s">
        <v>82</v>
      </c>
      <c r="S29" t="s">
        <v>269</v>
      </c>
      <c r="T29" t="s">
        <v>36</v>
      </c>
      <c r="U29" t="s">
        <v>50</v>
      </c>
      <c r="V29" t="s">
        <v>82</v>
      </c>
      <c r="W29" t="s">
        <v>52</v>
      </c>
      <c r="X29" t="s">
        <v>113</v>
      </c>
      <c r="Y29" t="s">
        <v>484</v>
      </c>
      <c r="Z29" t="s">
        <v>319</v>
      </c>
      <c r="AA29" s="2">
        <v>42800.396087962959</v>
      </c>
      <c r="AB29" s="2">
        <v>42802.460439814815</v>
      </c>
      <c r="AD29">
        <v>6</v>
      </c>
      <c r="AE29" t="str">
        <f t="shared" ca="1" si="3"/>
        <v>File Access Auditing</v>
      </c>
      <c r="AF29" t="str">
        <f t="shared" ca="1" si="4"/>
        <v>Avitus_1.4.0.59-20170315</v>
      </c>
      <c r="AG29" t="str">
        <f t="shared" ca="1" si="5"/>
        <v>NoWaive</v>
      </c>
      <c r="AH29" t="str">
        <f t="shared" ca="1" si="6"/>
        <v>P0</v>
      </c>
    </row>
    <row r="30" spans="1:34" x14ac:dyDescent="0.3">
      <c r="A30">
        <f t="shared" si="0"/>
        <v>3</v>
      </c>
      <c r="B30">
        <f t="shared" si="1"/>
        <v>1</v>
      </c>
      <c r="C30" s="4">
        <f t="shared" ca="1" si="2"/>
        <v>96827</v>
      </c>
      <c r="D30">
        <v>96827</v>
      </c>
      <c r="E30" t="s">
        <v>140</v>
      </c>
      <c r="F30" t="s">
        <v>253</v>
      </c>
      <c r="G30" t="s">
        <v>254</v>
      </c>
      <c r="H30" t="s">
        <v>94</v>
      </c>
      <c r="I30" t="s">
        <v>68</v>
      </c>
      <c r="J30" t="s">
        <v>123</v>
      </c>
      <c r="K30" t="str">
        <f t="shared" ca="1" si="7"/>
        <v>.</v>
      </c>
      <c r="L30" t="s">
        <v>484</v>
      </c>
      <c r="M30" t="s">
        <v>630</v>
      </c>
      <c r="N30" t="s">
        <v>714</v>
      </c>
      <c r="P30" t="s">
        <v>123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52</v>
      </c>
      <c r="X30" t="s">
        <v>413</v>
      </c>
      <c r="Y30" t="s">
        <v>484</v>
      </c>
      <c r="Z30" t="s">
        <v>319</v>
      </c>
      <c r="AA30" s="2">
        <v>42801.872604166667</v>
      </c>
      <c r="AB30" s="2">
        <v>42803.173692129632</v>
      </c>
      <c r="AD30">
        <v>1</v>
      </c>
      <c r="AE30" t="str">
        <f t="shared" ca="1" si="3"/>
        <v>File Access Auditing</v>
      </c>
      <c r="AF30" t="str">
        <f t="shared" ca="1" si="4"/>
        <v>Avitus_1.4.0.59-20170315</v>
      </c>
      <c r="AG30" t="str">
        <f t="shared" ca="1" si="5"/>
        <v>NoWaive</v>
      </c>
      <c r="AH30" t="str">
        <f t="shared" ca="1" si="6"/>
        <v>P2</v>
      </c>
    </row>
    <row r="31" spans="1:34" x14ac:dyDescent="0.3">
      <c r="A31">
        <f t="shared" si="0"/>
        <v>1</v>
      </c>
      <c r="B31">
        <f t="shared" si="1"/>
        <v>1</v>
      </c>
      <c r="C31" s="4">
        <f t="shared" ca="1" si="2"/>
        <v>96889</v>
      </c>
      <c r="D31">
        <v>96889</v>
      </c>
      <c r="E31" t="s">
        <v>413</v>
      </c>
      <c r="F31" t="s">
        <v>253</v>
      </c>
      <c r="G31" t="s">
        <v>255</v>
      </c>
      <c r="H31" t="s">
        <v>184</v>
      </c>
      <c r="I31" t="s">
        <v>68</v>
      </c>
      <c r="J31" t="s">
        <v>123</v>
      </c>
      <c r="K31" t="str">
        <f t="shared" ca="1" si="7"/>
        <v>.</v>
      </c>
      <c r="L31" t="s">
        <v>484</v>
      </c>
      <c r="M31" t="s">
        <v>630</v>
      </c>
      <c r="N31" t="s">
        <v>715</v>
      </c>
      <c r="P31" t="s">
        <v>716</v>
      </c>
      <c r="Q31" t="s">
        <v>82</v>
      </c>
      <c r="S31" t="s">
        <v>269</v>
      </c>
      <c r="T31" t="s">
        <v>36</v>
      </c>
      <c r="U31" t="s">
        <v>22</v>
      </c>
      <c r="V31" t="s">
        <v>156</v>
      </c>
      <c r="W31" t="s">
        <v>95</v>
      </c>
      <c r="X31" t="s">
        <v>257</v>
      </c>
      <c r="Y31" t="s">
        <v>484</v>
      </c>
      <c r="Z31" t="s">
        <v>319</v>
      </c>
      <c r="AA31" s="2">
        <v>42803.132060185184</v>
      </c>
      <c r="AB31" s="2">
        <v>42803.330208333333</v>
      </c>
      <c r="AD31">
        <v>3</v>
      </c>
      <c r="AE31" t="str">
        <f t="shared" ca="1" si="3"/>
        <v>File Access Auditing</v>
      </c>
      <c r="AF31" t="str">
        <f t="shared" ca="1" si="4"/>
        <v xml:space="preserve"> ---</v>
      </c>
      <c r="AG31" t="str">
        <f t="shared" ca="1" si="5"/>
        <v>NoWaive</v>
      </c>
      <c r="AH31" t="str">
        <f t="shared" ca="1" si="6"/>
        <v>P2</v>
      </c>
    </row>
    <row r="32" spans="1:34" x14ac:dyDescent="0.3">
      <c r="A32">
        <f t="shared" si="0"/>
        <v>1</v>
      </c>
      <c r="B32">
        <f t="shared" si="1"/>
        <v>0</v>
      </c>
      <c r="C32" s="4">
        <f t="shared" ca="1" si="2"/>
        <v>96893</v>
      </c>
      <c r="D32">
        <v>96893</v>
      </c>
      <c r="E32" t="s">
        <v>259</v>
      </c>
      <c r="F32" t="s">
        <v>253</v>
      </c>
      <c r="G32" t="s">
        <v>258</v>
      </c>
      <c r="H32" t="s">
        <v>184</v>
      </c>
      <c r="I32" t="s">
        <v>68</v>
      </c>
      <c r="J32" t="s">
        <v>123</v>
      </c>
      <c r="K32" t="str">
        <f t="shared" ca="1" si="7"/>
        <v>.</v>
      </c>
      <c r="L32" t="s">
        <v>484</v>
      </c>
      <c r="M32" t="s">
        <v>484</v>
      </c>
      <c r="N32" t="s">
        <v>707</v>
      </c>
      <c r="P32" t="s">
        <v>123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95</v>
      </c>
      <c r="X32" t="s">
        <v>257</v>
      </c>
      <c r="Y32" t="s">
        <v>484</v>
      </c>
      <c r="Z32" t="s">
        <v>319</v>
      </c>
      <c r="AA32" s="2">
        <v>42803.157187500001</v>
      </c>
      <c r="AB32" s="2">
        <v>42804.455694444441</v>
      </c>
      <c r="AD32">
        <v>8</v>
      </c>
      <c r="AE32" t="str">
        <f t="shared" ca="1" si="3"/>
        <v>File Access Auditing</v>
      </c>
      <c r="AF32" t="str">
        <f t="shared" ca="1" si="4"/>
        <v xml:space="preserve"> ---</v>
      </c>
      <c r="AG32" t="str">
        <f t="shared" ca="1" si="5"/>
        <v>NoWaive</v>
      </c>
      <c r="AH32" t="str">
        <f t="shared" ca="1" si="6"/>
        <v>P2</v>
      </c>
    </row>
    <row r="33" spans="1:34" x14ac:dyDescent="0.3">
      <c r="A33">
        <f t="shared" si="0"/>
        <v>13</v>
      </c>
      <c r="B33">
        <f t="shared" si="1"/>
        <v>2</v>
      </c>
      <c r="C33" s="4">
        <f t="shared" ca="1" si="2"/>
        <v>96441</v>
      </c>
      <c r="D33">
        <v>96441</v>
      </c>
      <c r="E33" t="s">
        <v>703</v>
      </c>
      <c r="F33" t="s">
        <v>48</v>
      </c>
      <c r="G33" t="s">
        <v>466</v>
      </c>
      <c r="H33" t="s">
        <v>184</v>
      </c>
      <c r="I33" t="s">
        <v>81</v>
      </c>
      <c r="J33" t="s">
        <v>123</v>
      </c>
      <c r="K33" t="str">
        <f t="shared" ca="1" si="7"/>
        <v>.</v>
      </c>
      <c r="L33" t="s">
        <v>484</v>
      </c>
      <c r="M33" t="s">
        <v>484</v>
      </c>
      <c r="N33" t="s">
        <v>717</v>
      </c>
      <c r="P33" t="s">
        <v>123</v>
      </c>
      <c r="Q33" t="s">
        <v>82</v>
      </c>
      <c r="S33" t="s">
        <v>269</v>
      </c>
      <c r="T33" t="s">
        <v>36</v>
      </c>
      <c r="U33" t="s">
        <v>35</v>
      </c>
      <c r="V33" t="s">
        <v>82</v>
      </c>
      <c r="W33" t="s">
        <v>54</v>
      </c>
      <c r="X33" t="s">
        <v>41</v>
      </c>
      <c r="Y33" t="s">
        <v>484</v>
      </c>
      <c r="AA33" s="2">
        <v>42793.647534722222</v>
      </c>
      <c r="AB33" s="2">
        <v>42802.685624999998</v>
      </c>
      <c r="AC33" t="s">
        <v>718</v>
      </c>
      <c r="AD33">
        <v>5</v>
      </c>
      <c r="AE33" t="str">
        <f t="shared" ca="1" si="3"/>
        <v>FileSystem Management (IAS)</v>
      </c>
      <c r="AF33" t="str">
        <f t="shared" ca="1" si="4"/>
        <v xml:space="preserve"> ---</v>
      </c>
      <c r="AG33" t="str">
        <f t="shared" ca="1" si="5"/>
        <v>NoWaive</v>
      </c>
      <c r="AH33" t="str">
        <f t="shared" ca="1" si="6"/>
        <v>P0</v>
      </c>
    </row>
    <row r="34" spans="1:34" x14ac:dyDescent="0.3">
      <c r="A34">
        <f t="shared" ref="A34:A65" si="8">DAYS360(AA34,$K$104)</f>
        <v>4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96740</v>
      </c>
      <c r="D34">
        <v>96740</v>
      </c>
      <c r="E34" t="s">
        <v>414</v>
      </c>
      <c r="F34" t="s">
        <v>215</v>
      </c>
      <c r="G34" t="s">
        <v>415</v>
      </c>
      <c r="H34" t="s">
        <v>184</v>
      </c>
      <c r="I34" t="s">
        <v>81</v>
      </c>
      <c r="J34" t="s">
        <v>123</v>
      </c>
      <c r="K34" t="str">
        <f t="shared" ca="1" si="7"/>
        <v>.</v>
      </c>
      <c r="L34" t="s">
        <v>484</v>
      </c>
      <c r="M34" t="s">
        <v>630</v>
      </c>
      <c r="N34" t="s">
        <v>676</v>
      </c>
      <c r="P34" t="s">
        <v>677</v>
      </c>
      <c r="Q34" t="s">
        <v>82</v>
      </c>
      <c r="S34" t="s">
        <v>269</v>
      </c>
      <c r="T34" t="s">
        <v>36</v>
      </c>
      <c r="U34" t="s">
        <v>35</v>
      </c>
      <c r="V34" t="s">
        <v>82</v>
      </c>
      <c r="W34" t="s">
        <v>54</v>
      </c>
      <c r="X34" t="s">
        <v>41</v>
      </c>
      <c r="Y34" t="s">
        <v>484</v>
      </c>
      <c r="AA34" s="2">
        <v>42800.600127314814</v>
      </c>
      <c r="AB34" s="2">
        <v>42803.201747685183</v>
      </c>
      <c r="AD34">
        <v>3</v>
      </c>
      <c r="AE34" t="str">
        <f t="shared" ref="AE34:AE65" ca="1" si="11">IFERROR(VLOOKUP($D34,INDIRECT("'" &amp; $K$103 &amp; "'!$C$2:$K$90"),4,FALSE),"NTR")</f>
        <v>Performance Monitor</v>
      </c>
      <c r="AF34" t="str">
        <f t="shared" ref="AF34:AF65" ca="1" si="12">IFERROR(VLOOKUP($D34,INDIRECT("'" &amp; $K$103 &amp; "'!$C$2:$T$90"),11,FALSE),"NoTarg")</f>
        <v>Avitus_1.4.0.59-20170315</v>
      </c>
      <c r="AG34" t="str">
        <f t="shared" ref="AG34:AG65" ca="1" si="13">IFERROR(VLOOKUP($D34,INDIRECT("'" &amp; $K$103 &amp; "'!$C$2:$K$90"),10,FALSE),"NoWaive")</f>
        <v>NoWaive</v>
      </c>
      <c r="AH34" t="str">
        <f t="shared" ref="AH34:AH65" ca="1" si="14">IFERROR(VLOOKUP($D34,INDIRECT("'" &amp; $K$103 &amp; "'!$C$2:$T$90"),6,FALSE),"NTR")</f>
        <v>P0</v>
      </c>
    </row>
    <row r="35" spans="1:34" x14ac:dyDescent="0.3">
      <c r="A35">
        <f t="shared" si="8"/>
        <v>27</v>
      </c>
      <c r="B35">
        <f t="shared" si="9"/>
        <v>8</v>
      </c>
      <c r="C35" s="4">
        <f t="shared" ca="1" si="10"/>
        <v>95826</v>
      </c>
      <c r="D35">
        <v>95826</v>
      </c>
      <c r="E35" t="s">
        <v>246</v>
      </c>
      <c r="F35" t="s">
        <v>28</v>
      </c>
      <c r="G35" t="s">
        <v>481</v>
      </c>
      <c r="H35" t="s">
        <v>184</v>
      </c>
      <c r="I35" t="s">
        <v>81</v>
      </c>
      <c r="J35" t="s">
        <v>123</v>
      </c>
      <c r="K35" t="str">
        <f t="shared" ca="1" si="7"/>
        <v>.</v>
      </c>
      <c r="L35" t="s">
        <v>484</v>
      </c>
      <c r="M35" t="s">
        <v>484</v>
      </c>
      <c r="N35" t="s">
        <v>379</v>
      </c>
      <c r="P35" t="s">
        <v>38</v>
      </c>
      <c r="Q35" t="s">
        <v>287</v>
      </c>
      <c r="R35" t="s">
        <v>82</v>
      </c>
      <c r="S35" t="s">
        <v>269</v>
      </c>
      <c r="T35" t="s">
        <v>36</v>
      </c>
      <c r="U35" t="s">
        <v>22</v>
      </c>
      <c r="V35" t="s">
        <v>82</v>
      </c>
      <c r="W35" t="s">
        <v>54</v>
      </c>
      <c r="X35" t="s">
        <v>108</v>
      </c>
      <c r="Y35" t="s">
        <v>484</v>
      </c>
      <c r="AA35" s="2">
        <v>42779.683287037034</v>
      </c>
      <c r="AB35" s="2">
        <v>42796.483796296299</v>
      </c>
      <c r="AC35" t="s">
        <v>170</v>
      </c>
      <c r="AD35">
        <v>4</v>
      </c>
      <c r="AE35" t="str">
        <f t="shared" ca="1" si="11"/>
        <v>Platform Software</v>
      </c>
      <c r="AF35" t="str">
        <f t="shared" ca="1" si="12"/>
        <v xml:space="preserve"> ---</v>
      </c>
      <c r="AG35" t="str">
        <f t="shared" ca="1" si="13"/>
        <v>NoWaive</v>
      </c>
      <c r="AH35" t="str">
        <f t="shared" ca="1" si="14"/>
        <v>P0</v>
      </c>
    </row>
    <row r="36" spans="1:34" x14ac:dyDescent="0.3">
      <c r="A36">
        <f t="shared" si="8"/>
        <v>27</v>
      </c>
      <c r="B36">
        <f t="shared" si="9"/>
        <v>4</v>
      </c>
      <c r="C36" s="4">
        <f t="shared" ca="1" si="10"/>
        <v>95829</v>
      </c>
      <c r="D36">
        <v>95829</v>
      </c>
      <c r="E36" t="s">
        <v>27</v>
      </c>
      <c r="F36" t="s">
        <v>28</v>
      </c>
      <c r="G36" t="s">
        <v>376</v>
      </c>
      <c r="H36" t="s">
        <v>184</v>
      </c>
      <c r="I36" t="s">
        <v>245</v>
      </c>
      <c r="J36" t="s">
        <v>123</v>
      </c>
      <c r="K36" t="str">
        <f t="shared" ca="1" si="7"/>
        <v>.</v>
      </c>
      <c r="L36" t="s">
        <v>484</v>
      </c>
      <c r="M36" t="s">
        <v>639</v>
      </c>
      <c r="N36" t="s">
        <v>385</v>
      </c>
      <c r="P36" t="s">
        <v>196</v>
      </c>
      <c r="Q36" t="s">
        <v>287</v>
      </c>
      <c r="R36" t="s">
        <v>82</v>
      </c>
      <c r="S36" t="s">
        <v>269</v>
      </c>
      <c r="T36" t="s">
        <v>36</v>
      </c>
      <c r="U36" t="s">
        <v>35</v>
      </c>
      <c r="V36" t="s">
        <v>279</v>
      </c>
      <c r="W36" t="s">
        <v>32</v>
      </c>
      <c r="X36" t="s">
        <v>108</v>
      </c>
      <c r="Y36" t="s">
        <v>103</v>
      </c>
      <c r="AA36" s="2">
        <v>42779.684513888889</v>
      </c>
      <c r="AB36" s="2">
        <v>42800.507881944446</v>
      </c>
      <c r="AC36" t="s">
        <v>170</v>
      </c>
      <c r="AD36">
        <v>3</v>
      </c>
      <c r="AE36" t="str">
        <f t="shared" ca="1" si="11"/>
        <v>Platform Software</v>
      </c>
      <c r="AF36" t="str">
        <f t="shared" ca="1" si="12"/>
        <v>Avitus_1.4.0.60-20170322</v>
      </c>
      <c r="AG36" t="str">
        <f t="shared" ca="1" si="13"/>
        <v>NoWaive</v>
      </c>
      <c r="AH36" t="str">
        <f t="shared" ca="1" si="14"/>
        <v>P0</v>
      </c>
    </row>
    <row r="37" spans="1:34" x14ac:dyDescent="0.3">
      <c r="A37">
        <f t="shared" si="8"/>
        <v>2</v>
      </c>
      <c r="B37">
        <f t="shared" si="9"/>
        <v>2</v>
      </c>
      <c r="C37" s="4">
        <f t="shared" ca="1" si="10"/>
        <v>96875</v>
      </c>
      <c r="D37">
        <v>96875</v>
      </c>
      <c r="E37" t="s">
        <v>185</v>
      </c>
      <c r="F37" t="s">
        <v>28</v>
      </c>
      <c r="G37" t="s">
        <v>700</v>
      </c>
      <c r="H37" t="s">
        <v>94</v>
      </c>
      <c r="I37" t="s">
        <v>701</v>
      </c>
      <c r="J37" t="s">
        <v>123</v>
      </c>
      <c r="K37" t="str">
        <f t="shared" ca="1" si="7"/>
        <v>.</v>
      </c>
      <c r="L37" t="s">
        <v>484</v>
      </c>
      <c r="M37" t="s">
        <v>484</v>
      </c>
      <c r="N37" t="s">
        <v>705</v>
      </c>
      <c r="P37" t="s">
        <v>123</v>
      </c>
      <c r="Q37" t="s">
        <v>287</v>
      </c>
      <c r="R37" t="s">
        <v>82</v>
      </c>
      <c r="S37" t="s">
        <v>269</v>
      </c>
      <c r="T37" t="s">
        <v>23</v>
      </c>
      <c r="U37" t="s">
        <v>22</v>
      </c>
      <c r="V37" t="s">
        <v>82</v>
      </c>
      <c r="W37" t="s">
        <v>706</v>
      </c>
      <c r="X37" t="s">
        <v>108</v>
      </c>
      <c r="Y37" t="s">
        <v>484</v>
      </c>
      <c r="AA37" s="2">
        <v>42802.665810185186</v>
      </c>
      <c r="AB37" s="2">
        <v>42802.665810185186</v>
      </c>
      <c r="AD37">
        <v>1</v>
      </c>
      <c r="AE37" t="str">
        <f t="shared" ca="1" si="11"/>
        <v>Platform Software</v>
      </c>
      <c r="AF37" t="str">
        <f t="shared" ca="1" si="12"/>
        <v xml:space="preserve"> ---</v>
      </c>
      <c r="AG37" t="str">
        <f t="shared" ca="1" si="13"/>
        <v>NoWaive</v>
      </c>
      <c r="AH37" t="str">
        <f t="shared" ca="1" si="14"/>
        <v>P2</v>
      </c>
    </row>
    <row r="38" spans="1:34" x14ac:dyDescent="0.3">
      <c r="A38">
        <f t="shared" si="8"/>
        <v>1</v>
      </c>
      <c r="B38">
        <f t="shared" si="9"/>
        <v>1</v>
      </c>
      <c r="C38" s="4">
        <f t="shared" ca="1" si="10"/>
        <v>96927</v>
      </c>
      <c r="D38">
        <v>96927</v>
      </c>
      <c r="E38" t="s">
        <v>124</v>
      </c>
      <c r="F38" t="s">
        <v>28</v>
      </c>
      <c r="G38" t="s">
        <v>102</v>
      </c>
      <c r="H38" t="s">
        <v>184</v>
      </c>
      <c r="I38" t="s">
        <v>81</v>
      </c>
      <c r="J38" t="s">
        <v>123</v>
      </c>
      <c r="K38" t="str">
        <f t="shared" ca="1" si="7"/>
        <v>NTR</v>
      </c>
      <c r="L38" t="s">
        <v>484</v>
      </c>
      <c r="M38" t="s">
        <v>484</v>
      </c>
      <c r="N38" t="s">
        <v>743</v>
      </c>
      <c r="P38" t="s">
        <v>123</v>
      </c>
      <c r="Q38" t="s">
        <v>287</v>
      </c>
      <c r="R38" t="s">
        <v>82</v>
      </c>
      <c r="S38" t="s">
        <v>269</v>
      </c>
      <c r="T38" t="s">
        <v>36</v>
      </c>
      <c r="U38" t="s">
        <v>22</v>
      </c>
      <c r="V38" t="s">
        <v>287</v>
      </c>
      <c r="W38" t="s">
        <v>499</v>
      </c>
      <c r="X38" t="s">
        <v>108</v>
      </c>
      <c r="Y38" t="s">
        <v>484</v>
      </c>
      <c r="AA38" s="2">
        <v>42803.672743055555</v>
      </c>
      <c r="AB38" s="2">
        <v>42803.672743055555</v>
      </c>
      <c r="AD38">
        <v>1</v>
      </c>
      <c r="AE38" t="str">
        <f t="shared" ca="1" si="11"/>
        <v>NTR</v>
      </c>
      <c r="AF38" t="str">
        <f t="shared" ca="1" si="12"/>
        <v>NoTarg</v>
      </c>
      <c r="AG38" t="str">
        <f t="shared" ca="1" si="13"/>
        <v>NoWaive</v>
      </c>
      <c r="AH38" t="str">
        <f t="shared" ca="1" si="14"/>
        <v>NTR</v>
      </c>
    </row>
    <row r="39" spans="1:34" x14ac:dyDescent="0.3">
      <c r="A39">
        <f t="shared" si="8"/>
        <v>2</v>
      </c>
      <c r="B39">
        <f t="shared" si="9"/>
        <v>0</v>
      </c>
      <c r="C39" s="4">
        <f t="shared" ca="1" si="10"/>
        <v>96863</v>
      </c>
      <c r="D39">
        <v>96863</v>
      </c>
      <c r="E39" t="s">
        <v>27</v>
      </c>
      <c r="F39" t="s">
        <v>28</v>
      </c>
      <c r="G39" t="s">
        <v>34</v>
      </c>
      <c r="H39" t="s">
        <v>156</v>
      </c>
      <c r="I39" t="s">
        <v>123</v>
      </c>
      <c r="J39" t="s">
        <v>123</v>
      </c>
      <c r="K39" t="str">
        <f t="shared" ca="1" si="7"/>
        <v>.</v>
      </c>
      <c r="L39" t="s">
        <v>484</v>
      </c>
      <c r="M39" t="s">
        <v>484</v>
      </c>
      <c r="N39" t="s">
        <v>708</v>
      </c>
      <c r="P39" t="s">
        <v>123</v>
      </c>
      <c r="Q39" t="s">
        <v>21</v>
      </c>
      <c r="S39" t="s">
        <v>269</v>
      </c>
      <c r="T39" t="s">
        <v>36</v>
      </c>
      <c r="U39" t="s">
        <v>35</v>
      </c>
      <c r="V39" t="s">
        <v>82</v>
      </c>
      <c r="W39" t="s">
        <v>54</v>
      </c>
      <c r="X39" t="s">
        <v>47</v>
      </c>
      <c r="Y39" t="s">
        <v>484</v>
      </c>
      <c r="AA39" s="2">
        <v>42802.446145833332</v>
      </c>
      <c r="AB39" s="2">
        <v>42804.370243055557</v>
      </c>
      <c r="AC39" t="s">
        <v>750</v>
      </c>
      <c r="AD39">
        <v>5</v>
      </c>
      <c r="AE39" t="str">
        <f t="shared" ca="1" si="11"/>
        <v>Platform Software</v>
      </c>
      <c r="AF39" t="str">
        <f t="shared" ca="1" si="12"/>
        <v xml:space="preserve"> ---</v>
      </c>
      <c r="AG39" t="str">
        <f t="shared" ca="1" si="13"/>
        <v>NoWaive</v>
      </c>
      <c r="AH39" t="str">
        <f t="shared" ca="1" si="14"/>
        <v>unspecified</v>
      </c>
    </row>
    <row r="40" spans="1:34" x14ac:dyDescent="0.3">
      <c r="A40">
        <f t="shared" si="8"/>
        <v>2</v>
      </c>
      <c r="B40">
        <f t="shared" si="9"/>
        <v>1</v>
      </c>
      <c r="C40" s="4">
        <f t="shared" ca="1" si="10"/>
        <v>96865</v>
      </c>
      <c r="D40">
        <v>96865</v>
      </c>
      <c r="E40" t="s">
        <v>27</v>
      </c>
      <c r="F40" t="s">
        <v>28</v>
      </c>
      <c r="G40" t="s">
        <v>34</v>
      </c>
      <c r="H40" t="s">
        <v>156</v>
      </c>
      <c r="I40" t="s">
        <v>123</v>
      </c>
      <c r="J40" t="s">
        <v>123</v>
      </c>
      <c r="K40" t="str">
        <f t="shared" ca="1" si="7"/>
        <v>.</v>
      </c>
      <c r="L40" t="s">
        <v>484</v>
      </c>
      <c r="M40" t="s">
        <v>484</v>
      </c>
      <c r="N40" t="s">
        <v>709</v>
      </c>
      <c r="P40" t="s">
        <v>123</v>
      </c>
      <c r="Q40" t="s">
        <v>21</v>
      </c>
      <c r="S40" t="s">
        <v>269</v>
      </c>
      <c r="T40" t="s">
        <v>36</v>
      </c>
      <c r="U40" t="s">
        <v>35</v>
      </c>
      <c r="V40" t="s">
        <v>82</v>
      </c>
      <c r="W40" t="s">
        <v>54</v>
      </c>
      <c r="X40" t="s">
        <v>47</v>
      </c>
      <c r="Y40" t="s">
        <v>484</v>
      </c>
      <c r="AA40" s="2">
        <v>42802.457418981481</v>
      </c>
      <c r="AB40" s="2">
        <v>42803.714861111112</v>
      </c>
      <c r="AC40" t="s">
        <v>750</v>
      </c>
      <c r="AD40">
        <v>4</v>
      </c>
      <c r="AE40" t="str">
        <f t="shared" ca="1" si="11"/>
        <v>Platform Software</v>
      </c>
      <c r="AF40" t="str">
        <f t="shared" ca="1" si="12"/>
        <v xml:space="preserve"> ---</v>
      </c>
      <c r="AG40" t="str">
        <f t="shared" ca="1" si="13"/>
        <v>NoWaive</v>
      </c>
      <c r="AH40" t="str">
        <f t="shared" ca="1" si="14"/>
        <v>unspecified</v>
      </c>
    </row>
    <row r="41" spans="1:34" x14ac:dyDescent="0.3">
      <c r="A41">
        <f t="shared" si="8"/>
        <v>2</v>
      </c>
      <c r="B41">
        <f t="shared" si="9"/>
        <v>1</v>
      </c>
      <c r="C41" s="4">
        <f t="shared" ca="1" si="10"/>
        <v>96866</v>
      </c>
      <c r="D41">
        <v>96866</v>
      </c>
      <c r="E41" t="s">
        <v>27</v>
      </c>
      <c r="F41" t="s">
        <v>28</v>
      </c>
      <c r="G41" t="s">
        <v>34</v>
      </c>
      <c r="H41" t="s">
        <v>156</v>
      </c>
      <c r="I41" t="s">
        <v>123</v>
      </c>
      <c r="J41" t="s">
        <v>123</v>
      </c>
      <c r="K41" t="str">
        <f t="shared" ca="1" si="7"/>
        <v>.</v>
      </c>
      <c r="L41" t="s">
        <v>484</v>
      </c>
      <c r="M41" t="s">
        <v>484</v>
      </c>
      <c r="N41" t="s">
        <v>710</v>
      </c>
      <c r="P41" t="s">
        <v>123</v>
      </c>
      <c r="Q41" t="s">
        <v>21</v>
      </c>
      <c r="S41" t="s">
        <v>269</v>
      </c>
      <c r="T41" t="s">
        <v>36</v>
      </c>
      <c r="U41" t="s">
        <v>35</v>
      </c>
      <c r="V41" t="s">
        <v>82</v>
      </c>
      <c r="W41" t="s">
        <v>54</v>
      </c>
      <c r="X41" t="s">
        <v>47</v>
      </c>
      <c r="Y41" t="s">
        <v>484</v>
      </c>
      <c r="AA41" s="2">
        <v>42802.462280092594</v>
      </c>
      <c r="AB41" s="2">
        <v>42803.714780092596</v>
      </c>
      <c r="AC41" t="s">
        <v>750</v>
      </c>
      <c r="AD41">
        <v>4</v>
      </c>
      <c r="AE41" t="str">
        <f t="shared" ca="1" si="11"/>
        <v>Platform Software</v>
      </c>
      <c r="AF41" t="str">
        <f t="shared" ca="1" si="12"/>
        <v xml:space="preserve"> ---</v>
      </c>
      <c r="AG41" t="str">
        <f t="shared" ca="1" si="13"/>
        <v>NoWaive</v>
      </c>
      <c r="AH41" t="str">
        <f t="shared" ca="1" si="14"/>
        <v>unspecified</v>
      </c>
    </row>
    <row r="42" spans="1:34" x14ac:dyDescent="0.3">
      <c r="A42">
        <f t="shared" si="8"/>
        <v>122</v>
      </c>
      <c r="B42">
        <f t="shared" si="9"/>
        <v>4</v>
      </c>
      <c r="C42" s="4">
        <f t="shared" ca="1" si="10"/>
        <v>91994</v>
      </c>
      <c r="D42">
        <v>91994</v>
      </c>
      <c r="E42" t="s">
        <v>414</v>
      </c>
      <c r="F42" t="s">
        <v>42</v>
      </c>
      <c r="G42" t="s">
        <v>407</v>
      </c>
      <c r="H42" t="s">
        <v>184</v>
      </c>
      <c r="I42" t="s">
        <v>81</v>
      </c>
      <c r="J42" t="s">
        <v>123</v>
      </c>
      <c r="K42" t="str">
        <f t="shared" ca="1" si="7"/>
        <v>.</v>
      </c>
      <c r="L42" t="s">
        <v>484</v>
      </c>
      <c r="M42" t="s">
        <v>484</v>
      </c>
      <c r="N42" t="s">
        <v>362</v>
      </c>
      <c r="P42" t="s">
        <v>616</v>
      </c>
      <c r="Q42" t="s">
        <v>82</v>
      </c>
      <c r="S42" t="s">
        <v>269</v>
      </c>
      <c r="T42" t="s">
        <v>36</v>
      </c>
      <c r="U42" t="s">
        <v>22</v>
      </c>
      <c r="V42" t="s">
        <v>82</v>
      </c>
      <c r="W42" t="s">
        <v>54</v>
      </c>
      <c r="X42" t="s">
        <v>272</v>
      </c>
      <c r="Y42" t="s">
        <v>484</v>
      </c>
      <c r="AA42" s="2">
        <v>42682.225185185183</v>
      </c>
      <c r="AB42" s="2">
        <v>42800.332824074074</v>
      </c>
      <c r="AC42" t="s">
        <v>402</v>
      </c>
      <c r="AD42">
        <v>6</v>
      </c>
      <c r="AE42" t="str">
        <f t="shared" ca="1" si="11"/>
        <v>PML Core Services</v>
      </c>
      <c r="AF42" t="str">
        <f t="shared" ca="1" si="12"/>
        <v xml:space="preserve"> ---</v>
      </c>
      <c r="AG42" t="str">
        <f t="shared" ca="1" si="13"/>
        <v>NoWaive</v>
      </c>
      <c r="AH42" t="str">
        <f t="shared" ca="1" si="14"/>
        <v>P0</v>
      </c>
    </row>
    <row r="43" spans="1:34" x14ac:dyDescent="0.3">
      <c r="A43">
        <f t="shared" si="8"/>
        <v>17</v>
      </c>
      <c r="B43">
        <f t="shared" si="9"/>
        <v>1</v>
      </c>
      <c r="C43" s="4">
        <f t="shared" ca="1" si="10"/>
        <v>96345</v>
      </c>
      <c r="D43">
        <v>96345</v>
      </c>
      <c r="E43" t="s">
        <v>559</v>
      </c>
      <c r="F43" t="s">
        <v>42</v>
      </c>
      <c r="G43" t="s">
        <v>407</v>
      </c>
      <c r="H43" t="s">
        <v>184</v>
      </c>
      <c r="I43" t="s">
        <v>560</v>
      </c>
      <c r="J43" t="s">
        <v>123</v>
      </c>
      <c r="K43" t="str">
        <f t="shared" ca="1" si="7"/>
        <v>Reproduced with just a script. PML logging increase requested. Tom Nelson found some issues.</v>
      </c>
      <c r="L43" t="s">
        <v>484</v>
      </c>
      <c r="M43" t="s">
        <v>484</v>
      </c>
      <c r="N43" t="s">
        <v>582</v>
      </c>
      <c r="P43" t="s">
        <v>123</v>
      </c>
      <c r="Q43" t="s">
        <v>82</v>
      </c>
      <c r="S43" t="s">
        <v>269</v>
      </c>
      <c r="T43" t="s">
        <v>51</v>
      </c>
      <c r="U43" t="s">
        <v>22</v>
      </c>
      <c r="V43" t="s">
        <v>82</v>
      </c>
      <c r="W43" t="s">
        <v>40</v>
      </c>
      <c r="X43" t="s">
        <v>559</v>
      </c>
      <c r="Y43" t="s">
        <v>484</v>
      </c>
      <c r="AA43" s="2">
        <v>42789.95722222222</v>
      </c>
      <c r="AB43" s="2">
        <v>42803.508888888886</v>
      </c>
      <c r="AC43" t="s">
        <v>627</v>
      </c>
      <c r="AD43">
        <v>57</v>
      </c>
      <c r="AE43" t="str">
        <f t="shared" ca="1" si="11"/>
        <v>PML Core Services</v>
      </c>
      <c r="AF43" t="str">
        <f t="shared" ca="1" si="12"/>
        <v xml:space="preserve"> ---</v>
      </c>
      <c r="AG43" t="str">
        <f t="shared" ca="1" si="13"/>
        <v>NoWaive</v>
      </c>
      <c r="AH43" t="str">
        <f t="shared" ca="1" si="14"/>
        <v>P0</v>
      </c>
    </row>
    <row r="44" spans="1:34" x14ac:dyDescent="0.3">
      <c r="A44">
        <f t="shared" si="8"/>
        <v>189</v>
      </c>
      <c r="B44">
        <f t="shared" si="9"/>
        <v>19</v>
      </c>
      <c r="C44" s="4">
        <f t="shared" ca="1" si="10"/>
        <v>88457</v>
      </c>
      <c r="D44">
        <v>88457</v>
      </c>
      <c r="E44" t="s">
        <v>408</v>
      </c>
      <c r="F44" t="s">
        <v>42</v>
      </c>
      <c r="G44" t="s">
        <v>407</v>
      </c>
      <c r="H44" t="s">
        <v>112</v>
      </c>
      <c r="I44" t="s">
        <v>247</v>
      </c>
      <c r="J44" t="s">
        <v>123</v>
      </c>
      <c r="K44" t="str">
        <f t="shared" ca="1" si="7"/>
        <v>.</v>
      </c>
      <c r="L44" t="s">
        <v>484</v>
      </c>
      <c r="M44" t="s">
        <v>484</v>
      </c>
      <c r="N44" t="s">
        <v>524</v>
      </c>
      <c r="O44">
        <v>11710</v>
      </c>
      <c r="P44" t="s">
        <v>525</v>
      </c>
      <c r="Q44" t="s">
        <v>287</v>
      </c>
      <c r="R44" t="s">
        <v>82</v>
      </c>
      <c r="S44" t="s">
        <v>269</v>
      </c>
      <c r="T44" t="s">
        <v>23</v>
      </c>
      <c r="U44" t="s">
        <v>22</v>
      </c>
      <c r="V44" t="s">
        <v>25</v>
      </c>
      <c r="W44" t="s">
        <v>26</v>
      </c>
      <c r="X44" t="s">
        <v>41</v>
      </c>
      <c r="Y44" t="s">
        <v>484</v>
      </c>
      <c r="AA44" s="2">
        <v>42614.314895833333</v>
      </c>
      <c r="AB44" s="2">
        <v>42787.627974537034</v>
      </c>
      <c r="AC44" t="s">
        <v>472</v>
      </c>
      <c r="AD44">
        <v>4</v>
      </c>
      <c r="AE44" t="str">
        <f t="shared" ca="1" si="11"/>
        <v>PML Core Services</v>
      </c>
      <c r="AF44" t="str">
        <f t="shared" ca="1" si="12"/>
        <v xml:space="preserve"> ---</v>
      </c>
      <c r="AG44" t="str">
        <f t="shared" ca="1" si="13"/>
        <v>NoWaive</v>
      </c>
      <c r="AH44" t="str">
        <f t="shared" ca="1" si="14"/>
        <v>P1</v>
      </c>
    </row>
    <row r="45" spans="1:34" x14ac:dyDescent="0.3">
      <c r="A45">
        <f t="shared" si="8"/>
        <v>19</v>
      </c>
      <c r="B45">
        <f t="shared" si="9"/>
        <v>0</v>
      </c>
      <c r="C45" s="4">
        <f t="shared" ca="1" si="10"/>
        <v>96243</v>
      </c>
      <c r="D45">
        <v>96243</v>
      </c>
      <c r="E45" t="s">
        <v>389</v>
      </c>
      <c r="F45" t="s">
        <v>42</v>
      </c>
      <c r="G45" t="s">
        <v>514</v>
      </c>
      <c r="H45" t="s">
        <v>156</v>
      </c>
      <c r="I45" t="s">
        <v>123</v>
      </c>
      <c r="J45" t="s">
        <v>123</v>
      </c>
      <c r="K45" t="str">
        <f t="shared" ca="1" si="7"/>
        <v>.</v>
      </c>
      <c r="L45" t="s">
        <v>484</v>
      </c>
      <c r="M45" t="s">
        <v>484</v>
      </c>
      <c r="N45" t="s">
        <v>533</v>
      </c>
      <c r="P45" t="s">
        <v>661</v>
      </c>
      <c r="Q45" t="s">
        <v>21</v>
      </c>
      <c r="S45" t="s">
        <v>269</v>
      </c>
      <c r="T45" t="s">
        <v>36</v>
      </c>
      <c r="U45" t="s">
        <v>22</v>
      </c>
      <c r="V45" t="s">
        <v>29</v>
      </c>
      <c r="W45" t="s">
        <v>54</v>
      </c>
      <c r="X45" t="s">
        <v>389</v>
      </c>
      <c r="Y45" t="s">
        <v>484</v>
      </c>
      <c r="AA45" s="2">
        <v>42787.543182870373</v>
      </c>
      <c r="AB45" s="2">
        <v>42804.43986111111</v>
      </c>
      <c r="AC45" t="s">
        <v>662</v>
      </c>
      <c r="AD45">
        <v>16</v>
      </c>
      <c r="AE45" t="str">
        <f t="shared" ca="1" si="11"/>
        <v>PML Core Services</v>
      </c>
      <c r="AF45" t="str">
        <f t="shared" ca="1" si="12"/>
        <v xml:space="preserve"> ---</v>
      </c>
      <c r="AG45" t="str">
        <f t="shared" ca="1" si="13"/>
        <v>NoWaive</v>
      </c>
      <c r="AH45" t="str">
        <f t="shared" ca="1" si="14"/>
        <v>unspecified</v>
      </c>
    </row>
    <row r="46" spans="1:34" x14ac:dyDescent="0.3">
      <c r="A46">
        <f t="shared" si="8"/>
        <v>1</v>
      </c>
      <c r="B46">
        <f t="shared" si="9"/>
        <v>0</v>
      </c>
      <c r="C46" s="4">
        <f t="shared" ca="1" si="10"/>
        <v>96917</v>
      </c>
      <c r="D46">
        <v>96917</v>
      </c>
      <c r="E46" t="s">
        <v>713</v>
      </c>
      <c r="F46" t="s">
        <v>42</v>
      </c>
      <c r="G46" t="s">
        <v>407</v>
      </c>
      <c r="H46" t="s">
        <v>156</v>
      </c>
      <c r="I46" t="s">
        <v>123</v>
      </c>
      <c r="J46" t="s">
        <v>123</v>
      </c>
      <c r="K46" t="str">
        <f t="shared" ca="1" si="7"/>
        <v>NTR</v>
      </c>
      <c r="L46" t="s">
        <v>484</v>
      </c>
      <c r="M46" t="s">
        <v>484</v>
      </c>
      <c r="N46" t="s">
        <v>751</v>
      </c>
      <c r="P46" t="s">
        <v>123</v>
      </c>
      <c r="Q46" t="s">
        <v>21</v>
      </c>
      <c r="S46" t="s">
        <v>269</v>
      </c>
      <c r="T46" t="s">
        <v>51</v>
      </c>
      <c r="U46" t="s">
        <v>39</v>
      </c>
      <c r="V46" t="s">
        <v>82</v>
      </c>
      <c r="W46" t="s">
        <v>95</v>
      </c>
      <c r="X46" t="s">
        <v>334</v>
      </c>
      <c r="Y46" t="s">
        <v>484</v>
      </c>
      <c r="AA46" s="2">
        <v>42803.474293981482</v>
      </c>
      <c r="AB46" s="2">
        <v>42804.382037037038</v>
      </c>
      <c r="AD46">
        <v>13</v>
      </c>
      <c r="AE46" t="str">
        <f t="shared" ca="1" si="11"/>
        <v>NTR</v>
      </c>
      <c r="AF46" t="str">
        <f t="shared" ca="1" si="12"/>
        <v>NoTarg</v>
      </c>
      <c r="AG46" t="str">
        <f t="shared" ca="1" si="13"/>
        <v>NoWaive</v>
      </c>
      <c r="AH46" t="str">
        <f t="shared" ca="1" si="14"/>
        <v>NTR</v>
      </c>
    </row>
    <row r="47" spans="1:34" x14ac:dyDescent="0.3">
      <c r="A47">
        <f t="shared" si="8"/>
        <v>1</v>
      </c>
      <c r="B47">
        <f t="shared" si="9"/>
        <v>0</v>
      </c>
      <c r="C47" s="4">
        <f t="shared" ca="1" si="10"/>
        <v>96921</v>
      </c>
      <c r="D47">
        <v>96921</v>
      </c>
      <c r="E47" t="s">
        <v>47</v>
      </c>
      <c r="F47" t="s">
        <v>75</v>
      </c>
      <c r="G47" t="s">
        <v>76</v>
      </c>
      <c r="H47" t="s">
        <v>156</v>
      </c>
      <c r="I47" t="s">
        <v>123</v>
      </c>
      <c r="J47" t="s">
        <v>123</v>
      </c>
      <c r="K47" t="str">
        <f t="shared" ca="1" si="7"/>
        <v>NTR</v>
      </c>
      <c r="L47" t="s">
        <v>484</v>
      </c>
      <c r="M47" t="s">
        <v>484</v>
      </c>
      <c r="N47" t="s">
        <v>736</v>
      </c>
      <c r="P47" t="s">
        <v>123</v>
      </c>
      <c r="Q47" t="s">
        <v>21</v>
      </c>
      <c r="S47" t="s">
        <v>269</v>
      </c>
      <c r="T47" t="s">
        <v>36</v>
      </c>
      <c r="U47" t="s">
        <v>35</v>
      </c>
      <c r="V47" t="s">
        <v>82</v>
      </c>
      <c r="W47" t="s">
        <v>54</v>
      </c>
      <c r="X47" t="s">
        <v>47</v>
      </c>
      <c r="Y47" t="s">
        <v>484</v>
      </c>
      <c r="AA47" s="2">
        <v>42803.579780092594</v>
      </c>
      <c r="AB47" s="2">
        <v>42804.387453703705</v>
      </c>
      <c r="AD47">
        <v>6</v>
      </c>
      <c r="AE47" t="str">
        <f t="shared" ca="1" si="11"/>
        <v>NTR</v>
      </c>
      <c r="AF47" t="str">
        <f t="shared" ca="1" si="12"/>
        <v>NoTarg</v>
      </c>
      <c r="AG47" t="str">
        <f t="shared" ca="1" si="13"/>
        <v>NoWaive</v>
      </c>
      <c r="AH47" t="str">
        <f t="shared" ca="1" si="14"/>
        <v>NTR</v>
      </c>
    </row>
    <row r="48" spans="1:34" x14ac:dyDescent="0.3">
      <c r="A48">
        <f t="shared" si="8"/>
        <v>366</v>
      </c>
      <c r="B48">
        <f t="shared" si="9"/>
        <v>20</v>
      </c>
      <c r="C48" s="4">
        <f t="shared" ca="1" si="10"/>
        <v>78239</v>
      </c>
      <c r="D48">
        <v>78239</v>
      </c>
      <c r="E48" t="s">
        <v>84</v>
      </c>
      <c r="F48" t="s">
        <v>75</v>
      </c>
      <c r="G48" t="s">
        <v>262</v>
      </c>
      <c r="H48" t="s">
        <v>94</v>
      </c>
      <c r="I48" t="s">
        <v>30</v>
      </c>
      <c r="J48" t="s">
        <v>123</v>
      </c>
      <c r="K48" t="str">
        <f t="shared" ca="1" si="7"/>
        <v>.</v>
      </c>
      <c r="L48" t="s">
        <v>484</v>
      </c>
      <c r="M48" t="s">
        <v>484</v>
      </c>
      <c r="N48" t="s">
        <v>336</v>
      </c>
      <c r="P48" t="s">
        <v>123</v>
      </c>
      <c r="Q48" t="s">
        <v>82</v>
      </c>
      <c r="S48" t="s">
        <v>269</v>
      </c>
      <c r="T48" t="s">
        <v>36</v>
      </c>
      <c r="U48" t="s">
        <v>35</v>
      </c>
      <c r="V48" t="s">
        <v>77</v>
      </c>
      <c r="W48" t="s">
        <v>78</v>
      </c>
      <c r="X48" t="s">
        <v>272</v>
      </c>
      <c r="Y48" t="s">
        <v>484</v>
      </c>
      <c r="AA48" s="2">
        <v>42433.336041666669</v>
      </c>
      <c r="AB48" s="2">
        <v>42786.249699074076</v>
      </c>
      <c r="AC48" t="s">
        <v>402</v>
      </c>
      <c r="AD48">
        <v>4</v>
      </c>
      <c r="AE48" t="str">
        <f t="shared" ca="1" si="11"/>
        <v>Protocols-AAUM</v>
      </c>
      <c r="AF48" t="str">
        <f t="shared" ca="1" si="12"/>
        <v xml:space="preserve"> ---</v>
      </c>
      <c r="AG48" t="str">
        <f t="shared" ca="1" si="13"/>
        <v>NoWaive</v>
      </c>
      <c r="AH48" t="str">
        <f t="shared" ca="1" si="14"/>
        <v>P2</v>
      </c>
    </row>
    <row r="49" spans="1:34" x14ac:dyDescent="0.3">
      <c r="A49">
        <f t="shared" si="8"/>
        <v>182</v>
      </c>
      <c r="B49">
        <f t="shared" si="9"/>
        <v>2</v>
      </c>
      <c r="C49" s="4">
        <f t="shared" ca="1" si="10"/>
        <v>88763</v>
      </c>
      <c r="D49">
        <v>88763</v>
      </c>
      <c r="E49" t="s">
        <v>147</v>
      </c>
      <c r="F49" t="s">
        <v>75</v>
      </c>
      <c r="G49" t="s">
        <v>76</v>
      </c>
      <c r="H49" t="s">
        <v>94</v>
      </c>
      <c r="I49" t="s">
        <v>30</v>
      </c>
      <c r="J49" t="s">
        <v>123</v>
      </c>
      <c r="K49" t="str">
        <f t="shared" ca="1" si="7"/>
        <v>.</v>
      </c>
      <c r="L49" t="s">
        <v>484</v>
      </c>
      <c r="M49" t="s">
        <v>630</v>
      </c>
      <c r="N49" t="s">
        <v>339</v>
      </c>
      <c r="P49" t="s">
        <v>123</v>
      </c>
      <c r="Q49" t="s">
        <v>82</v>
      </c>
      <c r="S49" t="s">
        <v>269</v>
      </c>
      <c r="T49" t="s">
        <v>36</v>
      </c>
      <c r="U49" t="s">
        <v>35</v>
      </c>
      <c r="V49" t="s">
        <v>29</v>
      </c>
      <c r="W49" t="s">
        <v>44</v>
      </c>
      <c r="X49" t="s">
        <v>272</v>
      </c>
      <c r="Y49" t="s">
        <v>103</v>
      </c>
      <c r="AA49" s="2">
        <v>42621.473240740743</v>
      </c>
      <c r="AB49" s="2">
        <v>42802.531145833331</v>
      </c>
      <c r="AC49" t="s">
        <v>593</v>
      </c>
      <c r="AD49">
        <v>6</v>
      </c>
      <c r="AE49" t="str">
        <f t="shared" ca="1" si="11"/>
        <v>Protocols-AAUM</v>
      </c>
      <c r="AF49" t="str">
        <f t="shared" ca="1" si="12"/>
        <v>Avitus_1.4.0.59-20170315</v>
      </c>
      <c r="AG49" t="str">
        <f t="shared" ca="1" si="13"/>
        <v>NoWaive</v>
      </c>
      <c r="AH49" t="str">
        <f t="shared" ca="1" si="14"/>
        <v>P2</v>
      </c>
    </row>
    <row r="50" spans="1:34" x14ac:dyDescent="0.3">
      <c r="A50">
        <f t="shared" si="8"/>
        <v>66</v>
      </c>
      <c r="B50">
        <f t="shared" si="9"/>
        <v>1</v>
      </c>
      <c r="C50" s="4">
        <f t="shared" ca="1" si="10"/>
        <v>94191</v>
      </c>
      <c r="D50">
        <v>94191</v>
      </c>
      <c r="E50" t="s">
        <v>186</v>
      </c>
      <c r="F50" t="s">
        <v>75</v>
      </c>
      <c r="G50" t="s">
        <v>76</v>
      </c>
      <c r="H50" t="s">
        <v>112</v>
      </c>
      <c r="I50" t="s">
        <v>30</v>
      </c>
      <c r="J50" t="s">
        <v>123</v>
      </c>
      <c r="K50" t="str">
        <f t="shared" ca="1" si="7"/>
        <v>.</v>
      </c>
      <c r="L50" t="s">
        <v>484</v>
      </c>
      <c r="M50" t="s">
        <v>484</v>
      </c>
      <c r="N50" t="s">
        <v>344</v>
      </c>
      <c r="O50">
        <v>12886</v>
      </c>
      <c r="P50" t="s">
        <v>123</v>
      </c>
      <c r="Q50" t="s">
        <v>82</v>
      </c>
      <c r="S50" t="s">
        <v>269</v>
      </c>
      <c r="T50" t="s">
        <v>36</v>
      </c>
      <c r="U50" t="s">
        <v>35</v>
      </c>
      <c r="V50" t="s">
        <v>25</v>
      </c>
      <c r="W50" t="s">
        <v>26</v>
      </c>
      <c r="X50" t="s">
        <v>272</v>
      </c>
      <c r="Y50" t="s">
        <v>103</v>
      </c>
      <c r="AA50" s="2">
        <v>42739.997685185182</v>
      </c>
      <c r="AB50" s="2">
        <v>42803.663518518515</v>
      </c>
      <c r="AD50">
        <v>7</v>
      </c>
      <c r="AE50" t="str">
        <f t="shared" ca="1" si="11"/>
        <v>Protocols-AAUM</v>
      </c>
      <c r="AF50" t="str">
        <f t="shared" ca="1" si="12"/>
        <v>Avitus_1.4.0.58-20170308</v>
      </c>
      <c r="AG50" t="str">
        <f t="shared" ca="1" si="13"/>
        <v>NoWaive</v>
      </c>
      <c r="AH50" t="str">
        <f t="shared" ca="1" si="14"/>
        <v>P1</v>
      </c>
    </row>
    <row r="51" spans="1:34" x14ac:dyDescent="0.3">
      <c r="A51">
        <f t="shared" si="8"/>
        <v>39</v>
      </c>
      <c r="B51">
        <f t="shared" si="9"/>
        <v>4</v>
      </c>
      <c r="C51" s="4">
        <f t="shared" ca="1" si="10"/>
        <v>95343</v>
      </c>
      <c r="D51">
        <v>95343</v>
      </c>
      <c r="E51" t="s">
        <v>149</v>
      </c>
      <c r="F51" t="s">
        <v>75</v>
      </c>
      <c r="G51" t="s">
        <v>129</v>
      </c>
      <c r="H51" t="s">
        <v>184</v>
      </c>
      <c r="I51" t="s">
        <v>81</v>
      </c>
      <c r="J51" t="s">
        <v>123</v>
      </c>
      <c r="K51" t="str">
        <f t="shared" ca="1" si="7"/>
        <v>.</v>
      </c>
      <c r="L51" t="s">
        <v>484</v>
      </c>
      <c r="M51" t="s">
        <v>484</v>
      </c>
      <c r="N51" t="s">
        <v>347</v>
      </c>
      <c r="P51" t="s">
        <v>123</v>
      </c>
      <c r="Q51" t="s">
        <v>82</v>
      </c>
      <c r="S51" t="s">
        <v>269</v>
      </c>
      <c r="T51" t="s">
        <v>23</v>
      </c>
      <c r="U51" t="s">
        <v>22</v>
      </c>
      <c r="V51" t="s">
        <v>82</v>
      </c>
      <c r="W51" t="s">
        <v>95</v>
      </c>
      <c r="X51" t="s">
        <v>272</v>
      </c>
      <c r="Y51" t="s">
        <v>484</v>
      </c>
      <c r="AA51" s="2">
        <v>42767.691712962966</v>
      </c>
      <c r="AB51" s="2">
        <v>42800.03707175926</v>
      </c>
      <c r="AC51" t="s">
        <v>402</v>
      </c>
      <c r="AD51">
        <v>9</v>
      </c>
      <c r="AE51" t="str">
        <f t="shared" ca="1" si="11"/>
        <v>Protocols-AAUM</v>
      </c>
      <c r="AF51" t="str">
        <f t="shared" ca="1" si="12"/>
        <v xml:space="preserve"> ---</v>
      </c>
      <c r="AG51" t="str">
        <f t="shared" ca="1" si="13"/>
        <v>NoWaive</v>
      </c>
      <c r="AH51" t="str">
        <f t="shared" ca="1" si="14"/>
        <v>P0</v>
      </c>
    </row>
    <row r="52" spans="1:34" x14ac:dyDescent="0.3">
      <c r="A52">
        <f t="shared" si="8"/>
        <v>17</v>
      </c>
      <c r="B52">
        <f t="shared" si="9"/>
        <v>2</v>
      </c>
      <c r="C52" s="4">
        <f t="shared" ca="1" si="10"/>
        <v>96336</v>
      </c>
      <c r="D52">
        <v>96336</v>
      </c>
      <c r="E52" t="s">
        <v>651</v>
      </c>
      <c r="F52" t="s">
        <v>75</v>
      </c>
      <c r="G52" t="s">
        <v>129</v>
      </c>
      <c r="H52" t="s">
        <v>184</v>
      </c>
      <c r="I52" t="s">
        <v>81</v>
      </c>
      <c r="J52" t="s">
        <v>123</v>
      </c>
      <c r="K52" t="str">
        <f t="shared" ca="1" si="7"/>
        <v>.</v>
      </c>
      <c r="L52" t="s">
        <v>484</v>
      </c>
      <c r="M52" t="s">
        <v>484</v>
      </c>
      <c r="N52" t="s">
        <v>596</v>
      </c>
      <c r="P52" t="s">
        <v>641</v>
      </c>
      <c r="Q52" t="s">
        <v>82</v>
      </c>
      <c r="S52" t="s">
        <v>269</v>
      </c>
      <c r="T52" t="s">
        <v>23</v>
      </c>
      <c r="U52" t="s">
        <v>22</v>
      </c>
      <c r="V52" t="s">
        <v>82</v>
      </c>
      <c r="W52" t="s">
        <v>67</v>
      </c>
      <c r="X52" t="s">
        <v>405</v>
      </c>
      <c r="Y52" t="s">
        <v>484</v>
      </c>
      <c r="AA52" s="2">
        <v>42789.625567129631</v>
      </c>
      <c r="AB52" s="2">
        <v>42802.577835648146</v>
      </c>
      <c r="AC52" t="s">
        <v>402</v>
      </c>
      <c r="AD52">
        <v>5</v>
      </c>
      <c r="AE52" t="str">
        <f t="shared" ca="1" si="11"/>
        <v>Protocols-AAUM</v>
      </c>
      <c r="AF52" t="str">
        <f t="shared" ca="1" si="12"/>
        <v xml:space="preserve"> ---</v>
      </c>
      <c r="AG52" t="str">
        <f t="shared" ca="1" si="13"/>
        <v>NoWaive</v>
      </c>
      <c r="AH52" t="str">
        <f t="shared" ca="1" si="14"/>
        <v>P0</v>
      </c>
    </row>
    <row r="53" spans="1:34" x14ac:dyDescent="0.3">
      <c r="A53">
        <f t="shared" si="8"/>
        <v>7</v>
      </c>
      <c r="B53">
        <f t="shared" si="9"/>
        <v>2</v>
      </c>
      <c r="C53" s="4">
        <f t="shared" ca="1" si="10"/>
        <v>96670</v>
      </c>
      <c r="D53">
        <v>96670</v>
      </c>
      <c r="E53" t="s">
        <v>186</v>
      </c>
      <c r="F53" t="s">
        <v>75</v>
      </c>
      <c r="G53" t="s">
        <v>76</v>
      </c>
      <c r="H53" t="s">
        <v>184</v>
      </c>
      <c r="I53" t="s">
        <v>245</v>
      </c>
      <c r="J53" t="s">
        <v>123</v>
      </c>
      <c r="K53" t="str">
        <f t="shared" ca="1" si="7"/>
        <v>.</v>
      </c>
      <c r="L53" t="s">
        <v>484</v>
      </c>
      <c r="M53" t="s">
        <v>639</v>
      </c>
      <c r="N53" t="s">
        <v>679</v>
      </c>
      <c r="P53" t="s">
        <v>123</v>
      </c>
      <c r="Q53" t="s">
        <v>82</v>
      </c>
      <c r="S53" t="s">
        <v>269</v>
      </c>
      <c r="T53" t="s">
        <v>36</v>
      </c>
      <c r="U53" t="s">
        <v>22</v>
      </c>
      <c r="V53" t="s">
        <v>57</v>
      </c>
      <c r="W53" t="s">
        <v>680</v>
      </c>
      <c r="X53" t="s">
        <v>41</v>
      </c>
      <c r="Y53" t="s">
        <v>103</v>
      </c>
      <c r="AA53" s="2">
        <v>42797.616539351853</v>
      </c>
      <c r="AB53" s="2">
        <v>42802.582118055558</v>
      </c>
      <c r="AD53">
        <v>4</v>
      </c>
      <c r="AE53" t="str">
        <f t="shared" ca="1" si="11"/>
        <v>Protocols-AAUM</v>
      </c>
      <c r="AF53" t="str">
        <f t="shared" ca="1" si="12"/>
        <v>Avitus_1.4.0.60-20170322</v>
      </c>
      <c r="AG53" t="str">
        <f t="shared" ca="1" si="13"/>
        <v>NoWaive</v>
      </c>
      <c r="AH53" t="str">
        <f t="shared" ca="1" si="14"/>
        <v>P0</v>
      </c>
    </row>
    <row r="54" spans="1:34" x14ac:dyDescent="0.3">
      <c r="A54">
        <f t="shared" si="8"/>
        <v>4</v>
      </c>
      <c r="B54">
        <f t="shared" si="9"/>
        <v>4</v>
      </c>
      <c r="C54" s="4">
        <f t="shared" ca="1" si="10"/>
        <v>96684</v>
      </c>
      <c r="D54">
        <v>96684</v>
      </c>
      <c r="E54" t="s">
        <v>405</v>
      </c>
      <c r="F54" t="s">
        <v>75</v>
      </c>
      <c r="G54" t="s">
        <v>264</v>
      </c>
      <c r="H54" t="s">
        <v>94</v>
      </c>
      <c r="I54" t="s">
        <v>30</v>
      </c>
      <c r="J54" t="s">
        <v>123</v>
      </c>
      <c r="K54" t="str">
        <f t="shared" ca="1" si="7"/>
        <v>.</v>
      </c>
      <c r="L54" t="s">
        <v>484</v>
      </c>
      <c r="M54" t="s">
        <v>484</v>
      </c>
      <c r="N54" t="s">
        <v>681</v>
      </c>
      <c r="P54" t="s">
        <v>123</v>
      </c>
      <c r="Q54" t="s">
        <v>82</v>
      </c>
      <c r="S54" t="s">
        <v>269</v>
      </c>
      <c r="T54" t="s">
        <v>36</v>
      </c>
      <c r="U54" t="s">
        <v>35</v>
      </c>
      <c r="V54" t="s">
        <v>43</v>
      </c>
      <c r="W54" t="s">
        <v>65</v>
      </c>
      <c r="X54" t="s">
        <v>108</v>
      </c>
      <c r="Y54" t="s">
        <v>484</v>
      </c>
      <c r="AA54" s="2">
        <v>42800.00984953704</v>
      </c>
      <c r="AB54" s="2">
        <v>42800.00984953704</v>
      </c>
      <c r="AD54">
        <v>1</v>
      </c>
      <c r="AE54" t="str">
        <f t="shared" ca="1" si="11"/>
        <v>Protocols-AAUM</v>
      </c>
      <c r="AF54" t="str">
        <f t="shared" ca="1" si="12"/>
        <v xml:space="preserve"> ---</v>
      </c>
      <c r="AG54" t="str">
        <f t="shared" ca="1" si="13"/>
        <v>NoWaive</v>
      </c>
      <c r="AH54" t="str">
        <f t="shared" ca="1" si="14"/>
        <v>P2</v>
      </c>
    </row>
    <row r="55" spans="1:34" x14ac:dyDescent="0.3">
      <c r="A55">
        <f t="shared" si="8"/>
        <v>3</v>
      </c>
      <c r="B55">
        <f t="shared" si="9"/>
        <v>2</v>
      </c>
      <c r="C55" s="4">
        <f t="shared" ca="1" si="10"/>
        <v>96774</v>
      </c>
      <c r="D55">
        <v>96774</v>
      </c>
      <c r="E55" t="s">
        <v>106</v>
      </c>
      <c r="F55" t="s">
        <v>97</v>
      </c>
      <c r="G55" t="s">
        <v>96</v>
      </c>
      <c r="H55" t="s">
        <v>184</v>
      </c>
      <c r="I55" t="s">
        <v>81</v>
      </c>
      <c r="J55" t="s">
        <v>123</v>
      </c>
      <c r="K55" t="str">
        <f t="shared" ca="1" si="7"/>
        <v>.</v>
      </c>
      <c r="L55" t="s">
        <v>484</v>
      </c>
      <c r="M55" t="s">
        <v>484</v>
      </c>
      <c r="N55" t="s">
        <v>719</v>
      </c>
      <c r="P55" t="s">
        <v>123</v>
      </c>
      <c r="Q55" t="s">
        <v>82</v>
      </c>
      <c r="S55" t="s">
        <v>269</v>
      </c>
      <c r="T55" t="s">
        <v>36</v>
      </c>
      <c r="U55" t="s">
        <v>35</v>
      </c>
      <c r="V55" t="s">
        <v>720</v>
      </c>
      <c r="W55" t="s">
        <v>54</v>
      </c>
      <c r="X55" t="s">
        <v>106</v>
      </c>
      <c r="Y55" t="s">
        <v>484</v>
      </c>
      <c r="AA55" s="2">
        <v>42801.280335648145</v>
      </c>
      <c r="AB55" s="2">
        <v>42802.688298611109</v>
      </c>
      <c r="AD55">
        <v>2</v>
      </c>
      <c r="AE55" t="str">
        <f t="shared" ca="1" si="11"/>
        <v>Protocols-HTTP</v>
      </c>
      <c r="AF55" t="str">
        <f t="shared" ca="1" si="12"/>
        <v xml:space="preserve"> ---</v>
      </c>
      <c r="AG55" t="str">
        <f t="shared" ca="1" si="13"/>
        <v>NoWaive</v>
      </c>
      <c r="AH55" t="str">
        <f t="shared" ca="1" si="14"/>
        <v>P0</v>
      </c>
    </row>
    <row r="56" spans="1:34" x14ac:dyDescent="0.3">
      <c r="A56">
        <f t="shared" si="8"/>
        <v>3</v>
      </c>
      <c r="B56">
        <f t="shared" si="9"/>
        <v>0</v>
      </c>
      <c r="C56" s="4">
        <f t="shared" ca="1" si="10"/>
        <v>96757</v>
      </c>
      <c r="D56">
        <v>96757</v>
      </c>
      <c r="E56" t="s">
        <v>217</v>
      </c>
      <c r="F56" t="s">
        <v>230</v>
      </c>
      <c r="G56" t="s">
        <v>648</v>
      </c>
      <c r="H56" t="s">
        <v>184</v>
      </c>
      <c r="I56" t="s">
        <v>68</v>
      </c>
      <c r="J56" t="s">
        <v>123</v>
      </c>
      <c r="K56" t="str">
        <f t="shared" ca="1" si="7"/>
        <v>.</v>
      </c>
      <c r="L56" t="s">
        <v>484</v>
      </c>
      <c r="M56" t="s">
        <v>484</v>
      </c>
      <c r="N56" t="s">
        <v>664</v>
      </c>
      <c r="P56" t="s">
        <v>101</v>
      </c>
      <c r="Q56" t="s">
        <v>21</v>
      </c>
      <c r="S56" t="s">
        <v>269</v>
      </c>
      <c r="T56" t="s">
        <v>23</v>
      </c>
      <c r="U56" t="s">
        <v>22</v>
      </c>
      <c r="V56" t="s">
        <v>29</v>
      </c>
      <c r="W56" t="s">
        <v>44</v>
      </c>
      <c r="X56" t="s">
        <v>665</v>
      </c>
      <c r="Y56" t="s">
        <v>484</v>
      </c>
      <c r="Z56" t="s">
        <v>73</v>
      </c>
      <c r="AA56" s="2">
        <v>42801.024872685186</v>
      </c>
      <c r="AB56" s="2">
        <v>42804.219201388885</v>
      </c>
      <c r="AD56">
        <v>12</v>
      </c>
      <c r="AE56" t="str">
        <f t="shared" ca="1" si="11"/>
        <v>ADE</v>
      </c>
      <c r="AF56" t="str">
        <f t="shared" ca="1" si="12"/>
        <v xml:space="preserve"> ---</v>
      </c>
      <c r="AG56" t="str">
        <f t="shared" ca="1" si="13"/>
        <v>NoWaive</v>
      </c>
      <c r="AH56" t="str">
        <f t="shared" ca="1" si="14"/>
        <v>P0</v>
      </c>
    </row>
    <row r="57" spans="1:34" x14ac:dyDescent="0.3">
      <c r="A57">
        <f t="shared" si="8"/>
        <v>366</v>
      </c>
      <c r="B57">
        <f t="shared" si="9"/>
        <v>115</v>
      </c>
      <c r="C57" s="4">
        <f t="shared" ca="1" si="10"/>
        <v>78244</v>
      </c>
      <c r="D57">
        <v>78244</v>
      </c>
      <c r="E57" t="s">
        <v>155</v>
      </c>
      <c r="F57" t="s">
        <v>19</v>
      </c>
      <c r="G57" t="s">
        <v>83</v>
      </c>
      <c r="H57" t="s">
        <v>94</v>
      </c>
      <c r="I57" t="s">
        <v>30</v>
      </c>
      <c r="J57" t="s">
        <v>123</v>
      </c>
      <c r="K57" t="str">
        <f t="shared" ca="1" si="7"/>
        <v>.</v>
      </c>
      <c r="L57" t="s">
        <v>484</v>
      </c>
      <c r="M57" t="s">
        <v>484</v>
      </c>
      <c r="N57" t="s">
        <v>353</v>
      </c>
      <c r="P57" t="s">
        <v>123</v>
      </c>
      <c r="Q57" t="s">
        <v>82</v>
      </c>
      <c r="S57" t="s">
        <v>269</v>
      </c>
      <c r="T57" t="s">
        <v>36</v>
      </c>
      <c r="U57" t="s">
        <v>35</v>
      </c>
      <c r="V57" t="s">
        <v>43</v>
      </c>
      <c r="W57" t="s">
        <v>65</v>
      </c>
      <c r="X57" t="s">
        <v>272</v>
      </c>
      <c r="Y57" t="s">
        <v>100</v>
      </c>
      <c r="AA57" s="2">
        <v>42433.348449074074</v>
      </c>
      <c r="AB57" s="2">
        <v>42689.149375000001</v>
      </c>
      <c r="AD57">
        <v>3</v>
      </c>
      <c r="AE57" t="str">
        <f t="shared" ca="1" si="11"/>
        <v>Protocols-NFS</v>
      </c>
      <c r="AF57" t="str">
        <f t="shared" ca="1" si="12"/>
        <v xml:space="preserve"> ---</v>
      </c>
      <c r="AG57" t="str">
        <f t="shared" ca="1" si="13"/>
        <v>NoWaive</v>
      </c>
      <c r="AH57" t="str">
        <f t="shared" ca="1" si="14"/>
        <v>P2</v>
      </c>
    </row>
    <row r="58" spans="1:34" x14ac:dyDescent="0.3">
      <c r="A58">
        <f t="shared" si="8"/>
        <v>19</v>
      </c>
      <c r="B58">
        <f t="shared" si="9"/>
        <v>0</v>
      </c>
      <c r="C58" s="4">
        <f t="shared" ca="1" si="10"/>
        <v>96221</v>
      </c>
      <c r="D58">
        <v>96221</v>
      </c>
      <c r="E58" t="s">
        <v>18</v>
      </c>
      <c r="F58" t="s">
        <v>86</v>
      </c>
      <c r="G58" t="s">
        <v>92</v>
      </c>
      <c r="H58" t="s">
        <v>156</v>
      </c>
      <c r="I58" t="s">
        <v>123</v>
      </c>
      <c r="J58" t="s">
        <v>123</v>
      </c>
      <c r="K58" t="str">
        <f t="shared" ca="1" si="7"/>
        <v>.</v>
      </c>
      <c r="L58" t="s">
        <v>484</v>
      </c>
      <c r="M58" t="s">
        <v>484</v>
      </c>
      <c r="N58" t="s">
        <v>521</v>
      </c>
      <c r="P58" t="s">
        <v>626</v>
      </c>
      <c r="Q58" t="s">
        <v>21</v>
      </c>
      <c r="S58" t="s">
        <v>269</v>
      </c>
      <c r="T58" t="s">
        <v>36</v>
      </c>
      <c r="U58" t="s">
        <v>35</v>
      </c>
      <c r="V58" t="s">
        <v>29</v>
      </c>
      <c r="W58" t="s">
        <v>54</v>
      </c>
      <c r="X58" t="s">
        <v>522</v>
      </c>
      <c r="Y58" t="s">
        <v>484</v>
      </c>
      <c r="AA58" s="2">
        <v>42787.233252314814</v>
      </c>
      <c r="AB58" s="2">
        <v>42804.438043981485</v>
      </c>
      <c r="AD58">
        <v>20</v>
      </c>
      <c r="AE58" t="str">
        <f t="shared" ca="1" si="11"/>
        <v>Protocols-SMB</v>
      </c>
      <c r="AF58" t="str">
        <f t="shared" ca="1" si="12"/>
        <v xml:space="preserve"> ---</v>
      </c>
      <c r="AG58" t="str">
        <f t="shared" ca="1" si="13"/>
        <v>NoWaive</v>
      </c>
      <c r="AH58" t="str">
        <f t="shared" ca="1" si="14"/>
        <v>unspecified</v>
      </c>
    </row>
    <row r="59" spans="1:34" x14ac:dyDescent="0.3">
      <c r="A59">
        <f t="shared" si="8"/>
        <v>1</v>
      </c>
      <c r="B59">
        <f t="shared" si="9"/>
        <v>1</v>
      </c>
      <c r="C59" s="4">
        <f t="shared" ca="1" si="10"/>
        <v>96911</v>
      </c>
      <c r="D59">
        <v>96911</v>
      </c>
      <c r="E59" t="s">
        <v>265</v>
      </c>
      <c r="F59" t="s">
        <v>86</v>
      </c>
      <c r="G59" t="s">
        <v>87</v>
      </c>
      <c r="H59" t="s">
        <v>156</v>
      </c>
      <c r="I59" t="s">
        <v>123</v>
      </c>
      <c r="J59" t="s">
        <v>123</v>
      </c>
      <c r="K59" t="str">
        <f t="shared" ca="1" si="7"/>
        <v>NTR</v>
      </c>
      <c r="L59" t="s">
        <v>484</v>
      </c>
      <c r="M59" t="s">
        <v>484</v>
      </c>
      <c r="N59" t="s">
        <v>737</v>
      </c>
      <c r="P59" t="s">
        <v>123</v>
      </c>
      <c r="Q59" t="s">
        <v>21</v>
      </c>
      <c r="S59" t="s">
        <v>269</v>
      </c>
      <c r="T59" t="s">
        <v>23</v>
      </c>
      <c r="U59" t="s">
        <v>22</v>
      </c>
      <c r="V59" t="s">
        <v>82</v>
      </c>
      <c r="W59" t="s">
        <v>683</v>
      </c>
      <c r="X59" t="s">
        <v>621</v>
      </c>
      <c r="Y59" t="s">
        <v>484</v>
      </c>
      <c r="AA59" s="2">
        <v>42803.423182870371</v>
      </c>
      <c r="AB59" s="2">
        <v>42803.592037037037</v>
      </c>
      <c r="AD59">
        <v>5</v>
      </c>
      <c r="AE59" t="str">
        <f t="shared" ca="1" si="11"/>
        <v>NTR</v>
      </c>
      <c r="AF59" t="str">
        <f t="shared" ca="1" si="12"/>
        <v>NoTarg</v>
      </c>
      <c r="AG59" t="str">
        <f t="shared" ca="1" si="13"/>
        <v>NoWaive</v>
      </c>
      <c r="AH59" t="str">
        <f t="shared" ca="1" si="14"/>
        <v>NTR</v>
      </c>
    </row>
    <row r="60" spans="1:34" x14ac:dyDescent="0.3">
      <c r="A60">
        <f t="shared" si="8"/>
        <v>1</v>
      </c>
      <c r="B60">
        <f t="shared" si="9"/>
        <v>0</v>
      </c>
      <c r="C60" s="4">
        <f t="shared" ca="1" si="10"/>
        <v>96930</v>
      </c>
      <c r="D60">
        <v>96930</v>
      </c>
      <c r="E60" t="s">
        <v>18</v>
      </c>
      <c r="F60" t="s">
        <v>86</v>
      </c>
      <c r="G60" t="s">
        <v>87</v>
      </c>
      <c r="H60" t="s">
        <v>156</v>
      </c>
      <c r="I60" t="s">
        <v>123</v>
      </c>
      <c r="J60" t="s">
        <v>123</v>
      </c>
      <c r="K60" t="str">
        <f t="shared" ca="1" si="7"/>
        <v>NTR</v>
      </c>
      <c r="L60" t="s">
        <v>484</v>
      </c>
      <c r="M60" t="s">
        <v>484</v>
      </c>
      <c r="N60" t="s">
        <v>738</v>
      </c>
      <c r="P60" t="s">
        <v>123</v>
      </c>
      <c r="Q60" t="s">
        <v>21</v>
      </c>
      <c r="S60" t="s">
        <v>269</v>
      </c>
      <c r="T60" t="s">
        <v>23</v>
      </c>
      <c r="U60" t="s">
        <v>50</v>
      </c>
      <c r="V60" t="s">
        <v>82</v>
      </c>
      <c r="W60" t="s">
        <v>739</v>
      </c>
      <c r="X60" t="s">
        <v>18</v>
      </c>
      <c r="Y60" t="s">
        <v>103</v>
      </c>
      <c r="AA60" s="2">
        <v>42803.72246527778</v>
      </c>
      <c r="AB60" s="2">
        <v>42804.38753472222</v>
      </c>
      <c r="AD60">
        <v>3</v>
      </c>
      <c r="AE60" t="str">
        <f t="shared" ca="1" si="11"/>
        <v>NTR</v>
      </c>
      <c r="AF60" t="str">
        <f t="shared" ca="1" si="12"/>
        <v>NoTarg</v>
      </c>
      <c r="AG60" t="str">
        <f t="shared" ca="1" si="13"/>
        <v>NoWaive</v>
      </c>
      <c r="AH60" t="str">
        <f t="shared" ca="1" si="14"/>
        <v>NTR</v>
      </c>
    </row>
    <row r="61" spans="1:34" x14ac:dyDescent="0.3">
      <c r="A61">
        <f t="shared" si="8"/>
        <v>0</v>
      </c>
      <c r="B61">
        <f t="shared" si="9"/>
        <v>0</v>
      </c>
      <c r="C61" s="4">
        <f t="shared" ca="1" si="10"/>
        <v>96936</v>
      </c>
      <c r="D61">
        <v>96936</v>
      </c>
      <c r="E61" t="s">
        <v>91</v>
      </c>
      <c r="F61" t="s">
        <v>86</v>
      </c>
      <c r="G61" t="s">
        <v>135</v>
      </c>
      <c r="H61" t="s">
        <v>156</v>
      </c>
      <c r="I61" t="s">
        <v>123</v>
      </c>
      <c r="J61" t="s">
        <v>123</v>
      </c>
      <c r="K61" t="str">
        <f t="shared" ca="1" si="7"/>
        <v>NTR</v>
      </c>
      <c r="L61" t="s">
        <v>484</v>
      </c>
      <c r="M61" t="s">
        <v>484</v>
      </c>
      <c r="N61" t="s">
        <v>740</v>
      </c>
      <c r="P61" t="s">
        <v>123</v>
      </c>
      <c r="Q61" t="s">
        <v>21</v>
      </c>
      <c r="S61" t="s">
        <v>269</v>
      </c>
      <c r="T61" t="s">
        <v>51</v>
      </c>
      <c r="U61" t="s">
        <v>39</v>
      </c>
      <c r="V61" t="s">
        <v>82</v>
      </c>
      <c r="W61" t="s">
        <v>54</v>
      </c>
      <c r="X61" t="s">
        <v>281</v>
      </c>
      <c r="Y61" t="s">
        <v>484</v>
      </c>
      <c r="AA61" s="2">
        <v>42804.006388888891</v>
      </c>
      <c r="AB61" s="2">
        <v>42804.387395833335</v>
      </c>
      <c r="AD61">
        <v>4</v>
      </c>
      <c r="AE61" t="str">
        <f t="shared" ca="1" si="11"/>
        <v>NTR</v>
      </c>
      <c r="AF61" t="str">
        <f t="shared" ca="1" si="12"/>
        <v>NoTarg</v>
      </c>
      <c r="AG61" t="str">
        <f t="shared" ca="1" si="13"/>
        <v>NoWaive</v>
      </c>
      <c r="AH61" t="str">
        <f t="shared" ca="1" si="14"/>
        <v>NTR</v>
      </c>
    </row>
    <row r="62" spans="1:34" x14ac:dyDescent="0.3">
      <c r="A62">
        <f t="shared" si="8"/>
        <v>311</v>
      </c>
      <c r="B62">
        <f t="shared" si="9"/>
        <v>32</v>
      </c>
      <c r="C62" s="4">
        <f t="shared" ca="1" si="10"/>
        <v>81963</v>
      </c>
      <c r="D62">
        <v>81963</v>
      </c>
      <c r="E62" t="s">
        <v>18</v>
      </c>
      <c r="F62" t="s">
        <v>86</v>
      </c>
      <c r="G62" t="s">
        <v>87</v>
      </c>
      <c r="H62" t="s">
        <v>112</v>
      </c>
      <c r="I62" t="s">
        <v>30</v>
      </c>
      <c r="J62" t="s">
        <v>123</v>
      </c>
      <c r="K62" t="str">
        <f t="shared" ca="1" si="7"/>
        <v>.</v>
      </c>
      <c r="L62" t="s">
        <v>484</v>
      </c>
      <c r="M62" t="s">
        <v>484</v>
      </c>
      <c r="N62" t="s">
        <v>354</v>
      </c>
      <c r="O62">
        <v>10905</v>
      </c>
      <c r="P62" t="s">
        <v>123</v>
      </c>
      <c r="Q62" t="s">
        <v>82</v>
      </c>
      <c r="S62" t="s">
        <v>269</v>
      </c>
      <c r="T62" t="s">
        <v>23</v>
      </c>
      <c r="U62" t="s">
        <v>22</v>
      </c>
      <c r="V62" t="s">
        <v>60</v>
      </c>
      <c r="W62" t="s">
        <v>26</v>
      </c>
      <c r="X62" t="s">
        <v>272</v>
      </c>
      <c r="Y62" t="s">
        <v>484</v>
      </c>
      <c r="AA62" s="2">
        <v>42489.026759259257</v>
      </c>
      <c r="AB62" s="2">
        <v>42774.287557870368</v>
      </c>
      <c r="AD62">
        <v>3</v>
      </c>
      <c r="AE62" t="str">
        <f t="shared" ca="1" si="11"/>
        <v>Protocols-SMB</v>
      </c>
      <c r="AF62" t="str">
        <f t="shared" ca="1" si="12"/>
        <v xml:space="preserve"> ---</v>
      </c>
      <c r="AG62" t="str">
        <f t="shared" ca="1" si="13"/>
        <v>NoWaive</v>
      </c>
      <c r="AH62" t="str">
        <f t="shared" ca="1" si="14"/>
        <v>P1</v>
      </c>
    </row>
    <row r="63" spans="1:34" x14ac:dyDescent="0.3">
      <c r="A63">
        <f t="shared" si="8"/>
        <v>306</v>
      </c>
      <c r="B63">
        <f t="shared" si="9"/>
        <v>50</v>
      </c>
      <c r="C63" s="4">
        <f t="shared" ca="1" si="10"/>
        <v>82178</v>
      </c>
      <c r="D63">
        <v>82178</v>
      </c>
      <c r="E63" t="s">
        <v>18</v>
      </c>
      <c r="F63" t="s">
        <v>86</v>
      </c>
      <c r="G63" t="s">
        <v>87</v>
      </c>
      <c r="H63" t="s">
        <v>112</v>
      </c>
      <c r="I63" t="s">
        <v>30</v>
      </c>
      <c r="J63" t="s">
        <v>123</v>
      </c>
      <c r="K63" t="str">
        <f t="shared" ca="1" si="7"/>
        <v>.</v>
      </c>
      <c r="L63" t="s">
        <v>484</v>
      </c>
      <c r="M63" t="s">
        <v>484</v>
      </c>
      <c r="N63" t="s">
        <v>355</v>
      </c>
      <c r="O63">
        <v>10938</v>
      </c>
      <c r="P63" t="s">
        <v>123</v>
      </c>
      <c r="Q63" t="s">
        <v>82</v>
      </c>
      <c r="S63" t="s">
        <v>269</v>
      </c>
      <c r="T63" t="s">
        <v>36</v>
      </c>
      <c r="U63" t="s">
        <v>22</v>
      </c>
      <c r="V63" t="s">
        <v>60</v>
      </c>
      <c r="W63" t="s">
        <v>26</v>
      </c>
      <c r="X63" t="s">
        <v>272</v>
      </c>
      <c r="Y63" t="s">
        <v>484</v>
      </c>
      <c r="AA63" s="2">
        <v>42494.02715277778</v>
      </c>
      <c r="AB63" s="2">
        <v>42755.045428240737</v>
      </c>
      <c r="AD63">
        <v>2</v>
      </c>
      <c r="AE63" t="str">
        <f t="shared" ca="1" si="11"/>
        <v>Protocols-SMB</v>
      </c>
      <c r="AF63" t="str">
        <f t="shared" ca="1" si="12"/>
        <v xml:space="preserve"> ---</v>
      </c>
      <c r="AG63" t="str">
        <f t="shared" ca="1" si="13"/>
        <v>NoWaive</v>
      </c>
      <c r="AH63" t="str">
        <f t="shared" ca="1" si="14"/>
        <v>P1</v>
      </c>
    </row>
    <row r="64" spans="1:34" x14ac:dyDescent="0.3">
      <c r="A64">
        <f t="shared" si="8"/>
        <v>168</v>
      </c>
      <c r="B64">
        <f t="shared" si="9"/>
        <v>20</v>
      </c>
      <c r="C64" s="4">
        <f t="shared" ca="1" si="10"/>
        <v>89457</v>
      </c>
      <c r="D64">
        <v>89457</v>
      </c>
      <c r="E64" t="s">
        <v>399</v>
      </c>
      <c r="F64" t="s">
        <v>86</v>
      </c>
      <c r="G64" t="s">
        <v>92</v>
      </c>
      <c r="H64" t="s">
        <v>94</v>
      </c>
      <c r="I64" t="s">
        <v>30</v>
      </c>
      <c r="J64" t="s">
        <v>123</v>
      </c>
      <c r="K64" t="str">
        <f t="shared" ca="1" si="7"/>
        <v>.</v>
      </c>
      <c r="L64" t="s">
        <v>484</v>
      </c>
      <c r="M64" t="s">
        <v>484</v>
      </c>
      <c r="N64" t="s">
        <v>357</v>
      </c>
      <c r="P64" t="s">
        <v>123</v>
      </c>
      <c r="Q64" t="s">
        <v>82</v>
      </c>
      <c r="S64" t="s">
        <v>269</v>
      </c>
      <c r="T64" t="s">
        <v>23</v>
      </c>
      <c r="U64" t="s">
        <v>22</v>
      </c>
      <c r="V64" t="s">
        <v>29</v>
      </c>
      <c r="W64" t="s">
        <v>44</v>
      </c>
      <c r="X64" t="s">
        <v>272</v>
      </c>
      <c r="Y64" t="s">
        <v>484</v>
      </c>
      <c r="AA64" s="2">
        <v>42635.30327546296</v>
      </c>
      <c r="AB64" s="2">
        <v>42786.250798611109</v>
      </c>
      <c r="AC64" t="s">
        <v>343</v>
      </c>
      <c r="AD64">
        <v>3</v>
      </c>
      <c r="AE64" t="str">
        <f t="shared" ca="1" si="11"/>
        <v>Protocols-SMB</v>
      </c>
      <c r="AF64" t="str">
        <f t="shared" ca="1" si="12"/>
        <v xml:space="preserve"> ---</v>
      </c>
      <c r="AG64" t="str">
        <f t="shared" ca="1" si="13"/>
        <v>NoWaive</v>
      </c>
      <c r="AH64" t="str">
        <f t="shared" ca="1" si="14"/>
        <v>P2</v>
      </c>
    </row>
    <row r="65" spans="1:34" x14ac:dyDescent="0.3">
      <c r="A65">
        <f t="shared" si="8"/>
        <v>133</v>
      </c>
      <c r="B65">
        <f t="shared" si="9"/>
        <v>2</v>
      </c>
      <c r="C65" s="4">
        <f t="shared" ca="1" si="10"/>
        <v>91457</v>
      </c>
      <c r="D65">
        <v>91457</v>
      </c>
      <c r="E65" t="s">
        <v>74</v>
      </c>
      <c r="F65" t="s">
        <v>86</v>
      </c>
      <c r="G65" t="s">
        <v>87</v>
      </c>
      <c r="H65" t="s">
        <v>184</v>
      </c>
      <c r="I65" t="s">
        <v>30</v>
      </c>
      <c r="J65" t="s">
        <v>123</v>
      </c>
      <c r="K65" t="str">
        <f t="shared" ca="1" si="7"/>
        <v>.</v>
      </c>
      <c r="L65" t="s">
        <v>484</v>
      </c>
      <c r="M65" t="s">
        <v>484</v>
      </c>
      <c r="N65" t="s">
        <v>358</v>
      </c>
      <c r="P65" t="s">
        <v>123</v>
      </c>
      <c r="Q65" t="s">
        <v>82</v>
      </c>
      <c r="S65" t="s">
        <v>269</v>
      </c>
      <c r="T65" t="s">
        <v>36</v>
      </c>
      <c r="U65" t="s">
        <v>35</v>
      </c>
      <c r="V65" t="s">
        <v>29</v>
      </c>
      <c r="W65" t="s">
        <v>54</v>
      </c>
      <c r="X65" t="s">
        <v>272</v>
      </c>
      <c r="Y65" t="s">
        <v>100</v>
      </c>
      <c r="AA65" s="2">
        <v>42670.388807870368</v>
      </c>
      <c r="AB65" s="2">
        <v>42802.695787037039</v>
      </c>
      <c r="AD65">
        <v>6</v>
      </c>
      <c r="AE65" t="str">
        <f t="shared" ca="1" si="11"/>
        <v>Protocols-SMB</v>
      </c>
      <c r="AF65" t="str">
        <f t="shared" ca="1" si="12"/>
        <v xml:space="preserve"> ---</v>
      </c>
      <c r="AG65" t="str">
        <f t="shared" ca="1" si="13"/>
        <v>NoWaive</v>
      </c>
      <c r="AH65" t="str">
        <f t="shared" ca="1" si="14"/>
        <v>P0</v>
      </c>
    </row>
    <row r="66" spans="1:34" x14ac:dyDescent="0.3">
      <c r="A66">
        <f t="shared" ref="A66:A100" si="15">DAYS360(AA66,$K$104)</f>
        <v>129</v>
      </c>
      <c r="B66">
        <f t="shared" ref="B66:B100" si="16">DAYS360(AB66,$K$104)</f>
        <v>50</v>
      </c>
      <c r="C66" s="4">
        <f t="shared" ref="C66:C100" ca="1" si="17">HYPERLINK($N$174 &amp; INDIRECT("d" &amp; ROW()),INDIRECT("d" &amp; ROW()))</f>
        <v>91629</v>
      </c>
      <c r="D66">
        <v>91629</v>
      </c>
      <c r="E66" t="s">
        <v>18</v>
      </c>
      <c r="F66" t="s">
        <v>86</v>
      </c>
      <c r="G66" t="s">
        <v>92</v>
      </c>
      <c r="H66" t="s">
        <v>112</v>
      </c>
      <c r="I66" t="s">
        <v>30</v>
      </c>
      <c r="J66" t="s">
        <v>123</v>
      </c>
      <c r="K66" t="str">
        <f t="shared" ca="1" si="7"/>
        <v>.</v>
      </c>
      <c r="L66" t="s">
        <v>484</v>
      </c>
      <c r="M66" t="s">
        <v>484</v>
      </c>
      <c r="N66" t="s">
        <v>360</v>
      </c>
      <c r="O66">
        <v>12271</v>
      </c>
      <c r="P66" t="s">
        <v>123</v>
      </c>
      <c r="Q66" t="s">
        <v>82</v>
      </c>
      <c r="S66" t="s">
        <v>269</v>
      </c>
      <c r="T66" t="s">
        <v>23</v>
      </c>
      <c r="U66" t="s">
        <v>22</v>
      </c>
      <c r="V66" t="s">
        <v>25</v>
      </c>
      <c r="W66" t="s">
        <v>26</v>
      </c>
      <c r="X66" t="s">
        <v>272</v>
      </c>
      <c r="Y66" t="s">
        <v>484</v>
      </c>
      <c r="AA66" s="2">
        <v>42675.623761574076</v>
      </c>
      <c r="AB66" s="2">
        <v>42755.023877314816</v>
      </c>
      <c r="AD66">
        <v>2</v>
      </c>
      <c r="AE66" t="str">
        <f t="shared" ref="AE66:AE96" ca="1" si="18">IFERROR(VLOOKUP($D66,INDIRECT("'" &amp; $K$103 &amp; "'!$C$2:$K$90"),4,FALSE),"NTR")</f>
        <v>Protocols-SMB</v>
      </c>
      <c r="AF66" t="str">
        <f t="shared" ref="AF66:AF96" ca="1" si="19">IFERROR(VLOOKUP($D66,INDIRECT("'" &amp; $K$103 &amp; "'!$C$2:$T$90"),11,FALSE),"NoTarg")</f>
        <v xml:space="preserve"> ---</v>
      </c>
      <c r="AG66" t="str">
        <f t="shared" ref="AG66:AG96" ca="1" si="20">IFERROR(VLOOKUP($D66,INDIRECT("'" &amp; $K$103 &amp; "'!$C$2:$K$90"),10,FALSE),"NoWaive")</f>
        <v>NoWaive</v>
      </c>
      <c r="AH66" t="str">
        <f t="shared" ref="AH66:AH96" ca="1" si="21">IFERROR(VLOOKUP($D66,INDIRECT("'" &amp; $K$103 &amp; "'!$C$2:$T$90"),6,FALSE),"NTR")</f>
        <v>P1</v>
      </c>
    </row>
    <row r="67" spans="1:34" x14ac:dyDescent="0.3">
      <c r="A67">
        <f t="shared" si="15"/>
        <v>50</v>
      </c>
      <c r="B67">
        <f t="shared" si="16"/>
        <v>26</v>
      </c>
      <c r="C67" s="4">
        <f t="shared" ca="1" si="17"/>
        <v>94832</v>
      </c>
      <c r="D67">
        <v>94832</v>
      </c>
      <c r="E67" t="s">
        <v>242</v>
      </c>
      <c r="F67" t="s">
        <v>86</v>
      </c>
      <c r="G67" t="s">
        <v>92</v>
      </c>
      <c r="H67" t="s">
        <v>184</v>
      </c>
      <c r="I67" t="s">
        <v>81</v>
      </c>
      <c r="J67" t="s">
        <v>123</v>
      </c>
      <c r="K67" t="str">
        <f t="shared" ref="K67:K100" ca="1" si="22">IF(ISBLANK(INDIRECT("d"&amp;ROW())),".",IFERROR(VLOOKUP($D67,INDIRECT("'" &amp; $K$103 &amp; "'!$C$2:$k$90"),8,FALSE),"NTR"))</f>
        <v>Still in analysis</v>
      </c>
      <c r="L67" t="s">
        <v>484</v>
      </c>
      <c r="M67" t="s">
        <v>484</v>
      </c>
      <c r="N67" t="s">
        <v>270</v>
      </c>
      <c r="P67" t="s">
        <v>271</v>
      </c>
      <c r="Q67" t="s">
        <v>82</v>
      </c>
      <c r="S67" t="s">
        <v>269</v>
      </c>
      <c r="T67" t="s">
        <v>51</v>
      </c>
      <c r="U67" t="s">
        <v>22</v>
      </c>
      <c r="V67" t="s">
        <v>82</v>
      </c>
      <c r="W67" t="s">
        <v>54</v>
      </c>
      <c r="X67" t="s">
        <v>272</v>
      </c>
      <c r="Y67" t="s">
        <v>484</v>
      </c>
      <c r="AA67" s="2">
        <v>42755.471365740741</v>
      </c>
      <c r="AB67" s="2">
        <v>42780.311030092591</v>
      </c>
      <c r="AC67" t="s">
        <v>170</v>
      </c>
      <c r="AD67">
        <v>3</v>
      </c>
      <c r="AE67" t="str">
        <f t="shared" ca="1" si="18"/>
        <v>Protocols-SMB</v>
      </c>
      <c r="AF67" t="str">
        <f t="shared" ca="1" si="19"/>
        <v xml:space="preserve"> ---</v>
      </c>
      <c r="AG67" t="str">
        <f t="shared" ca="1" si="20"/>
        <v>NoWaive</v>
      </c>
      <c r="AH67" t="str">
        <f t="shared" ca="1" si="21"/>
        <v>P0</v>
      </c>
    </row>
    <row r="68" spans="1:34" x14ac:dyDescent="0.3">
      <c r="A68">
        <f t="shared" si="15"/>
        <v>50</v>
      </c>
      <c r="B68">
        <f t="shared" si="16"/>
        <v>17</v>
      </c>
      <c r="C68" s="4">
        <f t="shared" ca="1" si="17"/>
        <v>94835</v>
      </c>
      <c r="D68">
        <v>94835</v>
      </c>
      <c r="E68" t="s">
        <v>561</v>
      </c>
      <c r="F68" t="s">
        <v>86</v>
      </c>
      <c r="G68" t="s">
        <v>87</v>
      </c>
      <c r="H68" t="s">
        <v>112</v>
      </c>
      <c r="I68" t="s">
        <v>30</v>
      </c>
      <c r="J68" t="s">
        <v>123</v>
      </c>
      <c r="K68" t="str">
        <f t="shared" ca="1" si="22"/>
        <v>.</v>
      </c>
      <c r="L68" t="s">
        <v>484</v>
      </c>
      <c r="M68" t="s">
        <v>484</v>
      </c>
      <c r="N68" t="s">
        <v>363</v>
      </c>
      <c r="O68">
        <v>13183</v>
      </c>
      <c r="P68" t="s">
        <v>213</v>
      </c>
      <c r="Q68" t="s">
        <v>82</v>
      </c>
      <c r="S68" t="s">
        <v>269</v>
      </c>
      <c r="T68" t="s">
        <v>36</v>
      </c>
      <c r="U68" t="s">
        <v>35</v>
      </c>
      <c r="V68" t="s">
        <v>190</v>
      </c>
      <c r="W68" t="s">
        <v>26</v>
      </c>
      <c r="X68" t="s">
        <v>272</v>
      </c>
      <c r="Y68" t="s">
        <v>103</v>
      </c>
      <c r="AA68" s="2">
        <v>42755.484872685185</v>
      </c>
      <c r="AB68" s="2">
        <v>42789.603206018517</v>
      </c>
      <c r="AD68">
        <v>1</v>
      </c>
      <c r="AE68" t="str">
        <f t="shared" ca="1" si="18"/>
        <v>Protocols-SMB</v>
      </c>
      <c r="AF68" t="str">
        <f t="shared" ca="1" si="19"/>
        <v xml:space="preserve"> ---</v>
      </c>
      <c r="AG68" t="str">
        <f t="shared" ca="1" si="20"/>
        <v>NoWaive</v>
      </c>
      <c r="AH68" t="str">
        <f t="shared" ca="1" si="21"/>
        <v>P1</v>
      </c>
    </row>
    <row r="69" spans="1:34" x14ac:dyDescent="0.3">
      <c r="A69">
        <f t="shared" si="15"/>
        <v>43</v>
      </c>
      <c r="B69">
        <f t="shared" si="16"/>
        <v>2</v>
      </c>
      <c r="C69" s="4">
        <f t="shared" ca="1" si="17"/>
        <v>95135</v>
      </c>
      <c r="D69">
        <v>95135</v>
      </c>
      <c r="E69" t="s">
        <v>118</v>
      </c>
      <c r="F69" t="s">
        <v>86</v>
      </c>
      <c r="G69" t="s">
        <v>135</v>
      </c>
      <c r="H69" t="s">
        <v>184</v>
      </c>
      <c r="I69" t="s">
        <v>30</v>
      </c>
      <c r="J69" t="s">
        <v>123</v>
      </c>
      <c r="K69" t="str">
        <f t="shared" ca="1" si="22"/>
        <v>.</v>
      </c>
      <c r="L69" t="s">
        <v>484</v>
      </c>
      <c r="M69" t="s">
        <v>484</v>
      </c>
      <c r="N69" t="s">
        <v>364</v>
      </c>
      <c r="P69" t="s">
        <v>212</v>
      </c>
      <c r="Q69" t="s">
        <v>82</v>
      </c>
      <c r="S69" t="s">
        <v>269</v>
      </c>
      <c r="T69" t="s">
        <v>36</v>
      </c>
      <c r="U69" t="s">
        <v>35</v>
      </c>
      <c r="V69" t="s">
        <v>29</v>
      </c>
      <c r="W69" t="s">
        <v>44</v>
      </c>
      <c r="X69" t="s">
        <v>272</v>
      </c>
      <c r="Y69" t="s">
        <v>484</v>
      </c>
      <c r="AA69" s="2">
        <v>42762.388159722221</v>
      </c>
      <c r="AB69" s="2">
        <v>42802.302708333336</v>
      </c>
      <c r="AD69">
        <v>7</v>
      </c>
      <c r="AE69" t="str">
        <f t="shared" ca="1" si="18"/>
        <v>Protocols-SMB</v>
      </c>
      <c r="AF69" t="str">
        <f t="shared" ca="1" si="19"/>
        <v xml:space="preserve"> ---</v>
      </c>
      <c r="AG69" t="str">
        <f t="shared" ca="1" si="20"/>
        <v>NoWaive</v>
      </c>
      <c r="AH69" t="str">
        <f t="shared" ca="1" si="21"/>
        <v>P0</v>
      </c>
    </row>
    <row r="70" spans="1:34" x14ac:dyDescent="0.3">
      <c r="A70">
        <f t="shared" si="15"/>
        <v>24</v>
      </c>
      <c r="B70">
        <f t="shared" si="16"/>
        <v>8</v>
      </c>
      <c r="C70" s="4">
        <f t="shared" ca="1" si="17"/>
        <v>96032</v>
      </c>
      <c r="D70">
        <v>96032</v>
      </c>
      <c r="E70" t="s">
        <v>562</v>
      </c>
      <c r="F70" t="s">
        <v>86</v>
      </c>
      <c r="G70" t="s">
        <v>87</v>
      </c>
      <c r="H70" t="s">
        <v>112</v>
      </c>
      <c r="I70" t="s">
        <v>30</v>
      </c>
      <c r="J70" t="s">
        <v>123</v>
      </c>
      <c r="K70" t="str">
        <f t="shared" ca="1" si="22"/>
        <v>.</v>
      </c>
      <c r="L70" t="s">
        <v>484</v>
      </c>
      <c r="M70" t="s">
        <v>494</v>
      </c>
      <c r="N70" t="s">
        <v>597</v>
      </c>
      <c r="O70">
        <v>16394</v>
      </c>
      <c r="P70" t="s">
        <v>123</v>
      </c>
      <c r="Q70" t="s">
        <v>82</v>
      </c>
      <c r="S70" t="s">
        <v>269</v>
      </c>
      <c r="T70" t="s">
        <v>23</v>
      </c>
      <c r="U70" t="s">
        <v>22</v>
      </c>
      <c r="V70" t="s">
        <v>190</v>
      </c>
      <c r="W70" t="s">
        <v>26</v>
      </c>
      <c r="X70" t="s">
        <v>272</v>
      </c>
      <c r="Y70" t="s">
        <v>484</v>
      </c>
      <c r="AA70" s="2">
        <v>42782.24832175926</v>
      </c>
      <c r="AB70" s="2">
        <v>42796.364201388889</v>
      </c>
      <c r="AD70">
        <v>3</v>
      </c>
      <c r="AE70" t="str">
        <f t="shared" ca="1" si="18"/>
        <v>Protocols-SMB</v>
      </c>
      <c r="AF70" t="str">
        <f t="shared" ca="1" si="19"/>
        <v>Avitus_1.4.0.58-20170308</v>
      </c>
      <c r="AG70" t="str">
        <f t="shared" ca="1" si="20"/>
        <v>NoWaive</v>
      </c>
      <c r="AH70" t="str">
        <f t="shared" ca="1" si="21"/>
        <v>P1</v>
      </c>
    </row>
    <row r="71" spans="1:34" x14ac:dyDescent="0.3">
      <c r="A71">
        <f t="shared" si="15"/>
        <v>4</v>
      </c>
      <c r="B71">
        <f t="shared" si="16"/>
        <v>2</v>
      </c>
      <c r="C71" s="4">
        <f t="shared" ca="1" si="17"/>
        <v>96746</v>
      </c>
      <c r="D71">
        <v>96746</v>
      </c>
      <c r="E71" t="s">
        <v>416</v>
      </c>
      <c r="F71" t="s">
        <v>86</v>
      </c>
      <c r="G71" t="s">
        <v>266</v>
      </c>
      <c r="H71" t="s">
        <v>184</v>
      </c>
      <c r="I71" t="s">
        <v>81</v>
      </c>
      <c r="J71" t="s">
        <v>123</v>
      </c>
      <c r="K71" t="str">
        <f t="shared" ca="1" si="22"/>
        <v>Dev reproduced. E2E drops have been provided. No fix yet.</v>
      </c>
      <c r="L71" t="s">
        <v>484</v>
      </c>
      <c r="M71" t="s">
        <v>484</v>
      </c>
      <c r="N71" t="s">
        <v>691</v>
      </c>
      <c r="P71" t="s">
        <v>123</v>
      </c>
      <c r="Q71" t="s">
        <v>82</v>
      </c>
      <c r="S71" t="s">
        <v>269</v>
      </c>
      <c r="T71" t="s">
        <v>51</v>
      </c>
      <c r="U71" t="s">
        <v>22</v>
      </c>
      <c r="V71" t="s">
        <v>82</v>
      </c>
      <c r="W71" t="s">
        <v>54</v>
      </c>
      <c r="X71" t="s">
        <v>405</v>
      </c>
      <c r="Y71" t="s">
        <v>103</v>
      </c>
      <c r="AA71" s="2">
        <v>42800.641168981485</v>
      </c>
      <c r="AB71" s="2">
        <v>42802.70989583333</v>
      </c>
      <c r="AD71">
        <v>2</v>
      </c>
      <c r="AE71" t="str">
        <f t="shared" ca="1" si="18"/>
        <v>Protocols-SMB</v>
      </c>
      <c r="AF71" t="str">
        <f t="shared" ca="1" si="19"/>
        <v xml:space="preserve"> ---</v>
      </c>
      <c r="AG71" t="str">
        <f t="shared" ca="1" si="20"/>
        <v>NoWaive</v>
      </c>
      <c r="AH71" t="str">
        <f t="shared" ca="1" si="21"/>
        <v>P0</v>
      </c>
    </row>
    <row r="72" spans="1:34" x14ac:dyDescent="0.3">
      <c r="A72">
        <f t="shared" si="15"/>
        <v>3</v>
      </c>
      <c r="B72">
        <f t="shared" si="16"/>
        <v>0</v>
      </c>
      <c r="C72" s="4">
        <f t="shared" ca="1" si="17"/>
        <v>96810</v>
      </c>
      <c r="D72">
        <v>96810</v>
      </c>
      <c r="E72" t="s">
        <v>735</v>
      </c>
      <c r="F72" t="s">
        <v>86</v>
      </c>
      <c r="G72" t="s">
        <v>704</v>
      </c>
      <c r="H72" t="s">
        <v>184</v>
      </c>
      <c r="I72" t="s">
        <v>81</v>
      </c>
      <c r="J72" t="s">
        <v>123</v>
      </c>
      <c r="K72" t="str">
        <f t="shared" ca="1" si="22"/>
        <v>.</v>
      </c>
      <c r="L72" t="s">
        <v>484</v>
      </c>
      <c r="M72" t="s">
        <v>484</v>
      </c>
      <c r="N72" t="s">
        <v>722</v>
      </c>
      <c r="P72" t="s">
        <v>123</v>
      </c>
      <c r="Q72" t="s">
        <v>82</v>
      </c>
      <c r="S72" t="s">
        <v>269</v>
      </c>
      <c r="T72" t="s">
        <v>23</v>
      </c>
      <c r="U72" t="s">
        <v>22</v>
      </c>
      <c r="V72" t="s">
        <v>29</v>
      </c>
      <c r="W72" t="s">
        <v>44</v>
      </c>
      <c r="X72" t="s">
        <v>405</v>
      </c>
      <c r="Y72" t="s">
        <v>484</v>
      </c>
      <c r="AA72" s="2">
        <v>42801.581053240741</v>
      </c>
      <c r="AB72" s="2">
        <v>42804.414618055554</v>
      </c>
      <c r="AC72" t="s">
        <v>723</v>
      </c>
      <c r="AD72">
        <v>3</v>
      </c>
      <c r="AE72" t="str">
        <f t="shared" ca="1" si="18"/>
        <v>Protocols-SMB</v>
      </c>
      <c r="AF72" t="str">
        <f t="shared" ca="1" si="19"/>
        <v xml:space="preserve"> ---</v>
      </c>
      <c r="AG72" t="str">
        <f t="shared" ca="1" si="20"/>
        <v>NoWaive</v>
      </c>
      <c r="AH72" t="str">
        <f t="shared" ca="1" si="21"/>
        <v>P0</v>
      </c>
    </row>
    <row r="73" spans="1:34" x14ac:dyDescent="0.3">
      <c r="A73">
        <f t="shared" si="15"/>
        <v>2</v>
      </c>
      <c r="B73">
        <f t="shared" si="16"/>
        <v>2</v>
      </c>
      <c r="C73" s="4">
        <f t="shared" ca="1" si="17"/>
        <v>96870</v>
      </c>
      <c r="D73">
        <v>96870</v>
      </c>
      <c r="E73" t="s">
        <v>91</v>
      </c>
      <c r="F73" t="s">
        <v>86</v>
      </c>
      <c r="G73" t="s">
        <v>266</v>
      </c>
      <c r="H73" t="s">
        <v>184</v>
      </c>
      <c r="I73" t="s">
        <v>81</v>
      </c>
      <c r="J73" t="s">
        <v>123</v>
      </c>
      <c r="K73" t="str">
        <f t="shared" ca="1" si="22"/>
        <v>.</v>
      </c>
      <c r="L73" t="s">
        <v>484</v>
      </c>
      <c r="M73" t="s">
        <v>484</v>
      </c>
      <c r="N73" t="s">
        <v>724</v>
      </c>
      <c r="P73" t="s">
        <v>123</v>
      </c>
      <c r="Q73" t="s">
        <v>82</v>
      </c>
      <c r="S73" t="s">
        <v>269</v>
      </c>
      <c r="T73" t="s">
        <v>36</v>
      </c>
      <c r="U73" t="s">
        <v>22</v>
      </c>
      <c r="V73" t="s">
        <v>82</v>
      </c>
      <c r="W73" t="s">
        <v>54</v>
      </c>
      <c r="X73" t="s">
        <v>405</v>
      </c>
      <c r="Y73" t="s">
        <v>484</v>
      </c>
      <c r="AA73" s="2">
        <v>42802.551319444443</v>
      </c>
      <c r="AB73" s="2">
        <v>42802.552604166667</v>
      </c>
      <c r="AD73">
        <v>1</v>
      </c>
      <c r="AE73" t="str">
        <f t="shared" ca="1" si="18"/>
        <v>Protocols-SMB</v>
      </c>
      <c r="AF73" t="str">
        <f t="shared" ca="1" si="19"/>
        <v xml:space="preserve"> ---</v>
      </c>
      <c r="AG73" t="str">
        <f t="shared" ca="1" si="20"/>
        <v>NoWaive</v>
      </c>
      <c r="AH73" t="str">
        <f t="shared" ca="1" si="21"/>
        <v>P0</v>
      </c>
    </row>
    <row r="74" spans="1:34" x14ac:dyDescent="0.3">
      <c r="A74">
        <f t="shared" si="15"/>
        <v>10</v>
      </c>
      <c r="B74">
        <f t="shared" si="16"/>
        <v>4</v>
      </c>
      <c r="C74" s="4">
        <f t="shared" ca="1" si="17"/>
        <v>96494</v>
      </c>
      <c r="D74">
        <v>96494</v>
      </c>
      <c r="E74" t="s">
        <v>605</v>
      </c>
      <c r="F74" t="s">
        <v>482</v>
      </c>
      <c r="G74" t="s">
        <v>606</v>
      </c>
      <c r="H74" t="s">
        <v>184</v>
      </c>
      <c r="I74" t="s">
        <v>245</v>
      </c>
      <c r="J74" t="s">
        <v>123</v>
      </c>
      <c r="K74" t="str">
        <f t="shared" ca="1" si="22"/>
        <v>.</v>
      </c>
      <c r="L74" t="s">
        <v>484</v>
      </c>
      <c r="M74" t="s">
        <v>639</v>
      </c>
      <c r="N74" t="s">
        <v>643</v>
      </c>
      <c r="P74" t="s">
        <v>98</v>
      </c>
      <c r="Q74" t="s">
        <v>82</v>
      </c>
      <c r="S74" t="s">
        <v>269</v>
      </c>
      <c r="T74" t="s">
        <v>51</v>
      </c>
      <c r="U74" t="s">
        <v>22</v>
      </c>
      <c r="V74" t="s">
        <v>82</v>
      </c>
      <c r="W74" t="s">
        <v>44</v>
      </c>
      <c r="X74" t="s">
        <v>644</v>
      </c>
      <c r="Y74" t="s">
        <v>484</v>
      </c>
      <c r="AA74" s="2">
        <v>42794.440833333334</v>
      </c>
      <c r="AB74" s="2">
        <v>42800.464409722219</v>
      </c>
      <c r="AD74">
        <v>1</v>
      </c>
      <c r="AE74" t="str">
        <f t="shared" ca="1" si="18"/>
        <v>Quotas</v>
      </c>
      <c r="AF74" t="str">
        <f t="shared" ca="1" si="19"/>
        <v>Avitus_1.4.0.60-20170322</v>
      </c>
      <c r="AG74" t="str">
        <f t="shared" ca="1" si="20"/>
        <v>NoWaive</v>
      </c>
      <c r="AH74" t="str">
        <f t="shared" ca="1" si="21"/>
        <v>P0</v>
      </c>
    </row>
    <row r="75" spans="1:34" x14ac:dyDescent="0.3">
      <c r="A75">
        <f t="shared" si="15"/>
        <v>3</v>
      </c>
      <c r="B75">
        <f t="shared" si="16"/>
        <v>2</v>
      </c>
      <c r="C75" s="4">
        <f t="shared" ca="1" si="17"/>
        <v>96761</v>
      </c>
      <c r="D75">
        <v>96761</v>
      </c>
      <c r="E75" t="s">
        <v>605</v>
      </c>
      <c r="F75" t="s">
        <v>482</v>
      </c>
      <c r="G75" t="s">
        <v>652</v>
      </c>
      <c r="H75" t="s">
        <v>184</v>
      </c>
      <c r="I75" t="s">
        <v>81</v>
      </c>
      <c r="J75" t="s">
        <v>123</v>
      </c>
      <c r="K75" t="str">
        <f t="shared" ca="1" si="22"/>
        <v>.</v>
      </c>
      <c r="L75" t="s">
        <v>484</v>
      </c>
      <c r="M75" t="s">
        <v>484</v>
      </c>
      <c r="N75" t="s">
        <v>694</v>
      </c>
      <c r="P75" t="s">
        <v>123</v>
      </c>
      <c r="Q75" t="s">
        <v>82</v>
      </c>
      <c r="S75" t="s">
        <v>269</v>
      </c>
      <c r="T75" t="s">
        <v>36</v>
      </c>
      <c r="U75" t="s">
        <v>35</v>
      </c>
      <c r="V75" t="s">
        <v>82</v>
      </c>
      <c r="W75" t="s">
        <v>54</v>
      </c>
      <c r="X75" t="s">
        <v>644</v>
      </c>
      <c r="Y75" t="s">
        <v>484</v>
      </c>
      <c r="AA75" s="2">
        <v>42801.094895833332</v>
      </c>
      <c r="AB75" s="2">
        <v>42802.687881944446</v>
      </c>
      <c r="AD75">
        <v>2</v>
      </c>
      <c r="AE75" t="str">
        <f t="shared" ca="1" si="18"/>
        <v>Quotas</v>
      </c>
      <c r="AF75" t="str">
        <f t="shared" ca="1" si="19"/>
        <v xml:space="preserve"> ---</v>
      </c>
      <c r="AG75" t="str">
        <f t="shared" ca="1" si="20"/>
        <v>NoWaive</v>
      </c>
      <c r="AH75" t="str">
        <f t="shared" ca="1" si="21"/>
        <v>P0</v>
      </c>
    </row>
    <row r="76" spans="1:34" x14ac:dyDescent="0.3">
      <c r="A76">
        <f t="shared" si="15"/>
        <v>5</v>
      </c>
      <c r="B76">
        <f t="shared" si="16"/>
        <v>1</v>
      </c>
      <c r="C76" s="4">
        <f t="shared" ca="1" si="17"/>
        <v>96682</v>
      </c>
      <c r="D76">
        <v>96682</v>
      </c>
      <c r="E76" t="s">
        <v>217</v>
      </c>
      <c r="F76" t="s">
        <v>55</v>
      </c>
      <c r="G76" t="s">
        <v>182</v>
      </c>
      <c r="H76" t="s">
        <v>156</v>
      </c>
      <c r="I76" t="s">
        <v>123</v>
      </c>
      <c r="J76" t="s">
        <v>123</v>
      </c>
      <c r="K76" t="str">
        <f t="shared" ca="1" si="22"/>
        <v>.</v>
      </c>
      <c r="L76" t="s">
        <v>484</v>
      </c>
      <c r="M76" t="s">
        <v>484</v>
      </c>
      <c r="N76" t="s">
        <v>667</v>
      </c>
      <c r="P76" t="s">
        <v>123</v>
      </c>
      <c r="Q76" t="s">
        <v>21</v>
      </c>
      <c r="S76" t="s">
        <v>269</v>
      </c>
      <c r="T76" t="s">
        <v>23</v>
      </c>
      <c r="U76" t="s">
        <v>22</v>
      </c>
      <c r="V76" t="s">
        <v>29</v>
      </c>
      <c r="W76" t="s">
        <v>54</v>
      </c>
      <c r="X76" t="s">
        <v>389</v>
      </c>
      <c r="Y76" t="s">
        <v>484</v>
      </c>
      <c r="AA76" s="2">
        <v>42799.991412037038</v>
      </c>
      <c r="AB76" s="2">
        <v>42803.266469907408</v>
      </c>
      <c r="AD76">
        <v>4</v>
      </c>
      <c r="AE76" t="str">
        <f t="shared" ca="1" si="18"/>
        <v>Snapshots</v>
      </c>
      <c r="AF76" t="str">
        <f t="shared" ca="1" si="19"/>
        <v xml:space="preserve"> ---</v>
      </c>
      <c r="AG76" t="str">
        <f t="shared" ca="1" si="20"/>
        <v>NoWaive</v>
      </c>
      <c r="AH76" t="str">
        <f t="shared" ca="1" si="21"/>
        <v>unspecified</v>
      </c>
    </row>
    <row r="77" spans="1:34" x14ac:dyDescent="0.3">
      <c r="A77">
        <f t="shared" si="15"/>
        <v>64</v>
      </c>
      <c r="B77">
        <f t="shared" si="16"/>
        <v>8</v>
      </c>
      <c r="C77" s="4">
        <f t="shared" ca="1" si="17"/>
        <v>94268</v>
      </c>
      <c r="D77">
        <v>94268</v>
      </c>
      <c r="E77" t="s">
        <v>181</v>
      </c>
      <c r="F77" t="s">
        <v>55</v>
      </c>
      <c r="G77" t="s">
        <v>182</v>
      </c>
      <c r="H77" t="s">
        <v>112</v>
      </c>
      <c r="I77" t="s">
        <v>30</v>
      </c>
      <c r="J77" t="s">
        <v>123</v>
      </c>
      <c r="K77" t="str">
        <f t="shared" ca="1" si="22"/>
        <v>.</v>
      </c>
      <c r="L77" t="s">
        <v>484</v>
      </c>
      <c r="M77" t="s">
        <v>484</v>
      </c>
      <c r="N77" t="s">
        <v>368</v>
      </c>
      <c r="O77">
        <v>12452</v>
      </c>
      <c r="P77" t="s">
        <v>645</v>
      </c>
      <c r="Q77" t="s">
        <v>82</v>
      </c>
      <c r="S77" t="s">
        <v>269</v>
      </c>
      <c r="T77" t="s">
        <v>36</v>
      </c>
      <c r="U77" t="s">
        <v>35</v>
      </c>
      <c r="V77" t="s">
        <v>25</v>
      </c>
      <c r="W77" t="s">
        <v>26</v>
      </c>
      <c r="X77" t="s">
        <v>218</v>
      </c>
      <c r="Y77" t="s">
        <v>484</v>
      </c>
      <c r="AA77" s="2">
        <v>42741.246898148151</v>
      </c>
      <c r="AB77" s="2">
        <v>42796.232256944444</v>
      </c>
      <c r="AD77">
        <v>4</v>
      </c>
      <c r="AE77" t="str">
        <f t="shared" ca="1" si="18"/>
        <v>Snapshots</v>
      </c>
      <c r="AF77" t="str">
        <f t="shared" ca="1" si="19"/>
        <v xml:space="preserve"> ---</v>
      </c>
      <c r="AG77" t="str">
        <f t="shared" ca="1" si="20"/>
        <v>NoWaive</v>
      </c>
      <c r="AH77" t="str">
        <f t="shared" ca="1" si="21"/>
        <v>P1</v>
      </c>
    </row>
    <row r="78" spans="1:34" x14ac:dyDescent="0.3">
      <c r="A78">
        <f t="shared" si="15"/>
        <v>52</v>
      </c>
      <c r="B78">
        <f t="shared" si="16"/>
        <v>1</v>
      </c>
      <c r="C78" s="4">
        <f t="shared" ca="1" si="17"/>
        <v>94695</v>
      </c>
      <c r="D78">
        <v>94695</v>
      </c>
      <c r="E78" t="s">
        <v>181</v>
      </c>
      <c r="F78" t="s">
        <v>55</v>
      </c>
      <c r="G78" t="s">
        <v>182</v>
      </c>
      <c r="H78" t="s">
        <v>184</v>
      </c>
      <c r="I78" t="s">
        <v>245</v>
      </c>
      <c r="J78" t="s">
        <v>123</v>
      </c>
      <c r="K78" t="str">
        <f t="shared" ca="1" si="22"/>
        <v>.</v>
      </c>
      <c r="L78" t="s">
        <v>484</v>
      </c>
      <c r="M78" t="s">
        <v>630</v>
      </c>
      <c r="N78" t="s">
        <v>369</v>
      </c>
      <c r="O78">
        <v>12452</v>
      </c>
      <c r="P78" t="s">
        <v>123</v>
      </c>
      <c r="Q78" t="s">
        <v>82</v>
      </c>
      <c r="S78" t="s">
        <v>269</v>
      </c>
      <c r="T78" t="s">
        <v>36</v>
      </c>
      <c r="U78" t="s">
        <v>35</v>
      </c>
      <c r="V78" t="s">
        <v>190</v>
      </c>
      <c r="W78" t="s">
        <v>26</v>
      </c>
      <c r="X78" t="s">
        <v>218</v>
      </c>
      <c r="Y78" t="s">
        <v>484</v>
      </c>
      <c r="AA78" s="2">
        <v>42753.19122685185</v>
      </c>
      <c r="AB78" s="2">
        <v>42803.339444444442</v>
      </c>
      <c r="AD78">
        <v>4</v>
      </c>
      <c r="AE78" t="str">
        <f t="shared" ca="1" si="18"/>
        <v>Snapshots</v>
      </c>
      <c r="AF78" t="str">
        <f t="shared" ca="1" si="19"/>
        <v>Avitus_1.4.0.59-20170315</v>
      </c>
      <c r="AG78" t="str">
        <f t="shared" ca="1" si="20"/>
        <v>NoWaive</v>
      </c>
      <c r="AH78" t="str">
        <f t="shared" ca="1" si="21"/>
        <v>P0</v>
      </c>
    </row>
    <row r="79" spans="1:34" x14ac:dyDescent="0.3">
      <c r="A79">
        <f t="shared" si="15"/>
        <v>40</v>
      </c>
      <c r="B79">
        <f t="shared" si="16"/>
        <v>1</v>
      </c>
      <c r="C79" s="4">
        <f t="shared" ca="1" si="17"/>
        <v>95184</v>
      </c>
      <c r="D79">
        <v>95184</v>
      </c>
      <c r="E79" t="s">
        <v>218</v>
      </c>
      <c r="F79" t="s">
        <v>55</v>
      </c>
      <c r="G79" t="s">
        <v>182</v>
      </c>
      <c r="H79" t="s">
        <v>184</v>
      </c>
      <c r="I79" t="s">
        <v>245</v>
      </c>
      <c r="J79" t="s">
        <v>123</v>
      </c>
      <c r="K79" t="str">
        <f t="shared" ca="1" si="22"/>
        <v>.</v>
      </c>
      <c r="L79" t="s">
        <v>484</v>
      </c>
      <c r="M79" t="s">
        <v>630</v>
      </c>
      <c r="N79" t="s">
        <v>370</v>
      </c>
      <c r="P79" t="s">
        <v>123</v>
      </c>
      <c r="Q79" t="s">
        <v>82</v>
      </c>
      <c r="S79" t="s">
        <v>269</v>
      </c>
      <c r="T79" t="s">
        <v>36</v>
      </c>
      <c r="U79" t="s">
        <v>22</v>
      </c>
      <c r="V79" t="s">
        <v>29</v>
      </c>
      <c r="W79" t="s">
        <v>44</v>
      </c>
      <c r="X79" t="s">
        <v>181</v>
      </c>
      <c r="Y79" t="s">
        <v>103</v>
      </c>
      <c r="AA79" s="2">
        <v>42765.308599537035</v>
      </c>
      <c r="AB79" s="2">
        <v>42803.339421296296</v>
      </c>
      <c r="AD79">
        <v>4</v>
      </c>
      <c r="AE79" t="str">
        <f t="shared" ca="1" si="18"/>
        <v>Snapshots</v>
      </c>
      <c r="AF79" t="str">
        <f t="shared" ca="1" si="19"/>
        <v>Avitus_1.4.0.59-20170315</v>
      </c>
      <c r="AG79" t="str">
        <f t="shared" ca="1" si="20"/>
        <v>NoWaive</v>
      </c>
      <c r="AH79" t="str">
        <f t="shared" ca="1" si="21"/>
        <v>P0</v>
      </c>
    </row>
    <row r="80" spans="1:34" x14ac:dyDescent="0.3">
      <c r="A80">
        <f t="shared" si="15"/>
        <v>38</v>
      </c>
      <c r="B80">
        <f t="shared" si="16"/>
        <v>1</v>
      </c>
      <c r="C80" s="4">
        <f t="shared" ca="1" si="17"/>
        <v>95373</v>
      </c>
      <c r="D80">
        <v>95373</v>
      </c>
      <c r="E80" t="s">
        <v>218</v>
      </c>
      <c r="F80" t="s">
        <v>55</v>
      </c>
      <c r="G80" t="s">
        <v>182</v>
      </c>
      <c r="H80" t="s">
        <v>94</v>
      </c>
      <c r="I80" t="s">
        <v>30</v>
      </c>
      <c r="J80" t="s">
        <v>123</v>
      </c>
      <c r="K80" t="str">
        <f t="shared" ca="1" si="22"/>
        <v>.</v>
      </c>
      <c r="L80" t="s">
        <v>484</v>
      </c>
      <c r="M80" t="s">
        <v>630</v>
      </c>
      <c r="N80" t="s">
        <v>371</v>
      </c>
      <c r="P80" t="s">
        <v>123</v>
      </c>
      <c r="Q80" t="s">
        <v>82</v>
      </c>
      <c r="S80" t="s">
        <v>269</v>
      </c>
      <c r="T80" t="s">
        <v>23</v>
      </c>
      <c r="U80" t="s">
        <v>22</v>
      </c>
      <c r="V80" t="s">
        <v>29</v>
      </c>
      <c r="W80" t="s">
        <v>44</v>
      </c>
      <c r="X80" t="s">
        <v>218</v>
      </c>
      <c r="Y80" t="s">
        <v>484</v>
      </c>
      <c r="AA80" s="2">
        <v>42768.238217592596</v>
      </c>
      <c r="AB80" s="2">
        <v>42803.213136574072</v>
      </c>
      <c r="AD80">
        <v>2</v>
      </c>
      <c r="AE80" t="str">
        <f t="shared" ca="1" si="18"/>
        <v>Snapshots</v>
      </c>
      <c r="AF80" t="str">
        <f t="shared" ca="1" si="19"/>
        <v>Avitus_1.4.0.59-20170315</v>
      </c>
      <c r="AG80" t="str">
        <f t="shared" ca="1" si="20"/>
        <v>NoWaive</v>
      </c>
      <c r="AH80" t="str">
        <f t="shared" ca="1" si="21"/>
        <v>P2</v>
      </c>
    </row>
    <row r="81" spans="1:34" x14ac:dyDescent="0.3">
      <c r="A81">
        <f t="shared" si="15"/>
        <v>27</v>
      </c>
      <c r="B81">
        <f t="shared" si="16"/>
        <v>1</v>
      </c>
      <c r="C81" s="4">
        <f t="shared" ca="1" si="17"/>
        <v>95780</v>
      </c>
      <c r="D81">
        <v>95780</v>
      </c>
      <c r="E81" t="s">
        <v>218</v>
      </c>
      <c r="F81" t="s">
        <v>55</v>
      </c>
      <c r="G81" t="s">
        <v>182</v>
      </c>
      <c r="H81" t="s">
        <v>184</v>
      </c>
      <c r="I81" t="s">
        <v>245</v>
      </c>
      <c r="J81" t="s">
        <v>123</v>
      </c>
      <c r="K81" t="str">
        <f t="shared" ca="1" si="22"/>
        <v>.</v>
      </c>
      <c r="L81" t="s">
        <v>484</v>
      </c>
      <c r="M81" t="s">
        <v>630</v>
      </c>
      <c r="N81" t="s">
        <v>372</v>
      </c>
      <c r="P81" t="s">
        <v>123</v>
      </c>
      <c r="Q81" t="s">
        <v>82</v>
      </c>
      <c r="S81" t="s">
        <v>269</v>
      </c>
      <c r="T81" t="s">
        <v>23</v>
      </c>
      <c r="U81" t="s">
        <v>22</v>
      </c>
      <c r="V81" t="s">
        <v>29</v>
      </c>
      <c r="W81" t="s">
        <v>44</v>
      </c>
      <c r="X81" t="s">
        <v>218</v>
      </c>
      <c r="Y81" t="s">
        <v>484</v>
      </c>
      <c r="AA81" s="2">
        <v>42779.104201388887</v>
      </c>
      <c r="AB81" s="2">
        <v>42803.339409722219</v>
      </c>
      <c r="AD81">
        <v>2</v>
      </c>
      <c r="AE81" t="str">
        <f t="shared" ca="1" si="18"/>
        <v>Snapshots</v>
      </c>
      <c r="AF81" t="str">
        <f t="shared" ca="1" si="19"/>
        <v>Avitus_1.4.0.59-20170315</v>
      </c>
      <c r="AG81" t="str">
        <f t="shared" ca="1" si="20"/>
        <v>NoWaive</v>
      </c>
      <c r="AH81" t="str">
        <f t="shared" ca="1" si="21"/>
        <v>P0</v>
      </c>
    </row>
    <row r="82" spans="1:34" x14ac:dyDescent="0.3">
      <c r="A82">
        <f t="shared" si="15"/>
        <v>2</v>
      </c>
      <c r="B82">
        <f t="shared" si="16"/>
        <v>2</v>
      </c>
      <c r="C82" s="4">
        <f t="shared" ca="1" si="17"/>
        <v>96848</v>
      </c>
      <c r="D82">
        <v>96848</v>
      </c>
      <c r="E82" t="s">
        <v>218</v>
      </c>
      <c r="F82" t="s">
        <v>55</v>
      </c>
      <c r="G82" t="s">
        <v>182</v>
      </c>
      <c r="H82" t="s">
        <v>94</v>
      </c>
      <c r="I82" t="s">
        <v>30</v>
      </c>
      <c r="J82" t="s">
        <v>123</v>
      </c>
      <c r="K82" t="str">
        <f t="shared" ca="1" si="22"/>
        <v>.</v>
      </c>
      <c r="L82" t="s">
        <v>484</v>
      </c>
      <c r="M82" t="s">
        <v>484</v>
      </c>
      <c r="N82" t="s">
        <v>725</v>
      </c>
      <c r="P82" t="s">
        <v>123</v>
      </c>
      <c r="Q82" t="s">
        <v>82</v>
      </c>
      <c r="S82" t="s">
        <v>269</v>
      </c>
      <c r="T82" t="s">
        <v>23</v>
      </c>
      <c r="U82" t="s">
        <v>22</v>
      </c>
      <c r="V82" t="s">
        <v>29</v>
      </c>
      <c r="W82" t="s">
        <v>54</v>
      </c>
      <c r="X82" t="s">
        <v>218</v>
      </c>
      <c r="Y82" t="s">
        <v>484</v>
      </c>
      <c r="AA82" s="2">
        <v>42802.22383101852</v>
      </c>
      <c r="AB82" s="2">
        <v>42802.690775462965</v>
      </c>
      <c r="AD82">
        <v>1</v>
      </c>
      <c r="AE82" t="str">
        <f t="shared" ca="1" si="18"/>
        <v>Snapshots</v>
      </c>
      <c r="AF82" t="str">
        <f t="shared" ca="1" si="19"/>
        <v xml:space="preserve"> ---</v>
      </c>
      <c r="AG82" t="str">
        <f t="shared" ca="1" si="20"/>
        <v>NoWaive</v>
      </c>
      <c r="AH82" t="str">
        <f t="shared" ca="1" si="21"/>
        <v>P2</v>
      </c>
    </row>
    <row r="83" spans="1:34" x14ac:dyDescent="0.3">
      <c r="A83">
        <f t="shared" si="15"/>
        <v>42190</v>
      </c>
      <c r="B83">
        <f t="shared" si="16"/>
        <v>42190</v>
      </c>
      <c r="C83" s="4">
        <f t="shared" ca="1" si="17"/>
        <v>0</v>
      </c>
      <c r="J83" t="s">
        <v>123</v>
      </c>
      <c r="K83" t="str">
        <f t="shared" ca="1" si="22"/>
        <v>.</v>
      </c>
      <c r="P83" t="s">
        <v>123</v>
      </c>
      <c r="AE83">
        <f t="shared" ca="1" si="18"/>
        <v>0</v>
      </c>
      <c r="AF83">
        <f t="shared" ca="1" si="19"/>
        <v>0</v>
      </c>
      <c r="AG83" t="str">
        <f t="shared" ca="1" si="20"/>
        <v>NoWaive</v>
      </c>
      <c r="AH83">
        <f t="shared" ca="1" si="21"/>
        <v>0</v>
      </c>
    </row>
    <row r="84" spans="1:34" x14ac:dyDescent="0.3">
      <c r="A84">
        <f t="shared" si="15"/>
        <v>42190</v>
      </c>
      <c r="B84">
        <f t="shared" si="16"/>
        <v>42190</v>
      </c>
      <c r="C84" s="4">
        <f t="shared" ca="1" si="17"/>
        <v>0</v>
      </c>
      <c r="J84" t="s">
        <v>123</v>
      </c>
      <c r="K84" t="str">
        <f t="shared" ca="1" si="22"/>
        <v>.</v>
      </c>
      <c r="P84" t="s">
        <v>123</v>
      </c>
      <c r="AE84">
        <f t="shared" ca="1" si="18"/>
        <v>0</v>
      </c>
      <c r="AF84">
        <f t="shared" ca="1" si="19"/>
        <v>0</v>
      </c>
      <c r="AG84" t="str">
        <f t="shared" ca="1" si="20"/>
        <v>NoWaive</v>
      </c>
      <c r="AH84">
        <f t="shared" ca="1" si="21"/>
        <v>0</v>
      </c>
    </row>
    <row r="85" spans="1:34" x14ac:dyDescent="0.3">
      <c r="A85">
        <f t="shared" si="15"/>
        <v>42190</v>
      </c>
      <c r="B85">
        <f t="shared" si="16"/>
        <v>42190</v>
      </c>
      <c r="C85" s="4">
        <f t="shared" ca="1" si="17"/>
        <v>0</v>
      </c>
      <c r="J85" t="s">
        <v>123</v>
      </c>
      <c r="K85" t="str">
        <f t="shared" ca="1" si="22"/>
        <v>.</v>
      </c>
      <c r="P85" t="s">
        <v>123</v>
      </c>
      <c r="AE85">
        <f t="shared" ca="1" si="18"/>
        <v>0</v>
      </c>
      <c r="AF85">
        <f t="shared" ca="1" si="19"/>
        <v>0</v>
      </c>
      <c r="AG85" t="str">
        <f t="shared" ca="1" si="20"/>
        <v>NoWaive</v>
      </c>
      <c r="AH85">
        <f t="shared" ca="1" si="21"/>
        <v>0</v>
      </c>
    </row>
    <row r="86" spans="1:34" x14ac:dyDescent="0.3">
      <c r="A86">
        <f t="shared" si="15"/>
        <v>42190</v>
      </c>
      <c r="B86">
        <f t="shared" si="16"/>
        <v>42190</v>
      </c>
      <c r="C86" s="4">
        <f t="shared" ca="1" si="17"/>
        <v>0</v>
      </c>
      <c r="J86" t="s">
        <v>123</v>
      </c>
      <c r="K86" t="str">
        <f t="shared" ca="1" si="22"/>
        <v>.</v>
      </c>
      <c r="P86" t="s">
        <v>123</v>
      </c>
      <c r="AE86">
        <f t="shared" ca="1" si="18"/>
        <v>0</v>
      </c>
      <c r="AF86">
        <f t="shared" ca="1" si="19"/>
        <v>0</v>
      </c>
      <c r="AG86" t="str">
        <f t="shared" ca="1" si="20"/>
        <v>NoWaive</v>
      </c>
      <c r="AH86">
        <f t="shared" ca="1" si="21"/>
        <v>0</v>
      </c>
    </row>
    <row r="87" spans="1:34" x14ac:dyDescent="0.3">
      <c r="A87">
        <f t="shared" si="15"/>
        <v>42190</v>
      </c>
      <c r="B87">
        <f t="shared" si="16"/>
        <v>42190</v>
      </c>
      <c r="C87" s="4">
        <f t="shared" ca="1" si="17"/>
        <v>0</v>
      </c>
      <c r="J87" t="s">
        <v>123</v>
      </c>
      <c r="K87" t="str">
        <f t="shared" ca="1" si="22"/>
        <v>.</v>
      </c>
      <c r="P87" t="s">
        <v>123</v>
      </c>
      <c r="AE87">
        <f t="shared" ca="1" si="18"/>
        <v>0</v>
      </c>
      <c r="AF87">
        <f t="shared" ca="1" si="19"/>
        <v>0</v>
      </c>
      <c r="AG87" t="str">
        <f t="shared" ca="1" si="20"/>
        <v>NoWaive</v>
      </c>
      <c r="AH87">
        <f t="shared" ca="1" si="21"/>
        <v>0</v>
      </c>
    </row>
    <row r="88" spans="1:34" x14ac:dyDescent="0.3">
      <c r="A88">
        <f t="shared" si="15"/>
        <v>42190</v>
      </c>
      <c r="B88">
        <f t="shared" si="16"/>
        <v>42190</v>
      </c>
      <c r="C88" s="4">
        <f t="shared" ca="1" si="17"/>
        <v>0</v>
      </c>
      <c r="J88" t="s">
        <v>123</v>
      </c>
      <c r="K88" t="str">
        <f t="shared" ca="1" si="22"/>
        <v>.</v>
      </c>
      <c r="P88" t="s">
        <v>123</v>
      </c>
      <c r="AE88">
        <f t="shared" ca="1" si="18"/>
        <v>0</v>
      </c>
      <c r="AF88">
        <f t="shared" ca="1" si="19"/>
        <v>0</v>
      </c>
      <c r="AG88" t="str">
        <f t="shared" ca="1" si="20"/>
        <v>NoWaive</v>
      </c>
      <c r="AH88">
        <f t="shared" ca="1" si="21"/>
        <v>0</v>
      </c>
    </row>
    <row r="89" spans="1:34" x14ac:dyDescent="0.3">
      <c r="A89">
        <f t="shared" si="15"/>
        <v>42190</v>
      </c>
      <c r="B89">
        <f t="shared" si="16"/>
        <v>42190</v>
      </c>
      <c r="C89" s="4">
        <f t="shared" ca="1" si="17"/>
        <v>0</v>
      </c>
      <c r="J89" t="s">
        <v>123</v>
      </c>
      <c r="K89" t="str">
        <f t="shared" ca="1" si="22"/>
        <v>.</v>
      </c>
      <c r="P89" t="s">
        <v>123</v>
      </c>
      <c r="AE89">
        <f t="shared" ca="1" si="18"/>
        <v>0</v>
      </c>
      <c r="AF89">
        <f t="shared" ca="1" si="19"/>
        <v>0</v>
      </c>
      <c r="AG89" t="str">
        <f t="shared" ca="1" si="20"/>
        <v>NoWaive</v>
      </c>
      <c r="AH89">
        <f t="shared" ca="1" si="21"/>
        <v>0</v>
      </c>
    </row>
    <row r="90" spans="1:34" x14ac:dyDescent="0.3">
      <c r="A90">
        <f t="shared" si="15"/>
        <v>42190</v>
      </c>
      <c r="B90">
        <f t="shared" si="16"/>
        <v>42190</v>
      </c>
      <c r="C90" s="4">
        <f t="shared" ca="1" si="17"/>
        <v>0</v>
      </c>
      <c r="J90" t="s">
        <v>123</v>
      </c>
      <c r="K90" t="str">
        <f t="shared" ca="1" si="22"/>
        <v>.</v>
      </c>
      <c r="P90" t="s">
        <v>123</v>
      </c>
      <c r="AE90">
        <f t="shared" ca="1" si="18"/>
        <v>0</v>
      </c>
      <c r="AF90">
        <f t="shared" ca="1" si="19"/>
        <v>0</v>
      </c>
      <c r="AG90" t="str">
        <f t="shared" ca="1" si="20"/>
        <v>NoWaive</v>
      </c>
      <c r="AH90">
        <f t="shared" ca="1" si="21"/>
        <v>0</v>
      </c>
    </row>
    <row r="91" spans="1:34" x14ac:dyDescent="0.3">
      <c r="A91">
        <f t="shared" si="15"/>
        <v>42190</v>
      </c>
      <c r="B91">
        <f t="shared" si="16"/>
        <v>42190</v>
      </c>
      <c r="C91" s="4">
        <f t="shared" ca="1" si="17"/>
        <v>0</v>
      </c>
      <c r="J91" t="s">
        <v>123</v>
      </c>
      <c r="K91" t="str">
        <f t="shared" ca="1" si="22"/>
        <v>.</v>
      </c>
      <c r="P91" t="s">
        <v>123</v>
      </c>
      <c r="AE91">
        <f t="shared" ca="1" si="18"/>
        <v>0</v>
      </c>
      <c r="AF91">
        <f t="shared" ca="1" si="19"/>
        <v>0</v>
      </c>
      <c r="AG91" t="str">
        <f t="shared" ca="1" si="20"/>
        <v>NoWaive</v>
      </c>
      <c r="AH91">
        <f t="shared" ca="1" si="21"/>
        <v>0</v>
      </c>
    </row>
    <row r="92" spans="1:34" x14ac:dyDescent="0.3">
      <c r="A92">
        <f t="shared" si="15"/>
        <v>42190</v>
      </c>
      <c r="B92">
        <f t="shared" si="16"/>
        <v>42190</v>
      </c>
      <c r="C92" s="4">
        <f t="shared" ca="1" si="17"/>
        <v>0</v>
      </c>
      <c r="J92" t="s">
        <v>123</v>
      </c>
      <c r="K92" t="str">
        <f t="shared" ca="1" si="22"/>
        <v>.</v>
      </c>
      <c r="P92" t="s">
        <v>123</v>
      </c>
      <c r="AE92">
        <f t="shared" ca="1" si="18"/>
        <v>0</v>
      </c>
      <c r="AF92">
        <f t="shared" ca="1" si="19"/>
        <v>0</v>
      </c>
      <c r="AG92" t="str">
        <f t="shared" ca="1" si="20"/>
        <v>NoWaive</v>
      </c>
      <c r="AH92">
        <f t="shared" ca="1" si="21"/>
        <v>0</v>
      </c>
    </row>
    <row r="93" spans="1:34" x14ac:dyDescent="0.3">
      <c r="A93">
        <f t="shared" si="15"/>
        <v>42190</v>
      </c>
      <c r="B93">
        <f t="shared" si="16"/>
        <v>42190</v>
      </c>
      <c r="C93" s="4">
        <f t="shared" ca="1" si="17"/>
        <v>0</v>
      </c>
      <c r="J93" t="s">
        <v>123</v>
      </c>
      <c r="K93" t="str">
        <f t="shared" ca="1" si="22"/>
        <v>.</v>
      </c>
      <c r="P93" t="s">
        <v>123</v>
      </c>
      <c r="AE93">
        <f t="shared" ca="1" si="18"/>
        <v>0</v>
      </c>
      <c r="AF93">
        <f t="shared" ca="1" si="19"/>
        <v>0</v>
      </c>
      <c r="AG93" t="str">
        <f t="shared" ca="1" si="20"/>
        <v>NoWaive</v>
      </c>
      <c r="AH93">
        <f t="shared" ca="1" si="21"/>
        <v>0</v>
      </c>
    </row>
    <row r="94" spans="1:34" x14ac:dyDescent="0.3">
      <c r="A94">
        <f t="shared" si="15"/>
        <v>42190</v>
      </c>
      <c r="B94">
        <f t="shared" si="16"/>
        <v>42190</v>
      </c>
      <c r="C94" s="4">
        <f t="shared" ca="1" si="17"/>
        <v>0</v>
      </c>
      <c r="J94" t="s">
        <v>123</v>
      </c>
      <c r="K94" t="str">
        <f t="shared" ca="1" si="22"/>
        <v>.</v>
      </c>
      <c r="P94" t="s">
        <v>123</v>
      </c>
      <c r="AE94">
        <f t="shared" ca="1" si="18"/>
        <v>0</v>
      </c>
      <c r="AF94">
        <f t="shared" ca="1" si="19"/>
        <v>0</v>
      </c>
      <c r="AG94" t="str">
        <f t="shared" ca="1" si="20"/>
        <v>NoWaive</v>
      </c>
      <c r="AH94">
        <f t="shared" ca="1" si="21"/>
        <v>0</v>
      </c>
    </row>
    <row r="95" spans="1:34" x14ac:dyDescent="0.3">
      <c r="A95">
        <f t="shared" si="15"/>
        <v>42190</v>
      </c>
      <c r="B95">
        <f t="shared" si="16"/>
        <v>42190</v>
      </c>
      <c r="C95" s="4">
        <f t="shared" ca="1" si="17"/>
        <v>0</v>
      </c>
      <c r="J95" t="s">
        <v>123</v>
      </c>
      <c r="K95" t="str">
        <f t="shared" ca="1" si="22"/>
        <v>.</v>
      </c>
      <c r="P95" t="s">
        <v>123</v>
      </c>
      <c r="AE95">
        <f t="shared" ca="1" si="18"/>
        <v>0</v>
      </c>
      <c r="AF95">
        <f t="shared" ca="1" si="19"/>
        <v>0</v>
      </c>
      <c r="AG95" t="str">
        <f t="shared" ca="1" si="20"/>
        <v>NoWaive</v>
      </c>
      <c r="AH95">
        <f t="shared" ca="1" si="21"/>
        <v>0</v>
      </c>
    </row>
    <row r="96" spans="1:34" x14ac:dyDescent="0.3">
      <c r="A96">
        <f t="shared" si="15"/>
        <v>42190</v>
      </c>
      <c r="B96">
        <f t="shared" si="16"/>
        <v>42190</v>
      </c>
      <c r="C96" s="4">
        <f t="shared" ca="1" si="17"/>
        <v>0</v>
      </c>
      <c r="J96" t="s">
        <v>123</v>
      </c>
      <c r="K96" t="str">
        <f t="shared" ca="1" si="22"/>
        <v>.</v>
      </c>
      <c r="P96" t="s">
        <v>123</v>
      </c>
      <c r="AE96">
        <f t="shared" ca="1" si="18"/>
        <v>0</v>
      </c>
      <c r="AF96">
        <f t="shared" ca="1" si="19"/>
        <v>0</v>
      </c>
      <c r="AG96" t="str">
        <f t="shared" ca="1" si="20"/>
        <v>NoWaive</v>
      </c>
      <c r="AH96">
        <f t="shared" ca="1" si="21"/>
        <v>0</v>
      </c>
    </row>
    <row r="97" spans="1:34" x14ac:dyDescent="0.3">
      <c r="A97">
        <f t="shared" si="15"/>
        <v>42190</v>
      </c>
      <c r="B97">
        <f t="shared" si="16"/>
        <v>42190</v>
      </c>
      <c r="C97" s="4">
        <f t="shared" ca="1" si="17"/>
        <v>0</v>
      </c>
      <c r="J97" t="s">
        <v>123</v>
      </c>
      <c r="K97" t="str">
        <f t="shared" ca="1" si="22"/>
        <v>.</v>
      </c>
      <c r="P97" t="s">
        <v>123</v>
      </c>
      <c r="AE97">
        <f ca="1">IFERROR(VLOOKUP($D97,INDIRECT("'" &amp; $K$103 &amp; "'!$C$2:$K$90"),4,FALSE),"NTR")</f>
        <v>0</v>
      </c>
      <c r="AF97">
        <f ca="1">IFERROR(VLOOKUP($D97,INDIRECT("'" &amp; $K$103 &amp; "'!$C$2:$T$90"),11,FALSE),"NoTarg")</f>
        <v>0</v>
      </c>
      <c r="AG97" t="str">
        <f ca="1">IFERROR(VLOOKUP($D97,INDIRECT("'" &amp; $K$103 &amp; "'!$C$2:$K$90"),10,FALSE),"NoWaive")</f>
        <v>NoWaive</v>
      </c>
      <c r="AH97">
        <f ca="1">IFERROR(VLOOKUP($D97,INDIRECT("'" &amp; $K$103 &amp; "'!$C$2:$T$90"),6,FALSE),"NTR")</f>
        <v>0</v>
      </c>
    </row>
    <row r="98" spans="1:34" x14ac:dyDescent="0.3">
      <c r="A98">
        <f t="shared" si="15"/>
        <v>42190</v>
      </c>
      <c r="B98">
        <f t="shared" si="16"/>
        <v>42190</v>
      </c>
      <c r="C98" s="4">
        <f t="shared" ca="1" si="17"/>
        <v>0</v>
      </c>
      <c r="J98" t="s">
        <v>123</v>
      </c>
      <c r="K98" t="str">
        <f t="shared" ca="1" si="22"/>
        <v>.</v>
      </c>
      <c r="P98" t="s">
        <v>123</v>
      </c>
      <c r="AE98">
        <f ca="1">IFERROR(VLOOKUP($D98,INDIRECT("'" &amp; $K$103 &amp; "'!$C$2:$K$90"),4,FALSE),"NTR")</f>
        <v>0</v>
      </c>
      <c r="AF98">
        <f ca="1">IFERROR(VLOOKUP($D98,INDIRECT("'" &amp; $K$103 &amp; "'!$C$2:$T$90"),11,FALSE),"NoTarg")</f>
        <v>0</v>
      </c>
      <c r="AG98" t="str">
        <f ca="1">IFERROR(VLOOKUP($D98,INDIRECT("'" &amp; $K$103 &amp; "'!$C$2:$K$90"),10,FALSE),"NoWaive")</f>
        <v>NoWaive</v>
      </c>
      <c r="AH98">
        <f ca="1">IFERROR(VLOOKUP($D98,INDIRECT("'" &amp; $K$103 &amp; "'!$C$2:$T$90"),6,FALSE),"NTR")</f>
        <v>0</v>
      </c>
    </row>
    <row r="99" spans="1:34" x14ac:dyDescent="0.3">
      <c r="A99">
        <f t="shared" si="15"/>
        <v>42190</v>
      </c>
      <c r="B99">
        <f t="shared" si="16"/>
        <v>42190</v>
      </c>
      <c r="C99" s="4">
        <f t="shared" ca="1" si="17"/>
        <v>0</v>
      </c>
      <c r="J99" t="s">
        <v>123</v>
      </c>
      <c r="K99" t="str">
        <f t="shared" ca="1" si="22"/>
        <v>.</v>
      </c>
      <c r="P99" t="s">
        <v>123</v>
      </c>
      <c r="AE99">
        <f ca="1">IFERROR(VLOOKUP($D99,INDIRECT("'" &amp; $K$103 &amp; "'!$C$2:$K$90"),4,FALSE),"NTR")</f>
        <v>0</v>
      </c>
      <c r="AF99">
        <f ca="1">IFERROR(VLOOKUP($D99,INDIRECT("'" &amp; $K$103 &amp; "'!$C$2:$T$90"),11,FALSE),"NoTarg")</f>
        <v>0</v>
      </c>
      <c r="AG99" t="str">
        <f ca="1">IFERROR(VLOOKUP($D99,INDIRECT("'" &amp; $K$103 &amp; "'!$C$2:$K$90"),10,FALSE),"NoWaive")</f>
        <v>NoWaive</v>
      </c>
      <c r="AH99">
        <f ca="1">IFERROR(VLOOKUP($D99,INDIRECT("'" &amp; $K$103 &amp; "'!$C$2:$T$90"),6,FALSE),"NTR")</f>
        <v>0</v>
      </c>
    </row>
    <row r="100" spans="1:34" x14ac:dyDescent="0.3">
      <c r="A100">
        <f t="shared" si="15"/>
        <v>42190</v>
      </c>
      <c r="B100">
        <f t="shared" si="16"/>
        <v>42190</v>
      </c>
      <c r="C100" s="4">
        <f t="shared" ca="1" si="17"/>
        <v>0</v>
      </c>
      <c r="J100" t="s">
        <v>123</v>
      </c>
      <c r="K100" t="str">
        <f t="shared" ca="1" si="22"/>
        <v>.</v>
      </c>
      <c r="P100" t="s">
        <v>123</v>
      </c>
      <c r="AE100">
        <f ca="1">IFERROR(VLOOKUP($D100,INDIRECT("'" &amp; $K$103 &amp; "'!$C$2:$K$90"),4,FALSE),"NTR")</f>
        <v>0</v>
      </c>
      <c r="AF100">
        <f ca="1">IFERROR(VLOOKUP($D100,INDIRECT("'" &amp; $K$103 &amp; "'!$C$2:$T$90"),11,FALSE),"NoTarg")</f>
        <v>0</v>
      </c>
      <c r="AG100" t="str">
        <f ca="1">IFERROR(VLOOKUP($D100,INDIRECT("'" &amp; $K$103 &amp; "'!$C$2:$K$90"),10,FALSE),"NoWaive")</f>
        <v>NoWaive</v>
      </c>
      <c r="AH100">
        <f ca="1">IFERROR(VLOOKUP($D100,INDIRECT("'" &amp; $K$103 &amp; "'!$C$2:$T$90"),6,FALSE),"NTR")</f>
        <v>0</v>
      </c>
    </row>
    <row r="103" spans="1:34" x14ac:dyDescent="0.3">
      <c r="B103">
        <f>SUBTOTAL(3,D2:D101)</f>
        <v>81</v>
      </c>
      <c r="K103" t="s">
        <v>752</v>
      </c>
    </row>
    <row r="104" spans="1:34" x14ac:dyDescent="0.3">
      <c r="G104" t="s">
        <v>153</v>
      </c>
      <c r="I104" t="str">
        <f>CONCATENATE(MID($K$103,11,5), " Report")</f>
        <v>03-09 Report</v>
      </c>
      <c r="K104" s="6">
        <v>42804</v>
      </c>
    </row>
    <row r="105" spans="1:34" x14ac:dyDescent="0.3">
      <c r="F105" t="s">
        <v>150</v>
      </c>
      <c r="G105">
        <f ca="1">COUNTIFS(K2:K100,"=NTR")</f>
        <v>12</v>
      </c>
      <c r="I105">
        <f ca="1">INDIRECT("'" &amp; $K$103 &amp; "'!$g" &amp; ROW())</f>
        <v>17</v>
      </c>
      <c r="K105" s="7">
        <f ca="1">TODAY()</f>
        <v>42902</v>
      </c>
    </row>
    <row r="106" spans="1:34" x14ac:dyDescent="0.3">
      <c r="F106" t="s">
        <v>151</v>
      </c>
      <c r="G106">
        <f>COUNTIFS(A2:A81,"&lt;3")</f>
        <v>19</v>
      </c>
      <c r="I106">
        <f t="shared" ref="I106:I111" ca="1" si="23">INDIRECT("'" &amp; $K$103 &amp; "'!$g" &amp; ROW())</f>
        <v>16</v>
      </c>
      <c r="K106" s="7"/>
    </row>
    <row r="107" spans="1:34" x14ac:dyDescent="0.3">
      <c r="F107" t="s">
        <v>157</v>
      </c>
      <c r="G107">
        <f>COUNTIFS(B2:B81,"&gt;7",B2:B81,"&lt;400")-11</f>
        <v>13</v>
      </c>
      <c r="I107">
        <f t="shared" ca="1" si="23"/>
        <v>10</v>
      </c>
    </row>
    <row r="108" spans="1:34" x14ac:dyDescent="0.3">
      <c r="F108" t="s">
        <v>152</v>
      </c>
      <c r="G108">
        <f>COUNTIFS(L2:L81,"=Waiver*")</f>
        <v>0</v>
      </c>
      <c r="I108">
        <f t="shared" ca="1" si="23"/>
        <v>0</v>
      </c>
    </row>
    <row r="109" spans="1:34" x14ac:dyDescent="0.3">
      <c r="F109" t="s">
        <v>158</v>
      </c>
      <c r="G109">
        <f>COUNTA(D2:D104)</f>
        <v>81</v>
      </c>
      <c r="I109">
        <f t="shared" ca="1" si="23"/>
        <v>76</v>
      </c>
    </row>
    <row r="110" spans="1:34" x14ac:dyDescent="0.3">
      <c r="F110" t="s">
        <v>159</v>
      </c>
      <c r="G110">
        <v>25</v>
      </c>
      <c r="I110">
        <f t="shared" ca="1" si="23"/>
        <v>25</v>
      </c>
    </row>
    <row r="111" spans="1:34" s="1" customFormat="1" x14ac:dyDescent="0.3">
      <c r="F111" s="1" t="s">
        <v>21</v>
      </c>
      <c r="G111" s="1">
        <f>COUNTIFS(Q2:Q95,$F111)</f>
        <v>19</v>
      </c>
      <c r="I111">
        <f t="shared" ca="1" si="23"/>
        <v>9</v>
      </c>
      <c r="N111" s="10" t="s">
        <v>160</v>
      </c>
    </row>
    <row r="113" spans="5:12" s="1" customFormat="1" x14ac:dyDescent="0.3"/>
    <row r="114" spans="5:12" x14ac:dyDescent="0.3">
      <c r="H114" s="11" t="s">
        <v>184</v>
      </c>
    </row>
    <row r="115" spans="5:12" s="1" customFormat="1" x14ac:dyDescent="0.3">
      <c r="E115" s="1" t="s">
        <v>3</v>
      </c>
      <c r="F115" t="s">
        <v>45</v>
      </c>
      <c r="G115" s="1">
        <f>COUNTIFS($F$2:$F$95,F115 &amp; "*")</f>
        <v>16</v>
      </c>
      <c r="H115" s="1">
        <f>COUNTIFS($F$2:$F$95,F115 &amp; "*",$H$2:$H$95,"P0")</f>
        <v>9</v>
      </c>
      <c r="I115" s="1">
        <f ca="1">INDIRECT("'" &amp; $K$103 &amp; "'!$g" &amp; ROW())</f>
        <v>13</v>
      </c>
      <c r="K115" s="10" t="s">
        <v>239</v>
      </c>
    </row>
    <row r="116" spans="5:12" x14ac:dyDescent="0.3">
      <c r="F116" t="s">
        <v>61</v>
      </c>
      <c r="G116" s="1">
        <f t="shared" ref="G116:G131" si="24">COUNTIFS($F$2:$F$95,F116 &amp; "*")</f>
        <v>0</v>
      </c>
      <c r="H116" s="1">
        <f t="shared" ref="H116:H131" si="25">COUNTIFS($F$2:$F$95,F116 &amp; "*",$H$2:$H$95,"P0")</f>
        <v>0</v>
      </c>
      <c r="I116" s="1">
        <f t="shared" ref="I116:I132" ca="1" si="26">INDIRECT("'" &amp; $K$103 &amp; "'!$g" &amp; ROW())</f>
        <v>0</v>
      </c>
      <c r="K116" s="4" t="s">
        <v>238</v>
      </c>
    </row>
    <row r="117" spans="5:12" x14ac:dyDescent="0.3">
      <c r="F117" t="s">
        <v>63</v>
      </c>
      <c r="G117" s="1">
        <f t="shared" si="24"/>
        <v>7</v>
      </c>
      <c r="H117" s="1">
        <f t="shared" si="25"/>
        <v>5</v>
      </c>
      <c r="I117" s="1">
        <f t="shared" ca="1" si="26"/>
        <v>7</v>
      </c>
    </row>
    <row r="118" spans="5:12" x14ac:dyDescent="0.3">
      <c r="F118" t="s">
        <v>70</v>
      </c>
      <c r="G118" s="1">
        <f t="shared" si="24"/>
        <v>4</v>
      </c>
      <c r="H118" s="1">
        <f t="shared" si="25"/>
        <v>3</v>
      </c>
      <c r="I118" s="1">
        <f t="shared" ca="1" si="26"/>
        <v>3</v>
      </c>
    </row>
    <row r="119" spans="5:12" x14ac:dyDescent="0.3">
      <c r="F119" t="s">
        <v>253</v>
      </c>
      <c r="G119" s="1">
        <f t="shared" si="24"/>
        <v>4</v>
      </c>
      <c r="H119" s="1">
        <f t="shared" si="25"/>
        <v>3</v>
      </c>
      <c r="I119" s="1">
        <f t="shared" ca="1" si="26"/>
        <v>6</v>
      </c>
      <c r="K119" t="s">
        <v>161</v>
      </c>
    </row>
    <row r="120" spans="5:12" x14ac:dyDescent="0.3">
      <c r="F120" t="s">
        <v>48</v>
      </c>
      <c r="G120" s="1">
        <f t="shared" si="24"/>
        <v>1</v>
      </c>
      <c r="H120" s="1">
        <f t="shared" si="25"/>
        <v>1</v>
      </c>
      <c r="I120" s="1">
        <f t="shared" ca="1" si="26"/>
        <v>2</v>
      </c>
      <c r="K120" t="s">
        <v>162</v>
      </c>
    </row>
    <row r="121" spans="5:12" x14ac:dyDescent="0.3">
      <c r="F121" t="s">
        <v>215</v>
      </c>
      <c r="G121" s="1">
        <f t="shared" si="24"/>
        <v>1</v>
      </c>
      <c r="H121" s="1">
        <f t="shared" si="25"/>
        <v>1</v>
      </c>
      <c r="I121" s="1">
        <f t="shared" ca="1" si="26"/>
        <v>1</v>
      </c>
      <c r="K121" t="s">
        <v>163</v>
      </c>
    </row>
    <row r="122" spans="5:12" x14ac:dyDescent="0.3">
      <c r="F122" t="s">
        <v>28</v>
      </c>
      <c r="G122" s="1">
        <f t="shared" si="24"/>
        <v>7</v>
      </c>
      <c r="H122" s="1">
        <f t="shared" si="25"/>
        <v>3</v>
      </c>
      <c r="I122" s="1">
        <f t="shared" ca="1" si="26"/>
        <v>6</v>
      </c>
      <c r="K122" t="s">
        <v>164</v>
      </c>
    </row>
    <row r="123" spans="5:12" x14ac:dyDescent="0.3">
      <c r="F123" t="s">
        <v>260</v>
      </c>
      <c r="G123" s="1">
        <f t="shared" si="24"/>
        <v>0</v>
      </c>
      <c r="H123" s="1">
        <f t="shared" si="25"/>
        <v>0</v>
      </c>
      <c r="I123" s="1">
        <f t="shared" ca="1" si="26"/>
        <v>0</v>
      </c>
    </row>
    <row r="124" spans="5:12" x14ac:dyDescent="0.3">
      <c r="F124" t="s">
        <v>42</v>
      </c>
      <c r="G124" s="1">
        <f t="shared" si="24"/>
        <v>5</v>
      </c>
      <c r="H124" s="1">
        <f t="shared" si="25"/>
        <v>2</v>
      </c>
      <c r="I124" s="1">
        <f t="shared" ca="1" si="26"/>
        <v>4</v>
      </c>
    </row>
    <row r="125" spans="5:12" x14ac:dyDescent="0.3">
      <c r="F125" t="s">
        <v>75</v>
      </c>
      <c r="G125" s="1">
        <f t="shared" si="24"/>
        <v>8</v>
      </c>
      <c r="H125" s="1">
        <f t="shared" si="25"/>
        <v>3</v>
      </c>
      <c r="I125" s="1">
        <f t="shared" ca="1" si="26"/>
        <v>7</v>
      </c>
    </row>
    <row r="126" spans="5:12" x14ac:dyDescent="0.3">
      <c r="F126" t="s">
        <v>443</v>
      </c>
      <c r="G126" s="1">
        <f t="shared" si="24"/>
        <v>0</v>
      </c>
      <c r="H126" s="1">
        <f t="shared" si="25"/>
        <v>0</v>
      </c>
      <c r="I126" s="1">
        <f t="shared" ca="1" si="26"/>
        <v>0</v>
      </c>
      <c r="K126" t="s">
        <v>204</v>
      </c>
      <c r="L126">
        <f>COUNTIFS(H2:H95, "p0")</f>
        <v>43</v>
      </c>
    </row>
    <row r="127" spans="5:12" x14ac:dyDescent="0.3">
      <c r="F127" t="s">
        <v>97</v>
      </c>
      <c r="G127" s="1">
        <f t="shared" si="24"/>
        <v>1</v>
      </c>
      <c r="H127" s="1">
        <f t="shared" si="25"/>
        <v>1</v>
      </c>
      <c r="I127" s="1">
        <f t="shared" ca="1" si="26"/>
        <v>1</v>
      </c>
      <c r="K127" t="s">
        <v>199</v>
      </c>
      <c r="L127">
        <f>COUNTIFS(H2:H95, "p1")</f>
        <v>8</v>
      </c>
    </row>
    <row r="128" spans="5:12" x14ac:dyDescent="0.3">
      <c r="F128" t="s">
        <v>230</v>
      </c>
      <c r="G128" s="1">
        <f t="shared" si="24"/>
        <v>1</v>
      </c>
      <c r="H128" s="1">
        <f t="shared" si="25"/>
        <v>1</v>
      </c>
      <c r="I128" s="1">
        <f t="shared" ca="1" si="26"/>
        <v>0</v>
      </c>
      <c r="K128" t="s">
        <v>200</v>
      </c>
      <c r="L128">
        <f>COUNTIFS(H2:H95, "p2")</f>
        <v>12</v>
      </c>
    </row>
    <row r="129" spans="5:13" x14ac:dyDescent="0.3">
      <c r="F129" t="s">
        <v>19</v>
      </c>
      <c r="G129" s="1">
        <f t="shared" si="24"/>
        <v>1</v>
      </c>
      <c r="H129" s="1">
        <f t="shared" si="25"/>
        <v>0</v>
      </c>
      <c r="I129" s="1">
        <f t="shared" ca="1" si="26"/>
        <v>1</v>
      </c>
      <c r="K129" t="s">
        <v>203</v>
      </c>
      <c r="L129">
        <f>COUNTIFS(H2:H95, "unspecified")</f>
        <v>18</v>
      </c>
    </row>
    <row r="130" spans="5:13" x14ac:dyDescent="0.3">
      <c r="F130" t="s">
        <v>86</v>
      </c>
      <c r="G130" s="1">
        <f t="shared" si="24"/>
        <v>16</v>
      </c>
      <c r="H130" s="1">
        <f t="shared" si="25"/>
        <v>6</v>
      </c>
      <c r="I130" s="1">
        <f t="shared" ca="1" si="26"/>
        <v>16</v>
      </c>
    </row>
    <row r="131" spans="5:13" s="1" customFormat="1" x14ac:dyDescent="0.3">
      <c r="F131" s="1" t="s">
        <v>482</v>
      </c>
      <c r="G131" s="1">
        <f t="shared" si="24"/>
        <v>2</v>
      </c>
      <c r="H131" s="1">
        <f t="shared" si="25"/>
        <v>2</v>
      </c>
      <c r="I131" s="1">
        <f t="shared" ca="1" si="26"/>
        <v>2</v>
      </c>
      <c r="L131" s="1">
        <f>SUM(L126:L129)</f>
        <v>81</v>
      </c>
    </row>
    <row r="132" spans="5:13" s="1" customFormat="1" x14ac:dyDescent="0.3">
      <c r="F132" s="1" t="s">
        <v>55</v>
      </c>
      <c r="G132" s="1">
        <f>COUNTIFS($F$2:$F$95,F132 &amp; "*")</f>
        <v>7</v>
      </c>
      <c r="H132" s="1">
        <f>COUNTIFS($F$2:$F$95,F132 &amp; "*",$H$2:$H$95,"P0")</f>
        <v>3</v>
      </c>
      <c r="I132" s="1">
        <f t="shared" ca="1" si="26"/>
        <v>7</v>
      </c>
    </row>
    <row r="133" spans="5:13" s="1" customFormat="1" x14ac:dyDescent="0.3">
      <c r="G133" s="1">
        <f>SUM(G115:G132)</f>
        <v>81</v>
      </c>
      <c r="H133" s="1">
        <f>SUM(H115:H132)</f>
        <v>43</v>
      </c>
      <c r="I133" s="1">
        <f ca="1">SUM(I115:I132)</f>
        <v>76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8</v>
      </c>
      <c r="I136" s="1">
        <f ca="1">INDIRECT("'" &amp; $K$103 &amp; "'!$g" &amp; ROW())</f>
        <v>7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43</v>
      </c>
      <c r="I137" s="1">
        <f ca="1">INDIRECT("'" &amp; $K$103 &amp; "'!$g" &amp; ROW())</f>
        <v>42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30</v>
      </c>
      <c r="I138" s="1">
        <f ca="1">INDIRECT("'" &amp; $K$103 &amp; "'!$g" &amp; ROW())</f>
        <v>27</v>
      </c>
    </row>
    <row r="139" spans="5:13" x14ac:dyDescent="0.3">
      <c r="G139">
        <f>SUM(G136:G138)</f>
        <v>81</v>
      </c>
      <c r="I139">
        <f ca="1">INDIRECT("'" &amp; $K$103 &amp; "'!$g" &amp; ROW())</f>
        <v>76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7">COUNTIFS($V$2:$V$95,$F141 &amp; "*")</f>
        <v>47</v>
      </c>
      <c r="I141">
        <f ca="1">INDIRECT("'" &amp; $K$103 &amp; "'!$g" &amp;ROW())</f>
        <v>41</v>
      </c>
    </row>
    <row r="142" spans="5:13" s="1" customFormat="1" x14ac:dyDescent="0.3">
      <c r="E142"/>
      <c r="F142" t="s">
        <v>77</v>
      </c>
      <c r="G142">
        <f t="shared" si="27"/>
        <v>2</v>
      </c>
      <c r="I142">
        <f t="shared" ref="I142:I147" ca="1" si="28">INDIRECT("'" &amp; $K$103 &amp; "'!$g" &amp;ROW())</f>
        <v>3</v>
      </c>
    </row>
    <row r="143" spans="5:13" x14ac:dyDescent="0.3">
      <c r="F143" t="s">
        <v>43</v>
      </c>
      <c r="G143">
        <f t="shared" si="27"/>
        <v>13</v>
      </c>
      <c r="I143">
        <f t="shared" ca="1" si="28"/>
        <v>12</v>
      </c>
    </row>
    <row r="144" spans="5:13" s="1" customFormat="1" x14ac:dyDescent="0.3">
      <c r="E144"/>
      <c r="F144" t="s">
        <v>29</v>
      </c>
      <c r="G144">
        <f t="shared" si="27"/>
        <v>16</v>
      </c>
      <c r="I144">
        <f t="shared" ca="1" si="28"/>
        <v>18</v>
      </c>
    </row>
    <row r="145" spans="5:9" x14ac:dyDescent="0.3">
      <c r="F145" t="s">
        <v>476</v>
      </c>
      <c r="G145">
        <f t="shared" si="27"/>
        <v>1</v>
      </c>
      <c r="I145">
        <f t="shared" ca="1" si="28"/>
        <v>0</v>
      </c>
    </row>
    <row r="146" spans="5:9" x14ac:dyDescent="0.3">
      <c r="F146" t="s">
        <v>394</v>
      </c>
      <c r="G146">
        <f t="shared" si="27"/>
        <v>1</v>
      </c>
      <c r="I146">
        <f t="shared" ca="1" si="28"/>
        <v>1</v>
      </c>
    </row>
    <row r="147" spans="5:9" x14ac:dyDescent="0.3">
      <c r="F147" t="s">
        <v>156</v>
      </c>
      <c r="G147">
        <f>COUNTIFS($V$2:$V$81,$F147)</f>
        <v>1</v>
      </c>
      <c r="I147">
        <f t="shared" ca="1" si="28"/>
        <v>1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81</v>
      </c>
      <c r="I149" s="1">
        <f ca="1">SUM(I141:I147)</f>
        <v>76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0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29">IFERROR(VLOOKUP($F153,INDIRECT("'"&amp;$K$103&amp;"'!$f$152:$i$164"),2,FALSE)," None Targeted")</f>
        <v>0</v>
      </c>
    </row>
    <row r="154" spans="5:9" x14ac:dyDescent="0.3">
      <c r="F154" t="s">
        <v>493</v>
      </c>
      <c r="G154">
        <f t="shared" ref="G154:G165" si="30">COUNTIFS($M$2:$M$81,$F154)</f>
        <v>0</v>
      </c>
      <c r="I154">
        <f t="shared" ca="1" si="29"/>
        <v>0</v>
      </c>
    </row>
    <row r="155" spans="5:9" x14ac:dyDescent="0.3">
      <c r="F155" t="s">
        <v>494</v>
      </c>
      <c r="G155">
        <f t="shared" si="30"/>
        <v>1</v>
      </c>
      <c r="I155">
        <f t="shared" ca="1" si="29"/>
        <v>3</v>
      </c>
    </row>
    <row r="156" spans="5:9" x14ac:dyDescent="0.3">
      <c r="F156" t="s">
        <v>630</v>
      </c>
      <c r="G156">
        <f t="shared" si="30"/>
        <v>13</v>
      </c>
      <c r="I156">
        <f t="shared" ca="1" si="29"/>
        <v>14</v>
      </c>
    </row>
    <row r="157" spans="5:9" x14ac:dyDescent="0.3">
      <c r="F157" t="s">
        <v>639</v>
      </c>
      <c r="G157">
        <f t="shared" si="30"/>
        <v>5</v>
      </c>
      <c r="I157">
        <f t="shared" ca="1" si="29"/>
        <v>5</v>
      </c>
    </row>
    <row r="158" spans="5:9" x14ac:dyDescent="0.3">
      <c r="G158">
        <f t="shared" si="30"/>
        <v>0</v>
      </c>
      <c r="I158" t="str">
        <f t="shared" ca="1" si="29"/>
        <v xml:space="preserve"> None Targeted</v>
      </c>
    </row>
    <row r="159" spans="5:9" x14ac:dyDescent="0.3">
      <c r="G159">
        <f t="shared" si="30"/>
        <v>0</v>
      </c>
      <c r="I159" t="str">
        <f t="shared" ca="1" si="29"/>
        <v xml:space="preserve"> None Targeted</v>
      </c>
    </row>
    <row r="160" spans="5:9" x14ac:dyDescent="0.3">
      <c r="G160">
        <f t="shared" si="30"/>
        <v>0</v>
      </c>
      <c r="I160" t="str">
        <f t="shared" ca="1" si="29"/>
        <v xml:space="preserve"> None Targeted</v>
      </c>
    </row>
    <row r="161" spans="7:14" x14ac:dyDescent="0.3">
      <c r="G161">
        <f t="shared" si="30"/>
        <v>0</v>
      </c>
      <c r="I161" t="str">
        <f t="shared" ca="1" si="29"/>
        <v xml:space="preserve"> None Targeted</v>
      </c>
    </row>
    <row r="162" spans="7:14" x14ac:dyDescent="0.3">
      <c r="G162">
        <f t="shared" si="30"/>
        <v>0</v>
      </c>
      <c r="I162" t="str">
        <f t="shared" ca="1" si="29"/>
        <v xml:space="preserve"> None Targeted</v>
      </c>
    </row>
    <row r="163" spans="7:14" x14ac:dyDescent="0.3">
      <c r="G163">
        <f t="shared" si="30"/>
        <v>0</v>
      </c>
      <c r="I163" t="str">
        <f t="shared" ca="1" si="29"/>
        <v xml:space="preserve"> None Targeted</v>
      </c>
    </row>
    <row r="164" spans="7:14" x14ac:dyDescent="0.3">
      <c r="G164">
        <f t="shared" si="30"/>
        <v>0</v>
      </c>
      <c r="I164" t="str">
        <f t="shared" ca="1" si="29"/>
        <v xml:space="preserve"> None Targeted</v>
      </c>
    </row>
    <row r="165" spans="7:14" x14ac:dyDescent="0.3">
      <c r="G165">
        <f t="shared" si="30"/>
        <v>0</v>
      </c>
      <c r="I165" t="str">
        <f t="shared" ca="1" si="29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76" priority="4">
      <formula>IF(AND(F2 &lt;&gt; AE2, AE2 &lt;&gt; "NTR"), 1,0)</formula>
    </cfRule>
  </conditionalFormatting>
  <conditionalFormatting sqref="M2:M100">
    <cfRule type="expression" dxfId="75" priority="3">
      <formula>IF(AND(M2&lt;&gt;AF2,AF2 &lt;&gt; "---"),IF(AF2 &lt;&gt; "NoTarg",1,0),0)</formula>
    </cfRule>
  </conditionalFormatting>
  <conditionalFormatting sqref="L2:L100">
    <cfRule type="expression" dxfId="74" priority="2">
      <formula>IF(AND(L2 &lt;&gt; AG2, AG2 &lt;&gt; "NoWaive"), 1,0)</formula>
    </cfRule>
  </conditionalFormatting>
  <conditionalFormatting sqref="H2:H100">
    <cfRule type="expression" dxfId="73" priority="1">
      <formula>IF(AND(H2 &lt;&gt; AH2, AH2 &lt;&gt; "NTR"), 1,0)</formula>
    </cfRule>
  </conditionalFormatting>
  <conditionalFormatting sqref="A131:E133 G131:H131 A134:BA500 F133:I133 A116:H130 J116:BA133 F132:H132 I116:I132 A2:BA115">
    <cfRule type="expression" dxfId="72" priority="5">
      <formula>MOD(ROW(),2)=0</formula>
    </cfRule>
  </conditionalFormatting>
  <hyperlinks>
    <hyperlink ref="K115" r:id="rId1"/>
    <hyperlink ref="K1" location="'bugs-2017-03-10'!K118" display="Prev Notes"/>
    <hyperlink ref="N111" location="'bugs-2017-03-10'!A2" display="Top"/>
    <hyperlink ref="K116" r:id="rId2"/>
    <hyperlink ref="E57" r:id="rId3" display="moorthy.mm@hpe.com"/>
    <hyperlink ref="E55" r:id="rId4" display="gabriel.vicoveanu@hpe.com"/>
    <hyperlink ref="E29" r:id="rId5" display="akshay.ballal@hpe.com"/>
    <hyperlink ref="K137" r:id="rId6"/>
    <hyperlink ref="K134" r:id="rId7"/>
    <hyperlink ref="E69" r:id="rId8" display="matt.dumm@hpe.com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6977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78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79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80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81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82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83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84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85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AH174"/>
  <sheetViews>
    <sheetView zoomScale="65" zoomScaleNormal="65" workbookViewId="0">
      <pane ySplit="1" topLeftCell="A97" activePane="bottomLeft" state="frozen"/>
      <selection pane="bottomLeft" activeCell="J111" sqref="J111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77" customWidth="1"/>
    <col min="11" max="11" width="36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76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09-Mar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15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</v>
      </c>
      <c r="B2">
        <f t="shared" ref="B2:B33" si="1">DAYS360(AB2,$K$104)</f>
        <v>0</v>
      </c>
      <c r="C2" s="4">
        <f t="shared" ref="C2:C33" ca="1" si="2">HYPERLINK($N$174 &amp; INDIRECT("d" &amp; ROW()),INDIRECT("d" &amp; ROW()))</f>
        <v>96757</v>
      </c>
      <c r="D2">
        <v>96757</v>
      </c>
      <c r="E2" t="s">
        <v>412</v>
      </c>
      <c r="F2" t="s">
        <v>45</v>
      </c>
      <c r="G2" t="s">
        <v>46</v>
      </c>
      <c r="H2" t="s">
        <v>184</v>
      </c>
      <c r="I2" t="s">
        <v>68</v>
      </c>
      <c r="J2" t="s">
        <v>123</v>
      </c>
      <c r="K2" t="str">
        <f t="shared" ref="K2:K33" ca="1" si="3">IFERROR(VLOOKUP($D2,INDIRECT("'" &amp; $K$103 &amp; "'!$C$2:$k$90"),8,FALSE),"NTR")</f>
        <v>.</v>
      </c>
      <c r="L2" t="s">
        <v>484</v>
      </c>
      <c r="M2" t="s">
        <v>484</v>
      </c>
      <c r="N2" t="s">
        <v>664</v>
      </c>
      <c r="P2" t="s">
        <v>101</v>
      </c>
      <c r="Q2" t="s">
        <v>21</v>
      </c>
      <c r="S2" t="s">
        <v>269</v>
      </c>
      <c r="T2" t="s">
        <v>23</v>
      </c>
      <c r="U2" t="s">
        <v>22</v>
      </c>
      <c r="V2" t="s">
        <v>29</v>
      </c>
      <c r="W2" t="s">
        <v>44</v>
      </c>
      <c r="X2" t="s">
        <v>665</v>
      </c>
      <c r="Y2" t="s">
        <v>484</v>
      </c>
      <c r="Z2" t="s">
        <v>73</v>
      </c>
      <c r="AA2" s="2">
        <v>42801.024872685186</v>
      </c>
      <c r="AB2" s="2">
        <v>42803.122141203705</v>
      </c>
      <c r="AD2">
        <v>8</v>
      </c>
      <c r="AE2" t="str">
        <f t="shared" ref="AE2:AE33" ca="1" si="4">IFERROR(VLOOKUP($D2,INDIRECT("'" &amp; $K$103 &amp; "'!$C$2:$K$90"),4,FALSE),"NTR")</f>
        <v>Protocols-NDMP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142</v>
      </c>
      <c r="B3">
        <f t="shared" si="1"/>
        <v>24</v>
      </c>
      <c r="C3" s="4">
        <f t="shared" ca="1" si="2"/>
        <v>90773</v>
      </c>
      <c r="D3">
        <v>90773</v>
      </c>
      <c r="E3" t="s">
        <v>412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294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AA3" s="2">
        <v>42660.272858796299</v>
      </c>
      <c r="AB3" s="2">
        <v>42781.136886574073</v>
      </c>
      <c r="AD3">
        <v>5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P2</v>
      </c>
    </row>
    <row r="4" spans="1:34" x14ac:dyDescent="0.3">
      <c r="A4">
        <f t="shared" si="0"/>
        <v>99</v>
      </c>
      <c r="B4">
        <f t="shared" si="1"/>
        <v>24</v>
      </c>
      <c r="C4" s="4">
        <f t="shared" ca="1" si="2"/>
        <v>93106</v>
      </c>
      <c r="D4">
        <v>93106</v>
      </c>
      <c r="E4" t="s">
        <v>412</v>
      </c>
      <c r="F4" t="s">
        <v>45</v>
      </c>
      <c r="G4" t="s">
        <v>46</v>
      </c>
      <c r="H4" t="s">
        <v>184</v>
      </c>
      <c r="I4" t="s">
        <v>245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AA4" s="2">
        <v>42704.326469907406</v>
      </c>
      <c r="AB4" s="2">
        <v>42781.164571759262</v>
      </c>
      <c r="AD4">
        <v>4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52</v>
      </c>
      <c r="B5">
        <f t="shared" si="1"/>
        <v>9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630</v>
      </c>
      <c r="N5" t="s">
        <v>298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192</v>
      </c>
      <c r="AA5" s="2">
        <v>42752.942291666666</v>
      </c>
      <c r="AB5" s="2">
        <v>42794.320231481484</v>
      </c>
      <c r="AD5">
        <v>8</v>
      </c>
      <c r="AE5" t="str">
        <f t="shared" ca="1" si="4"/>
        <v>ADE</v>
      </c>
      <c r="AF5" t="str">
        <f t="shared" ca="1" si="5"/>
        <v>Avitus_1.4.0.59-20170315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45</v>
      </c>
      <c r="B6">
        <f t="shared" si="1"/>
        <v>8</v>
      </c>
      <c r="C6" s="4">
        <f t="shared" ca="1" si="2"/>
        <v>94952</v>
      </c>
      <c r="D6">
        <v>94952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639</v>
      </c>
      <c r="N6" t="s">
        <v>301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192</v>
      </c>
      <c r="AA6" s="2">
        <v>42759.143217592595</v>
      </c>
      <c r="AB6" s="2">
        <v>42795.058958333335</v>
      </c>
      <c r="AD6">
        <v>4</v>
      </c>
      <c r="AE6" t="str">
        <f t="shared" ca="1" si="4"/>
        <v>ADE</v>
      </c>
      <c r="AF6" t="str">
        <f t="shared" ca="1" si="5"/>
        <v>Avitus_1.4.0.60-20170322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44</v>
      </c>
      <c r="B7">
        <f t="shared" si="1"/>
        <v>8</v>
      </c>
      <c r="C7" s="4">
        <f t="shared" ca="1" si="2"/>
        <v>95010</v>
      </c>
      <c r="D7">
        <v>95010</v>
      </c>
      <c r="E7" t="s">
        <v>251</v>
      </c>
      <c r="F7" t="s">
        <v>45</v>
      </c>
      <c r="G7" t="s">
        <v>55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639</v>
      </c>
      <c r="N7" t="s">
        <v>302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95</v>
      </c>
      <c r="X7" t="s">
        <v>145</v>
      </c>
      <c r="Y7" t="s">
        <v>484</v>
      </c>
      <c r="AA7" s="2">
        <v>42760.091064814813</v>
      </c>
      <c r="AB7" s="2">
        <v>42795.057928240742</v>
      </c>
      <c r="AD7">
        <v>6</v>
      </c>
      <c r="AE7" t="str">
        <f t="shared" ca="1" si="4"/>
        <v>ADE</v>
      </c>
      <c r="AF7" t="str">
        <f t="shared" ca="1" si="5"/>
        <v>Avitus_1.4.0.60-20170322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31</v>
      </c>
      <c r="B8">
        <f t="shared" si="1"/>
        <v>1</v>
      </c>
      <c r="C8" s="4">
        <f t="shared" ca="1" si="2"/>
        <v>95630</v>
      </c>
      <c r="D8">
        <v>95630</v>
      </c>
      <c r="E8" t="s">
        <v>248</v>
      </c>
      <c r="F8" t="s">
        <v>45</v>
      </c>
      <c r="G8" t="s">
        <v>55</v>
      </c>
      <c r="H8" t="s">
        <v>184</v>
      </c>
      <c r="I8" t="s">
        <v>68</v>
      </c>
      <c r="J8" t="s">
        <v>123</v>
      </c>
      <c r="K8" t="str">
        <f t="shared" ca="1" si="3"/>
        <v>Fixed, CRB coming</v>
      </c>
      <c r="L8" t="s">
        <v>484</v>
      </c>
      <c r="M8" t="s">
        <v>630</v>
      </c>
      <c r="N8" t="s">
        <v>289</v>
      </c>
      <c r="Q8" t="s">
        <v>82</v>
      </c>
      <c r="S8" t="s">
        <v>269</v>
      </c>
      <c r="T8" t="s">
        <v>51</v>
      </c>
      <c r="U8" t="s">
        <v>39</v>
      </c>
      <c r="V8" t="s">
        <v>82</v>
      </c>
      <c r="W8" t="s">
        <v>95</v>
      </c>
      <c r="X8" t="s">
        <v>290</v>
      </c>
      <c r="Y8" t="s">
        <v>484</v>
      </c>
      <c r="AA8" s="2">
        <v>42774.405694444446</v>
      </c>
      <c r="AB8" s="2">
        <v>42802.982881944445</v>
      </c>
      <c r="AD8">
        <v>4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P2</v>
      </c>
    </row>
    <row r="9" spans="1:34" x14ac:dyDescent="0.3">
      <c r="A9">
        <f t="shared" si="0"/>
        <v>23</v>
      </c>
      <c r="B9">
        <f t="shared" si="1"/>
        <v>1</v>
      </c>
      <c r="C9" s="4">
        <f t="shared" ca="1" si="2"/>
        <v>96027</v>
      </c>
      <c r="D9">
        <v>96027</v>
      </c>
      <c r="E9" t="s">
        <v>138</v>
      </c>
      <c r="F9" t="s">
        <v>45</v>
      </c>
      <c r="G9" t="s">
        <v>445</v>
      </c>
      <c r="H9" t="s">
        <v>94</v>
      </c>
      <c r="I9" t="s">
        <v>247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458</v>
      </c>
      <c r="Q9" t="s">
        <v>82</v>
      </c>
      <c r="S9" t="s">
        <v>269</v>
      </c>
      <c r="T9" t="s">
        <v>23</v>
      </c>
      <c r="U9" t="s">
        <v>22</v>
      </c>
      <c r="V9" t="s">
        <v>29</v>
      </c>
      <c r="W9" t="s">
        <v>54</v>
      </c>
      <c r="X9" t="s">
        <v>412</v>
      </c>
      <c r="Y9" t="s">
        <v>484</v>
      </c>
      <c r="Z9" t="s">
        <v>119</v>
      </c>
      <c r="AA9" s="2">
        <v>42782.220729166664</v>
      </c>
      <c r="AB9" s="2">
        <v>42802.698298611111</v>
      </c>
      <c r="AD9">
        <v>3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P0</v>
      </c>
    </row>
    <row r="10" spans="1:34" x14ac:dyDescent="0.3">
      <c r="A10">
        <f t="shared" si="0"/>
        <v>18</v>
      </c>
      <c r="B10">
        <f t="shared" si="1"/>
        <v>3</v>
      </c>
      <c r="C10" s="4">
        <f t="shared" ca="1" si="2"/>
        <v>96257</v>
      </c>
      <c r="D10">
        <v>96257</v>
      </c>
      <c r="E10" t="s">
        <v>110</v>
      </c>
      <c r="F10" t="s">
        <v>45</v>
      </c>
      <c r="G10" t="s">
        <v>46</v>
      </c>
      <c r="H10" t="s">
        <v>184</v>
      </c>
      <c r="I10" t="s">
        <v>649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535</v>
      </c>
      <c r="Q10" t="s">
        <v>82</v>
      </c>
      <c r="S10" t="s">
        <v>269</v>
      </c>
      <c r="T10" t="s">
        <v>23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AA10" s="2">
        <v>42787.972685185188</v>
      </c>
      <c r="AB10" s="2">
        <v>42800.055196759262</v>
      </c>
      <c r="AD10">
        <v>4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P0</v>
      </c>
    </row>
    <row r="11" spans="1:34" x14ac:dyDescent="0.3">
      <c r="A11">
        <f t="shared" si="0"/>
        <v>15</v>
      </c>
      <c r="B11">
        <f t="shared" si="1"/>
        <v>12</v>
      </c>
      <c r="C11" s="4">
        <f t="shared" ca="1" si="2"/>
        <v>96357</v>
      </c>
      <c r="D11">
        <v>96357</v>
      </c>
      <c r="E11" t="s">
        <v>248</v>
      </c>
      <c r="F11" t="s">
        <v>45</v>
      </c>
      <c r="G11" t="s">
        <v>55</v>
      </c>
      <c r="H11" t="s">
        <v>184</v>
      </c>
      <c r="I11" t="s">
        <v>81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585</v>
      </c>
      <c r="Q11" t="s">
        <v>82</v>
      </c>
      <c r="S11" t="s">
        <v>269</v>
      </c>
      <c r="T11" t="s">
        <v>36</v>
      </c>
      <c r="U11" t="s">
        <v>35</v>
      </c>
      <c r="V11" t="s">
        <v>82</v>
      </c>
      <c r="W11" t="s">
        <v>95</v>
      </c>
      <c r="X11" t="s">
        <v>410</v>
      </c>
      <c r="Y11" t="s">
        <v>484</v>
      </c>
      <c r="AA11" s="2">
        <v>42790.228784722225</v>
      </c>
      <c r="AB11" s="2">
        <v>42793.251180555555</v>
      </c>
      <c r="AD11">
        <v>1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15</v>
      </c>
      <c r="B12">
        <f t="shared" si="1"/>
        <v>12</v>
      </c>
      <c r="C12" s="4">
        <f t="shared" ca="1" si="2"/>
        <v>96366</v>
      </c>
      <c r="D12">
        <v>96366</v>
      </c>
      <c r="E12" t="s">
        <v>59</v>
      </c>
      <c r="F12" t="s">
        <v>45</v>
      </c>
      <c r="G12" t="s">
        <v>46</v>
      </c>
      <c r="H12" t="s">
        <v>184</v>
      </c>
      <c r="I12" t="s">
        <v>81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587</v>
      </c>
      <c r="P12" t="s">
        <v>117</v>
      </c>
      <c r="Q12" t="s">
        <v>82</v>
      </c>
      <c r="S12" t="s">
        <v>269</v>
      </c>
      <c r="T12" t="s">
        <v>36</v>
      </c>
      <c r="U12" t="s">
        <v>35</v>
      </c>
      <c r="V12" t="s">
        <v>82</v>
      </c>
      <c r="W12" t="s">
        <v>109</v>
      </c>
      <c r="X12" t="s">
        <v>410</v>
      </c>
      <c r="Y12" t="s">
        <v>484</v>
      </c>
      <c r="AA12" s="2">
        <v>42790.25513888889</v>
      </c>
      <c r="AB12" s="2">
        <v>42793.286423611113</v>
      </c>
      <c r="AD12">
        <v>1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15</v>
      </c>
      <c r="B13">
        <f t="shared" si="1"/>
        <v>9</v>
      </c>
      <c r="C13" s="4">
        <f t="shared" ca="1" si="2"/>
        <v>96370</v>
      </c>
      <c r="D13">
        <v>96370</v>
      </c>
      <c r="E13" t="s">
        <v>62</v>
      </c>
      <c r="F13" t="s">
        <v>45</v>
      </c>
      <c r="G13" t="s">
        <v>46</v>
      </c>
      <c r="H13" t="s">
        <v>184</v>
      </c>
      <c r="I13" t="s">
        <v>560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591</v>
      </c>
      <c r="Q13" t="s">
        <v>82</v>
      </c>
      <c r="S13" t="s">
        <v>269</v>
      </c>
      <c r="T13" t="s">
        <v>23</v>
      </c>
      <c r="U13" t="s">
        <v>39</v>
      </c>
      <c r="V13" t="s">
        <v>82</v>
      </c>
      <c r="W13" t="s">
        <v>95</v>
      </c>
      <c r="X13" t="s">
        <v>405</v>
      </c>
      <c r="Y13" t="s">
        <v>484</v>
      </c>
      <c r="AA13" s="2">
        <v>42790.31486111111</v>
      </c>
      <c r="AB13" s="2">
        <v>42794.964004629626</v>
      </c>
      <c r="AD13">
        <v>6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2</v>
      </c>
      <c r="B14">
        <f t="shared" si="1"/>
        <v>1</v>
      </c>
      <c r="C14" s="4">
        <f t="shared" ca="1" si="2"/>
        <v>96765</v>
      </c>
      <c r="D14">
        <v>96765</v>
      </c>
      <c r="E14" t="s">
        <v>650</v>
      </c>
      <c r="F14" t="s">
        <v>45</v>
      </c>
      <c r="G14" t="s">
        <v>266</v>
      </c>
      <c r="H14" t="s">
        <v>156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669</v>
      </c>
      <c r="Q14" t="s">
        <v>82</v>
      </c>
      <c r="S14" t="s">
        <v>269</v>
      </c>
      <c r="T14" t="s">
        <v>36</v>
      </c>
      <c r="U14" t="s">
        <v>50</v>
      </c>
      <c r="V14" t="s">
        <v>82</v>
      </c>
      <c r="W14" t="s">
        <v>105</v>
      </c>
      <c r="X14" t="s">
        <v>650</v>
      </c>
      <c r="Y14" t="s">
        <v>484</v>
      </c>
      <c r="AA14" s="2">
        <v>42801.107604166667</v>
      </c>
      <c r="AB14" s="2">
        <v>42802.684305555558</v>
      </c>
      <c r="AD14">
        <v>3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P2</v>
      </c>
    </row>
    <row r="15" spans="1:34" x14ac:dyDescent="0.3">
      <c r="A15">
        <f t="shared" si="0"/>
        <v>2</v>
      </c>
      <c r="B15">
        <f t="shared" si="1"/>
        <v>0</v>
      </c>
      <c r="C15" s="4">
        <f t="shared" ca="1" si="2"/>
        <v>96764</v>
      </c>
      <c r="D15">
        <v>96764</v>
      </c>
      <c r="E15" t="s">
        <v>412</v>
      </c>
      <c r="F15" t="s">
        <v>63</v>
      </c>
      <c r="G15" t="s">
        <v>647</v>
      </c>
      <c r="H15" t="s">
        <v>156</v>
      </c>
      <c r="I15" t="s">
        <v>123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653</v>
      </c>
      <c r="Q15" t="s">
        <v>21</v>
      </c>
      <c r="S15" t="s">
        <v>269</v>
      </c>
      <c r="T15" t="s">
        <v>23</v>
      </c>
      <c r="U15" t="s">
        <v>22</v>
      </c>
      <c r="V15" t="s">
        <v>82</v>
      </c>
      <c r="W15" t="s">
        <v>90</v>
      </c>
      <c r="X15" t="s">
        <v>654</v>
      </c>
      <c r="Y15" t="s">
        <v>484</v>
      </c>
      <c r="AA15" s="2">
        <v>42801.104432870372</v>
      </c>
      <c r="AB15" s="2">
        <v>42803.145555555559</v>
      </c>
      <c r="AD15">
        <v>8</v>
      </c>
      <c r="AE15" t="str">
        <f t="shared" ca="1" si="4"/>
        <v>AvatarFS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P2</v>
      </c>
    </row>
    <row r="16" spans="1:34" x14ac:dyDescent="0.3">
      <c r="A16">
        <f t="shared" si="0"/>
        <v>101</v>
      </c>
      <c r="B16">
        <f t="shared" si="1"/>
        <v>2</v>
      </c>
      <c r="C16" s="4">
        <f t="shared" ca="1" si="2"/>
        <v>92985</v>
      </c>
      <c r="D16">
        <v>92985</v>
      </c>
      <c r="E16" t="s">
        <v>104</v>
      </c>
      <c r="F16" t="s">
        <v>63</v>
      </c>
      <c r="G16" t="s">
        <v>64</v>
      </c>
      <c r="H16" t="s">
        <v>184</v>
      </c>
      <c r="I16" t="s">
        <v>245</v>
      </c>
      <c r="J16" t="s">
        <v>123</v>
      </c>
      <c r="K16" t="str">
        <f t="shared" ca="1" si="3"/>
        <v>.</v>
      </c>
      <c r="L16" t="s">
        <v>484</v>
      </c>
      <c r="M16" t="s">
        <v>494</v>
      </c>
      <c r="N16" t="s">
        <v>307</v>
      </c>
      <c r="Q16" t="s">
        <v>82</v>
      </c>
      <c r="S16" t="s">
        <v>269</v>
      </c>
      <c r="T16" t="s">
        <v>36</v>
      </c>
      <c r="U16" t="s">
        <v>22</v>
      </c>
      <c r="V16" t="s">
        <v>29</v>
      </c>
      <c r="W16" t="s">
        <v>95</v>
      </c>
      <c r="X16" t="s">
        <v>62</v>
      </c>
      <c r="Y16" t="s">
        <v>484</v>
      </c>
      <c r="AA16" s="2">
        <v>42702.945590277777</v>
      </c>
      <c r="AB16" s="2">
        <v>42801.423750000002</v>
      </c>
      <c r="AD16">
        <v>6</v>
      </c>
      <c r="AE16" t="str">
        <f t="shared" ca="1" si="4"/>
        <v>AvatarFS</v>
      </c>
      <c r="AF16" t="str">
        <f t="shared" ca="1" si="5"/>
        <v>Avitus_1.4.0.55-20170215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59</v>
      </c>
      <c r="B17">
        <f t="shared" si="1"/>
        <v>15</v>
      </c>
      <c r="C17" s="4">
        <f t="shared" ca="1" si="2"/>
        <v>94384</v>
      </c>
      <c r="D17">
        <v>94384</v>
      </c>
      <c r="E17" t="s">
        <v>130</v>
      </c>
      <c r="F17" t="s">
        <v>63</v>
      </c>
      <c r="G17" t="s">
        <v>64</v>
      </c>
      <c r="H17" t="s">
        <v>184</v>
      </c>
      <c r="I17" t="s">
        <v>81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308</v>
      </c>
      <c r="Q17" t="s">
        <v>82</v>
      </c>
      <c r="S17" t="s">
        <v>269</v>
      </c>
      <c r="T17" t="s">
        <v>36</v>
      </c>
      <c r="U17" t="s">
        <v>22</v>
      </c>
      <c r="V17" t="s">
        <v>82</v>
      </c>
      <c r="W17" t="s">
        <v>90</v>
      </c>
      <c r="X17" t="s">
        <v>300</v>
      </c>
      <c r="Y17" t="s">
        <v>484</v>
      </c>
      <c r="AA17" s="2">
        <v>42745.123425925929</v>
      </c>
      <c r="AB17" s="2">
        <v>42790.00309027778</v>
      </c>
      <c r="AD17">
        <v>8</v>
      </c>
      <c r="AE17" t="str">
        <f t="shared" ca="1" si="4"/>
        <v>AvatarFS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42</v>
      </c>
      <c r="B18">
        <f t="shared" si="1"/>
        <v>1</v>
      </c>
      <c r="C18" s="4">
        <f t="shared" ca="1" si="2"/>
        <v>95107</v>
      </c>
      <c r="D18">
        <v>95107</v>
      </c>
      <c r="E18" t="s">
        <v>146</v>
      </c>
      <c r="F18" t="s">
        <v>63</v>
      </c>
      <c r="G18" t="s">
        <v>66</v>
      </c>
      <c r="H18" t="s">
        <v>184</v>
      </c>
      <c r="I18" t="s">
        <v>30</v>
      </c>
      <c r="J18" t="s">
        <v>123</v>
      </c>
      <c r="K18" t="str">
        <f t="shared" ca="1" si="3"/>
        <v>.</v>
      </c>
      <c r="L18" t="s">
        <v>484</v>
      </c>
      <c r="M18" t="s">
        <v>630</v>
      </c>
      <c r="N18" t="s">
        <v>309</v>
      </c>
      <c r="P18" t="s">
        <v>210</v>
      </c>
      <c r="Q18" t="s">
        <v>82</v>
      </c>
      <c r="S18" t="s">
        <v>269</v>
      </c>
      <c r="T18" t="s">
        <v>23</v>
      </c>
      <c r="U18" t="s">
        <v>22</v>
      </c>
      <c r="V18" t="s">
        <v>82</v>
      </c>
      <c r="W18" t="s">
        <v>54</v>
      </c>
      <c r="X18" t="s">
        <v>146</v>
      </c>
      <c r="Y18" t="s">
        <v>484</v>
      </c>
      <c r="AA18" s="2">
        <v>42762.147650462961</v>
      </c>
      <c r="AB18" s="2">
        <v>42802.695787037039</v>
      </c>
      <c r="AD18">
        <v>4</v>
      </c>
      <c r="AE18" t="str">
        <f t="shared" ca="1" si="4"/>
        <v>AvatarFS</v>
      </c>
      <c r="AF18" t="str">
        <f t="shared" ca="1" si="5"/>
        <v>Avitus_1.4.0.59-20170315</v>
      </c>
      <c r="AG18" t="str">
        <f t="shared" ca="1" si="6"/>
        <v>NoWaive</v>
      </c>
      <c r="AH18" t="str">
        <f t="shared" ca="1" si="7"/>
        <v>P0</v>
      </c>
    </row>
    <row r="19" spans="1:34" x14ac:dyDescent="0.3">
      <c r="A19">
        <f t="shared" si="0"/>
        <v>23</v>
      </c>
      <c r="B19">
        <f t="shared" si="1"/>
        <v>1</v>
      </c>
      <c r="C19" s="4">
        <f t="shared" ca="1" si="2"/>
        <v>96022</v>
      </c>
      <c r="D19">
        <v>96022</v>
      </c>
      <c r="E19" t="s">
        <v>104</v>
      </c>
      <c r="F19" t="s">
        <v>63</v>
      </c>
      <c r="G19" t="s">
        <v>446</v>
      </c>
      <c r="H19" t="s">
        <v>184</v>
      </c>
      <c r="I19" t="s">
        <v>245</v>
      </c>
      <c r="J19" t="s">
        <v>123</v>
      </c>
      <c r="K19" t="str">
        <f t="shared" ca="1" si="3"/>
        <v>.</v>
      </c>
      <c r="L19" t="s">
        <v>484</v>
      </c>
      <c r="M19" t="s">
        <v>630</v>
      </c>
      <c r="N19" t="s">
        <v>459</v>
      </c>
      <c r="P19" t="s">
        <v>101</v>
      </c>
      <c r="Q19" t="s">
        <v>82</v>
      </c>
      <c r="S19" t="s">
        <v>269</v>
      </c>
      <c r="T19" t="s">
        <v>51</v>
      </c>
      <c r="U19" t="s">
        <v>35</v>
      </c>
      <c r="V19" t="s">
        <v>29</v>
      </c>
      <c r="W19" t="s">
        <v>54</v>
      </c>
      <c r="X19" t="s">
        <v>412</v>
      </c>
      <c r="Y19" t="s">
        <v>103</v>
      </c>
      <c r="AA19" s="2">
        <v>42782.211585648147</v>
      </c>
      <c r="AB19" s="2">
        <v>42802.185312499998</v>
      </c>
      <c r="AD19">
        <v>4</v>
      </c>
      <c r="AE19" t="str">
        <f t="shared" ca="1" si="4"/>
        <v>AvatarFS</v>
      </c>
      <c r="AF19" t="str">
        <f t="shared" ca="1" si="5"/>
        <v>Avitus_1.4.0.58-20170308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17</v>
      </c>
      <c r="B20">
        <f t="shared" si="1"/>
        <v>3</v>
      </c>
      <c r="C20" s="4">
        <f t="shared" ca="1" si="2"/>
        <v>96279</v>
      </c>
      <c r="D20">
        <v>96279</v>
      </c>
      <c r="E20" t="s">
        <v>56</v>
      </c>
      <c r="F20" t="s">
        <v>63</v>
      </c>
      <c r="G20" t="s">
        <v>55</v>
      </c>
      <c r="H20" t="s">
        <v>184</v>
      </c>
      <c r="I20" t="s">
        <v>649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545</v>
      </c>
      <c r="Q20" t="s">
        <v>82</v>
      </c>
      <c r="S20" t="s">
        <v>269</v>
      </c>
      <c r="T20" t="s">
        <v>36</v>
      </c>
      <c r="U20" t="s">
        <v>22</v>
      </c>
      <c r="V20" t="s">
        <v>82</v>
      </c>
      <c r="W20" t="s">
        <v>90</v>
      </c>
      <c r="X20" t="s">
        <v>405</v>
      </c>
      <c r="Y20" t="s">
        <v>100</v>
      </c>
      <c r="AA20" s="2">
        <v>42788.363287037035</v>
      </c>
      <c r="AB20" s="2">
        <v>42800.174155092594</v>
      </c>
      <c r="AD20">
        <v>2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5</v>
      </c>
      <c r="B21">
        <f t="shared" si="1"/>
        <v>0</v>
      </c>
      <c r="C21" s="4">
        <f t="shared" ca="1" si="2"/>
        <v>96673</v>
      </c>
      <c r="D21">
        <v>96673</v>
      </c>
      <c r="E21" t="s">
        <v>410</v>
      </c>
      <c r="F21" t="s">
        <v>63</v>
      </c>
      <c r="G21" t="s">
        <v>647</v>
      </c>
      <c r="H21" t="s">
        <v>184</v>
      </c>
      <c r="I21" t="s">
        <v>81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670</v>
      </c>
      <c r="Q21" t="s">
        <v>82</v>
      </c>
      <c r="S21" t="s">
        <v>269</v>
      </c>
      <c r="T21" t="s">
        <v>23</v>
      </c>
      <c r="U21" t="s">
        <v>22</v>
      </c>
      <c r="V21" t="s">
        <v>82</v>
      </c>
      <c r="W21" t="s">
        <v>90</v>
      </c>
      <c r="X21" t="s">
        <v>654</v>
      </c>
      <c r="Y21" t="s">
        <v>484</v>
      </c>
      <c r="AA21" s="2">
        <v>42798.216932870368</v>
      </c>
      <c r="AB21" s="2">
        <v>42803.191574074073</v>
      </c>
      <c r="AD21">
        <v>4</v>
      </c>
      <c r="AE21" t="str">
        <f t="shared" ca="1" si="4"/>
        <v>AvatarFS</v>
      </c>
      <c r="AF21" t="str">
        <f t="shared" ca="1" si="5"/>
        <v xml:space="preserve"> ---</v>
      </c>
      <c r="AG21" t="str">
        <f t="shared" ca="1" si="6"/>
        <v>NoWaive</v>
      </c>
      <c r="AH21" t="str">
        <f t="shared" ca="1" si="7"/>
        <v>P0</v>
      </c>
    </row>
    <row r="22" spans="1:34" x14ac:dyDescent="0.3">
      <c r="A22">
        <f t="shared" si="0"/>
        <v>340</v>
      </c>
      <c r="B22">
        <f t="shared" si="1"/>
        <v>49</v>
      </c>
      <c r="C22" s="4">
        <f t="shared" ca="1" si="2"/>
        <v>79691</v>
      </c>
      <c r="D22">
        <v>79691</v>
      </c>
      <c r="E22" t="s">
        <v>69</v>
      </c>
      <c r="F22" t="s">
        <v>70</v>
      </c>
      <c r="G22" t="s">
        <v>71</v>
      </c>
      <c r="H22" t="s">
        <v>184</v>
      </c>
      <c r="I22" t="s">
        <v>68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310</v>
      </c>
      <c r="Q22" t="s">
        <v>82</v>
      </c>
      <c r="S22" t="s">
        <v>269</v>
      </c>
      <c r="T22" t="s">
        <v>23</v>
      </c>
      <c r="U22" t="s">
        <v>22</v>
      </c>
      <c r="V22" t="s">
        <v>82</v>
      </c>
      <c r="W22" t="s">
        <v>95</v>
      </c>
      <c r="X22" t="s">
        <v>311</v>
      </c>
      <c r="Y22" t="s">
        <v>484</v>
      </c>
      <c r="Z22" t="s">
        <v>312</v>
      </c>
      <c r="AA22" s="2">
        <v>42458.048437500001</v>
      </c>
      <c r="AB22" s="2">
        <v>42755.033599537041</v>
      </c>
      <c r="AD22">
        <v>6</v>
      </c>
      <c r="AE22" t="str">
        <f t="shared" ca="1" si="4"/>
        <v>Documentation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248</v>
      </c>
      <c r="B23">
        <f t="shared" si="1"/>
        <v>32</v>
      </c>
      <c r="C23" s="4">
        <f t="shared" ca="1" si="2"/>
        <v>85572</v>
      </c>
      <c r="D23">
        <v>85572</v>
      </c>
      <c r="E23" t="s">
        <v>252</v>
      </c>
      <c r="F23" t="s">
        <v>70</v>
      </c>
      <c r="G23" t="s">
        <v>71</v>
      </c>
      <c r="H23" t="s">
        <v>184</v>
      </c>
      <c r="I23" t="s">
        <v>81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313</v>
      </c>
      <c r="Q23" t="s">
        <v>82</v>
      </c>
      <c r="S23" t="s">
        <v>269</v>
      </c>
      <c r="T23" t="s">
        <v>23</v>
      </c>
      <c r="U23" t="s">
        <v>39</v>
      </c>
      <c r="V23" t="s">
        <v>82</v>
      </c>
      <c r="W23" t="s">
        <v>95</v>
      </c>
      <c r="X23" t="s">
        <v>272</v>
      </c>
      <c r="Y23" t="s">
        <v>484</v>
      </c>
      <c r="AA23" s="2">
        <v>42552.705081018517</v>
      </c>
      <c r="AB23" s="2">
        <v>42773.558530092596</v>
      </c>
      <c r="AD23">
        <v>6</v>
      </c>
      <c r="AE23" t="str">
        <f t="shared" ca="1" si="4"/>
        <v>Documentation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190</v>
      </c>
      <c r="B24">
        <f t="shared" si="1"/>
        <v>49</v>
      </c>
      <c r="C24" s="4">
        <f t="shared" ca="1" si="2"/>
        <v>88250</v>
      </c>
      <c r="D24">
        <v>88250</v>
      </c>
      <c r="E24" t="s">
        <v>72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314</v>
      </c>
      <c r="Q24" t="s">
        <v>82</v>
      </c>
      <c r="S24" t="s">
        <v>269</v>
      </c>
      <c r="T24" t="s">
        <v>23</v>
      </c>
      <c r="U24" t="s">
        <v>39</v>
      </c>
      <c r="V24" t="s">
        <v>82</v>
      </c>
      <c r="W24" t="s">
        <v>105</v>
      </c>
      <c r="X24" t="s">
        <v>315</v>
      </c>
      <c r="Y24" t="s">
        <v>484</v>
      </c>
      <c r="Z24" t="s">
        <v>316</v>
      </c>
      <c r="AA24" s="2">
        <v>42611.350347222222</v>
      </c>
      <c r="AB24" s="2">
        <v>42755.033576388887</v>
      </c>
      <c r="AD24">
        <v>7</v>
      </c>
      <c r="AE24" t="str">
        <f t="shared" ca="1" si="4"/>
        <v>Documentation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0</v>
      </c>
      <c r="B25">
        <f t="shared" si="1"/>
        <v>0</v>
      </c>
      <c r="C25" s="4">
        <f t="shared" ca="1" si="2"/>
        <v>96893</v>
      </c>
      <c r="D25">
        <v>96893</v>
      </c>
      <c r="E25" t="s">
        <v>140</v>
      </c>
      <c r="F25" t="s">
        <v>253</v>
      </c>
      <c r="G25" t="s">
        <v>702</v>
      </c>
      <c r="H25" t="s">
        <v>94</v>
      </c>
      <c r="I25" t="s">
        <v>123</v>
      </c>
      <c r="J25" t="s">
        <v>123</v>
      </c>
      <c r="K25" t="str">
        <f t="shared" ca="1" si="3"/>
        <v>NTR</v>
      </c>
      <c r="L25" t="s">
        <v>484</v>
      </c>
      <c r="M25" t="s">
        <v>484</v>
      </c>
      <c r="N25" t="s">
        <v>707</v>
      </c>
      <c r="Q25" t="s">
        <v>21</v>
      </c>
      <c r="S25" t="s">
        <v>269</v>
      </c>
      <c r="T25" t="s">
        <v>23</v>
      </c>
      <c r="U25" t="s">
        <v>22</v>
      </c>
      <c r="V25" t="s">
        <v>82</v>
      </c>
      <c r="W25" t="s">
        <v>95</v>
      </c>
      <c r="X25" t="s">
        <v>257</v>
      </c>
      <c r="Y25" t="s">
        <v>484</v>
      </c>
      <c r="AA25" s="2">
        <v>42803.157187500001</v>
      </c>
      <c r="AB25" s="2">
        <v>42803.194074074076</v>
      </c>
      <c r="AD25">
        <v>3</v>
      </c>
      <c r="AE25" t="str">
        <f t="shared" ca="1" si="4"/>
        <v>NTR</v>
      </c>
      <c r="AF25" t="str">
        <f t="shared" ca="1" si="5"/>
        <v>NoTarg</v>
      </c>
      <c r="AG25" t="str">
        <f t="shared" ca="1" si="6"/>
        <v>NoWaive</v>
      </c>
      <c r="AH25" t="str">
        <f t="shared" ca="1" si="7"/>
        <v>NTR</v>
      </c>
    </row>
    <row r="26" spans="1:34" x14ac:dyDescent="0.3">
      <c r="A26">
        <f t="shared" si="0"/>
        <v>29</v>
      </c>
      <c r="B26">
        <f t="shared" si="1"/>
        <v>1</v>
      </c>
      <c r="C26" s="4">
        <f t="shared" ca="1" si="2"/>
        <v>95735</v>
      </c>
      <c r="D26">
        <v>95735</v>
      </c>
      <c r="E26" t="s">
        <v>179</v>
      </c>
      <c r="F26" t="s">
        <v>253</v>
      </c>
      <c r="G26" t="s">
        <v>258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711</v>
      </c>
      <c r="Q26" t="s">
        <v>82</v>
      </c>
      <c r="S26" t="s">
        <v>269</v>
      </c>
      <c r="T26" t="s">
        <v>36</v>
      </c>
      <c r="U26" t="s">
        <v>39</v>
      </c>
      <c r="V26" t="s">
        <v>82</v>
      </c>
      <c r="W26" t="s">
        <v>172</v>
      </c>
      <c r="X26" t="s">
        <v>325</v>
      </c>
      <c r="Y26" t="s">
        <v>484</v>
      </c>
      <c r="Z26" t="s">
        <v>319</v>
      </c>
      <c r="AA26" s="2">
        <v>42776.532141203701</v>
      </c>
      <c r="AB26" s="2">
        <v>42802.334467592591</v>
      </c>
      <c r="AD26">
        <v>12</v>
      </c>
      <c r="AE26" t="str">
        <f t="shared" ca="1" si="4"/>
        <v>File Access Auditing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3</v>
      </c>
      <c r="B27">
        <f t="shared" si="1"/>
        <v>1</v>
      </c>
      <c r="C27" s="4">
        <f t="shared" ca="1" si="2"/>
        <v>96717</v>
      </c>
      <c r="D27">
        <v>96717</v>
      </c>
      <c r="E27" t="s">
        <v>113</v>
      </c>
      <c r="F27" t="s">
        <v>253</v>
      </c>
      <c r="G27" t="s">
        <v>256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630</v>
      </c>
      <c r="N27" t="s">
        <v>672</v>
      </c>
      <c r="Q27" t="s">
        <v>82</v>
      </c>
      <c r="S27" t="s">
        <v>269</v>
      </c>
      <c r="T27" t="s">
        <v>36</v>
      </c>
      <c r="U27" t="s">
        <v>50</v>
      </c>
      <c r="V27" t="s">
        <v>82</v>
      </c>
      <c r="W27" t="s">
        <v>52</v>
      </c>
      <c r="X27" t="s">
        <v>113</v>
      </c>
      <c r="Y27" t="s">
        <v>484</v>
      </c>
      <c r="Z27" t="s">
        <v>319</v>
      </c>
      <c r="AA27" s="2">
        <v>42800.396087962959</v>
      </c>
      <c r="AB27" s="2">
        <v>42802.460439814815</v>
      </c>
      <c r="AD27">
        <v>6</v>
      </c>
      <c r="AE27" t="str">
        <f t="shared" ca="1" si="4"/>
        <v>File Access Auditing</v>
      </c>
      <c r="AF27" t="str">
        <f t="shared" ca="1" si="5"/>
        <v>Avitus_1.4.0.58-20170308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2</v>
      </c>
      <c r="B28">
        <f t="shared" si="1"/>
        <v>1</v>
      </c>
      <c r="C28" s="4">
        <f t="shared" ca="1" si="2"/>
        <v>96825</v>
      </c>
      <c r="D28">
        <v>96825</v>
      </c>
      <c r="E28" t="s">
        <v>259</v>
      </c>
      <c r="F28" t="s">
        <v>253</v>
      </c>
      <c r="G28" t="s">
        <v>258</v>
      </c>
      <c r="H28" t="s">
        <v>184</v>
      </c>
      <c r="I28" t="s">
        <v>81</v>
      </c>
      <c r="J28" t="s">
        <v>729</v>
      </c>
      <c r="K28" t="str">
        <f t="shared" ca="1" si="3"/>
        <v>NTR</v>
      </c>
      <c r="L28" t="s">
        <v>484</v>
      </c>
      <c r="M28" t="s">
        <v>484</v>
      </c>
      <c r="N28" t="s">
        <v>712</v>
      </c>
      <c r="Q28" t="s">
        <v>82</v>
      </c>
      <c r="S28" t="s">
        <v>269</v>
      </c>
      <c r="T28" t="s">
        <v>51</v>
      </c>
      <c r="U28" t="s">
        <v>39</v>
      </c>
      <c r="V28" t="s">
        <v>82</v>
      </c>
      <c r="W28" t="s">
        <v>40</v>
      </c>
      <c r="X28" t="s">
        <v>713</v>
      </c>
      <c r="Y28" t="s">
        <v>484</v>
      </c>
      <c r="AA28" s="2">
        <v>42801.753854166665</v>
      </c>
      <c r="AB28" s="2">
        <v>42802.755300925928</v>
      </c>
      <c r="AD28">
        <v>11</v>
      </c>
      <c r="AE28" t="str">
        <f t="shared" ca="1" si="4"/>
        <v>NTR</v>
      </c>
      <c r="AF28" t="str">
        <f t="shared" ca="1" si="5"/>
        <v>NoTarg</v>
      </c>
      <c r="AG28" t="str">
        <f t="shared" ca="1" si="6"/>
        <v>NoWaive</v>
      </c>
      <c r="AH28" t="str">
        <f t="shared" ca="1" si="7"/>
        <v>NTR</v>
      </c>
    </row>
    <row r="29" spans="1:34" x14ac:dyDescent="0.3">
      <c r="A29">
        <f t="shared" si="0"/>
        <v>2</v>
      </c>
      <c r="B29">
        <f t="shared" si="1"/>
        <v>0</v>
      </c>
      <c r="C29" s="4">
        <f t="shared" ca="1" si="2"/>
        <v>96827</v>
      </c>
      <c r="D29">
        <v>96827</v>
      </c>
      <c r="E29" t="s">
        <v>140</v>
      </c>
      <c r="F29" t="s">
        <v>253</v>
      </c>
      <c r="G29" t="s">
        <v>254</v>
      </c>
      <c r="H29" t="s">
        <v>94</v>
      </c>
      <c r="I29" t="s">
        <v>68</v>
      </c>
      <c r="J29" t="s">
        <v>123</v>
      </c>
      <c r="K29" t="str">
        <f t="shared" ca="1" si="3"/>
        <v>NTR</v>
      </c>
      <c r="L29" t="s">
        <v>484</v>
      </c>
      <c r="M29" t="s">
        <v>630</v>
      </c>
      <c r="N29" t="s">
        <v>714</v>
      </c>
      <c r="Q29" t="s">
        <v>82</v>
      </c>
      <c r="S29" t="s">
        <v>269</v>
      </c>
      <c r="T29" t="s">
        <v>23</v>
      </c>
      <c r="U29" t="s">
        <v>22</v>
      </c>
      <c r="V29" t="s">
        <v>82</v>
      </c>
      <c r="W29" t="s">
        <v>52</v>
      </c>
      <c r="X29" t="s">
        <v>413</v>
      </c>
      <c r="Y29" t="s">
        <v>484</v>
      </c>
      <c r="Z29" t="s">
        <v>319</v>
      </c>
      <c r="AA29" s="2">
        <v>42801.872604166667</v>
      </c>
      <c r="AB29" s="2">
        <v>42803.173692129632</v>
      </c>
      <c r="AD29">
        <v>1</v>
      </c>
      <c r="AE29" t="str">
        <f t="shared" ca="1" si="4"/>
        <v>NTR</v>
      </c>
      <c r="AF29" t="str">
        <f t="shared" ca="1" si="5"/>
        <v>NoTarg</v>
      </c>
      <c r="AG29" t="str">
        <f t="shared" ca="1" si="6"/>
        <v>NoWaive</v>
      </c>
      <c r="AH29" t="str">
        <f t="shared" ca="1" si="7"/>
        <v>NTR</v>
      </c>
    </row>
    <row r="30" spans="1:34" x14ac:dyDescent="0.3">
      <c r="A30">
        <f t="shared" si="0"/>
        <v>0</v>
      </c>
      <c r="B30">
        <f t="shared" si="1"/>
        <v>0</v>
      </c>
      <c r="C30" s="4">
        <f t="shared" ca="1" si="2"/>
        <v>96889</v>
      </c>
      <c r="D30">
        <v>96889</v>
      </c>
      <c r="E30" t="s">
        <v>413</v>
      </c>
      <c r="F30" t="s">
        <v>253</v>
      </c>
      <c r="G30" t="s">
        <v>255</v>
      </c>
      <c r="H30" t="s">
        <v>94</v>
      </c>
      <c r="J30" t="s">
        <v>123</v>
      </c>
      <c r="K30" t="str">
        <f t="shared" ca="1" si="3"/>
        <v>NTR</v>
      </c>
      <c r="L30" t="s">
        <v>484</v>
      </c>
      <c r="M30" t="s">
        <v>484</v>
      </c>
      <c r="N30" t="s">
        <v>715</v>
      </c>
      <c r="P30" t="s">
        <v>716</v>
      </c>
      <c r="Q30" t="s">
        <v>82</v>
      </c>
      <c r="S30" t="s">
        <v>269</v>
      </c>
      <c r="T30" t="s">
        <v>36</v>
      </c>
      <c r="U30" t="s">
        <v>22</v>
      </c>
      <c r="V30" t="s">
        <v>156</v>
      </c>
      <c r="W30" t="s">
        <v>95</v>
      </c>
      <c r="X30" t="s">
        <v>257</v>
      </c>
      <c r="Y30" t="s">
        <v>484</v>
      </c>
      <c r="AA30" s="2">
        <v>42803.132060185184</v>
      </c>
      <c r="AB30" s="2">
        <v>42803.184745370374</v>
      </c>
      <c r="AD30">
        <v>3</v>
      </c>
      <c r="AE30" t="str">
        <f t="shared" ca="1" si="4"/>
        <v>NTR</v>
      </c>
      <c r="AF30" t="str">
        <f t="shared" ca="1" si="5"/>
        <v>NoTarg</v>
      </c>
      <c r="AG30" t="str">
        <f t="shared" ca="1" si="6"/>
        <v>NoWaive</v>
      </c>
      <c r="AH30" t="str">
        <f t="shared" ca="1" si="7"/>
        <v>NTR</v>
      </c>
    </row>
    <row r="31" spans="1:34" x14ac:dyDescent="0.3">
      <c r="A31">
        <f t="shared" si="0"/>
        <v>12</v>
      </c>
      <c r="B31">
        <f t="shared" si="1"/>
        <v>1</v>
      </c>
      <c r="C31" s="4">
        <f t="shared" ca="1" si="2"/>
        <v>96441</v>
      </c>
      <c r="D31">
        <v>96441</v>
      </c>
      <c r="E31" t="s">
        <v>703</v>
      </c>
      <c r="F31" t="s">
        <v>48</v>
      </c>
      <c r="G31" t="s">
        <v>466</v>
      </c>
      <c r="H31" t="s">
        <v>184</v>
      </c>
      <c r="I31" t="s">
        <v>81</v>
      </c>
      <c r="J31" t="s">
        <v>123</v>
      </c>
      <c r="K31" t="str">
        <f t="shared" ca="1" si="3"/>
        <v>NTR</v>
      </c>
      <c r="L31" t="s">
        <v>484</v>
      </c>
      <c r="M31" t="s">
        <v>484</v>
      </c>
      <c r="N31" t="s">
        <v>717</v>
      </c>
      <c r="Q31" t="s">
        <v>82</v>
      </c>
      <c r="S31" t="s">
        <v>269</v>
      </c>
      <c r="T31" t="s">
        <v>36</v>
      </c>
      <c r="U31" t="s">
        <v>35</v>
      </c>
      <c r="V31" t="s">
        <v>82</v>
      </c>
      <c r="W31" t="s">
        <v>54</v>
      </c>
      <c r="X31" t="s">
        <v>41</v>
      </c>
      <c r="Y31" t="s">
        <v>484</v>
      </c>
      <c r="AA31" s="2">
        <v>42793.647534722222</v>
      </c>
      <c r="AB31" s="2">
        <v>42802.685624999998</v>
      </c>
      <c r="AC31" t="s">
        <v>718</v>
      </c>
      <c r="AD31">
        <v>5</v>
      </c>
      <c r="AE31" t="str">
        <f t="shared" ca="1" si="4"/>
        <v>NTR</v>
      </c>
      <c r="AF31" t="str">
        <f t="shared" ca="1" si="5"/>
        <v>NoTarg</v>
      </c>
      <c r="AG31" t="str">
        <f t="shared" ca="1" si="6"/>
        <v>NoWaive</v>
      </c>
      <c r="AH31" t="str">
        <f t="shared" ca="1" si="7"/>
        <v>NTR</v>
      </c>
    </row>
    <row r="32" spans="1:34" x14ac:dyDescent="0.3">
      <c r="A32">
        <f t="shared" si="0"/>
        <v>7</v>
      </c>
      <c r="B32">
        <f t="shared" si="1"/>
        <v>1</v>
      </c>
      <c r="C32" s="4">
        <f t="shared" ca="1" si="2"/>
        <v>96582</v>
      </c>
      <c r="D32">
        <v>96582</v>
      </c>
      <c r="E32" t="s">
        <v>465</v>
      </c>
      <c r="F32" t="s">
        <v>48</v>
      </c>
      <c r="G32" t="s">
        <v>466</v>
      </c>
      <c r="H32" t="s">
        <v>184</v>
      </c>
      <c r="I32" t="s">
        <v>30</v>
      </c>
      <c r="J32" t="s">
        <v>123</v>
      </c>
      <c r="K32" t="str">
        <f t="shared" ca="1" si="3"/>
        <v>.</v>
      </c>
      <c r="L32" t="s">
        <v>484</v>
      </c>
      <c r="M32" t="s">
        <v>630</v>
      </c>
      <c r="N32" t="s">
        <v>675</v>
      </c>
      <c r="P32" t="s">
        <v>98</v>
      </c>
      <c r="Q32" t="s">
        <v>82</v>
      </c>
      <c r="S32" t="s">
        <v>269</v>
      </c>
      <c r="T32" t="s">
        <v>36</v>
      </c>
      <c r="U32" t="s">
        <v>35</v>
      </c>
      <c r="V32" t="s">
        <v>29</v>
      </c>
      <c r="W32" t="s">
        <v>44</v>
      </c>
      <c r="X32" t="s">
        <v>41</v>
      </c>
      <c r="Y32" t="s">
        <v>484</v>
      </c>
      <c r="AA32" s="2">
        <v>42796.300358796296</v>
      </c>
      <c r="AB32" s="2">
        <v>42802.572129629632</v>
      </c>
      <c r="AD32">
        <v>1</v>
      </c>
      <c r="AE32" t="str">
        <f t="shared" ca="1" si="4"/>
        <v>FileSystem Management (IAS)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P0</v>
      </c>
    </row>
    <row r="33" spans="1:34" x14ac:dyDescent="0.3">
      <c r="A33">
        <f t="shared" si="0"/>
        <v>3</v>
      </c>
      <c r="B33">
        <f t="shared" si="1"/>
        <v>0</v>
      </c>
      <c r="C33" s="4">
        <f t="shared" ca="1" si="2"/>
        <v>96740</v>
      </c>
      <c r="D33">
        <v>96740</v>
      </c>
      <c r="E33" t="s">
        <v>414</v>
      </c>
      <c r="F33" t="s">
        <v>215</v>
      </c>
      <c r="G33" t="s">
        <v>415</v>
      </c>
      <c r="H33" t="s">
        <v>184</v>
      </c>
      <c r="I33" t="s">
        <v>81</v>
      </c>
      <c r="J33" t="s">
        <v>123</v>
      </c>
      <c r="K33" t="str">
        <f t="shared" ca="1" si="3"/>
        <v>.</v>
      </c>
      <c r="L33" t="s">
        <v>484</v>
      </c>
      <c r="M33" t="s">
        <v>630</v>
      </c>
      <c r="N33" t="s">
        <v>676</v>
      </c>
      <c r="P33" t="s">
        <v>677</v>
      </c>
      <c r="Q33" t="s">
        <v>82</v>
      </c>
      <c r="S33" t="s">
        <v>269</v>
      </c>
      <c r="T33" t="s">
        <v>36</v>
      </c>
      <c r="U33" t="s">
        <v>35</v>
      </c>
      <c r="V33" t="s">
        <v>82</v>
      </c>
      <c r="W33" t="s">
        <v>54</v>
      </c>
      <c r="X33" t="s">
        <v>41</v>
      </c>
      <c r="Y33" t="s">
        <v>484</v>
      </c>
      <c r="AA33" s="2">
        <v>42800.600127314814</v>
      </c>
      <c r="AB33" s="2">
        <v>42803.201747685183</v>
      </c>
      <c r="AD33">
        <v>3</v>
      </c>
      <c r="AE33" t="str">
        <f t="shared" ca="1" si="4"/>
        <v>Performance Monitor</v>
      </c>
      <c r="AF33" t="str">
        <f t="shared" ca="1" si="5"/>
        <v xml:space="preserve"> ---</v>
      </c>
      <c r="AG33" t="str">
        <f t="shared" ca="1" si="6"/>
        <v>NoWaive</v>
      </c>
      <c r="AH33" t="str">
        <f t="shared" ca="1" si="7"/>
        <v>P2</v>
      </c>
    </row>
    <row r="34" spans="1:34" x14ac:dyDescent="0.3">
      <c r="A34">
        <f t="shared" ref="A34:A65" si="8">DAYS360(AA34,$K$104)</f>
        <v>26</v>
      </c>
      <c r="B34">
        <f t="shared" ref="B34:B65" si="9">DAYS360(AB34,$K$104)</f>
        <v>7</v>
      </c>
      <c r="C34" s="4">
        <f t="shared" ref="C34:C65" ca="1" si="10">HYPERLINK($N$174 &amp; INDIRECT("d" &amp; ROW()),INDIRECT("d" &amp; ROW()))</f>
        <v>95826</v>
      </c>
      <c r="D34">
        <v>95826</v>
      </c>
      <c r="E34" t="s">
        <v>246</v>
      </c>
      <c r="F34" t="s">
        <v>28</v>
      </c>
      <c r="G34" t="s">
        <v>481</v>
      </c>
      <c r="H34" t="s">
        <v>184</v>
      </c>
      <c r="I34" t="s">
        <v>81</v>
      </c>
      <c r="J34" t="s">
        <v>123</v>
      </c>
      <c r="K34" t="str">
        <f t="shared" ref="K34:K65" ca="1" si="11">IFERROR(VLOOKUP($D34,INDIRECT("'" &amp; $K$103 &amp; "'!$C$2:$k$90"),8,FALSE),"NTR")</f>
        <v>.</v>
      </c>
      <c r="L34" t="s">
        <v>484</v>
      </c>
      <c r="M34" t="s">
        <v>484</v>
      </c>
      <c r="N34" t="s">
        <v>379</v>
      </c>
      <c r="P34" t="s">
        <v>38</v>
      </c>
      <c r="Q34" t="s">
        <v>287</v>
      </c>
      <c r="R34" t="s">
        <v>82</v>
      </c>
      <c r="S34" t="s">
        <v>269</v>
      </c>
      <c r="T34" t="s">
        <v>36</v>
      </c>
      <c r="U34" t="s">
        <v>22</v>
      </c>
      <c r="V34" t="s">
        <v>82</v>
      </c>
      <c r="W34" t="s">
        <v>54</v>
      </c>
      <c r="X34" t="s">
        <v>108</v>
      </c>
      <c r="Y34" t="s">
        <v>484</v>
      </c>
      <c r="AA34" s="2">
        <v>42779.683287037034</v>
      </c>
      <c r="AB34" s="2">
        <v>42796.483796296299</v>
      </c>
      <c r="AC34" t="s">
        <v>170</v>
      </c>
      <c r="AD34">
        <v>4</v>
      </c>
      <c r="AE34" t="str">
        <f t="shared" ref="AE34:AE65" ca="1" si="12">IFERROR(VLOOKUP($D34,INDIRECT("'" &amp; $K$103 &amp; "'!$C$2:$K$90"),4,FALSE),"NTR")</f>
        <v>Platform Software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P0</v>
      </c>
    </row>
    <row r="35" spans="1:34" x14ac:dyDescent="0.3">
      <c r="A35">
        <f t="shared" si="8"/>
        <v>26</v>
      </c>
      <c r="B35">
        <f t="shared" si="9"/>
        <v>3</v>
      </c>
      <c r="C35" s="4">
        <f t="shared" ca="1" si="10"/>
        <v>95829</v>
      </c>
      <c r="D35">
        <v>95829</v>
      </c>
      <c r="E35" t="s">
        <v>27</v>
      </c>
      <c r="F35" t="s">
        <v>28</v>
      </c>
      <c r="G35" t="s">
        <v>376</v>
      </c>
      <c r="H35" t="s">
        <v>184</v>
      </c>
      <c r="I35" t="s">
        <v>245</v>
      </c>
      <c r="J35" t="s">
        <v>123</v>
      </c>
      <c r="K35" t="str">
        <f t="shared" ca="1" si="11"/>
        <v>.</v>
      </c>
      <c r="L35" t="s">
        <v>484</v>
      </c>
      <c r="M35" t="s">
        <v>639</v>
      </c>
      <c r="N35" t="s">
        <v>385</v>
      </c>
      <c r="P35" t="s">
        <v>196</v>
      </c>
      <c r="Q35" t="s">
        <v>287</v>
      </c>
      <c r="R35" t="s">
        <v>82</v>
      </c>
      <c r="S35" t="s">
        <v>269</v>
      </c>
      <c r="T35" t="s">
        <v>36</v>
      </c>
      <c r="U35" t="s">
        <v>35</v>
      </c>
      <c r="V35" t="s">
        <v>279</v>
      </c>
      <c r="W35" t="s">
        <v>32</v>
      </c>
      <c r="X35" t="s">
        <v>108</v>
      </c>
      <c r="Y35" t="s">
        <v>103</v>
      </c>
      <c r="AA35" s="2">
        <v>42779.684513888889</v>
      </c>
      <c r="AB35" s="2">
        <v>42800.507881944446</v>
      </c>
      <c r="AC35" t="s">
        <v>170</v>
      </c>
      <c r="AD35">
        <v>3</v>
      </c>
      <c r="AE35" t="str">
        <f t="shared" ca="1" si="12"/>
        <v>Platform Software</v>
      </c>
      <c r="AF35" t="str">
        <f t="shared" ca="1" si="13"/>
        <v>Avitus_1.4.0.60-20170322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1</v>
      </c>
      <c r="B36">
        <f t="shared" si="9"/>
        <v>1</v>
      </c>
      <c r="C36" s="4">
        <f t="shared" ca="1" si="10"/>
        <v>96875</v>
      </c>
      <c r="D36">
        <v>96875</v>
      </c>
      <c r="E36" t="s">
        <v>185</v>
      </c>
      <c r="F36" t="s">
        <v>28</v>
      </c>
      <c r="G36" t="s">
        <v>700</v>
      </c>
      <c r="H36" t="s">
        <v>94</v>
      </c>
      <c r="I36" t="s">
        <v>701</v>
      </c>
      <c r="J36" t="s">
        <v>123</v>
      </c>
      <c r="K36" t="str">
        <f t="shared" ca="1" si="11"/>
        <v>NTR</v>
      </c>
      <c r="L36" t="s">
        <v>484</v>
      </c>
      <c r="M36" t="s">
        <v>484</v>
      </c>
      <c r="N36" t="s">
        <v>705</v>
      </c>
      <c r="Q36" t="s">
        <v>287</v>
      </c>
      <c r="R36" t="s">
        <v>82</v>
      </c>
      <c r="S36" t="s">
        <v>269</v>
      </c>
      <c r="T36" t="s">
        <v>23</v>
      </c>
      <c r="U36" t="s">
        <v>22</v>
      </c>
      <c r="V36" t="s">
        <v>82</v>
      </c>
      <c r="W36" t="s">
        <v>706</v>
      </c>
      <c r="X36" t="s">
        <v>108</v>
      </c>
      <c r="Y36" t="s">
        <v>484</v>
      </c>
      <c r="AA36" s="2">
        <v>42802.665810185186</v>
      </c>
      <c r="AB36" s="2">
        <v>42802.665810185186</v>
      </c>
      <c r="AD36">
        <v>1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8"/>
        <v>1</v>
      </c>
      <c r="B37">
        <f t="shared" si="9"/>
        <v>1</v>
      </c>
      <c r="C37" s="4">
        <f t="shared" ca="1" si="10"/>
        <v>96863</v>
      </c>
      <c r="D37">
        <v>96863</v>
      </c>
      <c r="E37" t="s">
        <v>27</v>
      </c>
      <c r="F37" t="s">
        <v>28</v>
      </c>
      <c r="G37" t="s">
        <v>34</v>
      </c>
      <c r="H37" t="s">
        <v>156</v>
      </c>
      <c r="I37" t="s">
        <v>123</v>
      </c>
      <c r="J37" t="s">
        <v>123</v>
      </c>
      <c r="K37" t="str">
        <f t="shared" ca="1" si="11"/>
        <v>NTR</v>
      </c>
      <c r="L37" t="s">
        <v>484</v>
      </c>
      <c r="M37" t="s">
        <v>484</v>
      </c>
      <c r="N37" t="s">
        <v>708</v>
      </c>
      <c r="Q37" t="s">
        <v>21</v>
      </c>
      <c r="S37" t="s">
        <v>269</v>
      </c>
      <c r="T37" t="s">
        <v>36</v>
      </c>
      <c r="U37" t="s">
        <v>35</v>
      </c>
      <c r="V37" t="s">
        <v>82</v>
      </c>
      <c r="W37" t="s">
        <v>54</v>
      </c>
      <c r="X37" t="s">
        <v>47</v>
      </c>
      <c r="Y37" t="s">
        <v>484</v>
      </c>
      <c r="AA37" s="2">
        <v>42802.446145833332</v>
      </c>
      <c r="AB37" s="2">
        <v>42802.657465277778</v>
      </c>
      <c r="AD37">
        <v>4</v>
      </c>
      <c r="AE37" t="str">
        <f t="shared" ca="1" si="12"/>
        <v>NTR</v>
      </c>
      <c r="AF37" t="str">
        <f t="shared" ca="1" si="13"/>
        <v>NoTarg</v>
      </c>
      <c r="AG37" t="str">
        <f t="shared" ca="1" si="14"/>
        <v>NoWaive</v>
      </c>
      <c r="AH37" t="str">
        <f t="shared" ca="1" si="15"/>
        <v>NTR</v>
      </c>
    </row>
    <row r="38" spans="1:34" x14ac:dyDescent="0.3">
      <c r="A38">
        <f t="shared" si="8"/>
        <v>1</v>
      </c>
      <c r="B38">
        <f t="shared" si="9"/>
        <v>1</v>
      </c>
      <c r="C38" s="4">
        <f t="shared" ca="1" si="10"/>
        <v>96865</v>
      </c>
      <c r="D38">
        <v>96865</v>
      </c>
      <c r="E38" t="s">
        <v>27</v>
      </c>
      <c r="F38" t="s">
        <v>28</v>
      </c>
      <c r="G38" t="s">
        <v>34</v>
      </c>
      <c r="H38" t="s">
        <v>156</v>
      </c>
      <c r="I38" t="s">
        <v>123</v>
      </c>
      <c r="J38" t="s">
        <v>123</v>
      </c>
      <c r="K38" t="str">
        <f t="shared" ca="1" si="11"/>
        <v>NTR</v>
      </c>
      <c r="L38" t="s">
        <v>484</v>
      </c>
      <c r="M38" t="s">
        <v>484</v>
      </c>
      <c r="N38" t="s">
        <v>709</v>
      </c>
      <c r="Q38" t="s">
        <v>21</v>
      </c>
      <c r="S38" t="s">
        <v>269</v>
      </c>
      <c r="T38" t="s">
        <v>36</v>
      </c>
      <c r="U38" t="s">
        <v>35</v>
      </c>
      <c r="V38" t="s">
        <v>82</v>
      </c>
      <c r="W38" t="s">
        <v>54</v>
      </c>
      <c r="X38" t="s">
        <v>47</v>
      </c>
      <c r="Y38" t="s">
        <v>484</v>
      </c>
      <c r="AA38" s="2">
        <v>42802.457418981481</v>
      </c>
      <c r="AB38" s="2">
        <v>42802.658877314818</v>
      </c>
      <c r="AD38">
        <v>4</v>
      </c>
      <c r="AE38" t="str">
        <f t="shared" ca="1" si="12"/>
        <v>NTR</v>
      </c>
      <c r="AF38" t="str">
        <f t="shared" ca="1" si="13"/>
        <v>NoTarg</v>
      </c>
      <c r="AG38" t="str">
        <f t="shared" ca="1" si="14"/>
        <v>NoWaive</v>
      </c>
      <c r="AH38" t="str">
        <f t="shared" ca="1" si="15"/>
        <v>NTR</v>
      </c>
    </row>
    <row r="39" spans="1:34" x14ac:dyDescent="0.3">
      <c r="A39">
        <f t="shared" si="8"/>
        <v>1</v>
      </c>
      <c r="B39">
        <f t="shared" si="9"/>
        <v>1</v>
      </c>
      <c r="C39" s="4">
        <f t="shared" ca="1" si="10"/>
        <v>96866</v>
      </c>
      <c r="D39">
        <v>96866</v>
      </c>
      <c r="E39" t="s">
        <v>27</v>
      </c>
      <c r="F39" t="s">
        <v>28</v>
      </c>
      <c r="G39" t="s">
        <v>34</v>
      </c>
      <c r="H39" t="s">
        <v>156</v>
      </c>
      <c r="I39" t="s">
        <v>123</v>
      </c>
      <c r="J39" t="s">
        <v>123</v>
      </c>
      <c r="K39" t="str">
        <f t="shared" ca="1" si="11"/>
        <v>NTR</v>
      </c>
      <c r="L39" t="s">
        <v>484</v>
      </c>
      <c r="M39" t="s">
        <v>484</v>
      </c>
      <c r="N39" t="s">
        <v>710</v>
      </c>
      <c r="Q39" t="s">
        <v>21</v>
      </c>
      <c r="S39" t="s">
        <v>269</v>
      </c>
      <c r="T39" t="s">
        <v>36</v>
      </c>
      <c r="U39" t="s">
        <v>35</v>
      </c>
      <c r="V39" t="s">
        <v>82</v>
      </c>
      <c r="W39" t="s">
        <v>54</v>
      </c>
      <c r="X39" t="s">
        <v>47</v>
      </c>
      <c r="Y39" t="s">
        <v>484</v>
      </c>
      <c r="AA39" s="2">
        <v>42802.462280092594</v>
      </c>
      <c r="AB39" s="2">
        <v>42802.661122685182</v>
      </c>
      <c r="AD39">
        <v>4</v>
      </c>
      <c r="AE39" t="str">
        <f t="shared" ca="1" si="12"/>
        <v>NTR</v>
      </c>
      <c r="AF39" t="str">
        <f t="shared" ca="1" si="13"/>
        <v>NoTarg</v>
      </c>
      <c r="AG39" t="str">
        <f t="shared" ca="1" si="14"/>
        <v>NoWaive</v>
      </c>
      <c r="AH39" t="str">
        <f t="shared" ca="1" si="15"/>
        <v>NTR</v>
      </c>
    </row>
    <row r="40" spans="1:34" x14ac:dyDescent="0.3">
      <c r="A40">
        <f t="shared" si="8"/>
        <v>121</v>
      </c>
      <c r="B40">
        <f t="shared" si="9"/>
        <v>3</v>
      </c>
      <c r="C40" s="4">
        <f t="shared" ca="1" si="10"/>
        <v>91994</v>
      </c>
      <c r="D40">
        <v>91994</v>
      </c>
      <c r="E40" t="s">
        <v>414</v>
      </c>
      <c r="F40" t="s">
        <v>42</v>
      </c>
      <c r="G40" t="s">
        <v>407</v>
      </c>
      <c r="H40" t="s">
        <v>184</v>
      </c>
      <c r="I40" t="s">
        <v>81</v>
      </c>
      <c r="J40" t="s">
        <v>123</v>
      </c>
      <c r="K40" t="str">
        <f t="shared" ca="1" si="11"/>
        <v>.</v>
      </c>
      <c r="L40" t="s">
        <v>484</v>
      </c>
      <c r="M40" t="s">
        <v>484</v>
      </c>
      <c r="N40" t="s">
        <v>362</v>
      </c>
      <c r="P40" t="s">
        <v>616</v>
      </c>
      <c r="Q40" t="s">
        <v>82</v>
      </c>
      <c r="S40" t="s">
        <v>269</v>
      </c>
      <c r="T40" t="s">
        <v>36</v>
      </c>
      <c r="U40" t="s">
        <v>22</v>
      </c>
      <c r="V40" t="s">
        <v>82</v>
      </c>
      <c r="W40" t="s">
        <v>54</v>
      </c>
      <c r="X40" t="s">
        <v>272</v>
      </c>
      <c r="Y40" t="s">
        <v>484</v>
      </c>
      <c r="AA40" s="2">
        <v>42682.225185185183</v>
      </c>
      <c r="AB40" s="2">
        <v>42800.332824074074</v>
      </c>
      <c r="AC40" t="s">
        <v>402</v>
      </c>
      <c r="AD40">
        <v>6</v>
      </c>
      <c r="AE40" t="str">
        <f t="shared" ca="1" si="12"/>
        <v>PML Core Services</v>
      </c>
      <c r="AF40" t="str">
        <f t="shared" ca="1" si="13"/>
        <v xml:space="preserve"> ---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16</v>
      </c>
      <c r="B41">
        <f t="shared" si="9"/>
        <v>0</v>
      </c>
      <c r="C41" s="4">
        <f t="shared" ca="1" si="10"/>
        <v>96345</v>
      </c>
      <c r="D41">
        <v>96345</v>
      </c>
      <c r="E41" t="s">
        <v>559</v>
      </c>
      <c r="F41" t="s">
        <v>42</v>
      </c>
      <c r="G41" t="s">
        <v>407</v>
      </c>
      <c r="H41" t="s">
        <v>184</v>
      </c>
      <c r="I41" t="s">
        <v>560</v>
      </c>
      <c r="J41" t="s">
        <v>727</v>
      </c>
      <c r="K41" t="str">
        <f t="shared" ca="1" si="11"/>
        <v>Todd will work to get live system to diagnose. Need understanding of why async call is hanging.</v>
      </c>
      <c r="L41" t="s">
        <v>484</v>
      </c>
      <c r="M41" t="s">
        <v>484</v>
      </c>
      <c r="N41" t="s">
        <v>582</v>
      </c>
      <c r="Q41" t="s">
        <v>82</v>
      </c>
      <c r="S41" t="s">
        <v>269</v>
      </c>
      <c r="T41" t="s">
        <v>51</v>
      </c>
      <c r="U41" t="s">
        <v>22</v>
      </c>
      <c r="V41" t="s">
        <v>82</v>
      </c>
      <c r="W41" t="s">
        <v>40</v>
      </c>
      <c r="X41" t="s">
        <v>559</v>
      </c>
      <c r="Y41" t="s">
        <v>484</v>
      </c>
      <c r="AA41" s="2">
        <v>42789.95722222222</v>
      </c>
      <c r="AB41" s="2">
        <v>42803.194837962961</v>
      </c>
      <c r="AC41" t="s">
        <v>627</v>
      </c>
      <c r="AD41">
        <v>55</v>
      </c>
      <c r="AE41" t="str">
        <f t="shared" ca="1" si="12"/>
        <v>PML Core Services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P0</v>
      </c>
    </row>
    <row r="42" spans="1:34" x14ac:dyDescent="0.3">
      <c r="A42">
        <f t="shared" si="8"/>
        <v>188</v>
      </c>
      <c r="B42">
        <f t="shared" si="9"/>
        <v>18</v>
      </c>
      <c r="C42" s="4">
        <f t="shared" ca="1" si="10"/>
        <v>88457</v>
      </c>
      <c r="D42">
        <v>88457</v>
      </c>
      <c r="E42" t="s">
        <v>408</v>
      </c>
      <c r="F42" t="s">
        <v>42</v>
      </c>
      <c r="G42" t="s">
        <v>407</v>
      </c>
      <c r="H42" t="s">
        <v>112</v>
      </c>
      <c r="I42" t="s">
        <v>247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524</v>
      </c>
      <c r="O42">
        <v>11710</v>
      </c>
      <c r="P42" t="s">
        <v>525</v>
      </c>
      <c r="Q42" t="s">
        <v>287</v>
      </c>
      <c r="R42" t="s">
        <v>82</v>
      </c>
      <c r="S42" t="s">
        <v>269</v>
      </c>
      <c r="T42" t="s">
        <v>23</v>
      </c>
      <c r="U42" t="s">
        <v>22</v>
      </c>
      <c r="V42" t="s">
        <v>25</v>
      </c>
      <c r="W42" t="s">
        <v>26</v>
      </c>
      <c r="X42" t="s">
        <v>41</v>
      </c>
      <c r="Y42" t="s">
        <v>484</v>
      </c>
      <c r="AA42" s="2">
        <v>42614.314895833333</v>
      </c>
      <c r="AB42" s="2">
        <v>42787.627974537034</v>
      </c>
      <c r="AC42" t="s">
        <v>472</v>
      </c>
      <c r="AD42">
        <v>4</v>
      </c>
      <c r="AE42" t="str">
        <f t="shared" ca="1" si="12"/>
        <v>PML Core Services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P1</v>
      </c>
    </row>
    <row r="43" spans="1:34" x14ac:dyDescent="0.3">
      <c r="A43">
        <f t="shared" si="8"/>
        <v>18</v>
      </c>
      <c r="B43">
        <f t="shared" si="9"/>
        <v>1</v>
      </c>
      <c r="C43" s="4">
        <f t="shared" ca="1" si="10"/>
        <v>96243</v>
      </c>
      <c r="D43">
        <v>96243</v>
      </c>
      <c r="E43" t="s">
        <v>389</v>
      </c>
      <c r="F43" t="s">
        <v>42</v>
      </c>
      <c r="G43" t="s">
        <v>514</v>
      </c>
      <c r="H43" t="s">
        <v>156</v>
      </c>
      <c r="I43" t="s">
        <v>123</v>
      </c>
      <c r="J43" t="s">
        <v>123</v>
      </c>
      <c r="K43" t="str">
        <f t="shared" ca="1" si="11"/>
        <v>.</v>
      </c>
      <c r="L43" t="s">
        <v>484</v>
      </c>
      <c r="M43" t="s">
        <v>484</v>
      </c>
      <c r="N43" t="s">
        <v>533</v>
      </c>
      <c r="P43" t="s">
        <v>661</v>
      </c>
      <c r="Q43" t="s">
        <v>21</v>
      </c>
      <c r="S43" t="s">
        <v>269</v>
      </c>
      <c r="T43" t="s">
        <v>36</v>
      </c>
      <c r="U43" t="s">
        <v>22</v>
      </c>
      <c r="V43" t="s">
        <v>29</v>
      </c>
      <c r="W43" t="s">
        <v>54</v>
      </c>
      <c r="X43" t="s">
        <v>389</v>
      </c>
      <c r="Y43" t="s">
        <v>484</v>
      </c>
      <c r="AA43" s="2">
        <v>42787.543182870373</v>
      </c>
      <c r="AB43" s="2">
        <v>42802.647210648145</v>
      </c>
      <c r="AC43" t="s">
        <v>662</v>
      </c>
      <c r="AD43">
        <v>14</v>
      </c>
      <c r="AE43" t="str">
        <f t="shared" ca="1" si="12"/>
        <v>PML Core Services</v>
      </c>
      <c r="AF43" t="str">
        <f t="shared" ca="1" si="13"/>
        <v xml:space="preserve"> ---</v>
      </c>
      <c r="AG43" t="str">
        <f t="shared" ca="1" si="14"/>
        <v>NoWaive</v>
      </c>
      <c r="AH43" t="str">
        <f t="shared" ca="1" si="15"/>
        <v>P2</v>
      </c>
    </row>
    <row r="44" spans="1:34" x14ac:dyDescent="0.3">
      <c r="A44">
        <f t="shared" si="8"/>
        <v>365</v>
      </c>
      <c r="B44">
        <f t="shared" si="9"/>
        <v>19</v>
      </c>
      <c r="C44" s="4">
        <f t="shared" ca="1" si="10"/>
        <v>78239</v>
      </c>
      <c r="D44">
        <v>78239</v>
      </c>
      <c r="E44" t="s">
        <v>84</v>
      </c>
      <c r="F44" t="s">
        <v>75</v>
      </c>
      <c r="G44" t="s">
        <v>262</v>
      </c>
      <c r="H44" t="s">
        <v>94</v>
      </c>
      <c r="I44" t="s">
        <v>30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336</v>
      </c>
      <c r="Q44" t="s">
        <v>82</v>
      </c>
      <c r="S44" t="s">
        <v>269</v>
      </c>
      <c r="T44" t="s">
        <v>36</v>
      </c>
      <c r="U44" t="s">
        <v>35</v>
      </c>
      <c r="V44" t="s">
        <v>77</v>
      </c>
      <c r="W44" t="s">
        <v>78</v>
      </c>
      <c r="X44" t="s">
        <v>272</v>
      </c>
      <c r="Y44" t="s">
        <v>484</v>
      </c>
      <c r="AA44" s="2">
        <v>42433.336041666669</v>
      </c>
      <c r="AB44" s="2">
        <v>42786.249699074076</v>
      </c>
      <c r="AC44" t="s">
        <v>402</v>
      </c>
      <c r="AD44">
        <v>4</v>
      </c>
      <c r="AE44" t="str">
        <f t="shared" ca="1" si="12"/>
        <v>Protocols-AAUM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P2</v>
      </c>
    </row>
    <row r="45" spans="1:34" x14ac:dyDescent="0.3">
      <c r="A45">
        <f t="shared" si="8"/>
        <v>181</v>
      </c>
      <c r="B45">
        <f t="shared" si="9"/>
        <v>1</v>
      </c>
      <c r="C45" s="4">
        <f t="shared" ca="1" si="10"/>
        <v>88763</v>
      </c>
      <c r="D45">
        <v>88763</v>
      </c>
      <c r="E45" t="s">
        <v>147</v>
      </c>
      <c r="F45" t="s">
        <v>75</v>
      </c>
      <c r="G45" t="s">
        <v>76</v>
      </c>
      <c r="H45" t="s">
        <v>94</v>
      </c>
      <c r="I45" t="s">
        <v>30</v>
      </c>
      <c r="J45" t="s">
        <v>123</v>
      </c>
      <c r="K45" t="str">
        <f t="shared" ca="1" si="11"/>
        <v>.</v>
      </c>
      <c r="L45" t="s">
        <v>484</v>
      </c>
      <c r="M45" t="s">
        <v>630</v>
      </c>
      <c r="N45" t="s">
        <v>339</v>
      </c>
      <c r="Q45" t="s">
        <v>82</v>
      </c>
      <c r="S45" t="s">
        <v>269</v>
      </c>
      <c r="T45" t="s">
        <v>36</v>
      </c>
      <c r="U45" t="s">
        <v>35</v>
      </c>
      <c r="V45" t="s">
        <v>29</v>
      </c>
      <c r="W45" t="s">
        <v>44</v>
      </c>
      <c r="X45" t="s">
        <v>272</v>
      </c>
      <c r="Y45" t="s">
        <v>103</v>
      </c>
      <c r="AA45" s="2">
        <v>42621.473240740743</v>
      </c>
      <c r="AB45" s="2">
        <v>42802.531145833331</v>
      </c>
      <c r="AC45" t="s">
        <v>593</v>
      </c>
      <c r="AD45">
        <v>6</v>
      </c>
      <c r="AE45" t="str">
        <f t="shared" ca="1" si="12"/>
        <v>Protocols-AAUM</v>
      </c>
      <c r="AF45" t="str">
        <f t="shared" ca="1" si="13"/>
        <v>Avitus_1.4.0.60-20170322</v>
      </c>
      <c r="AG45" t="str">
        <f t="shared" ca="1" si="14"/>
        <v>NoWaive</v>
      </c>
      <c r="AH45" t="str">
        <f t="shared" ca="1" si="15"/>
        <v>P2</v>
      </c>
    </row>
    <row r="46" spans="1:34" x14ac:dyDescent="0.3">
      <c r="A46">
        <f t="shared" si="8"/>
        <v>65</v>
      </c>
      <c r="B46">
        <f t="shared" si="9"/>
        <v>1</v>
      </c>
      <c r="C46" s="4">
        <f t="shared" ca="1" si="10"/>
        <v>94191</v>
      </c>
      <c r="D46">
        <v>94191</v>
      </c>
      <c r="E46" t="s">
        <v>186</v>
      </c>
      <c r="F46" t="s">
        <v>75</v>
      </c>
      <c r="G46" t="s">
        <v>76</v>
      </c>
      <c r="H46" t="s">
        <v>112</v>
      </c>
      <c r="I46" t="s">
        <v>30</v>
      </c>
      <c r="J46" t="s">
        <v>123</v>
      </c>
      <c r="K46" t="str">
        <f t="shared" ca="1" si="11"/>
        <v>.</v>
      </c>
      <c r="L46" t="s">
        <v>484</v>
      </c>
      <c r="M46" t="s">
        <v>494</v>
      </c>
      <c r="N46" t="s">
        <v>344</v>
      </c>
      <c r="O46">
        <v>12886</v>
      </c>
      <c r="Q46" t="s">
        <v>82</v>
      </c>
      <c r="S46" t="s">
        <v>269</v>
      </c>
      <c r="T46" t="s">
        <v>36</v>
      </c>
      <c r="U46" t="s">
        <v>35</v>
      </c>
      <c r="V46" t="s">
        <v>25</v>
      </c>
      <c r="W46" t="s">
        <v>26</v>
      </c>
      <c r="X46" t="s">
        <v>272</v>
      </c>
      <c r="Y46" t="s">
        <v>103</v>
      </c>
      <c r="AA46" s="2">
        <v>42739.997685185182</v>
      </c>
      <c r="AB46" s="2">
        <v>42802.575162037036</v>
      </c>
      <c r="AD46">
        <v>7</v>
      </c>
      <c r="AE46" t="str">
        <f t="shared" ca="1" si="12"/>
        <v>Protocols-AAUM</v>
      </c>
      <c r="AF46" t="str">
        <f t="shared" ca="1" si="13"/>
        <v>Avitus_1.4.0.58-20170308</v>
      </c>
      <c r="AG46" t="str">
        <f t="shared" ca="1" si="14"/>
        <v>NoWaive</v>
      </c>
      <c r="AH46" t="str">
        <f t="shared" ca="1" si="15"/>
        <v>P1</v>
      </c>
    </row>
    <row r="47" spans="1:34" x14ac:dyDescent="0.3">
      <c r="A47">
        <f t="shared" si="8"/>
        <v>38</v>
      </c>
      <c r="B47">
        <f t="shared" si="9"/>
        <v>3</v>
      </c>
      <c r="C47" s="4">
        <f t="shared" ca="1" si="10"/>
        <v>95343</v>
      </c>
      <c r="D47">
        <v>95343</v>
      </c>
      <c r="E47" t="s">
        <v>149</v>
      </c>
      <c r="F47" t="s">
        <v>75</v>
      </c>
      <c r="G47" t="s">
        <v>129</v>
      </c>
      <c r="H47" t="s">
        <v>184</v>
      </c>
      <c r="I47" t="s">
        <v>81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347</v>
      </c>
      <c r="Q47" t="s">
        <v>82</v>
      </c>
      <c r="S47" t="s">
        <v>269</v>
      </c>
      <c r="T47" t="s">
        <v>23</v>
      </c>
      <c r="U47" t="s">
        <v>22</v>
      </c>
      <c r="V47" t="s">
        <v>82</v>
      </c>
      <c r="W47" t="s">
        <v>95</v>
      </c>
      <c r="X47" t="s">
        <v>272</v>
      </c>
      <c r="Y47" t="s">
        <v>484</v>
      </c>
      <c r="AA47" s="2">
        <v>42767.691712962966</v>
      </c>
      <c r="AB47" s="2">
        <v>42800.03707175926</v>
      </c>
      <c r="AC47" t="s">
        <v>402</v>
      </c>
      <c r="AD47">
        <v>9</v>
      </c>
      <c r="AE47" t="str">
        <f t="shared" ca="1" si="12"/>
        <v>Protocols-AAUM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P0</v>
      </c>
    </row>
    <row r="48" spans="1:34" x14ac:dyDescent="0.3">
      <c r="A48">
        <f t="shared" si="8"/>
        <v>16</v>
      </c>
      <c r="B48">
        <f t="shared" si="9"/>
        <v>1</v>
      </c>
      <c r="C48" s="4">
        <f t="shared" ca="1" si="10"/>
        <v>96336</v>
      </c>
      <c r="D48">
        <v>96336</v>
      </c>
      <c r="E48" t="s">
        <v>651</v>
      </c>
      <c r="F48" t="s">
        <v>75</v>
      </c>
      <c r="G48" t="s">
        <v>129</v>
      </c>
      <c r="H48" t="s">
        <v>184</v>
      </c>
      <c r="I48" t="s">
        <v>81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596</v>
      </c>
      <c r="P48" t="s">
        <v>641</v>
      </c>
      <c r="Q48" t="s">
        <v>82</v>
      </c>
      <c r="S48" t="s">
        <v>269</v>
      </c>
      <c r="T48" t="s">
        <v>23</v>
      </c>
      <c r="U48" t="s">
        <v>22</v>
      </c>
      <c r="V48" t="s">
        <v>82</v>
      </c>
      <c r="W48" t="s">
        <v>67</v>
      </c>
      <c r="X48" t="s">
        <v>405</v>
      </c>
      <c r="Y48" t="s">
        <v>484</v>
      </c>
      <c r="AA48" s="2">
        <v>42789.625567129631</v>
      </c>
      <c r="AB48" s="2">
        <v>42802.577835648146</v>
      </c>
      <c r="AC48" t="s">
        <v>402</v>
      </c>
      <c r="AD48">
        <v>5</v>
      </c>
      <c r="AE48" t="str">
        <f t="shared" ca="1" si="12"/>
        <v>Protocols-AAUM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P0</v>
      </c>
    </row>
    <row r="49" spans="1:34" x14ac:dyDescent="0.3">
      <c r="A49">
        <f t="shared" si="8"/>
        <v>6</v>
      </c>
      <c r="B49">
        <f t="shared" si="9"/>
        <v>1</v>
      </c>
      <c r="C49" s="4">
        <f t="shared" ca="1" si="10"/>
        <v>96670</v>
      </c>
      <c r="D49">
        <v>96670</v>
      </c>
      <c r="E49" t="s">
        <v>186</v>
      </c>
      <c r="F49" t="s">
        <v>75</v>
      </c>
      <c r="G49" t="s">
        <v>76</v>
      </c>
      <c r="H49" t="s">
        <v>184</v>
      </c>
      <c r="I49" t="s">
        <v>245</v>
      </c>
      <c r="J49" t="s">
        <v>123</v>
      </c>
      <c r="K49" t="str">
        <f t="shared" ca="1" si="11"/>
        <v>.</v>
      </c>
      <c r="L49" t="s">
        <v>484</v>
      </c>
      <c r="M49" t="s">
        <v>639</v>
      </c>
      <c r="N49" t="s">
        <v>679</v>
      </c>
      <c r="Q49" t="s">
        <v>82</v>
      </c>
      <c r="S49" t="s">
        <v>269</v>
      </c>
      <c r="T49" t="s">
        <v>36</v>
      </c>
      <c r="U49" t="s">
        <v>22</v>
      </c>
      <c r="V49" t="s">
        <v>57</v>
      </c>
      <c r="W49" t="s">
        <v>680</v>
      </c>
      <c r="X49" t="s">
        <v>41</v>
      </c>
      <c r="Y49" t="s">
        <v>103</v>
      </c>
      <c r="AA49" s="2">
        <v>42797.616539351853</v>
      </c>
      <c r="AB49" s="2">
        <v>42802.582118055558</v>
      </c>
      <c r="AD49">
        <v>4</v>
      </c>
      <c r="AE49" t="str">
        <f t="shared" ca="1" si="12"/>
        <v>Protocols-AAUM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P0</v>
      </c>
    </row>
    <row r="50" spans="1:34" x14ac:dyDescent="0.3">
      <c r="A50">
        <f t="shared" si="8"/>
        <v>3</v>
      </c>
      <c r="B50">
        <f t="shared" si="9"/>
        <v>3</v>
      </c>
      <c r="C50" s="4">
        <f t="shared" ca="1" si="10"/>
        <v>96684</v>
      </c>
      <c r="D50">
        <v>96684</v>
      </c>
      <c r="E50" t="s">
        <v>405</v>
      </c>
      <c r="F50" t="s">
        <v>75</v>
      </c>
      <c r="G50" t="s">
        <v>264</v>
      </c>
      <c r="H50" t="s">
        <v>94</v>
      </c>
      <c r="I50" t="s">
        <v>30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681</v>
      </c>
      <c r="Q50" t="s">
        <v>82</v>
      </c>
      <c r="S50" t="s">
        <v>269</v>
      </c>
      <c r="T50" t="s">
        <v>36</v>
      </c>
      <c r="U50" t="s">
        <v>35</v>
      </c>
      <c r="V50" t="s">
        <v>43</v>
      </c>
      <c r="W50" t="s">
        <v>65</v>
      </c>
      <c r="X50" t="s">
        <v>108</v>
      </c>
      <c r="Y50" t="s">
        <v>484</v>
      </c>
      <c r="AA50" s="2">
        <v>42800.00984953704</v>
      </c>
      <c r="AB50" s="2">
        <v>42800.00984953704</v>
      </c>
      <c r="AD50">
        <v>1</v>
      </c>
      <c r="AE50" t="str">
        <f t="shared" ca="1" si="12"/>
        <v>Protocols-AAUM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2</v>
      </c>
      <c r="B51">
        <f t="shared" si="9"/>
        <v>1</v>
      </c>
      <c r="C51" s="4">
        <f t="shared" ca="1" si="10"/>
        <v>96774</v>
      </c>
      <c r="D51">
        <v>96774</v>
      </c>
      <c r="E51" t="s">
        <v>106</v>
      </c>
      <c r="F51" t="s">
        <v>97</v>
      </c>
      <c r="G51" t="s">
        <v>96</v>
      </c>
      <c r="H51" t="s">
        <v>184</v>
      </c>
      <c r="I51" t="s">
        <v>81</v>
      </c>
      <c r="J51" t="s">
        <v>123</v>
      </c>
      <c r="K51" t="str">
        <f t="shared" ca="1" si="11"/>
        <v>NTR</v>
      </c>
      <c r="L51" t="s">
        <v>484</v>
      </c>
      <c r="M51" t="s">
        <v>484</v>
      </c>
      <c r="N51" t="s">
        <v>719</v>
      </c>
      <c r="Q51" t="s">
        <v>82</v>
      </c>
      <c r="S51" t="s">
        <v>269</v>
      </c>
      <c r="T51" t="s">
        <v>36</v>
      </c>
      <c r="U51" t="s">
        <v>35</v>
      </c>
      <c r="V51" t="s">
        <v>720</v>
      </c>
      <c r="W51" t="s">
        <v>54</v>
      </c>
      <c r="X51" t="s">
        <v>106</v>
      </c>
      <c r="Y51" t="s">
        <v>484</v>
      </c>
      <c r="AA51" s="2">
        <v>42801.280335648145</v>
      </c>
      <c r="AB51" s="2">
        <v>42802.688298611109</v>
      </c>
      <c r="AD51">
        <v>2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x14ac:dyDescent="0.3">
      <c r="A52">
        <f t="shared" si="8"/>
        <v>365</v>
      </c>
      <c r="B52">
        <f t="shared" si="9"/>
        <v>114</v>
      </c>
      <c r="C52" s="4">
        <f t="shared" ca="1" si="10"/>
        <v>78244</v>
      </c>
      <c r="D52">
        <v>78244</v>
      </c>
      <c r="E52" t="s">
        <v>155</v>
      </c>
      <c r="F52" t="s">
        <v>19</v>
      </c>
      <c r="G52" t="s">
        <v>83</v>
      </c>
      <c r="H52" t="s">
        <v>94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353</v>
      </c>
      <c r="Q52" t="s">
        <v>82</v>
      </c>
      <c r="S52" t="s">
        <v>269</v>
      </c>
      <c r="T52" t="s">
        <v>36</v>
      </c>
      <c r="U52" t="s">
        <v>35</v>
      </c>
      <c r="V52" t="s">
        <v>43</v>
      </c>
      <c r="W52" t="s">
        <v>65</v>
      </c>
      <c r="X52" t="s">
        <v>272</v>
      </c>
      <c r="Y52" t="s">
        <v>100</v>
      </c>
      <c r="AA52" s="2">
        <v>42433.348449074074</v>
      </c>
      <c r="AB52" s="2">
        <v>42689.149375000001</v>
      </c>
      <c r="AD52">
        <v>3</v>
      </c>
      <c r="AE52" t="str">
        <f t="shared" ca="1" si="12"/>
        <v>Protocols-NFS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P2</v>
      </c>
    </row>
    <row r="53" spans="1:34" x14ac:dyDescent="0.3">
      <c r="A53">
        <f t="shared" si="8"/>
        <v>18</v>
      </c>
      <c r="B53">
        <f t="shared" si="9"/>
        <v>1</v>
      </c>
      <c r="C53" s="4">
        <f t="shared" ca="1" si="10"/>
        <v>96221</v>
      </c>
      <c r="D53">
        <v>96221</v>
      </c>
      <c r="E53" t="s">
        <v>522</v>
      </c>
      <c r="F53" t="s">
        <v>86</v>
      </c>
      <c r="G53" t="s">
        <v>92</v>
      </c>
      <c r="H53" t="s">
        <v>156</v>
      </c>
      <c r="I53" t="s">
        <v>123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521</v>
      </c>
      <c r="P53" t="s">
        <v>626</v>
      </c>
      <c r="Q53" t="s">
        <v>21</v>
      </c>
      <c r="S53" t="s">
        <v>269</v>
      </c>
      <c r="T53" t="s">
        <v>36</v>
      </c>
      <c r="U53" t="s">
        <v>35</v>
      </c>
      <c r="V53" t="s">
        <v>29</v>
      </c>
      <c r="W53" t="s">
        <v>54</v>
      </c>
      <c r="X53" t="s">
        <v>522</v>
      </c>
      <c r="Y53" t="s">
        <v>484</v>
      </c>
      <c r="AA53" s="2">
        <v>42787.233252314814</v>
      </c>
      <c r="AB53" s="2">
        <v>42802.669675925928</v>
      </c>
      <c r="AD53">
        <v>15</v>
      </c>
      <c r="AE53" t="str">
        <f t="shared" ca="1" si="12"/>
        <v>Protocols-SMB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P2</v>
      </c>
    </row>
    <row r="54" spans="1:34" x14ac:dyDescent="0.3">
      <c r="A54">
        <f t="shared" si="8"/>
        <v>339</v>
      </c>
      <c r="B54">
        <f t="shared" si="9"/>
        <v>3</v>
      </c>
      <c r="C54" s="4">
        <f t="shared" ca="1" si="10"/>
        <v>79784</v>
      </c>
      <c r="D54">
        <v>79784</v>
      </c>
      <c r="E54" t="s">
        <v>85</v>
      </c>
      <c r="F54" t="s">
        <v>86</v>
      </c>
      <c r="G54" t="s">
        <v>87</v>
      </c>
      <c r="H54" t="s">
        <v>112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684</v>
      </c>
      <c r="O54" t="s">
        <v>685</v>
      </c>
      <c r="Q54" t="s">
        <v>82</v>
      </c>
      <c r="S54" t="s">
        <v>269</v>
      </c>
      <c r="T54" t="s">
        <v>36</v>
      </c>
      <c r="U54" t="s">
        <v>39</v>
      </c>
      <c r="V54" t="s">
        <v>88</v>
      </c>
      <c r="W54" t="s">
        <v>26</v>
      </c>
      <c r="X54" t="s">
        <v>686</v>
      </c>
      <c r="Y54" t="s">
        <v>103</v>
      </c>
      <c r="AA54" s="2">
        <v>42459.031458333331</v>
      </c>
      <c r="AB54" s="2">
        <v>42800.008067129631</v>
      </c>
      <c r="AD54">
        <v>15</v>
      </c>
      <c r="AE54" t="str">
        <f t="shared" ca="1" si="12"/>
        <v>Protocols-SMB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P1</v>
      </c>
    </row>
    <row r="55" spans="1:34" x14ac:dyDescent="0.3">
      <c r="A55">
        <f t="shared" si="8"/>
        <v>310</v>
      </c>
      <c r="B55">
        <f t="shared" si="9"/>
        <v>31</v>
      </c>
      <c r="C55" s="4">
        <f t="shared" ca="1" si="10"/>
        <v>81963</v>
      </c>
      <c r="D55">
        <v>81963</v>
      </c>
      <c r="E55" t="s">
        <v>18</v>
      </c>
      <c r="F55" t="s">
        <v>86</v>
      </c>
      <c r="G55" t="s">
        <v>87</v>
      </c>
      <c r="H55" t="s">
        <v>112</v>
      </c>
      <c r="I55" t="s">
        <v>30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354</v>
      </c>
      <c r="O55">
        <v>10905</v>
      </c>
      <c r="Q55" t="s">
        <v>82</v>
      </c>
      <c r="S55" t="s">
        <v>269</v>
      </c>
      <c r="T55" t="s">
        <v>23</v>
      </c>
      <c r="U55" t="s">
        <v>22</v>
      </c>
      <c r="V55" t="s">
        <v>60</v>
      </c>
      <c r="W55" t="s">
        <v>26</v>
      </c>
      <c r="X55" t="s">
        <v>272</v>
      </c>
      <c r="Y55" t="s">
        <v>484</v>
      </c>
      <c r="AA55" s="2">
        <v>42489.026759259257</v>
      </c>
      <c r="AB55" s="2">
        <v>42774.287557870368</v>
      </c>
      <c r="AD55">
        <v>3</v>
      </c>
      <c r="AE55" t="str">
        <f t="shared" ca="1" si="12"/>
        <v>Protocols-SMB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P1</v>
      </c>
    </row>
    <row r="56" spans="1:34" x14ac:dyDescent="0.3">
      <c r="A56">
        <f t="shared" si="8"/>
        <v>305</v>
      </c>
      <c r="B56">
        <f t="shared" si="9"/>
        <v>49</v>
      </c>
      <c r="C56" s="4">
        <f t="shared" ca="1" si="10"/>
        <v>82178</v>
      </c>
      <c r="D56">
        <v>82178</v>
      </c>
      <c r="E56" t="s">
        <v>18</v>
      </c>
      <c r="F56" t="s">
        <v>86</v>
      </c>
      <c r="G56" t="s">
        <v>87</v>
      </c>
      <c r="H56" t="s">
        <v>112</v>
      </c>
      <c r="I56" t="s">
        <v>30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355</v>
      </c>
      <c r="O56">
        <v>10938</v>
      </c>
      <c r="Q56" t="s">
        <v>82</v>
      </c>
      <c r="S56" t="s">
        <v>269</v>
      </c>
      <c r="T56" t="s">
        <v>36</v>
      </c>
      <c r="U56" t="s">
        <v>22</v>
      </c>
      <c r="V56" t="s">
        <v>60</v>
      </c>
      <c r="W56" t="s">
        <v>26</v>
      </c>
      <c r="X56" t="s">
        <v>272</v>
      </c>
      <c r="Y56" t="s">
        <v>484</v>
      </c>
      <c r="AA56" s="2">
        <v>42494.02715277778</v>
      </c>
      <c r="AB56" s="2">
        <v>42755.045428240737</v>
      </c>
      <c r="AD56">
        <v>2</v>
      </c>
      <c r="AE56" t="str">
        <f t="shared" ca="1" si="12"/>
        <v>Protocols-SMB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P1</v>
      </c>
    </row>
    <row r="57" spans="1:34" x14ac:dyDescent="0.3">
      <c r="A57">
        <f t="shared" si="8"/>
        <v>167</v>
      </c>
      <c r="B57">
        <f t="shared" si="9"/>
        <v>19</v>
      </c>
      <c r="C57" s="4">
        <f t="shared" ca="1" si="10"/>
        <v>89457</v>
      </c>
      <c r="D57">
        <v>89457</v>
      </c>
      <c r="E57" t="s">
        <v>399</v>
      </c>
      <c r="F57" t="s">
        <v>86</v>
      </c>
      <c r="G57" t="s">
        <v>92</v>
      </c>
      <c r="H57" t="s">
        <v>94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357</v>
      </c>
      <c r="Q57" t="s">
        <v>82</v>
      </c>
      <c r="S57" t="s">
        <v>269</v>
      </c>
      <c r="T57" t="s">
        <v>23</v>
      </c>
      <c r="U57" t="s">
        <v>22</v>
      </c>
      <c r="V57" t="s">
        <v>29</v>
      </c>
      <c r="W57" t="s">
        <v>44</v>
      </c>
      <c r="X57" t="s">
        <v>272</v>
      </c>
      <c r="Y57" t="s">
        <v>484</v>
      </c>
      <c r="AA57" s="2">
        <v>42635.30327546296</v>
      </c>
      <c r="AB57" s="2">
        <v>42786.250798611109</v>
      </c>
      <c r="AC57" t="s">
        <v>343</v>
      </c>
      <c r="AD57">
        <v>3</v>
      </c>
      <c r="AE57" t="str">
        <f t="shared" ca="1" si="12"/>
        <v>Protocols-SMB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P2</v>
      </c>
    </row>
    <row r="58" spans="1:34" x14ac:dyDescent="0.3">
      <c r="A58">
        <f t="shared" si="8"/>
        <v>132</v>
      </c>
      <c r="B58">
        <f t="shared" si="9"/>
        <v>1</v>
      </c>
      <c r="C58" s="4">
        <f t="shared" ca="1" si="10"/>
        <v>91457</v>
      </c>
      <c r="D58">
        <v>91457</v>
      </c>
      <c r="E58" t="s">
        <v>74</v>
      </c>
      <c r="F58" t="s">
        <v>86</v>
      </c>
      <c r="G58" t="s">
        <v>87</v>
      </c>
      <c r="H58" t="s">
        <v>184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358</v>
      </c>
      <c r="Q58" t="s">
        <v>82</v>
      </c>
      <c r="S58" t="s">
        <v>269</v>
      </c>
      <c r="T58" t="s">
        <v>36</v>
      </c>
      <c r="U58" t="s">
        <v>35</v>
      </c>
      <c r="V58" t="s">
        <v>29</v>
      </c>
      <c r="W58" t="s">
        <v>54</v>
      </c>
      <c r="X58" t="s">
        <v>272</v>
      </c>
      <c r="Y58" t="s">
        <v>100</v>
      </c>
      <c r="AA58" s="2">
        <v>42670.388807870368</v>
      </c>
      <c r="AB58" s="2">
        <v>42802.695787037039</v>
      </c>
      <c r="AD58">
        <v>6</v>
      </c>
      <c r="AE58" t="str">
        <f t="shared" ca="1" si="12"/>
        <v>Protocols-SMB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P2</v>
      </c>
    </row>
    <row r="59" spans="1:34" x14ac:dyDescent="0.3">
      <c r="A59">
        <f t="shared" si="8"/>
        <v>128</v>
      </c>
      <c r="B59">
        <f t="shared" si="9"/>
        <v>49</v>
      </c>
      <c r="C59" s="4">
        <f t="shared" ca="1" si="10"/>
        <v>91629</v>
      </c>
      <c r="D59">
        <v>91629</v>
      </c>
      <c r="E59" t="s">
        <v>18</v>
      </c>
      <c r="F59" t="s">
        <v>86</v>
      </c>
      <c r="G59" t="s">
        <v>92</v>
      </c>
      <c r="H59" t="s">
        <v>112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360</v>
      </c>
      <c r="O59">
        <v>12271</v>
      </c>
      <c r="Q59" t="s">
        <v>82</v>
      </c>
      <c r="S59" t="s">
        <v>269</v>
      </c>
      <c r="T59" t="s">
        <v>23</v>
      </c>
      <c r="U59" t="s">
        <v>22</v>
      </c>
      <c r="V59" t="s">
        <v>25</v>
      </c>
      <c r="W59" t="s">
        <v>26</v>
      </c>
      <c r="X59" t="s">
        <v>272</v>
      </c>
      <c r="Y59" t="s">
        <v>484</v>
      </c>
      <c r="AA59" s="2">
        <v>42675.623761574076</v>
      </c>
      <c r="AB59" s="2">
        <v>42755.023877314816</v>
      </c>
      <c r="AD59">
        <v>2</v>
      </c>
      <c r="AE59" t="str">
        <f t="shared" ca="1" si="12"/>
        <v>Protocols-SMB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P1</v>
      </c>
    </row>
    <row r="60" spans="1:34" x14ac:dyDescent="0.3">
      <c r="A60">
        <f t="shared" si="8"/>
        <v>49</v>
      </c>
      <c r="B60">
        <f t="shared" si="9"/>
        <v>25</v>
      </c>
      <c r="C60" s="4">
        <f t="shared" ca="1" si="10"/>
        <v>94832</v>
      </c>
      <c r="D60">
        <v>94832</v>
      </c>
      <c r="E60" t="s">
        <v>242</v>
      </c>
      <c r="F60" t="s">
        <v>86</v>
      </c>
      <c r="G60" t="s">
        <v>92</v>
      </c>
      <c r="H60" t="s">
        <v>184</v>
      </c>
      <c r="I60" t="s">
        <v>81</v>
      </c>
      <c r="J60" t="s">
        <v>730</v>
      </c>
      <c r="K60" t="str">
        <f t="shared" ca="1" si="11"/>
        <v xml:space="preserve">Need update </v>
      </c>
      <c r="L60" t="s">
        <v>484</v>
      </c>
      <c r="M60" t="s">
        <v>484</v>
      </c>
      <c r="N60" t="s">
        <v>270</v>
      </c>
      <c r="P60" t="s">
        <v>271</v>
      </c>
      <c r="Q60" t="s">
        <v>82</v>
      </c>
      <c r="S60" t="s">
        <v>269</v>
      </c>
      <c r="T60" t="s">
        <v>51</v>
      </c>
      <c r="U60" t="s">
        <v>22</v>
      </c>
      <c r="V60" t="s">
        <v>82</v>
      </c>
      <c r="W60" t="s">
        <v>54</v>
      </c>
      <c r="X60" t="s">
        <v>272</v>
      </c>
      <c r="Y60" t="s">
        <v>484</v>
      </c>
      <c r="AA60" s="2">
        <v>42755.471365740741</v>
      </c>
      <c r="AB60" s="2">
        <v>42780.311030092591</v>
      </c>
      <c r="AC60" t="s">
        <v>170</v>
      </c>
      <c r="AD60">
        <v>3</v>
      </c>
      <c r="AE60" t="str">
        <f t="shared" ca="1" si="12"/>
        <v>Protocols-SMB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P0</v>
      </c>
    </row>
    <row r="61" spans="1:34" x14ac:dyDescent="0.3">
      <c r="A61">
        <f t="shared" si="8"/>
        <v>49</v>
      </c>
      <c r="B61">
        <f t="shared" si="9"/>
        <v>16</v>
      </c>
      <c r="C61" s="4">
        <f t="shared" ca="1" si="10"/>
        <v>94835</v>
      </c>
      <c r="D61">
        <v>94835</v>
      </c>
      <c r="E61" t="s">
        <v>561</v>
      </c>
      <c r="F61" t="s">
        <v>86</v>
      </c>
      <c r="G61" t="s">
        <v>87</v>
      </c>
      <c r="H61" t="s">
        <v>112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363</v>
      </c>
      <c r="O61">
        <v>13183</v>
      </c>
      <c r="P61" t="s">
        <v>213</v>
      </c>
      <c r="Q61" t="s">
        <v>82</v>
      </c>
      <c r="S61" t="s">
        <v>269</v>
      </c>
      <c r="T61" t="s">
        <v>36</v>
      </c>
      <c r="U61" t="s">
        <v>35</v>
      </c>
      <c r="V61" t="s">
        <v>190</v>
      </c>
      <c r="W61" t="s">
        <v>26</v>
      </c>
      <c r="X61" t="s">
        <v>272</v>
      </c>
      <c r="Y61" t="s">
        <v>103</v>
      </c>
      <c r="AA61" s="2">
        <v>42755.484872685185</v>
      </c>
      <c r="AB61" s="2">
        <v>42789.603206018517</v>
      </c>
      <c r="AD61">
        <v>1</v>
      </c>
      <c r="AE61" t="str">
        <f t="shared" ca="1" si="12"/>
        <v>Protocols-SMB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P1</v>
      </c>
    </row>
    <row r="62" spans="1:34" x14ac:dyDescent="0.3">
      <c r="A62">
        <f t="shared" si="8"/>
        <v>42</v>
      </c>
      <c r="B62">
        <f t="shared" si="9"/>
        <v>1</v>
      </c>
      <c r="C62" s="4">
        <f t="shared" ca="1" si="10"/>
        <v>95135</v>
      </c>
      <c r="D62">
        <v>95135</v>
      </c>
      <c r="E62" t="s">
        <v>118</v>
      </c>
      <c r="F62" t="s">
        <v>86</v>
      </c>
      <c r="G62" t="s">
        <v>135</v>
      </c>
      <c r="H62" t="s">
        <v>184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364</v>
      </c>
      <c r="P62" t="s">
        <v>212</v>
      </c>
      <c r="Q62" t="s">
        <v>82</v>
      </c>
      <c r="S62" t="s">
        <v>269</v>
      </c>
      <c r="T62" t="s">
        <v>36</v>
      </c>
      <c r="U62" t="s">
        <v>35</v>
      </c>
      <c r="V62" t="s">
        <v>29</v>
      </c>
      <c r="W62" t="s">
        <v>44</v>
      </c>
      <c r="X62" t="s">
        <v>272</v>
      </c>
      <c r="Y62" t="s">
        <v>484</v>
      </c>
      <c r="AA62" s="2">
        <v>42762.388159722221</v>
      </c>
      <c r="AB62" s="2">
        <v>42802.302708333336</v>
      </c>
      <c r="AD62">
        <v>7</v>
      </c>
      <c r="AE62" t="str">
        <f t="shared" ca="1" si="12"/>
        <v>Protocols-SMB</v>
      </c>
      <c r="AF62" t="str">
        <f t="shared" ca="1" si="13"/>
        <v>Avitus_1.4.0.58-20170308</v>
      </c>
      <c r="AG62" t="str">
        <f t="shared" ca="1" si="14"/>
        <v>NoWaive</v>
      </c>
      <c r="AH62" t="str">
        <f t="shared" ca="1" si="15"/>
        <v>P0</v>
      </c>
    </row>
    <row r="63" spans="1:34" x14ac:dyDescent="0.3">
      <c r="A63">
        <f t="shared" si="8"/>
        <v>23</v>
      </c>
      <c r="B63">
        <f t="shared" si="9"/>
        <v>7</v>
      </c>
      <c r="C63" s="4">
        <f t="shared" ca="1" si="10"/>
        <v>96032</v>
      </c>
      <c r="D63">
        <v>96032</v>
      </c>
      <c r="E63" t="s">
        <v>562</v>
      </c>
      <c r="F63" t="s">
        <v>86</v>
      </c>
      <c r="G63" t="s">
        <v>87</v>
      </c>
      <c r="H63" t="s">
        <v>112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494</v>
      </c>
      <c r="N63" t="s">
        <v>597</v>
      </c>
      <c r="O63">
        <v>16394</v>
      </c>
      <c r="Q63" t="s">
        <v>82</v>
      </c>
      <c r="S63" t="s">
        <v>269</v>
      </c>
      <c r="T63" t="s">
        <v>23</v>
      </c>
      <c r="U63" t="s">
        <v>22</v>
      </c>
      <c r="V63" t="s">
        <v>190</v>
      </c>
      <c r="W63" t="s">
        <v>26</v>
      </c>
      <c r="X63" t="s">
        <v>272</v>
      </c>
      <c r="Y63" t="s">
        <v>484</v>
      </c>
      <c r="AA63" s="2">
        <v>42782.24832175926</v>
      </c>
      <c r="AB63" s="2">
        <v>42796.364201388889</v>
      </c>
      <c r="AD63">
        <v>3</v>
      </c>
      <c r="AE63" t="str">
        <f t="shared" ca="1" si="12"/>
        <v>Protocols-SMB</v>
      </c>
      <c r="AF63" t="str">
        <f t="shared" ca="1" si="13"/>
        <v>Avitus_1.4.0.58-20170308</v>
      </c>
      <c r="AG63" t="str">
        <f t="shared" ca="1" si="14"/>
        <v>NoWaive</v>
      </c>
      <c r="AH63" t="str">
        <f t="shared" ca="1" si="15"/>
        <v>P1</v>
      </c>
    </row>
    <row r="64" spans="1:34" x14ac:dyDescent="0.3">
      <c r="A64">
        <f t="shared" si="8"/>
        <v>7</v>
      </c>
      <c r="B64">
        <f t="shared" si="9"/>
        <v>1</v>
      </c>
      <c r="C64" s="4">
        <f t="shared" ca="1" si="10"/>
        <v>96619</v>
      </c>
      <c r="D64">
        <v>96619</v>
      </c>
      <c r="E64" t="s">
        <v>267</v>
      </c>
      <c r="F64" t="s">
        <v>86</v>
      </c>
      <c r="G64" t="s">
        <v>266</v>
      </c>
      <c r="H64" t="s">
        <v>94</v>
      </c>
      <c r="I64" t="s">
        <v>68</v>
      </c>
      <c r="J64" t="s">
        <v>123</v>
      </c>
      <c r="K64" t="str">
        <f t="shared" ca="1" si="11"/>
        <v>.</v>
      </c>
      <c r="L64" t="s">
        <v>484</v>
      </c>
      <c r="M64" t="s">
        <v>630</v>
      </c>
      <c r="N64" t="s">
        <v>687</v>
      </c>
      <c r="Q64" t="s">
        <v>82</v>
      </c>
      <c r="S64" t="s">
        <v>269</v>
      </c>
      <c r="T64" t="s">
        <v>23</v>
      </c>
      <c r="U64" t="s">
        <v>50</v>
      </c>
      <c r="V64" t="s">
        <v>82</v>
      </c>
      <c r="W64" t="s">
        <v>32</v>
      </c>
      <c r="X64" t="s">
        <v>327</v>
      </c>
      <c r="Y64" t="s">
        <v>484</v>
      </c>
      <c r="Z64" t="s">
        <v>335</v>
      </c>
      <c r="AA64" s="2">
        <v>42796.703587962962</v>
      </c>
      <c r="AB64" s="2">
        <v>42802.618645833332</v>
      </c>
      <c r="AD64">
        <v>6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P2</v>
      </c>
    </row>
    <row r="65" spans="1:34" x14ac:dyDescent="0.3">
      <c r="A65">
        <f t="shared" si="8"/>
        <v>6</v>
      </c>
      <c r="B65">
        <f t="shared" si="9"/>
        <v>1</v>
      </c>
      <c r="C65" s="4">
        <f t="shared" ca="1" si="10"/>
        <v>96672</v>
      </c>
      <c r="D65">
        <v>96672</v>
      </c>
      <c r="E65" t="s">
        <v>133</v>
      </c>
      <c r="F65" t="s">
        <v>86</v>
      </c>
      <c r="G65" t="s">
        <v>87</v>
      </c>
      <c r="H65" t="s">
        <v>184</v>
      </c>
      <c r="I65" t="s">
        <v>68</v>
      </c>
      <c r="J65" t="s">
        <v>123</v>
      </c>
      <c r="K65" t="str">
        <f t="shared" ca="1" si="11"/>
        <v>.</v>
      </c>
      <c r="L65" t="s">
        <v>484</v>
      </c>
      <c r="M65" t="s">
        <v>721</v>
      </c>
      <c r="N65" t="s">
        <v>688</v>
      </c>
      <c r="Q65" t="s">
        <v>82</v>
      </c>
      <c r="S65" t="s">
        <v>269</v>
      </c>
      <c r="T65" t="s">
        <v>23</v>
      </c>
      <c r="U65" t="s">
        <v>39</v>
      </c>
      <c r="V65" t="s">
        <v>82</v>
      </c>
      <c r="W65" t="s">
        <v>67</v>
      </c>
      <c r="X65" t="s">
        <v>133</v>
      </c>
      <c r="Y65" t="s">
        <v>484</v>
      </c>
      <c r="Z65" t="s">
        <v>689</v>
      </c>
      <c r="AA65" s="2">
        <v>42797.684571759259</v>
      </c>
      <c r="AB65" s="2">
        <v>42802.69263888889</v>
      </c>
      <c r="AD65">
        <v>6</v>
      </c>
      <c r="AE65" t="str">
        <f t="shared" ca="1" si="12"/>
        <v>Protocols-SMB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P2</v>
      </c>
    </row>
    <row r="66" spans="1:34" x14ac:dyDescent="0.3">
      <c r="A66">
        <f t="shared" ref="A66:A100" si="16">DAYS360(AA66,$K$104)</f>
        <v>3</v>
      </c>
      <c r="B66">
        <f t="shared" ref="B66:B100" si="17">DAYS360(AB66,$K$104)</f>
        <v>1</v>
      </c>
      <c r="C66" s="4">
        <f t="shared" ref="C66:C100" ca="1" si="18">HYPERLINK($N$174 &amp; INDIRECT("d" &amp; ROW()),INDIRECT("d" &amp; ROW()))</f>
        <v>96746</v>
      </c>
      <c r="D66">
        <v>96746</v>
      </c>
      <c r="E66" t="s">
        <v>416</v>
      </c>
      <c r="F66" t="s">
        <v>86</v>
      </c>
      <c r="G66" t="s">
        <v>266</v>
      </c>
      <c r="H66" t="s">
        <v>184</v>
      </c>
      <c r="I66" t="s">
        <v>81</v>
      </c>
      <c r="J66" t="s">
        <v>728</v>
      </c>
      <c r="K66" t="str">
        <f t="shared" ref="K66:K96" ca="1" si="19">IFERROR(VLOOKUP($D66,INDIRECT("'" &amp; $K$103 &amp; "'!$C$2:$k$90"),8,FALSE),"NTR")</f>
        <v>Theory on fix to add capacity for legacy ODV 12.1. Shouldn't be seen with ODV 12.2</v>
      </c>
      <c r="L66" t="s">
        <v>484</v>
      </c>
      <c r="M66" t="s">
        <v>484</v>
      </c>
      <c r="N66" t="s">
        <v>691</v>
      </c>
      <c r="Q66" t="s">
        <v>82</v>
      </c>
      <c r="S66" t="s">
        <v>269</v>
      </c>
      <c r="T66" t="s">
        <v>51</v>
      </c>
      <c r="U66" t="s">
        <v>22</v>
      </c>
      <c r="V66" t="s">
        <v>82</v>
      </c>
      <c r="W66" t="s">
        <v>54</v>
      </c>
      <c r="X66" t="s">
        <v>405</v>
      </c>
      <c r="Y66" t="s">
        <v>103</v>
      </c>
      <c r="AA66" s="2">
        <v>42800.641168981485</v>
      </c>
      <c r="AB66" s="2">
        <v>42802.70989583333</v>
      </c>
      <c r="AD66">
        <v>2</v>
      </c>
      <c r="AE66" t="str">
        <f t="shared" ref="AE66:AE96" ca="1" si="20">IFERROR(VLOOKUP($D66,INDIRECT("'" &amp; $K$103 &amp; "'!$C$2:$K$90"),4,FALSE),"NTR")</f>
        <v>Protocols-SMB</v>
      </c>
      <c r="AF66" t="str">
        <f t="shared" ref="AF66:AF96" ca="1" si="21">IFERROR(VLOOKUP($D66,INDIRECT("'" &amp; $K$103 &amp; "'!$C$2:$T$90"),11,FALSE),"NoTarg")</f>
        <v xml:space="preserve"> ---</v>
      </c>
      <c r="AG66" t="str">
        <f t="shared" ref="AG66:AG96" ca="1" si="22">IFERROR(VLOOKUP($D66,INDIRECT("'" &amp; $K$103 &amp; "'!$C$2:$K$90"),10,FALSE),"NoWaive")</f>
        <v>NoWaive</v>
      </c>
      <c r="AH66" t="str">
        <f t="shared" ref="AH66:AH96" ca="1" si="23">IFERROR(VLOOKUP($D66,INDIRECT("'" &amp; $K$103 &amp; "'!$C$2:$T$90"),6,FALSE),"NTR")</f>
        <v>P2</v>
      </c>
    </row>
    <row r="67" spans="1:34" x14ac:dyDescent="0.3">
      <c r="A67">
        <f t="shared" si="16"/>
        <v>2</v>
      </c>
      <c r="B67">
        <f t="shared" si="17"/>
        <v>1</v>
      </c>
      <c r="C67" s="4">
        <f t="shared" ca="1" si="18"/>
        <v>96810</v>
      </c>
      <c r="D67">
        <v>96810</v>
      </c>
      <c r="E67" t="s">
        <v>179</v>
      </c>
      <c r="F67" t="s">
        <v>86</v>
      </c>
      <c r="G67" t="s">
        <v>704</v>
      </c>
      <c r="H67" t="s">
        <v>184</v>
      </c>
      <c r="I67" t="s">
        <v>81</v>
      </c>
      <c r="J67" t="s">
        <v>123</v>
      </c>
      <c r="K67" t="str">
        <f t="shared" ca="1" si="19"/>
        <v>NTR</v>
      </c>
      <c r="L67" t="s">
        <v>484</v>
      </c>
      <c r="M67" t="s">
        <v>484</v>
      </c>
      <c r="N67" t="s">
        <v>722</v>
      </c>
      <c r="Q67" t="s">
        <v>82</v>
      </c>
      <c r="S67" t="s">
        <v>269</v>
      </c>
      <c r="T67" t="s">
        <v>23</v>
      </c>
      <c r="U67" t="s">
        <v>22</v>
      </c>
      <c r="V67" t="s">
        <v>29</v>
      </c>
      <c r="W67" t="s">
        <v>44</v>
      </c>
      <c r="X67" t="s">
        <v>405</v>
      </c>
      <c r="Y67" t="s">
        <v>484</v>
      </c>
      <c r="AA67" s="2">
        <v>42801.581053240741</v>
      </c>
      <c r="AB67" s="2">
        <v>42802.689675925925</v>
      </c>
      <c r="AC67" t="s">
        <v>723</v>
      </c>
      <c r="AD67">
        <v>2</v>
      </c>
      <c r="AE67" t="str">
        <f t="shared" ca="1" si="20"/>
        <v>NTR</v>
      </c>
      <c r="AF67" t="str">
        <f t="shared" ca="1" si="21"/>
        <v>NoTarg</v>
      </c>
      <c r="AG67" t="str">
        <f t="shared" ca="1" si="22"/>
        <v>NoWaive</v>
      </c>
      <c r="AH67" t="str">
        <f t="shared" ca="1" si="23"/>
        <v>NTR</v>
      </c>
    </row>
    <row r="68" spans="1:34" x14ac:dyDescent="0.3">
      <c r="A68">
        <f t="shared" si="16"/>
        <v>1</v>
      </c>
      <c r="B68">
        <f t="shared" si="17"/>
        <v>1</v>
      </c>
      <c r="C68" s="4">
        <f t="shared" ca="1" si="18"/>
        <v>96870</v>
      </c>
      <c r="D68">
        <v>96870</v>
      </c>
      <c r="E68" t="s">
        <v>91</v>
      </c>
      <c r="F68" t="s">
        <v>86</v>
      </c>
      <c r="G68" t="s">
        <v>266</v>
      </c>
      <c r="H68" t="s">
        <v>184</v>
      </c>
      <c r="I68" t="s">
        <v>81</v>
      </c>
      <c r="J68" t="s">
        <v>123</v>
      </c>
      <c r="K68" t="str">
        <f t="shared" ca="1" si="19"/>
        <v>NTR</v>
      </c>
      <c r="L68" t="s">
        <v>484</v>
      </c>
      <c r="M68" t="s">
        <v>484</v>
      </c>
      <c r="N68" t="s">
        <v>724</v>
      </c>
      <c r="Q68" t="s">
        <v>82</v>
      </c>
      <c r="S68" t="s">
        <v>269</v>
      </c>
      <c r="T68" t="s">
        <v>36</v>
      </c>
      <c r="U68" t="s">
        <v>22</v>
      </c>
      <c r="V68" t="s">
        <v>82</v>
      </c>
      <c r="W68" t="s">
        <v>54</v>
      </c>
      <c r="X68" t="s">
        <v>405</v>
      </c>
      <c r="Y68" t="s">
        <v>484</v>
      </c>
      <c r="AA68" s="2">
        <v>42802.551319444443</v>
      </c>
      <c r="AB68" s="2">
        <v>42802.552604166667</v>
      </c>
      <c r="AD68">
        <v>1</v>
      </c>
      <c r="AE68" t="str">
        <f t="shared" ca="1" si="20"/>
        <v>NTR</v>
      </c>
      <c r="AF68" t="str">
        <f t="shared" ca="1" si="21"/>
        <v>NoTarg</v>
      </c>
      <c r="AG68" t="str">
        <f t="shared" ca="1" si="22"/>
        <v>NoWaive</v>
      </c>
      <c r="AH68" t="str">
        <f t="shared" ca="1" si="23"/>
        <v>NTR</v>
      </c>
    </row>
    <row r="69" spans="1:34" x14ac:dyDescent="0.3">
      <c r="A69">
        <f t="shared" si="16"/>
        <v>9</v>
      </c>
      <c r="B69">
        <f t="shared" si="17"/>
        <v>3</v>
      </c>
      <c r="C69" s="4">
        <f t="shared" ca="1" si="18"/>
        <v>96494</v>
      </c>
      <c r="D69">
        <v>96494</v>
      </c>
      <c r="E69" t="s">
        <v>605</v>
      </c>
      <c r="F69" t="s">
        <v>482</v>
      </c>
      <c r="G69" t="s">
        <v>606</v>
      </c>
      <c r="H69" t="s">
        <v>184</v>
      </c>
      <c r="I69" t="s">
        <v>245</v>
      </c>
      <c r="J69" t="s">
        <v>123</v>
      </c>
      <c r="K69" t="str">
        <f t="shared" ca="1" si="19"/>
        <v>.</v>
      </c>
      <c r="L69" t="s">
        <v>484</v>
      </c>
      <c r="M69" t="s">
        <v>639</v>
      </c>
      <c r="N69" t="s">
        <v>643</v>
      </c>
      <c r="P69" t="s">
        <v>98</v>
      </c>
      <c r="Q69" t="s">
        <v>82</v>
      </c>
      <c r="S69" t="s">
        <v>269</v>
      </c>
      <c r="T69" t="s">
        <v>51</v>
      </c>
      <c r="U69" t="s">
        <v>22</v>
      </c>
      <c r="V69" t="s">
        <v>82</v>
      </c>
      <c r="W69" t="s">
        <v>44</v>
      </c>
      <c r="X69" t="s">
        <v>644</v>
      </c>
      <c r="Y69" t="s">
        <v>484</v>
      </c>
      <c r="AA69" s="2">
        <v>42794.440833333334</v>
      </c>
      <c r="AB69" s="2">
        <v>42800.464409722219</v>
      </c>
      <c r="AD69">
        <v>1</v>
      </c>
      <c r="AE69" t="str">
        <f t="shared" ca="1" si="20"/>
        <v>Quotas</v>
      </c>
      <c r="AF69" t="str">
        <f t="shared" ca="1" si="21"/>
        <v>Avitus_1.4.0.60-20170322</v>
      </c>
      <c r="AG69" t="str">
        <f t="shared" ca="1" si="22"/>
        <v>NoWaive</v>
      </c>
      <c r="AH69" t="str">
        <f t="shared" ca="1" si="23"/>
        <v>P0</v>
      </c>
    </row>
    <row r="70" spans="1:34" x14ac:dyDescent="0.3">
      <c r="A70">
        <f t="shared" si="16"/>
        <v>2</v>
      </c>
      <c r="B70">
        <f t="shared" si="17"/>
        <v>1</v>
      </c>
      <c r="C70" s="4">
        <f t="shared" ca="1" si="18"/>
        <v>96761</v>
      </c>
      <c r="D70">
        <v>96761</v>
      </c>
      <c r="E70" t="s">
        <v>605</v>
      </c>
      <c r="F70" t="s">
        <v>482</v>
      </c>
      <c r="G70" t="s">
        <v>652</v>
      </c>
      <c r="H70" t="s">
        <v>184</v>
      </c>
      <c r="I70" t="s">
        <v>81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694</v>
      </c>
      <c r="Q70" t="s">
        <v>82</v>
      </c>
      <c r="S70" t="s">
        <v>269</v>
      </c>
      <c r="T70" t="s">
        <v>36</v>
      </c>
      <c r="U70" t="s">
        <v>35</v>
      </c>
      <c r="V70" t="s">
        <v>82</v>
      </c>
      <c r="W70" t="s">
        <v>54</v>
      </c>
      <c r="X70" t="s">
        <v>644</v>
      </c>
      <c r="Y70" t="s">
        <v>484</v>
      </c>
      <c r="AA70" s="2">
        <v>42801.094895833332</v>
      </c>
      <c r="AB70" s="2">
        <v>42802.687881944446</v>
      </c>
      <c r="AD70">
        <v>2</v>
      </c>
      <c r="AE70" t="str">
        <f t="shared" ca="1" si="20"/>
        <v>Quotas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P1</v>
      </c>
    </row>
    <row r="71" spans="1:34" x14ac:dyDescent="0.3">
      <c r="A71">
        <f t="shared" si="16"/>
        <v>4</v>
      </c>
      <c r="B71">
        <f t="shared" si="17"/>
        <v>1</v>
      </c>
      <c r="C71" s="4">
        <f t="shared" ca="1" si="18"/>
        <v>96682</v>
      </c>
      <c r="D71">
        <v>96682</v>
      </c>
      <c r="E71" t="s">
        <v>217</v>
      </c>
      <c r="F71" t="s">
        <v>55</v>
      </c>
      <c r="G71" t="s">
        <v>182</v>
      </c>
      <c r="H71" t="s">
        <v>156</v>
      </c>
      <c r="I71" t="s">
        <v>123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667</v>
      </c>
      <c r="Q71" t="s">
        <v>21</v>
      </c>
      <c r="S71" t="s">
        <v>269</v>
      </c>
      <c r="T71" t="s">
        <v>23</v>
      </c>
      <c r="U71" t="s">
        <v>22</v>
      </c>
      <c r="V71" t="s">
        <v>29</v>
      </c>
      <c r="W71" t="s">
        <v>54</v>
      </c>
      <c r="X71" t="s">
        <v>389</v>
      </c>
      <c r="Y71" t="s">
        <v>484</v>
      </c>
      <c r="AA71" s="2">
        <v>42799.991412037038</v>
      </c>
      <c r="AB71" s="2">
        <v>42802.977453703701</v>
      </c>
      <c r="AD71">
        <v>3</v>
      </c>
      <c r="AE71" t="str">
        <f t="shared" ca="1" si="20"/>
        <v>Snapshots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P2</v>
      </c>
    </row>
    <row r="72" spans="1:34" x14ac:dyDescent="0.3">
      <c r="A72">
        <f t="shared" si="16"/>
        <v>63</v>
      </c>
      <c r="B72">
        <f t="shared" si="17"/>
        <v>7</v>
      </c>
      <c r="C72" s="4">
        <f t="shared" ca="1" si="18"/>
        <v>94268</v>
      </c>
      <c r="D72">
        <v>94268</v>
      </c>
      <c r="E72" t="s">
        <v>181</v>
      </c>
      <c r="F72" t="s">
        <v>55</v>
      </c>
      <c r="G72" t="s">
        <v>182</v>
      </c>
      <c r="H72" t="s">
        <v>112</v>
      </c>
      <c r="I72" t="s">
        <v>30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368</v>
      </c>
      <c r="O72">
        <v>12452</v>
      </c>
      <c r="P72" t="s">
        <v>645</v>
      </c>
      <c r="Q72" t="s">
        <v>82</v>
      </c>
      <c r="S72" t="s">
        <v>269</v>
      </c>
      <c r="T72" t="s">
        <v>36</v>
      </c>
      <c r="U72" t="s">
        <v>35</v>
      </c>
      <c r="V72" t="s">
        <v>25</v>
      </c>
      <c r="W72" t="s">
        <v>26</v>
      </c>
      <c r="X72" t="s">
        <v>218</v>
      </c>
      <c r="Y72" t="s">
        <v>484</v>
      </c>
      <c r="AA72" s="2">
        <v>42741.246898148151</v>
      </c>
      <c r="AB72" s="2">
        <v>42796.232256944444</v>
      </c>
      <c r="AD72">
        <v>4</v>
      </c>
      <c r="AE72" t="str">
        <f t="shared" ca="1" si="20"/>
        <v>Snapshots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P1</v>
      </c>
    </row>
    <row r="73" spans="1:34" x14ac:dyDescent="0.3">
      <c r="A73">
        <f t="shared" si="16"/>
        <v>51</v>
      </c>
      <c r="B73">
        <f t="shared" si="17"/>
        <v>1</v>
      </c>
      <c r="C73" s="4">
        <f t="shared" ca="1" si="18"/>
        <v>94695</v>
      </c>
      <c r="D73">
        <v>94695</v>
      </c>
      <c r="E73" t="s">
        <v>181</v>
      </c>
      <c r="F73" t="s">
        <v>55</v>
      </c>
      <c r="G73" t="s">
        <v>182</v>
      </c>
      <c r="H73" t="s">
        <v>184</v>
      </c>
      <c r="I73" t="s">
        <v>245</v>
      </c>
      <c r="J73" t="s">
        <v>123</v>
      </c>
      <c r="K73" t="str">
        <f t="shared" ca="1" si="19"/>
        <v>.</v>
      </c>
      <c r="L73" t="s">
        <v>484</v>
      </c>
      <c r="M73" t="s">
        <v>630</v>
      </c>
      <c r="N73" t="s">
        <v>369</v>
      </c>
      <c r="O73">
        <v>12452</v>
      </c>
      <c r="Q73" t="s">
        <v>82</v>
      </c>
      <c r="S73" t="s">
        <v>269</v>
      </c>
      <c r="T73" t="s">
        <v>36</v>
      </c>
      <c r="U73" t="s">
        <v>35</v>
      </c>
      <c r="V73" t="s">
        <v>190</v>
      </c>
      <c r="W73" t="s">
        <v>26</v>
      </c>
      <c r="X73" t="s">
        <v>218</v>
      </c>
      <c r="Y73" t="s">
        <v>484</v>
      </c>
      <c r="AA73" s="2">
        <v>42753.19122685185</v>
      </c>
      <c r="AB73" s="2">
        <v>42802.984143518515</v>
      </c>
      <c r="AD73">
        <v>4</v>
      </c>
      <c r="AE73" t="str">
        <f t="shared" ca="1" si="20"/>
        <v>Snapshots</v>
      </c>
      <c r="AF73" t="str">
        <f t="shared" ca="1" si="21"/>
        <v>Avitus_1.4.0.59-20170315</v>
      </c>
      <c r="AG73" t="str">
        <f t="shared" ca="1" si="22"/>
        <v>NoWaive</v>
      </c>
      <c r="AH73" t="str">
        <f t="shared" ca="1" si="23"/>
        <v>P0</v>
      </c>
    </row>
    <row r="74" spans="1:34" x14ac:dyDescent="0.3">
      <c r="A74">
        <f t="shared" si="16"/>
        <v>39</v>
      </c>
      <c r="B74">
        <f t="shared" si="17"/>
        <v>7</v>
      </c>
      <c r="C74" s="4">
        <f t="shared" ca="1" si="18"/>
        <v>95184</v>
      </c>
      <c r="D74">
        <v>95184</v>
      </c>
      <c r="E74" t="s">
        <v>218</v>
      </c>
      <c r="F74" t="s">
        <v>55</v>
      </c>
      <c r="G74" t="s">
        <v>182</v>
      </c>
      <c r="H74" t="s">
        <v>184</v>
      </c>
      <c r="I74" t="s">
        <v>245</v>
      </c>
      <c r="J74" t="s">
        <v>123</v>
      </c>
      <c r="K74" t="str">
        <f t="shared" ca="1" si="19"/>
        <v>.</v>
      </c>
      <c r="L74" t="s">
        <v>484</v>
      </c>
      <c r="M74" t="s">
        <v>630</v>
      </c>
      <c r="N74" t="s">
        <v>370</v>
      </c>
      <c r="Q74" t="s">
        <v>82</v>
      </c>
      <c r="S74" t="s">
        <v>269</v>
      </c>
      <c r="T74" t="s">
        <v>36</v>
      </c>
      <c r="U74" t="s">
        <v>22</v>
      </c>
      <c r="V74" t="s">
        <v>29</v>
      </c>
      <c r="W74" t="s">
        <v>44</v>
      </c>
      <c r="X74" t="s">
        <v>181</v>
      </c>
      <c r="Y74" t="s">
        <v>103</v>
      </c>
      <c r="AA74" s="2">
        <v>42765.308599537035</v>
      </c>
      <c r="AB74" s="2">
        <v>42796.219513888886</v>
      </c>
      <c r="AD74">
        <v>4</v>
      </c>
      <c r="AE74" t="str">
        <f t="shared" ca="1" si="20"/>
        <v>Snapshots</v>
      </c>
      <c r="AF74" t="str">
        <f t="shared" ca="1" si="21"/>
        <v>Avitus_1.4.0.59-20170315</v>
      </c>
      <c r="AG74" t="str">
        <f t="shared" ca="1" si="22"/>
        <v>NoWaive</v>
      </c>
      <c r="AH74" t="str">
        <f t="shared" ca="1" si="23"/>
        <v>P0</v>
      </c>
    </row>
    <row r="75" spans="1:34" x14ac:dyDescent="0.3">
      <c r="A75">
        <f t="shared" si="16"/>
        <v>37</v>
      </c>
      <c r="B75">
        <f t="shared" si="17"/>
        <v>3</v>
      </c>
      <c r="C75" s="4">
        <f t="shared" ca="1" si="18"/>
        <v>95373</v>
      </c>
      <c r="D75">
        <v>95373</v>
      </c>
      <c r="E75" t="s">
        <v>218</v>
      </c>
      <c r="F75" t="s">
        <v>55</v>
      </c>
      <c r="G75" t="s">
        <v>182</v>
      </c>
      <c r="H75" t="s">
        <v>94</v>
      </c>
      <c r="I75" t="s">
        <v>30</v>
      </c>
      <c r="J75" t="s">
        <v>123</v>
      </c>
      <c r="K75" t="str">
        <f t="shared" ca="1" si="19"/>
        <v>.</v>
      </c>
      <c r="L75" t="s">
        <v>484</v>
      </c>
      <c r="M75" t="s">
        <v>630</v>
      </c>
      <c r="N75" t="s">
        <v>371</v>
      </c>
      <c r="Q75" t="s">
        <v>82</v>
      </c>
      <c r="S75" t="s">
        <v>269</v>
      </c>
      <c r="T75" t="s">
        <v>23</v>
      </c>
      <c r="U75" t="s">
        <v>22</v>
      </c>
      <c r="V75" t="s">
        <v>29</v>
      </c>
      <c r="W75" t="s">
        <v>44</v>
      </c>
      <c r="X75" t="s">
        <v>218</v>
      </c>
      <c r="Y75" t="s">
        <v>484</v>
      </c>
      <c r="AA75" s="2">
        <v>42768.238217592596</v>
      </c>
      <c r="AB75" s="2">
        <v>42800.005729166667</v>
      </c>
      <c r="AD75">
        <v>2</v>
      </c>
      <c r="AE75" t="str">
        <f t="shared" ca="1" si="20"/>
        <v>Snapshots</v>
      </c>
      <c r="AF75" t="str">
        <f t="shared" ca="1" si="21"/>
        <v>Avitus_1.4.0.59-20170315</v>
      </c>
      <c r="AG75" t="str">
        <f t="shared" ca="1" si="22"/>
        <v>NoWaive</v>
      </c>
      <c r="AH75" t="str">
        <f t="shared" ca="1" si="23"/>
        <v>P2</v>
      </c>
    </row>
    <row r="76" spans="1:34" x14ac:dyDescent="0.3">
      <c r="A76">
        <f t="shared" si="16"/>
        <v>26</v>
      </c>
      <c r="B76">
        <f t="shared" si="17"/>
        <v>7</v>
      </c>
      <c r="C76" s="4">
        <f t="shared" ca="1" si="18"/>
        <v>95780</v>
      </c>
      <c r="D76">
        <v>95780</v>
      </c>
      <c r="E76" t="s">
        <v>218</v>
      </c>
      <c r="F76" t="s">
        <v>55</v>
      </c>
      <c r="G76" t="s">
        <v>182</v>
      </c>
      <c r="H76" t="s">
        <v>184</v>
      </c>
      <c r="I76" t="s">
        <v>245</v>
      </c>
      <c r="J76" t="s">
        <v>123</v>
      </c>
      <c r="K76" t="str">
        <f t="shared" ca="1" si="19"/>
        <v>.</v>
      </c>
      <c r="L76" t="s">
        <v>484</v>
      </c>
      <c r="M76" t="s">
        <v>630</v>
      </c>
      <c r="N76" t="s">
        <v>372</v>
      </c>
      <c r="Q76" t="s">
        <v>82</v>
      </c>
      <c r="S76" t="s">
        <v>269</v>
      </c>
      <c r="T76" t="s">
        <v>23</v>
      </c>
      <c r="U76" t="s">
        <v>22</v>
      </c>
      <c r="V76" t="s">
        <v>29</v>
      </c>
      <c r="W76" t="s">
        <v>44</v>
      </c>
      <c r="X76" t="s">
        <v>218</v>
      </c>
      <c r="Y76" t="s">
        <v>484</v>
      </c>
      <c r="AA76" s="2">
        <v>42779.104201388887</v>
      </c>
      <c r="AB76" s="2">
        <v>42796.223101851851</v>
      </c>
      <c r="AD76">
        <v>2</v>
      </c>
      <c r="AE76" t="str">
        <f t="shared" ca="1" si="20"/>
        <v>Snapshots</v>
      </c>
      <c r="AF76" t="str">
        <f t="shared" ca="1" si="21"/>
        <v>Avitus_1.4.0.59-20170315</v>
      </c>
      <c r="AG76" t="str">
        <f t="shared" ca="1" si="22"/>
        <v>NoWaive</v>
      </c>
      <c r="AH76" t="str">
        <f t="shared" ca="1" si="23"/>
        <v>P0</v>
      </c>
    </row>
    <row r="77" spans="1:34" x14ac:dyDescent="0.3">
      <c r="A77">
        <f t="shared" si="16"/>
        <v>1</v>
      </c>
      <c r="B77">
        <f t="shared" si="17"/>
        <v>1</v>
      </c>
      <c r="C77" s="4">
        <f t="shared" ca="1" si="18"/>
        <v>96848</v>
      </c>
      <c r="D77">
        <v>96848</v>
      </c>
      <c r="E77" t="s">
        <v>218</v>
      </c>
      <c r="F77" t="s">
        <v>55</v>
      </c>
      <c r="G77" t="s">
        <v>182</v>
      </c>
      <c r="H77" t="s">
        <v>94</v>
      </c>
      <c r="I77" t="s">
        <v>30</v>
      </c>
      <c r="J77" t="s">
        <v>123</v>
      </c>
      <c r="K77" t="str">
        <f t="shared" ca="1" si="19"/>
        <v>NTR</v>
      </c>
      <c r="L77" t="s">
        <v>484</v>
      </c>
      <c r="M77" t="s">
        <v>484</v>
      </c>
      <c r="N77" t="s">
        <v>725</v>
      </c>
      <c r="Q77" t="s">
        <v>82</v>
      </c>
      <c r="S77" t="s">
        <v>269</v>
      </c>
      <c r="T77" t="s">
        <v>23</v>
      </c>
      <c r="U77" t="s">
        <v>22</v>
      </c>
      <c r="V77" t="s">
        <v>29</v>
      </c>
      <c r="W77" t="s">
        <v>54</v>
      </c>
      <c r="X77" t="s">
        <v>218</v>
      </c>
      <c r="Y77" t="s">
        <v>484</v>
      </c>
      <c r="AA77" s="2">
        <v>42802.22383101852</v>
      </c>
      <c r="AB77" s="2">
        <v>42802.690775462965</v>
      </c>
      <c r="AD77">
        <v>1</v>
      </c>
      <c r="AE77" t="str">
        <f t="shared" ca="1" si="20"/>
        <v>NTR</v>
      </c>
      <c r="AF77" t="str">
        <f t="shared" ca="1" si="21"/>
        <v>NoTarg</v>
      </c>
      <c r="AG77" t="str">
        <f t="shared" ca="1" si="22"/>
        <v>NoWaive</v>
      </c>
      <c r="AH77" t="str">
        <f t="shared" ca="1" si="23"/>
        <v>NTR</v>
      </c>
    </row>
    <row r="78" spans="1:34" x14ac:dyDescent="0.3">
      <c r="A78">
        <f t="shared" si="16"/>
        <v>42189</v>
      </c>
      <c r="B78">
        <f t="shared" si="17"/>
        <v>42189</v>
      </c>
      <c r="C78" s="4">
        <f t="shared" ca="1" si="18"/>
        <v>0</v>
      </c>
      <c r="J78" t="s">
        <v>123</v>
      </c>
      <c r="K78" t="str">
        <f t="shared" ca="1" si="19"/>
        <v>NTR</v>
      </c>
      <c r="AE78" t="str">
        <f t="shared" ca="1" si="20"/>
        <v>NTR</v>
      </c>
      <c r="AF78" t="str">
        <f t="shared" ca="1" si="21"/>
        <v>NoTarg</v>
      </c>
      <c r="AG78" t="str">
        <f t="shared" ca="1" si="22"/>
        <v>NoWaive</v>
      </c>
      <c r="AH78" t="str">
        <f t="shared" ca="1" si="23"/>
        <v>NTR</v>
      </c>
    </row>
    <row r="79" spans="1:34" x14ac:dyDescent="0.3">
      <c r="A79">
        <f t="shared" si="16"/>
        <v>42189</v>
      </c>
      <c r="B79">
        <f t="shared" si="17"/>
        <v>42189</v>
      </c>
      <c r="C79" s="4">
        <f t="shared" ca="1" si="18"/>
        <v>0</v>
      </c>
      <c r="J79" t="s">
        <v>123</v>
      </c>
      <c r="K79" t="str">
        <f t="shared" ca="1" si="19"/>
        <v>NTR</v>
      </c>
      <c r="AE79" t="str">
        <f t="shared" ca="1" si="20"/>
        <v>NTR</v>
      </c>
      <c r="AF79" t="str">
        <f t="shared" ca="1" si="21"/>
        <v>NoTarg</v>
      </c>
      <c r="AG79" t="str">
        <f t="shared" ca="1" si="22"/>
        <v>NoWaive</v>
      </c>
      <c r="AH79" t="str">
        <f t="shared" ca="1" si="23"/>
        <v>NTR</v>
      </c>
    </row>
    <row r="80" spans="1:34" x14ac:dyDescent="0.3">
      <c r="A80">
        <f t="shared" si="16"/>
        <v>42189</v>
      </c>
      <c r="B80">
        <f t="shared" si="17"/>
        <v>42189</v>
      </c>
      <c r="C80" s="4">
        <f t="shared" ca="1" si="18"/>
        <v>0</v>
      </c>
      <c r="J80" t="s">
        <v>123</v>
      </c>
      <c r="K80" t="str">
        <f t="shared" ca="1" si="19"/>
        <v>NTR</v>
      </c>
      <c r="AE80" t="str">
        <f t="shared" ca="1" si="20"/>
        <v>NTR</v>
      </c>
      <c r="AF80" t="str">
        <f t="shared" ca="1" si="21"/>
        <v>NoTarg</v>
      </c>
      <c r="AG80" t="str">
        <f t="shared" ca="1" si="22"/>
        <v>NoWaive</v>
      </c>
      <c r="AH80" t="str">
        <f t="shared" ca="1" si="23"/>
        <v>NTR</v>
      </c>
    </row>
    <row r="81" spans="1:34" x14ac:dyDescent="0.3">
      <c r="A81">
        <f t="shared" si="16"/>
        <v>42189</v>
      </c>
      <c r="B81">
        <f t="shared" si="17"/>
        <v>42189</v>
      </c>
      <c r="C81" s="4">
        <f t="shared" ca="1" si="18"/>
        <v>0</v>
      </c>
      <c r="J81" t="s">
        <v>123</v>
      </c>
      <c r="K81" t="str">
        <f t="shared" ca="1" si="19"/>
        <v>NTR</v>
      </c>
      <c r="AE81" t="str">
        <f t="shared" ca="1" si="20"/>
        <v>NTR</v>
      </c>
      <c r="AF81" t="str">
        <f t="shared" ca="1" si="21"/>
        <v>NoTarg</v>
      </c>
      <c r="AG81" t="str">
        <f t="shared" ca="1" si="22"/>
        <v>NoWaive</v>
      </c>
      <c r="AH81" t="str">
        <f t="shared" ca="1" si="23"/>
        <v>NTR</v>
      </c>
    </row>
    <row r="82" spans="1:34" x14ac:dyDescent="0.3">
      <c r="A82">
        <f t="shared" si="16"/>
        <v>42189</v>
      </c>
      <c r="B82">
        <f t="shared" si="17"/>
        <v>42189</v>
      </c>
      <c r="C82" s="4">
        <f t="shared" ca="1" si="18"/>
        <v>0</v>
      </c>
      <c r="J82" t="s">
        <v>123</v>
      </c>
      <c r="K82" t="str">
        <f t="shared" ca="1" si="19"/>
        <v>NTR</v>
      </c>
      <c r="AE82" t="str">
        <f t="shared" ca="1" si="20"/>
        <v>NTR</v>
      </c>
      <c r="AF82" t="str">
        <f t="shared" ca="1" si="21"/>
        <v>NoTarg</v>
      </c>
      <c r="AG82" t="str">
        <f t="shared" ca="1" si="22"/>
        <v>NoWaive</v>
      </c>
      <c r="AH82" t="str">
        <f t="shared" ca="1" si="23"/>
        <v>NTR</v>
      </c>
    </row>
    <row r="83" spans="1:34" x14ac:dyDescent="0.3">
      <c r="A83">
        <f t="shared" si="16"/>
        <v>42189</v>
      </c>
      <c r="B83">
        <f t="shared" si="17"/>
        <v>42189</v>
      </c>
      <c r="C83" s="4">
        <f t="shared" ca="1" si="18"/>
        <v>0</v>
      </c>
      <c r="J83" t="s">
        <v>123</v>
      </c>
      <c r="K83" t="str">
        <f t="shared" ca="1" si="19"/>
        <v>NTR</v>
      </c>
      <c r="AE83" t="str">
        <f t="shared" ca="1" si="20"/>
        <v>NTR</v>
      </c>
      <c r="AF83" t="str">
        <f t="shared" ca="1" si="21"/>
        <v>NoTarg</v>
      </c>
      <c r="AG83" t="str">
        <f t="shared" ca="1" si="22"/>
        <v>NoWaive</v>
      </c>
      <c r="AH83" t="str">
        <f t="shared" ca="1" si="23"/>
        <v>NTR</v>
      </c>
    </row>
    <row r="84" spans="1:34" x14ac:dyDescent="0.3">
      <c r="A84">
        <f t="shared" si="16"/>
        <v>42189</v>
      </c>
      <c r="B84">
        <f t="shared" si="17"/>
        <v>42189</v>
      </c>
      <c r="C84" s="4">
        <f t="shared" ca="1" si="18"/>
        <v>0</v>
      </c>
      <c r="J84" t="s">
        <v>123</v>
      </c>
      <c r="K84" t="str">
        <f t="shared" ca="1" si="19"/>
        <v>NTR</v>
      </c>
      <c r="AE84" t="str">
        <f t="shared" ca="1" si="20"/>
        <v>NTR</v>
      </c>
      <c r="AF84" t="str">
        <f t="shared" ca="1" si="21"/>
        <v>NoTarg</v>
      </c>
      <c r="AG84" t="str">
        <f t="shared" ca="1" si="22"/>
        <v>NoWaive</v>
      </c>
      <c r="AH84" t="str">
        <f t="shared" ca="1" si="23"/>
        <v>NTR</v>
      </c>
    </row>
    <row r="85" spans="1:34" x14ac:dyDescent="0.3">
      <c r="A85">
        <f t="shared" si="16"/>
        <v>42189</v>
      </c>
      <c r="B85">
        <f t="shared" si="17"/>
        <v>42189</v>
      </c>
      <c r="C85" s="4">
        <f t="shared" ca="1" si="18"/>
        <v>0</v>
      </c>
      <c r="J85" t="s">
        <v>123</v>
      </c>
      <c r="K85" t="str">
        <f t="shared" ca="1" si="19"/>
        <v>NTR</v>
      </c>
      <c r="AE85" t="str">
        <f t="shared" ca="1" si="20"/>
        <v>NTR</v>
      </c>
      <c r="AF85" t="str">
        <f t="shared" ca="1" si="21"/>
        <v>NoTarg</v>
      </c>
      <c r="AG85" t="str">
        <f t="shared" ca="1" si="22"/>
        <v>NoWaive</v>
      </c>
      <c r="AH85" t="str">
        <f t="shared" ca="1" si="23"/>
        <v>NTR</v>
      </c>
    </row>
    <row r="86" spans="1:34" x14ac:dyDescent="0.3">
      <c r="A86">
        <f t="shared" si="16"/>
        <v>42189</v>
      </c>
      <c r="B86">
        <f t="shared" si="17"/>
        <v>42189</v>
      </c>
      <c r="C86" s="4">
        <f t="shared" ca="1" si="18"/>
        <v>0</v>
      </c>
      <c r="J86" t="s">
        <v>123</v>
      </c>
      <c r="K86" t="str">
        <f t="shared" ca="1" si="19"/>
        <v>NTR</v>
      </c>
      <c r="AE86" t="str">
        <f t="shared" ca="1" si="20"/>
        <v>NTR</v>
      </c>
      <c r="AF86" t="str">
        <f t="shared" ca="1" si="21"/>
        <v>NoTarg</v>
      </c>
      <c r="AG86" t="str">
        <f t="shared" ca="1" si="22"/>
        <v>NoWaive</v>
      </c>
      <c r="AH86" t="str">
        <f t="shared" ca="1" si="23"/>
        <v>NTR</v>
      </c>
    </row>
    <row r="87" spans="1:34" x14ac:dyDescent="0.3">
      <c r="A87">
        <f t="shared" si="16"/>
        <v>42189</v>
      </c>
      <c r="B87">
        <f t="shared" si="17"/>
        <v>42189</v>
      </c>
      <c r="C87" s="4">
        <f t="shared" ca="1" si="18"/>
        <v>0</v>
      </c>
      <c r="J87" t="s">
        <v>123</v>
      </c>
      <c r="K87" t="str">
        <f t="shared" ca="1" si="19"/>
        <v>NTR</v>
      </c>
      <c r="AE87" t="str">
        <f t="shared" ca="1" si="20"/>
        <v>NTR</v>
      </c>
      <c r="AF87" t="str">
        <f t="shared" ca="1" si="21"/>
        <v>NoTarg</v>
      </c>
      <c r="AG87" t="str">
        <f t="shared" ca="1" si="22"/>
        <v>NoWaive</v>
      </c>
      <c r="AH87" t="str">
        <f t="shared" ca="1" si="23"/>
        <v>NTR</v>
      </c>
    </row>
    <row r="88" spans="1:34" x14ac:dyDescent="0.3">
      <c r="A88">
        <f t="shared" si="16"/>
        <v>42189</v>
      </c>
      <c r="B88">
        <f t="shared" si="17"/>
        <v>42189</v>
      </c>
      <c r="C88" s="4">
        <f t="shared" ca="1" si="18"/>
        <v>0</v>
      </c>
      <c r="J88" t="s">
        <v>123</v>
      </c>
      <c r="K88" t="str">
        <f t="shared" ca="1" si="19"/>
        <v>NTR</v>
      </c>
      <c r="AE88" t="str">
        <f t="shared" ca="1" si="20"/>
        <v>NTR</v>
      </c>
      <c r="AF88" t="str">
        <f t="shared" ca="1" si="21"/>
        <v>NoTarg</v>
      </c>
      <c r="AG88" t="str">
        <f t="shared" ca="1" si="22"/>
        <v>NoWaive</v>
      </c>
      <c r="AH88" t="str">
        <f t="shared" ca="1" si="23"/>
        <v>NTR</v>
      </c>
    </row>
    <row r="89" spans="1:34" x14ac:dyDescent="0.3">
      <c r="A89">
        <f t="shared" si="16"/>
        <v>42189</v>
      </c>
      <c r="B89">
        <f t="shared" si="17"/>
        <v>42189</v>
      </c>
      <c r="C89" s="4">
        <f t="shared" ca="1" si="18"/>
        <v>0</v>
      </c>
      <c r="J89" t="s">
        <v>123</v>
      </c>
      <c r="K89" t="str">
        <f t="shared" ca="1" si="19"/>
        <v>NTR</v>
      </c>
      <c r="AE89" t="str">
        <f t="shared" ca="1" si="20"/>
        <v>NTR</v>
      </c>
      <c r="AF89" t="str">
        <f t="shared" ca="1" si="21"/>
        <v>NoTarg</v>
      </c>
      <c r="AG89" t="str">
        <f t="shared" ca="1" si="22"/>
        <v>NoWaive</v>
      </c>
      <c r="AH89" t="str">
        <f t="shared" ca="1" si="23"/>
        <v>NTR</v>
      </c>
    </row>
    <row r="90" spans="1:34" x14ac:dyDescent="0.3">
      <c r="A90">
        <f t="shared" si="16"/>
        <v>42189</v>
      </c>
      <c r="B90">
        <f t="shared" si="17"/>
        <v>42189</v>
      </c>
      <c r="C90" s="4">
        <f t="shared" ca="1" si="18"/>
        <v>0</v>
      </c>
      <c r="J90" t="s">
        <v>123</v>
      </c>
      <c r="K90" t="str">
        <f t="shared" ca="1" si="19"/>
        <v>NTR</v>
      </c>
      <c r="AE90" t="str">
        <f t="shared" ca="1" si="20"/>
        <v>NTR</v>
      </c>
      <c r="AF90" t="str">
        <f t="shared" ca="1" si="21"/>
        <v>NoTarg</v>
      </c>
      <c r="AG90" t="str">
        <f t="shared" ca="1" si="22"/>
        <v>NoWaive</v>
      </c>
      <c r="AH90" t="str">
        <f t="shared" ca="1" si="23"/>
        <v>NTR</v>
      </c>
    </row>
    <row r="91" spans="1:34" x14ac:dyDescent="0.3">
      <c r="A91">
        <f t="shared" si="16"/>
        <v>42189</v>
      </c>
      <c r="B91">
        <f t="shared" si="17"/>
        <v>42189</v>
      </c>
      <c r="C91" s="4">
        <f t="shared" ca="1" si="18"/>
        <v>0</v>
      </c>
      <c r="J91" t="s">
        <v>123</v>
      </c>
      <c r="K91" t="str">
        <f t="shared" ca="1" si="19"/>
        <v>NTR</v>
      </c>
      <c r="AE91" t="str">
        <f t="shared" ca="1" si="20"/>
        <v>NTR</v>
      </c>
      <c r="AF91" t="str">
        <f t="shared" ca="1" si="21"/>
        <v>NoTarg</v>
      </c>
      <c r="AG91" t="str">
        <f t="shared" ca="1" si="22"/>
        <v>NoWaive</v>
      </c>
      <c r="AH91" t="str">
        <f t="shared" ca="1" si="23"/>
        <v>NTR</v>
      </c>
    </row>
    <row r="92" spans="1:34" x14ac:dyDescent="0.3">
      <c r="A92">
        <f t="shared" si="16"/>
        <v>42189</v>
      </c>
      <c r="B92">
        <f t="shared" si="17"/>
        <v>42189</v>
      </c>
      <c r="C92" s="4">
        <f t="shared" ca="1" si="18"/>
        <v>0</v>
      </c>
      <c r="J92" t="s">
        <v>123</v>
      </c>
      <c r="K92" t="str">
        <f t="shared" ca="1" si="19"/>
        <v>NTR</v>
      </c>
      <c r="AE92" t="str">
        <f t="shared" ca="1" si="20"/>
        <v>NTR</v>
      </c>
      <c r="AF92" t="str">
        <f t="shared" ca="1" si="21"/>
        <v>NoTarg</v>
      </c>
      <c r="AG92" t="str">
        <f t="shared" ca="1" si="22"/>
        <v>NoWaive</v>
      </c>
      <c r="AH92" t="str">
        <f t="shared" ca="1" si="23"/>
        <v>NTR</v>
      </c>
    </row>
    <row r="93" spans="1:34" x14ac:dyDescent="0.3">
      <c r="A93">
        <f t="shared" si="16"/>
        <v>42189</v>
      </c>
      <c r="B93">
        <f t="shared" si="17"/>
        <v>42189</v>
      </c>
      <c r="C93" s="4">
        <f t="shared" ca="1" si="18"/>
        <v>0</v>
      </c>
      <c r="J93" t="s">
        <v>123</v>
      </c>
      <c r="K93" t="str">
        <f t="shared" ca="1" si="19"/>
        <v>NTR</v>
      </c>
      <c r="AE93" t="str">
        <f t="shared" ca="1" si="20"/>
        <v>NTR</v>
      </c>
      <c r="AF93" t="str">
        <f t="shared" ca="1" si="21"/>
        <v>NoTarg</v>
      </c>
      <c r="AG93" t="str">
        <f t="shared" ca="1" si="22"/>
        <v>NoWaive</v>
      </c>
      <c r="AH93" t="str">
        <f t="shared" ca="1" si="23"/>
        <v>NTR</v>
      </c>
    </row>
    <row r="94" spans="1:34" x14ac:dyDescent="0.3">
      <c r="A94">
        <f t="shared" si="16"/>
        <v>42189</v>
      </c>
      <c r="B94">
        <f t="shared" si="17"/>
        <v>42189</v>
      </c>
      <c r="C94" s="4">
        <f t="shared" ca="1" si="18"/>
        <v>0</v>
      </c>
      <c r="J94" t="s">
        <v>123</v>
      </c>
      <c r="K94" t="str">
        <f t="shared" ca="1" si="19"/>
        <v>NTR</v>
      </c>
      <c r="AE94" t="str">
        <f t="shared" ca="1" si="20"/>
        <v>NTR</v>
      </c>
      <c r="AF94" t="str">
        <f t="shared" ca="1" si="21"/>
        <v>NoTarg</v>
      </c>
      <c r="AG94" t="str">
        <f t="shared" ca="1" si="22"/>
        <v>NoWaive</v>
      </c>
      <c r="AH94" t="str">
        <f t="shared" ca="1" si="23"/>
        <v>NTR</v>
      </c>
    </row>
    <row r="95" spans="1:34" x14ac:dyDescent="0.3">
      <c r="A95">
        <f t="shared" si="16"/>
        <v>42189</v>
      </c>
      <c r="B95">
        <f t="shared" si="17"/>
        <v>42189</v>
      </c>
      <c r="C95" s="4">
        <f t="shared" ca="1" si="18"/>
        <v>0</v>
      </c>
      <c r="J95" t="s">
        <v>123</v>
      </c>
      <c r="K95" t="str">
        <f t="shared" ca="1" si="19"/>
        <v>NTR</v>
      </c>
      <c r="AE95" t="str">
        <f t="shared" ca="1" si="20"/>
        <v>NTR</v>
      </c>
      <c r="AF95" t="str">
        <f t="shared" ca="1" si="21"/>
        <v>NoTarg</v>
      </c>
      <c r="AG95" t="str">
        <f t="shared" ca="1" si="22"/>
        <v>NoWaive</v>
      </c>
      <c r="AH95" t="str">
        <f t="shared" ca="1" si="23"/>
        <v>NTR</v>
      </c>
    </row>
    <row r="96" spans="1:34" x14ac:dyDescent="0.3">
      <c r="A96">
        <f t="shared" si="16"/>
        <v>42189</v>
      </c>
      <c r="B96">
        <f t="shared" si="17"/>
        <v>42189</v>
      </c>
      <c r="C96" s="4">
        <f t="shared" ca="1" si="18"/>
        <v>0</v>
      </c>
      <c r="J96" t="s">
        <v>123</v>
      </c>
      <c r="K96" t="str">
        <f t="shared" ca="1" si="19"/>
        <v>NTR</v>
      </c>
      <c r="AE96" t="str">
        <f t="shared" ca="1" si="20"/>
        <v>NTR</v>
      </c>
      <c r="AF96" t="str">
        <f t="shared" ca="1" si="21"/>
        <v>NoTarg</v>
      </c>
      <c r="AG96" t="str">
        <f t="shared" ca="1" si="22"/>
        <v>NoWaive</v>
      </c>
      <c r="AH96" t="str">
        <f t="shared" ca="1" si="23"/>
        <v>NTR</v>
      </c>
    </row>
    <row r="97" spans="1:14" x14ac:dyDescent="0.3">
      <c r="A97">
        <f t="shared" si="16"/>
        <v>42189</v>
      </c>
      <c r="B97">
        <f t="shared" si="17"/>
        <v>42189</v>
      </c>
      <c r="C97" s="4">
        <f t="shared" ca="1" si="18"/>
        <v>0</v>
      </c>
      <c r="J97" t="s">
        <v>123</v>
      </c>
    </row>
    <row r="98" spans="1:14" x14ac:dyDescent="0.3">
      <c r="A98">
        <f t="shared" si="16"/>
        <v>42189</v>
      </c>
      <c r="B98">
        <f t="shared" si="17"/>
        <v>42189</v>
      </c>
      <c r="C98" s="4">
        <f t="shared" ca="1" si="18"/>
        <v>0</v>
      </c>
      <c r="J98" t="s">
        <v>123</v>
      </c>
    </row>
    <row r="99" spans="1:14" x14ac:dyDescent="0.3">
      <c r="A99">
        <f t="shared" si="16"/>
        <v>42189</v>
      </c>
      <c r="B99">
        <f t="shared" si="17"/>
        <v>42189</v>
      </c>
      <c r="C99" s="4">
        <f t="shared" ca="1" si="18"/>
        <v>0</v>
      </c>
      <c r="J99" t="s">
        <v>123</v>
      </c>
    </row>
    <row r="100" spans="1:14" x14ac:dyDescent="0.3">
      <c r="A100">
        <f t="shared" si="16"/>
        <v>42189</v>
      </c>
      <c r="B100">
        <f t="shared" si="17"/>
        <v>42189</v>
      </c>
      <c r="C100" s="4">
        <f t="shared" ca="1" si="18"/>
        <v>0</v>
      </c>
      <c r="J100" t="s">
        <v>123</v>
      </c>
    </row>
    <row r="103" spans="1:14" x14ac:dyDescent="0.3">
      <c r="B103">
        <f>SUBTOTAL(3,D2:D101)</f>
        <v>76</v>
      </c>
      <c r="K103" t="s">
        <v>726</v>
      </c>
    </row>
    <row r="104" spans="1:14" x14ac:dyDescent="0.3">
      <c r="G104" t="s">
        <v>153</v>
      </c>
      <c r="I104" t="str">
        <f>CONCATENATE(MID($K$103,11,5), " Report")</f>
        <v>03-07 Report</v>
      </c>
      <c r="K104" s="6">
        <v>42803</v>
      </c>
    </row>
    <row r="105" spans="1:14" x14ac:dyDescent="0.3">
      <c r="F105" t="s">
        <v>150</v>
      </c>
      <c r="G105">
        <f ca="1">COUNTIFS(K2:K81,"=NTR")</f>
        <v>17</v>
      </c>
      <c r="I105">
        <f ca="1">INDIRECT("'" &amp; $K$103 &amp; "'!$g" &amp; ROW())</f>
        <v>22</v>
      </c>
      <c r="K105" s="7">
        <f ca="1">TODAY()</f>
        <v>42902</v>
      </c>
    </row>
    <row r="106" spans="1:14" x14ac:dyDescent="0.3">
      <c r="F106" t="s">
        <v>151</v>
      </c>
      <c r="G106">
        <f>COUNTIFS(A2:A81,"&lt;3")</f>
        <v>16</v>
      </c>
      <c r="I106">
        <f t="shared" ref="I106:I111" ca="1" si="24">INDIRECT("'" &amp; $K$103 &amp; "'!$g" &amp; ROW())</f>
        <v>13</v>
      </c>
      <c r="K106" s="7"/>
    </row>
    <row r="107" spans="1:14" x14ac:dyDescent="0.3">
      <c r="F107" t="s">
        <v>157</v>
      </c>
      <c r="G107">
        <f>COUNTIFS(B2:B81,"&gt;7",B2:B81,"&lt;400")-11</f>
        <v>10</v>
      </c>
      <c r="I107">
        <f t="shared" ca="1" si="24"/>
        <v>10</v>
      </c>
    </row>
    <row r="108" spans="1:14" x14ac:dyDescent="0.3">
      <c r="F108" t="s">
        <v>152</v>
      </c>
      <c r="G108">
        <f>COUNTIFS(L2:L81,"=Waiver*")</f>
        <v>0</v>
      </c>
      <c r="I108">
        <f t="shared" ca="1" si="24"/>
        <v>0</v>
      </c>
    </row>
    <row r="109" spans="1:14" x14ac:dyDescent="0.3">
      <c r="F109" t="s">
        <v>158</v>
      </c>
      <c r="G109">
        <f>COUNTA(D2:D104)</f>
        <v>76</v>
      </c>
      <c r="I109">
        <f t="shared" ca="1" si="24"/>
        <v>89</v>
      </c>
    </row>
    <row r="110" spans="1:14" x14ac:dyDescent="0.3">
      <c r="F110" t="s">
        <v>159</v>
      </c>
      <c r="G110">
        <v>25</v>
      </c>
      <c r="I110">
        <f t="shared" ca="1" si="24"/>
        <v>25</v>
      </c>
    </row>
    <row r="111" spans="1:14" s="1" customFormat="1" x14ac:dyDescent="0.3">
      <c r="F111" s="1" t="s">
        <v>21</v>
      </c>
      <c r="G111" s="1">
        <f>COUNTIFS(Q2:Q95,$F111)</f>
        <v>9</v>
      </c>
      <c r="I111">
        <f t="shared" ca="1" si="24"/>
        <v>8</v>
      </c>
      <c r="N111" s="10" t="s">
        <v>160</v>
      </c>
    </row>
    <row r="113" spans="5:12" s="1" customFormat="1" x14ac:dyDescent="0.3"/>
    <row r="114" spans="5:12" x14ac:dyDescent="0.3">
      <c r="H114" s="11" t="s">
        <v>184</v>
      </c>
    </row>
    <row r="115" spans="5:12" s="1" customFormat="1" x14ac:dyDescent="0.3">
      <c r="E115" s="1" t="s">
        <v>3</v>
      </c>
      <c r="F115" t="s">
        <v>45</v>
      </c>
      <c r="G115" s="1">
        <f>COUNTIFS($F$2:$F$95,F115 &amp; "*")</f>
        <v>13</v>
      </c>
      <c r="H115" s="1">
        <f>COUNTIFS($F$2:$F$95,F115 &amp; "*",$H$2:$H$95,"P0")</f>
        <v>10</v>
      </c>
      <c r="I115" s="1">
        <f ca="1">INDIRECT("'" &amp; $K$103 &amp; "'!$g" &amp; ROW())</f>
        <v>15</v>
      </c>
      <c r="K115" s="10" t="s">
        <v>239</v>
      </c>
    </row>
    <row r="116" spans="5:12" x14ac:dyDescent="0.3">
      <c r="F116" t="s">
        <v>61</v>
      </c>
      <c r="G116" s="1">
        <f t="shared" ref="G116:G130" si="25">COUNTIFS($F$2:$F$95,F116 &amp; "*")</f>
        <v>0</v>
      </c>
      <c r="H116" s="1">
        <f t="shared" ref="H116:H130" si="26">COUNTIFS($F$2:$F$95,F116 &amp; "*",$H$2:$H$95,"P0")</f>
        <v>0</v>
      </c>
      <c r="I116" s="1">
        <f t="shared" ref="I116:I132" ca="1" si="27">INDIRECT("'" &amp; $K$103 &amp; "'!$g" &amp; ROW())</f>
        <v>1</v>
      </c>
      <c r="K116" s="4" t="s">
        <v>238</v>
      </c>
    </row>
    <row r="117" spans="5:12" x14ac:dyDescent="0.3">
      <c r="F117" t="s">
        <v>63</v>
      </c>
      <c r="G117" s="1">
        <f t="shared" si="25"/>
        <v>7</v>
      </c>
      <c r="H117" s="1">
        <f t="shared" si="26"/>
        <v>6</v>
      </c>
      <c r="I117" s="1">
        <f t="shared" ca="1" si="27"/>
        <v>9</v>
      </c>
    </row>
    <row r="118" spans="5:12" x14ac:dyDescent="0.3">
      <c r="F118" t="s">
        <v>70</v>
      </c>
      <c r="G118" s="1">
        <f t="shared" si="25"/>
        <v>3</v>
      </c>
      <c r="H118" s="1">
        <f t="shared" si="26"/>
        <v>3</v>
      </c>
      <c r="I118" s="1">
        <f t="shared" ca="1" si="27"/>
        <v>3</v>
      </c>
    </row>
    <row r="119" spans="5:12" x14ac:dyDescent="0.3">
      <c r="F119" t="s">
        <v>253</v>
      </c>
      <c r="G119" s="1">
        <f t="shared" si="25"/>
        <v>6</v>
      </c>
      <c r="H119" s="1">
        <f t="shared" si="26"/>
        <v>3</v>
      </c>
      <c r="I119" s="1">
        <f t="shared" ca="1" si="27"/>
        <v>8</v>
      </c>
      <c r="K119" t="s">
        <v>161</v>
      </c>
    </row>
    <row r="120" spans="5:12" x14ac:dyDescent="0.3">
      <c r="F120" t="s">
        <v>48</v>
      </c>
      <c r="G120" s="1">
        <f t="shared" si="25"/>
        <v>2</v>
      </c>
      <c r="H120" s="1">
        <f t="shared" si="26"/>
        <v>2</v>
      </c>
      <c r="I120" s="1">
        <f t="shared" ca="1" si="27"/>
        <v>1</v>
      </c>
      <c r="K120" t="s">
        <v>162</v>
      </c>
    </row>
    <row r="121" spans="5:12" x14ac:dyDescent="0.3">
      <c r="F121" t="s">
        <v>215</v>
      </c>
      <c r="G121" s="1">
        <f t="shared" si="25"/>
        <v>1</v>
      </c>
      <c r="H121" s="1">
        <f t="shared" si="26"/>
        <v>1</v>
      </c>
      <c r="I121" s="1">
        <f t="shared" ca="1" si="27"/>
        <v>1</v>
      </c>
      <c r="K121" t="s">
        <v>163</v>
      </c>
    </row>
    <row r="122" spans="5:12" x14ac:dyDescent="0.3">
      <c r="F122" t="s">
        <v>28</v>
      </c>
      <c r="G122" s="1">
        <f t="shared" si="25"/>
        <v>6</v>
      </c>
      <c r="H122" s="1">
        <f t="shared" si="26"/>
        <v>2</v>
      </c>
      <c r="I122" s="1">
        <f t="shared" ca="1" si="27"/>
        <v>7</v>
      </c>
      <c r="K122" t="s">
        <v>164</v>
      </c>
    </row>
    <row r="123" spans="5:12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2" x14ac:dyDescent="0.3">
      <c r="F124" t="s">
        <v>42</v>
      </c>
      <c r="G124" s="1">
        <f t="shared" si="25"/>
        <v>4</v>
      </c>
      <c r="H124" s="1">
        <f t="shared" si="26"/>
        <v>2</v>
      </c>
      <c r="I124" s="1">
        <f t="shared" ca="1" si="27"/>
        <v>4</v>
      </c>
    </row>
    <row r="125" spans="5:12" x14ac:dyDescent="0.3">
      <c r="F125" t="s">
        <v>75</v>
      </c>
      <c r="G125" s="1">
        <f t="shared" si="25"/>
        <v>7</v>
      </c>
      <c r="H125" s="1">
        <f t="shared" si="26"/>
        <v>3</v>
      </c>
      <c r="I125" s="1">
        <f t="shared" ca="1" si="27"/>
        <v>10</v>
      </c>
    </row>
    <row r="126" spans="5:12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45</v>
      </c>
    </row>
    <row r="127" spans="5:12" x14ac:dyDescent="0.3">
      <c r="F127" t="s">
        <v>97</v>
      </c>
      <c r="G127" s="1">
        <f t="shared" si="25"/>
        <v>1</v>
      </c>
      <c r="H127" s="1">
        <f t="shared" si="26"/>
        <v>1</v>
      </c>
      <c r="I127" s="1">
        <f t="shared" ca="1" si="27"/>
        <v>1</v>
      </c>
      <c r="K127" t="s">
        <v>199</v>
      </c>
      <c r="L127">
        <f>COUNTIFS(H2:H95, "p1")</f>
        <v>9</v>
      </c>
    </row>
    <row r="128" spans="5:12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1</v>
      </c>
      <c r="K128" t="s">
        <v>200</v>
      </c>
      <c r="L128">
        <f>COUNTIFS(H2:H95, "p2")</f>
        <v>14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1</v>
      </c>
      <c r="K129" t="s">
        <v>203</v>
      </c>
      <c r="L129">
        <f>COUNTIFS(H2:H95, "unspecified")</f>
        <v>8</v>
      </c>
    </row>
    <row r="130" spans="5:13" x14ac:dyDescent="0.3">
      <c r="F130" t="s">
        <v>86</v>
      </c>
      <c r="G130" s="1">
        <f t="shared" si="25"/>
        <v>16</v>
      </c>
      <c r="H130" s="1">
        <f t="shared" si="26"/>
        <v>7</v>
      </c>
      <c r="I130" s="1">
        <f t="shared" ca="1" si="27"/>
        <v>18</v>
      </c>
    </row>
    <row r="131" spans="5:13" s="1" customFormat="1" x14ac:dyDescent="0.3">
      <c r="F131" s="1" t="s">
        <v>482</v>
      </c>
      <c r="G131" s="1">
        <f>COUNTIFS($F$2:$F$95,F131 &amp; "*")</f>
        <v>2</v>
      </c>
      <c r="H131" s="1">
        <f>COUNTIFS($F$2:$F$95,F131 &amp; "*",$H$2:$H$95,"P0")</f>
        <v>2</v>
      </c>
      <c r="I131" s="1">
        <f t="shared" ca="1" si="27"/>
        <v>7</v>
      </c>
      <c r="L131" s="1">
        <f>SUM(L126:L129)</f>
        <v>76</v>
      </c>
    </row>
    <row r="132" spans="5:13" s="1" customFormat="1" x14ac:dyDescent="0.3">
      <c r="F132" s="1" t="s">
        <v>55</v>
      </c>
      <c r="G132" s="1">
        <f>COUNTIFS($F$2:$F$95,F132 &amp; "*")</f>
        <v>7</v>
      </c>
      <c r="H132" s="1">
        <f>COUNTIFS($F$2:$F$95,F132 &amp; "*",$H$2:$H$95,"P0")</f>
        <v>3</v>
      </c>
      <c r="I132" s="1">
        <f t="shared" ca="1" si="27"/>
        <v>87</v>
      </c>
    </row>
    <row r="133" spans="5:13" s="1" customFormat="1" x14ac:dyDescent="0.3">
      <c r="G133" s="1">
        <f>SUM(G115:G132)</f>
        <v>76</v>
      </c>
      <c r="H133" s="1">
        <f>SUM(H115:H132)</f>
        <v>45</v>
      </c>
      <c r="I133" s="1">
        <f ca="1">SUM(I115:I130)</f>
        <v>80</v>
      </c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7</v>
      </c>
      <c r="I136" s="1">
        <f ca="1">INDIRECT("'" &amp; $K$103 &amp; "'!$g" &amp; ROW())</f>
        <v>6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42</v>
      </c>
      <c r="I137" s="1">
        <f ca="1">INDIRECT("'" &amp; $K$103 &amp; "'!$g" &amp; ROW())</f>
        <v>53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27</v>
      </c>
      <c r="I138" s="1">
        <f ca="1">INDIRECT("'" &amp; $K$103 &amp; "'!$g" &amp; ROW())</f>
        <v>30</v>
      </c>
    </row>
    <row r="139" spans="5:13" x14ac:dyDescent="0.3">
      <c r="G139">
        <f>SUM(G136:G138)</f>
        <v>76</v>
      </c>
      <c r="I139">
        <f ca="1">INDIRECT("'" &amp; $K$103 &amp; "'!$g" &amp; ROW())</f>
        <v>89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41</v>
      </c>
      <c r="I141">
        <f ca="1">INDIRECT("'" &amp; $K$103 &amp; "'!$g" &amp;ROW())</f>
        <v>46</v>
      </c>
    </row>
    <row r="142" spans="5:13" s="1" customFormat="1" x14ac:dyDescent="0.3">
      <c r="E142"/>
      <c r="F142" t="s">
        <v>77</v>
      </c>
      <c r="G142">
        <f t="shared" si="28"/>
        <v>3</v>
      </c>
      <c r="I142">
        <f t="shared" ref="I142:I147" ca="1" si="29">INDIRECT("'" &amp; $K$103 &amp; "'!$g" &amp;ROW())</f>
        <v>3</v>
      </c>
    </row>
    <row r="143" spans="5:13" x14ac:dyDescent="0.3">
      <c r="F143" t="s">
        <v>43</v>
      </c>
      <c r="G143">
        <f t="shared" si="28"/>
        <v>12</v>
      </c>
      <c r="I143">
        <f t="shared" ca="1" si="29"/>
        <v>11</v>
      </c>
    </row>
    <row r="144" spans="5:13" s="1" customFormat="1" x14ac:dyDescent="0.3">
      <c r="E144"/>
      <c r="F144" t="s">
        <v>29</v>
      </c>
      <c r="G144">
        <f t="shared" si="28"/>
        <v>18</v>
      </c>
      <c r="I144">
        <f t="shared" ca="1" si="29"/>
        <v>25</v>
      </c>
    </row>
    <row r="145" spans="5:9" x14ac:dyDescent="0.3">
      <c r="F145" t="s">
        <v>476</v>
      </c>
      <c r="G145">
        <f t="shared" si="28"/>
        <v>0</v>
      </c>
      <c r="I145">
        <f t="shared" ca="1" si="29"/>
        <v>1</v>
      </c>
    </row>
    <row r="146" spans="5:9" x14ac:dyDescent="0.3">
      <c r="F146" t="s">
        <v>394</v>
      </c>
      <c r="G146">
        <f t="shared" si="28"/>
        <v>1</v>
      </c>
      <c r="I146">
        <f t="shared" ca="1" si="29"/>
        <v>2</v>
      </c>
    </row>
    <row r="147" spans="5:9" x14ac:dyDescent="0.3">
      <c r="F147" t="s">
        <v>156</v>
      </c>
      <c r="G147">
        <f>COUNTIFS($V$2:$V$81,$F147)</f>
        <v>1</v>
      </c>
      <c r="I147">
        <f t="shared" ca="1" si="29"/>
        <v>1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76</v>
      </c>
      <c r="I149" s="1">
        <f ca="1">SUM(I141:I147)</f>
        <v>89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0</v>
      </c>
      <c r="I152">
        <f ca="1">IFERROR(VLOOKUP($F152,INDIRECT("'"&amp;$K$103&amp;"'!$f$152:$i$164"),2,FALSE)," None Targeted")</f>
        <v>1</v>
      </c>
    </row>
    <row r="153" spans="5:9" x14ac:dyDescent="0.3">
      <c r="F153" t="s">
        <v>278</v>
      </c>
      <c r="G153">
        <f>COUNTIFS($M$2:$M$95,$F153)</f>
        <v>0</v>
      </c>
      <c r="I153">
        <f t="shared" ref="I153:I165" ca="1" si="30">IFERROR(VLOOKUP($F153,INDIRECT("'"&amp;$K$103&amp;"'!$f$152:$i$164"),2,FALSE)," None Targeted")</f>
        <v>1</v>
      </c>
    </row>
    <row r="154" spans="5:9" x14ac:dyDescent="0.3">
      <c r="F154" t="s">
        <v>493</v>
      </c>
      <c r="G154">
        <f t="shared" ref="G154:G165" si="31">COUNTIFS($M$2:$M$81,$F154)</f>
        <v>0</v>
      </c>
      <c r="I154">
        <f t="shared" ca="1" si="30"/>
        <v>1</v>
      </c>
    </row>
    <row r="155" spans="5:9" x14ac:dyDescent="0.3">
      <c r="F155" t="s">
        <v>494</v>
      </c>
      <c r="G155">
        <f t="shared" si="31"/>
        <v>3</v>
      </c>
      <c r="I155">
        <f t="shared" ca="1" si="30"/>
        <v>12</v>
      </c>
    </row>
    <row r="156" spans="5:9" x14ac:dyDescent="0.3">
      <c r="F156" t="s">
        <v>630</v>
      </c>
      <c r="G156">
        <f t="shared" si="31"/>
        <v>14</v>
      </c>
      <c r="I156" t="str">
        <f t="shared" ca="1" si="30"/>
        <v xml:space="preserve"> None Targeted</v>
      </c>
    </row>
    <row r="157" spans="5:9" x14ac:dyDescent="0.3">
      <c r="F157" t="s">
        <v>639</v>
      </c>
      <c r="G157">
        <f t="shared" si="31"/>
        <v>5</v>
      </c>
      <c r="I157" t="str">
        <f t="shared" ca="1" si="30"/>
        <v xml:space="preserve"> None Targeted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71" priority="4">
      <formula>IF(AND(F2 &lt;&gt; AE2, AE2 &lt;&gt; "NTR"), 1,0)</formula>
    </cfRule>
  </conditionalFormatting>
  <conditionalFormatting sqref="M2:M100">
    <cfRule type="expression" dxfId="70" priority="3">
      <formula>IF(AND(M2&lt;&gt;AF2,AF2 &lt;&gt; "---"),IF(AF2 &lt;&gt; "NoTarg",1,0),0)</formula>
    </cfRule>
  </conditionalFormatting>
  <conditionalFormatting sqref="L2:L100">
    <cfRule type="expression" dxfId="69" priority="2">
      <formula>IF(AND(L2 &lt;&gt; AG2, AG2 &lt;&gt; "NoWaive"), 1,0)</formula>
    </cfRule>
  </conditionalFormatting>
  <conditionalFormatting sqref="H2:H100">
    <cfRule type="expression" dxfId="68" priority="1">
      <formula>IF(AND(H2 &lt;&gt; AH2, AH2 &lt;&gt; "NTR"), 1,0)</formula>
    </cfRule>
  </conditionalFormatting>
  <conditionalFormatting sqref="A131:E133 F133:I133 G131:H131 A134:BA500 F132:H132 A116:H130 J116:BA133 I116:I132 A2:BA115">
    <cfRule type="expression" dxfId="67" priority="5">
      <formula>MOD(ROW(),2)=0</formula>
    </cfRule>
  </conditionalFormatting>
  <hyperlinks>
    <hyperlink ref="K115" r:id="rId1"/>
    <hyperlink ref="K1" location="'bugs-2017-03-09'!K118" display="Prev Notes"/>
    <hyperlink ref="N111" location="'bugs-2017-03-09'!A2" display="Top"/>
    <hyperlink ref="K116" r:id="rId2"/>
    <hyperlink ref="E62" r:id="rId3" display="moorthy.mm@hpe.com"/>
    <hyperlink ref="E61" r:id="rId4" display="gabriel.vicoveanu@hpe.com"/>
    <hyperlink ref="E48" r:id="rId5" display="akshay.ballal@hpe.com"/>
    <hyperlink ref="K137" r:id="rId6"/>
    <hyperlink ref="K134" r:id="rId7"/>
    <hyperlink ref="E70" r:id="rId8" display="matt.dumm@hpe.com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2641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642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643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644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645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646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647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648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649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AH174"/>
  <sheetViews>
    <sheetView zoomScale="65" zoomScaleNormal="65" workbookViewId="0">
      <pane ySplit="1" topLeftCell="A97" activePane="bottomLeft" state="frozen"/>
      <selection pane="bottomLeft" activeCell="J107" sqref="J107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50" customWidth="1"/>
    <col min="11" max="11" width="36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89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07-Mar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15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140</v>
      </c>
      <c r="B2">
        <f t="shared" ref="B2:B33" si="1">DAYS360(AB2,$K$104)</f>
        <v>22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412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IFERROR(VLOOKUP($D2,INDIRECT("'" &amp; $K$103 &amp; "'!$C$2:$k$90"),8,FALSE),"NTR")</f>
        <v>.</v>
      </c>
      <c r="L2" t="s">
        <v>484</v>
      </c>
      <c r="M2" t="s">
        <v>484</v>
      </c>
      <c r="N2" t="s">
        <v>294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AA2" s="2">
        <v>42660.272858796299</v>
      </c>
      <c r="AB2" s="2">
        <v>42781.136886574073</v>
      </c>
      <c r="AD2">
        <v>5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97</v>
      </c>
      <c r="B3">
        <f t="shared" si="1"/>
        <v>22</v>
      </c>
      <c r="C3" s="4">
        <f t="shared" ca="1" si="2"/>
        <v>93106</v>
      </c>
      <c r="D3">
        <v>93106</v>
      </c>
      <c r="E3" t="s">
        <v>412</v>
      </c>
      <c r="F3" t="s">
        <v>45</v>
      </c>
      <c r="G3" t="s">
        <v>46</v>
      </c>
      <c r="H3" t="s">
        <v>184</v>
      </c>
      <c r="I3" t="s">
        <v>245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295</v>
      </c>
      <c r="Q3" t="s">
        <v>82</v>
      </c>
      <c r="S3" t="s">
        <v>269</v>
      </c>
      <c r="T3" t="s">
        <v>36</v>
      </c>
      <c r="U3" t="s">
        <v>39</v>
      </c>
      <c r="V3" t="s">
        <v>82</v>
      </c>
      <c r="W3" t="s">
        <v>95</v>
      </c>
      <c r="X3" t="s">
        <v>272</v>
      </c>
      <c r="Y3" t="s">
        <v>100</v>
      </c>
      <c r="AA3" s="2">
        <v>42704.326469907406</v>
      </c>
      <c r="AB3" s="2">
        <v>42781.164571759262</v>
      </c>
      <c r="AD3">
        <v>4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P0</v>
      </c>
    </row>
    <row r="4" spans="1:34" x14ac:dyDescent="0.3">
      <c r="A4">
        <f t="shared" si="0"/>
        <v>50</v>
      </c>
      <c r="B4">
        <f t="shared" si="1"/>
        <v>7</v>
      </c>
      <c r="C4" s="4">
        <f t="shared" ca="1" si="2"/>
        <v>94665</v>
      </c>
      <c r="D4">
        <v>94665</v>
      </c>
      <c r="E4" t="s">
        <v>251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630</v>
      </c>
      <c r="N4" t="s">
        <v>298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192</v>
      </c>
      <c r="AA4" s="2">
        <v>42752.942291666666</v>
      </c>
      <c r="AB4" s="2">
        <v>42794.320231481484</v>
      </c>
      <c r="AD4">
        <v>8</v>
      </c>
      <c r="AE4" t="str">
        <f t="shared" ca="1" si="4"/>
        <v>ADE</v>
      </c>
      <c r="AF4" t="str">
        <f t="shared" ca="1" si="5"/>
        <v>Avitus_1.4.0.59-20170315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43</v>
      </c>
      <c r="B5">
        <f t="shared" si="1"/>
        <v>6</v>
      </c>
      <c r="C5" s="4">
        <f t="shared" ca="1" si="2"/>
        <v>94952</v>
      </c>
      <c r="D5">
        <v>94952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639</v>
      </c>
      <c r="N5" t="s">
        <v>301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192</v>
      </c>
      <c r="AA5" s="2">
        <v>42759.143217592595</v>
      </c>
      <c r="AB5" s="2">
        <v>42795.058958333335</v>
      </c>
      <c r="AD5">
        <v>4</v>
      </c>
      <c r="AE5" t="str">
        <f t="shared" ca="1" si="4"/>
        <v>ADE</v>
      </c>
      <c r="AF5" t="str">
        <f t="shared" ca="1" si="5"/>
        <v>Avitus_1.4.0.60-20170322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42</v>
      </c>
      <c r="B6">
        <f t="shared" si="1"/>
        <v>6</v>
      </c>
      <c r="C6" s="4">
        <f t="shared" ca="1" si="2"/>
        <v>95010</v>
      </c>
      <c r="D6">
        <v>95010</v>
      </c>
      <c r="E6" t="s">
        <v>251</v>
      </c>
      <c r="F6" t="s">
        <v>45</v>
      </c>
      <c r="G6" t="s">
        <v>55</v>
      </c>
      <c r="H6" t="s">
        <v>184</v>
      </c>
      <c r="I6" t="s">
        <v>81</v>
      </c>
      <c r="J6" t="s">
        <v>123</v>
      </c>
      <c r="K6" t="str">
        <f t="shared" ca="1" si="3"/>
        <v>.</v>
      </c>
      <c r="L6" t="s">
        <v>484</v>
      </c>
      <c r="M6" t="s">
        <v>639</v>
      </c>
      <c r="N6" t="s">
        <v>302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AA6" s="2">
        <v>42760.091064814813</v>
      </c>
      <c r="AB6" s="2">
        <v>42795.057928240742</v>
      </c>
      <c r="AD6">
        <v>6</v>
      </c>
      <c r="AE6" t="str">
        <f t="shared" ca="1" si="4"/>
        <v>ADE</v>
      </c>
      <c r="AF6" t="str">
        <f t="shared" ca="1" si="5"/>
        <v>Avitus_1.4.0.60-20170322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41</v>
      </c>
      <c r="B7">
        <f t="shared" si="1"/>
        <v>5</v>
      </c>
      <c r="C7" s="4">
        <f t="shared" ca="1" si="2"/>
        <v>95080</v>
      </c>
      <c r="D7">
        <v>95080</v>
      </c>
      <c r="E7" t="s">
        <v>140</v>
      </c>
      <c r="F7" t="s">
        <v>45</v>
      </c>
      <c r="G7" t="s">
        <v>131</v>
      </c>
      <c r="H7" t="s">
        <v>184</v>
      </c>
      <c r="I7" t="s">
        <v>245</v>
      </c>
      <c r="J7" t="s">
        <v>123</v>
      </c>
      <c r="K7" t="str">
        <f t="shared" ca="1" si="3"/>
        <v>.</v>
      </c>
      <c r="L7" t="s">
        <v>484</v>
      </c>
      <c r="M7" t="s">
        <v>630</v>
      </c>
      <c r="N7" t="s">
        <v>303</v>
      </c>
      <c r="P7" t="s">
        <v>178</v>
      </c>
      <c r="Q7" t="s">
        <v>82</v>
      </c>
      <c r="S7" t="s">
        <v>269</v>
      </c>
      <c r="T7" t="s">
        <v>36</v>
      </c>
      <c r="U7" t="s">
        <v>22</v>
      </c>
      <c r="V7" t="s">
        <v>29</v>
      </c>
      <c r="W7" t="s">
        <v>107</v>
      </c>
      <c r="X7" t="s">
        <v>140</v>
      </c>
      <c r="Y7" t="s">
        <v>484</v>
      </c>
      <c r="AA7" s="2">
        <v>42761.819432870368</v>
      </c>
      <c r="AB7" s="2">
        <v>42796.826516203706</v>
      </c>
      <c r="AD7">
        <v>1</v>
      </c>
      <c r="AE7" t="str">
        <f t="shared" ca="1" si="4"/>
        <v>ADE</v>
      </c>
      <c r="AF7" t="str">
        <f t="shared" ca="1" si="5"/>
        <v>Avitus_1.4.0.57-20170301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29</v>
      </c>
      <c r="B8">
        <f t="shared" si="1"/>
        <v>23</v>
      </c>
      <c r="C8" s="4">
        <f t="shared" ca="1" si="2"/>
        <v>95630</v>
      </c>
      <c r="D8">
        <v>95630</v>
      </c>
      <c r="E8" t="s">
        <v>248</v>
      </c>
      <c r="F8" t="s">
        <v>45</v>
      </c>
      <c r="G8" t="s">
        <v>55</v>
      </c>
      <c r="H8" t="s">
        <v>94</v>
      </c>
      <c r="I8" t="s">
        <v>249</v>
      </c>
      <c r="J8" t="s">
        <v>699</v>
      </c>
      <c r="K8" t="str">
        <f t="shared" ca="1" si="3"/>
        <v>.</v>
      </c>
      <c r="L8" t="s">
        <v>484</v>
      </c>
      <c r="M8" t="s">
        <v>484</v>
      </c>
      <c r="N8" t="s">
        <v>289</v>
      </c>
      <c r="Q8" t="s">
        <v>82</v>
      </c>
      <c r="S8" t="s">
        <v>269</v>
      </c>
      <c r="T8" t="s">
        <v>51</v>
      </c>
      <c r="U8" t="s">
        <v>39</v>
      </c>
      <c r="V8" t="s">
        <v>82</v>
      </c>
      <c r="W8" t="s">
        <v>95</v>
      </c>
      <c r="X8" t="s">
        <v>290</v>
      </c>
      <c r="Y8" t="s">
        <v>484</v>
      </c>
      <c r="AA8" s="2">
        <v>42774.405694444446</v>
      </c>
      <c r="AB8" s="2">
        <v>42780.191840277781</v>
      </c>
      <c r="AD8">
        <v>4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P2</v>
      </c>
    </row>
    <row r="9" spans="1:34" x14ac:dyDescent="0.3">
      <c r="A9">
        <f t="shared" si="0"/>
        <v>21</v>
      </c>
      <c r="B9">
        <f t="shared" si="1"/>
        <v>16</v>
      </c>
      <c r="C9" s="4">
        <f t="shared" ca="1" si="2"/>
        <v>96027</v>
      </c>
      <c r="D9">
        <v>96027</v>
      </c>
      <c r="E9" t="s">
        <v>138</v>
      </c>
      <c r="F9" t="s">
        <v>45</v>
      </c>
      <c r="G9" t="s">
        <v>445</v>
      </c>
      <c r="H9" t="s">
        <v>184</v>
      </c>
      <c r="I9" t="s">
        <v>68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458</v>
      </c>
      <c r="Q9" t="s">
        <v>82</v>
      </c>
      <c r="S9" t="s">
        <v>269</v>
      </c>
      <c r="T9" t="s">
        <v>23</v>
      </c>
      <c r="U9" t="s">
        <v>22</v>
      </c>
      <c r="V9" t="s">
        <v>29</v>
      </c>
      <c r="W9" t="s">
        <v>54</v>
      </c>
      <c r="X9" t="s">
        <v>412</v>
      </c>
      <c r="Y9" t="s">
        <v>484</v>
      </c>
      <c r="Z9" t="s">
        <v>119</v>
      </c>
      <c r="AA9" s="2">
        <v>42782.220729166664</v>
      </c>
      <c r="AB9" s="2">
        <v>42787.290520833332</v>
      </c>
      <c r="AD9">
        <v>2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P0</v>
      </c>
    </row>
    <row r="10" spans="1:34" x14ac:dyDescent="0.3">
      <c r="A10">
        <f t="shared" si="0"/>
        <v>16</v>
      </c>
      <c r="B10">
        <f t="shared" si="1"/>
        <v>1</v>
      </c>
      <c r="C10" s="4">
        <f t="shared" ca="1" si="2"/>
        <v>96257</v>
      </c>
      <c r="D10">
        <v>96257</v>
      </c>
      <c r="E10" t="s">
        <v>110</v>
      </c>
      <c r="F10" t="s">
        <v>45</v>
      </c>
      <c r="G10" t="s">
        <v>46</v>
      </c>
      <c r="H10" t="s">
        <v>184</v>
      </c>
      <c r="I10" t="s">
        <v>649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535</v>
      </c>
      <c r="Q10" t="s">
        <v>82</v>
      </c>
      <c r="S10" t="s">
        <v>269</v>
      </c>
      <c r="T10" t="s">
        <v>23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AA10" s="2">
        <v>42787.972685185188</v>
      </c>
      <c r="AB10" s="2">
        <v>42800.055196759262</v>
      </c>
      <c r="AD10">
        <v>4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P2</v>
      </c>
    </row>
    <row r="11" spans="1:34" x14ac:dyDescent="0.3">
      <c r="A11">
        <f t="shared" si="0"/>
        <v>13</v>
      </c>
      <c r="B11">
        <f t="shared" si="1"/>
        <v>10</v>
      </c>
      <c r="C11" s="4">
        <f t="shared" ca="1" si="2"/>
        <v>96357</v>
      </c>
      <c r="D11">
        <v>96357</v>
      </c>
      <c r="E11" t="s">
        <v>248</v>
      </c>
      <c r="F11" t="s">
        <v>45</v>
      </c>
      <c r="G11" t="s">
        <v>55</v>
      </c>
      <c r="H11" t="s">
        <v>184</v>
      </c>
      <c r="I11" t="s">
        <v>81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585</v>
      </c>
      <c r="Q11" t="s">
        <v>82</v>
      </c>
      <c r="S11" t="s">
        <v>269</v>
      </c>
      <c r="T11" t="s">
        <v>36</v>
      </c>
      <c r="U11" t="s">
        <v>35</v>
      </c>
      <c r="V11" t="s">
        <v>82</v>
      </c>
      <c r="W11" t="s">
        <v>95</v>
      </c>
      <c r="X11" t="s">
        <v>410</v>
      </c>
      <c r="Y11" t="s">
        <v>484</v>
      </c>
      <c r="AA11" s="2">
        <v>42790.228784722225</v>
      </c>
      <c r="AB11" s="2">
        <v>42793.251180555555</v>
      </c>
      <c r="AD11">
        <v>1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13</v>
      </c>
      <c r="B12">
        <f t="shared" si="1"/>
        <v>0</v>
      </c>
      <c r="C12" s="4">
        <f t="shared" ca="1" si="2"/>
        <v>96363</v>
      </c>
      <c r="D12">
        <v>96363</v>
      </c>
      <c r="E12" t="s">
        <v>297</v>
      </c>
      <c r="F12" t="s">
        <v>45</v>
      </c>
      <c r="G12" t="s">
        <v>46</v>
      </c>
      <c r="H12" t="s">
        <v>184</v>
      </c>
      <c r="I12" t="s">
        <v>81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586</v>
      </c>
      <c r="Q12" t="s">
        <v>82</v>
      </c>
      <c r="S12" t="s">
        <v>269</v>
      </c>
      <c r="T12" t="s">
        <v>23</v>
      </c>
      <c r="U12" t="s">
        <v>22</v>
      </c>
      <c r="V12" t="s">
        <v>82</v>
      </c>
      <c r="W12" t="s">
        <v>54</v>
      </c>
      <c r="X12" t="s">
        <v>410</v>
      </c>
      <c r="Y12" t="s">
        <v>484</v>
      </c>
      <c r="AA12" s="2">
        <v>42790.244618055556</v>
      </c>
      <c r="AB12" s="2">
        <v>42801.186319444445</v>
      </c>
      <c r="AD12">
        <v>3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13</v>
      </c>
      <c r="B13">
        <f t="shared" si="1"/>
        <v>10</v>
      </c>
      <c r="C13" s="4">
        <f t="shared" ca="1" si="2"/>
        <v>96366</v>
      </c>
      <c r="D13">
        <v>96366</v>
      </c>
      <c r="E13" t="s">
        <v>59</v>
      </c>
      <c r="F13" t="s">
        <v>45</v>
      </c>
      <c r="G13" t="s">
        <v>46</v>
      </c>
      <c r="H13" t="s">
        <v>184</v>
      </c>
      <c r="I13" t="s">
        <v>81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587</v>
      </c>
      <c r="P13" t="s">
        <v>117</v>
      </c>
      <c r="Q13" t="s">
        <v>82</v>
      </c>
      <c r="S13" t="s">
        <v>269</v>
      </c>
      <c r="T13" t="s">
        <v>36</v>
      </c>
      <c r="U13" t="s">
        <v>35</v>
      </c>
      <c r="V13" t="s">
        <v>82</v>
      </c>
      <c r="W13" t="s">
        <v>109</v>
      </c>
      <c r="X13" t="s">
        <v>410</v>
      </c>
      <c r="Y13" t="s">
        <v>484</v>
      </c>
      <c r="AA13" s="2">
        <v>42790.25513888889</v>
      </c>
      <c r="AB13" s="2">
        <v>42793.286423611113</v>
      </c>
      <c r="AD13">
        <v>1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13</v>
      </c>
      <c r="B14">
        <f t="shared" si="1"/>
        <v>7</v>
      </c>
      <c r="C14" s="4">
        <f t="shared" ca="1" si="2"/>
        <v>96370</v>
      </c>
      <c r="D14">
        <v>96370</v>
      </c>
      <c r="E14" t="s">
        <v>62</v>
      </c>
      <c r="F14" t="s">
        <v>45</v>
      </c>
      <c r="G14" t="s">
        <v>46</v>
      </c>
      <c r="H14" t="s">
        <v>184</v>
      </c>
      <c r="I14" t="s">
        <v>560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591</v>
      </c>
      <c r="Q14" t="s">
        <v>82</v>
      </c>
      <c r="S14" t="s">
        <v>269</v>
      </c>
      <c r="T14" t="s">
        <v>23</v>
      </c>
      <c r="U14" t="s">
        <v>39</v>
      </c>
      <c r="V14" t="s">
        <v>82</v>
      </c>
      <c r="W14" t="s">
        <v>95</v>
      </c>
      <c r="X14" t="s">
        <v>405</v>
      </c>
      <c r="Y14" t="s">
        <v>484</v>
      </c>
      <c r="AA14" s="2">
        <v>42790.31486111111</v>
      </c>
      <c r="AB14" s="2">
        <v>42794.964004629626</v>
      </c>
      <c r="AD14">
        <v>6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10</v>
      </c>
      <c r="B15">
        <f t="shared" si="1"/>
        <v>1</v>
      </c>
      <c r="C15" s="4">
        <f t="shared" ca="1" si="2"/>
        <v>96444</v>
      </c>
      <c r="D15">
        <v>96444</v>
      </c>
      <c r="E15" t="s">
        <v>140</v>
      </c>
      <c r="F15" t="s">
        <v>45</v>
      </c>
      <c r="G15" t="s">
        <v>131</v>
      </c>
      <c r="H15" t="s">
        <v>184</v>
      </c>
      <c r="I15" t="s">
        <v>68</v>
      </c>
      <c r="J15" t="s">
        <v>123</v>
      </c>
      <c r="K15" t="str">
        <f t="shared" ca="1" si="3"/>
        <v>.</v>
      </c>
      <c r="L15" t="s">
        <v>484</v>
      </c>
      <c r="M15" t="s">
        <v>630</v>
      </c>
      <c r="N15" t="s">
        <v>615</v>
      </c>
      <c r="P15" t="s">
        <v>668</v>
      </c>
      <c r="Q15" t="s">
        <v>82</v>
      </c>
      <c r="S15" t="s">
        <v>269</v>
      </c>
      <c r="T15" t="s">
        <v>36</v>
      </c>
      <c r="U15" t="s">
        <v>39</v>
      </c>
      <c r="V15" t="s">
        <v>82</v>
      </c>
      <c r="W15" t="s">
        <v>90</v>
      </c>
      <c r="X15" t="s">
        <v>617</v>
      </c>
      <c r="Y15" t="s">
        <v>484</v>
      </c>
      <c r="AA15" s="2">
        <v>42793.886562500003</v>
      </c>
      <c r="AB15" s="2">
        <v>42800.139016203706</v>
      </c>
      <c r="AD15">
        <v>3</v>
      </c>
      <c r="AE15" t="str">
        <f t="shared" ca="1" si="4"/>
        <v>ADE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P0</v>
      </c>
    </row>
    <row r="16" spans="1:34" x14ac:dyDescent="0.3">
      <c r="A16">
        <f t="shared" si="0"/>
        <v>0</v>
      </c>
      <c r="B16">
        <f t="shared" si="1"/>
        <v>0</v>
      </c>
      <c r="C16" s="4">
        <f t="shared" ca="1" si="2"/>
        <v>96765</v>
      </c>
      <c r="D16">
        <v>96765</v>
      </c>
      <c r="E16" t="s">
        <v>650</v>
      </c>
      <c r="F16" t="s">
        <v>45</v>
      </c>
      <c r="G16" t="s">
        <v>266</v>
      </c>
      <c r="H16" t="s">
        <v>94</v>
      </c>
      <c r="J16" t="s">
        <v>123</v>
      </c>
      <c r="K16" t="str">
        <f t="shared" ca="1" si="3"/>
        <v>NTR</v>
      </c>
      <c r="L16" t="s">
        <v>484</v>
      </c>
      <c r="M16" t="s">
        <v>484</v>
      </c>
      <c r="N16" t="s">
        <v>669</v>
      </c>
      <c r="Q16" t="s">
        <v>82</v>
      </c>
      <c r="S16" t="s">
        <v>269</v>
      </c>
      <c r="T16" t="s">
        <v>36</v>
      </c>
      <c r="U16" t="s">
        <v>50</v>
      </c>
      <c r="V16" t="s">
        <v>82</v>
      </c>
      <c r="W16" t="s">
        <v>105</v>
      </c>
      <c r="X16" t="s">
        <v>650</v>
      </c>
      <c r="Y16" t="s">
        <v>484</v>
      </c>
      <c r="AA16" s="2">
        <v>42801.107604166667</v>
      </c>
      <c r="AB16" s="2">
        <v>42801.171932870369</v>
      </c>
      <c r="AD16">
        <v>1</v>
      </c>
      <c r="AE16" t="str">
        <f t="shared" ca="1" si="4"/>
        <v>NTR</v>
      </c>
      <c r="AF16" t="str">
        <f t="shared" ca="1" si="5"/>
        <v>NoTarg</v>
      </c>
      <c r="AG16" t="str">
        <f t="shared" ca="1" si="6"/>
        <v>NoWaive</v>
      </c>
      <c r="AH16" t="str">
        <f t="shared" ca="1" si="7"/>
        <v>NTR</v>
      </c>
    </row>
    <row r="17" spans="1:34" x14ac:dyDescent="0.3">
      <c r="A17">
        <f t="shared" si="0"/>
        <v>14</v>
      </c>
      <c r="B17">
        <f t="shared" si="1"/>
        <v>1</v>
      </c>
      <c r="C17" s="4">
        <f t="shared" ca="1" si="2"/>
        <v>96314</v>
      </c>
      <c r="D17">
        <v>96314</v>
      </c>
      <c r="E17" t="s">
        <v>515</v>
      </c>
      <c r="F17" t="s">
        <v>61</v>
      </c>
      <c r="G17" t="s">
        <v>516</v>
      </c>
      <c r="H17" t="s">
        <v>94</v>
      </c>
      <c r="I17" t="s">
        <v>247</v>
      </c>
      <c r="J17" t="s">
        <v>123</v>
      </c>
      <c r="K17" t="str">
        <f t="shared" ca="1" si="3"/>
        <v>.</v>
      </c>
      <c r="L17" t="s">
        <v>484</v>
      </c>
      <c r="M17" t="s">
        <v>484</v>
      </c>
      <c r="N17" t="s">
        <v>537</v>
      </c>
      <c r="P17" t="s">
        <v>538</v>
      </c>
      <c r="Q17" t="s">
        <v>82</v>
      </c>
      <c r="S17" t="s">
        <v>269</v>
      </c>
      <c r="T17" t="s">
        <v>36</v>
      </c>
      <c r="U17" t="s">
        <v>35</v>
      </c>
      <c r="V17" t="s">
        <v>29</v>
      </c>
      <c r="W17" t="s">
        <v>44</v>
      </c>
      <c r="X17" t="s">
        <v>311</v>
      </c>
      <c r="Y17" t="s">
        <v>484</v>
      </c>
      <c r="AA17" s="2">
        <v>42789.124282407407</v>
      </c>
      <c r="AB17" s="2">
        <v>42800.292719907404</v>
      </c>
      <c r="AD17">
        <v>2</v>
      </c>
      <c r="AE17" t="str">
        <f t="shared" ca="1" si="4"/>
        <v>AntiVirus</v>
      </c>
      <c r="AF17" t="str">
        <f t="shared" ca="1" si="5"/>
        <v xml:space="preserve"> ---</v>
      </c>
      <c r="AG17" t="str">
        <f t="shared" ca="1" si="6"/>
        <v>NoWaive</v>
      </c>
      <c r="AH17" t="str">
        <f t="shared" ca="1" si="7"/>
        <v>P2</v>
      </c>
    </row>
    <row r="18" spans="1:34" x14ac:dyDescent="0.3">
      <c r="A18">
        <f t="shared" si="0"/>
        <v>0</v>
      </c>
      <c r="B18">
        <f t="shared" si="1"/>
        <v>0</v>
      </c>
      <c r="C18" s="4">
        <f t="shared" ca="1" si="2"/>
        <v>96764</v>
      </c>
      <c r="D18">
        <v>96764</v>
      </c>
      <c r="E18" t="s">
        <v>412</v>
      </c>
      <c r="F18" t="s">
        <v>63</v>
      </c>
      <c r="G18" t="s">
        <v>647</v>
      </c>
      <c r="H18" t="s">
        <v>94</v>
      </c>
      <c r="J18" t="s">
        <v>123</v>
      </c>
      <c r="K18" t="str">
        <f t="shared" ca="1" si="3"/>
        <v>NTR</v>
      </c>
      <c r="L18" t="s">
        <v>484</v>
      </c>
      <c r="M18" t="s">
        <v>484</v>
      </c>
      <c r="N18" t="s">
        <v>653</v>
      </c>
      <c r="Q18" t="s">
        <v>21</v>
      </c>
      <c r="S18" t="s">
        <v>269</v>
      </c>
      <c r="T18" t="s">
        <v>23</v>
      </c>
      <c r="U18" t="s">
        <v>22</v>
      </c>
      <c r="V18" t="s">
        <v>82</v>
      </c>
      <c r="W18" t="s">
        <v>90</v>
      </c>
      <c r="X18" t="s">
        <v>654</v>
      </c>
      <c r="Y18" t="s">
        <v>484</v>
      </c>
      <c r="AA18" s="2">
        <v>42801.104432870372</v>
      </c>
      <c r="AB18" s="2">
        <v>42801.129756944443</v>
      </c>
      <c r="AD18">
        <v>2</v>
      </c>
      <c r="AE18" t="str">
        <f t="shared" ca="1" si="4"/>
        <v>NTR</v>
      </c>
      <c r="AF18" t="str">
        <f t="shared" ca="1" si="5"/>
        <v>NoTarg</v>
      </c>
      <c r="AG18" t="str">
        <f t="shared" ca="1" si="6"/>
        <v>NoWaive</v>
      </c>
      <c r="AH18" t="str">
        <f t="shared" ca="1" si="7"/>
        <v>NTR</v>
      </c>
    </row>
    <row r="19" spans="1:34" x14ac:dyDescent="0.3">
      <c r="A19">
        <f t="shared" si="0"/>
        <v>119</v>
      </c>
      <c r="B19">
        <f t="shared" si="1"/>
        <v>1</v>
      </c>
      <c r="C19" s="4">
        <f t="shared" ca="1" si="2"/>
        <v>91980</v>
      </c>
      <c r="D19">
        <v>91980</v>
      </c>
      <c r="E19" t="s">
        <v>110</v>
      </c>
      <c r="F19" t="s">
        <v>63</v>
      </c>
      <c r="G19" t="s">
        <v>66</v>
      </c>
      <c r="H19" t="s">
        <v>184</v>
      </c>
      <c r="I19" t="s">
        <v>245</v>
      </c>
      <c r="J19" t="s">
        <v>123</v>
      </c>
      <c r="K19" t="str">
        <f t="shared" ca="1" si="3"/>
        <v>.</v>
      </c>
      <c r="L19" t="s">
        <v>484</v>
      </c>
      <c r="M19" t="s">
        <v>278</v>
      </c>
      <c r="N19" t="s">
        <v>305</v>
      </c>
      <c r="Q19" t="s">
        <v>82</v>
      </c>
      <c r="S19" t="s">
        <v>269</v>
      </c>
      <c r="T19" t="s">
        <v>36</v>
      </c>
      <c r="U19" t="s">
        <v>35</v>
      </c>
      <c r="V19" t="s">
        <v>29</v>
      </c>
      <c r="W19" t="s">
        <v>90</v>
      </c>
      <c r="X19" t="s">
        <v>62</v>
      </c>
      <c r="Y19" t="s">
        <v>484</v>
      </c>
      <c r="AA19" s="2">
        <v>42682.147974537038</v>
      </c>
      <c r="AB19" s="2">
        <v>42800.016296296293</v>
      </c>
      <c r="AD19">
        <v>7</v>
      </c>
      <c r="AE19" t="str">
        <f t="shared" ca="1" si="4"/>
        <v>AvatarFS</v>
      </c>
      <c r="AF19" t="str">
        <f t="shared" ca="1" si="5"/>
        <v>Avitus_1.4.0.56-20170222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105</v>
      </c>
      <c r="B20">
        <f t="shared" si="1"/>
        <v>0</v>
      </c>
      <c r="C20" s="4">
        <f t="shared" ca="1" si="2"/>
        <v>92712</v>
      </c>
      <c r="D20">
        <v>92712</v>
      </c>
      <c r="E20" t="s">
        <v>169</v>
      </c>
      <c r="F20" t="s">
        <v>63</v>
      </c>
      <c r="G20" t="s">
        <v>66</v>
      </c>
      <c r="H20" t="s">
        <v>184</v>
      </c>
      <c r="I20" t="s">
        <v>245</v>
      </c>
      <c r="J20" t="s">
        <v>123</v>
      </c>
      <c r="K20" t="str">
        <f t="shared" ca="1" si="3"/>
        <v>.</v>
      </c>
      <c r="L20" t="s">
        <v>484</v>
      </c>
      <c r="M20" t="s">
        <v>494</v>
      </c>
      <c r="N20" t="s">
        <v>306</v>
      </c>
      <c r="Q20" t="s">
        <v>82</v>
      </c>
      <c r="S20" t="s">
        <v>269</v>
      </c>
      <c r="T20" t="s">
        <v>36</v>
      </c>
      <c r="U20" t="s">
        <v>22</v>
      </c>
      <c r="V20" t="s">
        <v>29</v>
      </c>
      <c r="W20" t="s">
        <v>90</v>
      </c>
      <c r="X20" t="s">
        <v>62</v>
      </c>
      <c r="Y20" t="s">
        <v>484</v>
      </c>
      <c r="AA20" s="2">
        <v>42696.25440972222</v>
      </c>
      <c r="AB20" s="2">
        <v>42801.079282407409</v>
      </c>
      <c r="AD20">
        <v>8</v>
      </c>
      <c r="AE20" t="str">
        <f t="shared" ca="1" si="4"/>
        <v>AvatarFS</v>
      </c>
      <c r="AF20" t="str">
        <f t="shared" ca="1" si="5"/>
        <v>Avitus_1.4.0.57-20170301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99</v>
      </c>
      <c r="B21">
        <f t="shared" si="1"/>
        <v>1</v>
      </c>
      <c r="C21" s="4">
        <f t="shared" ca="1" si="2"/>
        <v>92985</v>
      </c>
      <c r="D21">
        <v>92985</v>
      </c>
      <c r="E21" t="s">
        <v>104</v>
      </c>
      <c r="F21" t="s">
        <v>63</v>
      </c>
      <c r="G21" t="s">
        <v>64</v>
      </c>
      <c r="H21" t="s">
        <v>184</v>
      </c>
      <c r="I21" t="s">
        <v>245</v>
      </c>
      <c r="J21" t="s">
        <v>123</v>
      </c>
      <c r="K21" t="str">
        <f t="shared" ca="1" si="3"/>
        <v>.</v>
      </c>
      <c r="L21" t="s">
        <v>484</v>
      </c>
      <c r="M21" t="s">
        <v>276</v>
      </c>
      <c r="N21" t="s">
        <v>307</v>
      </c>
      <c r="Q21" t="s">
        <v>82</v>
      </c>
      <c r="S21" t="s">
        <v>269</v>
      </c>
      <c r="T21" t="s">
        <v>36</v>
      </c>
      <c r="U21" t="s">
        <v>22</v>
      </c>
      <c r="V21" t="s">
        <v>29</v>
      </c>
      <c r="W21" t="s">
        <v>95</v>
      </c>
      <c r="X21" t="s">
        <v>62</v>
      </c>
      <c r="Y21" t="s">
        <v>484</v>
      </c>
      <c r="AA21" s="2">
        <v>42702.945590277777</v>
      </c>
      <c r="AB21" s="2">
        <v>42800.016331018516</v>
      </c>
      <c r="AD21">
        <v>6</v>
      </c>
      <c r="AE21" t="str">
        <f t="shared" ca="1" si="4"/>
        <v>AvatarFS</v>
      </c>
      <c r="AF21" t="str">
        <f t="shared" ca="1" si="5"/>
        <v>Avitus_1.4.0.55-20170215</v>
      </c>
      <c r="AG21" t="str">
        <f t="shared" ca="1" si="6"/>
        <v>NoWaive</v>
      </c>
      <c r="AH21" t="str">
        <f t="shared" ca="1" si="7"/>
        <v>P0</v>
      </c>
    </row>
    <row r="22" spans="1:34" x14ac:dyDescent="0.3">
      <c r="A22">
        <f t="shared" si="0"/>
        <v>57</v>
      </c>
      <c r="B22">
        <f t="shared" si="1"/>
        <v>13</v>
      </c>
      <c r="C22" s="4">
        <f t="shared" ca="1" si="2"/>
        <v>94384</v>
      </c>
      <c r="D22">
        <v>94384</v>
      </c>
      <c r="E22" t="s">
        <v>130</v>
      </c>
      <c r="F22" t="s">
        <v>63</v>
      </c>
      <c r="G22" t="s">
        <v>64</v>
      </c>
      <c r="H22" t="s">
        <v>184</v>
      </c>
      <c r="I22" t="s">
        <v>81</v>
      </c>
      <c r="J22" t="s">
        <v>123</v>
      </c>
      <c r="K22" t="str">
        <f t="shared" ca="1" si="3"/>
        <v>.</v>
      </c>
      <c r="L22" t="s">
        <v>484</v>
      </c>
      <c r="M22" t="s">
        <v>484</v>
      </c>
      <c r="N22" t="s">
        <v>308</v>
      </c>
      <c r="Q22" t="s">
        <v>82</v>
      </c>
      <c r="S22" t="s">
        <v>269</v>
      </c>
      <c r="T22" t="s">
        <v>36</v>
      </c>
      <c r="U22" t="s">
        <v>22</v>
      </c>
      <c r="V22" t="s">
        <v>82</v>
      </c>
      <c r="W22" t="s">
        <v>90</v>
      </c>
      <c r="X22" t="s">
        <v>300</v>
      </c>
      <c r="Y22" t="s">
        <v>484</v>
      </c>
      <c r="AA22" s="2">
        <v>42745.123425925929</v>
      </c>
      <c r="AB22" s="2">
        <v>42790.00309027778</v>
      </c>
      <c r="AD22">
        <v>8</v>
      </c>
      <c r="AE22" t="str">
        <f t="shared" ca="1" si="4"/>
        <v>AvatarFS</v>
      </c>
      <c r="AF22" t="str">
        <f t="shared" ca="1" si="5"/>
        <v xml:space="preserve"> ---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40</v>
      </c>
      <c r="B23">
        <f t="shared" si="1"/>
        <v>0</v>
      </c>
      <c r="C23" s="4">
        <f t="shared" ca="1" si="2"/>
        <v>95107</v>
      </c>
      <c r="D23">
        <v>95107</v>
      </c>
      <c r="E23" t="s">
        <v>146</v>
      </c>
      <c r="F23" t="s">
        <v>63</v>
      </c>
      <c r="G23" t="s">
        <v>66</v>
      </c>
      <c r="H23" t="s">
        <v>184</v>
      </c>
      <c r="I23" t="s">
        <v>245</v>
      </c>
      <c r="J23" t="s">
        <v>123</v>
      </c>
      <c r="K23" t="str">
        <f t="shared" ca="1" si="3"/>
        <v>.</v>
      </c>
      <c r="L23" t="s">
        <v>484</v>
      </c>
      <c r="M23" t="s">
        <v>630</v>
      </c>
      <c r="N23" t="s">
        <v>309</v>
      </c>
      <c r="P23" t="s">
        <v>210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54</v>
      </c>
      <c r="X23" t="s">
        <v>146</v>
      </c>
      <c r="Y23" t="s">
        <v>484</v>
      </c>
      <c r="AA23" s="2">
        <v>42762.147650462961</v>
      </c>
      <c r="AB23" s="2">
        <v>42801.134780092594</v>
      </c>
      <c r="AD23">
        <v>3</v>
      </c>
      <c r="AE23" t="str">
        <f t="shared" ca="1" si="4"/>
        <v>AvatarFS</v>
      </c>
      <c r="AF23" t="str">
        <f t="shared" ca="1" si="5"/>
        <v>Avitus_1.4.0.56-20170222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21</v>
      </c>
      <c r="B24">
        <f t="shared" si="1"/>
        <v>6</v>
      </c>
      <c r="C24" s="4">
        <f t="shared" ca="1" si="2"/>
        <v>96022</v>
      </c>
      <c r="D24">
        <v>96022</v>
      </c>
      <c r="E24" t="s">
        <v>104</v>
      </c>
      <c r="F24" t="s">
        <v>63</v>
      </c>
      <c r="G24" t="s">
        <v>446</v>
      </c>
      <c r="H24" t="s">
        <v>184</v>
      </c>
      <c r="I24" t="s">
        <v>245</v>
      </c>
      <c r="J24" t="s">
        <v>123</v>
      </c>
      <c r="K24" t="str">
        <f t="shared" ca="1" si="3"/>
        <v>.</v>
      </c>
      <c r="L24" t="s">
        <v>484</v>
      </c>
      <c r="M24" t="s">
        <v>494</v>
      </c>
      <c r="N24" t="s">
        <v>459</v>
      </c>
      <c r="P24" t="s">
        <v>101</v>
      </c>
      <c r="Q24" t="s">
        <v>82</v>
      </c>
      <c r="S24" t="s">
        <v>269</v>
      </c>
      <c r="T24" t="s">
        <v>51</v>
      </c>
      <c r="U24" t="s">
        <v>35</v>
      </c>
      <c r="V24" t="s">
        <v>29</v>
      </c>
      <c r="W24" t="s">
        <v>54</v>
      </c>
      <c r="X24" t="s">
        <v>412</v>
      </c>
      <c r="Y24" t="s">
        <v>103</v>
      </c>
      <c r="AA24" s="2">
        <v>42782.211585648147</v>
      </c>
      <c r="AB24" s="2">
        <v>42795.952407407407</v>
      </c>
      <c r="AD24">
        <v>4</v>
      </c>
      <c r="AE24" t="str">
        <f t="shared" ca="1" si="4"/>
        <v>AvatarFS</v>
      </c>
      <c r="AF24" t="str">
        <f t="shared" ca="1" si="5"/>
        <v>Avitus_1.4.0.58-20170308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15</v>
      </c>
      <c r="B25">
        <f t="shared" si="1"/>
        <v>1</v>
      </c>
      <c r="C25" s="4">
        <f t="shared" ca="1" si="2"/>
        <v>96279</v>
      </c>
      <c r="D25">
        <v>96279</v>
      </c>
      <c r="E25" t="s">
        <v>56</v>
      </c>
      <c r="F25" t="s">
        <v>63</v>
      </c>
      <c r="G25" t="s">
        <v>55</v>
      </c>
      <c r="H25" t="s">
        <v>184</v>
      </c>
      <c r="I25" t="s">
        <v>649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545</v>
      </c>
      <c r="Q25" t="s">
        <v>82</v>
      </c>
      <c r="S25" t="s">
        <v>269</v>
      </c>
      <c r="T25" t="s">
        <v>36</v>
      </c>
      <c r="U25" t="s">
        <v>22</v>
      </c>
      <c r="V25" t="s">
        <v>82</v>
      </c>
      <c r="W25" t="s">
        <v>90</v>
      </c>
      <c r="X25" t="s">
        <v>405</v>
      </c>
      <c r="Y25" t="s">
        <v>100</v>
      </c>
      <c r="AA25" s="2">
        <v>42788.363287037035</v>
      </c>
      <c r="AB25" s="2">
        <v>42800.174155092594</v>
      </c>
      <c r="AD25">
        <v>2</v>
      </c>
      <c r="AE25" t="str">
        <f t="shared" ca="1" si="4"/>
        <v>Protocols-SMB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3</v>
      </c>
      <c r="B26">
        <f t="shared" si="1"/>
        <v>1</v>
      </c>
      <c r="C26" s="4">
        <f t="shared" ca="1" si="2"/>
        <v>96673</v>
      </c>
      <c r="D26">
        <v>96673</v>
      </c>
      <c r="E26" t="s">
        <v>410</v>
      </c>
      <c r="F26" t="s">
        <v>63</v>
      </c>
      <c r="G26" t="s">
        <v>647</v>
      </c>
      <c r="H26" t="s">
        <v>184</v>
      </c>
      <c r="I26" t="s">
        <v>81</v>
      </c>
      <c r="J26" t="s">
        <v>123</v>
      </c>
      <c r="K26" t="str">
        <f t="shared" ca="1" si="3"/>
        <v>NTR</v>
      </c>
      <c r="L26" t="s">
        <v>484</v>
      </c>
      <c r="M26" t="s">
        <v>484</v>
      </c>
      <c r="N26" t="s">
        <v>670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90</v>
      </c>
      <c r="X26" t="s">
        <v>654</v>
      </c>
      <c r="Y26" t="s">
        <v>484</v>
      </c>
      <c r="AA26" s="2">
        <v>42798.216932870368</v>
      </c>
      <c r="AB26" s="2">
        <v>42800.135208333333</v>
      </c>
      <c r="AD26">
        <v>2</v>
      </c>
      <c r="AE26" t="str">
        <f t="shared" ca="1" si="4"/>
        <v>NTR</v>
      </c>
      <c r="AF26" t="str">
        <f t="shared" ca="1" si="5"/>
        <v>NoTarg</v>
      </c>
      <c r="AG26" t="str">
        <f t="shared" ca="1" si="6"/>
        <v>NoWaive</v>
      </c>
      <c r="AH26" t="str">
        <f t="shared" ca="1" si="7"/>
        <v>NTR</v>
      </c>
    </row>
    <row r="27" spans="1:34" x14ac:dyDescent="0.3">
      <c r="A27">
        <f t="shared" si="0"/>
        <v>338</v>
      </c>
      <c r="B27">
        <f t="shared" si="1"/>
        <v>47</v>
      </c>
      <c r="C27" s="4">
        <f t="shared" ca="1" si="2"/>
        <v>79691</v>
      </c>
      <c r="D27">
        <v>79691</v>
      </c>
      <c r="E27" t="s">
        <v>69</v>
      </c>
      <c r="F27" t="s">
        <v>70</v>
      </c>
      <c r="G27" t="s">
        <v>71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310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95</v>
      </c>
      <c r="X27" t="s">
        <v>311</v>
      </c>
      <c r="Y27" t="s">
        <v>484</v>
      </c>
      <c r="Z27" t="s">
        <v>312</v>
      </c>
      <c r="AA27" s="2">
        <v>42458.048437500001</v>
      </c>
      <c r="AB27" s="2">
        <v>42755.033599537041</v>
      </c>
      <c r="AD27">
        <v>6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246</v>
      </c>
      <c r="B28">
        <f t="shared" si="1"/>
        <v>30</v>
      </c>
      <c r="C28" s="4">
        <f t="shared" ca="1" si="2"/>
        <v>85572</v>
      </c>
      <c r="D28">
        <v>85572</v>
      </c>
      <c r="E28" t="s">
        <v>252</v>
      </c>
      <c r="F28" t="s">
        <v>70</v>
      </c>
      <c r="G28" t="s">
        <v>71</v>
      </c>
      <c r="H28" t="s">
        <v>184</v>
      </c>
      <c r="I28" t="s">
        <v>81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313</v>
      </c>
      <c r="Q28" t="s">
        <v>82</v>
      </c>
      <c r="S28" t="s">
        <v>269</v>
      </c>
      <c r="T28" t="s">
        <v>23</v>
      </c>
      <c r="U28" t="s">
        <v>39</v>
      </c>
      <c r="V28" t="s">
        <v>82</v>
      </c>
      <c r="W28" t="s">
        <v>95</v>
      </c>
      <c r="X28" t="s">
        <v>272</v>
      </c>
      <c r="Y28" t="s">
        <v>484</v>
      </c>
      <c r="AA28" s="2">
        <v>42552.705081018517</v>
      </c>
      <c r="AB28" s="2">
        <v>42773.558530092596</v>
      </c>
      <c r="AD28">
        <v>6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188</v>
      </c>
      <c r="B29">
        <f t="shared" si="1"/>
        <v>47</v>
      </c>
      <c r="C29" s="4">
        <f t="shared" ca="1" si="2"/>
        <v>88250</v>
      </c>
      <c r="D29">
        <v>88250</v>
      </c>
      <c r="E29" t="s">
        <v>72</v>
      </c>
      <c r="F29" t="s">
        <v>70</v>
      </c>
      <c r="G29" t="s">
        <v>71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314</v>
      </c>
      <c r="Q29" t="s">
        <v>82</v>
      </c>
      <c r="S29" t="s">
        <v>269</v>
      </c>
      <c r="T29" t="s">
        <v>23</v>
      </c>
      <c r="U29" t="s">
        <v>39</v>
      </c>
      <c r="V29" t="s">
        <v>82</v>
      </c>
      <c r="W29" t="s">
        <v>105</v>
      </c>
      <c r="X29" t="s">
        <v>315</v>
      </c>
      <c r="Y29" t="s">
        <v>484</v>
      </c>
      <c r="Z29" t="s">
        <v>316</v>
      </c>
      <c r="AA29" s="2">
        <v>42611.350347222222</v>
      </c>
      <c r="AB29" s="2">
        <v>42755.033576388887</v>
      </c>
      <c r="AD29">
        <v>7</v>
      </c>
      <c r="AE29" t="str">
        <f t="shared" ca="1" si="4"/>
        <v>Documentation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31</v>
      </c>
      <c r="B30">
        <f t="shared" si="1"/>
        <v>17</v>
      </c>
      <c r="C30" s="4">
        <f t="shared" ca="1" si="2"/>
        <v>95467</v>
      </c>
      <c r="D30">
        <v>95467</v>
      </c>
      <c r="E30" t="s">
        <v>318</v>
      </c>
      <c r="F30" t="s">
        <v>253</v>
      </c>
      <c r="G30" t="s">
        <v>255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321</v>
      </c>
      <c r="P30" t="s">
        <v>495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95</v>
      </c>
      <c r="X30" t="s">
        <v>318</v>
      </c>
      <c r="Y30" t="s">
        <v>484</v>
      </c>
      <c r="Z30" t="s">
        <v>319</v>
      </c>
      <c r="AA30" s="2">
        <v>42772.090266203704</v>
      </c>
      <c r="AB30" s="2">
        <v>42786.872777777775</v>
      </c>
      <c r="AD30">
        <v>3</v>
      </c>
      <c r="AE30" t="str">
        <f t="shared" ca="1" si="4"/>
        <v>File Access Auditing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P0</v>
      </c>
    </row>
    <row r="31" spans="1:34" x14ac:dyDescent="0.3">
      <c r="A31">
        <f t="shared" si="0"/>
        <v>27</v>
      </c>
      <c r="B31">
        <f t="shared" si="1"/>
        <v>1</v>
      </c>
      <c r="C31" s="4">
        <f t="shared" ca="1" si="2"/>
        <v>95735</v>
      </c>
      <c r="D31">
        <v>95735</v>
      </c>
      <c r="E31" t="s">
        <v>259</v>
      </c>
      <c r="F31" t="s">
        <v>253</v>
      </c>
      <c r="G31" t="s">
        <v>258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671</v>
      </c>
      <c r="Q31" t="s">
        <v>82</v>
      </c>
      <c r="S31" t="s">
        <v>269</v>
      </c>
      <c r="T31" t="s">
        <v>36</v>
      </c>
      <c r="U31" t="s">
        <v>39</v>
      </c>
      <c r="V31" t="s">
        <v>82</v>
      </c>
      <c r="W31" t="s">
        <v>172</v>
      </c>
      <c r="X31" t="s">
        <v>325</v>
      </c>
      <c r="Y31" t="s">
        <v>484</v>
      </c>
      <c r="Z31" t="s">
        <v>319</v>
      </c>
      <c r="AA31" s="2">
        <v>42776.532141203701</v>
      </c>
      <c r="AB31" s="2">
        <v>42800.025983796295</v>
      </c>
      <c r="AD31">
        <v>10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P2</v>
      </c>
    </row>
    <row r="32" spans="1:34" x14ac:dyDescent="0.3">
      <c r="A32">
        <f t="shared" si="0"/>
        <v>21</v>
      </c>
      <c r="B32">
        <f t="shared" si="1"/>
        <v>1</v>
      </c>
      <c r="C32" s="4">
        <f t="shared" ca="1" si="2"/>
        <v>96117</v>
      </c>
      <c r="D32">
        <v>96117</v>
      </c>
      <c r="E32" t="s">
        <v>438</v>
      </c>
      <c r="F32" t="s">
        <v>253</v>
      </c>
      <c r="G32" t="s">
        <v>256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473</v>
      </c>
      <c r="Q32" t="s">
        <v>82</v>
      </c>
      <c r="S32" t="s">
        <v>269</v>
      </c>
      <c r="T32" t="s">
        <v>23</v>
      </c>
      <c r="U32" t="s">
        <v>39</v>
      </c>
      <c r="V32" t="s">
        <v>82</v>
      </c>
      <c r="W32" t="s">
        <v>95</v>
      </c>
      <c r="X32" t="s">
        <v>438</v>
      </c>
      <c r="Y32" t="s">
        <v>484</v>
      </c>
      <c r="Z32" t="s">
        <v>319</v>
      </c>
      <c r="AA32" s="2">
        <v>42782.985868055555</v>
      </c>
      <c r="AB32" s="2">
        <v>42800.028784722221</v>
      </c>
      <c r="AD32">
        <v>3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P2</v>
      </c>
    </row>
    <row r="33" spans="1:34" x14ac:dyDescent="0.3">
      <c r="A33">
        <f t="shared" si="0"/>
        <v>14</v>
      </c>
      <c r="B33">
        <f t="shared" si="1"/>
        <v>5</v>
      </c>
      <c r="C33" s="4">
        <f t="shared" ca="1" si="2"/>
        <v>96299</v>
      </c>
      <c r="D33">
        <v>96299</v>
      </c>
      <c r="E33" t="s">
        <v>529</v>
      </c>
      <c r="F33" t="s">
        <v>253</v>
      </c>
      <c r="G33" t="s">
        <v>256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528</v>
      </c>
      <c r="Q33" t="s">
        <v>82</v>
      </c>
      <c r="S33" t="s">
        <v>269</v>
      </c>
      <c r="T33" t="s">
        <v>23</v>
      </c>
      <c r="U33" t="s">
        <v>50</v>
      </c>
      <c r="V33" t="s">
        <v>82</v>
      </c>
      <c r="W33" t="s">
        <v>40</v>
      </c>
      <c r="X33" t="s">
        <v>529</v>
      </c>
      <c r="Y33" t="s">
        <v>484</v>
      </c>
      <c r="Z33" t="s">
        <v>319</v>
      </c>
      <c r="AA33" s="2">
        <v>42789.002500000002</v>
      </c>
      <c r="AB33" s="2">
        <v>42796.484351851854</v>
      </c>
      <c r="AD33">
        <v>4</v>
      </c>
      <c r="AE33" t="str">
        <f t="shared" ca="1" si="4"/>
        <v>File Access Auditing</v>
      </c>
      <c r="AF33" t="str">
        <f t="shared" ca="1" si="5"/>
        <v xml:space="preserve"> ---</v>
      </c>
      <c r="AG33" t="str">
        <f t="shared" ca="1" si="6"/>
        <v>NoWaive</v>
      </c>
      <c r="AH33" t="str">
        <f t="shared" ca="1" si="7"/>
        <v>P2</v>
      </c>
    </row>
    <row r="34" spans="1:34" x14ac:dyDescent="0.3">
      <c r="A34">
        <f t="shared" ref="A34:A65" si="8">DAYS360(AA34,$K$104)</f>
        <v>11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96393</v>
      </c>
      <c r="D34">
        <v>96393</v>
      </c>
      <c r="E34" t="s">
        <v>113</v>
      </c>
      <c r="F34" t="s">
        <v>253</v>
      </c>
      <c r="G34" t="s">
        <v>256</v>
      </c>
      <c r="H34" t="s">
        <v>184</v>
      </c>
      <c r="I34" t="s">
        <v>68</v>
      </c>
      <c r="J34" t="s">
        <v>123</v>
      </c>
      <c r="K34" t="str">
        <f t="shared" ref="K34:K65" ca="1" si="11">IFERROR(VLOOKUP($D34,INDIRECT("'" &amp; $K$103 &amp; "'!$C$2:$k$90"),8,FALSE),"NTR")</f>
        <v>.</v>
      </c>
      <c r="L34" t="s">
        <v>484</v>
      </c>
      <c r="M34" t="s">
        <v>484</v>
      </c>
      <c r="N34" t="s">
        <v>588</v>
      </c>
      <c r="Q34" t="s">
        <v>82</v>
      </c>
      <c r="S34" t="s">
        <v>269</v>
      </c>
      <c r="T34" t="s">
        <v>36</v>
      </c>
      <c r="U34" t="s">
        <v>39</v>
      </c>
      <c r="V34" t="s">
        <v>82</v>
      </c>
      <c r="W34" t="s">
        <v>95</v>
      </c>
      <c r="X34" t="s">
        <v>438</v>
      </c>
      <c r="Y34" t="s">
        <v>484</v>
      </c>
      <c r="Z34" t="s">
        <v>319</v>
      </c>
      <c r="AA34" s="2">
        <v>42792.862442129626</v>
      </c>
      <c r="AB34" s="2">
        <v>42800.02621527778</v>
      </c>
      <c r="AD34">
        <v>3</v>
      </c>
      <c r="AE34" t="str">
        <f t="shared" ref="AE34:AE65" ca="1" si="12">IFERROR(VLOOKUP($D34,INDIRECT("'" &amp; $K$103 &amp; "'!$C$2:$K$90"),4,FALSE),"NTR")</f>
        <v>File Access Auditing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P2</v>
      </c>
    </row>
    <row r="35" spans="1:34" x14ac:dyDescent="0.3">
      <c r="A35">
        <f t="shared" si="8"/>
        <v>7</v>
      </c>
      <c r="B35">
        <f t="shared" si="9"/>
        <v>1</v>
      </c>
      <c r="C35" s="4">
        <f t="shared" ca="1" si="10"/>
        <v>96456</v>
      </c>
      <c r="D35">
        <v>96456</v>
      </c>
      <c r="E35" t="s">
        <v>259</v>
      </c>
      <c r="F35" t="s">
        <v>253</v>
      </c>
      <c r="G35" t="s">
        <v>258</v>
      </c>
      <c r="H35" t="s">
        <v>184</v>
      </c>
      <c r="I35" t="s">
        <v>68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620</v>
      </c>
      <c r="Q35" t="s">
        <v>82</v>
      </c>
      <c r="S35" t="s">
        <v>269</v>
      </c>
      <c r="T35" t="s">
        <v>36</v>
      </c>
      <c r="U35" t="s">
        <v>39</v>
      </c>
      <c r="V35" t="s">
        <v>82</v>
      </c>
      <c r="W35" t="s">
        <v>95</v>
      </c>
      <c r="X35" t="s">
        <v>318</v>
      </c>
      <c r="Y35" t="s">
        <v>484</v>
      </c>
      <c r="Z35" t="s">
        <v>319</v>
      </c>
      <c r="AA35" s="2">
        <v>42794.160567129627</v>
      </c>
      <c r="AB35" s="2">
        <v>42800.026724537034</v>
      </c>
      <c r="AD35">
        <v>4</v>
      </c>
      <c r="AE35" t="str">
        <f t="shared" ca="1" si="12"/>
        <v>File Access Auditing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1</v>
      </c>
      <c r="B36">
        <f t="shared" si="9"/>
        <v>1</v>
      </c>
      <c r="C36" s="4">
        <f t="shared" ca="1" si="10"/>
        <v>96717</v>
      </c>
      <c r="D36">
        <v>96717</v>
      </c>
      <c r="E36" t="s">
        <v>113</v>
      </c>
      <c r="F36" t="s">
        <v>253</v>
      </c>
      <c r="G36" t="s">
        <v>256</v>
      </c>
      <c r="H36" t="s">
        <v>184</v>
      </c>
      <c r="I36" t="s">
        <v>68</v>
      </c>
      <c r="J36" t="s">
        <v>123</v>
      </c>
      <c r="K36" t="str">
        <f t="shared" ca="1" si="11"/>
        <v>NTR</v>
      </c>
      <c r="L36" t="s">
        <v>484</v>
      </c>
      <c r="M36" t="s">
        <v>494</v>
      </c>
      <c r="N36" t="s">
        <v>672</v>
      </c>
      <c r="Q36" t="s">
        <v>82</v>
      </c>
      <c r="S36" t="s">
        <v>269</v>
      </c>
      <c r="T36" t="s">
        <v>36</v>
      </c>
      <c r="U36" t="s">
        <v>50</v>
      </c>
      <c r="V36" t="s">
        <v>82</v>
      </c>
      <c r="W36" t="s">
        <v>52</v>
      </c>
      <c r="X36" t="s">
        <v>113</v>
      </c>
      <c r="Y36" t="s">
        <v>484</v>
      </c>
      <c r="Z36" t="s">
        <v>319</v>
      </c>
      <c r="AA36" s="2">
        <v>42800.396087962959</v>
      </c>
      <c r="AB36" s="2">
        <v>42800.623680555553</v>
      </c>
      <c r="AD36">
        <v>4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8"/>
        <v>1</v>
      </c>
      <c r="B37">
        <f t="shared" si="9"/>
        <v>1</v>
      </c>
      <c r="C37" s="4">
        <f t="shared" ca="1" si="10"/>
        <v>96718</v>
      </c>
      <c r="D37">
        <v>96718</v>
      </c>
      <c r="E37" t="s">
        <v>113</v>
      </c>
      <c r="F37" t="s">
        <v>253</v>
      </c>
      <c r="G37" t="s">
        <v>256</v>
      </c>
      <c r="H37" t="s">
        <v>184</v>
      </c>
      <c r="I37" t="s">
        <v>68</v>
      </c>
      <c r="J37" t="s">
        <v>123</v>
      </c>
      <c r="K37" t="str">
        <f t="shared" ca="1" si="11"/>
        <v>NTR</v>
      </c>
      <c r="L37" t="s">
        <v>484</v>
      </c>
      <c r="M37" t="s">
        <v>484</v>
      </c>
      <c r="N37" t="s">
        <v>673</v>
      </c>
      <c r="Q37" t="s">
        <v>82</v>
      </c>
      <c r="S37" t="s">
        <v>269</v>
      </c>
      <c r="T37" t="s">
        <v>36</v>
      </c>
      <c r="U37" t="s">
        <v>50</v>
      </c>
      <c r="V37" t="s">
        <v>82</v>
      </c>
      <c r="W37" t="s">
        <v>674</v>
      </c>
      <c r="X37" t="s">
        <v>113</v>
      </c>
      <c r="Y37" t="s">
        <v>484</v>
      </c>
      <c r="Z37" t="s">
        <v>319</v>
      </c>
      <c r="AA37" s="2">
        <v>42800.398379629631</v>
      </c>
      <c r="AB37" s="2">
        <v>42800.479398148149</v>
      </c>
      <c r="AD37">
        <v>2</v>
      </c>
      <c r="AE37" t="str">
        <f t="shared" ca="1" si="12"/>
        <v>NTR</v>
      </c>
      <c r="AF37" t="str">
        <f t="shared" ca="1" si="13"/>
        <v>NoTarg</v>
      </c>
      <c r="AG37" t="str">
        <f t="shared" ca="1" si="14"/>
        <v>NoWaive</v>
      </c>
      <c r="AH37" t="str">
        <f t="shared" ca="1" si="15"/>
        <v>NTR</v>
      </c>
    </row>
    <row r="38" spans="1:34" x14ac:dyDescent="0.3">
      <c r="A38">
        <f t="shared" si="8"/>
        <v>5</v>
      </c>
      <c r="B38">
        <f t="shared" si="9"/>
        <v>1</v>
      </c>
      <c r="C38" s="4">
        <f t="shared" ca="1" si="10"/>
        <v>96582</v>
      </c>
      <c r="D38">
        <v>96582</v>
      </c>
      <c r="E38" t="s">
        <v>465</v>
      </c>
      <c r="F38" t="s">
        <v>48</v>
      </c>
      <c r="G38" t="s">
        <v>466</v>
      </c>
      <c r="H38" t="s">
        <v>184</v>
      </c>
      <c r="I38" t="s">
        <v>30</v>
      </c>
      <c r="J38" t="s">
        <v>123</v>
      </c>
      <c r="K38" t="str">
        <f t="shared" ca="1" si="11"/>
        <v>NTR</v>
      </c>
      <c r="L38" t="s">
        <v>484</v>
      </c>
      <c r="M38" t="s">
        <v>484</v>
      </c>
      <c r="N38" t="s">
        <v>675</v>
      </c>
      <c r="P38" t="s">
        <v>98</v>
      </c>
      <c r="Q38" t="s">
        <v>82</v>
      </c>
      <c r="S38" t="s">
        <v>269</v>
      </c>
      <c r="T38" t="s">
        <v>36</v>
      </c>
      <c r="U38" t="s">
        <v>35</v>
      </c>
      <c r="V38" t="s">
        <v>29</v>
      </c>
      <c r="W38" t="s">
        <v>44</v>
      </c>
      <c r="X38" t="s">
        <v>41</v>
      </c>
      <c r="Y38" t="s">
        <v>484</v>
      </c>
      <c r="AA38" s="2">
        <v>42796.300358796296</v>
      </c>
      <c r="AB38" s="2">
        <v>42800.005925925929</v>
      </c>
      <c r="AD38">
        <v>1</v>
      </c>
      <c r="AE38" t="str">
        <f t="shared" ca="1" si="12"/>
        <v>NTR</v>
      </c>
      <c r="AF38" t="str">
        <f t="shared" ca="1" si="13"/>
        <v>NoTarg</v>
      </c>
      <c r="AG38" t="str">
        <f t="shared" ca="1" si="14"/>
        <v>NoWaive</v>
      </c>
      <c r="AH38" t="str">
        <f t="shared" ca="1" si="15"/>
        <v>NTR</v>
      </c>
    </row>
    <row r="39" spans="1:34" x14ac:dyDescent="0.3">
      <c r="A39">
        <f t="shared" si="8"/>
        <v>1</v>
      </c>
      <c r="B39">
        <f t="shared" si="9"/>
        <v>0</v>
      </c>
      <c r="C39" s="4">
        <f t="shared" ca="1" si="10"/>
        <v>96740</v>
      </c>
      <c r="D39">
        <v>96740</v>
      </c>
      <c r="E39" t="s">
        <v>414</v>
      </c>
      <c r="F39" t="s">
        <v>215</v>
      </c>
      <c r="G39" t="s">
        <v>415</v>
      </c>
      <c r="H39" t="s">
        <v>94</v>
      </c>
      <c r="J39" t="s">
        <v>123</v>
      </c>
      <c r="K39" t="str">
        <f t="shared" ca="1" si="11"/>
        <v>NTR</v>
      </c>
      <c r="L39" t="s">
        <v>484</v>
      </c>
      <c r="M39" t="s">
        <v>484</v>
      </c>
      <c r="N39" t="s">
        <v>676</v>
      </c>
      <c r="P39" t="s">
        <v>677</v>
      </c>
      <c r="Q39" t="s">
        <v>82</v>
      </c>
      <c r="S39" t="s">
        <v>269</v>
      </c>
      <c r="T39" t="s">
        <v>36</v>
      </c>
      <c r="U39" t="s">
        <v>35</v>
      </c>
      <c r="V39" t="s">
        <v>82</v>
      </c>
      <c r="W39" t="s">
        <v>54</v>
      </c>
      <c r="X39" t="s">
        <v>41</v>
      </c>
      <c r="Y39" t="s">
        <v>484</v>
      </c>
      <c r="AA39" s="2">
        <v>42800.600127314814</v>
      </c>
      <c r="AB39" s="2">
        <v>42801.149201388886</v>
      </c>
      <c r="AD39">
        <v>1</v>
      </c>
      <c r="AE39" t="str">
        <f t="shared" ca="1" si="12"/>
        <v>NTR</v>
      </c>
      <c r="AF39" t="str">
        <f t="shared" ca="1" si="13"/>
        <v>NoTarg</v>
      </c>
      <c r="AG39" t="str">
        <f t="shared" ca="1" si="14"/>
        <v>NoWaive</v>
      </c>
      <c r="AH39" t="str">
        <f t="shared" ca="1" si="15"/>
        <v>NTR</v>
      </c>
    </row>
    <row r="40" spans="1:34" x14ac:dyDescent="0.3">
      <c r="A40">
        <f t="shared" si="8"/>
        <v>24</v>
      </c>
      <c r="B40">
        <f t="shared" si="9"/>
        <v>5</v>
      </c>
      <c r="C40" s="4">
        <f t="shared" ca="1" si="10"/>
        <v>95777</v>
      </c>
      <c r="D40">
        <v>95777</v>
      </c>
      <c r="E40" t="s">
        <v>139</v>
      </c>
      <c r="F40" t="s">
        <v>28</v>
      </c>
      <c r="G40" t="s">
        <v>53</v>
      </c>
      <c r="H40" t="s">
        <v>184</v>
      </c>
      <c r="I40" t="s">
        <v>245</v>
      </c>
      <c r="J40" t="s">
        <v>123</v>
      </c>
      <c r="K40" t="str">
        <f t="shared" ca="1" si="11"/>
        <v>.</v>
      </c>
      <c r="L40" t="s">
        <v>484</v>
      </c>
      <c r="M40" t="s">
        <v>494</v>
      </c>
      <c r="N40" t="s">
        <v>378</v>
      </c>
      <c r="O40">
        <v>13235</v>
      </c>
      <c r="P40" t="s">
        <v>168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37</v>
      </c>
      <c r="W40" t="s">
        <v>26</v>
      </c>
      <c r="X40" t="s">
        <v>208</v>
      </c>
      <c r="Y40" t="s">
        <v>484</v>
      </c>
      <c r="AA40" s="2">
        <v>42779.099027777775</v>
      </c>
      <c r="AB40" s="2">
        <v>42796.482141203705</v>
      </c>
      <c r="AC40" t="s">
        <v>655</v>
      </c>
      <c r="AD40">
        <v>3</v>
      </c>
      <c r="AE40" t="str">
        <f t="shared" ca="1" si="12"/>
        <v>Platform Software</v>
      </c>
      <c r="AF40" t="str">
        <f t="shared" ca="1" si="13"/>
        <v>Avitus_1.4.0.58-20170308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24</v>
      </c>
      <c r="B41">
        <f t="shared" si="9"/>
        <v>5</v>
      </c>
      <c r="C41" s="4">
        <f t="shared" ca="1" si="10"/>
        <v>95826</v>
      </c>
      <c r="D41">
        <v>95826</v>
      </c>
      <c r="E41" t="s">
        <v>246</v>
      </c>
      <c r="F41" t="s">
        <v>28</v>
      </c>
      <c r="G41" t="s">
        <v>481</v>
      </c>
      <c r="H41" t="s">
        <v>184</v>
      </c>
      <c r="I41" t="s">
        <v>81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379</v>
      </c>
      <c r="P41" t="s">
        <v>38</v>
      </c>
      <c r="Q41" t="s">
        <v>287</v>
      </c>
      <c r="R41" t="s">
        <v>82</v>
      </c>
      <c r="S41" t="s">
        <v>269</v>
      </c>
      <c r="T41" t="s">
        <v>36</v>
      </c>
      <c r="U41" t="s">
        <v>22</v>
      </c>
      <c r="V41" t="s">
        <v>82</v>
      </c>
      <c r="W41" t="s">
        <v>54</v>
      </c>
      <c r="X41" t="s">
        <v>108</v>
      </c>
      <c r="Y41" t="s">
        <v>484</v>
      </c>
      <c r="AA41" s="2">
        <v>42779.683287037034</v>
      </c>
      <c r="AB41" s="2">
        <v>42796.483796296299</v>
      </c>
      <c r="AC41" t="s">
        <v>170</v>
      </c>
      <c r="AD41">
        <v>4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P0</v>
      </c>
    </row>
    <row r="42" spans="1:34" x14ac:dyDescent="0.3">
      <c r="A42">
        <f t="shared" si="8"/>
        <v>24</v>
      </c>
      <c r="B42">
        <f t="shared" si="9"/>
        <v>1</v>
      </c>
      <c r="C42" s="4">
        <f t="shared" ca="1" si="10"/>
        <v>95829</v>
      </c>
      <c r="D42">
        <v>95829</v>
      </c>
      <c r="E42" t="s">
        <v>27</v>
      </c>
      <c r="F42" t="s">
        <v>28</v>
      </c>
      <c r="G42" t="s">
        <v>376</v>
      </c>
      <c r="H42" t="s">
        <v>184</v>
      </c>
      <c r="I42" t="s">
        <v>245</v>
      </c>
      <c r="J42" t="s">
        <v>123</v>
      </c>
      <c r="K42" t="str">
        <f t="shared" ca="1" si="11"/>
        <v>.</v>
      </c>
      <c r="L42" t="s">
        <v>484</v>
      </c>
      <c r="M42" t="s">
        <v>639</v>
      </c>
      <c r="N42" t="s">
        <v>385</v>
      </c>
      <c r="P42" t="s">
        <v>196</v>
      </c>
      <c r="Q42" t="s">
        <v>287</v>
      </c>
      <c r="R42" t="s">
        <v>82</v>
      </c>
      <c r="S42" t="s">
        <v>269</v>
      </c>
      <c r="T42" t="s">
        <v>36</v>
      </c>
      <c r="U42" t="s">
        <v>35</v>
      </c>
      <c r="V42" t="s">
        <v>279</v>
      </c>
      <c r="W42" t="s">
        <v>32</v>
      </c>
      <c r="X42" t="s">
        <v>108</v>
      </c>
      <c r="Y42" t="s">
        <v>103</v>
      </c>
      <c r="AA42" s="2">
        <v>42779.684513888889</v>
      </c>
      <c r="AB42" s="2">
        <v>42800.507881944446</v>
      </c>
      <c r="AC42" t="s">
        <v>170</v>
      </c>
      <c r="AD42">
        <v>3</v>
      </c>
      <c r="AE42" t="str">
        <f t="shared" ca="1" si="12"/>
        <v>Platform Software</v>
      </c>
      <c r="AF42" t="str">
        <f t="shared" ca="1" si="13"/>
        <v>Avitus_1.4.0.56-20170222</v>
      </c>
      <c r="AG42" t="str">
        <f t="shared" ca="1" si="14"/>
        <v>NoWaive</v>
      </c>
      <c r="AH42" t="str">
        <f t="shared" ca="1" si="15"/>
        <v>P0</v>
      </c>
    </row>
    <row r="43" spans="1:34" x14ac:dyDescent="0.3">
      <c r="A43">
        <f t="shared" si="8"/>
        <v>22</v>
      </c>
      <c r="B43">
        <f t="shared" si="9"/>
        <v>1</v>
      </c>
      <c r="C43" s="4">
        <f t="shared" ca="1" si="10"/>
        <v>95955</v>
      </c>
      <c r="D43">
        <v>95955</v>
      </c>
      <c r="E43" t="s">
        <v>512</v>
      </c>
      <c r="F43" t="s">
        <v>28</v>
      </c>
      <c r="G43" t="s">
        <v>244</v>
      </c>
      <c r="H43" t="s">
        <v>184</v>
      </c>
      <c r="I43" t="s">
        <v>81</v>
      </c>
      <c r="J43" t="s">
        <v>123</v>
      </c>
      <c r="K43" t="str">
        <f t="shared" ca="1" si="11"/>
        <v>.</v>
      </c>
      <c r="L43" t="s">
        <v>484</v>
      </c>
      <c r="M43" t="s">
        <v>630</v>
      </c>
      <c r="N43" t="s">
        <v>424</v>
      </c>
      <c r="P43" t="s">
        <v>168</v>
      </c>
      <c r="Q43" t="s">
        <v>287</v>
      </c>
      <c r="R43" t="s">
        <v>419</v>
      </c>
      <c r="S43" t="s">
        <v>269</v>
      </c>
      <c r="T43" t="s">
        <v>36</v>
      </c>
      <c r="U43" t="s">
        <v>39</v>
      </c>
      <c r="V43" t="s">
        <v>82</v>
      </c>
      <c r="W43" t="s">
        <v>93</v>
      </c>
      <c r="X43" t="s">
        <v>285</v>
      </c>
      <c r="Y43" t="s">
        <v>484</v>
      </c>
      <c r="Z43" t="s">
        <v>656</v>
      </c>
      <c r="AA43" s="2">
        <v>42781.48096064815</v>
      </c>
      <c r="AB43" s="2">
        <v>42800.0234375</v>
      </c>
      <c r="AC43" t="s">
        <v>170</v>
      </c>
      <c r="AD43">
        <v>3</v>
      </c>
      <c r="AE43" t="str">
        <f t="shared" ca="1" si="12"/>
        <v>Platform Software</v>
      </c>
      <c r="AF43" t="str">
        <f t="shared" ca="1" si="13"/>
        <v>Avitus_1.4.0.59-20170315</v>
      </c>
      <c r="AG43" t="str">
        <f t="shared" ca="1" si="14"/>
        <v>NoWaive</v>
      </c>
      <c r="AH43" t="str">
        <f t="shared" ca="1" si="15"/>
        <v>P0</v>
      </c>
    </row>
    <row r="44" spans="1:34" x14ac:dyDescent="0.3">
      <c r="A44">
        <f t="shared" si="8"/>
        <v>7</v>
      </c>
      <c r="B44">
        <f t="shared" si="9"/>
        <v>1</v>
      </c>
      <c r="C44" s="4">
        <f t="shared" ca="1" si="10"/>
        <v>96474</v>
      </c>
      <c r="D44">
        <v>96474</v>
      </c>
      <c r="E44" t="s">
        <v>480</v>
      </c>
      <c r="F44" t="s">
        <v>28</v>
      </c>
      <c r="G44" t="s">
        <v>481</v>
      </c>
      <c r="H44" t="s">
        <v>94</v>
      </c>
      <c r="J44" t="s">
        <v>123</v>
      </c>
      <c r="K44" t="str">
        <f t="shared" ca="1" si="11"/>
        <v>.</v>
      </c>
      <c r="L44" t="s">
        <v>484</v>
      </c>
      <c r="M44" t="s">
        <v>494</v>
      </c>
      <c r="N44" t="s">
        <v>632</v>
      </c>
      <c r="P44" t="s">
        <v>168</v>
      </c>
      <c r="Q44" t="s">
        <v>287</v>
      </c>
      <c r="R44" t="s">
        <v>419</v>
      </c>
      <c r="S44" t="s">
        <v>269</v>
      </c>
      <c r="T44" t="s">
        <v>23</v>
      </c>
      <c r="U44" t="s">
        <v>39</v>
      </c>
      <c r="V44" t="s">
        <v>156</v>
      </c>
      <c r="W44" t="s">
        <v>489</v>
      </c>
      <c r="X44" t="s">
        <v>480</v>
      </c>
      <c r="Y44" t="s">
        <v>484</v>
      </c>
      <c r="AA44" s="2">
        <v>42794.318969907406</v>
      </c>
      <c r="AB44" s="2">
        <v>42800.634837962964</v>
      </c>
      <c r="AC44" t="s">
        <v>657</v>
      </c>
      <c r="AD44">
        <v>3</v>
      </c>
      <c r="AE44" t="str">
        <f t="shared" ca="1" si="12"/>
        <v>Platform Software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P2</v>
      </c>
    </row>
    <row r="45" spans="1:34" x14ac:dyDescent="0.3">
      <c r="A45">
        <f t="shared" si="8"/>
        <v>4</v>
      </c>
      <c r="B45">
        <f t="shared" si="9"/>
        <v>0</v>
      </c>
      <c r="C45" s="4">
        <f t="shared" ca="1" si="10"/>
        <v>96634</v>
      </c>
      <c r="D45">
        <v>96634</v>
      </c>
      <c r="E45" t="s">
        <v>208</v>
      </c>
      <c r="F45" t="s">
        <v>28</v>
      </c>
      <c r="G45" t="s">
        <v>53</v>
      </c>
      <c r="H45" t="s">
        <v>184</v>
      </c>
      <c r="I45" t="s">
        <v>30</v>
      </c>
      <c r="J45" t="s">
        <v>123</v>
      </c>
      <c r="K45" t="str">
        <f t="shared" ca="1" si="11"/>
        <v>NTR</v>
      </c>
      <c r="L45" t="s">
        <v>484</v>
      </c>
      <c r="M45" t="s">
        <v>494</v>
      </c>
      <c r="N45" t="s">
        <v>658</v>
      </c>
      <c r="Q45" t="s">
        <v>287</v>
      </c>
      <c r="R45" t="s">
        <v>82</v>
      </c>
      <c r="S45" t="s">
        <v>269</v>
      </c>
      <c r="T45" t="s">
        <v>36</v>
      </c>
      <c r="U45" t="s">
        <v>35</v>
      </c>
      <c r="V45" t="s">
        <v>287</v>
      </c>
      <c r="W45" t="s">
        <v>32</v>
      </c>
      <c r="X45" t="s">
        <v>208</v>
      </c>
      <c r="Y45" t="s">
        <v>484</v>
      </c>
      <c r="AA45" s="2">
        <v>42797.067928240744</v>
      </c>
      <c r="AB45" s="2">
        <v>42801.110451388886</v>
      </c>
      <c r="AD45">
        <v>3</v>
      </c>
      <c r="AE45" t="str">
        <f t="shared" ca="1" si="12"/>
        <v>NTR</v>
      </c>
      <c r="AF45" t="str">
        <f t="shared" ca="1" si="13"/>
        <v>NoTarg</v>
      </c>
      <c r="AG45" t="str">
        <f t="shared" ca="1" si="14"/>
        <v>NoWaive</v>
      </c>
      <c r="AH45" t="str">
        <f t="shared" ca="1" si="15"/>
        <v>NTR</v>
      </c>
    </row>
    <row r="46" spans="1:34" x14ac:dyDescent="0.3">
      <c r="A46">
        <f t="shared" si="8"/>
        <v>1</v>
      </c>
      <c r="B46">
        <f t="shared" si="9"/>
        <v>1</v>
      </c>
      <c r="C46" s="4">
        <f t="shared" ca="1" si="10"/>
        <v>96751</v>
      </c>
      <c r="D46">
        <v>96751</v>
      </c>
      <c r="E46" t="s">
        <v>395</v>
      </c>
      <c r="F46" t="s">
        <v>28</v>
      </c>
      <c r="G46" t="s">
        <v>144</v>
      </c>
      <c r="H46" t="s">
        <v>94</v>
      </c>
      <c r="J46" t="s">
        <v>123</v>
      </c>
      <c r="K46" t="str">
        <f t="shared" ca="1" si="11"/>
        <v>NTR</v>
      </c>
      <c r="L46" t="s">
        <v>484</v>
      </c>
      <c r="M46" t="s">
        <v>484</v>
      </c>
      <c r="N46" t="s">
        <v>659</v>
      </c>
      <c r="Q46" t="s">
        <v>21</v>
      </c>
      <c r="S46" t="s">
        <v>269</v>
      </c>
      <c r="T46" t="s">
        <v>23</v>
      </c>
      <c r="U46" t="s">
        <v>50</v>
      </c>
      <c r="V46" t="s">
        <v>29</v>
      </c>
      <c r="W46" t="s">
        <v>40</v>
      </c>
      <c r="X46" t="s">
        <v>660</v>
      </c>
      <c r="Y46" t="s">
        <v>484</v>
      </c>
      <c r="AA46" s="2">
        <v>42800.69258101852</v>
      </c>
      <c r="AB46" s="2">
        <v>42800.70590277778</v>
      </c>
      <c r="AD46">
        <v>3</v>
      </c>
      <c r="AE46" t="str">
        <f t="shared" ca="1" si="12"/>
        <v>NTR</v>
      </c>
      <c r="AF46" t="str">
        <f t="shared" ca="1" si="13"/>
        <v>NoTarg</v>
      </c>
      <c r="AG46" t="str">
        <f t="shared" ca="1" si="14"/>
        <v>NoWaive</v>
      </c>
      <c r="AH46" t="str">
        <f t="shared" ca="1" si="15"/>
        <v>NTR</v>
      </c>
    </row>
    <row r="47" spans="1:34" x14ac:dyDescent="0.3">
      <c r="A47">
        <f t="shared" si="8"/>
        <v>119</v>
      </c>
      <c r="B47">
        <f t="shared" si="9"/>
        <v>1</v>
      </c>
      <c r="C47" s="4">
        <f t="shared" ca="1" si="10"/>
        <v>91994</v>
      </c>
      <c r="D47">
        <v>91994</v>
      </c>
      <c r="E47" t="s">
        <v>414</v>
      </c>
      <c r="F47" t="s">
        <v>42</v>
      </c>
      <c r="G47" t="s">
        <v>407</v>
      </c>
      <c r="H47" t="s">
        <v>184</v>
      </c>
      <c r="I47" t="s">
        <v>81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362</v>
      </c>
      <c r="P47" t="s">
        <v>616</v>
      </c>
      <c r="Q47" t="s">
        <v>82</v>
      </c>
      <c r="S47" t="s">
        <v>269</v>
      </c>
      <c r="T47" t="s">
        <v>36</v>
      </c>
      <c r="U47" t="s">
        <v>22</v>
      </c>
      <c r="V47" t="s">
        <v>82</v>
      </c>
      <c r="W47" t="s">
        <v>54</v>
      </c>
      <c r="X47" t="s">
        <v>272</v>
      </c>
      <c r="Y47" t="s">
        <v>484</v>
      </c>
      <c r="AA47" s="2">
        <v>42682.225185185183</v>
      </c>
      <c r="AB47" s="2">
        <v>42800.332824074074</v>
      </c>
      <c r="AC47" t="s">
        <v>402</v>
      </c>
      <c r="AD47">
        <v>6</v>
      </c>
      <c r="AE47" t="str">
        <f t="shared" ca="1" si="12"/>
        <v>PML Core Services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P0</v>
      </c>
    </row>
    <row r="48" spans="1:34" x14ac:dyDescent="0.3">
      <c r="A48">
        <f t="shared" si="8"/>
        <v>14</v>
      </c>
      <c r="B48">
        <f t="shared" si="9"/>
        <v>1</v>
      </c>
      <c r="C48" s="4">
        <f t="shared" ca="1" si="10"/>
        <v>96345</v>
      </c>
      <c r="D48">
        <v>96345</v>
      </c>
      <c r="E48" t="s">
        <v>91</v>
      </c>
      <c r="F48" t="s">
        <v>42</v>
      </c>
      <c r="G48" t="s">
        <v>407</v>
      </c>
      <c r="H48" t="s">
        <v>184</v>
      </c>
      <c r="I48" t="s">
        <v>560</v>
      </c>
      <c r="J48" t="s">
        <v>696</v>
      </c>
      <c r="K48" t="str">
        <f t="shared" ca="1" si="11"/>
        <v>.</v>
      </c>
      <c r="L48" t="s">
        <v>484</v>
      </c>
      <c r="M48" t="s">
        <v>484</v>
      </c>
      <c r="N48" t="s">
        <v>582</v>
      </c>
      <c r="Q48" t="s">
        <v>82</v>
      </c>
      <c r="S48" t="s">
        <v>269</v>
      </c>
      <c r="T48" t="s">
        <v>51</v>
      </c>
      <c r="U48" t="s">
        <v>22</v>
      </c>
      <c r="V48" t="s">
        <v>82</v>
      </c>
      <c r="W48" t="s">
        <v>40</v>
      </c>
      <c r="X48" t="s">
        <v>559</v>
      </c>
      <c r="Y48" t="s">
        <v>484</v>
      </c>
      <c r="AA48" s="2">
        <v>42789.95722222222</v>
      </c>
      <c r="AB48" s="2">
        <v>42800.483784722222</v>
      </c>
      <c r="AC48" t="s">
        <v>627</v>
      </c>
      <c r="AD48">
        <v>48</v>
      </c>
      <c r="AE48" t="str">
        <f t="shared" ca="1" si="12"/>
        <v>Protocols-SMB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P0</v>
      </c>
    </row>
    <row r="49" spans="1:34" x14ac:dyDescent="0.3">
      <c r="A49">
        <f t="shared" si="8"/>
        <v>186</v>
      </c>
      <c r="B49">
        <f t="shared" si="9"/>
        <v>16</v>
      </c>
      <c r="C49" s="4">
        <f t="shared" ca="1" si="10"/>
        <v>88457</v>
      </c>
      <c r="D49">
        <v>88457</v>
      </c>
      <c r="E49" t="s">
        <v>408</v>
      </c>
      <c r="F49" t="s">
        <v>42</v>
      </c>
      <c r="G49" t="s">
        <v>407</v>
      </c>
      <c r="H49" t="s">
        <v>112</v>
      </c>
      <c r="I49" t="s">
        <v>247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524</v>
      </c>
      <c r="O49">
        <v>11710</v>
      </c>
      <c r="P49" t="s">
        <v>525</v>
      </c>
      <c r="Q49" t="s">
        <v>287</v>
      </c>
      <c r="R49" t="s">
        <v>82</v>
      </c>
      <c r="S49" t="s">
        <v>269</v>
      </c>
      <c r="T49" t="s">
        <v>23</v>
      </c>
      <c r="U49" t="s">
        <v>22</v>
      </c>
      <c r="V49" t="s">
        <v>25</v>
      </c>
      <c r="W49" t="s">
        <v>26</v>
      </c>
      <c r="X49" t="s">
        <v>41</v>
      </c>
      <c r="Y49" t="s">
        <v>484</v>
      </c>
      <c r="AA49" s="2">
        <v>42614.314895833333</v>
      </c>
      <c r="AB49" s="2">
        <v>42787.627974537034</v>
      </c>
      <c r="AC49" t="s">
        <v>472</v>
      </c>
      <c r="AD49">
        <v>4</v>
      </c>
      <c r="AE49" t="str">
        <f t="shared" ca="1" si="12"/>
        <v>PML Core Services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P1</v>
      </c>
    </row>
    <row r="50" spans="1:34" x14ac:dyDescent="0.3">
      <c r="A50">
        <f t="shared" si="8"/>
        <v>16</v>
      </c>
      <c r="B50">
        <f t="shared" si="9"/>
        <v>1</v>
      </c>
      <c r="C50" s="4">
        <f t="shared" ca="1" si="10"/>
        <v>96243</v>
      </c>
      <c r="D50">
        <v>96243</v>
      </c>
      <c r="E50" t="s">
        <v>389</v>
      </c>
      <c r="F50" t="s">
        <v>42</v>
      </c>
      <c r="G50" t="s">
        <v>514</v>
      </c>
      <c r="H50" t="s">
        <v>94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533</v>
      </c>
      <c r="P50" t="s">
        <v>661</v>
      </c>
      <c r="Q50" t="s">
        <v>21</v>
      </c>
      <c r="S50" t="s">
        <v>269</v>
      </c>
      <c r="T50" t="s">
        <v>36</v>
      </c>
      <c r="U50" t="s">
        <v>22</v>
      </c>
      <c r="V50" t="s">
        <v>29</v>
      </c>
      <c r="W50" t="s">
        <v>54</v>
      </c>
      <c r="X50" t="s">
        <v>389</v>
      </c>
      <c r="Y50" t="s">
        <v>484</v>
      </c>
      <c r="AA50" s="2">
        <v>42787.543182870373</v>
      </c>
      <c r="AB50" s="2">
        <v>42800.486828703702</v>
      </c>
      <c r="AC50" t="s">
        <v>662</v>
      </c>
      <c r="AD50">
        <v>12</v>
      </c>
      <c r="AE50" t="str">
        <f t="shared" ca="1" si="12"/>
        <v>PML Core Services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363</v>
      </c>
      <c r="B51">
        <f t="shared" si="9"/>
        <v>17</v>
      </c>
      <c r="C51" s="4">
        <f t="shared" ca="1" si="10"/>
        <v>78239</v>
      </c>
      <c r="D51">
        <v>78239</v>
      </c>
      <c r="E51" t="s">
        <v>84</v>
      </c>
      <c r="F51" t="s">
        <v>75</v>
      </c>
      <c r="G51" t="s">
        <v>262</v>
      </c>
      <c r="H51" t="s">
        <v>94</v>
      </c>
      <c r="I51" t="s">
        <v>30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336</v>
      </c>
      <c r="Q51" t="s">
        <v>82</v>
      </c>
      <c r="S51" t="s">
        <v>269</v>
      </c>
      <c r="T51" t="s">
        <v>36</v>
      </c>
      <c r="U51" t="s">
        <v>35</v>
      </c>
      <c r="V51" t="s">
        <v>77</v>
      </c>
      <c r="W51" t="s">
        <v>78</v>
      </c>
      <c r="X51" t="s">
        <v>272</v>
      </c>
      <c r="Y51" t="s">
        <v>484</v>
      </c>
      <c r="AA51" s="2">
        <v>42433.336041666669</v>
      </c>
      <c r="AB51" s="2">
        <v>42786.249699074076</v>
      </c>
      <c r="AC51" t="s">
        <v>402</v>
      </c>
      <c r="AD51">
        <v>4</v>
      </c>
      <c r="AE51" t="str">
        <f t="shared" ca="1" si="12"/>
        <v>Protocols-AAUM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P2</v>
      </c>
    </row>
    <row r="52" spans="1:34" x14ac:dyDescent="0.3">
      <c r="A52">
        <f t="shared" si="8"/>
        <v>179</v>
      </c>
      <c r="B52">
        <f t="shared" si="9"/>
        <v>5</v>
      </c>
      <c r="C52" s="4">
        <f t="shared" ca="1" si="10"/>
        <v>88763</v>
      </c>
      <c r="D52">
        <v>88763</v>
      </c>
      <c r="E52" t="s">
        <v>147</v>
      </c>
      <c r="F52" t="s">
        <v>75</v>
      </c>
      <c r="G52" t="s">
        <v>76</v>
      </c>
      <c r="H52" t="s">
        <v>94</v>
      </c>
      <c r="I52" t="s">
        <v>30</v>
      </c>
      <c r="J52" t="s">
        <v>123</v>
      </c>
      <c r="K52" t="str">
        <f t="shared" ca="1" si="11"/>
        <v>.</v>
      </c>
      <c r="L52" t="s">
        <v>484</v>
      </c>
      <c r="M52" t="s">
        <v>639</v>
      </c>
      <c r="N52" t="s">
        <v>339</v>
      </c>
      <c r="Q52" t="s">
        <v>82</v>
      </c>
      <c r="S52" t="s">
        <v>269</v>
      </c>
      <c r="T52" t="s">
        <v>36</v>
      </c>
      <c r="U52" t="s">
        <v>35</v>
      </c>
      <c r="V52" t="s">
        <v>29</v>
      </c>
      <c r="W52" t="s">
        <v>44</v>
      </c>
      <c r="X52" t="s">
        <v>272</v>
      </c>
      <c r="Y52" t="s">
        <v>103</v>
      </c>
      <c r="AA52" s="2">
        <v>42621.473240740743</v>
      </c>
      <c r="AB52" s="2">
        <v>42796.477002314816</v>
      </c>
      <c r="AC52" t="s">
        <v>593</v>
      </c>
      <c r="AD52">
        <v>5</v>
      </c>
      <c r="AE52" t="str">
        <f t="shared" ca="1" si="12"/>
        <v>Protocols-AAUM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P2</v>
      </c>
    </row>
    <row r="53" spans="1:34" x14ac:dyDescent="0.3">
      <c r="A53">
        <f t="shared" si="8"/>
        <v>63</v>
      </c>
      <c r="B53">
        <f t="shared" si="9"/>
        <v>1</v>
      </c>
      <c r="C53" s="4">
        <f t="shared" ca="1" si="10"/>
        <v>94191</v>
      </c>
      <c r="D53">
        <v>94191</v>
      </c>
      <c r="E53" t="s">
        <v>186</v>
      </c>
      <c r="F53" t="s">
        <v>75</v>
      </c>
      <c r="G53" t="s">
        <v>76</v>
      </c>
      <c r="H53" t="s">
        <v>112</v>
      </c>
      <c r="I53" t="s">
        <v>30</v>
      </c>
      <c r="J53" t="s">
        <v>123</v>
      </c>
      <c r="K53" t="str">
        <f t="shared" ca="1" si="11"/>
        <v>.</v>
      </c>
      <c r="L53" t="s">
        <v>484</v>
      </c>
      <c r="M53" t="s">
        <v>494</v>
      </c>
      <c r="N53" t="s">
        <v>344</v>
      </c>
      <c r="O53">
        <v>12886</v>
      </c>
      <c r="Q53" t="s">
        <v>82</v>
      </c>
      <c r="S53" t="s">
        <v>269</v>
      </c>
      <c r="T53" t="s">
        <v>36</v>
      </c>
      <c r="U53" t="s">
        <v>35</v>
      </c>
      <c r="V53" t="s">
        <v>25</v>
      </c>
      <c r="W53" t="s">
        <v>26</v>
      </c>
      <c r="X53" t="s">
        <v>272</v>
      </c>
      <c r="Y53" t="s">
        <v>103</v>
      </c>
      <c r="AA53" s="2">
        <v>42739.997685185182</v>
      </c>
      <c r="AB53" s="2">
        <v>42800.521585648145</v>
      </c>
      <c r="AD53">
        <v>6</v>
      </c>
      <c r="AE53" t="str">
        <f t="shared" ca="1" si="12"/>
        <v>Protocols-AAUM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P1</v>
      </c>
    </row>
    <row r="54" spans="1:34" x14ac:dyDescent="0.3">
      <c r="A54">
        <f t="shared" si="8"/>
        <v>36</v>
      </c>
      <c r="B54">
        <f t="shared" si="9"/>
        <v>1</v>
      </c>
      <c r="C54" s="4">
        <f t="shared" ca="1" si="10"/>
        <v>95343</v>
      </c>
      <c r="D54">
        <v>95343</v>
      </c>
      <c r="E54" t="s">
        <v>149</v>
      </c>
      <c r="F54" t="s">
        <v>75</v>
      </c>
      <c r="G54" t="s">
        <v>129</v>
      </c>
      <c r="H54" t="s">
        <v>184</v>
      </c>
      <c r="I54" t="s">
        <v>81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347</v>
      </c>
      <c r="Q54" t="s">
        <v>82</v>
      </c>
      <c r="S54" t="s">
        <v>269</v>
      </c>
      <c r="T54" t="s">
        <v>23</v>
      </c>
      <c r="U54" t="s">
        <v>22</v>
      </c>
      <c r="V54" t="s">
        <v>82</v>
      </c>
      <c r="W54" t="s">
        <v>95</v>
      </c>
      <c r="X54" t="s">
        <v>272</v>
      </c>
      <c r="Y54" t="s">
        <v>484</v>
      </c>
      <c r="AA54" s="2">
        <v>42767.691712962966</v>
      </c>
      <c r="AB54" s="2">
        <v>42800.03707175926</v>
      </c>
      <c r="AC54" t="s">
        <v>402</v>
      </c>
      <c r="AD54">
        <v>9</v>
      </c>
      <c r="AE54" t="str">
        <f t="shared" ca="1" si="12"/>
        <v>Protocols-AAUM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P2</v>
      </c>
    </row>
    <row r="55" spans="1:34" x14ac:dyDescent="0.3">
      <c r="A55">
        <f t="shared" si="8"/>
        <v>29</v>
      </c>
      <c r="B55">
        <f t="shared" si="9"/>
        <v>4</v>
      </c>
      <c r="C55" s="4">
        <f t="shared" ca="1" si="10"/>
        <v>95650</v>
      </c>
      <c r="D55">
        <v>95650</v>
      </c>
      <c r="E55" t="s">
        <v>133</v>
      </c>
      <c r="F55" t="s">
        <v>75</v>
      </c>
      <c r="G55" t="s">
        <v>76</v>
      </c>
      <c r="H55" t="s">
        <v>184</v>
      </c>
      <c r="I55" t="s">
        <v>68</v>
      </c>
      <c r="J55" t="s">
        <v>123</v>
      </c>
      <c r="K55" t="str">
        <f t="shared" ca="1" si="11"/>
        <v>NTR</v>
      </c>
      <c r="L55" t="s">
        <v>484</v>
      </c>
      <c r="M55" t="s">
        <v>484</v>
      </c>
      <c r="N55" t="s">
        <v>541</v>
      </c>
      <c r="Q55" t="s">
        <v>82</v>
      </c>
      <c r="S55" t="s">
        <v>269</v>
      </c>
      <c r="T55" t="s">
        <v>36</v>
      </c>
      <c r="U55" t="s">
        <v>22</v>
      </c>
      <c r="V55" t="s">
        <v>82</v>
      </c>
      <c r="W55" t="s">
        <v>95</v>
      </c>
      <c r="X55" t="s">
        <v>257</v>
      </c>
      <c r="Y55" t="s">
        <v>484</v>
      </c>
      <c r="Z55" t="s">
        <v>319</v>
      </c>
      <c r="AA55" s="2">
        <v>42774.953576388885</v>
      </c>
      <c r="AB55" s="2">
        <v>42797.43178240741</v>
      </c>
      <c r="AD55">
        <v>17</v>
      </c>
      <c r="AE55" t="str">
        <f t="shared" ca="1" si="12"/>
        <v>NTR</v>
      </c>
      <c r="AF55" t="str">
        <f t="shared" ca="1" si="13"/>
        <v>NoTarg</v>
      </c>
      <c r="AG55" t="str">
        <f t="shared" ca="1" si="14"/>
        <v>NoWaive</v>
      </c>
      <c r="AH55" t="str">
        <f t="shared" ca="1" si="15"/>
        <v>NTR</v>
      </c>
    </row>
    <row r="56" spans="1:34" x14ac:dyDescent="0.3">
      <c r="A56">
        <f t="shared" si="8"/>
        <v>21</v>
      </c>
      <c r="B56">
        <f t="shared" si="9"/>
        <v>1</v>
      </c>
      <c r="C56" s="4">
        <f t="shared" ca="1" si="10"/>
        <v>96112</v>
      </c>
      <c r="D56">
        <v>96112</v>
      </c>
      <c r="E56" t="s">
        <v>263</v>
      </c>
      <c r="F56" t="s">
        <v>75</v>
      </c>
      <c r="G56" t="s">
        <v>80</v>
      </c>
      <c r="H56" t="s">
        <v>184</v>
      </c>
      <c r="I56" t="s">
        <v>483</v>
      </c>
      <c r="J56" t="s">
        <v>123</v>
      </c>
      <c r="K56" t="str">
        <f t="shared" ca="1" si="11"/>
        <v>NTR</v>
      </c>
      <c r="L56" t="s">
        <v>484</v>
      </c>
      <c r="M56" t="s">
        <v>493</v>
      </c>
      <c r="N56" t="s">
        <v>678</v>
      </c>
      <c r="Q56" t="s">
        <v>82</v>
      </c>
      <c r="S56" t="s">
        <v>269</v>
      </c>
      <c r="T56" t="s">
        <v>36</v>
      </c>
      <c r="U56" t="s">
        <v>35</v>
      </c>
      <c r="V56" t="s">
        <v>82</v>
      </c>
      <c r="W56" t="s">
        <v>52</v>
      </c>
      <c r="X56" t="s">
        <v>41</v>
      </c>
      <c r="Y56" t="s">
        <v>484</v>
      </c>
      <c r="AA56" s="2">
        <v>42782.621030092596</v>
      </c>
      <c r="AB56" s="2">
        <v>42800.474988425929</v>
      </c>
      <c r="AD56">
        <v>14</v>
      </c>
      <c r="AE56" t="str">
        <f t="shared" ca="1" si="12"/>
        <v>NTR</v>
      </c>
      <c r="AF56" t="str">
        <f t="shared" ca="1" si="13"/>
        <v>NoTarg</v>
      </c>
      <c r="AG56" t="str">
        <f t="shared" ca="1" si="14"/>
        <v>NoWaive</v>
      </c>
      <c r="AH56" t="str">
        <f t="shared" ca="1" si="15"/>
        <v>NTR</v>
      </c>
    </row>
    <row r="57" spans="1:34" x14ac:dyDescent="0.3">
      <c r="A57">
        <f t="shared" si="8"/>
        <v>14</v>
      </c>
      <c r="B57">
        <f t="shared" si="9"/>
        <v>1</v>
      </c>
      <c r="C57" s="4">
        <f t="shared" ca="1" si="10"/>
        <v>96336</v>
      </c>
      <c r="D57">
        <v>96336</v>
      </c>
      <c r="E57" t="s">
        <v>651</v>
      </c>
      <c r="F57" t="s">
        <v>75</v>
      </c>
      <c r="G57" t="s">
        <v>129</v>
      </c>
      <c r="H57" t="s">
        <v>184</v>
      </c>
      <c r="I57" t="s">
        <v>81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596</v>
      </c>
      <c r="P57" t="s">
        <v>641</v>
      </c>
      <c r="Q57" t="s">
        <v>82</v>
      </c>
      <c r="S57" t="s">
        <v>269</v>
      </c>
      <c r="T57" t="s">
        <v>23</v>
      </c>
      <c r="U57" t="s">
        <v>22</v>
      </c>
      <c r="V57" t="s">
        <v>82</v>
      </c>
      <c r="W57" t="s">
        <v>67</v>
      </c>
      <c r="X57" t="s">
        <v>405</v>
      </c>
      <c r="Y57" t="s">
        <v>484</v>
      </c>
      <c r="AA57" s="2">
        <v>42789.625567129631</v>
      </c>
      <c r="AB57" s="2">
        <v>42800.039641203701</v>
      </c>
      <c r="AC57" t="s">
        <v>402</v>
      </c>
      <c r="AD57">
        <v>4</v>
      </c>
      <c r="AE57" t="str">
        <f t="shared" ca="1" si="12"/>
        <v>Protocols-AAUM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P2</v>
      </c>
    </row>
    <row r="58" spans="1:34" x14ac:dyDescent="0.3">
      <c r="A58">
        <f t="shared" si="8"/>
        <v>4</v>
      </c>
      <c r="B58">
        <f t="shared" si="9"/>
        <v>1</v>
      </c>
      <c r="C58" s="4">
        <f t="shared" ca="1" si="10"/>
        <v>96670</v>
      </c>
      <c r="D58">
        <v>96670</v>
      </c>
      <c r="E58" t="s">
        <v>149</v>
      </c>
      <c r="F58" t="s">
        <v>75</v>
      </c>
      <c r="G58" t="s">
        <v>76</v>
      </c>
      <c r="H58" t="s">
        <v>184</v>
      </c>
      <c r="I58" t="s">
        <v>245</v>
      </c>
      <c r="J58" t="s">
        <v>123</v>
      </c>
      <c r="K58" t="str">
        <f t="shared" ca="1" si="11"/>
        <v>NTR</v>
      </c>
      <c r="L58" t="s">
        <v>484</v>
      </c>
      <c r="M58" t="s">
        <v>484</v>
      </c>
      <c r="N58" t="s">
        <v>679</v>
      </c>
      <c r="Q58" t="s">
        <v>82</v>
      </c>
      <c r="S58" t="s">
        <v>269</v>
      </c>
      <c r="T58" t="s">
        <v>36</v>
      </c>
      <c r="U58" t="s">
        <v>22</v>
      </c>
      <c r="V58" t="s">
        <v>57</v>
      </c>
      <c r="W58" t="s">
        <v>680</v>
      </c>
      <c r="X58" t="s">
        <v>41</v>
      </c>
      <c r="Y58" t="s">
        <v>103</v>
      </c>
      <c r="AA58" s="2">
        <v>42797.616539351853</v>
      </c>
      <c r="AB58" s="2">
        <v>42800.028333333335</v>
      </c>
      <c r="AD58">
        <v>2</v>
      </c>
      <c r="AE58" t="str">
        <f t="shared" ca="1" si="12"/>
        <v>NTR</v>
      </c>
      <c r="AF58" t="str">
        <f t="shared" ca="1" si="13"/>
        <v>NoTarg</v>
      </c>
      <c r="AG58" t="str">
        <f t="shared" ca="1" si="14"/>
        <v>NoWaive</v>
      </c>
      <c r="AH58" t="str">
        <f t="shared" ca="1" si="15"/>
        <v>NTR</v>
      </c>
    </row>
    <row r="59" spans="1:34" x14ac:dyDescent="0.3">
      <c r="A59">
        <f t="shared" si="8"/>
        <v>1</v>
      </c>
      <c r="B59">
        <f t="shared" si="9"/>
        <v>1</v>
      </c>
      <c r="C59" s="4">
        <f t="shared" ca="1" si="10"/>
        <v>96684</v>
      </c>
      <c r="D59">
        <v>96684</v>
      </c>
      <c r="E59" t="s">
        <v>405</v>
      </c>
      <c r="F59" t="s">
        <v>75</v>
      </c>
      <c r="G59" t="s">
        <v>264</v>
      </c>
      <c r="H59" t="s">
        <v>94</v>
      </c>
      <c r="I59" t="s">
        <v>30</v>
      </c>
      <c r="J59" t="s">
        <v>123</v>
      </c>
      <c r="K59" t="str">
        <f t="shared" ca="1" si="11"/>
        <v>NTR</v>
      </c>
      <c r="L59" t="s">
        <v>484</v>
      </c>
      <c r="M59" t="s">
        <v>484</v>
      </c>
      <c r="N59" t="s">
        <v>681</v>
      </c>
      <c r="Q59" t="s">
        <v>82</v>
      </c>
      <c r="S59" t="s">
        <v>269</v>
      </c>
      <c r="T59" t="s">
        <v>36</v>
      </c>
      <c r="U59" t="s">
        <v>35</v>
      </c>
      <c r="V59" t="s">
        <v>43</v>
      </c>
      <c r="W59" t="s">
        <v>65</v>
      </c>
      <c r="X59" t="s">
        <v>108</v>
      </c>
      <c r="Y59" t="s">
        <v>484</v>
      </c>
      <c r="AA59" s="2">
        <v>42800.00984953704</v>
      </c>
      <c r="AB59" s="2">
        <v>42800.00984953704</v>
      </c>
      <c r="AD59">
        <v>1</v>
      </c>
      <c r="AE59" t="str">
        <f t="shared" ca="1" si="12"/>
        <v>NTR</v>
      </c>
      <c r="AF59" t="str">
        <f t="shared" ca="1" si="13"/>
        <v>NoTarg</v>
      </c>
      <c r="AG59" t="str">
        <f t="shared" ca="1" si="14"/>
        <v>NoWaive</v>
      </c>
      <c r="AH59" t="str">
        <f t="shared" ca="1" si="15"/>
        <v>NTR</v>
      </c>
    </row>
    <row r="60" spans="1:34" x14ac:dyDescent="0.3">
      <c r="A60">
        <f t="shared" si="8"/>
        <v>1</v>
      </c>
      <c r="B60">
        <f t="shared" si="9"/>
        <v>1</v>
      </c>
      <c r="C60" s="4">
        <f t="shared" ca="1" si="10"/>
        <v>96716</v>
      </c>
      <c r="D60">
        <v>96716</v>
      </c>
      <c r="E60" t="s">
        <v>133</v>
      </c>
      <c r="F60" t="s">
        <v>75</v>
      </c>
      <c r="G60" t="s">
        <v>80</v>
      </c>
      <c r="H60" t="s">
        <v>94</v>
      </c>
      <c r="I60" t="s">
        <v>24</v>
      </c>
      <c r="J60" t="s">
        <v>123</v>
      </c>
      <c r="K60" t="str">
        <f t="shared" ca="1" si="11"/>
        <v>NTR</v>
      </c>
      <c r="L60" t="s">
        <v>484</v>
      </c>
      <c r="M60" t="s">
        <v>494</v>
      </c>
      <c r="N60" t="s">
        <v>682</v>
      </c>
      <c r="Q60" t="s">
        <v>82</v>
      </c>
      <c r="S60" t="s">
        <v>269</v>
      </c>
      <c r="T60" t="s">
        <v>23</v>
      </c>
      <c r="U60" t="s">
        <v>22</v>
      </c>
      <c r="V60" t="s">
        <v>82</v>
      </c>
      <c r="W60" t="s">
        <v>683</v>
      </c>
      <c r="X60" t="s">
        <v>41</v>
      </c>
      <c r="Y60" t="s">
        <v>484</v>
      </c>
      <c r="AA60" s="2">
        <v>42800.388680555552</v>
      </c>
      <c r="AB60" s="2">
        <v>42800.614155092589</v>
      </c>
      <c r="AD60">
        <v>2</v>
      </c>
      <c r="AE60" t="str">
        <f t="shared" ca="1" si="12"/>
        <v>NTR</v>
      </c>
      <c r="AF60" t="str">
        <f t="shared" ca="1" si="13"/>
        <v>NoTarg</v>
      </c>
      <c r="AG60" t="str">
        <f t="shared" ca="1" si="14"/>
        <v>NoWaive</v>
      </c>
      <c r="AH60" t="str">
        <f t="shared" ca="1" si="15"/>
        <v>NTR</v>
      </c>
    </row>
    <row r="61" spans="1:34" x14ac:dyDescent="0.3">
      <c r="A61">
        <f t="shared" si="8"/>
        <v>1</v>
      </c>
      <c r="B61">
        <f t="shared" si="9"/>
        <v>0</v>
      </c>
      <c r="C61" s="4">
        <f t="shared" ca="1" si="10"/>
        <v>96737</v>
      </c>
      <c r="D61">
        <v>96737</v>
      </c>
      <c r="E61" t="s">
        <v>106</v>
      </c>
      <c r="F61" t="s">
        <v>97</v>
      </c>
      <c r="G61" t="s">
        <v>96</v>
      </c>
      <c r="H61" t="s">
        <v>94</v>
      </c>
      <c r="J61" t="s">
        <v>123</v>
      </c>
      <c r="K61" t="str">
        <f t="shared" ca="1" si="11"/>
        <v>NTR</v>
      </c>
      <c r="L61" t="s">
        <v>484</v>
      </c>
      <c r="M61" t="s">
        <v>484</v>
      </c>
      <c r="N61" t="s">
        <v>663</v>
      </c>
      <c r="Q61" t="s">
        <v>21</v>
      </c>
      <c r="S61" t="s">
        <v>269</v>
      </c>
      <c r="T61" t="s">
        <v>36</v>
      </c>
      <c r="U61" t="s">
        <v>35</v>
      </c>
      <c r="V61" t="s">
        <v>82</v>
      </c>
      <c r="W61" t="s">
        <v>54</v>
      </c>
      <c r="X61" t="s">
        <v>41</v>
      </c>
      <c r="Y61" t="s">
        <v>484</v>
      </c>
      <c r="AA61" s="2">
        <v>42800.595185185186</v>
      </c>
      <c r="AB61" s="2">
        <v>42801.059432870374</v>
      </c>
      <c r="AD61">
        <v>1</v>
      </c>
      <c r="AE61" t="str">
        <f t="shared" ca="1" si="12"/>
        <v>NTR</v>
      </c>
      <c r="AF61" t="str">
        <f t="shared" ca="1" si="13"/>
        <v>NoTarg</v>
      </c>
      <c r="AG61" t="str">
        <f t="shared" ca="1" si="14"/>
        <v>NoWaive</v>
      </c>
      <c r="AH61" t="str">
        <f t="shared" ca="1" si="15"/>
        <v>NTR</v>
      </c>
    </row>
    <row r="62" spans="1:34" x14ac:dyDescent="0.3">
      <c r="A62">
        <f t="shared" si="8"/>
        <v>0</v>
      </c>
      <c r="B62">
        <f t="shared" si="9"/>
        <v>0</v>
      </c>
      <c r="C62" s="4">
        <f t="shared" ca="1" si="10"/>
        <v>96757</v>
      </c>
      <c r="D62">
        <v>96757</v>
      </c>
      <c r="E62" t="s">
        <v>229</v>
      </c>
      <c r="F62" t="s">
        <v>230</v>
      </c>
      <c r="G62" t="s">
        <v>648</v>
      </c>
      <c r="H62" t="s">
        <v>94</v>
      </c>
      <c r="J62" t="s">
        <v>123</v>
      </c>
      <c r="K62" t="str">
        <f t="shared" ca="1" si="11"/>
        <v>NTR</v>
      </c>
      <c r="L62" t="s">
        <v>484</v>
      </c>
      <c r="M62" t="s">
        <v>484</v>
      </c>
      <c r="N62" t="s">
        <v>664</v>
      </c>
      <c r="P62" t="s">
        <v>101</v>
      </c>
      <c r="Q62" t="s">
        <v>21</v>
      </c>
      <c r="S62" t="s">
        <v>269</v>
      </c>
      <c r="T62" t="s">
        <v>23</v>
      </c>
      <c r="U62" t="s">
        <v>22</v>
      </c>
      <c r="V62" t="s">
        <v>29</v>
      </c>
      <c r="W62" t="s">
        <v>44</v>
      </c>
      <c r="X62" t="s">
        <v>665</v>
      </c>
      <c r="Y62" t="s">
        <v>484</v>
      </c>
      <c r="AA62" s="2">
        <v>42801.024872685186</v>
      </c>
      <c r="AB62" s="2">
        <v>42801.149513888886</v>
      </c>
      <c r="AD62">
        <v>2</v>
      </c>
      <c r="AE62" t="str">
        <f t="shared" ca="1" si="12"/>
        <v>NTR</v>
      </c>
      <c r="AF62" t="str">
        <f t="shared" ca="1" si="13"/>
        <v>NoTarg</v>
      </c>
      <c r="AG62" t="str">
        <f t="shared" ca="1" si="14"/>
        <v>NoWaive</v>
      </c>
      <c r="AH62" t="str">
        <f t="shared" ca="1" si="15"/>
        <v>NTR</v>
      </c>
    </row>
    <row r="63" spans="1:34" x14ac:dyDescent="0.3">
      <c r="A63">
        <f t="shared" si="8"/>
        <v>363</v>
      </c>
      <c r="B63">
        <f t="shared" si="9"/>
        <v>112</v>
      </c>
      <c r="C63" s="4">
        <f t="shared" ca="1" si="10"/>
        <v>78244</v>
      </c>
      <c r="D63">
        <v>78244</v>
      </c>
      <c r="E63" t="s">
        <v>155</v>
      </c>
      <c r="F63" t="s">
        <v>19</v>
      </c>
      <c r="G63" t="s">
        <v>83</v>
      </c>
      <c r="H63" t="s">
        <v>94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353</v>
      </c>
      <c r="Q63" t="s">
        <v>82</v>
      </c>
      <c r="S63" t="s">
        <v>269</v>
      </c>
      <c r="T63" t="s">
        <v>36</v>
      </c>
      <c r="U63" t="s">
        <v>35</v>
      </c>
      <c r="V63" t="s">
        <v>43</v>
      </c>
      <c r="W63" t="s">
        <v>65</v>
      </c>
      <c r="X63" t="s">
        <v>272</v>
      </c>
      <c r="Y63" t="s">
        <v>100</v>
      </c>
      <c r="AA63" s="2">
        <v>42433.348449074074</v>
      </c>
      <c r="AB63" s="2">
        <v>42689.149375000001</v>
      </c>
      <c r="AD63">
        <v>3</v>
      </c>
      <c r="AE63" t="str">
        <f t="shared" ca="1" si="12"/>
        <v>Protocols-NFS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P2</v>
      </c>
    </row>
    <row r="64" spans="1:34" x14ac:dyDescent="0.3">
      <c r="A64">
        <f t="shared" si="8"/>
        <v>16</v>
      </c>
      <c r="B64">
        <f t="shared" si="9"/>
        <v>1</v>
      </c>
      <c r="C64" s="4">
        <f t="shared" ca="1" si="10"/>
        <v>96221</v>
      </c>
      <c r="D64">
        <v>96221</v>
      </c>
      <c r="E64" t="s">
        <v>522</v>
      </c>
      <c r="F64" t="s">
        <v>86</v>
      </c>
      <c r="G64" t="s">
        <v>92</v>
      </c>
      <c r="H64" t="s">
        <v>94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521</v>
      </c>
      <c r="P64" t="s">
        <v>626</v>
      </c>
      <c r="Q64" t="s">
        <v>21</v>
      </c>
      <c r="S64" t="s">
        <v>269</v>
      </c>
      <c r="T64" t="s">
        <v>36</v>
      </c>
      <c r="U64" t="s">
        <v>35</v>
      </c>
      <c r="V64" t="s">
        <v>29</v>
      </c>
      <c r="W64" t="s">
        <v>54</v>
      </c>
      <c r="X64" t="s">
        <v>522</v>
      </c>
      <c r="Y64" t="s">
        <v>484</v>
      </c>
      <c r="AA64" s="2">
        <v>42787.233252314814</v>
      </c>
      <c r="AB64" s="2">
        <v>42800.216365740744</v>
      </c>
      <c r="AD64">
        <v>11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P2</v>
      </c>
    </row>
    <row r="65" spans="1:34" x14ac:dyDescent="0.3">
      <c r="A65">
        <f t="shared" si="8"/>
        <v>337</v>
      </c>
      <c r="B65">
        <f t="shared" si="9"/>
        <v>1</v>
      </c>
      <c r="C65" s="4">
        <f t="shared" ca="1" si="10"/>
        <v>79784</v>
      </c>
      <c r="D65">
        <v>79784</v>
      </c>
      <c r="E65" t="s">
        <v>85</v>
      </c>
      <c r="F65" t="s">
        <v>86</v>
      </c>
      <c r="G65" t="s">
        <v>87</v>
      </c>
      <c r="H65" t="s">
        <v>112</v>
      </c>
      <c r="I65" t="s">
        <v>30</v>
      </c>
      <c r="J65" t="s">
        <v>123</v>
      </c>
      <c r="K65" t="str">
        <f t="shared" ca="1" si="11"/>
        <v>NTR</v>
      </c>
      <c r="L65" t="s">
        <v>484</v>
      </c>
      <c r="M65" t="s">
        <v>484</v>
      </c>
      <c r="N65" t="s">
        <v>684</v>
      </c>
      <c r="O65" t="s">
        <v>685</v>
      </c>
      <c r="Q65" t="s">
        <v>82</v>
      </c>
      <c r="S65" t="s">
        <v>269</v>
      </c>
      <c r="T65" t="s">
        <v>36</v>
      </c>
      <c r="U65" t="s">
        <v>39</v>
      </c>
      <c r="V65" t="s">
        <v>88</v>
      </c>
      <c r="W65" t="s">
        <v>26</v>
      </c>
      <c r="X65" t="s">
        <v>686</v>
      </c>
      <c r="Y65" t="s">
        <v>103</v>
      </c>
      <c r="AA65" s="2">
        <v>42459.031458333331</v>
      </c>
      <c r="AB65" s="2">
        <v>42800.008067129631</v>
      </c>
      <c r="AD65">
        <v>15</v>
      </c>
      <c r="AE65" t="str">
        <f t="shared" ca="1" si="12"/>
        <v>NTR</v>
      </c>
      <c r="AF65" t="str">
        <f t="shared" ca="1" si="13"/>
        <v>NoTarg</v>
      </c>
      <c r="AG65" t="str">
        <f t="shared" ca="1" si="14"/>
        <v>NoWaive</v>
      </c>
      <c r="AH65" t="str">
        <f t="shared" ca="1" si="15"/>
        <v>NTR</v>
      </c>
    </row>
    <row r="66" spans="1:34" x14ac:dyDescent="0.3">
      <c r="A66">
        <f t="shared" ref="A66:A100" si="16">DAYS360(AA66,$K$104)</f>
        <v>308</v>
      </c>
      <c r="B66">
        <f t="shared" ref="B66:B100" si="17">DAYS360(AB66,$K$104)</f>
        <v>29</v>
      </c>
      <c r="C66" s="4">
        <f t="shared" ref="C66:C100" ca="1" si="18">HYPERLINK($N$174 &amp; INDIRECT("d" &amp; ROW()),INDIRECT("d" &amp; ROW()))</f>
        <v>81963</v>
      </c>
      <c r="D66">
        <v>81963</v>
      </c>
      <c r="E66" t="s">
        <v>18</v>
      </c>
      <c r="F66" t="s">
        <v>86</v>
      </c>
      <c r="G66" t="s">
        <v>87</v>
      </c>
      <c r="H66" t="s">
        <v>112</v>
      </c>
      <c r="I66" t="s">
        <v>30</v>
      </c>
      <c r="J66" t="s">
        <v>123</v>
      </c>
      <c r="K66" t="str">
        <f t="shared" ref="K66:K96" ca="1" si="19">IFERROR(VLOOKUP($D66,INDIRECT("'" &amp; $K$103 &amp; "'!$C$2:$k$90"),8,FALSE),"NTR")</f>
        <v>.</v>
      </c>
      <c r="L66" t="s">
        <v>484</v>
      </c>
      <c r="M66" t="s">
        <v>484</v>
      </c>
      <c r="N66" t="s">
        <v>354</v>
      </c>
      <c r="O66">
        <v>10905</v>
      </c>
      <c r="Q66" t="s">
        <v>82</v>
      </c>
      <c r="S66" t="s">
        <v>269</v>
      </c>
      <c r="T66" t="s">
        <v>23</v>
      </c>
      <c r="U66" t="s">
        <v>22</v>
      </c>
      <c r="V66" t="s">
        <v>60</v>
      </c>
      <c r="W66" t="s">
        <v>26</v>
      </c>
      <c r="X66" t="s">
        <v>272</v>
      </c>
      <c r="Y66" t="s">
        <v>484</v>
      </c>
      <c r="AA66" s="2">
        <v>42489.026759259257</v>
      </c>
      <c r="AB66" s="2">
        <v>42774.287557870368</v>
      </c>
      <c r="AD66">
        <v>3</v>
      </c>
      <c r="AE66" t="str">
        <f t="shared" ref="AE66:AE96" ca="1" si="20">IFERROR(VLOOKUP($D66,INDIRECT("'" &amp; $K$103 &amp; "'!$C$2:$K$90"),4,FALSE),"NTR")</f>
        <v>Protocols-SMB</v>
      </c>
      <c r="AF66" t="str">
        <f t="shared" ref="AF66:AF96" ca="1" si="21">IFERROR(VLOOKUP($D66,INDIRECT("'" &amp; $K$103 &amp; "'!$C$2:$T$90"),11,FALSE),"NoTarg")</f>
        <v xml:space="preserve"> ---</v>
      </c>
      <c r="AG66" t="str">
        <f t="shared" ref="AG66:AG96" ca="1" si="22">IFERROR(VLOOKUP($D66,INDIRECT("'" &amp; $K$103 &amp; "'!$C$2:$K$90"),10,FALSE),"NoWaive")</f>
        <v>NoWaive</v>
      </c>
      <c r="AH66" t="str">
        <f t="shared" ref="AH66:AH96" ca="1" si="23">IFERROR(VLOOKUP($D66,INDIRECT("'" &amp; $K$103 &amp; "'!$C$2:$T$90"),6,FALSE),"NTR")</f>
        <v>P1</v>
      </c>
    </row>
    <row r="67" spans="1:34" x14ac:dyDescent="0.3">
      <c r="A67">
        <f t="shared" si="16"/>
        <v>303</v>
      </c>
      <c r="B67">
        <f t="shared" si="17"/>
        <v>47</v>
      </c>
      <c r="C67" s="4">
        <f t="shared" ca="1" si="18"/>
        <v>82178</v>
      </c>
      <c r="D67">
        <v>82178</v>
      </c>
      <c r="E67" t="s">
        <v>18</v>
      </c>
      <c r="F67" t="s">
        <v>86</v>
      </c>
      <c r="G67" t="s">
        <v>87</v>
      </c>
      <c r="H67" t="s">
        <v>112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355</v>
      </c>
      <c r="O67">
        <v>10938</v>
      </c>
      <c r="Q67" t="s">
        <v>82</v>
      </c>
      <c r="S67" t="s">
        <v>269</v>
      </c>
      <c r="T67" t="s">
        <v>36</v>
      </c>
      <c r="U67" t="s">
        <v>22</v>
      </c>
      <c r="V67" t="s">
        <v>60</v>
      </c>
      <c r="W67" t="s">
        <v>26</v>
      </c>
      <c r="X67" t="s">
        <v>272</v>
      </c>
      <c r="Y67" t="s">
        <v>484</v>
      </c>
      <c r="AA67" s="2">
        <v>42494.02715277778</v>
      </c>
      <c r="AB67" s="2">
        <v>42755.045428240737</v>
      </c>
      <c r="AD67">
        <v>2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P1</v>
      </c>
    </row>
    <row r="68" spans="1:34" x14ac:dyDescent="0.3">
      <c r="A68">
        <f t="shared" si="16"/>
        <v>165</v>
      </c>
      <c r="B68">
        <f t="shared" si="17"/>
        <v>17</v>
      </c>
      <c r="C68" s="4">
        <f t="shared" ca="1" si="18"/>
        <v>89457</v>
      </c>
      <c r="D68">
        <v>89457</v>
      </c>
      <c r="E68" t="s">
        <v>399</v>
      </c>
      <c r="F68" t="s">
        <v>86</v>
      </c>
      <c r="G68" t="s">
        <v>92</v>
      </c>
      <c r="H68" t="s">
        <v>94</v>
      </c>
      <c r="I68" t="s">
        <v>30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357</v>
      </c>
      <c r="Q68" t="s">
        <v>82</v>
      </c>
      <c r="S68" t="s">
        <v>269</v>
      </c>
      <c r="T68" t="s">
        <v>23</v>
      </c>
      <c r="U68" t="s">
        <v>22</v>
      </c>
      <c r="V68" t="s">
        <v>29</v>
      </c>
      <c r="W68" t="s">
        <v>44</v>
      </c>
      <c r="X68" t="s">
        <v>272</v>
      </c>
      <c r="Y68" t="s">
        <v>484</v>
      </c>
      <c r="AA68" s="2">
        <v>42635.30327546296</v>
      </c>
      <c r="AB68" s="2">
        <v>42786.250798611109</v>
      </c>
      <c r="AC68" t="s">
        <v>343</v>
      </c>
      <c r="AD68">
        <v>3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P2</v>
      </c>
    </row>
    <row r="69" spans="1:34" x14ac:dyDescent="0.3">
      <c r="A69">
        <f t="shared" si="16"/>
        <v>130</v>
      </c>
      <c r="B69">
        <f t="shared" si="17"/>
        <v>29</v>
      </c>
      <c r="C69" s="4">
        <f t="shared" ca="1" si="18"/>
        <v>91457</v>
      </c>
      <c r="D69">
        <v>91457</v>
      </c>
      <c r="E69" t="s">
        <v>74</v>
      </c>
      <c r="F69" t="s">
        <v>86</v>
      </c>
      <c r="G69" t="s">
        <v>87</v>
      </c>
      <c r="H69" t="s">
        <v>94</v>
      </c>
      <c r="I69" t="s">
        <v>30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358</v>
      </c>
      <c r="Q69" t="s">
        <v>82</v>
      </c>
      <c r="S69" t="s">
        <v>269</v>
      </c>
      <c r="T69" t="s">
        <v>36</v>
      </c>
      <c r="U69" t="s">
        <v>35</v>
      </c>
      <c r="V69" t="s">
        <v>29</v>
      </c>
      <c r="W69" t="s">
        <v>54</v>
      </c>
      <c r="X69" t="s">
        <v>272</v>
      </c>
      <c r="Y69" t="s">
        <v>100</v>
      </c>
      <c r="AA69" s="2">
        <v>42670.388807870368</v>
      </c>
      <c r="AB69" s="2">
        <v>42774.014224537037</v>
      </c>
      <c r="AD69">
        <v>5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P2</v>
      </c>
    </row>
    <row r="70" spans="1:34" x14ac:dyDescent="0.3">
      <c r="A70">
        <f t="shared" si="16"/>
        <v>126</v>
      </c>
      <c r="B70">
        <f t="shared" si="17"/>
        <v>47</v>
      </c>
      <c r="C70" s="4">
        <f t="shared" ca="1" si="18"/>
        <v>91629</v>
      </c>
      <c r="D70">
        <v>91629</v>
      </c>
      <c r="E70" t="s">
        <v>18</v>
      </c>
      <c r="F70" t="s">
        <v>86</v>
      </c>
      <c r="G70" t="s">
        <v>92</v>
      </c>
      <c r="H70" t="s">
        <v>112</v>
      </c>
      <c r="I70" t="s">
        <v>30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360</v>
      </c>
      <c r="O70">
        <v>12271</v>
      </c>
      <c r="Q70" t="s">
        <v>82</v>
      </c>
      <c r="S70" t="s">
        <v>269</v>
      </c>
      <c r="T70" t="s">
        <v>23</v>
      </c>
      <c r="U70" t="s">
        <v>22</v>
      </c>
      <c r="V70" t="s">
        <v>25</v>
      </c>
      <c r="W70" t="s">
        <v>26</v>
      </c>
      <c r="X70" t="s">
        <v>272</v>
      </c>
      <c r="Y70" t="s">
        <v>484</v>
      </c>
      <c r="AA70" s="2">
        <v>42675.623761574076</v>
      </c>
      <c r="AB70" s="2">
        <v>42755.023877314816</v>
      </c>
      <c r="AD70">
        <v>2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P1</v>
      </c>
    </row>
    <row r="71" spans="1:34" x14ac:dyDescent="0.3">
      <c r="A71">
        <f t="shared" si="16"/>
        <v>113</v>
      </c>
      <c r="B71">
        <f t="shared" si="17"/>
        <v>5</v>
      </c>
      <c r="C71" s="4">
        <f t="shared" ca="1" si="18"/>
        <v>92273</v>
      </c>
      <c r="D71">
        <v>92273</v>
      </c>
      <c r="E71" t="s">
        <v>205</v>
      </c>
      <c r="F71" t="s">
        <v>86</v>
      </c>
      <c r="G71" t="s">
        <v>266</v>
      </c>
      <c r="H71" t="s">
        <v>184</v>
      </c>
      <c r="I71" t="s">
        <v>245</v>
      </c>
      <c r="J71" t="s">
        <v>123</v>
      </c>
      <c r="K71" t="str">
        <f t="shared" ca="1" si="19"/>
        <v>.</v>
      </c>
      <c r="L71" t="s">
        <v>484</v>
      </c>
      <c r="M71" t="s">
        <v>494</v>
      </c>
      <c r="N71" t="s">
        <v>342</v>
      </c>
      <c r="P71" t="s">
        <v>98</v>
      </c>
      <c r="Q71" t="s">
        <v>82</v>
      </c>
      <c r="S71" t="s">
        <v>269</v>
      </c>
      <c r="T71" t="s">
        <v>36</v>
      </c>
      <c r="U71" t="s">
        <v>22</v>
      </c>
      <c r="V71" t="s">
        <v>29</v>
      </c>
      <c r="W71" t="s">
        <v>54</v>
      </c>
      <c r="X71" t="s">
        <v>272</v>
      </c>
      <c r="Y71" t="s">
        <v>484</v>
      </c>
      <c r="AA71" s="2">
        <v>42688.423078703701</v>
      </c>
      <c r="AB71" s="2">
        <v>42796.509594907409</v>
      </c>
      <c r="AC71" t="s">
        <v>343</v>
      </c>
      <c r="AD71">
        <v>17</v>
      </c>
      <c r="AE71" t="str">
        <f t="shared" ca="1" si="20"/>
        <v>Protocols-AAUM</v>
      </c>
      <c r="AF71" t="str">
        <f t="shared" ca="1" si="21"/>
        <v>Avitus_1.4.0.58-20170308</v>
      </c>
      <c r="AG71" t="str">
        <f t="shared" ca="1" si="22"/>
        <v>NoWaive</v>
      </c>
      <c r="AH71" t="str">
        <f t="shared" ca="1" si="23"/>
        <v>P0</v>
      </c>
    </row>
    <row r="72" spans="1:34" x14ac:dyDescent="0.3">
      <c r="A72">
        <f t="shared" si="16"/>
        <v>47</v>
      </c>
      <c r="B72">
        <f t="shared" si="17"/>
        <v>23</v>
      </c>
      <c r="C72" s="4">
        <f t="shared" ca="1" si="18"/>
        <v>94832</v>
      </c>
      <c r="D72">
        <v>94832</v>
      </c>
      <c r="E72" t="s">
        <v>242</v>
      </c>
      <c r="F72" t="s">
        <v>86</v>
      </c>
      <c r="G72" t="s">
        <v>92</v>
      </c>
      <c r="H72" t="s">
        <v>184</v>
      </c>
      <c r="I72" t="s">
        <v>81</v>
      </c>
      <c r="J72" t="s">
        <v>698</v>
      </c>
      <c r="K72" t="str">
        <f t="shared" ca="1" si="19"/>
        <v>.</v>
      </c>
      <c r="L72" t="s">
        <v>484</v>
      </c>
      <c r="M72" t="s">
        <v>484</v>
      </c>
      <c r="N72" t="s">
        <v>270</v>
      </c>
      <c r="P72" t="s">
        <v>271</v>
      </c>
      <c r="Q72" t="s">
        <v>82</v>
      </c>
      <c r="S72" t="s">
        <v>269</v>
      </c>
      <c r="T72" t="s">
        <v>51</v>
      </c>
      <c r="U72" t="s">
        <v>22</v>
      </c>
      <c r="V72" t="s">
        <v>82</v>
      </c>
      <c r="W72" t="s">
        <v>54</v>
      </c>
      <c r="X72" t="s">
        <v>272</v>
      </c>
      <c r="Y72" t="s">
        <v>484</v>
      </c>
      <c r="AA72" s="2">
        <v>42755.471365740741</v>
      </c>
      <c r="AB72" s="2">
        <v>42780.311030092591</v>
      </c>
      <c r="AC72" t="s">
        <v>170</v>
      </c>
      <c r="AD72">
        <v>3</v>
      </c>
      <c r="AE72" t="str">
        <f t="shared" ca="1" si="20"/>
        <v>Protocols-SMB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P0</v>
      </c>
    </row>
    <row r="73" spans="1:34" x14ac:dyDescent="0.3">
      <c r="A73">
        <f t="shared" si="16"/>
        <v>47</v>
      </c>
      <c r="B73">
        <f t="shared" si="17"/>
        <v>14</v>
      </c>
      <c r="C73" s="4">
        <f t="shared" ca="1" si="18"/>
        <v>94835</v>
      </c>
      <c r="D73">
        <v>94835</v>
      </c>
      <c r="E73" t="s">
        <v>561</v>
      </c>
      <c r="F73" t="s">
        <v>86</v>
      </c>
      <c r="G73" t="s">
        <v>87</v>
      </c>
      <c r="H73" t="s">
        <v>112</v>
      </c>
      <c r="I73" t="s">
        <v>30</v>
      </c>
      <c r="J73" t="s">
        <v>123</v>
      </c>
      <c r="K73" t="str">
        <f t="shared" ca="1" si="19"/>
        <v>.</v>
      </c>
      <c r="L73" t="s">
        <v>484</v>
      </c>
      <c r="M73" t="s">
        <v>484</v>
      </c>
      <c r="N73" t="s">
        <v>363</v>
      </c>
      <c r="O73">
        <v>13183</v>
      </c>
      <c r="P73" t="s">
        <v>213</v>
      </c>
      <c r="Q73" t="s">
        <v>82</v>
      </c>
      <c r="S73" t="s">
        <v>269</v>
      </c>
      <c r="T73" t="s">
        <v>36</v>
      </c>
      <c r="U73" t="s">
        <v>35</v>
      </c>
      <c r="V73" t="s">
        <v>190</v>
      </c>
      <c r="W73" t="s">
        <v>26</v>
      </c>
      <c r="X73" t="s">
        <v>272</v>
      </c>
      <c r="Y73" t="s">
        <v>103</v>
      </c>
      <c r="AA73" s="2">
        <v>42755.484872685185</v>
      </c>
      <c r="AB73" s="2">
        <v>42789.603206018517</v>
      </c>
      <c r="AD73">
        <v>1</v>
      </c>
      <c r="AE73" t="str">
        <f t="shared" ca="1" si="20"/>
        <v>Protocols-SMB</v>
      </c>
      <c r="AF73" t="str">
        <f t="shared" ca="1" si="21"/>
        <v xml:space="preserve"> ---</v>
      </c>
      <c r="AG73" t="str">
        <f t="shared" ca="1" si="22"/>
        <v>NoWaive</v>
      </c>
      <c r="AH73" t="str">
        <f t="shared" ca="1" si="23"/>
        <v>P1</v>
      </c>
    </row>
    <row r="74" spans="1:34" x14ac:dyDescent="0.3">
      <c r="A74">
        <f t="shared" si="16"/>
        <v>40</v>
      </c>
      <c r="B74">
        <f t="shared" si="17"/>
        <v>0</v>
      </c>
      <c r="C74" s="4">
        <f t="shared" ca="1" si="18"/>
        <v>95135</v>
      </c>
      <c r="D74">
        <v>95135</v>
      </c>
      <c r="E74" t="s">
        <v>118</v>
      </c>
      <c r="F74" t="s">
        <v>86</v>
      </c>
      <c r="G74" t="s">
        <v>135</v>
      </c>
      <c r="H74" t="s">
        <v>184</v>
      </c>
      <c r="I74" t="s">
        <v>30</v>
      </c>
      <c r="J74" t="s">
        <v>123</v>
      </c>
      <c r="K74" t="str">
        <f t="shared" ca="1" si="19"/>
        <v>.</v>
      </c>
      <c r="L74" t="s">
        <v>484</v>
      </c>
      <c r="M74" t="s">
        <v>494</v>
      </c>
      <c r="N74" t="s">
        <v>364</v>
      </c>
      <c r="P74" t="s">
        <v>212</v>
      </c>
      <c r="Q74" t="s">
        <v>82</v>
      </c>
      <c r="S74" t="s">
        <v>269</v>
      </c>
      <c r="T74" t="s">
        <v>36</v>
      </c>
      <c r="U74" t="s">
        <v>35</v>
      </c>
      <c r="V74" t="s">
        <v>29</v>
      </c>
      <c r="W74" t="s">
        <v>44</v>
      </c>
      <c r="X74" t="s">
        <v>272</v>
      </c>
      <c r="Y74" t="s">
        <v>484</v>
      </c>
      <c r="AA74" s="2">
        <v>42762.388159722221</v>
      </c>
      <c r="AB74" s="2">
        <v>42801.201979166668</v>
      </c>
      <c r="AC74" t="s">
        <v>595</v>
      </c>
      <c r="AD74">
        <v>5</v>
      </c>
      <c r="AE74" t="str">
        <f t="shared" ca="1" si="20"/>
        <v>Protocols-SMB</v>
      </c>
      <c r="AF74" t="str">
        <f t="shared" ca="1" si="21"/>
        <v>Avitus_1.4.0.58-20170308</v>
      </c>
      <c r="AG74" t="str">
        <f t="shared" ca="1" si="22"/>
        <v>NoWaive</v>
      </c>
      <c r="AH74" t="str">
        <f t="shared" ca="1" si="23"/>
        <v>P0</v>
      </c>
    </row>
    <row r="75" spans="1:34" x14ac:dyDescent="0.3">
      <c r="A75">
        <f t="shared" si="16"/>
        <v>21</v>
      </c>
      <c r="B75">
        <f t="shared" si="17"/>
        <v>5</v>
      </c>
      <c r="C75" s="4">
        <f t="shared" ca="1" si="18"/>
        <v>96032</v>
      </c>
      <c r="D75">
        <v>96032</v>
      </c>
      <c r="E75" t="s">
        <v>562</v>
      </c>
      <c r="F75" t="s">
        <v>86</v>
      </c>
      <c r="G75" t="s">
        <v>87</v>
      </c>
      <c r="H75" t="s">
        <v>112</v>
      </c>
      <c r="I75" t="s">
        <v>30</v>
      </c>
      <c r="J75" t="s">
        <v>123</v>
      </c>
      <c r="K75" t="str">
        <f t="shared" ca="1" si="19"/>
        <v>.</v>
      </c>
      <c r="L75" t="s">
        <v>484</v>
      </c>
      <c r="M75" t="s">
        <v>494</v>
      </c>
      <c r="N75" t="s">
        <v>597</v>
      </c>
      <c r="O75">
        <v>16394</v>
      </c>
      <c r="Q75" t="s">
        <v>82</v>
      </c>
      <c r="S75" t="s">
        <v>269</v>
      </c>
      <c r="T75" t="s">
        <v>23</v>
      </c>
      <c r="U75" t="s">
        <v>22</v>
      </c>
      <c r="V75" t="s">
        <v>190</v>
      </c>
      <c r="W75" t="s">
        <v>26</v>
      </c>
      <c r="X75" t="s">
        <v>272</v>
      </c>
      <c r="Y75" t="s">
        <v>484</v>
      </c>
      <c r="AA75" s="2">
        <v>42782.24832175926</v>
      </c>
      <c r="AB75" s="2">
        <v>42796.364201388889</v>
      </c>
      <c r="AD75">
        <v>3</v>
      </c>
      <c r="AE75" t="str">
        <f t="shared" ca="1" si="20"/>
        <v>Protocols-SMB</v>
      </c>
      <c r="AF75" t="str">
        <f t="shared" ca="1" si="21"/>
        <v>Avitus_1.4.0.58-20170308</v>
      </c>
      <c r="AG75" t="str">
        <f t="shared" ca="1" si="22"/>
        <v>NoWaive</v>
      </c>
      <c r="AH75" t="str">
        <f t="shared" ca="1" si="23"/>
        <v>P1</v>
      </c>
    </row>
    <row r="76" spans="1:34" x14ac:dyDescent="0.3">
      <c r="A76">
        <f t="shared" si="16"/>
        <v>21</v>
      </c>
      <c r="B76">
        <f t="shared" si="17"/>
        <v>1</v>
      </c>
      <c r="C76" s="4">
        <f t="shared" ca="1" si="18"/>
        <v>96106</v>
      </c>
      <c r="D76">
        <v>96106</v>
      </c>
      <c r="E76" t="s">
        <v>141</v>
      </c>
      <c r="F76" t="s">
        <v>86</v>
      </c>
      <c r="G76" t="s">
        <v>87</v>
      </c>
      <c r="H76" t="s">
        <v>184</v>
      </c>
      <c r="I76" t="s">
        <v>245</v>
      </c>
      <c r="J76" t="s">
        <v>123</v>
      </c>
      <c r="K76" t="str">
        <f t="shared" ca="1" si="19"/>
        <v>.</v>
      </c>
      <c r="L76" t="s">
        <v>484</v>
      </c>
      <c r="M76" t="s">
        <v>494</v>
      </c>
      <c r="N76" t="s">
        <v>462</v>
      </c>
      <c r="Q76" t="s">
        <v>82</v>
      </c>
      <c r="S76" t="s">
        <v>269</v>
      </c>
      <c r="T76" t="s">
        <v>36</v>
      </c>
      <c r="U76" t="s">
        <v>35</v>
      </c>
      <c r="V76" t="s">
        <v>29</v>
      </c>
      <c r="W76" t="s">
        <v>44</v>
      </c>
      <c r="X76" t="s">
        <v>405</v>
      </c>
      <c r="Y76" t="s">
        <v>103</v>
      </c>
      <c r="AA76" s="2">
        <v>42782.535891203705</v>
      </c>
      <c r="AB76" s="2">
        <v>42800.020856481482</v>
      </c>
      <c r="AC76" t="s">
        <v>642</v>
      </c>
      <c r="AD76">
        <v>4</v>
      </c>
      <c r="AE76" t="str">
        <f t="shared" ca="1" si="20"/>
        <v>Protocols-SMB</v>
      </c>
      <c r="AF76" t="str">
        <f t="shared" ca="1" si="21"/>
        <v>Avitus_1.4.0.58-20170308</v>
      </c>
      <c r="AG76" t="str">
        <f t="shared" ca="1" si="22"/>
        <v>NoWaive</v>
      </c>
      <c r="AH76" t="str">
        <f t="shared" ca="1" si="23"/>
        <v>P0</v>
      </c>
    </row>
    <row r="77" spans="1:34" x14ac:dyDescent="0.3">
      <c r="A77">
        <f t="shared" si="16"/>
        <v>5</v>
      </c>
      <c r="B77">
        <f t="shared" si="17"/>
        <v>4</v>
      </c>
      <c r="C77" s="4">
        <f t="shared" ca="1" si="18"/>
        <v>96619</v>
      </c>
      <c r="D77">
        <v>96619</v>
      </c>
      <c r="E77" t="s">
        <v>267</v>
      </c>
      <c r="F77" t="s">
        <v>86</v>
      </c>
      <c r="G77" t="s">
        <v>266</v>
      </c>
      <c r="H77" t="s">
        <v>94</v>
      </c>
      <c r="I77" t="s">
        <v>68</v>
      </c>
      <c r="J77" t="s">
        <v>123</v>
      </c>
      <c r="K77" t="str">
        <f t="shared" ca="1" si="19"/>
        <v>NTR</v>
      </c>
      <c r="L77" t="s">
        <v>484</v>
      </c>
      <c r="M77" t="s">
        <v>484</v>
      </c>
      <c r="N77" t="s">
        <v>687</v>
      </c>
      <c r="Q77" t="s">
        <v>82</v>
      </c>
      <c r="S77" t="s">
        <v>269</v>
      </c>
      <c r="T77" t="s">
        <v>23</v>
      </c>
      <c r="U77" t="s">
        <v>50</v>
      </c>
      <c r="V77" t="s">
        <v>82</v>
      </c>
      <c r="W77" t="s">
        <v>32</v>
      </c>
      <c r="X77" t="s">
        <v>327</v>
      </c>
      <c r="Y77" t="s">
        <v>484</v>
      </c>
      <c r="Z77" t="s">
        <v>335</v>
      </c>
      <c r="AA77" s="2">
        <v>42796.703587962962</v>
      </c>
      <c r="AB77" s="2">
        <v>42797.631863425922</v>
      </c>
      <c r="AD77">
        <v>4</v>
      </c>
      <c r="AE77" t="str">
        <f t="shared" ca="1" si="20"/>
        <v>NTR</v>
      </c>
      <c r="AF77" t="str">
        <f t="shared" ca="1" si="21"/>
        <v>NoTarg</v>
      </c>
      <c r="AG77" t="str">
        <f t="shared" ca="1" si="22"/>
        <v>NoWaive</v>
      </c>
      <c r="AH77" t="str">
        <f t="shared" ca="1" si="23"/>
        <v>NTR</v>
      </c>
    </row>
    <row r="78" spans="1:34" x14ac:dyDescent="0.3">
      <c r="A78">
        <f t="shared" si="16"/>
        <v>4</v>
      </c>
      <c r="B78">
        <f t="shared" si="17"/>
        <v>1</v>
      </c>
      <c r="C78" s="4">
        <f t="shared" ca="1" si="18"/>
        <v>96672</v>
      </c>
      <c r="D78">
        <v>96672</v>
      </c>
      <c r="E78" t="s">
        <v>133</v>
      </c>
      <c r="F78" t="s">
        <v>86</v>
      </c>
      <c r="G78" t="s">
        <v>87</v>
      </c>
      <c r="H78" t="s">
        <v>94</v>
      </c>
      <c r="J78" t="s">
        <v>123</v>
      </c>
      <c r="K78" t="str">
        <f t="shared" ca="1" si="19"/>
        <v>NTR</v>
      </c>
      <c r="L78" t="s">
        <v>484</v>
      </c>
      <c r="M78" t="s">
        <v>484</v>
      </c>
      <c r="N78" t="s">
        <v>688</v>
      </c>
      <c r="Q78" t="s">
        <v>82</v>
      </c>
      <c r="S78" t="s">
        <v>269</v>
      </c>
      <c r="T78" t="s">
        <v>23</v>
      </c>
      <c r="U78" t="s">
        <v>39</v>
      </c>
      <c r="V78" t="s">
        <v>82</v>
      </c>
      <c r="W78" t="s">
        <v>67</v>
      </c>
      <c r="X78" t="s">
        <v>133</v>
      </c>
      <c r="Y78" t="s">
        <v>484</v>
      </c>
      <c r="Z78" t="s">
        <v>689</v>
      </c>
      <c r="AA78" s="2">
        <v>42797.684571759259</v>
      </c>
      <c r="AB78" s="2">
        <v>42800.616412037038</v>
      </c>
      <c r="AD78">
        <v>5</v>
      </c>
      <c r="AE78" t="str">
        <f t="shared" ca="1" si="20"/>
        <v>NTR</v>
      </c>
      <c r="AF78" t="str">
        <f t="shared" ca="1" si="21"/>
        <v>NoTarg</v>
      </c>
      <c r="AG78" t="str">
        <f t="shared" ca="1" si="22"/>
        <v>NoWaive</v>
      </c>
      <c r="AH78" t="str">
        <f t="shared" ca="1" si="23"/>
        <v>NTR</v>
      </c>
    </row>
    <row r="79" spans="1:34" x14ac:dyDescent="0.3">
      <c r="A79">
        <f t="shared" si="16"/>
        <v>2</v>
      </c>
      <c r="B79">
        <f t="shared" si="17"/>
        <v>1</v>
      </c>
      <c r="C79" s="4">
        <f t="shared" ca="1" si="18"/>
        <v>96683</v>
      </c>
      <c r="D79">
        <v>96683</v>
      </c>
      <c r="E79" t="s">
        <v>118</v>
      </c>
      <c r="F79" t="s">
        <v>86</v>
      </c>
      <c r="G79" t="s">
        <v>87</v>
      </c>
      <c r="H79" t="s">
        <v>94</v>
      </c>
      <c r="I79" t="s">
        <v>247</v>
      </c>
      <c r="J79" t="s">
        <v>123</v>
      </c>
      <c r="K79" t="str">
        <f t="shared" ca="1" si="19"/>
        <v>NTR</v>
      </c>
      <c r="L79" t="s">
        <v>484</v>
      </c>
      <c r="M79" t="s">
        <v>484</v>
      </c>
      <c r="N79" t="s">
        <v>690</v>
      </c>
      <c r="Q79" t="s">
        <v>82</v>
      </c>
      <c r="S79" t="s">
        <v>269</v>
      </c>
      <c r="T79" t="s">
        <v>36</v>
      </c>
      <c r="U79" t="s">
        <v>35</v>
      </c>
      <c r="V79" t="s">
        <v>29</v>
      </c>
      <c r="W79" t="s">
        <v>54</v>
      </c>
      <c r="X79" t="s">
        <v>108</v>
      </c>
      <c r="Y79" t="s">
        <v>484</v>
      </c>
      <c r="AA79" s="2">
        <v>42799.998020833336</v>
      </c>
      <c r="AB79" s="2">
        <v>42800.006666666668</v>
      </c>
      <c r="AD79">
        <v>1</v>
      </c>
      <c r="AE79" t="str">
        <f t="shared" ca="1" si="20"/>
        <v>NTR</v>
      </c>
      <c r="AF79" t="str">
        <f t="shared" ca="1" si="21"/>
        <v>NoTarg</v>
      </c>
      <c r="AG79" t="str">
        <f t="shared" ca="1" si="22"/>
        <v>NoWaive</v>
      </c>
      <c r="AH79" t="str">
        <f t="shared" ca="1" si="23"/>
        <v>NTR</v>
      </c>
    </row>
    <row r="80" spans="1:34" x14ac:dyDescent="0.3">
      <c r="A80">
        <f t="shared" si="16"/>
        <v>1</v>
      </c>
      <c r="B80">
        <f t="shared" si="17"/>
        <v>1</v>
      </c>
      <c r="C80" s="4">
        <f t="shared" ca="1" si="18"/>
        <v>96746</v>
      </c>
      <c r="D80">
        <v>96746</v>
      </c>
      <c r="E80" t="s">
        <v>416</v>
      </c>
      <c r="F80" t="s">
        <v>86</v>
      </c>
      <c r="G80" t="s">
        <v>266</v>
      </c>
      <c r="H80" t="s">
        <v>94</v>
      </c>
      <c r="J80" t="s">
        <v>697</v>
      </c>
      <c r="K80" t="str">
        <f t="shared" ca="1" si="19"/>
        <v>NTR</v>
      </c>
      <c r="L80" t="s">
        <v>484</v>
      </c>
      <c r="M80" t="s">
        <v>484</v>
      </c>
      <c r="N80" t="s">
        <v>691</v>
      </c>
      <c r="Q80" t="s">
        <v>82</v>
      </c>
      <c r="S80" t="s">
        <v>269</v>
      </c>
      <c r="T80" t="s">
        <v>51</v>
      </c>
      <c r="U80" t="s">
        <v>22</v>
      </c>
      <c r="V80" t="s">
        <v>82</v>
      </c>
      <c r="W80" t="s">
        <v>54</v>
      </c>
      <c r="X80" t="s">
        <v>405</v>
      </c>
      <c r="Y80" t="s">
        <v>103</v>
      </c>
      <c r="AA80" s="2">
        <v>42800.641168981485</v>
      </c>
      <c r="AB80" s="2">
        <v>42800.704236111109</v>
      </c>
      <c r="AD80">
        <v>1</v>
      </c>
      <c r="AE80" t="str">
        <f t="shared" ca="1" si="20"/>
        <v>NTR</v>
      </c>
      <c r="AF80" t="str">
        <f t="shared" ca="1" si="21"/>
        <v>NoTarg</v>
      </c>
      <c r="AG80" t="str">
        <f t="shared" ca="1" si="22"/>
        <v>NoWaive</v>
      </c>
      <c r="AH80" t="str">
        <f t="shared" ca="1" si="23"/>
        <v>NTR</v>
      </c>
    </row>
    <row r="81" spans="1:34" x14ac:dyDescent="0.3">
      <c r="A81">
        <f t="shared" si="16"/>
        <v>0</v>
      </c>
      <c r="B81">
        <f t="shared" si="17"/>
        <v>0</v>
      </c>
      <c r="C81" s="4">
        <f t="shared" ca="1" si="18"/>
        <v>96760</v>
      </c>
      <c r="D81">
        <v>96760</v>
      </c>
      <c r="E81" t="s">
        <v>84</v>
      </c>
      <c r="F81" t="s">
        <v>86</v>
      </c>
      <c r="G81" t="s">
        <v>266</v>
      </c>
      <c r="H81" t="s">
        <v>94</v>
      </c>
      <c r="J81" t="s">
        <v>123</v>
      </c>
      <c r="K81" t="str">
        <f t="shared" ca="1" si="19"/>
        <v>NTR</v>
      </c>
      <c r="L81" t="s">
        <v>484</v>
      </c>
      <c r="M81" t="s">
        <v>484</v>
      </c>
      <c r="N81" t="s">
        <v>692</v>
      </c>
      <c r="Q81" t="s">
        <v>82</v>
      </c>
      <c r="S81" t="s">
        <v>269</v>
      </c>
      <c r="T81" t="s">
        <v>23</v>
      </c>
      <c r="U81" t="s">
        <v>50</v>
      </c>
      <c r="V81" t="s">
        <v>82</v>
      </c>
      <c r="W81" t="s">
        <v>95</v>
      </c>
      <c r="X81" t="s">
        <v>693</v>
      </c>
      <c r="Y81" t="s">
        <v>484</v>
      </c>
      <c r="AA81" s="2">
        <v>42801.087511574071</v>
      </c>
      <c r="AB81" s="2">
        <v>42801.100856481484</v>
      </c>
      <c r="AD81">
        <v>2</v>
      </c>
      <c r="AE81" t="str">
        <f t="shared" ca="1" si="20"/>
        <v>NTR</v>
      </c>
      <c r="AF81" t="str">
        <f t="shared" ca="1" si="21"/>
        <v>NoTarg</v>
      </c>
      <c r="AG81" t="str">
        <f t="shared" ca="1" si="22"/>
        <v>NoWaive</v>
      </c>
      <c r="AH81" t="str">
        <f t="shared" ca="1" si="23"/>
        <v>NTR</v>
      </c>
    </row>
    <row r="82" spans="1:34" x14ac:dyDescent="0.3">
      <c r="A82">
        <f t="shared" si="16"/>
        <v>7</v>
      </c>
      <c r="B82">
        <f t="shared" si="17"/>
        <v>1</v>
      </c>
      <c r="C82" s="4">
        <f t="shared" ca="1" si="18"/>
        <v>96494</v>
      </c>
      <c r="D82">
        <v>96494</v>
      </c>
      <c r="E82" t="s">
        <v>605</v>
      </c>
      <c r="F82" t="s">
        <v>482</v>
      </c>
      <c r="G82" t="s">
        <v>606</v>
      </c>
      <c r="H82" t="s">
        <v>184</v>
      </c>
      <c r="I82" t="s">
        <v>245</v>
      </c>
      <c r="J82" t="s">
        <v>123</v>
      </c>
      <c r="K82" t="str">
        <f t="shared" ca="1" si="19"/>
        <v>.</v>
      </c>
      <c r="L82" t="s">
        <v>484</v>
      </c>
      <c r="M82" t="s">
        <v>639</v>
      </c>
      <c r="N82" t="s">
        <v>643</v>
      </c>
      <c r="P82" t="s">
        <v>98</v>
      </c>
      <c r="Q82" t="s">
        <v>82</v>
      </c>
      <c r="S82" t="s">
        <v>269</v>
      </c>
      <c r="T82" t="s">
        <v>51</v>
      </c>
      <c r="U82" t="s">
        <v>22</v>
      </c>
      <c r="V82" t="s">
        <v>82</v>
      </c>
      <c r="W82" t="s">
        <v>44</v>
      </c>
      <c r="X82" t="s">
        <v>644</v>
      </c>
      <c r="Y82" t="s">
        <v>484</v>
      </c>
      <c r="AA82" s="2">
        <v>42794.440833333334</v>
      </c>
      <c r="AB82" s="2">
        <v>42800.464409722219</v>
      </c>
      <c r="AD82">
        <v>1</v>
      </c>
      <c r="AE82" t="str">
        <f t="shared" ca="1" si="20"/>
        <v>Quotas</v>
      </c>
      <c r="AF82" t="str">
        <f t="shared" ca="1" si="21"/>
        <v xml:space="preserve"> ---</v>
      </c>
      <c r="AG82" t="str">
        <f t="shared" ca="1" si="22"/>
        <v>NoWaive</v>
      </c>
      <c r="AH82" t="str">
        <f t="shared" ca="1" si="23"/>
        <v>P2</v>
      </c>
    </row>
    <row r="83" spans="1:34" x14ac:dyDescent="0.3">
      <c r="A83">
        <f t="shared" si="16"/>
        <v>0</v>
      </c>
      <c r="B83">
        <f t="shared" si="17"/>
        <v>0</v>
      </c>
      <c r="C83" s="4">
        <f t="shared" ca="1" si="18"/>
        <v>96761</v>
      </c>
      <c r="D83">
        <v>96761</v>
      </c>
      <c r="E83" t="s">
        <v>605</v>
      </c>
      <c r="F83" t="s">
        <v>482</v>
      </c>
      <c r="G83" t="s">
        <v>652</v>
      </c>
      <c r="H83" t="s">
        <v>112</v>
      </c>
      <c r="J83" t="s">
        <v>123</v>
      </c>
      <c r="K83" t="str">
        <f t="shared" ca="1" si="19"/>
        <v>NTR</v>
      </c>
      <c r="L83" t="s">
        <v>484</v>
      </c>
      <c r="M83" t="s">
        <v>484</v>
      </c>
      <c r="N83" t="s">
        <v>694</v>
      </c>
      <c r="Q83" t="s">
        <v>82</v>
      </c>
      <c r="S83" t="s">
        <v>269</v>
      </c>
      <c r="T83" t="s">
        <v>36</v>
      </c>
      <c r="U83" t="s">
        <v>35</v>
      </c>
      <c r="V83" t="s">
        <v>82</v>
      </c>
      <c r="W83" t="s">
        <v>54</v>
      </c>
      <c r="X83" t="s">
        <v>644</v>
      </c>
      <c r="Y83" t="s">
        <v>484</v>
      </c>
      <c r="AA83" s="2">
        <v>42801.094895833332</v>
      </c>
      <c r="AB83" s="2">
        <v>42801.094895833332</v>
      </c>
      <c r="AD83">
        <v>1</v>
      </c>
      <c r="AE83" t="str">
        <f t="shared" ca="1" si="20"/>
        <v>NTR</v>
      </c>
      <c r="AF83" t="str">
        <f t="shared" ca="1" si="21"/>
        <v>NoTarg</v>
      </c>
      <c r="AG83" t="str">
        <f t="shared" ca="1" si="22"/>
        <v>NoWaive</v>
      </c>
      <c r="AH83" t="str">
        <f t="shared" ca="1" si="23"/>
        <v>NTR</v>
      </c>
    </row>
    <row r="84" spans="1:34" x14ac:dyDescent="0.3">
      <c r="A84">
        <f t="shared" si="16"/>
        <v>4</v>
      </c>
      <c r="B84">
        <f t="shared" si="17"/>
        <v>1</v>
      </c>
      <c r="C84" s="4">
        <f t="shared" ca="1" si="18"/>
        <v>96641</v>
      </c>
      <c r="D84">
        <v>96641</v>
      </c>
      <c r="E84" t="s">
        <v>217</v>
      </c>
      <c r="F84" t="s">
        <v>55</v>
      </c>
      <c r="G84" t="s">
        <v>182</v>
      </c>
      <c r="H84" t="s">
        <v>94</v>
      </c>
      <c r="I84" t="s">
        <v>24</v>
      </c>
      <c r="J84" t="s">
        <v>123</v>
      </c>
      <c r="K84" t="str">
        <f t="shared" ca="1" si="19"/>
        <v>NTR</v>
      </c>
      <c r="L84" t="s">
        <v>484</v>
      </c>
      <c r="M84" t="s">
        <v>484</v>
      </c>
      <c r="N84" t="s">
        <v>666</v>
      </c>
      <c r="Q84" t="s">
        <v>21</v>
      </c>
      <c r="S84" t="s">
        <v>269</v>
      </c>
      <c r="T84" t="s">
        <v>36</v>
      </c>
      <c r="U84" t="s">
        <v>39</v>
      </c>
      <c r="V84" t="s">
        <v>29</v>
      </c>
      <c r="W84" t="s">
        <v>54</v>
      </c>
      <c r="X84" t="s">
        <v>433</v>
      </c>
      <c r="Y84" t="s">
        <v>484</v>
      </c>
      <c r="AA84" s="2">
        <v>42797.122708333336</v>
      </c>
      <c r="AB84" s="2">
        <v>42800.411736111113</v>
      </c>
      <c r="AD84">
        <v>6</v>
      </c>
      <c r="AE84" t="str">
        <f t="shared" ca="1" si="20"/>
        <v>NTR</v>
      </c>
      <c r="AF84" t="str">
        <f t="shared" ca="1" si="21"/>
        <v>NoTarg</v>
      </c>
      <c r="AG84" t="str">
        <f t="shared" ca="1" si="22"/>
        <v>NoWaive</v>
      </c>
      <c r="AH84" t="str">
        <f t="shared" ca="1" si="23"/>
        <v>NTR</v>
      </c>
    </row>
    <row r="85" spans="1:34" x14ac:dyDescent="0.3">
      <c r="A85">
        <f t="shared" si="16"/>
        <v>2</v>
      </c>
      <c r="B85">
        <f t="shared" si="17"/>
        <v>2</v>
      </c>
      <c r="C85" s="4">
        <f t="shared" ca="1" si="18"/>
        <v>96682</v>
      </c>
      <c r="D85">
        <v>96682</v>
      </c>
      <c r="E85" t="s">
        <v>217</v>
      </c>
      <c r="F85" t="s">
        <v>55</v>
      </c>
      <c r="G85" t="s">
        <v>182</v>
      </c>
      <c r="H85" t="s">
        <v>94</v>
      </c>
      <c r="J85" t="s">
        <v>123</v>
      </c>
      <c r="K85" t="str">
        <f t="shared" ca="1" si="19"/>
        <v>NTR</v>
      </c>
      <c r="L85" t="s">
        <v>484</v>
      </c>
      <c r="M85" t="s">
        <v>484</v>
      </c>
      <c r="N85" t="s">
        <v>667</v>
      </c>
      <c r="Q85" t="s">
        <v>21</v>
      </c>
      <c r="S85" t="s">
        <v>269</v>
      </c>
      <c r="T85" t="s">
        <v>23</v>
      </c>
      <c r="U85" t="s">
        <v>22</v>
      </c>
      <c r="V85" t="s">
        <v>29</v>
      </c>
      <c r="W85" t="s">
        <v>54</v>
      </c>
      <c r="X85" t="s">
        <v>389</v>
      </c>
      <c r="Y85" t="s">
        <v>484</v>
      </c>
      <c r="AA85" s="2">
        <v>42799.991412037038</v>
      </c>
      <c r="AB85" s="2">
        <v>42799.993541666663</v>
      </c>
      <c r="AD85">
        <v>1</v>
      </c>
      <c r="AE85" t="str">
        <f t="shared" ca="1" si="20"/>
        <v>NTR</v>
      </c>
      <c r="AF85" t="str">
        <f t="shared" ca="1" si="21"/>
        <v>NoTarg</v>
      </c>
      <c r="AG85" t="str">
        <f t="shared" ca="1" si="22"/>
        <v>NoWaive</v>
      </c>
      <c r="AH85" t="str">
        <f t="shared" ca="1" si="23"/>
        <v>NTR</v>
      </c>
    </row>
    <row r="86" spans="1:34" x14ac:dyDescent="0.3">
      <c r="A86">
        <f t="shared" si="16"/>
        <v>61</v>
      </c>
      <c r="B86">
        <f t="shared" si="17"/>
        <v>5</v>
      </c>
      <c r="C86" s="4">
        <f t="shared" ca="1" si="18"/>
        <v>94268</v>
      </c>
      <c r="D86">
        <v>94268</v>
      </c>
      <c r="E86" t="s">
        <v>181</v>
      </c>
      <c r="F86" t="s">
        <v>55</v>
      </c>
      <c r="G86" t="s">
        <v>182</v>
      </c>
      <c r="H86" t="s">
        <v>112</v>
      </c>
      <c r="I86" t="s">
        <v>30</v>
      </c>
      <c r="J86" t="s">
        <v>123</v>
      </c>
      <c r="K86" t="str">
        <f t="shared" ca="1" si="19"/>
        <v>.</v>
      </c>
      <c r="L86" t="s">
        <v>484</v>
      </c>
      <c r="M86" t="s">
        <v>484</v>
      </c>
      <c r="N86" t="s">
        <v>368</v>
      </c>
      <c r="O86">
        <v>12452</v>
      </c>
      <c r="P86" t="s">
        <v>645</v>
      </c>
      <c r="Q86" t="s">
        <v>82</v>
      </c>
      <c r="S86" t="s">
        <v>269</v>
      </c>
      <c r="T86" t="s">
        <v>36</v>
      </c>
      <c r="U86" t="s">
        <v>35</v>
      </c>
      <c r="V86" t="s">
        <v>25</v>
      </c>
      <c r="W86" t="s">
        <v>26</v>
      </c>
      <c r="X86" t="s">
        <v>218</v>
      </c>
      <c r="Y86" t="s">
        <v>484</v>
      </c>
      <c r="AA86" s="2">
        <v>42741.246898148151</v>
      </c>
      <c r="AB86" s="2">
        <v>42796.232256944444</v>
      </c>
      <c r="AD86">
        <v>4</v>
      </c>
      <c r="AE86" t="str">
        <f t="shared" ca="1" si="20"/>
        <v>Snapshots</v>
      </c>
      <c r="AF86" t="str">
        <f t="shared" ca="1" si="21"/>
        <v xml:space="preserve"> ---</v>
      </c>
      <c r="AG86" t="str">
        <f t="shared" ca="1" si="22"/>
        <v>NoWaive</v>
      </c>
      <c r="AH86" t="str">
        <f t="shared" ca="1" si="23"/>
        <v>P1</v>
      </c>
    </row>
    <row r="87" spans="1:34" x14ac:dyDescent="0.3">
      <c r="A87">
        <f t="shared" si="16"/>
        <v>49</v>
      </c>
      <c r="B87">
        <f t="shared" si="17"/>
        <v>5</v>
      </c>
      <c r="C87" s="4">
        <f t="shared" ca="1" si="18"/>
        <v>94695</v>
      </c>
      <c r="D87">
        <v>94695</v>
      </c>
      <c r="E87" t="s">
        <v>181</v>
      </c>
      <c r="F87" t="s">
        <v>55</v>
      </c>
      <c r="G87" t="s">
        <v>182</v>
      </c>
      <c r="H87" t="s">
        <v>184</v>
      </c>
      <c r="I87" t="s">
        <v>245</v>
      </c>
      <c r="J87" t="s">
        <v>123</v>
      </c>
      <c r="K87" t="str">
        <f t="shared" ca="1" si="19"/>
        <v>.</v>
      </c>
      <c r="L87" t="s">
        <v>484</v>
      </c>
      <c r="M87" t="s">
        <v>630</v>
      </c>
      <c r="N87" t="s">
        <v>369</v>
      </c>
      <c r="O87">
        <v>12452</v>
      </c>
      <c r="Q87" t="s">
        <v>82</v>
      </c>
      <c r="S87" t="s">
        <v>269</v>
      </c>
      <c r="T87" t="s">
        <v>36</v>
      </c>
      <c r="U87" t="s">
        <v>35</v>
      </c>
      <c r="V87" t="s">
        <v>190</v>
      </c>
      <c r="W87" t="s">
        <v>26</v>
      </c>
      <c r="X87" t="s">
        <v>218</v>
      </c>
      <c r="Y87" t="s">
        <v>484</v>
      </c>
      <c r="AA87" s="2">
        <v>42753.19122685185</v>
      </c>
      <c r="AB87" s="2">
        <v>42796.220347222225</v>
      </c>
      <c r="AD87">
        <v>4</v>
      </c>
      <c r="AE87" t="str">
        <f t="shared" ca="1" si="20"/>
        <v>Snapshots</v>
      </c>
      <c r="AF87" t="str">
        <f t="shared" ca="1" si="21"/>
        <v>Avitus_1.4.0.59-20170315</v>
      </c>
      <c r="AG87" t="str">
        <f t="shared" ca="1" si="22"/>
        <v>NoWaive</v>
      </c>
      <c r="AH87" t="str">
        <f t="shared" ca="1" si="23"/>
        <v>P0</v>
      </c>
    </row>
    <row r="88" spans="1:34" x14ac:dyDescent="0.3">
      <c r="A88">
        <f t="shared" si="16"/>
        <v>37</v>
      </c>
      <c r="B88">
        <f t="shared" si="17"/>
        <v>5</v>
      </c>
      <c r="C88" s="4">
        <f t="shared" ca="1" si="18"/>
        <v>95184</v>
      </c>
      <c r="D88">
        <v>95184</v>
      </c>
      <c r="E88" t="s">
        <v>218</v>
      </c>
      <c r="F88" t="s">
        <v>55</v>
      </c>
      <c r="G88" t="s">
        <v>182</v>
      </c>
      <c r="H88" t="s">
        <v>184</v>
      </c>
      <c r="I88" t="s">
        <v>245</v>
      </c>
      <c r="J88" t="s">
        <v>123</v>
      </c>
      <c r="K88" t="str">
        <f t="shared" ca="1" si="19"/>
        <v>.</v>
      </c>
      <c r="L88" t="s">
        <v>484</v>
      </c>
      <c r="M88" t="s">
        <v>630</v>
      </c>
      <c r="N88" t="s">
        <v>370</v>
      </c>
      <c r="Q88" t="s">
        <v>82</v>
      </c>
      <c r="S88" t="s">
        <v>269</v>
      </c>
      <c r="T88" t="s">
        <v>36</v>
      </c>
      <c r="U88" t="s">
        <v>22</v>
      </c>
      <c r="V88" t="s">
        <v>29</v>
      </c>
      <c r="W88" t="s">
        <v>44</v>
      </c>
      <c r="X88" t="s">
        <v>181</v>
      </c>
      <c r="Y88" t="s">
        <v>103</v>
      </c>
      <c r="AA88" s="2">
        <v>42765.308599537035</v>
      </c>
      <c r="AB88" s="2">
        <v>42796.219513888886</v>
      </c>
      <c r="AD88">
        <v>4</v>
      </c>
      <c r="AE88" t="str">
        <f t="shared" ca="1" si="20"/>
        <v>Snapshots</v>
      </c>
      <c r="AF88" t="str">
        <f t="shared" ca="1" si="21"/>
        <v>Avitus_1.4.0.59-20170315</v>
      </c>
      <c r="AG88" t="str">
        <f t="shared" ca="1" si="22"/>
        <v>NoWaive</v>
      </c>
      <c r="AH88" t="str">
        <f t="shared" ca="1" si="23"/>
        <v>P0</v>
      </c>
    </row>
    <row r="89" spans="1:34" x14ac:dyDescent="0.3">
      <c r="A89">
        <f t="shared" si="16"/>
        <v>35</v>
      </c>
      <c r="B89">
        <f t="shared" si="17"/>
        <v>1</v>
      </c>
      <c r="C89" s="4">
        <f t="shared" ca="1" si="18"/>
        <v>95373</v>
      </c>
      <c r="D89">
        <v>95373</v>
      </c>
      <c r="E89" t="s">
        <v>218</v>
      </c>
      <c r="F89" t="s">
        <v>55</v>
      </c>
      <c r="G89" t="s">
        <v>182</v>
      </c>
      <c r="H89" t="s">
        <v>94</v>
      </c>
      <c r="I89" t="s">
        <v>30</v>
      </c>
      <c r="J89" t="s">
        <v>123</v>
      </c>
      <c r="K89" t="str">
        <f t="shared" ca="1" si="19"/>
        <v>.</v>
      </c>
      <c r="L89" t="s">
        <v>484</v>
      </c>
      <c r="M89" t="s">
        <v>630</v>
      </c>
      <c r="N89" t="s">
        <v>371</v>
      </c>
      <c r="Q89" t="s">
        <v>82</v>
      </c>
      <c r="S89" t="s">
        <v>269</v>
      </c>
      <c r="T89" t="s">
        <v>23</v>
      </c>
      <c r="U89" t="s">
        <v>22</v>
      </c>
      <c r="V89" t="s">
        <v>29</v>
      </c>
      <c r="W89" t="s">
        <v>44</v>
      </c>
      <c r="X89" t="s">
        <v>218</v>
      </c>
      <c r="Y89" t="s">
        <v>484</v>
      </c>
      <c r="AA89" s="2">
        <v>42768.238217592596</v>
      </c>
      <c r="AB89" s="2">
        <v>42800.005729166667</v>
      </c>
      <c r="AD89">
        <v>2</v>
      </c>
      <c r="AE89" t="str">
        <f t="shared" ca="1" si="20"/>
        <v>Snapshots</v>
      </c>
      <c r="AF89" t="str">
        <f t="shared" ca="1" si="21"/>
        <v>Avitus_1.4.0.59-20170315</v>
      </c>
      <c r="AG89" t="str">
        <f t="shared" ca="1" si="22"/>
        <v>NoWaive</v>
      </c>
      <c r="AH89" t="str">
        <f t="shared" ca="1" si="23"/>
        <v>P2</v>
      </c>
    </row>
    <row r="90" spans="1:34" x14ac:dyDescent="0.3">
      <c r="A90">
        <f t="shared" si="16"/>
        <v>24</v>
      </c>
      <c r="B90">
        <f t="shared" si="17"/>
        <v>5</v>
      </c>
      <c r="C90" s="4">
        <f t="shared" ca="1" si="18"/>
        <v>95780</v>
      </c>
      <c r="D90">
        <v>95780</v>
      </c>
      <c r="E90" t="s">
        <v>218</v>
      </c>
      <c r="F90" t="s">
        <v>55</v>
      </c>
      <c r="G90" t="s">
        <v>182</v>
      </c>
      <c r="H90" t="s">
        <v>184</v>
      </c>
      <c r="I90" t="s">
        <v>245</v>
      </c>
      <c r="J90" t="s">
        <v>123</v>
      </c>
      <c r="K90" t="str">
        <f t="shared" ca="1" si="19"/>
        <v>.</v>
      </c>
      <c r="L90" t="s">
        <v>484</v>
      </c>
      <c r="M90" t="s">
        <v>630</v>
      </c>
      <c r="N90" t="s">
        <v>372</v>
      </c>
      <c r="Q90" t="s">
        <v>82</v>
      </c>
      <c r="S90" t="s">
        <v>269</v>
      </c>
      <c r="T90" t="s">
        <v>23</v>
      </c>
      <c r="U90" t="s">
        <v>22</v>
      </c>
      <c r="V90" t="s">
        <v>29</v>
      </c>
      <c r="W90" t="s">
        <v>44</v>
      </c>
      <c r="X90" t="s">
        <v>218</v>
      </c>
      <c r="Y90" t="s">
        <v>484</v>
      </c>
      <c r="AA90" s="2">
        <v>42779.104201388887</v>
      </c>
      <c r="AB90" s="2">
        <v>42796.223101851851</v>
      </c>
      <c r="AD90">
        <v>2</v>
      </c>
      <c r="AE90" t="str">
        <f t="shared" ca="1" si="20"/>
        <v>Snapshots</v>
      </c>
      <c r="AF90" t="str">
        <f t="shared" ca="1" si="21"/>
        <v>Avitus_1.4.0.59-20170315</v>
      </c>
      <c r="AG90" t="str">
        <f t="shared" ca="1" si="22"/>
        <v>NoWaive</v>
      </c>
      <c r="AH90" t="str">
        <f t="shared" ca="1" si="23"/>
        <v>P0</v>
      </c>
    </row>
    <row r="91" spans="1:34" x14ac:dyDescent="0.3">
      <c r="A91">
        <f t="shared" si="16"/>
        <v>42187</v>
      </c>
      <c r="B91">
        <f t="shared" si="17"/>
        <v>42187</v>
      </c>
      <c r="C91" s="4">
        <f t="shared" ca="1" si="18"/>
        <v>0</v>
      </c>
      <c r="J91" t="s">
        <v>123</v>
      </c>
      <c r="K91" t="str">
        <f t="shared" ca="1" si="19"/>
        <v>.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42187</v>
      </c>
      <c r="B92">
        <f t="shared" si="17"/>
        <v>42187</v>
      </c>
      <c r="C92" s="4">
        <f t="shared" ca="1" si="18"/>
        <v>0</v>
      </c>
      <c r="J92" t="s">
        <v>123</v>
      </c>
      <c r="K92" t="str">
        <f t="shared" ca="1" si="19"/>
        <v>.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42187</v>
      </c>
      <c r="B93">
        <f t="shared" si="17"/>
        <v>42187</v>
      </c>
      <c r="C93" s="4">
        <f t="shared" ca="1" si="18"/>
        <v>0</v>
      </c>
      <c r="J93" t="s">
        <v>123</v>
      </c>
      <c r="K93" t="str">
        <f t="shared" ca="1" si="19"/>
        <v>.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42187</v>
      </c>
      <c r="B94">
        <f t="shared" si="17"/>
        <v>42187</v>
      </c>
      <c r="C94" s="4">
        <f t="shared" ca="1" si="18"/>
        <v>0</v>
      </c>
      <c r="J94" t="s">
        <v>123</v>
      </c>
      <c r="K94" t="str">
        <f t="shared" ca="1" si="19"/>
        <v>.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42187</v>
      </c>
      <c r="B95">
        <f t="shared" si="17"/>
        <v>42187</v>
      </c>
      <c r="C95" s="4">
        <f t="shared" ca="1" si="18"/>
        <v>0</v>
      </c>
      <c r="J95" t="s">
        <v>123</v>
      </c>
      <c r="K95" t="str">
        <f t="shared" ca="1" si="19"/>
        <v>.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42187</v>
      </c>
      <c r="B96">
        <f t="shared" si="17"/>
        <v>42187</v>
      </c>
      <c r="C96" s="4">
        <f t="shared" ca="1" si="18"/>
        <v>0</v>
      </c>
      <c r="J96" t="s">
        <v>123</v>
      </c>
      <c r="K96" t="str">
        <f t="shared" ca="1" si="19"/>
        <v>.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14" x14ac:dyDescent="0.3">
      <c r="A97">
        <f t="shared" si="16"/>
        <v>42187</v>
      </c>
      <c r="B97">
        <f t="shared" si="17"/>
        <v>42187</v>
      </c>
      <c r="C97" s="4">
        <f t="shared" ca="1" si="18"/>
        <v>0</v>
      </c>
      <c r="J97" t="s">
        <v>123</v>
      </c>
    </row>
    <row r="98" spans="1:14" x14ac:dyDescent="0.3">
      <c r="A98">
        <f t="shared" si="16"/>
        <v>42187</v>
      </c>
      <c r="B98">
        <f t="shared" si="17"/>
        <v>42187</v>
      </c>
      <c r="C98" s="4">
        <f t="shared" ca="1" si="18"/>
        <v>0</v>
      </c>
      <c r="J98" t="s">
        <v>123</v>
      </c>
    </row>
    <row r="99" spans="1:14" x14ac:dyDescent="0.3">
      <c r="A99">
        <f t="shared" si="16"/>
        <v>42187</v>
      </c>
      <c r="B99">
        <f t="shared" si="17"/>
        <v>42187</v>
      </c>
      <c r="C99" s="4">
        <f t="shared" ca="1" si="18"/>
        <v>0</v>
      </c>
      <c r="J99" t="s">
        <v>123</v>
      </c>
    </row>
    <row r="100" spans="1:14" x14ac:dyDescent="0.3">
      <c r="A100">
        <f t="shared" si="16"/>
        <v>42187</v>
      </c>
      <c r="B100">
        <f t="shared" si="17"/>
        <v>42187</v>
      </c>
      <c r="C100" s="4">
        <f t="shared" ca="1" si="18"/>
        <v>0</v>
      </c>
      <c r="J100" t="s">
        <v>123</v>
      </c>
    </row>
    <row r="103" spans="1:14" x14ac:dyDescent="0.3">
      <c r="B103">
        <f>SUBTOTAL(3,D2:D101)</f>
        <v>89</v>
      </c>
      <c r="K103" t="s">
        <v>695</v>
      </c>
    </row>
    <row r="104" spans="1:14" x14ac:dyDescent="0.3">
      <c r="G104" t="s">
        <v>153</v>
      </c>
      <c r="I104" t="str">
        <f>CONCATENATE(MID($K$103,11,5), " Report")</f>
        <v>03-02 Report</v>
      </c>
      <c r="K104" s="6">
        <v>42801</v>
      </c>
    </row>
    <row r="105" spans="1:14" x14ac:dyDescent="0.3">
      <c r="F105" t="s">
        <v>150</v>
      </c>
      <c r="G105">
        <f ca="1">COUNTIFS(K2:K81,"=NTR")</f>
        <v>22</v>
      </c>
      <c r="I105">
        <f ca="1">INDIRECT("'" &amp; $K$103 &amp; "'!$g" &amp; ROW())</f>
        <v>8</v>
      </c>
      <c r="K105" s="7">
        <f ca="1">TODAY()</f>
        <v>42902</v>
      </c>
    </row>
    <row r="106" spans="1:14" x14ac:dyDescent="0.3">
      <c r="F106" t="s">
        <v>151</v>
      </c>
      <c r="G106">
        <f>COUNTIFS(A2:A81,"&lt;3")</f>
        <v>13</v>
      </c>
      <c r="I106">
        <f t="shared" ref="I106:I111" ca="1" si="24">INDIRECT("'" &amp; $K$103 &amp; "'!$g" &amp; ROW())</f>
        <v>7</v>
      </c>
      <c r="K106" s="7"/>
    </row>
    <row r="107" spans="1:14" x14ac:dyDescent="0.3">
      <c r="F107" t="s">
        <v>157</v>
      </c>
      <c r="G107">
        <f>COUNTIFS(B2:B81,"&gt;7",B2:B81,"&lt;400")-11</f>
        <v>10</v>
      </c>
      <c r="I107">
        <f t="shared" ca="1" si="24"/>
        <v>20</v>
      </c>
    </row>
    <row r="108" spans="1:14" x14ac:dyDescent="0.3">
      <c r="F108" t="s">
        <v>152</v>
      </c>
      <c r="G108">
        <f>COUNTIFS(L2:L81,"=Waiver*")</f>
        <v>0</v>
      </c>
      <c r="I108">
        <f t="shared" ca="1" si="24"/>
        <v>0</v>
      </c>
    </row>
    <row r="109" spans="1:14" x14ac:dyDescent="0.3">
      <c r="F109" t="s">
        <v>158</v>
      </c>
      <c r="G109">
        <f>COUNTA(D2:D104)</f>
        <v>89</v>
      </c>
      <c r="I109">
        <f t="shared" ca="1" si="24"/>
        <v>83</v>
      </c>
    </row>
    <row r="110" spans="1:14" x14ac:dyDescent="0.3">
      <c r="F110" t="s">
        <v>159</v>
      </c>
      <c r="G110">
        <v>25</v>
      </c>
      <c r="I110">
        <f t="shared" ca="1" si="24"/>
        <v>25</v>
      </c>
    </row>
    <row r="111" spans="1:14" s="1" customFormat="1" x14ac:dyDescent="0.3">
      <c r="F111" s="1" t="s">
        <v>21</v>
      </c>
      <c r="G111" s="1">
        <f>COUNTIFS(Q2:Q95,$F111)</f>
        <v>8</v>
      </c>
      <c r="I111">
        <f t="shared" ca="1" si="24"/>
        <v>14</v>
      </c>
      <c r="N111" s="10" t="s">
        <v>160</v>
      </c>
    </row>
    <row r="113" spans="5:12" s="1" customFormat="1" x14ac:dyDescent="0.3"/>
    <row r="114" spans="5:12" x14ac:dyDescent="0.3">
      <c r="H114" s="11" t="s">
        <v>184</v>
      </c>
    </row>
    <row r="115" spans="5:12" s="1" customFormat="1" x14ac:dyDescent="0.3">
      <c r="E115" s="1" t="s">
        <v>3</v>
      </c>
      <c r="F115" t="s">
        <v>45</v>
      </c>
      <c r="G115" s="1">
        <f>COUNTIFS($F$2:$F$95,F115 &amp; "*")</f>
        <v>15</v>
      </c>
      <c r="H115" s="1">
        <f>COUNTIFS($F$2:$F$95,F115 &amp; "*",$H$2:$H$95,"P0")</f>
        <v>12</v>
      </c>
      <c r="I115" s="1">
        <f ca="1">INDIRECT("'" &amp; $K$103 &amp; "'!$i" &amp; ROW())</f>
        <v>16</v>
      </c>
      <c r="K115" s="10" t="s">
        <v>239</v>
      </c>
    </row>
    <row r="116" spans="5:12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0</v>
      </c>
      <c r="I116" s="1">
        <f t="shared" ref="I116:I131" ca="1" si="27">INDIRECT("'" &amp; $K$103 &amp; "'!$i" &amp; ROW())</f>
        <v>1</v>
      </c>
      <c r="K116" s="4" t="s">
        <v>238</v>
      </c>
    </row>
    <row r="117" spans="5:12" x14ac:dyDescent="0.3">
      <c r="F117" t="s">
        <v>63</v>
      </c>
      <c r="G117" s="1">
        <f t="shared" si="25"/>
        <v>9</v>
      </c>
      <c r="H117" s="1">
        <f t="shared" si="26"/>
        <v>8</v>
      </c>
      <c r="I117" s="1">
        <f t="shared" ca="1" si="27"/>
        <v>5</v>
      </c>
    </row>
    <row r="118" spans="5:12" x14ac:dyDescent="0.3">
      <c r="F118" t="s">
        <v>70</v>
      </c>
      <c r="G118" s="1">
        <f t="shared" si="25"/>
        <v>3</v>
      </c>
      <c r="H118" s="1">
        <f t="shared" si="26"/>
        <v>3</v>
      </c>
      <c r="I118" s="1">
        <f t="shared" ca="1" si="27"/>
        <v>3</v>
      </c>
    </row>
    <row r="119" spans="5:12" x14ac:dyDescent="0.3">
      <c r="F119" t="s">
        <v>253</v>
      </c>
      <c r="G119" s="1">
        <f t="shared" si="25"/>
        <v>8</v>
      </c>
      <c r="H119" s="1">
        <f t="shared" si="26"/>
        <v>8</v>
      </c>
      <c r="I119" s="1">
        <f t="shared" ca="1" si="27"/>
        <v>11</v>
      </c>
      <c r="K119" t="s">
        <v>161</v>
      </c>
    </row>
    <row r="120" spans="5:12" x14ac:dyDescent="0.3">
      <c r="F120" t="s">
        <v>48</v>
      </c>
      <c r="G120" s="1">
        <f t="shared" si="25"/>
        <v>1</v>
      </c>
      <c r="H120" s="1">
        <f t="shared" si="26"/>
        <v>1</v>
      </c>
      <c r="I120" s="1">
        <f t="shared" ca="1" si="27"/>
        <v>1</v>
      </c>
      <c r="K120" t="s">
        <v>162</v>
      </c>
    </row>
    <row r="121" spans="5:12" x14ac:dyDescent="0.3">
      <c r="F121" t="s">
        <v>215</v>
      </c>
      <c r="G121" s="1">
        <f t="shared" si="25"/>
        <v>1</v>
      </c>
      <c r="H121" s="1">
        <f t="shared" si="26"/>
        <v>0</v>
      </c>
      <c r="I121" s="1">
        <f t="shared" ca="1" si="27"/>
        <v>1</v>
      </c>
      <c r="K121" t="s">
        <v>163</v>
      </c>
    </row>
    <row r="122" spans="5:12" x14ac:dyDescent="0.3">
      <c r="F122" t="s">
        <v>28</v>
      </c>
      <c r="G122" s="1">
        <f t="shared" si="25"/>
        <v>7</v>
      </c>
      <c r="H122" s="1">
        <f t="shared" si="26"/>
        <v>5</v>
      </c>
      <c r="I122" s="1">
        <f t="shared" ca="1" si="27"/>
        <v>13</v>
      </c>
      <c r="K122" t="s">
        <v>164</v>
      </c>
    </row>
    <row r="123" spans="5:12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2" x14ac:dyDescent="0.3">
      <c r="F124" t="s">
        <v>42</v>
      </c>
      <c r="G124" s="1">
        <f t="shared" si="25"/>
        <v>4</v>
      </c>
      <c r="H124" s="1">
        <f t="shared" si="26"/>
        <v>2</v>
      </c>
      <c r="I124" s="1">
        <f t="shared" ca="1" si="27"/>
        <v>3</v>
      </c>
      <c r="K124" s="4" t="s">
        <v>176</v>
      </c>
    </row>
    <row r="125" spans="5:12" x14ac:dyDescent="0.3">
      <c r="F125" t="s">
        <v>75</v>
      </c>
      <c r="G125" s="1">
        <f t="shared" si="25"/>
        <v>10</v>
      </c>
      <c r="H125" s="1">
        <f t="shared" si="26"/>
        <v>5</v>
      </c>
      <c r="I125" s="1">
        <f t="shared" ca="1" si="27"/>
        <v>12</v>
      </c>
    </row>
    <row r="126" spans="5:12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52</v>
      </c>
    </row>
    <row r="127" spans="5:12" x14ac:dyDescent="0.3">
      <c r="F127" t="s">
        <v>97</v>
      </c>
      <c r="G127" s="1">
        <f t="shared" si="25"/>
        <v>1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10</v>
      </c>
    </row>
    <row r="128" spans="5:12" x14ac:dyDescent="0.3">
      <c r="F128" t="s">
        <v>230</v>
      </c>
      <c r="G128" s="1">
        <f t="shared" si="25"/>
        <v>1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27</v>
      </c>
    </row>
    <row r="129" spans="5:13" x14ac:dyDescent="0.3">
      <c r="F129" t="s">
        <v>19</v>
      </c>
      <c r="G129" s="1">
        <f t="shared" si="25"/>
        <v>1</v>
      </c>
      <c r="H129" s="1">
        <f t="shared" si="26"/>
        <v>0</v>
      </c>
      <c r="I129" s="1">
        <f t="shared" ca="1" si="27"/>
        <v>3</v>
      </c>
      <c r="K129" t="s">
        <v>203</v>
      </c>
      <c r="L129">
        <f>COUNTIFS(H2:H95, "unspecified")</f>
        <v>0</v>
      </c>
    </row>
    <row r="130" spans="5:13" x14ac:dyDescent="0.3">
      <c r="F130" t="s">
        <v>86</v>
      </c>
      <c r="G130" s="1">
        <f t="shared" si="25"/>
        <v>18</v>
      </c>
      <c r="H130" s="1">
        <f t="shared" si="26"/>
        <v>4</v>
      </c>
      <c r="I130" s="1">
        <f t="shared" ca="1" si="27"/>
        <v>15</v>
      </c>
    </row>
    <row r="131" spans="5:13" s="1" customFormat="1" x14ac:dyDescent="0.3">
      <c r="F131" s="1" t="s">
        <v>55</v>
      </c>
      <c r="G131" s="1">
        <f t="shared" si="25"/>
        <v>7</v>
      </c>
      <c r="H131" s="1">
        <f t="shared" si="26"/>
        <v>3</v>
      </c>
      <c r="I131" s="1">
        <f t="shared" ca="1" si="27"/>
        <v>5</v>
      </c>
      <c r="L131" s="1">
        <f>SUM(L126:L129)</f>
        <v>89</v>
      </c>
    </row>
    <row r="132" spans="5:13" s="1" customFormat="1" x14ac:dyDescent="0.3">
      <c r="G132" s="1">
        <f>SUM(G115:G131)</f>
        <v>87</v>
      </c>
      <c r="H132" s="1">
        <f>SUM(H115:H131)</f>
        <v>51</v>
      </c>
      <c r="I132" s="1">
        <f ca="1">SUM(I115:I130)</f>
        <v>84</v>
      </c>
    </row>
    <row r="133" spans="5:13" s="1" customFormat="1" x14ac:dyDescent="0.3">
      <c r="F133"/>
      <c r="G133"/>
      <c r="I133"/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6</v>
      </c>
      <c r="I136" s="1" t="str">
        <f ca="1">INDIRECT("'" &amp; $K$103 &amp; "'!$f" &amp; ROW())</f>
        <v>Blocker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53</v>
      </c>
      <c r="I137" s="1" t="str">
        <f ca="1">INDIRECT("'" &amp; $K$103 &amp; "'!$f" &amp; ROW())</f>
        <v>Critical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30</v>
      </c>
      <c r="I138" s="1" t="str">
        <f ca="1">INDIRECT("'" &amp; $K$103 &amp; "'!$f" &amp; ROW())</f>
        <v>Major</v>
      </c>
    </row>
    <row r="139" spans="5:13" x14ac:dyDescent="0.3">
      <c r="G139">
        <f>SUM(G136:G138)</f>
        <v>89</v>
      </c>
      <c r="I139">
        <f ca="1">INDIRECT("'" &amp; $K$103 &amp; "'!$f" &amp; ROW())</f>
        <v>0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46</v>
      </c>
      <c r="I141" t="str">
        <f t="shared" ref="I141:I147" ca="1" si="29">INDIRECT("'" &amp; $K$103 &amp; "'!$f" &amp;ROW())</f>
        <v>Avitus</v>
      </c>
    </row>
    <row r="142" spans="5:13" s="1" customFormat="1" x14ac:dyDescent="0.3">
      <c r="E142"/>
      <c r="F142" t="s">
        <v>77</v>
      </c>
      <c r="G142">
        <f t="shared" si="28"/>
        <v>3</v>
      </c>
      <c r="I142" t="str">
        <f t="shared" ca="1" si="29"/>
        <v>Astra</v>
      </c>
    </row>
    <row r="143" spans="5:13" x14ac:dyDescent="0.3">
      <c r="F143" t="s">
        <v>43</v>
      </c>
      <c r="G143">
        <f t="shared" si="28"/>
        <v>11</v>
      </c>
      <c r="I143" t="str">
        <f t="shared" ca="1" si="29"/>
        <v>Atlas</v>
      </c>
    </row>
    <row r="144" spans="5:13" s="1" customFormat="1" x14ac:dyDescent="0.3">
      <c r="E144"/>
      <c r="F144" t="s">
        <v>29</v>
      </c>
      <c r="G144">
        <f t="shared" si="28"/>
        <v>25</v>
      </c>
      <c r="I144" t="str">
        <f t="shared" ca="1" si="29"/>
        <v>Aurora</v>
      </c>
    </row>
    <row r="145" spans="5:9" x14ac:dyDescent="0.3">
      <c r="F145" t="s">
        <v>476</v>
      </c>
      <c r="G145">
        <f t="shared" si="28"/>
        <v>1</v>
      </c>
      <c r="I145" t="str">
        <f t="shared" ca="1" si="29"/>
        <v>PPI</v>
      </c>
    </row>
    <row r="146" spans="5:9" x14ac:dyDescent="0.3">
      <c r="F146" t="s">
        <v>394</v>
      </c>
      <c r="G146">
        <f t="shared" si="28"/>
        <v>2</v>
      </c>
      <c r="I146" t="str">
        <f t="shared" ca="1" si="29"/>
        <v>TS2</v>
      </c>
    </row>
    <row r="147" spans="5:9" x14ac:dyDescent="0.3">
      <c r="F147" t="s">
        <v>156</v>
      </c>
      <c r="G147">
        <f>COUNTIFS($V$2:$V$81,$F147)</f>
        <v>1</v>
      </c>
      <c r="I147" t="str">
        <f t="shared" ca="1" si="29"/>
        <v>unspecified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89</v>
      </c>
      <c r="I149" s="1">
        <f ca="1">SUM(I141:I147)</f>
        <v>0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1</v>
      </c>
      <c r="I152">
        <f ca="1">IFERROR(VLOOKUP($F152,INDIRECT("'"&amp;$K$103&amp;"'!$f$152:$i$164"),2,FALSE)," None Targeted")</f>
        <v>1</v>
      </c>
    </row>
    <row r="153" spans="5:9" x14ac:dyDescent="0.3">
      <c r="F153" t="s">
        <v>278</v>
      </c>
      <c r="G153">
        <f>COUNTIFS($M$2:$M$95,$F153)</f>
        <v>1</v>
      </c>
      <c r="I153">
        <f t="shared" ref="I153:I165" ca="1" si="30">IFERROR(VLOOKUP($F153,INDIRECT("'"&amp;$K$103&amp;"'!$f$152:$i$164"),2,FALSE)," None Targeted")</f>
        <v>3</v>
      </c>
    </row>
    <row r="154" spans="5:9" x14ac:dyDescent="0.3">
      <c r="F154" t="s">
        <v>493</v>
      </c>
      <c r="G154">
        <f t="shared" ref="G154:G165" si="31">COUNTIFS($M$2:$M$81,$F154)</f>
        <v>1</v>
      </c>
      <c r="I154">
        <f t="shared" ca="1" si="30"/>
        <v>7</v>
      </c>
    </row>
    <row r="155" spans="5:9" x14ac:dyDescent="0.3">
      <c r="F155" t="s">
        <v>494</v>
      </c>
      <c r="G155">
        <f t="shared" si="31"/>
        <v>12</v>
      </c>
      <c r="I155">
        <f t="shared" ca="1" si="30"/>
        <v>7</v>
      </c>
    </row>
    <row r="156" spans="5:9" x14ac:dyDescent="0.3">
      <c r="G156">
        <f t="shared" si="31"/>
        <v>0</v>
      </c>
      <c r="I156" t="str">
        <f t="shared" ca="1" si="30"/>
        <v xml:space="preserve"> None Targeted</v>
      </c>
    </row>
    <row r="157" spans="5:9" x14ac:dyDescent="0.3">
      <c r="G157">
        <f t="shared" si="31"/>
        <v>0</v>
      </c>
      <c r="I157" t="str">
        <f t="shared" ca="1" si="30"/>
        <v xml:space="preserve"> None Targeted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66" priority="4">
      <formula>IF(AND(F2 &lt;&gt; AE2, AE2 &lt;&gt; "NTR"), 1,0)</formula>
    </cfRule>
  </conditionalFormatting>
  <conditionalFormatting sqref="M2:M100">
    <cfRule type="expression" dxfId="65" priority="3">
      <formula>IF(AND(M2&lt;&gt;AF2,AF2 &lt;&gt; "---"),IF(AF2 &lt;&gt; "NoTarg",1,0),0)</formula>
    </cfRule>
  </conditionalFormatting>
  <conditionalFormatting sqref="L2:L100">
    <cfRule type="expression" dxfId="64" priority="2">
      <formula>IF(AND(L2 &lt;&gt; AG2, AG2 &lt;&gt; "NoWaive"), 1,0)</formula>
    </cfRule>
  </conditionalFormatting>
  <conditionalFormatting sqref="H2:H100">
    <cfRule type="expression" dxfId="63" priority="1">
      <formula>IF(AND(H2 &lt;&gt; AH2, AH2 &lt;&gt; "NTR"), 1,0)</formula>
    </cfRule>
  </conditionalFormatting>
  <conditionalFormatting sqref="A2:BA500">
    <cfRule type="expression" dxfId="62" priority="5">
      <formula>MOD(ROW(),2)=0</formula>
    </cfRule>
  </conditionalFormatting>
  <hyperlinks>
    <hyperlink ref="K115" r:id="rId1"/>
    <hyperlink ref="K1" location="'bugs-2017-03-07'!K118" display="Prev Notes"/>
    <hyperlink ref="N111" location="'bugs-2017-03-07'!A2" display="Top"/>
    <hyperlink ref="K124" location="OverTime!A1" display="OverTime"/>
    <hyperlink ref="K116" r:id="rId2"/>
    <hyperlink ref="E63" r:id="rId3" display="moorthy.mm@hpe.com"/>
    <hyperlink ref="E62" r:id="rId4" display="gabriel.vicoveanu@hpe.com"/>
    <hyperlink ref="E50" r:id="rId5" display="akshay.ballal@hpe.com"/>
    <hyperlink ref="K137" r:id="rId6"/>
    <hyperlink ref="K134" r:id="rId7"/>
    <hyperlink ref="E71" r:id="rId8" display="matt.dumm@hpe.com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2401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402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403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404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405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406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407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408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409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AH174"/>
  <sheetViews>
    <sheetView zoomScale="65" zoomScaleNormal="65" workbookViewId="0">
      <pane ySplit="1" topLeftCell="A95" activePane="bottomLeft" state="frozen"/>
      <selection pane="bottomLeft" activeCell="I105" sqref="I105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9.77734375" customWidth="1"/>
    <col min="7" max="7" width="18.6640625" customWidth="1"/>
    <col min="8" max="8" width="5.109375" customWidth="1"/>
    <col min="9" max="9" width="20.88671875" customWidth="1"/>
    <col min="10" max="10" width="33.77734375" customWidth="1"/>
    <col min="11" max="11" width="36.77734375" customWidth="1"/>
    <col min="12" max="12" width="12.44140625" customWidth="1"/>
    <col min="13" max="13" width="24.33203125" customWidth="1"/>
    <col min="14" max="14" width="119.44140625" customWidth="1"/>
    <col min="15" max="15" width="10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83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02-Mar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15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135</v>
      </c>
      <c r="B2">
        <f t="shared" ref="B2:B33" si="1">DAYS360(AB2,$K$104)</f>
        <v>17</v>
      </c>
      <c r="C2" s="4">
        <f t="shared" ref="C2:C33" ca="1" si="2">HYPERLINK($N$174 &amp; INDIRECT("d" &amp; ROW()),INDIRECT("d" &amp; ROW()))</f>
        <v>90773</v>
      </c>
      <c r="D2">
        <v>90773</v>
      </c>
      <c r="E2" t="s">
        <v>412</v>
      </c>
      <c r="F2" t="s">
        <v>45</v>
      </c>
      <c r="G2" t="s">
        <v>46</v>
      </c>
      <c r="H2" t="s">
        <v>94</v>
      </c>
      <c r="I2" t="s">
        <v>30</v>
      </c>
      <c r="J2" t="s">
        <v>123</v>
      </c>
      <c r="K2" t="str">
        <f t="shared" ref="K2:K33" ca="1" si="3">IFERROR(VLOOKUP($D2,INDIRECT("'" &amp; $K$103 &amp; "'!$C$2:$k$90"),8,FALSE),"NTR")</f>
        <v>.</v>
      </c>
      <c r="L2" t="s">
        <v>484</v>
      </c>
      <c r="M2" t="s">
        <v>484</v>
      </c>
      <c r="N2" t="s">
        <v>294</v>
      </c>
      <c r="Q2" t="s">
        <v>82</v>
      </c>
      <c r="S2" t="s">
        <v>269</v>
      </c>
      <c r="T2" t="s">
        <v>36</v>
      </c>
      <c r="U2" t="s">
        <v>35</v>
      </c>
      <c r="V2" t="s">
        <v>29</v>
      </c>
      <c r="W2" t="s">
        <v>44</v>
      </c>
      <c r="X2" t="s">
        <v>272</v>
      </c>
      <c r="Y2" t="s">
        <v>100</v>
      </c>
      <c r="AA2" s="2">
        <v>42660.272858796299</v>
      </c>
      <c r="AB2" s="2">
        <v>42781.136886574073</v>
      </c>
      <c r="AD2">
        <v>5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92</v>
      </c>
      <c r="B3">
        <f t="shared" si="1"/>
        <v>17</v>
      </c>
      <c r="C3" s="4">
        <f t="shared" ca="1" si="2"/>
        <v>93106</v>
      </c>
      <c r="D3">
        <v>93106</v>
      </c>
      <c r="E3" t="s">
        <v>412</v>
      </c>
      <c r="F3" t="s">
        <v>45</v>
      </c>
      <c r="G3" t="s">
        <v>46</v>
      </c>
      <c r="H3" t="s">
        <v>184</v>
      </c>
      <c r="I3" t="s">
        <v>245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295</v>
      </c>
      <c r="Q3" t="s">
        <v>82</v>
      </c>
      <c r="S3" t="s">
        <v>269</v>
      </c>
      <c r="T3" t="s">
        <v>36</v>
      </c>
      <c r="U3" t="s">
        <v>39</v>
      </c>
      <c r="V3" t="s">
        <v>82</v>
      </c>
      <c r="W3" t="s">
        <v>95</v>
      </c>
      <c r="X3" t="s">
        <v>272</v>
      </c>
      <c r="Y3" t="s">
        <v>100</v>
      </c>
      <c r="AA3" s="2">
        <v>42704.326469907406</v>
      </c>
      <c r="AB3" s="2">
        <v>42781.164571759262</v>
      </c>
      <c r="AD3">
        <v>4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P0</v>
      </c>
    </row>
    <row r="4" spans="1:34" x14ac:dyDescent="0.3">
      <c r="A4">
        <f t="shared" si="0"/>
        <v>45</v>
      </c>
      <c r="B4">
        <f t="shared" si="1"/>
        <v>2</v>
      </c>
      <c r="C4" s="4">
        <f t="shared" ca="1" si="2"/>
        <v>94665</v>
      </c>
      <c r="D4">
        <v>94665</v>
      </c>
      <c r="E4" t="s">
        <v>251</v>
      </c>
      <c r="F4" t="s">
        <v>45</v>
      </c>
      <c r="G4" t="s">
        <v>55</v>
      </c>
      <c r="H4" t="s">
        <v>184</v>
      </c>
      <c r="I4" t="s">
        <v>68</v>
      </c>
      <c r="J4" t="s">
        <v>123</v>
      </c>
      <c r="K4" t="str">
        <f t="shared" ca="1" si="3"/>
        <v>.</v>
      </c>
      <c r="L4" t="s">
        <v>484</v>
      </c>
      <c r="M4" t="s">
        <v>630</v>
      </c>
      <c r="N4" t="s">
        <v>298</v>
      </c>
      <c r="O4" t="s">
        <v>123</v>
      </c>
      <c r="P4" t="s">
        <v>123</v>
      </c>
      <c r="Q4" t="s">
        <v>82</v>
      </c>
      <c r="S4" t="s">
        <v>269</v>
      </c>
      <c r="T4" t="s">
        <v>36</v>
      </c>
      <c r="U4" t="s">
        <v>35</v>
      </c>
      <c r="V4" t="s">
        <v>82</v>
      </c>
      <c r="W4" t="s">
        <v>95</v>
      </c>
      <c r="X4" t="s">
        <v>145</v>
      </c>
      <c r="Y4" t="s">
        <v>484</v>
      </c>
      <c r="Z4" t="s">
        <v>192</v>
      </c>
      <c r="AA4" s="2">
        <v>42752.942291666666</v>
      </c>
      <c r="AB4" s="2">
        <v>42794.320231481484</v>
      </c>
      <c r="AD4">
        <v>8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38</v>
      </c>
      <c r="B5">
        <f t="shared" si="1"/>
        <v>1</v>
      </c>
      <c r="C5" s="4">
        <f t="shared" ca="1" si="2"/>
        <v>94952</v>
      </c>
      <c r="D5">
        <v>94952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639</v>
      </c>
      <c r="N5" t="s">
        <v>301</v>
      </c>
      <c r="O5" t="s">
        <v>123</v>
      </c>
      <c r="P5" t="s">
        <v>123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192</v>
      </c>
      <c r="AA5" s="2">
        <v>42759.143217592595</v>
      </c>
      <c r="AB5" s="2">
        <v>42795.058958333335</v>
      </c>
      <c r="AD5">
        <v>4</v>
      </c>
      <c r="AE5" t="str">
        <f t="shared" ca="1" si="4"/>
        <v>ADE</v>
      </c>
      <c r="AF5" t="str">
        <f t="shared" ca="1" si="5"/>
        <v xml:space="preserve"> ---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37</v>
      </c>
      <c r="B6">
        <f t="shared" si="1"/>
        <v>1</v>
      </c>
      <c r="C6" s="4">
        <f t="shared" ca="1" si="2"/>
        <v>95010</v>
      </c>
      <c r="D6">
        <v>95010</v>
      </c>
      <c r="E6" t="s">
        <v>251</v>
      </c>
      <c r="F6" t="s">
        <v>45</v>
      </c>
      <c r="G6" t="s">
        <v>55</v>
      </c>
      <c r="H6" t="s">
        <v>184</v>
      </c>
      <c r="I6" t="s">
        <v>81</v>
      </c>
      <c r="J6" t="s">
        <v>123</v>
      </c>
      <c r="K6" t="str">
        <f t="shared" ca="1" si="3"/>
        <v>.</v>
      </c>
      <c r="L6" t="s">
        <v>484</v>
      </c>
      <c r="M6" t="s">
        <v>639</v>
      </c>
      <c r="N6" t="s">
        <v>302</v>
      </c>
      <c r="O6" t="s">
        <v>123</v>
      </c>
      <c r="P6" t="s">
        <v>123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AA6" s="2">
        <v>42760.091064814813</v>
      </c>
      <c r="AB6" s="2">
        <v>42795.057928240742</v>
      </c>
      <c r="AD6">
        <v>6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36</v>
      </c>
      <c r="B7">
        <f t="shared" si="1"/>
        <v>11</v>
      </c>
      <c r="C7" s="4">
        <f t="shared" ca="1" si="2"/>
        <v>95080</v>
      </c>
      <c r="D7">
        <v>95080</v>
      </c>
      <c r="E7" t="s">
        <v>140</v>
      </c>
      <c r="F7" t="s">
        <v>45</v>
      </c>
      <c r="G7" t="s">
        <v>131</v>
      </c>
      <c r="H7" t="s">
        <v>184</v>
      </c>
      <c r="I7" t="s">
        <v>245</v>
      </c>
      <c r="J7" t="s">
        <v>123</v>
      </c>
      <c r="K7" t="str">
        <f t="shared" ca="1" si="3"/>
        <v>.</v>
      </c>
      <c r="L7" t="s">
        <v>484</v>
      </c>
      <c r="M7" t="s">
        <v>493</v>
      </c>
      <c r="N7" t="s">
        <v>303</v>
      </c>
      <c r="O7" t="s">
        <v>123</v>
      </c>
      <c r="P7" t="s">
        <v>178</v>
      </c>
      <c r="Q7" t="s">
        <v>82</v>
      </c>
      <c r="S7" t="s">
        <v>269</v>
      </c>
      <c r="T7" t="s">
        <v>36</v>
      </c>
      <c r="U7" t="s">
        <v>22</v>
      </c>
      <c r="V7" t="s">
        <v>29</v>
      </c>
      <c r="W7" t="s">
        <v>107</v>
      </c>
      <c r="X7" t="s">
        <v>140</v>
      </c>
      <c r="Y7" t="s">
        <v>484</v>
      </c>
      <c r="AA7" s="2">
        <v>42761.819432870368</v>
      </c>
      <c r="AB7" s="2">
        <v>42787.022581018522</v>
      </c>
      <c r="AD7">
        <v>1</v>
      </c>
      <c r="AE7" t="str">
        <f t="shared" ca="1" si="4"/>
        <v>ADE</v>
      </c>
      <c r="AF7" t="str">
        <f t="shared" ca="1" si="5"/>
        <v>Avitus_1.4.0.57-20170301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24</v>
      </c>
      <c r="B8">
        <f t="shared" si="1"/>
        <v>18</v>
      </c>
      <c r="C8" s="4">
        <f t="shared" ca="1" si="2"/>
        <v>95630</v>
      </c>
      <c r="D8">
        <v>95630</v>
      </c>
      <c r="E8" t="s">
        <v>248</v>
      </c>
      <c r="F8" t="s">
        <v>45</v>
      </c>
      <c r="G8" t="s">
        <v>55</v>
      </c>
      <c r="H8" t="s">
        <v>94</v>
      </c>
      <c r="I8" t="s">
        <v>249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289</v>
      </c>
      <c r="Q8" t="s">
        <v>82</v>
      </c>
      <c r="S8" t="s">
        <v>269</v>
      </c>
      <c r="T8" t="s">
        <v>51</v>
      </c>
      <c r="U8" t="s">
        <v>39</v>
      </c>
      <c r="V8" t="s">
        <v>82</v>
      </c>
      <c r="W8" t="s">
        <v>95</v>
      </c>
      <c r="X8" t="s">
        <v>290</v>
      </c>
      <c r="Y8" t="s">
        <v>484</v>
      </c>
      <c r="AA8" s="2">
        <v>42774.405694444446</v>
      </c>
      <c r="AB8" s="2">
        <v>42780.191840277781</v>
      </c>
      <c r="AD8">
        <v>4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P2</v>
      </c>
    </row>
    <row r="9" spans="1:34" x14ac:dyDescent="0.3">
      <c r="A9">
        <f t="shared" si="0"/>
        <v>16</v>
      </c>
      <c r="B9">
        <f t="shared" si="1"/>
        <v>11</v>
      </c>
      <c r="C9" s="4">
        <f t="shared" ca="1" si="2"/>
        <v>96027</v>
      </c>
      <c r="D9">
        <v>96027</v>
      </c>
      <c r="E9" t="s">
        <v>138</v>
      </c>
      <c r="F9" t="s">
        <v>45</v>
      </c>
      <c r="G9" t="s">
        <v>445</v>
      </c>
      <c r="H9" t="s">
        <v>184</v>
      </c>
      <c r="I9" t="s">
        <v>68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458</v>
      </c>
      <c r="Q9" t="s">
        <v>82</v>
      </c>
      <c r="S9" t="s">
        <v>269</v>
      </c>
      <c r="T9" t="s">
        <v>23</v>
      </c>
      <c r="U9" t="s">
        <v>22</v>
      </c>
      <c r="V9" t="s">
        <v>29</v>
      </c>
      <c r="W9" t="s">
        <v>54</v>
      </c>
      <c r="X9" t="s">
        <v>412</v>
      </c>
      <c r="Y9" t="s">
        <v>484</v>
      </c>
      <c r="Z9" t="s">
        <v>119</v>
      </c>
      <c r="AA9" s="2">
        <v>42782.220729166664</v>
      </c>
      <c r="AB9" s="2">
        <v>42787.290520833332</v>
      </c>
      <c r="AD9">
        <v>2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P0</v>
      </c>
    </row>
    <row r="10" spans="1:34" x14ac:dyDescent="0.3">
      <c r="A10">
        <f t="shared" si="0"/>
        <v>11</v>
      </c>
      <c r="B10">
        <f t="shared" si="1"/>
        <v>10</v>
      </c>
      <c r="C10" s="4">
        <f t="shared" ca="1" si="2"/>
        <v>96257</v>
      </c>
      <c r="D10">
        <v>96257</v>
      </c>
      <c r="E10" t="s">
        <v>110</v>
      </c>
      <c r="F10" t="s">
        <v>45</v>
      </c>
      <c r="G10" t="s">
        <v>46</v>
      </c>
      <c r="H10" t="s">
        <v>94</v>
      </c>
      <c r="I10" t="s">
        <v>249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535</v>
      </c>
      <c r="Q10" t="s">
        <v>82</v>
      </c>
      <c r="S10" t="s">
        <v>269</v>
      </c>
      <c r="T10" t="s">
        <v>23</v>
      </c>
      <c r="U10" t="s">
        <v>39</v>
      </c>
      <c r="V10" t="s">
        <v>82</v>
      </c>
      <c r="W10" t="s">
        <v>90</v>
      </c>
      <c r="X10" t="s">
        <v>536</v>
      </c>
      <c r="Y10" t="s">
        <v>484</v>
      </c>
      <c r="AA10" s="2">
        <v>42787.972685185188</v>
      </c>
      <c r="AB10" s="2">
        <v>42788.34302083333</v>
      </c>
      <c r="AD10">
        <v>3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P2</v>
      </c>
    </row>
    <row r="11" spans="1:34" x14ac:dyDescent="0.3">
      <c r="A11">
        <f t="shared" si="0"/>
        <v>8</v>
      </c>
      <c r="B11">
        <f t="shared" si="1"/>
        <v>5</v>
      </c>
      <c r="C11" s="4">
        <f t="shared" ca="1" si="2"/>
        <v>96357</v>
      </c>
      <c r="D11">
        <v>96357</v>
      </c>
      <c r="E11" t="s">
        <v>248</v>
      </c>
      <c r="F11" t="s">
        <v>45</v>
      </c>
      <c r="G11" t="s">
        <v>55</v>
      </c>
      <c r="H11" t="s">
        <v>184</v>
      </c>
      <c r="I11" t="s">
        <v>81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585</v>
      </c>
      <c r="Q11" t="s">
        <v>82</v>
      </c>
      <c r="S11" t="s">
        <v>269</v>
      </c>
      <c r="T11" t="s">
        <v>36</v>
      </c>
      <c r="U11" t="s">
        <v>35</v>
      </c>
      <c r="V11" t="s">
        <v>82</v>
      </c>
      <c r="W11" t="s">
        <v>95</v>
      </c>
      <c r="X11" t="s">
        <v>410</v>
      </c>
      <c r="Y11" t="s">
        <v>484</v>
      </c>
      <c r="AA11" s="2">
        <v>42790.228784722225</v>
      </c>
      <c r="AB11" s="2">
        <v>42793.251180555555</v>
      </c>
      <c r="AD11">
        <v>1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8</v>
      </c>
      <c r="B12">
        <f t="shared" si="1"/>
        <v>2</v>
      </c>
      <c r="C12" s="4">
        <f t="shared" ca="1" si="2"/>
        <v>96363</v>
      </c>
      <c r="D12">
        <v>96363</v>
      </c>
      <c r="E12" t="s">
        <v>297</v>
      </c>
      <c r="F12" t="s">
        <v>45</v>
      </c>
      <c r="G12" t="s">
        <v>46</v>
      </c>
      <c r="H12" t="s">
        <v>184</v>
      </c>
      <c r="I12" t="s">
        <v>81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586</v>
      </c>
      <c r="Q12" t="s">
        <v>82</v>
      </c>
      <c r="S12" t="s">
        <v>269</v>
      </c>
      <c r="T12" t="s">
        <v>23</v>
      </c>
      <c r="U12" t="s">
        <v>22</v>
      </c>
      <c r="V12" t="s">
        <v>82</v>
      </c>
      <c r="W12" t="s">
        <v>54</v>
      </c>
      <c r="X12" t="s">
        <v>410</v>
      </c>
      <c r="Y12" t="s">
        <v>484</v>
      </c>
      <c r="AA12" s="2">
        <v>42790.244618055556</v>
      </c>
      <c r="AB12" s="2">
        <v>42794.949467592596</v>
      </c>
      <c r="AD12">
        <v>2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8</v>
      </c>
      <c r="B13">
        <f t="shared" si="1"/>
        <v>5</v>
      </c>
      <c r="C13" s="4">
        <f t="shared" ca="1" si="2"/>
        <v>96366</v>
      </c>
      <c r="D13">
        <v>96366</v>
      </c>
      <c r="E13" t="s">
        <v>59</v>
      </c>
      <c r="F13" t="s">
        <v>45</v>
      </c>
      <c r="G13" t="s">
        <v>46</v>
      </c>
      <c r="H13" t="s">
        <v>184</v>
      </c>
      <c r="I13" t="s">
        <v>81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587</v>
      </c>
      <c r="P13" t="s">
        <v>117</v>
      </c>
      <c r="Q13" t="s">
        <v>82</v>
      </c>
      <c r="S13" t="s">
        <v>269</v>
      </c>
      <c r="T13" t="s">
        <v>36</v>
      </c>
      <c r="U13" t="s">
        <v>35</v>
      </c>
      <c r="V13" t="s">
        <v>82</v>
      </c>
      <c r="W13" t="s">
        <v>109</v>
      </c>
      <c r="X13" t="s">
        <v>410</v>
      </c>
      <c r="Y13" t="s">
        <v>484</v>
      </c>
      <c r="AA13" s="2">
        <v>42790.25513888889</v>
      </c>
      <c r="AB13" s="2">
        <v>42793.286423611113</v>
      </c>
      <c r="AD13">
        <v>1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8</v>
      </c>
      <c r="B14">
        <f t="shared" si="1"/>
        <v>2</v>
      </c>
      <c r="C14" s="4">
        <f t="shared" ca="1" si="2"/>
        <v>96370</v>
      </c>
      <c r="D14">
        <v>96370</v>
      </c>
      <c r="E14" t="s">
        <v>62</v>
      </c>
      <c r="F14" t="s">
        <v>45</v>
      </c>
      <c r="G14" t="s">
        <v>46</v>
      </c>
      <c r="H14" t="s">
        <v>184</v>
      </c>
      <c r="I14" t="s">
        <v>560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591</v>
      </c>
      <c r="Q14" t="s">
        <v>82</v>
      </c>
      <c r="S14" t="s">
        <v>269</v>
      </c>
      <c r="T14" t="s">
        <v>23</v>
      </c>
      <c r="U14" t="s">
        <v>39</v>
      </c>
      <c r="V14" t="s">
        <v>82</v>
      </c>
      <c r="W14" t="s">
        <v>95</v>
      </c>
      <c r="X14" t="s">
        <v>405</v>
      </c>
      <c r="Y14" t="s">
        <v>484</v>
      </c>
      <c r="AA14" s="2">
        <v>42790.31486111111</v>
      </c>
      <c r="AB14" s="2">
        <v>42794.964004629626</v>
      </c>
      <c r="AD14">
        <v>6</v>
      </c>
      <c r="AE14" t="str">
        <f t="shared" ca="1" si="4"/>
        <v>FileSystem Management (IAS)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5</v>
      </c>
      <c r="B15">
        <f t="shared" si="1"/>
        <v>2</v>
      </c>
      <c r="C15" s="4">
        <f t="shared" ca="1" si="2"/>
        <v>96444</v>
      </c>
      <c r="D15">
        <v>96444</v>
      </c>
      <c r="E15" t="s">
        <v>140</v>
      </c>
      <c r="F15" t="s">
        <v>45</v>
      </c>
      <c r="G15" t="s">
        <v>131</v>
      </c>
      <c r="H15" t="s">
        <v>184</v>
      </c>
      <c r="J15" t="s">
        <v>123</v>
      </c>
      <c r="K15" t="str">
        <f t="shared" ca="1" si="3"/>
        <v>NTR</v>
      </c>
      <c r="L15" t="s">
        <v>484</v>
      </c>
      <c r="M15" t="s">
        <v>484</v>
      </c>
      <c r="N15" t="s">
        <v>615</v>
      </c>
      <c r="P15" t="s">
        <v>616</v>
      </c>
      <c r="Q15" t="s">
        <v>82</v>
      </c>
      <c r="S15" t="s">
        <v>269</v>
      </c>
      <c r="T15" t="s">
        <v>36</v>
      </c>
      <c r="U15" t="s">
        <v>39</v>
      </c>
      <c r="V15" t="s">
        <v>82</v>
      </c>
      <c r="W15" t="s">
        <v>90</v>
      </c>
      <c r="X15" t="s">
        <v>617</v>
      </c>
      <c r="Y15" t="s">
        <v>484</v>
      </c>
      <c r="AA15" s="2">
        <v>42793.886562500003</v>
      </c>
      <c r="AB15" s="2">
        <v>42794.156319444446</v>
      </c>
      <c r="AD15">
        <v>1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x14ac:dyDescent="0.3">
      <c r="A16">
        <f t="shared" si="0"/>
        <v>9</v>
      </c>
      <c r="B16">
        <f t="shared" si="1"/>
        <v>9</v>
      </c>
      <c r="C16" s="4">
        <f t="shared" ca="1" si="2"/>
        <v>96314</v>
      </c>
      <c r="D16">
        <v>96314</v>
      </c>
      <c r="E16" t="s">
        <v>515</v>
      </c>
      <c r="F16" t="s">
        <v>61</v>
      </c>
      <c r="G16" t="s">
        <v>516</v>
      </c>
      <c r="H16" t="s">
        <v>94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537</v>
      </c>
      <c r="P16" t="s">
        <v>538</v>
      </c>
      <c r="Q16" t="s">
        <v>82</v>
      </c>
      <c r="S16" t="s">
        <v>269</v>
      </c>
      <c r="T16" t="s">
        <v>36</v>
      </c>
      <c r="U16" t="s">
        <v>22</v>
      </c>
      <c r="V16" t="s">
        <v>29</v>
      </c>
      <c r="W16" t="s">
        <v>44</v>
      </c>
      <c r="X16" t="s">
        <v>311</v>
      </c>
      <c r="Y16" t="s">
        <v>484</v>
      </c>
      <c r="AA16" s="2">
        <v>42789.124282407407</v>
      </c>
      <c r="AB16" s="2">
        <v>42789.124282407407</v>
      </c>
      <c r="AD16">
        <v>1</v>
      </c>
      <c r="AE16" t="str">
        <f t="shared" ca="1" si="4"/>
        <v>AntiVirus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P2</v>
      </c>
    </row>
    <row r="17" spans="1:34" x14ac:dyDescent="0.3">
      <c r="A17">
        <f t="shared" si="0"/>
        <v>114</v>
      </c>
      <c r="B17">
        <f t="shared" si="1"/>
        <v>17</v>
      </c>
      <c r="C17" s="4">
        <f t="shared" ca="1" si="2"/>
        <v>91980</v>
      </c>
      <c r="D17">
        <v>91980</v>
      </c>
      <c r="E17" t="s">
        <v>110</v>
      </c>
      <c r="F17" t="s">
        <v>63</v>
      </c>
      <c r="G17" t="s">
        <v>66</v>
      </c>
      <c r="H17" t="s">
        <v>184</v>
      </c>
      <c r="I17" t="s">
        <v>245</v>
      </c>
      <c r="J17" t="s">
        <v>123</v>
      </c>
      <c r="K17" t="str">
        <f t="shared" ca="1" si="3"/>
        <v>.</v>
      </c>
      <c r="L17" t="s">
        <v>484</v>
      </c>
      <c r="M17" t="s">
        <v>278</v>
      </c>
      <c r="N17" t="s">
        <v>305</v>
      </c>
      <c r="O17" t="s">
        <v>123</v>
      </c>
      <c r="P17" t="s">
        <v>123</v>
      </c>
      <c r="Q17" t="s">
        <v>82</v>
      </c>
      <c r="S17" t="s">
        <v>269</v>
      </c>
      <c r="T17" t="s">
        <v>36</v>
      </c>
      <c r="U17" t="s">
        <v>35</v>
      </c>
      <c r="V17" t="s">
        <v>29</v>
      </c>
      <c r="W17" t="s">
        <v>90</v>
      </c>
      <c r="X17" t="s">
        <v>62</v>
      </c>
      <c r="Y17" t="s">
        <v>484</v>
      </c>
      <c r="AA17" s="2">
        <v>42682.147974537038</v>
      </c>
      <c r="AB17" s="2">
        <v>42781.16033564815</v>
      </c>
      <c r="AD17">
        <v>6</v>
      </c>
      <c r="AE17" t="str">
        <f t="shared" ca="1" si="4"/>
        <v>AvatarFS</v>
      </c>
      <c r="AF17" t="str">
        <f t="shared" ca="1" si="5"/>
        <v>Avitus_1.4.0.56-20170222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100</v>
      </c>
      <c r="B18">
        <f t="shared" si="1"/>
        <v>12</v>
      </c>
      <c r="C18" s="4">
        <f t="shared" ca="1" si="2"/>
        <v>92712</v>
      </c>
      <c r="D18">
        <v>92712</v>
      </c>
      <c r="E18" t="s">
        <v>169</v>
      </c>
      <c r="F18" t="s">
        <v>63</v>
      </c>
      <c r="G18" t="s">
        <v>66</v>
      </c>
      <c r="H18" t="s">
        <v>184</v>
      </c>
      <c r="I18" t="s">
        <v>245</v>
      </c>
      <c r="J18" t="s">
        <v>123</v>
      </c>
      <c r="K18" t="str">
        <f t="shared" ca="1" si="3"/>
        <v>.</v>
      </c>
      <c r="L18" t="s">
        <v>484</v>
      </c>
      <c r="M18" t="s">
        <v>493</v>
      </c>
      <c r="N18" t="s">
        <v>306</v>
      </c>
      <c r="O18" t="s">
        <v>123</v>
      </c>
      <c r="P18" t="s">
        <v>123</v>
      </c>
      <c r="Q18" t="s">
        <v>82</v>
      </c>
      <c r="S18" t="s">
        <v>269</v>
      </c>
      <c r="T18" t="s">
        <v>36</v>
      </c>
      <c r="U18" t="s">
        <v>22</v>
      </c>
      <c r="V18" t="s">
        <v>29</v>
      </c>
      <c r="W18" t="s">
        <v>90</v>
      </c>
      <c r="X18" t="s">
        <v>62</v>
      </c>
      <c r="Y18" t="s">
        <v>484</v>
      </c>
      <c r="AA18" s="2">
        <v>42696.25440972222</v>
      </c>
      <c r="AB18" s="2">
        <v>42786.177071759259</v>
      </c>
      <c r="AD18">
        <v>7</v>
      </c>
      <c r="AE18" t="str">
        <f t="shared" ca="1" si="4"/>
        <v>AvatarFS</v>
      </c>
      <c r="AF18" t="str">
        <f t="shared" ca="1" si="5"/>
        <v>Avitus_1.4.0.57-20170301</v>
      </c>
      <c r="AG18" t="str">
        <f t="shared" ca="1" si="6"/>
        <v>NoWaive</v>
      </c>
      <c r="AH18" t="str">
        <f t="shared" ca="1" si="7"/>
        <v>P0</v>
      </c>
    </row>
    <row r="19" spans="1:34" x14ac:dyDescent="0.3">
      <c r="A19">
        <f t="shared" si="0"/>
        <v>94</v>
      </c>
      <c r="B19">
        <f t="shared" si="1"/>
        <v>24</v>
      </c>
      <c r="C19" s="4">
        <f t="shared" ca="1" si="2"/>
        <v>92985</v>
      </c>
      <c r="D19">
        <v>92985</v>
      </c>
      <c r="E19" t="s">
        <v>104</v>
      </c>
      <c r="F19" t="s">
        <v>63</v>
      </c>
      <c r="G19" t="s">
        <v>64</v>
      </c>
      <c r="H19" t="s">
        <v>184</v>
      </c>
      <c r="I19" t="s">
        <v>245</v>
      </c>
      <c r="J19" t="s">
        <v>123</v>
      </c>
      <c r="K19" t="str">
        <f t="shared" ca="1" si="3"/>
        <v>.</v>
      </c>
      <c r="L19" t="s">
        <v>484</v>
      </c>
      <c r="M19" t="s">
        <v>276</v>
      </c>
      <c r="N19" t="s">
        <v>307</v>
      </c>
      <c r="O19" t="s">
        <v>123</v>
      </c>
      <c r="P19" t="s">
        <v>123</v>
      </c>
      <c r="Q19" t="s">
        <v>82</v>
      </c>
      <c r="S19" t="s">
        <v>269</v>
      </c>
      <c r="T19" t="s">
        <v>36</v>
      </c>
      <c r="U19" t="s">
        <v>22</v>
      </c>
      <c r="V19" t="s">
        <v>29</v>
      </c>
      <c r="W19" t="s">
        <v>95</v>
      </c>
      <c r="X19" t="s">
        <v>62</v>
      </c>
      <c r="Y19" t="s">
        <v>484</v>
      </c>
      <c r="AA19" s="2">
        <v>42702.945590277777</v>
      </c>
      <c r="AB19" s="2">
        <v>42774.279618055552</v>
      </c>
      <c r="AD19">
        <v>5</v>
      </c>
      <c r="AE19" t="str">
        <f t="shared" ca="1" si="4"/>
        <v>AvatarFS</v>
      </c>
      <c r="AF19" t="str">
        <f t="shared" ca="1" si="5"/>
        <v>Avitus_1.4.0.55-20170215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52</v>
      </c>
      <c r="B20">
        <f t="shared" si="1"/>
        <v>8</v>
      </c>
      <c r="C20" s="4">
        <f t="shared" ca="1" si="2"/>
        <v>94384</v>
      </c>
      <c r="D20">
        <v>94384</v>
      </c>
      <c r="E20" t="s">
        <v>130</v>
      </c>
      <c r="F20" t="s">
        <v>63</v>
      </c>
      <c r="G20" t="s">
        <v>64</v>
      </c>
      <c r="H20" t="s">
        <v>184</v>
      </c>
      <c r="I20" t="s">
        <v>81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308</v>
      </c>
      <c r="Q20" t="s">
        <v>82</v>
      </c>
      <c r="S20" t="s">
        <v>269</v>
      </c>
      <c r="T20" t="s">
        <v>36</v>
      </c>
      <c r="U20" t="s">
        <v>22</v>
      </c>
      <c r="V20" t="s">
        <v>82</v>
      </c>
      <c r="W20" t="s">
        <v>90</v>
      </c>
      <c r="X20" t="s">
        <v>300</v>
      </c>
      <c r="Y20" t="s">
        <v>484</v>
      </c>
      <c r="AA20" s="2">
        <v>42745.123425925929</v>
      </c>
      <c r="AB20" s="2">
        <v>42790.00309027778</v>
      </c>
      <c r="AD20">
        <v>8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35</v>
      </c>
      <c r="B21">
        <f t="shared" si="1"/>
        <v>24</v>
      </c>
      <c r="C21" s="4">
        <f t="shared" ca="1" si="2"/>
        <v>95107</v>
      </c>
      <c r="D21">
        <v>95107</v>
      </c>
      <c r="E21" t="s">
        <v>146</v>
      </c>
      <c r="F21" t="s">
        <v>63</v>
      </c>
      <c r="G21" t="s">
        <v>66</v>
      </c>
      <c r="H21" t="s">
        <v>184</v>
      </c>
      <c r="I21" t="s">
        <v>245</v>
      </c>
      <c r="J21" t="s">
        <v>123</v>
      </c>
      <c r="K21" t="str">
        <f t="shared" ca="1" si="3"/>
        <v>.</v>
      </c>
      <c r="L21" t="s">
        <v>484</v>
      </c>
      <c r="M21" t="s">
        <v>278</v>
      </c>
      <c r="N21" t="s">
        <v>309</v>
      </c>
      <c r="O21" t="s">
        <v>123</v>
      </c>
      <c r="P21" t="s">
        <v>210</v>
      </c>
      <c r="Q21" t="s">
        <v>82</v>
      </c>
      <c r="S21" t="s">
        <v>269</v>
      </c>
      <c r="T21" t="s">
        <v>23</v>
      </c>
      <c r="U21" t="s">
        <v>22</v>
      </c>
      <c r="V21" t="s">
        <v>82</v>
      </c>
      <c r="W21" t="s">
        <v>54</v>
      </c>
      <c r="X21" t="s">
        <v>146</v>
      </c>
      <c r="Y21" t="s">
        <v>484</v>
      </c>
      <c r="AA21" s="2">
        <v>42762.147650462961</v>
      </c>
      <c r="AB21" s="2">
        <v>42774.00885416667</v>
      </c>
      <c r="AD21">
        <v>2</v>
      </c>
      <c r="AE21" t="str">
        <f t="shared" ca="1" si="4"/>
        <v>AvatarFS</v>
      </c>
      <c r="AF21" t="str">
        <f t="shared" ca="1" si="5"/>
        <v>Avitus_1.4.0.56-20170222</v>
      </c>
      <c r="AG21" t="str">
        <f t="shared" ca="1" si="6"/>
        <v>NoWaive</v>
      </c>
      <c r="AH21" t="str">
        <f t="shared" ca="1" si="7"/>
        <v>P0</v>
      </c>
    </row>
    <row r="22" spans="1:34" x14ac:dyDescent="0.3">
      <c r="A22">
        <f t="shared" si="0"/>
        <v>16</v>
      </c>
      <c r="B22">
        <f t="shared" si="1"/>
        <v>1</v>
      </c>
      <c r="C22" s="4">
        <f t="shared" ca="1" si="2"/>
        <v>96022</v>
      </c>
      <c r="D22">
        <v>96022</v>
      </c>
      <c r="E22" t="s">
        <v>104</v>
      </c>
      <c r="F22" t="s">
        <v>63</v>
      </c>
      <c r="G22" t="s">
        <v>446</v>
      </c>
      <c r="H22" t="s">
        <v>184</v>
      </c>
      <c r="I22" t="s">
        <v>245</v>
      </c>
      <c r="J22" t="s">
        <v>123</v>
      </c>
      <c r="K22" t="str">
        <f t="shared" ca="1" si="3"/>
        <v>.</v>
      </c>
      <c r="L22" t="s">
        <v>484</v>
      </c>
      <c r="M22" t="s">
        <v>494</v>
      </c>
      <c r="N22" t="s">
        <v>459</v>
      </c>
      <c r="O22" t="s">
        <v>123</v>
      </c>
      <c r="P22" t="s">
        <v>101</v>
      </c>
      <c r="Q22" t="s">
        <v>82</v>
      </c>
      <c r="S22" t="s">
        <v>269</v>
      </c>
      <c r="T22" t="s">
        <v>51</v>
      </c>
      <c r="U22" t="s">
        <v>35</v>
      </c>
      <c r="V22" t="s">
        <v>29</v>
      </c>
      <c r="W22" t="s">
        <v>54</v>
      </c>
      <c r="X22" t="s">
        <v>412</v>
      </c>
      <c r="Y22" t="s">
        <v>103</v>
      </c>
      <c r="AA22" s="2">
        <v>42782.211585648147</v>
      </c>
      <c r="AB22" s="2">
        <v>42795.952407407407</v>
      </c>
      <c r="AD22">
        <v>4</v>
      </c>
      <c r="AE22" t="str">
        <f t="shared" ca="1" si="4"/>
        <v>AvatarFS</v>
      </c>
      <c r="AF22" t="str">
        <f t="shared" ca="1" si="5"/>
        <v>Avitus_1.4.0.58-20170308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333</v>
      </c>
      <c r="B23">
        <f t="shared" si="1"/>
        <v>42</v>
      </c>
      <c r="C23" s="4">
        <f t="shared" ca="1" si="2"/>
        <v>79691</v>
      </c>
      <c r="D23">
        <v>79691</v>
      </c>
      <c r="E23" t="s">
        <v>69</v>
      </c>
      <c r="F23" t="s">
        <v>70</v>
      </c>
      <c r="G23" t="s">
        <v>71</v>
      </c>
      <c r="H23" t="s">
        <v>184</v>
      </c>
      <c r="I23" t="s">
        <v>68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310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95</v>
      </c>
      <c r="X23" t="s">
        <v>311</v>
      </c>
      <c r="Y23" t="s">
        <v>484</v>
      </c>
      <c r="Z23" t="s">
        <v>312</v>
      </c>
      <c r="AA23" s="2">
        <v>42458.048437500001</v>
      </c>
      <c r="AB23" s="2">
        <v>42755.033599537041</v>
      </c>
      <c r="AD23">
        <v>6</v>
      </c>
      <c r="AE23" t="str">
        <f t="shared" ca="1" si="4"/>
        <v>Documentation</v>
      </c>
      <c r="AF23" t="str">
        <f t="shared" ca="1" si="5"/>
        <v xml:space="preserve"> ---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241</v>
      </c>
      <c r="B24">
        <f t="shared" si="1"/>
        <v>25</v>
      </c>
      <c r="C24" s="4">
        <f t="shared" ca="1" si="2"/>
        <v>85572</v>
      </c>
      <c r="D24">
        <v>85572</v>
      </c>
      <c r="E24" t="s">
        <v>252</v>
      </c>
      <c r="F24" t="s">
        <v>70</v>
      </c>
      <c r="G24" t="s">
        <v>71</v>
      </c>
      <c r="H24" t="s">
        <v>184</v>
      </c>
      <c r="I24" t="s">
        <v>81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313</v>
      </c>
      <c r="Q24" t="s">
        <v>82</v>
      </c>
      <c r="S24" t="s">
        <v>269</v>
      </c>
      <c r="T24" t="s">
        <v>23</v>
      </c>
      <c r="U24" t="s">
        <v>39</v>
      </c>
      <c r="V24" t="s">
        <v>82</v>
      </c>
      <c r="W24" t="s">
        <v>95</v>
      </c>
      <c r="X24" t="s">
        <v>272</v>
      </c>
      <c r="Y24" t="s">
        <v>484</v>
      </c>
      <c r="AA24" s="2">
        <v>42552.705081018517</v>
      </c>
      <c r="AB24" s="2">
        <v>42773.558530092596</v>
      </c>
      <c r="AD24">
        <v>6</v>
      </c>
      <c r="AE24" t="str">
        <f t="shared" ca="1" si="4"/>
        <v>Documentation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183</v>
      </c>
      <c r="B25">
        <f t="shared" si="1"/>
        <v>42</v>
      </c>
      <c r="C25" s="4">
        <f t="shared" ca="1" si="2"/>
        <v>88250</v>
      </c>
      <c r="D25">
        <v>88250</v>
      </c>
      <c r="E25" t="s">
        <v>72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314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105</v>
      </c>
      <c r="X25" t="s">
        <v>315</v>
      </c>
      <c r="Y25" t="s">
        <v>484</v>
      </c>
      <c r="Z25" t="s">
        <v>316</v>
      </c>
      <c r="AA25" s="2">
        <v>42611.350347222222</v>
      </c>
      <c r="AB25" s="2">
        <v>42755.033576388887</v>
      </c>
      <c r="AD25">
        <v>7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9</v>
      </c>
      <c r="B26">
        <f t="shared" si="1"/>
        <v>9</v>
      </c>
      <c r="C26" s="4">
        <f t="shared" ca="1" si="2"/>
        <v>96299</v>
      </c>
      <c r="D26">
        <v>96299</v>
      </c>
      <c r="E26" t="s">
        <v>529</v>
      </c>
      <c r="F26" t="s">
        <v>253</v>
      </c>
      <c r="G26" t="s">
        <v>256</v>
      </c>
      <c r="H26" t="s">
        <v>94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528</v>
      </c>
      <c r="Q26" t="s">
        <v>21</v>
      </c>
      <c r="S26" t="s">
        <v>269</v>
      </c>
      <c r="T26" t="s">
        <v>23</v>
      </c>
      <c r="U26" t="s">
        <v>50</v>
      </c>
      <c r="V26" t="s">
        <v>82</v>
      </c>
      <c r="W26" t="s">
        <v>40</v>
      </c>
      <c r="X26" t="s">
        <v>529</v>
      </c>
      <c r="Y26" t="s">
        <v>484</v>
      </c>
      <c r="AA26" s="2">
        <v>42789.002500000002</v>
      </c>
      <c r="AB26" s="2">
        <v>42789.549409722225</v>
      </c>
      <c r="AD26">
        <v>4</v>
      </c>
      <c r="AE26" t="str">
        <f t="shared" ca="1" si="4"/>
        <v>File Access Auditing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P2</v>
      </c>
    </row>
    <row r="27" spans="1:34" x14ac:dyDescent="0.3">
      <c r="A27">
        <f t="shared" si="0"/>
        <v>26</v>
      </c>
      <c r="B27">
        <f t="shared" si="1"/>
        <v>12</v>
      </c>
      <c r="C27" s="4">
        <f t="shared" ca="1" si="2"/>
        <v>95467</v>
      </c>
      <c r="D27">
        <v>95467</v>
      </c>
      <c r="E27" t="s">
        <v>318</v>
      </c>
      <c r="F27" t="s">
        <v>253</v>
      </c>
      <c r="G27" t="s">
        <v>255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321</v>
      </c>
      <c r="P27" t="s">
        <v>495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95</v>
      </c>
      <c r="X27" t="s">
        <v>318</v>
      </c>
      <c r="Y27" t="s">
        <v>484</v>
      </c>
      <c r="Z27" t="s">
        <v>319</v>
      </c>
      <c r="AA27" s="2">
        <v>42772.090266203704</v>
      </c>
      <c r="AB27" s="2">
        <v>42786.872777777775</v>
      </c>
      <c r="AD27">
        <v>3</v>
      </c>
      <c r="AE27" t="str">
        <f t="shared" ca="1" si="4"/>
        <v>File Access Auditing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22</v>
      </c>
      <c r="B28">
        <f t="shared" si="1"/>
        <v>5</v>
      </c>
      <c r="C28" s="4">
        <f t="shared" ca="1" si="2"/>
        <v>95735</v>
      </c>
      <c r="D28">
        <v>95735</v>
      </c>
      <c r="E28" t="s">
        <v>259</v>
      </c>
      <c r="F28" t="s">
        <v>253</v>
      </c>
      <c r="G28" t="s">
        <v>258</v>
      </c>
      <c r="H28" t="s">
        <v>94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539</v>
      </c>
      <c r="Q28" t="s">
        <v>82</v>
      </c>
      <c r="S28" t="s">
        <v>269</v>
      </c>
      <c r="T28" t="s">
        <v>36</v>
      </c>
      <c r="U28" t="s">
        <v>39</v>
      </c>
      <c r="V28" t="s">
        <v>82</v>
      </c>
      <c r="W28" t="s">
        <v>172</v>
      </c>
      <c r="X28" t="s">
        <v>325</v>
      </c>
      <c r="Y28" t="s">
        <v>484</v>
      </c>
      <c r="AA28" s="2">
        <v>42776.532141203701</v>
      </c>
      <c r="AB28" s="2">
        <v>42793.477546296293</v>
      </c>
      <c r="AD28">
        <v>8</v>
      </c>
      <c r="AE28" t="str">
        <f t="shared" ca="1" si="4"/>
        <v>File Access Auditing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P2</v>
      </c>
    </row>
    <row r="29" spans="1:34" x14ac:dyDescent="0.3">
      <c r="A29">
        <f t="shared" si="0"/>
        <v>18</v>
      </c>
      <c r="B29">
        <f t="shared" si="1"/>
        <v>1</v>
      </c>
      <c r="C29" s="4">
        <f t="shared" ca="1" si="2"/>
        <v>95924</v>
      </c>
      <c r="D29">
        <v>95924</v>
      </c>
      <c r="E29" t="s">
        <v>413</v>
      </c>
      <c r="F29" t="s">
        <v>253</v>
      </c>
      <c r="G29" t="s">
        <v>255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493</v>
      </c>
      <c r="N29" t="s">
        <v>436</v>
      </c>
      <c r="O29" t="s">
        <v>123</v>
      </c>
      <c r="P29" t="s">
        <v>640</v>
      </c>
      <c r="Q29" t="s">
        <v>82</v>
      </c>
      <c r="S29" t="s">
        <v>269</v>
      </c>
      <c r="T29" t="s">
        <v>36</v>
      </c>
      <c r="U29" t="s">
        <v>22</v>
      </c>
      <c r="V29" t="s">
        <v>82</v>
      </c>
      <c r="W29" t="s">
        <v>95</v>
      </c>
      <c r="X29" t="s">
        <v>257</v>
      </c>
      <c r="Y29" t="s">
        <v>484</v>
      </c>
      <c r="Z29" t="s">
        <v>319</v>
      </c>
      <c r="AA29" s="2">
        <v>42780.984467592592</v>
      </c>
      <c r="AB29" s="2">
        <v>42795.892766203702</v>
      </c>
      <c r="AD29">
        <v>4</v>
      </c>
      <c r="AE29" t="str">
        <f t="shared" ca="1" si="4"/>
        <v>File Access Auditing</v>
      </c>
      <c r="AF29" t="str">
        <f t="shared" ca="1" si="5"/>
        <v>Avitus_1.4.0.57-20170301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16</v>
      </c>
      <c r="B30">
        <f t="shared" si="1"/>
        <v>9</v>
      </c>
      <c r="C30" s="4">
        <f t="shared" ca="1" si="2"/>
        <v>96117</v>
      </c>
      <c r="D30">
        <v>96117</v>
      </c>
      <c r="E30" t="s">
        <v>438</v>
      </c>
      <c r="F30" t="s">
        <v>253</v>
      </c>
      <c r="G30" t="s">
        <v>256</v>
      </c>
      <c r="H30" t="s">
        <v>94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473</v>
      </c>
      <c r="Q30" t="s">
        <v>82</v>
      </c>
      <c r="S30" t="s">
        <v>269</v>
      </c>
      <c r="T30" t="s">
        <v>23</v>
      </c>
      <c r="U30" t="s">
        <v>39</v>
      </c>
      <c r="V30" t="s">
        <v>82</v>
      </c>
      <c r="W30" t="s">
        <v>95</v>
      </c>
      <c r="X30" t="s">
        <v>438</v>
      </c>
      <c r="Y30" t="s">
        <v>484</v>
      </c>
      <c r="AA30" s="2">
        <v>42782.985868055555</v>
      </c>
      <c r="AB30" s="2">
        <v>42789.194328703707</v>
      </c>
      <c r="AD30">
        <v>3</v>
      </c>
      <c r="AE30" t="str">
        <f t="shared" ca="1" si="4"/>
        <v>File Access Auditing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P2</v>
      </c>
    </row>
    <row r="31" spans="1:34" x14ac:dyDescent="0.3">
      <c r="A31">
        <f t="shared" si="0"/>
        <v>13</v>
      </c>
      <c r="B31">
        <f t="shared" si="1"/>
        <v>1</v>
      </c>
      <c r="C31" s="4">
        <f t="shared" ca="1" si="2"/>
        <v>96182</v>
      </c>
      <c r="D31">
        <v>96182</v>
      </c>
      <c r="E31" t="s">
        <v>315</v>
      </c>
      <c r="F31" t="s">
        <v>253</v>
      </c>
      <c r="G31" t="s">
        <v>254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493</v>
      </c>
      <c r="N31" t="s">
        <v>498</v>
      </c>
      <c r="O31" t="s">
        <v>123</v>
      </c>
      <c r="P31" t="s">
        <v>640</v>
      </c>
      <c r="Q31" t="s">
        <v>82</v>
      </c>
      <c r="S31" t="s">
        <v>269</v>
      </c>
      <c r="T31" t="s">
        <v>36</v>
      </c>
      <c r="U31" t="s">
        <v>39</v>
      </c>
      <c r="V31" t="s">
        <v>82</v>
      </c>
      <c r="W31" t="s">
        <v>499</v>
      </c>
      <c r="X31" t="s">
        <v>315</v>
      </c>
      <c r="Y31" t="s">
        <v>484</v>
      </c>
      <c r="Z31" t="s">
        <v>319</v>
      </c>
      <c r="AA31" s="2">
        <v>42785.992384259262</v>
      </c>
      <c r="AB31" s="2">
        <v>42795.914317129631</v>
      </c>
      <c r="AD31">
        <v>4</v>
      </c>
      <c r="AE31" t="str">
        <f t="shared" ca="1" si="4"/>
        <v>File Access Auditing</v>
      </c>
      <c r="AF31" t="str">
        <f t="shared" ca="1" si="5"/>
        <v>Avitus_1.4.0.57-20170301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6</v>
      </c>
      <c r="B32">
        <f t="shared" si="1"/>
        <v>5</v>
      </c>
      <c r="C32" s="4">
        <f t="shared" ca="1" si="2"/>
        <v>96393</v>
      </c>
      <c r="D32">
        <v>96393</v>
      </c>
      <c r="E32" t="s">
        <v>113</v>
      </c>
      <c r="F32" t="s">
        <v>253</v>
      </c>
      <c r="G32" t="s">
        <v>256</v>
      </c>
      <c r="H32" t="s">
        <v>94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588</v>
      </c>
      <c r="Q32" t="s">
        <v>82</v>
      </c>
      <c r="S32" t="s">
        <v>269</v>
      </c>
      <c r="T32" t="s">
        <v>36</v>
      </c>
      <c r="U32" t="s">
        <v>39</v>
      </c>
      <c r="V32" t="s">
        <v>82</v>
      </c>
      <c r="W32" t="s">
        <v>95</v>
      </c>
      <c r="X32" t="s">
        <v>438</v>
      </c>
      <c r="Y32" t="s">
        <v>484</v>
      </c>
      <c r="AA32" s="2">
        <v>42792.862442129626</v>
      </c>
      <c r="AB32" s="2">
        <v>42793.391134259262</v>
      </c>
      <c r="AD32">
        <v>2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P2</v>
      </c>
    </row>
    <row r="33" spans="1:34" x14ac:dyDescent="0.3">
      <c r="A33">
        <f t="shared" si="0"/>
        <v>6</v>
      </c>
      <c r="B33">
        <f t="shared" si="1"/>
        <v>1</v>
      </c>
      <c r="C33" s="4">
        <f t="shared" ca="1" si="2"/>
        <v>96400</v>
      </c>
      <c r="D33">
        <v>96400</v>
      </c>
      <c r="E33" t="s">
        <v>140</v>
      </c>
      <c r="F33" t="s">
        <v>253</v>
      </c>
      <c r="G33" t="s">
        <v>255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493</v>
      </c>
      <c r="N33" t="s">
        <v>589</v>
      </c>
      <c r="O33" t="s">
        <v>123</v>
      </c>
      <c r="P33" t="s">
        <v>640</v>
      </c>
      <c r="Q33" t="s">
        <v>82</v>
      </c>
      <c r="S33" t="s">
        <v>269</v>
      </c>
      <c r="T33" t="s">
        <v>36</v>
      </c>
      <c r="U33" t="s">
        <v>39</v>
      </c>
      <c r="V33" t="s">
        <v>82</v>
      </c>
      <c r="W33" t="s">
        <v>95</v>
      </c>
      <c r="X33" t="s">
        <v>318</v>
      </c>
      <c r="Y33" t="s">
        <v>484</v>
      </c>
      <c r="Z33" t="s">
        <v>319</v>
      </c>
      <c r="AA33" s="2">
        <v>42792.974803240744</v>
      </c>
      <c r="AB33" s="2">
        <v>42795.894560185188</v>
      </c>
      <c r="AD33">
        <v>5</v>
      </c>
      <c r="AE33" t="str">
        <f t="shared" ca="1" si="4"/>
        <v>File Access Auditing</v>
      </c>
      <c r="AF33" t="str">
        <f t="shared" ca="1" si="5"/>
        <v xml:space="preserve"> ---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2</v>
      </c>
      <c r="B34">
        <f t="shared" ref="B34:B65" si="9">DAYS360(AB34,$K$104)</f>
        <v>2</v>
      </c>
      <c r="C34" s="4">
        <f t="shared" ref="C34:C65" ca="1" si="10">HYPERLINK($N$174 &amp; INDIRECT("d" &amp; ROW()),INDIRECT("d" &amp; ROW()))</f>
        <v>96456</v>
      </c>
      <c r="D34">
        <v>96456</v>
      </c>
      <c r="E34" t="s">
        <v>259</v>
      </c>
      <c r="F34" t="s">
        <v>253</v>
      </c>
      <c r="G34" t="s">
        <v>258</v>
      </c>
      <c r="H34" t="s">
        <v>184</v>
      </c>
      <c r="J34" t="s">
        <v>123</v>
      </c>
      <c r="K34" t="str">
        <f t="shared" ref="K34:K65" ca="1" si="11">IFERROR(VLOOKUP($D34,INDIRECT("'" &amp; $K$103 &amp; "'!$C$2:$k$90"),8,FALSE),"NTR")</f>
        <v>NTR</v>
      </c>
      <c r="L34" t="s">
        <v>484</v>
      </c>
      <c r="M34" t="s">
        <v>484</v>
      </c>
      <c r="N34" t="s">
        <v>620</v>
      </c>
      <c r="Q34" t="s">
        <v>82</v>
      </c>
      <c r="S34" t="s">
        <v>269</v>
      </c>
      <c r="T34" t="s">
        <v>36</v>
      </c>
      <c r="U34" t="s">
        <v>39</v>
      </c>
      <c r="V34" t="s">
        <v>82</v>
      </c>
      <c r="W34" t="s">
        <v>95</v>
      </c>
      <c r="X34" t="s">
        <v>318</v>
      </c>
      <c r="Y34" t="s">
        <v>484</v>
      </c>
      <c r="AA34" s="2">
        <v>42794.160567129627</v>
      </c>
      <c r="AB34" s="2">
        <v>42794.860509259262</v>
      </c>
      <c r="AD34">
        <v>4</v>
      </c>
      <c r="AE34" t="str">
        <f t="shared" ref="AE34:AE65" ca="1" si="12">IFERROR(VLOOKUP($D34,INDIRECT("'" &amp; $K$103 &amp; "'!$C$2:$K$90"),4,FALSE),"NTR")</f>
        <v>NTR</v>
      </c>
      <c r="AF34" t="str">
        <f t="shared" ref="AF34:AF65" ca="1" si="13">IFERROR(VLOOKUP($D34,INDIRECT("'" &amp; $K$103 &amp; "'!$C$2:$T$90"),11,FALSE),"NoTarg")</f>
        <v>NoTarg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NTR</v>
      </c>
    </row>
    <row r="35" spans="1:34" x14ac:dyDescent="0.3">
      <c r="A35">
        <f t="shared" si="8"/>
        <v>18</v>
      </c>
      <c r="B35">
        <f t="shared" si="9"/>
        <v>0</v>
      </c>
      <c r="C35" s="4">
        <f t="shared" ca="1" si="10"/>
        <v>95908</v>
      </c>
      <c r="D35">
        <v>95908</v>
      </c>
      <c r="E35" t="s">
        <v>465</v>
      </c>
      <c r="F35" t="s">
        <v>48</v>
      </c>
      <c r="G35" t="s">
        <v>466</v>
      </c>
      <c r="H35" t="s">
        <v>94</v>
      </c>
      <c r="I35" t="s">
        <v>24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530</v>
      </c>
      <c r="P35" t="s">
        <v>98</v>
      </c>
      <c r="Q35" t="s">
        <v>21</v>
      </c>
      <c r="S35" t="s">
        <v>269</v>
      </c>
      <c r="T35" t="s">
        <v>36</v>
      </c>
      <c r="U35" t="s">
        <v>35</v>
      </c>
      <c r="V35" t="s">
        <v>29</v>
      </c>
      <c r="W35" t="s">
        <v>44</v>
      </c>
      <c r="X35" t="s">
        <v>47</v>
      </c>
      <c r="Y35" t="s">
        <v>484</v>
      </c>
      <c r="AA35" s="2">
        <v>42780.415937500002</v>
      </c>
      <c r="AB35" s="2">
        <v>42796.191805555558</v>
      </c>
      <c r="AC35" t="s">
        <v>575</v>
      </c>
      <c r="AD35">
        <v>32</v>
      </c>
      <c r="AE35" t="str">
        <f t="shared" ca="1" si="12"/>
        <v>Platform Software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P2</v>
      </c>
    </row>
    <row r="36" spans="1:34" x14ac:dyDescent="0.3">
      <c r="A36">
        <f t="shared" si="8"/>
        <v>19</v>
      </c>
      <c r="B36">
        <f t="shared" si="9"/>
        <v>1</v>
      </c>
      <c r="C36" s="4">
        <f t="shared" ca="1" si="10"/>
        <v>95777</v>
      </c>
      <c r="D36">
        <v>95777</v>
      </c>
      <c r="E36" t="s">
        <v>139</v>
      </c>
      <c r="F36" t="s">
        <v>28</v>
      </c>
      <c r="G36" t="s">
        <v>53</v>
      </c>
      <c r="H36" t="s">
        <v>184</v>
      </c>
      <c r="I36" t="s">
        <v>245</v>
      </c>
      <c r="J36" t="s">
        <v>123</v>
      </c>
      <c r="K36" t="str">
        <f t="shared" ca="1" si="11"/>
        <v>.</v>
      </c>
      <c r="L36" t="s">
        <v>484</v>
      </c>
      <c r="M36" t="s">
        <v>494</v>
      </c>
      <c r="N36" t="s">
        <v>378</v>
      </c>
      <c r="O36">
        <v>13235</v>
      </c>
      <c r="P36" t="s">
        <v>168</v>
      </c>
      <c r="Q36" t="s">
        <v>287</v>
      </c>
      <c r="R36" t="s">
        <v>82</v>
      </c>
      <c r="S36" t="s">
        <v>269</v>
      </c>
      <c r="T36" t="s">
        <v>36</v>
      </c>
      <c r="U36" t="s">
        <v>35</v>
      </c>
      <c r="V36" t="s">
        <v>37</v>
      </c>
      <c r="W36" t="s">
        <v>26</v>
      </c>
      <c r="X36" t="s">
        <v>208</v>
      </c>
      <c r="Y36" t="s">
        <v>484</v>
      </c>
      <c r="AA36" s="2">
        <v>42779.099027777775</v>
      </c>
      <c r="AB36" s="2">
        <v>42795.119143518517</v>
      </c>
      <c r="AC36" t="s">
        <v>450</v>
      </c>
      <c r="AD36">
        <v>3</v>
      </c>
      <c r="AE36" t="str">
        <f t="shared" ca="1" si="12"/>
        <v>Platform Software</v>
      </c>
      <c r="AF36" t="str">
        <f t="shared" ca="1" si="13"/>
        <v>Avitus_1.4.0.57-20170301</v>
      </c>
      <c r="AG36" t="str">
        <f t="shared" ca="1" si="14"/>
        <v>NoWaive</v>
      </c>
      <c r="AH36" t="str">
        <f t="shared" ca="1" si="15"/>
        <v>P0</v>
      </c>
    </row>
    <row r="37" spans="1:34" x14ac:dyDescent="0.3">
      <c r="A37">
        <f t="shared" si="8"/>
        <v>19</v>
      </c>
      <c r="B37">
        <f t="shared" si="9"/>
        <v>5</v>
      </c>
      <c r="C37" s="4">
        <f t="shared" ca="1" si="10"/>
        <v>95826</v>
      </c>
      <c r="D37">
        <v>95826</v>
      </c>
      <c r="E37" t="s">
        <v>246</v>
      </c>
      <c r="F37" t="s">
        <v>28</v>
      </c>
      <c r="G37" t="s">
        <v>481</v>
      </c>
      <c r="H37" t="s">
        <v>184</v>
      </c>
      <c r="I37" t="s">
        <v>81</v>
      </c>
      <c r="J37" t="s">
        <v>123</v>
      </c>
      <c r="K37" t="str">
        <f t="shared" ca="1" si="11"/>
        <v>.</v>
      </c>
      <c r="L37" t="s">
        <v>484</v>
      </c>
      <c r="M37" t="s">
        <v>484</v>
      </c>
      <c r="N37" t="s">
        <v>379</v>
      </c>
      <c r="P37" t="s">
        <v>451</v>
      </c>
      <c r="Q37" t="s">
        <v>287</v>
      </c>
      <c r="R37" t="s">
        <v>82</v>
      </c>
      <c r="S37" t="s">
        <v>269</v>
      </c>
      <c r="T37" t="s">
        <v>36</v>
      </c>
      <c r="U37" t="s">
        <v>22</v>
      </c>
      <c r="V37" t="s">
        <v>82</v>
      </c>
      <c r="W37" t="s">
        <v>54</v>
      </c>
      <c r="X37" t="s">
        <v>108</v>
      </c>
      <c r="Y37" t="s">
        <v>484</v>
      </c>
      <c r="AA37" s="2">
        <v>42779.683287037034</v>
      </c>
      <c r="AB37" s="2">
        <v>42793.374872685185</v>
      </c>
      <c r="AC37" t="s">
        <v>170</v>
      </c>
      <c r="AD37">
        <v>4</v>
      </c>
      <c r="AE37" t="str">
        <f t="shared" ca="1" si="12"/>
        <v>Platform Software</v>
      </c>
      <c r="AF37" t="str">
        <f t="shared" ca="1" si="13"/>
        <v xml:space="preserve"> ---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19</v>
      </c>
      <c r="B38">
        <f t="shared" si="9"/>
        <v>19</v>
      </c>
      <c r="C38" s="4">
        <f t="shared" ca="1" si="10"/>
        <v>95829</v>
      </c>
      <c r="D38">
        <v>95829</v>
      </c>
      <c r="E38" t="s">
        <v>27</v>
      </c>
      <c r="F38" t="s">
        <v>28</v>
      </c>
      <c r="G38" t="s">
        <v>376</v>
      </c>
      <c r="H38" t="s">
        <v>184</v>
      </c>
      <c r="I38" t="s">
        <v>245</v>
      </c>
      <c r="J38" t="s">
        <v>123</v>
      </c>
      <c r="K38" t="str">
        <f t="shared" ca="1" si="11"/>
        <v>.</v>
      </c>
      <c r="L38" t="s">
        <v>484</v>
      </c>
      <c r="M38" t="s">
        <v>278</v>
      </c>
      <c r="N38" t="s">
        <v>385</v>
      </c>
      <c r="O38" t="s">
        <v>123</v>
      </c>
      <c r="P38" t="s">
        <v>196</v>
      </c>
      <c r="Q38" t="s">
        <v>287</v>
      </c>
      <c r="R38" t="s">
        <v>82</v>
      </c>
      <c r="S38" t="s">
        <v>269</v>
      </c>
      <c r="T38" t="s">
        <v>36</v>
      </c>
      <c r="U38" t="s">
        <v>35</v>
      </c>
      <c r="V38" t="s">
        <v>279</v>
      </c>
      <c r="W38" t="s">
        <v>32</v>
      </c>
      <c r="X38" t="s">
        <v>108</v>
      </c>
      <c r="Y38" t="s">
        <v>103</v>
      </c>
      <c r="AA38" s="2">
        <v>42779.684513888889</v>
      </c>
      <c r="AB38" s="2">
        <v>42779.698946759258</v>
      </c>
      <c r="AC38" t="s">
        <v>386</v>
      </c>
      <c r="AD38">
        <v>2</v>
      </c>
      <c r="AE38" t="str">
        <f t="shared" ca="1" si="12"/>
        <v>Platform Software</v>
      </c>
      <c r="AF38" t="str">
        <f t="shared" ca="1" si="13"/>
        <v>Avitus_1.4.0.56-20170222</v>
      </c>
      <c r="AG38" t="str">
        <f t="shared" ca="1" si="14"/>
        <v>NoWaive</v>
      </c>
      <c r="AH38" t="str">
        <f t="shared" ca="1" si="15"/>
        <v>P0</v>
      </c>
    </row>
    <row r="39" spans="1:34" x14ac:dyDescent="0.3">
      <c r="A39">
        <f t="shared" si="8"/>
        <v>17</v>
      </c>
      <c r="B39">
        <f t="shared" si="9"/>
        <v>2</v>
      </c>
      <c r="C39" s="4">
        <f t="shared" ca="1" si="10"/>
        <v>95955</v>
      </c>
      <c r="D39">
        <v>95955</v>
      </c>
      <c r="E39" t="s">
        <v>512</v>
      </c>
      <c r="F39" t="s">
        <v>28</v>
      </c>
      <c r="G39" t="s">
        <v>144</v>
      </c>
      <c r="H39" t="s">
        <v>184</v>
      </c>
      <c r="J39" t="s">
        <v>123</v>
      </c>
      <c r="K39" t="str">
        <f t="shared" ca="1" si="11"/>
        <v>.</v>
      </c>
      <c r="L39" t="s">
        <v>484</v>
      </c>
      <c r="M39" t="s">
        <v>630</v>
      </c>
      <c r="N39" t="s">
        <v>424</v>
      </c>
      <c r="O39" t="s">
        <v>123</v>
      </c>
      <c r="P39" t="s">
        <v>196</v>
      </c>
      <c r="Q39" t="s">
        <v>287</v>
      </c>
      <c r="R39" t="s">
        <v>419</v>
      </c>
      <c r="S39" t="s">
        <v>269</v>
      </c>
      <c r="T39" t="s">
        <v>36</v>
      </c>
      <c r="U39" t="s">
        <v>39</v>
      </c>
      <c r="V39" t="s">
        <v>82</v>
      </c>
      <c r="W39" t="s">
        <v>93</v>
      </c>
      <c r="X39" t="s">
        <v>285</v>
      </c>
      <c r="Y39" t="s">
        <v>484</v>
      </c>
      <c r="AA39" s="2">
        <v>42781.48096064815</v>
      </c>
      <c r="AB39" s="2">
        <v>42794.334178240744</v>
      </c>
      <c r="AC39" t="s">
        <v>170</v>
      </c>
      <c r="AD39">
        <v>3</v>
      </c>
      <c r="AE39" t="str">
        <f t="shared" ca="1" si="12"/>
        <v>Platform Software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P0</v>
      </c>
    </row>
    <row r="40" spans="1:34" x14ac:dyDescent="0.3">
      <c r="A40">
        <f t="shared" si="8"/>
        <v>8</v>
      </c>
      <c r="B40">
        <f t="shared" si="9"/>
        <v>2</v>
      </c>
      <c r="C40" s="4">
        <f t="shared" ca="1" si="10"/>
        <v>96388</v>
      </c>
      <c r="D40">
        <v>96388</v>
      </c>
      <c r="E40" t="s">
        <v>556</v>
      </c>
      <c r="F40" t="s">
        <v>28</v>
      </c>
      <c r="G40" t="s">
        <v>34</v>
      </c>
      <c r="H40" t="s">
        <v>624</v>
      </c>
      <c r="I40" t="s">
        <v>68</v>
      </c>
      <c r="J40" t="s">
        <v>123</v>
      </c>
      <c r="K40" t="str">
        <f t="shared" ca="1" si="11"/>
        <v>.</v>
      </c>
      <c r="L40" t="s">
        <v>484</v>
      </c>
      <c r="M40" t="s">
        <v>493</v>
      </c>
      <c r="N40" t="s">
        <v>569</v>
      </c>
      <c r="O40" t="s">
        <v>123</v>
      </c>
      <c r="P40" t="s">
        <v>196</v>
      </c>
      <c r="Q40" t="s">
        <v>287</v>
      </c>
      <c r="R40" t="s">
        <v>82</v>
      </c>
      <c r="S40" t="s">
        <v>269</v>
      </c>
      <c r="T40" t="s">
        <v>23</v>
      </c>
      <c r="U40" t="s">
        <v>39</v>
      </c>
      <c r="V40" t="s">
        <v>570</v>
      </c>
      <c r="W40" t="s">
        <v>109</v>
      </c>
      <c r="X40" t="s">
        <v>27</v>
      </c>
      <c r="Y40" t="s">
        <v>484</v>
      </c>
      <c r="Z40" t="s">
        <v>631</v>
      </c>
      <c r="AA40" s="2">
        <v>42790.596921296295</v>
      </c>
      <c r="AB40" s="2">
        <v>42794.708460648151</v>
      </c>
      <c r="AC40" t="s">
        <v>170</v>
      </c>
      <c r="AD40">
        <v>3</v>
      </c>
      <c r="AE40" t="str">
        <f t="shared" ca="1" si="12"/>
        <v>Platform Software</v>
      </c>
      <c r="AF40" t="str">
        <f t="shared" ca="1" si="13"/>
        <v xml:space="preserve"> ---</v>
      </c>
      <c r="AG40" t="str">
        <f t="shared" ca="1" si="14"/>
        <v>NoWaive</v>
      </c>
      <c r="AH40" t="str">
        <f t="shared" ca="1" si="15"/>
        <v>P2</v>
      </c>
    </row>
    <row r="41" spans="1:34" x14ac:dyDescent="0.3">
      <c r="A41">
        <f t="shared" si="8"/>
        <v>2</v>
      </c>
      <c r="B41">
        <f t="shared" si="9"/>
        <v>2</v>
      </c>
      <c r="C41" s="4">
        <f t="shared" ca="1" si="10"/>
        <v>96474</v>
      </c>
      <c r="D41">
        <v>96474</v>
      </c>
      <c r="E41" t="s">
        <v>480</v>
      </c>
      <c r="F41" t="s">
        <v>28</v>
      </c>
      <c r="G41" t="s">
        <v>481</v>
      </c>
      <c r="H41" t="s">
        <v>94</v>
      </c>
      <c r="J41" t="s">
        <v>123</v>
      </c>
      <c r="K41" t="str">
        <f t="shared" ca="1" si="11"/>
        <v>NTR</v>
      </c>
      <c r="L41" t="s">
        <v>484</v>
      </c>
      <c r="M41" t="s">
        <v>484</v>
      </c>
      <c r="N41" t="s">
        <v>632</v>
      </c>
      <c r="Q41" t="s">
        <v>287</v>
      </c>
      <c r="R41" t="s">
        <v>419</v>
      </c>
      <c r="S41" t="s">
        <v>269</v>
      </c>
      <c r="T41" t="s">
        <v>23</v>
      </c>
      <c r="U41" t="s">
        <v>39</v>
      </c>
      <c r="V41" t="s">
        <v>156</v>
      </c>
      <c r="W41" t="s">
        <v>489</v>
      </c>
      <c r="X41" t="s">
        <v>480</v>
      </c>
      <c r="Y41" t="s">
        <v>484</v>
      </c>
      <c r="AA41" s="2">
        <v>42794.318969907406</v>
      </c>
      <c r="AB41" s="2">
        <v>42794.319826388892</v>
      </c>
      <c r="AD41">
        <v>1</v>
      </c>
      <c r="AE41" t="str">
        <f t="shared" ca="1" si="12"/>
        <v>NTR</v>
      </c>
      <c r="AF41" t="str">
        <f t="shared" ca="1" si="13"/>
        <v>NoTarg</v>
      </c>
      <c r="AG41" t="str">
        <f t="shared" ca="1" si="14"/>
        <v>NoWaive</v>
      </c>
      <c r="AH41" t="str">
        <f t="shared" ca="1" si="15"/>
        <v>NTR</v>
      </c>
    </row>
    <row r="42" spans="1:34" x14ac:dyDescent="0.3">
      <c r="A42">
        <f t="shared" si="8"/>
        <v>2</v>
      </c>
      <c r="B42">
        <f t="shared" si="9"/>
        <v>0</v>
      </c>
      <c r="C42" s="4">
        <f t="shared" ca="1" si="10"/>
        <v>96484</v>
      </c>
      <c r="D42">
        <v>96484</v>
      </c>
      <c r="E42" t="s">
        <v>557</v>
      </c>
      <c r="F42" t="s">
        <v>28</v>
      </c>
      <c r="G42" t="s">
        <v>558</v>
      </c>
      <c r="H42" t="s">
        <v>184</v>
      </c>
      <c r="I42" t="s">
        <v>81</v>
      </c>
      <c r="J42" t="s">
        <v>123</v>
      </c>
      <c r="K42" t="str">
        <f t="shared" ca="1" si="11"/>
        <v>NTR</v>
      </c>
      <c r="L42" t="s">
        <v>484</v>
      </c>
      <c r="M42" t="s">
        <v>484</v>
      </c>
      <c r="N42" t="s">
        <v>633</v>
      </c>
      <c r="P42" t="s">
        <v>634</v>
      </c>
      <c r="Q42" t="s">
        <v>287</v>
      </c>
      <c r="R42" t="s">
        <v>82</v>
      </c>
      <c r="S42" t="s">
        <v>269</v>
      </c>
      <c r="T42" t="s">
        <v>23</v>
      </c>
      <c r="U42" t="s">
        <v>22</v>
      </c>
      <c r="V42" t="s">
        <v>82</v>
      </c>
      <c r="W42" t="s">
        <v>172</v>
      </c>
      <c r="X42" t="s">
        <v>108</v>
      </c>
      <c r="Y42" t="s">
        <v>484</v>
      </c>
      <c r="AA42" s="2">
        <v>42794.40115740741</v>
      </c>
      <c r="AB42" s="2">
        <v>42796.236759259256</v>
      </c>
      <c r="AD42">
        <v>3</v>
      </c>
      <c r="AE42" t="str">
        <f t="shared" ca="1" si="12"/>
        <v>NTR</v>
      </c>
      <c r="AF42" t="str">
        <f t="shared" ca="1" si="13"/>
        <v>NoTarg</v>
      </c>
      <c r="AG42" t="str">
        <f t="shared" ca="1" si="14"/>
        <v>NoWaive</v>
      </c>
      <c r="AH42" t="str">
        <f t="shared" ca="1" si="15"/>
        <v>NTR</v>
      </c>
    </row>
    <row r="43" spans="1:34" x14ac:dyDescent="0.3">
      <c r="A43">
        <f t="shared" si="8"/>
        <v>2</v>
      </c>
      <c r="B43">
        <f t="shared" si="9"/>
        <v>2</v>
      </c>
      <c r="C43" s="4">
        <f t="shared" ca="1" si="10"/>
        <v>96501</v>
      </c>
      <c r="D43">
        <v>96501</v>
      </c>
      <c r="E43" t="s">
        <v>124</v>
      </c>
      <c r="F43" t="s">
        <v>28</v>
      </c>
      <c r="G43" t="s">
        <v>102</v>
      </c>
      <c r="H43" t="s">
        <v>94</v>
      </c>
      <c r="J43" t="s">
        <v>123</v>
      </c>
      <c r="K43" t="str">
        <f t="shared" ca="1" si="11"/>
        <v>NTR</v>
      </c>
      <c r="L43" t="s">
        <v>484</v>
      </c>
      <c r="M43" t="s">
        <v>484</v>
      </c>
      <c r="N43" t="s">
        <v>635</v>
      </c>
      <c r="Q43" t="s">
        <v>287</v>
      </c>
      <c r="R43" t="s">
        <v>82</v>
      </c>
      <c r="S43" t="s">
        <v>269</v>
      </c>
      <c r="T43" t="s">
        <v>23</v>
      </c>
      <c r="U43" t="s">
        <v>22</v>
      </c>
      <c r="V43" t="s">
        <v>636</v>
      </c>
      <c r="W43" t="s">
        <v>44</v>
      </c>
      <c r="X43" t="s">
        <v>108</v>
      </c>
      <c r="Y43" t="s">
        <v>484</v>
      </c>
      <c r="AA43" s="2">
        <v>42794.491354166668</v>
      </c>
      <c r="AB43" s="2">
        <v>42794.491354166668</v>
      </c>
      <c r="AD43">
        <v>1</v>
      </c>
      <c r="AE43" t="str">
        <f t="shared" ca="1" si="12"/>
        <v>NTR</v>
      </c>
      <c r="AF43" t="str">
        <f t="shared" ca="1" si="13"/>
        <v>NoTarg</v>
      </c>
      <c r="AG43" t="str">
        <f t="shared" ca="1" si="14"/>
        <v>NoWaive</v>
      </c>
      <c r="AH43" t="str">
        <f t="shared" ca="1" si="15"/>
        <v>NTR</v>
      </c>
    </row>
    <row r="44" spans="1:34" x14ac:dyDescent="0.3">
      <c r="A44">
        <f t="shared" si="8"/>
        <v>32</v>
      </c>
      <c r="B44">
        <f t="shared" si="9"/>
        <v>5</v>
      </c>
      <c r="C44" s="4">
        <f t="shared" ca="1" si="10"/>
        <v>95185</v>
      </c>
      <c r="D44">
        <v>95185</v>
      </c>
      <c r="E44" t="s">
        <v>108</v>
      </c>
      <c r="F44" t="s">
        <v>28</v>
      </c>
      <c r="G44" t="s">
        <v>49</v>
      </c>
      <c r="H44" t="s">
        <v>184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219</v>
      </c>
      <c r="P44" t="s">
        <v>571</v>
      </c>
      <c r="Q44" t="s">
        <v>21</v>
      </c>
      <c r="S44" t="s">
        <v>269</v>
      </c>
      <c r="T44" t="s">
        <v>36</v>
      </c>
      <c r="U44" t="s">
        <v>35</v>
      </c>
      <c r="V44" t="s">
        <v>29</v>
      </c>
      <c r="W44" t="s">
        <v>44</v>
      </c>
      <c r="X44" t="s">
        <v>116</v>
      </c>
      <c r="Y44" t="s">
        <v>484</v>
      </c>
      <c r="AA44" s="2">
        <v>42765.331388888888</v>
      </c>
      <c r="AB44" s="2">
        <v>42793.579918981479</v>
      </c>
      <c r="AC44" t="s">
        <v>572</v>
      </c>
      <c r="AD44">
        <v>21</v>
      </c>
      <c r="AE44" t="str">
        <f t="shared" ca="1" si="12"/>
        <v>Platform Software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P0</v>
      </c>
    </row>
    <row r="45" spans="1:34" x14ac:dyDescent="0.3">
      <c r="A45">
        <f t="shared" si="8"/>
        <v>18</v>
      </c>
      <c r="B45">
        <f t="shared" si="9"/>
        <v>2</v>
      </c>
      <c r="C45" s="4">
        <f t="shared" ca="1" si="10"/>
        <v>95916</v>
      </c>
      <c r="D45">
        <v>95916</v>
      </c>
      <c r="E45" t="s">
        <v>108</v>
      </c>
      <c r="F45" t="s">
        <v>28</v>
      </c>
      <c r="G45" t="s">
        <v>49</v>
      </c>
      <c r="H45" t="s">
        <v>156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428</v>
      </c>
      <c r="P45" t="s">
        <v>38</v>
      </c>
      <c r="Q45" t="s">
        <v>21</v>
      </c>
      <c r="S45" t="s">
        <v>269</v>
      </c>
      <c r="T45" t="s">
        <v>23</v>
      </c>
      <c r="U45" t="s">
        <v>50</v>
      </c>
      <c r="V45" t="s">
        <v>82</v>
      </c>
      <c r="W45" t="s">
        <v>95</v>
      </c>
      <c r="X45" t="s">
        <v>327</v>
      </c>
      <c r="Y45" t="s">
        <v>484</v>
      </c>
      <c r="AA45" s="2">
        <v>42780.50644675926</v>
      </c>
      <c r="AB45" s="2">
        <v>42794.929270833331</v>
      </c>
      <c r="AC45" t="s">
        <v>576</v>
      </c>
      <c r="AD45">
        <v>9</v>
      </c>
      <c r="AE45" t="str">
        <f t="shared" ca="1" si="12"/>
        <v>Platform Software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unspecified</v>
      </c>
    </row>
    <row r="46" spans="1:34" x14ac:dyDescent="0.3">
      <c r="A46">
        <f t="shared" si="8"/>
        <v>16</v>
      </c>
      <c r="B46">
        <f t="shared" si="9"/>
        <v>1</v>
      </c>
      <c r="C46" s="4">
        <f t="shared" ca="1" si="10"/>
        <v>95974</v>
      </c>
      <c r="D46">
        <v>95974</v>
      </c>
      <c r="E46" t="s">
        <v>433</v>
      </c>
      <c r="F46" t="s">
        <v>28</v>
      </c>
      <c r="G46" t="s">
        <v>49</v>
      </c>
      <c r="H46" t="s">
        <v>94</v>
      </c>
      <c r="I46" t="s">
        <v>24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432</v>
      </c>
      <c r="P46" t="s">
        <v>577</v>
      </c>
      <c r="Q46" t="s">
        <v>21</v>
      </c>
      <c r="S46" t="s">
        <v>269</v>
      </c>
      <c r="T46" t="s">
        <v>23</v>
      </c>
      <c r="U46" t="s">
        <v>22</v>
      </c>
      <c r="V46" t="s">
        <v>29</v>
      </c>
      <c r="W46" t="s">
        <v>54</v>
      </c>
      <c r="X46" t="s">
        <v>433</v>
      </c>
      <c r="Y46" t="s">
        <v>484</v>
      </c>
      <c r="AA46" s="2">
        <v>42782.021145833336</v>
      </c>
      <c r="AB46" s="2">
        <v>42795.431631944448</v>
      </c>
      <c r="AC46" t="s">
        <v>638</v>
      </c>
      <c r="AD46">
        <v>19</v>
      </c>
      <c r="AE46" t="str">
        <f t="shared" ca="1" si="12"/>
        <v>Platform Software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P2</v>
      </c>
    </row>
    <row r="47" spans="1:34" x14ac:dyDescent="0.3">
      <c r="A47">
        <f t="shared" si="8"/>
        <v>5</v>
      </c>
      <c r="B47">
        <f t="shared" si="9"/>
        <v>2</v>
      </c>
      <c r="C47" s="4">
        <f t="shared" ca="1" si="10"/>
        <v>96433</v>
      </c>
      <c r="D47">
        <v>96433</v>
      </c>
      <c r="E47" t="s">
        <v>108</v>
      </c>
      <c r="F47" t="s">
        <v>28</v>
      </c>
      <c r="G47" t="s">
        <v>49</v>
      </c>
      <c r="H47" t="s">
        <v>94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567</v>
      </c>
      <c r="Q47" t="s">
        <v>21</v>
      </c>
      <c r="S47" t="s">
        <v>269</v>
      </c>
      <c r="T47" t="s">
        <v>23</v>
      </c>
      <c r="U47" t="s">
        <v>50</v>
      </c>
      <c r="V47" t="s">
        <v>29</v>
      </c>
      <c r="W47" t="s">
        <v>107</v>
      </c>
      <c r="X47" t="s">
        <v>568</v>
      </c>
      <c r="Y47" t="s">
        <v>484</v>
      </c>
      <c r="AA47" s="2">
        <v>42793.521828703706</v>
      </c>
      <c r="AB47" s="2">
        <v>42794.003206018519</v>
      </c>
      <c r="AD47">
        <v>2</v>
      </c>
      <c r="AE47" t="str">
        <f t="shared" ca="1" si="12"/>
        <v>AvatarFS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P2</v>
      </c>
    </row>
    <row r="48" spans="1:34" x14ac:dyDescent="0.3">
      <c r="A48">
        <f t="shared" si="8"/>
        <v>114</v>
      </c>
      <c r="B48">
        <f t="shared" si="9"/>
        <v>1</v>
      </c>
      <c r="C48" s="4">
        <f t="shared" ca="1" si="10"/>
        <v>91994</v>
      </c>
      <c r="D48">
        <v>91994</v>
      </c>
      <c r="E48" t="s">
        <v>408</v>
      </c>
      <c r="F48" t="s">
        <v>42</v>
      </c>
      <c r="G48" t="s">
        <v>407</v>
      </c>
      <c r="H48" t="s">
        <v>184</v>
      </c>
      <c r="I48" t="s">
        <v>81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362</v>
      </c>
      <c r="P48" t="s">
        <v>616</v>
      </c>
      <c r="Q48" t="s">
        <v>82</v>
      </c>
      <c r="S48" t="s">
        <v>269</v>
      </c>
      <c r="T48" t="s">
        <v>36</v>
      </c>
      <c r="U48" t="s">
        <v>22</v>
      </c>
      <c r="V48" t="s">
        <v>82</v>
      </c>
      <c r="W48" t="s">
        <v>54</v>
      </c>
      <c r="X48" t="s">
        <v>272</v>
      </c>
      <c r="Y48" t="s">
        <v>484</v>
      </c>
      <c r="AA48" s="2">
        <v>42682.225185185183</v>
      </c>
      <c r="AB48" s="2">
        <v>42795.18277777778</v>
      </c>
      <c r="AC48" t="s">
        <v>402</v>
      </c>
      <c r="AD48">
        <v>5</v>
      </c>
      <c r="AE48" t="str">
        <f t="shared" ca="1" si="12"/>
        <v>Performance Monitor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P0</v>
      </c>
    </row>
    <row r="49" spans="1:34" x14ac:dyDescent="0.3">
      <c r="A49">
        <f t="shared" si="8"/>
        <v>2</v>
      </c>
      <c r="B49">
        <f t="shared" si="9"/>
        <v>1</v>
      </c>
      <c r="C49" s="4">
        <f t="shared" ca="1" si="10"/>
        <v>96514</v>
      </c>
      <c r="D49">
        <v>96514</v>
      </c>
      <c r="E49" t="s">
        <v>513</v>
      </c>
      <c r="F49" t="s">
        <v>42</v>
      </c>
      <c r="G49" t="s">
        <v>514</v>
      </c>
      <c r="H49" t="s">
        <v>94</v>
      </c>
      <c r="J49" t="s">
        <v>123</v>
      </c>
      <c r="K49" t="str">
        <f t="shared" ca="1" si="11"/>
        <v>NTR</v>
      </c>
      <c r="L49" t="s">
        <v>484</v>
      </c>
      <c r="M49" t="s">
        <v>484</v>
      </c>
      <c r="N49" t="s">
        <v>628</v>
      </c>
      <c r="Q49" t="s">
        <v>82</v>
      </c>
      <c r="R49" t="s">
        <v>82</v>
      </c>
      <c r="S49" t="s">
        <v>269</v>
      </c>
      <c r="T49" t="s">
        <v>23</v>
      </c>
      <c r="U49" t="s">
        <v>22</v>
      </c>
      <c r="V49" t="s">
        <v>82</v>
      </c>
      <c r="W49" t="s">
        <v>499</v>
      </c>
      <c r="X49" t="s">
        <v>629</v>
      </c>
      <c r="Y49" t="s">
        <v>484</v>
      </c>
      <c r="AA49" s="2">
        <v>42794.576319444444</v>
      </c>
      <c r="AB49" s="2">
        <v>42795.385497685187</v>
      </c>
      <c r="AD49">
        <v>6</v>
      </c>
      <c r="AE49" t="str">
        <f t="shared" ca="1" si="12"/>
        <v>NTR</v>
      </c>
      <c r="AF49" t="str">
        <f t="shared" ca="1" si="13"/>
        <v>NoTarg</v>
      </c>
      <c r="AG49" t="str">
        <f t="shared" ca="1" si="14"/>
        <v>NoWaive</v>
      </c>
      <c r="AH49" t="str">
        <f t="shared" ca="1" si="15"/>
        <v>NTR</v>
      </c>
    </row>
    <row r="50" spans="1:34" x14ac:dyDescent="0.3">
      <c r="A50">
        <f t="shared" si="8"/>
        <v>181</v>
      </c>
      <c r="B50">
        <f t="shared" si="9"/>
        <v>11</v>
      </c>
      <c r="C50" s="4">
        <f t="shared" ca="1" si="10"/>
        <v>88457</v>
      </c>
      <c r="D50">
        <v>88457</v>
      </c>
      <c r="E50" t="s">
        <v>408</v>
      </c>
      <c r="F50" t="s">
        <v>42</v>
      </c>
      <c r="G50" t="s">
        <v>407</v>
      </c>
      <c r="H50" t="s">
        <v>112</v>
      </c>
      <c r="I50" t="s">
        <v>247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524</v>
      </c>
      <c r="O50">
        <v>11710</v>
      </c>
      <c r="P50" t="s">
        <v>525</v>
      </c>
      <c r="Q50" t="s">
        <v>287</v>
      </c>
      <c r="R50" t="s">
        <v>82</v>
      </c>
      <c r="S50" t="s">
        <v>269</v>
      </c>
      <c r="T50" t="s">
        <v>23</v>
      </c>
      <c r="U50" t="s">
        <v>22</v>
      </c>
      <c r="V50" t="s">
        <v>25</v>
      </c>
      <c r="W50" t="s">
        <v>26</v>
      </c>
      <c r="X50" t="s">
        <v>41</v>
      </c>
      <c r="Y50" t="s">
        <v>484</v>
      </c>
      <c r="AA50" s="2">
        <v>42614.314895833333</v>
      </c>
      <c r="AB50" s="2">
        <v>42787.627974537034</v>
      </c>
      <c r="AC50" t="s">
        <v>472</v>
      </c>
      <c r="AD50">
        <v>4</v>
      </c>
      <c r="AE50" t="str">
        <f t="shared" ca="1" si="12"/>
        <v>PML Core Services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P1</v>
      </c>
    </row>
    <row r="51" spans="1:34" x14ac:dyDescent="0.3">
      <c r="A51">
        <f t="shared" si="8"/>
        <v>2</v>
      </c>
      <c r="B51">
        <f t="shared" si="9"/>
        <v>1</v>
      </c>
      <c r="C51" s="4">
        <f t="shared" ca="1" si="10"/>
        <v>96503</v>
      </c>
      <c r="D51">
        <v>96503</v>
      </c>
      <c r="E51" t="s">
        <v>408</v>
      </c>
      <c r="F51" t="s">
        <v>42</v>
      </c>
      <c r="G51" t="s">
        <v>407</v>
      </c>
      <c r="H51" t="s">
        <v>184</v>
      </c>
      <c r="I51" t="s">
        <v>81</v>
      </c>
      <c r="J51" t="s">
        <v>123</v>
      </c>
      <c r="K51" t="str">
        <f t="shared" ca="1" si="11"/>
        <v>NTR</v>
      </c>
      <c r="L51" t="s">
        <v>484</v>
      </c>
      <c r="M51" t="s">
        <v>494</v>
      </c>
      <c r="N51" t="s">
        <v>637</v>
      </c>
      <c r="O51" t="s">
        <v>123</v>
      </c>
      <c r="P51" t="s">
        <v>123</v>
      </c>
      <c r="Q51" t="s">
        <v>287</v>
      </c>
      <c r="R51" t="s">
        <v>82</v>
      </c>
      <c r="S51" t="s">
        <v>269</v>
      </c>
      <c r="T51" t="s">
        <v>51</v>
      </c>
      <c r="U51" t="s">
        <v>39</v>
      </c>
      <c r="V51" t="s">
        <v>422</v>
      </c>
      <c r="W51" t="s">
        <v>93</v>
      </c>
      <c r="X51" t="s">
        <v>108</v>
      </c>
      <c r="Y51" t="s">
        <v>484</v>
      </c>
      <c r="AA51" s="2">
        <v>42794.50513888889</v>
      </c>
      <c r="AB51" s="2">
        <v>42795.621203703704</v>
      </c>
      <c r="AD51">
        <v>1</v>
      </c>
      <c r="AE51" t="str">
        <f t="shared" ca="1" si="12"/>
        <v>NTR</v>
      </c>
      <c r="AF51" t="str">
        <f t="shared" ca="1" si="13"/>
        <v>NoTarg</v>
      </c>
      <c r="AG51" t="str">
        <f t="shared" ca="1" si="14"/>
        <v>NoWaive</v>
      </c>
      <c r="AH51" t="str">
        <f t="shared" ca="1" si="15"/>
        <v>NTR</v>
      </c>
    </row>
    <row r="52" spans="1:34" x14ac:dyDescent="0.3">
      <c r="A52">
        <f t="shared" si="8"/>
        <v>16</v>
      </c>
      <c r="B52">
        <f t="shared" si="9"/>
        <v>2</v>
      </c>
      <c r="C52" s="4">
        <f t="shared" ca="1" si="10"/>
        <v>96069</v>
      </c>
      <c r="D52">
        <v>96069</v>
      </c>
      <c r="E52" t="s">
        <v>41</v>
      </c>
      <c r="F52" t="s">
        <v>42</v>
      </c>
      <c r="G52" t="s">
        <v>514</v>
      </c>
      <c r="H52" t="s">
        <v>94</v>
      </c>
      <c r="I52" t="s">
        <v>24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486</v>
      </c>
      <c r="Q52" t="s">
        <v>21</v>
      </c>
      <c r="S52" t="s">
        <v>269</v>
      </c>
      <c r="T52" t="s">
        <v>36</v>
      </c>
      <c r="U52" t="s">
        <v>35</v>
      </c>
      <c r="V52" t="s">
        <v>190</v>
      </c>
      <c r="W52" t="s">
        <v>44</v>
      </c>
      <c r="X52" t="s">
        <v>47</v>
      </c>
      <c r="Y52" t="s">
        <v>484</v>
      </c>
      <c r="AA52" s="2">
        <v>42782.412199074075</v>
      </c>
      <c r="AB52" s="2">
        <v>42794.540370370371</v>
      </c>
      <c r="AD52">
        <v>15</v>
      </c>
      <c r="AE52" t="str">
        <f t="shared" ca="1" si="12"/>
        <v>ADE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P2</v>
      </c>
    </row>
    <row r="53" spans="1:34" x14ac:dyDescent="0.3">
      <c r="A53">
        <f t="shared" si="8"/>
        <v>11</v>
      </c>
      <c r="B53">
        <f t="shared" si="9"/>
        <v>5</v>
      </c>
      <c r="C53" s="4">
        <f t="shared" ca="1" si="10"/>
        <v>96243</v>
      </c>
      <c r="D53">
        <v>96243</v>
      </c>
      <c r="E53" t="s">
        <v>389</v>
      </c>
      <c r="F53" t="s">
        <v>42</v>
      </c>
      <c r="G53" t="s">
        <v>514</v>
      </c>
      <c r="H53" t="s">
        <v>94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533</v>
      </c>
      <c r="P53" t="s">
        <v>38</v>
      </c>
      <c r="Q53" t="s">
        <v>21</v>
      </c>
      <c r="S53" t="s">
        <v>269</v>
      </c>
      <c r="T53" t="s">
        <v>36</v>
      </c>
      <c r="U53" t="s">
        <v>22</v>
      </c>
      <c r="V53" t="s">
        <v>29</v>
      </c>
      <c r="W53" t="s">
        <v>54</v>
      </c>
      <c r="X53" t="s">
        <v>389</v>
      </c>
      <c r="Y53" t="s">
        <v>484</v>
      </c>
      <c r="AA53" s="2">
        <v>42787.543182870373</v>
      </c>
      <c r="AB53" s="2">
        <v>42793.627372685187</v>
      </c>
      <c r="AC53" t="s">
        <v>584</v>
      </c>
      <c r="AD53">
        <v>11</v>
      </c>
      <c r="AE53" t="str">
        <f t="shared" ca="1" si="12"/>
        <v>PML Core Services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P2</v>
      </c>
    </row>
    <row r="54" spans="1:34" x14ac:dyDescent="0.3">
      <c r="A54">
        <f t="shared" si="8"/>
        <v>358</v>
      </c>
      <c r="B54">
        <f t="shared" si="9"/>
        <v>12</v>
      </c>
      <c r="C54" s="4">
        <f t="shared" ca="1" si="10"/>
        <v>78239</v>
      </c>
      <c r="D54">
        <v>78239</v>
      </c>
      <c r="E54" t="s">
        <v>84</v>
      </c>
      <c r="F54" t="s">
        <v>75</v>
      </c>
      <c r="G54" t="s">
        <v>262</v>
      </c>
      <c r="H54" t="s">
        <v>94</v>
      </c>
      <c r="I54" t="s">
        <v>30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336</v>
      </c>
      <c r="Q54" t="s">
        <v>82</v>
      </c>
      <c r="S54" t="s">
        <v>269</v>
      </c>
      <c r="T54" t="s">
        <v>36</v>
      </c>
      <c r="U54" t="s">
        <v>35</v>
      </c>
      <c r="V54" t="s">
        <v>77</v>
      </c>
      <c r="W54" t="s">
        <v>78</v>
      </c>
      <c r="X54" t="s">
        <v>272</v>
      </c>
      <c r="Y54" t="s">
        <v>484</v>
      </c>
      <c r="AA54" s="2">
        <v>42433.336041666669</v>
      </c>
      <c r="AB54" s="2">
        <v>42786.249699074076</v>
      </c>
      <c r="AC54" t="s">
        <v>402</v>
      </c>
      <c r="AD54">
        <v>4</v>
      </c>
      <c r="AE54" t="str">
        <f t="shared" ca="1" si="12"/>
        <v>Protocols-AAUM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P2</v>
      </c>
    </row>
    <row r="55" spans="1:34" x14ac:dyDescent="0.3">
      <c r="A55">
        <f t="shared" si="8"/>
        <v>174</v>
      </c>
      <c r="B55">
        <f t="shared" si="9"/>
        <v>5</v>
      </c>
      <c r="C55" s="4">
        <f t="shared" ca="1" si="10"/>
        <v>88763</v>
      </c>
      <c r="D55">
        <v>88763</v>
      </c>
      <c r="E55" t="s">
        <v>147</v>
      </c>
      <c r="F55" t="s">
        <v>75</v>
      </c>
      <c r="G55" t="s">
        <v>76</v>
      </c>
      <c r="H55" t="s">
        <v>94</v>
      </c>
      <c r="I55" t="s">
        <v>30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339</v>
      </c>
      <c r="Q55" t="s">
        <v>82</v>
      </c>
      <c r="S55" t="s">
        <v>269</v>
      </c>
      <c r="T55" t="s">
        <v>36</v>
      </c>
      <c r="U55" t="s">
        <v>35</v>
      </c>
      <c r="V55" t="s">
        <v>29</v>
      </c>
      <c r="W55" t="s">
        <v>44</v>
      </c>
      <c r="X55" t="s">
        <v>272</v>
      </c>
      <c r="Y55" t="s">
        <v>103</v>
      </c>
      <c r="AA55" s="2">
        <v>42621.473240740743</v>
      </c>
      <c r="AB55" s="2">
        <v>42793.637303240743</v>
      </c>
      <c r="AC55" t="s">
        <v>593</v>
      </c>
      <c r="AD55">
        <v>5</v>
      </c>
      <c r="AE55" t="str">
        <f t="shared" ca="1" si="12"/>
        <v>Protocols-AAUM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P2</v>
      </c>
    </row>
    <row r="56" spans="1:34" x14ac:dyDescent="0.3">
      <c r="A56">
        <f t="shared" si="8"/>
        <v>113</v>
      </c>
      <c r="B56">
        <f t="shared" si="9"/>
        <v>1</v>
      </c>
      <c r="C56" s="4">
        <f t="shared" ca="1" si="10"/>
        <v>92081</v>
      </c>
      <c r="D56">
        <v>92081</v>
      </c>
      <c r="E56" t="s">
        <v>128</v>
      </c>
      <c r="F56" t="s">
        <v>75</v>
      </c>
      <c r="G56" t="s">
        <v>76</v>
      </c>
      <c r="H56" t="s">
        <v>94</v>
      </c>
      <c r="I56" t="s">
        <v>30</v>
      </c>
      <c r="J56" t="s">
        <v>123</v>
      </c>
      <c r="K56" t="str">
        <f t="shared" ca="1" si="11"/>
        <v>.</v>
      </c>
      <c r="L56" t="s">
        <v>484</v>
      </c>
      <c r="M56" t="s">
        <v>493</v>
      </c>
      <c r="N56" t="s">
        <v>341</v>
      </c>
      <c r="O56" t="s">
        <v>123</v>
      </c>
      <c r="P56" t="s">
        <v>98</v>
      </c>
      <c r="Q56" t="s">
        <v>82</v>
      </c>
      <c r="S56" t="s">
        <v>269</v>
      </c>
      <c r="T56" t="s">
        <v>36</v>
      </c>
      <c r="U56" t="s">
        <v>35</v>
      </c>
      <c r="V56" t="s">
        <v>29</v>
      </c>
      <c r="W56" t="s">
        <v>54</v>
      </c>
      <c r="X56" t="s">
        <v>272</v>
      </c>
      <c r="Y56" t="s">
        <v>103</v>
      </c>
      <c r="AA56" s="2">
        <v>42683.658750000002</v>
      </c>
      <c r="AB56" s="2">
        <v>42795.655717592592</v>
      </c>
      <c r="AC56" t="s">
        <v>594</v>
      </c>
      <c r="AD56">
        <v>6</v>
      </c>
      <c r="AE56" t="str">
        <f t="shared" ca="1" si="12"/>
        <v>Protocols-AAUM</v>
      </c>
      <c r="AF56" t="str">
        <f t="shared" ca="1" si="13"/>
        <v>Avitus_1.4.0.56-20170222</v>
      </c>
      <c r="AG56" t="str">
        <f t="shared" ca="1" si="14"/>
        <v>NoWaive</v>
      </c>
      <c r="AH56" t="str">
        <f t="shared" ca="1" si="15"/>
        <v>P2</v>
      </c>
    </row>
    <row r="57" spans="1:34" x14ac:dyDescent="0.3">
      <c r="A57">
        <f t="shared" si="8"/>
        <v>108</v>
      </c>
      <c r="B57">
        <f t="shared" si="9"/>
        <v>1</v>
      </c>
      <c r="C57" s="4">
        <f t="shared" ca="1" si="10"/>
        <v>92273</v>
      </c>
      <c r="D57">
        <v>92273</v>
      </c>
      <c r="E57" t="s">
        <v>205</v>
      </c>
      <c r="F57" t="s">
        <v>75</v>
      </c>
      <c r="G57" t="s">
        <v>76</v>
      </c>
      <c r="H57" t="s">
        <v>184</v>
      </c>
      <c r="I57" t="s">
        <v>245</v>
      </c>
      <c r="J57" t="s">
        <v>123</v>
      </c>
      <c r="K57" t="str">
        <f t="shared" ca="1" si="11"/>
        <v>.</v>
      </c>
      <c r="L57" t="s">
        <v>484</v>
      </c>
      <c r="M57" t="s">
        <v>494</v>
      </c>
      <c r="N57" t="s">
        <v>342</v>
      </c>
      <c r="O57" t="s">
        <v>123</v>
      </c>
      <c r="P57" t="s">
        <v>98</v>
      </c>
      <c r="Q57" t="s">
        <v>82</v>
      </c>
      <c r="S57" t="s">
        <v>269</v>
      </c>
      <c r="T57" t="s">
        <v>36</v>
      </c>
      <c r="U57" t="s">
        <v>22</v>
      </c>
      <c r="V57" t="s">
        <v>29</v>
      </c>
      <c r="W57" t="s">
        <v>54</v>
      </c>
      <c r="X57" t="s">
        <v>272</v>
      </c>
      <c r="Y57" t="s">
        <v>484</v>
      </c>
      <c r="AA57" s="2">
        <v>42688.423078703701</v>
      </c>
      <c r="AB57" s="2">
        <v>42795.95244212963</v>
      </c>
      <c r="AC57" t="s">
        <v>343</v>
      </c>
      <c r="AD57">
        <v>15</v>
      </c>
      <c r="AE57" t="str">
        <f t="shared" ca="1" si="12"/>
        <v>Protocols-AAUM</v>
      </c>
      <c r="AF57" t="str">
        <f t="shared" ca="1" si="13"/>
        <v>Avitus_1.4.0.56-20170222</v>
      </c>
      <c r="AG57" t="str">
        <f t="shared" ca="1" si="14"/>
        <v>NoWaive</v>
      </c>
      <c r="AH57" t="str">
        <f t="shared" ca="1" si="15"/>
        <v>P0</v>
      </c>
    </row>
    <row r="58" spans="1:34" x14ac:dyDescent="0.3">
      <c r="A58">
        <f t="shared" si="8"/>
        <v>58</v>
      </c>
      <c r="B58">
        <f t="shared" si="9"/>
        <v>24</v>
      </c>
      <c r="C58" s="4">
        <f t="shared" ca="1" si="10"/>
        <v>94191</v>
      </c>
      <c r="D58">
        <v>94191</v>
      </c>
      <c r="E58" t="s">
        <v>186</v>
      </c>
      <c r="F58" t="s">
        <v>75</v>
      </c>
      <c r="G58" t="s">
        <v>79</v>
      </c>
      <c r="H58" t="s">
        <v>112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344</v>
      </c>
      <c r="O58">
        <v>12886</v>
      </c>
      <c r="Q58" t="s">
        <v>82</v>
      </c>
      <c r="S58" t="s">
        <v>269</v>
      </c>
      <c r="T58" t="s">
        <v>36</v>
      </c>
      <c r="U58" t="s">
        <v>35</v>
      </c>
      <c r="V58" t="s">
        <v>25</v>
      </c>
      <c r="W58" t="s">
        <v>26</v>
      </c>
      <c r="X58" t="s">
        <v>272</v>
      </c>
      <c r="Y58" t="s">
        <v>103</v>
      </c>
      <c r="AA58" s="2">
        <v>42739.997685185182</v>
      </c>
      <c r="AB58" s="2">
        <v>42774.493715277778</v>
      </c>
      <c r="AD58">
        <v>2</v>
      </c>
      <c r="AE58" t="str">
        <f t="shared" ca="1" si="12"/>
        <v>Protocols-AAUM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P1</v>
      </c>
    </row>
    <row r="59" spans="1:34" x14ac:dyDescent="0.3">
      <c r="A59">
        <f t="shared" si="8"/>
        <v>31</v>
      </c>
      <c r="B59">
        <f t="shared" si="9"/>
        <v>0</v>
      </c>
      <c r="C59" s="4">
        <f t="shared" ca="1" si="10"/>
        <v>95343</v>
      </c>
      <c r="D59">
        <v>95343</v>
      </c>
      <c r="E59" t="s">
        <v>149</v>
      </c>
      <c r="F59" t="s">
        <v>75</v>
      </c>
      <c r="G59" t="s">
        <v>129</v>
      </c>
      <c r="H59" t="s">
        <v>94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347</v>
      </c>
      <c r="Q59" t="s">
        <v>82</v>
      </c>
      <c r="S59" t="s">
        <v>269</v>
      </c>
      <c r="T59" t="s">
        <v>23</v>
      </c>
      <c r="U59" t="s">
        <v>22</v>
      </c>
      <c r="V59" t="s">
        <v>82</v>
      </c>
      <c r="W59" t="s">
        <v>95</v>
      </c>
      <c r="X59" t="s">
        <v>272</v>
      </c>
      <c r="Y59" t="s">
        <v>484</v>
      </c>
      <c r="AA59" s="2">
        <v>42767.691712962966</v>
      </c>
      <c r="AB59" s="2">
        <v>42796.203020833331</v>
      </c>
      <c r="AC59" t="s">
        <v>402</v>
      </c>
      <c r="AD59">
        <v>7</v>
      </c>
      <c r="AE59" t="str">
        <f t="shared" ca="1" si="12"/>
        <v>Protocols-AAUM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P2</v>
      </c>
    </row>
    <row r="60" spans="1:34" x14ac:dyDescent="0.3">
      <c r="A60">
        <f t="shared" si="8"/>
        <v>9</v>
      </c>
      <c r="B60">
        <f t="shared" si="9"/>
        <v>1</v>
      </c>
      <c r="C60" s="4">
        <f t="shared" ca="1" si="10"/>
        <v>96336</v>
      </c>
      <c r="D60">
        <v>96336</v>
      </c>
      <c r="E60" t="s">
        <v>331</v>
      </c>
      <c r="F60" t="s">
        <v>75</v>
      </c>
      <c r="G60" t="s">
        <v>129</v>
      </c>
      <c r="H60" t="s">
        <v>94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596</v>
      </c>
      <c r="P60" t="s">
        <v>641</v>
      </c>
      <c r="Q60" t="s">
        <v>82</v>
      </c>
      <c r="S60" t="s">
        <v>269</v>
      </c>
      <c r="T60" t="s">
        <v>23</v>
      </c>
      <c r="U60" t="s">
        <v>22</v>
      </c>
      <c r="V60" t="s">
        <v>82</v>
      </c>
      <c r="W60" t="s">
        <v>67</v>
      </c>
      <c r="X60" t="s">
        <v>405</v>
      </c>
      <c r="Y60" t="s">
        <v>484</v>
      </c>
      <c r="AA60" s="2">
        <v>42789.625567129631</v>
      </c>
      <c r="AB60" s="2">
        <v>42795.332754629628</v>
      </c>
      <c r="AC60" t="s">
        <v>402</v>
      </c>
      <c r="AD60">
        <v>3</v>
      </c>
      <c r="AE60" t="str">
        <f t="shared" ca="1" si="12"/>
        <v>Protocols-AAUM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P2</v>
      </c>
    </row>
    <row r="61" spans="1:34" x14ac:dyDescent="0.3">
      <c r="A61">
        <f t="shared" si="8"/>
        <v>11</v>
      </c>
      <c r="B61">
        <f t="shared" si="9"/>
        <v>0</v>
      </c>
      <c r="C61" s="4">
        <f t="shared" ca="1" si="10"/>
        <v>96226</v>
      </c>
      <c r="D61">
        <v>96226</v>
      </c>
      <c r="E61" t="s">
        <v>18</v>
      </c>
      <c r="F61" t="s">
        <v>19</v>
      </c>
      <c r="G61" t="s">
        <v>442</v>
      </c>
      <c r="H61" t="s">
        <v>94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519</v>
      </c>
      <c r="P61" t="s">
        <v>625</v>
      </c>
      <c r="Q61" t="s">
        <v>21</v>
      </c>
      <c r="S61" t="s">
        <v>269</v>
      </c>
      <c r="T61" t="s">
        <v>23</v>
      </c>
      <c r="U61" t="s">
        <v>22</v>
      </c>
      <c r="V61" t="s">
        <v>29</v>
      </c>
      <c r="W61" t="s">
        <v>44</v>
      </c>
      <c r="X61" t="s">
        <v>188</v>
      </c>
      <c r="Y61" t="s">
        <v>484</v>
      </c>
      <c r="AA61" s="2">
        <v>42787.284178240741</v>
      </c>
      <c r="AB61" s="2">
        <v>42796.186481481483</v>
      </c>
      <c r="AD61">
        <v>11</v>
      </c>
      <c r="AE61" t="str">
        <f t="shared" ca="1" si="12"/>
        <v>Protocols-NFS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P2</v>
      </c>
    </row>
    <row r="62" spans="1:34" x14ac:dyDescent="0.3">
      <c r="A62">
        <f t="shared" si="8"/>
        <v>358</v>
      </c>
      <c r="B62">
        <f t="shared" si="9"/>
        <v>107</v>
      </c>
      <c r="C62" s="4">
        <f t="shared" ca="1" si="10"/>
        <v>78244</v>
      </c>
      <c r="D62">
        <v>78244</v>
      </c>
      <c r="E62" t="s">
        <v>155</v>
      </c>
      <c r="F62" t="s">
        <v>19</v>
      </c>
      <c r="G62" t="s">
        <v>83</v>
      </c>
      <c r="H62" t="s">
        <v>94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353</v>
      </c>
      <c r="Q62" t="s">
        <v>82</v>
      </c>
      <c r="S62" t="s">
        <v>269</v>
      </c>
      <c r="T62" t="s">
        <v>36</v>
      </c>
      <c r="U62" t="s">
        <v>35</v>
      </c>
      <c r="V62" t="s">
        <v>43</v>
      </c>
      <c r="W62" t="s">
        <v>65</v>
      </c>
      <c r="X62" t="s">
        <v>272</v>
      </c>
      <c r="Y62" t="s">
        <v>100</v>
      </c>
      <c r="AA62" s="2">
        <v>42433.348449074074</v>
      </c>
      <c r="AB62" s="2">
        <v>42689.149375000001</v>
      </c>
      <c r="AD62">
        <v>3</v>
      </c>
      <c r="AE62" t="str">
        <f t="shared" ca="1" si="12"/>
        <v>Protocols-NFS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P2</v>
      </c>
    </row>
    <row r="63" spans="1:34" x14ac:dyDescent="0.3">
      <c r="A63">
        <f t="shared" si="8"/>
        <v>11</v>
      </c>
      <c r="B63">
        <f t="shared" si="9"/>
        <v>0</v>
      </c>
      <c r="C63" s="4">
        <f t="shared" ca="1" si="10"/>
        <v>96221</v>
      </c>
      <c r="D63">
        <v>96221</v>
      </c>
      <c r="E63" t="s">
        <v>18</v>
      </c>
      <c r="F63" t="s">
        <v>86</v>
      </c>
      <c r="G63" t="s">
        <v>92</v>
      </c>
      <c r="H63" t="s">
        <v>94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521</v>
      </c>
      <c r="P63" t="s">
        <v>626</v>
      </c>
      <c r="Q63" t="s">
        <v>21</v>
      </c>
      <c r="S63" t="s">
        <v>269</v>
      </c>
      <c r="T63" t="s">
        <v>36</v>
      </c>
      <c r="U63" t="s">
        <v>35</v>
      </c>
      <c r="V63" t="s">
        <v>29</v>
      </c>
      <c r="W63" t="s">
        <v>54</v>
      </c>
      <c r="X63" t="s">
        <v>522</v>
      </c>
      <c r="Y63" t="s">
        <v>484</v>
      </c>
      <c r="AA63" s="2">
        <v>42787.233252314814</v>
      </c>
      <c r="AB63" s="2">
        <v>42796.19263888889</v>
      </c>
      <c r="AD63">
        <v>9</v>
      </c>
      <c r="AE63" t="str">
        <f t="shared" ca="1" si="12"/>
        <v>Protocols-SMB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P2</v>
      </c>
    </row>
    <row r="64" spans="1:34" x14ac:dyDescent="0.3">
      <c r="A64">
        <f t="shared" si="8"/>
        <v>9</v>
      </c>
      <c r="B64">
        <f t="shared" si="9"/>
        <v>0</v>
      </c>
      <c r="C64" s="4">
        <f t="shared" ca="1" si="10"/>
        <v>96300</v>
      </c>
      <c r="D64">
        <v>96300</v>
      </c>
      <c r="E64" t="s">
        <v>399</v>
      </c>
      <c r="F64" t="s">
        <v>86</v>
      </c>
      <c r="G64" t="s">
        <v>87</v>
      </c>
      <c r="H64" t="s">
        <v>94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534</v>
      </c>
      <c r="Q64" t="s">
        <v>21</v>
      </c>
      <c r="S64" t="s">
        <v>269</v>
      </c>
      <c r="T64" t="s">
        <v>36</v>
      </c>
      <c r="U64" t="s">
        <v>35</v>
      </c>
      <c r="V64" t="s">
        <v>29</v>
      </c>
      <c r="W64" t="s">
        <v>54</v>
      </c>
      <c r="X64" t="s">
        <v>522</v>
      </c>
      <c r="Y64" t="s">
        <v>484</v>
      </c>
      <c r="AA64" s="2">
        <v>42789.004027777781</v>
      </c>
      <c r="AB64" s="2">
        <v>42796.217442129629</v>
      </c>
      <c r="AC64" t="s">
        <v>402</v>
      </c>
      <c r="AD64">
        <v>7</v>
      </c>
      <c r="AE64" t="str">
        <f t="shared" ca="1" si="12"/>
        <v>Protocols-SMB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P2</v>
      </c>
    </row>
    <row r="65" spans="1:34" x14ac:dyDescent="0.3">
      <c r="A65">
        <f t="shared" si="8"/>
        <v>9</v>
      </c>
      <c r="B65">
        <f t="shared" si="9"/>
        <v>0</v>
      </c>
      <c r="C65" s="4">
        <f t="shared" ca="1" si="10"/>
        <v>96345</v>
      </c>
      <c r="D65">
        <v>96345</v>
      </c>
      <c r="E65" t="s">
        <v>91</v>
      </c>
      <c r="F65" t="s">
        <v>86</v>
      </c>
      <c r="G65" t="s">
        <v>87</v>
      </c>
      <c r="H65" t="s">
        <v>184</v>
      </c>
      <c r="I65" t="s">
        <v>560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582</v>
      </c>
      <c r="Q65" t="s">
        <v>21</v>
      </c>
      <c r="S65" t="s">
        <v>269</v>
      </c>
      <c r="T65" t="s">
        <v>51</v>
      </c>
      <c r="U65" t="s">
        <v>22</v>
      </c>
      <c r="V65" t="s">
        <v>82</v>
      </c>
      <c r="W65" t="s">
        <v>40</v>
      </c>
      <c r="X65" t="s">
        <v>559</v>
      </c>
      <c r="Y65" t="s">
        <v>484</v>
      </c>
      <c r="AA65" s="2">
        <v>42789.95722222222</v>
      </c>
      <c r="AB65" s="2">
        <v>42796.231412037036</v>
      </c>
      <c r="AC65" t="s">
        <v>627</v>
      </c>
      <c r="AD65">
        <v>39</v>
      </c>
      <c r="AE65" t="str">
        <f t="shared" ca="1" si="12"/>
        <v>Platform Software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P2</v>
      </c>
    </row>
    <row r="66" spans="1:34" x14ac:dyDescent="0.3">
      <c r="A66">
        <f t="shared" ref="A66:A100" si="16">DAYS360(AA66,$K$104)</f>
        <v>5</v>
      </c>
      <c r="B66">
        <f t="shared" ref="B66:B100" si="17">DAYS360(AB66,$K$104)</f>
        <v>1</v>
      </c>
      <c r="C66" s="4">
        <f t="shared" ref="C66:C100" ca="1" si="18">HYPERLINK($N$174 &amp; INDIRECT("d" &amp; ROW()),INDIRECT("d" &amp; ROW()))</f>
        <v>96419</v>
      </c>
      <c r="D66">
        <v>96419</v>
      </c>
      <c r="E66" t="s">
        <v>265</v>
      </c>
      <c r="F66" t="s">
        <v>86</v>
      </c>
      <c r="G66" t="s">
        <v>554</v>
      </c>
      <c r="H66" t="s">
        <v>94</v>
      </c>
      <c r="J66" t="s">
        <v>123</v>
      </c>
      <c r="K66" t="str">
        <f t="shared" ref="K66:K96" ca="1" si="19">IFERROR(VLOOKUP($D66,INDIRECT("'" &amp; $K$103 &amp; "'!$C$2:$k$90"),8,FALSE),"NTR")</f>
        <v>.</v>
      </c>
      <c r="L66" t="s">
        <v>484</v>
      </c>
      <c r="M66" t="s">
        <v>484</v>
      </c>
      <c r="N66" t="s">
        <v>564</v>
      </c>
      <c r="Q66" t="s">
        <v>21</v>
      </c>
      <c r="S66" t="s">
        <v>269</v>
      </c>
      <c r="T66" t="s">
        <v>36</v>
      </c>
      <c r="U66" t="s">
        <v>22</v>
      </c>
      <c r="V66" t="s">
        <v>82</v>
      </c>
      <c r="W66" t="s">
        <v>565</v>
      </c>
      <c r="X66" t="s">
        <v>325</v>
      </c>
      <c r="Y66" t="s">
        <v>484</v>
      </c>
      <c r="AA66" s="2">
        <v>42793.323437500003</v>
      </c>
      <c r="AB66" s="2">
        <v>42795.378194444442</v>
      </c>
      <c r="AD66">
        <v>15</v>
      </c>
      <c r="AE66" t="str">
        <f t="shared" ref="AE66:AE96" ca="1" si="20">IFERROR(VLOOKUP($D66,INDIRECT("'" &amp; $K$103 &amp; "'!$C$2:$K$90"),4,FALSE),"NTR")</f>
        <v>Protocols-SMB</v>
      </c>
      <c r="AF66" t="str">
        <f t="shared" ref="AF66:AF96" ca="1" si="21">IFERROR(VLOOKUP($D66,INDIRECT("'" &amp; $K$103 &amp; "'!$C$2:$T$90"),11,FALSE),"NoTarg")</f>
        <v xml:space="preserve"> ---</v>
      </c>
      <c r="AG66" t="str">
        <f t="shared" ref="AG66:AG96" ca="1" si="22">IFERROR(VLOOKUP($D66,INDIRECT("'" &amp; $K$103 &amp; "'!$C$2:$K$90"),10,FALSE),"NoWaive")</f>
        <v>NoWaive</v>
      </c>
      <c r="AH66" t="str">
        <f t="shared" ref="AH66:AH96" ca="1" si="23">IFERROR(VLOOKUP($D66,INDIRECT("'" &amp; $K$103 &amp; "'!$C$2:$T$90"),6,FALSE),"NTR")</f>
        <v>P2</v>
      </c>
    </row>
    <row r="67" spans="1:34" x14ac:dyDescent="0.3">
      <c r="A67">
        <f t="shared" si="16"/>
        <v>5</v>
      </c>
      <c r="B67">
        <f t="shared" si="17"/>
        <v>0</v>
      </c>
      <c r="C67" s="4">
        <f t="shared" ca="1" si="18"/>
        <v>96420</v>
      </c>
      <c r="D67">
        <v>96420</v>
      </c>
      <c r="E67" t="s">
        <v>265</v>
      </c>
      <c r="F67" t="s">
        <v>86</v>
      </c>
      <c r="G67" t="s">
        <v>87</v>
      </c>
      <c r="H67" t="s">
        <v>94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566</v>
      </c>
      <c r="Q67" t="s">
        <v>21</v>
      </c>
      <c r="S67" t="s">
        <v>269</v>
      </c>
      <c r="T67" t="s">
        <v>23</v>
      </c>
      <c r="U67" t="s">
        <v>50</v>
      </c>
      <c r="V67" t="s">
        <v>82</v>
      </c>
      <c r="W67" t="s">
        <v>565</v>
      </c>
      <c r="X67" t="s">
        <v>325</v>
      </c>
      <c r="Y67" t="s">
        <v>484</v>
      </c>
      <c r="AA67" s="2">
        <v>42793.327037037037</v>
      </c>
      <c r="AB67" s="2">
        <v>42796.235601851855</v>
      </c>
      <c r="AC67" t="s">
        <v>191</v>
      </c>
      <c r="AD67">
        <v>16</v>
      </c>
      <c r="AE67" t="str">
        <f t="shared" ca="1" si="20"/>
        <v>Protocols-SMB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P2</v>
      </c>
    </row>
    <row r="68" spans="1:34" x14ac:dyDescent="0.3">
      <c r="A68">
        <f t="shared" si="16"/>
        <v>303</v>
      </c>
      <c r="B68">
        <f t="shared" si="17"/>
        <v>24</v>
      </c>
      <c r="C68" s="4">
        <f t="shared" ca="1" si="18"/>
        <v>81963</v>
      </c>
      <c r="D68">
        <v>81963</v>
      </c>
      <c r="E68" t="s">
        <v>18</v>
      </c>
      <c r="F68" t="s">
        <v>86</v>
      </c>
      <c r="G68" t="s">
        <v>87</v>
      </c>
      <c r="H68" t="s">
        <v>112</v>
      </c>
      <c r="I68" t="s">
        <v>30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354</v>
      </c>
      <c r="O68">
        <v>10905</v>
      </c>
      <c r="Q68" t="s">
        <v>82</v>
      </c>
      <c r="S68" t="s">
        <v>269</v>
      </c>
      <c r="T68" t="s">
        <v>23</v>
      </c>
      <c r="U68" t="s">
        <v>22</v>
      </c>
      <c r="V68" t="s">
        <v>60</v>
      </c>
      <c r="W68" t="s">
        <v>26</v>
      </c>
      <c r="X68" t="s">
        <v>272</v>
      </c>
      <c r="Y68" t="s">
        <v>484</v>
      </c>
      <c r="AA68" s="2">
        <v>42489.026759259257</v>
      </c>
      <c r="AB68" s="2">
        <v>42774.287557870368</v>
      </c>
      <c r="AD68">
        <v>3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P1</v>
      </c>
    </row>
    <row r="69" spans="1:34" x14ac:dyDescent="0.3">
      <c r="A69">
        <f t="shared" si="16"/>
        <v>298</v>
      </c>
      <c r="B69">
        <f t="shared" si="17"/>
        <v>42</v>
      </c>
      <c r="C69" s="4">
        <f t="shared" ca="1" si="18"/>
        <v>82178</v>
      </c>
      <c r="D69">
        <v>82178</v>
      </c>
      <c r="E69" t="s">
        <v>18</v>
      </c>
      <c r="F69" t="s">
        <v>86</v>
      </c>
      <c r="G69" t="s">
        <v>87</v>
      </c>
      <c r="H69" t="s">
        <v>112</v>
      </c>
      <c r="I69" t="s">
        <v>30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355</v>
      </c>
      <c r="O69">
        <v>10938</v>
      </c>
      <c r="Q69" t="s">
        <v>82</v>
      </c>
      <c r="S69" t="s">
        <v>269</v>
      </c>
      <c r="T69" t="s">
        <v>36</v>
      </c>
      <c r="U69" t="s">
        <v>22</v>
      </c>
      <c r="V69" t="s">
        <v>60</v>
      </c>
      <c r="W69" t="s">
        <v>26</v>
      </c>
      <c r="X69" t="s">
        <v>272</v>
      </c>
      <c r="Y69" t="s">
        <v>484</v>
      </c>
      <c r="AA69" s="2">
        <v>42494.02715277778</v>
      </c>
      <c r="AB69" s="2">
        <v>42755.045428240737</v>
      </c>
      <c r="AD69">
        <v>2</v>
      </c>
      <c r="AE69" t="str">
        <f t="shared" ca="1" si="20"/>
        <v>Protocols-SMB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P1</v>
      </c>
    </row>
    <row r="70" spans="1:34" x14ac:dyDescent="0.3">
      <c r="A70">
        <f t="shared" si="16"/>
        <v>160</v>
      </c>
      <c r="B70">
        <f t="shared" si="17"/>
        <v>12</v>
      </c>
      <c r="C70" s="4">
        <f t="shared" ca="1" si="18"/>
        <v>89457</v>
      </c>
      <c r="D70">
        <v>89457</v>
      </c>
      <c r="E70" t="s">
        <v>399</v>
      </c>
      <c r="F70" t="s">
        <v>86</v>
      </c>
      <c r="G70" t="s">
        <v>92</v>
      </c>
      <c r="H70" t="s">
        <v>94</v>
      </c>
      <c r="I70" t="s">
        <v>30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357</v>
      </c>
      <c r="Q70" t="s">
        <v>82</v>
      </c>
      <c r="S70" t="s">
        <v>269</v>
      </c>
      <c r="T70" t="s">
        <v>23</v>
      </c>
      <c r="U70" t="s">
        <v>22</v>
      </c>
      <c r="V70" t="s">
        <v>29</v>
      </c>
      <c r="W70" t="s">
        <v>44</v>
      </c>
      <c r="X70" t="s">
        <v>272</v>
      </c>
      <c r="Y70" t="s">
        <v>484</v>
      </c>
      <c r="AA70" s="2">
        <v>42635.30327546296</v>
      </c>
      <c r="AB70" s="2">
        <v>42786.250798611109</v>
      </c>
      <c r="AC70" t="s">
        <v>343</v>
      </c>
      <c r="AD70">
        <v>3</v>
      </c>
      <c r="AE70" t="str">
        <f t="shared" ca="1" si="20"/>
        <v>Protocols-SMB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P2</v>
      </c>
    </row>
    <row r="71" spans="1:34" x14ac:dyDescent="0.3">
      <c r="A71">
        <f t="shared" si="16"/>
        <v>125</v>
      </c>
      <c r="B71">
        <f t="shared" si="17"/>
        <v>24</v>
      </c>
      <c r="C71" s="4">
        <f t="shared" ca="1" si="18"/>
        <v>91457</v>
      </c>
      <c r="D71">
        <v>91457</v>
      </c>
      <c r="E71" t="s">
        <v>74</v>
      </c>
      <c r="F71" t="s">
        <v>86</v>
      </c>
      <c r="G71" t="s">
        <v>87</v>
      </c>
      <c r="H71" t="s">
        <v>94</v>
      </c>
      <c r="I71" t="s">
        <v>30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358</v>
      </c>
      <c r="Q71" t="s">
        <v>82</v>
      </c>
      <c r="S71" t="s">
        <v>269</v>
      </c>
      <c r="T71" t="s">
        <v>36</v>
      </c>
      <c r="U71" t="s">
        <v>35</v>
      </c>
      <c r="V71" t="s">
        <v>29</v>
      </c>
      <c r="W71" t="s">
        <v>54</v>
      </c>
      <c r="X71" t="s">
        <v>272</v>
      </c>
      <c r="Y71" t="s">
        <v>100</v>
      </c>
      <c r="AA71" s="2">
        <v>42670.388807870368</v>
      </c>
      <c r="AB71" s="2">
        <v>42774.014224537037</v>
      </c>
      <c r="AD71">
        <v>5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P2</v>
      </c>
    </row>
    <row r="72" spans="1:34" x14ac:dyDescent="0.3">
      <c r="A72">
        <f t="shared" si="16"/>
        <v>121</v>
      </c>
      <c r="B72">
        <f t="shared" si="17"/>
        <v>42</v>
      </c>
      <c r="C72" s="4">
        <f t="shared" ca="1" si="18"/>
        <v>91629</v>
      </c>
      <c r="D72">
        <v>91629</v>
      </c>
      <c r="E72" t="s">
        <v>18</v>
      </c>
      <c r="F72" t="s">
        <v>86</v>
      </c>
      <c r="G72" t="s">
        <v>92</v>
      </c>
      <c r="H72" t="s">
        <v>112</v>
      </c>
      <c r="I72" t="s">
        <v>30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360</v>
      </c>
      <c r="O72">
        <v>12271</v>
      </c>
      <c r="Q72" t="s">
        <v>82</v>
      </c>
      <c r="S72" t="s">
        <v>269</v>
      </c>
      <c r="T72" t="s">
        <v>23</v>
      </c>
      <c r="U72" t="s">
        <v>22</v>
      </c>
      <c r="V72" t="s">
        <v>25</v>
      </c>
      <c r="W72" t="s">
        <v>26</v>
      </c>
      <c r="X72" t="s">
        <v>272</v>
      </c>
      <c r="Y72" t="s">
        <v>484</v>
      </c>
      <c r="AA72" s="2">
        <v>42675.623761574076</v>
      </c>
      <c r="AB72" s="2">
        <v>42755.023877314816</v>
      </c>
      <c r="AD72">
        <v>2</v>
      </c>
      <c r="AE72" t="str">
        <f t="shared" ca="1" si="20"/>
        <v>Protocols-SMB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P1</v>
      </c>
    </row>
    <row r="73" spans="1:34" x14ac:dyDescent="0.3">
      <c r="A73">
        <f t="shared" si="16"/>
        <v>42</v>
      </c>
      <c r="B73">
        <f t="shared" si="17"/>
        <v>18</v>
      </c>
      <c r="C73" s="4">
        <f t="shared" ca="1" si="18"/>
        <v>94832</v>
      </c>
      <c r="D73">
        <v>94832</v>
      </c>
      <c r="E73" t="s">
        <v>242</v>
      </c>
      <c r="F73" t="s">
        <v>86</v>
      </c>
      <c r="G73" t="s">
        <v>92</v>
      </c>
      <c r="H73" t="s">
        <v>184</v>
      </c>
      <c r="I73" t="s">
        <v>81</v>
      </c>
      <c r="J73" t="s">
        <v>123</v>
      </c>
      <c r="K73" t="str">
        <f t="shared" ca="1" si="19"/>
        <v>.</v>
      </c>
      <c r="L73" t="s">
        <v>484</v>
      </c>
      <c r="M73" t="s">
        <v>484</v>
      </c>
      <c r="N73" t="s">
        <v>270</v>
      </c>
      <c r="P73" t="s">
        <v>271</v>
      </c>
      <c r="Q73" t="s">
        <v>82</v>
      </c>
      <c r="S73" t="s">
        <v>269</v>
      </c>
      <c r="T73" t="s">
        <v>51</v>
      </c>
      <c r="U73" t="s">
        <v>22</v>
      </c>
      <c r="V73" t="s">
        <v>82</v>
      </c>
      <c r="W73" t="s">
        <v>54</v>
      </c>
      <c r="X73" t="s">
        <v>272</v>
      </c>
      <c r="Y73" t="s">
        <v>484</v>
      </c>
      <c r="AA73" s="2">
        <v>42755.471365740741</v>
      </c>
      <c r="AB73" s="2">
        <v>42780.311030092591</v>
      </c>
      <c r="AC73" t="s">
        <v>170</v>
      </c>
      <c r="AD73">
        <v>3</v>
      </c>
      <c r="AE73" t="str">
        <f t="shared" ca="1" si="20"/>
        <v>Protocols-SMB</v>
      </c>
      <c r="AF73" t="str">
        <f t="shared" ca="1" si="21"/>
        <v xml:space="preserve"> ---</v>
      </c>
      <c r="AG73" t="str">
        <f t="shared" ca="1" si="22"/>
        <v>NoWaive</v>
      </c>
      <c r="AH73" t="str">
        <f t="shared" ca="1" si="23"/>
        <v>P0</v>
      </c>
    </row>
    <row r="74" spans="1:34" x14ac:dyDescent="0.3">
      <c r="A74">
        <f t="shared" si="16"/>
        <v>42</v>
      </c>
      <c r="B74">
        <f t="shared" si="17"/>
        <v>9</v>
      </c>
      <c r="C74" s="4">
        <f t="shared" ca="1" si="18"/>
        <v>94835</v>
      </c>
      <c r="D74">
        <v>94835</v>
      </c>
      <c r="E74" t="s">
        <v>561</v>
      </c>
      <c r="F74" t="s">
        <v>86</v>
      </c>
      <c r="G74" t="s">
        <v>87</v>
      </c>
      <c r="H74" t="s">
        <v>112</v>
      </c>
      <c r="I74" t="s">
        <v>30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363</v>
      </c>
      <c r="O74">
        <v>13183</v>
      </c>
      <c r="P74" t="s">
        <v>213</v>
      </c>
      <c r="Q74" t="s">
        <v>82</v>
      </c>
      <c r="S74" t="s">
        <v>269</v>
      </c>
      <c r="T74" t="s">
        <v>36</v>
      </c>
      <c r="U74" t="s">
        <v>35</v>
      </c>
      <c r="V74" t="s">
        <v>190</v>
      </c>
      <c r="W74" t="s">
        <v>26</v>
      </c>
      <c r="X74" t="s">
        <v>272</v>
      </c>
      <c r="Y74" t="s">
        <v>103</v>
      </c>
      <c r="AA74" s="2">
        <v>42755.484872685185</v>
      </c>
      <c r="AB74" s="2">
        <v>42789.603206018517</v>
      </c>
      <c r="AD74">
        <v>1</v>
      </c>
      <c r="AE74" t="str">
        <f t="shared" ca="1" si="20"/>
        <v>Protocols-SMB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P1</v>
      </c>
    </row>
    <row r="75" spans="1:34" x14ac:dyDescent="0.3">
      <c r="A75">
        <f t="shared" si="16"/>
        <v>35</v>
      </c>
      <c r="B75">
        <f t="shared" si="17"/>
        <v>1</v>
      </c>
      <c r="C75" s="4">
        <f t="shared" ca="1" si="18"/>
        <v>95135</v>
      </c>
      <c r="D75">
        <v>95135</v>
      </c>
      <c r="E75" t="s">
        <v>118</v>
      </c>
      <c r="F75" t="s">
        <v>86</v>
      </c>
      <c r="G75" t="s">
        <v>135</v>
      </c>
      <c r="H75" t="s">
        <v>184</v>
      </c>
      <c r="J75" t="s">
        <v>123</v>
      </c>
      <c r="K75" t="str">
        <f t="shared" ca="1" si="19"/>
        <v>.</v>
      </c>
      <c r="L75" t="s">
        <v>484</v>
      </c>
      <c r="M75" t="s">
        <v>494</v>
      </c>
      <c r="N75" t="s">
        <v>364</v>
      </c>
      <c r="O75" t="s">
        <v>123</v>
      </c>
      <c r="P75" t="s">
        <v>212</v>
      </c>
      <c r="Q75" t="s">
        <v>82</v>
      </c>
      <c r="S75" t="s">
        <v>269</v>
      </c>
      <c r="T75" t="s">
        <v>36</v>
      </c>
      <c r="U75" t="s">
        <v>35</v>
      </c>
      <c r="V75" t="s">
        <v>29</v>
      </c>
      <c r="W75" t="s">
        <v>44</v>
      </c>
      <c r="X75" t="s">
        <v>272</v>
      </c>
      <c r="Y75" t="s">
        <v>484</v>
      </c>
      <c r="AA75" s="2">
        <v>42762.388159722221</v>
      </c>
      <c r="AB75" s="2">
        <v>42795.26226851852</v>
      </c>
      <c r="AC75" t="s">
        <v>214</v>
      </c>
      <c r="AD75">
        <v>4</v>
      </c>
      <c r="AE75" t="str">
        <f t="shared" ca="1" si="20"/>
        <v>Protocols-SMB</v>
      </c>
      <c r="AF75" t="str">
        <f t="shared" ca="1" si="21"/>
        <v xml:space="preserve"> ---</v>
      </c>
      <c r="AG75" t="str">
        <f t="shared" ca="1" si="22"/>
        <v>NoWaive</v>
      </c>
      <c r="AH75" t="str">
        <f t="shared" ca="1" si="23"/>
        <v>P0</v>
      </c>
    </row>
    <row r="76" spans="1:34" x14ac:dyDescent="0.3">
      <c r="A76">
        <f t="shared" si="16"/>
        <v>16</v>
      </c>
      <c r="B76">
        <f t="shared" si="17"/>
        <v>1</v>
      </c>
      <c r="C76" s="4">
        <f t="shared" ca="1" si="18"/>
        <v>96032</v>
      </c>
      <c r="D76">
        <v>96032</v>
      </c>
      <c r="E76" t="s">
        <v>562</v>
      </c>
      <c r="F76" t="s">
        <v>86</v>
      </c>
      <c r="G76" t="s">
        <v>87</v>
      </c>
      <c r="H76" t="s">
        <v>112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494</v>
      </c>
      <c r="N76" t="s">
        <v>597</v>
      </c>
      <c r="O76">
        <v>16394</v>
      </c>
      <c r="P76" t="s">
        <v>123</v>
      </c>
      <c r="Q76" t="s">
        <v>82</v>
      </c>
      <c r="S76" t="s">
        <v>269</v>
      </c>
      <c r="T76" t="s">
        <v>23</v>
      </c>
      <c r="U76" t="s">
        <v>22</v>
      </c>
      <c r="V76" t="s">
        <v>190</v>
      </c>
      <c r="W76" t="s">
        <v>26</v>
      </c>
      <c r="X76" t="s">
        <v>272</v>
      </c>
      <c r="Y76" t="s">
        <v>484</v>
      </c>
      <c r="AA76" s="2">
        <v>42782.24832175926</v>
      </c>
      <c r="AB76" s="2">
        <v>42795.644606481481</v>
      </c>
      <c r="AD76">
        <v>2</v>
      </c>
      <c r="AE76" t="str">
        <f t="shared" ca="1" si="20"/>
        <v>Protocols-SMB</v>
      </c>
      <c r="AF76" t="str">
        <f t="shared" ca="1" si="21"/>
        <v xml:space="preserve"> ---</v>
      </c>
      <c r="AG76" t="str">
        <f t="shared" ca="1" si="22"/>
        <v>NoWaive</v>
      </c>
      <c r="AH76" t="str">
        <f t="shared" ca="1" si="23"/>
        <v>P1</v>
      </c>
    </row>
    <row r="77" spans="1:34" x14ac:dyDescent="0.3">
      <c r="A77">
        <f t="shared" si="16"/>
        <v>16</v>
      </c>
      <c r="B77">
        <f t="shared" si="17"/>
        <v>1</v>
      </c>
      <c r="C77" s="4">
        <f t="shared" ca="1" si="18"/>
        <v>96106</v>
      </c>
      <c r="D77">
        <v>96106</v>
      </c>
      <c r="E77" t="s">
        <v>141</v>
      </c>
      <c r="F77" t="s">
        <v>86</v>
      </c>
      <c r="G77" t="s">
        <v>87</v>
      </c>
      <c r="H77" t="s">
        <v>184</v>
      </c>
      <c r="J77" t="s">
        <v>123</v>
      </c>
      <c r="K77" t="str">
        <f t="shared" ca="1" si="19"/>
        <v>.</v>
      </c>
      <c r="L77" t="s">
        <v>484</v>
      </c>
      <c r="M77" t="s">
        <v>494</v>
      </c>
      <c r="N77" t="s">
        <v>462</v>
      </c>
      <c r="O77" t="s">
        <v>123</v>
      </c>
      <c r="P77" t="s">
        <v>123</v>
      </c>
      <c r="Q77" t="s">
        <v>82</v>
      </c>
      <c r="S77" t="s">
        <v>269</v>
      </c>
      <c r="T77" t="s">
        <v>36</v>
      </c>
      <c r="U77" t="s">
        <v>35</v>
      </c>
      <c r="V77" t="s">
        <v>29</v>
      </c>
      <c r="W77" t="s">
        <v>44</v>
      </c>
      <c r="X77" t="s">
        <v>405</v>
      </c>
      <c r="Y77" t="s">
        <v>103</v>
      </c>
      <c r="AA77" s="2">
        <v>42782.535891203705</v>
      </c>
      <c r="AB77" s="2">
        <v>42795.157210648147</v>
      </c>
      <c r="AC77" t="s">
        <v>642</v>
      </c>
      <c r="AD77">
        <v>3</v>
      </c>
      <c r="AE77" t="str">
        <f t="shared" ca="1" si="20"/>
        <v>Protocols-SMB</v>
      </c>
      <c r="AF77" t="str">
        <f t="shared" ca="1" si="21"/>
        <v xml:space="preserve"> ---</v>
      </c>
      <c r="AG77" t="str">
        <f t="shared" ca="1" si="22"/>
        <v>NoWaive</v>
      </c>
      <c r="AH77" t="str">
        <f t="shared" ca="1" si="23"/>
        <v>P0</v>
      </c>
    </row>
    <row r="78" spans="1:34" x14ac:dyDescent="0.3">
      <c r="A78">
        <f t="shared" si="16"/>
        <v>10</v>
      </c>
      <c r="B78">
        <f t="shared" si="17"/>
        <v>9</v>
      </c>
      <c r="C78" s="4">
        <f t="shared" ca="1" si="18"/>
        <v>96279</v>
      </c>
      <c r="D78">
        <v>96279</v>
      </c>
      <c r="E78" t="s">
        <v>563</v>
      </c>
      <c r="F78" t="s">
        <v>86</v>
      </c>
      <c r="G78" t="s">
        <v>87</v>
      </c>
      <c r="H78" t="s">
        <v>184</v>
      </c>
      <c r="I78" t="s">
        <v>249</v>
      </c>
      <c r="J78" t="s">
        <v>123</v>
      </c>
      <c r="K78" t="str">
        <f t="shared" ca="1" si="19"/>
        <v>.</v>
      </c>
      <c r="L78" t="s">
        <v>484</v>
      </c>
      <c r="M78" t="s">
        <v>484</v>
      </c>
      <c r="N78" t="s">
        <v>545</v>
      </c>
      <c r="Q78" t="s">
        <v>82</v>
      </c>
      <c r="S78" t="s">
        <v>269</v>
      </c>
      <c r="T78" t="s">
        <v>36</v>
      </c>
      <c r="U78" t="s">
        <v>22</v>
      </c>
      <c r="V78" t="s">
        <v>82</v>
      </c>
      <c r="W78" t="s">
        <v>90</v>
      </c>
      <c r="X78" t="s">
        <v>405</v>
      </c>
      <c r="Y78" t="s">
        <v>100</v>
      </c>
      <c r="AA78" s="2">
        <v>42788.363287037035</v>
      </c>
      <c r="AB78" s="2">
        <v>42789.298217592594</v>
      </c>
      <c r="AC78" t="s">
        <v>598</v>
      </c>
      <c r="AD78">
        <v>1</v>
      </c>
      <c r="AE78" t="str">
        <f t="shared" ca="1" si="20"/>
        <v>Protocols-SMB</v>
      </c>
      <c r="AF78" t="str">
        <f t="shared" ca="1" si="21"/>
        <v xml:space="preserve"> ---</v>
      </c>
      <c r="AG78" t="str">
        <f t="shared" ca="1" si="22"/>
        <v>NoWaive</v>
      </c>
      <c r="AH78" t="str">
        <f t="shared" ca="1" si="23"/>
        <v>P0</v>
      </c>
    </row>
    <row r="79" spans="1:34" x14ac:dyDescent="0.3">
      <c r="A79">
        <f t="shared" si="16"/>
        <v>2</v>
      </c>
      <c r="B79">
        <f t="shared" si="17"/>
        <v>2</v>
      </c>
      <c r="C79" s="4">
        <f t="shared" ca="1" si="18"/>
        <v>96494</v>
      </c>
      <c r="D79">
        <v>96494</v>
      </c>
      <c r="E79" t="s">
        <v>605</v>
      </c>
      <c r="F79" t="s">
        <v>482</v>
      </c>
      <c r="G79" t="s">
        <v>606</v>
      </c>
      <c r="H79" t="s">
        <v>94</v>
      </c>
      <c r="J79" t="s">
        <v>123</v>
      </c>
      <c r="K79" t="str">
        <f t="shared" ca="1" si="19"/>
        <v>NTR</v>
      </c>
      <c r="L79" t="s">
        <v>484</v>
      </c>
      <c r="M79" t="s">
        <v>484</v>
      </c>
      <c r="N79" t="s">
        <v>643</v>
      </c>
      <c r="P79" t="s">
        <v>98</v>
      </c>
      <c r="Q79" t="s">
        <v>82</v>
      </c>
      <c r="S79" t="s">
        <v>269</v>
      </c>
      <c r="T79" t="s">
        <v>51</v>
      </c>
      <c r="U79" t="s">
        <v>22</v>
      </c>
      <c r="V79" t="s">
        <v>82</v>
      </c>
      <c r="W79" t="s">
        <v>44</v>
      </c>
      <c r="X79" t="s">
        <v>644</v>
      </c>
      <c r="Y79" t="s">
        <v>484</v>
      </c>
      <c r="AA79" s="2">
        <v>42794.440833333334</v>
      </c>
      <c r="AB79" s="2">
        <v>42794.440833333334</v>
      </c>
      <c r="AD79">
        <v>1</v>
      </c>
      <c r="AE79" t="str">
        <f t="shared" ca="1" si="20"/>
        <v>NTR</v>
      </c>
      <c r="AF79" t="str">
        <f t="shared" ca="1" si="21"/>
        <v>NoTarg</v>
      </c>
      <c r="AG79" t="str">
        <f t="shared" ca="1" si="22"/>
        <v>NoWaive</v>
      </c>
      <c r="AH79" t="str">
        <f t="shared" ca="1" si="23"/>
        <v>NTR</v>
      </c>
    </row>
    <row r="80" spans="1:34" x14ac:dyDescent="0.3">
      <c r="A80">
        <f t="shared" si="16"/>
        <v>56</v>
      </c>
      <c r="B80">
        <f t="shared" si="17"/>
        <v>0</v>
      </c>
      <c r="C80" s="4">
        <f t="shared" ca="1" si="18"/>
        <v>94268</v>
      </c>
      <c r="D80">
        <v>94268</v>
      </c>
      <c r="E80" t="s">
        <v>181</v>
      </c>
      <c r="F80" t="s">
        <v>55</v>
      </c>
      <c r="G80" t="s">
        <v>182</v>
      </c>
      <c r="H80" t="s">
        <v>112</v>
      </c>
      <c r="I80" t="s">
        <v>30</v>
      </c>
      <c r="J80" t="s">
        <v>123</v>
      </c>
      <c r="K80" t="str">
        <f t="shared" ca="1" si="19"/>
        <v>.</v>
      </c>
      <c r="L80" t="s">
        <v>484</v>
      </c>
      <c r="M80" t="s">
        <v>484</v>
      </c>
      <c r="N80" t="s">
        <v>368</v>
      </c>
      <c r="O80">
        <v>12452</v>
      </c>
      <c r="P80" t="s">
        <v>645</v>
      </c>
      <c r="Q80" t="s">
        <v>82</v>
      </c>
      <c r="S80" t="s">
        <v>269</v>
      </c>
      <c r="T80" t="s">
        <v>36</v>
      </c>
      <c r="U80" t="s">
        <v>35</v>
      </c>
      <c r="V80" t="s">
        <v>25</v>
      </c>
      <c r="W80" t="s">
        <v>26</v>
      </c>
      <c r="X80" t="s">
        <v>218</v>
      </c>
      <c r="Y80" t="s">
        <v>484</v>
      </c>
      <c r="AA80" s="2">
        <v>42741.246898148151</v>
      </c>
      <c r="AB80" s="2">
        <v>42796.232256944444</v>
      </c>
      <c r="AD80">
        <v>4</v>
      </c>
      <c r="AE80" t="str">
        <f t="shared" ca="1" si="20"/>
        <v>Snapshots</v>
      </c>
      <c r="AF80" t="str">
        <f t="shared" ca="1" si="21"/>
        <v xml:space="preserve"> ---</v>
      </c>
      <c r="AG80" t="str">
        <f t="shared" ca="1" si="22"/>
        <v>NoWaive</v>
      </c>
      <c r="AH80" t="str">
        <f t="shared" ca="1" si="23"/>
        <v>P1</v>
      </c>
    </row>
    <row r="81" spans="1:34" x14ac:dyDescent="0.3">
      <c r="A81">
        <f t="shared" si="16"/>
        <v>44</v>
      </c>
      <c r="B81">
        <f t="shared" si="17"/>
        <v>0</v>
      </c>
      <c r="C81" s="4">
        <f t="shared" ca="1" si="18"/>
        <v>94695</v>
      </c>
      <c r="D81">
        <v>94695</v>
      </c>
      <c r="E81" t="s">
        <v>181</v>
      </c>
      <c r="F81" t="s">
        <v>55</v>
      </c>
      <c r="G81" t="s">
        <v>182</v>
      </c>
      <c r="H81" t="s">
        <v>184</v>
      </c>
      <c r="I81" t="s">
        <v>245</v>
      </c>
      <c r="J81" t="s">
        <v>123</v>
      </c>
      <c r="K81" t="str">
        <f t="shared" ca="1" si="19"/>
        <v>.</v>
      </c>
      <c r="L81" t="s">
        <v>484</v>
      </c>
      <c r="M81" t="s">
        <v>630</v>
      </c>
      <c r="N81" t="s">
        <v>369</v>
      </c>
      <c r="O81">
        <v>12452</v>
      </c>
      <c r="P81" t="s">
        <v>123</v>
      </c>
      <c r="Q81" t="s">
        <v>82</v>
      </c>
      <c r="S81" t="s">
        <v>269</v>
      </c>
      <c r="T81" t="s">
        <v>36</v>
      </c>
      <c r="U81" t="s">
        <v>35</v>
      </c>
      <c r="V81" t="s">
        <v>190</v>
      </c>
      <c r="W81" t="s">
        <v>26</v>
      </c>
      <c r="X81" t="s">
        <v>218</v>
      </c>
      <c r="Y81" t="s">
        <v>484</v>
      </c>
      <c r="AA81" s="2">
        <v>42753.19122685185</v>
      </c>
      <c r="AB81" s="2">
        <v>42796.220347222225</v>
      </c>
      <c r="AD81">
        <v>4</v>
      </c>
      <c r="AE81" t="str">
        <f t="shared" ca="1" si="20"/>
        <v>Snapshots</v>
      </c>
      <c r="AF81" t="str">
        <f t="shared" ca="1" si="21"/>
        <v xml:space="preserve"> ---</v>
      </c>
      <c r="AG81" t="str">
        <f t="shared" ca="1" si="22"/>
        <v>NoWaive</v>
      </c>
      <c r="AH81" t="str">
        <f t="shared" ca="1" si="23"/>
        <v>P0</v>
      </c>
    </row>
    <row r="82" spans="1:34" x14ac:dyDescent="0.3">
      <c r="A82">
        <f t="shared" si="16"/>
        <v>32</v>
      </c>
      <c r="B82">
        <f t="shared" si="17"/>
        <v>0</v>
      </c>
      <c r="C82" s="4">
        <f t="shared" ca="1" si="18"/>
        <v>95184</v>
      </c>
      <c r="D82">
        <v>95184</v>
      </c>
      <c r="E82" t="s">
        <v>218</v>
      </c>
      <c r="F82" t="s">
        <v>55</v>
      </c>
      <c r="G82" t="s">
        <v>182</v>
      </c>
      <c r="H82" t="s">
        <v>184</v>
      </c>
      <c r="I82" t="s">
        <v>245</v>
      </c>
      <c r="J82" t="s">
        <v>123</v>
      </c>
      <c r="K82" t="str">
        <f t="shared" ca="1" si="19"/>
        <v>.</v>
      </c>
      <c r="L82" t="s">
        <v>484</v>
      </c>
      <c r="M82" t="s">
        <v>630</v>
      </c>
      <c r="N82" t="s">
        <v>370</v>
      </c>
      <c r="O82" t="s">
        <v>123</v>
      </c>
      <c r="P82" t="s">
        <v>123</v>
      </c>
      <c r="Q82" t="s">
        <v>82</v>
      </c>
      <c r="S82" t="s">
        <v>269</v>
      </c>
      <c r="T82" t="s">
        <v>36</v>
      </c>
      <c r="U82" t="s">
        <v>22</v>
      </c>
      <c r="V82" t="s">
        <v>29</v>
      </c>
      <c r="W82" t="s">
        <v>44</v>
      </c>
      <c r="X82" t="s">
        <v>181</v>
      </c>
      <c r="Y82" t="s">
        <v>103</v>
      </c>
      <c r="AA82" s="2">
        <v>42765.308599537035</v>
      </c>
      <c r="AB82" s="2">
        <v>42796.219513888886</v>
      </c>
      <c r="AD82">
        <v>4</v>
      </c>
      <c r="AE82" t="str">
        <f t="shared" ca="1" si="20"/>
        <v>Snapshots</v>
      </c>
      <c r="AF82" t="str">
        <f t="shared" ca="1" si="21"/>
        <v>Avitus_1.4.0.55-20170215</v>
      </c>
      <c r="AG82" t="str">
        <f t="shared" ca="1" si="22"/>
        <v>NoWaive</v>
      </c>
      <c r="AH82" t="str">
        <f t="shared" ca="1" si="23"/>
        <v>P0</v>
      </c>
    </row>
    <row r="83" spans="1:34" x14ac:dyDescent="0.3">
      <c r="A83">
        <f t="shared" si="16"/>
        <v>30</v>
      </c>
      <c r="B83">
        <f t="shared" si="17"/>
        <v>0</v>
      </c>
      <c r="C83" s="4">
        <f t="shared" ca="1" si="18"/>
        <v>95373</v>
      </c>
      <c r="D83">
        <v>95373</v>
      </c>
      <c r="E83" t="s">
        <v>218</v>
      </c>
      <c r="F83" t="s">
        <v>55</v>
      </c>
      <c r="G83" t="s">
        <v>182</v>
      </c>
      <c r="H83" t="s">
        <v>94</v>
      </c>
      <c r="I83" t="s">
        <v>247</v>
      </c>
      <c r="J83" t="s">
        <v>123</v>
      </c>
      <c r="K83" t="str">
        <f t="shared" ca="1" si="19"/>
        <v>.</v>
      </c>
      <c r="L83" t="s">
        <v>484</v>
      </c>
      <c r="M83" t="s">
        <v>630</v>
      </c>
      <c r="N83" t="s">
        <v>371</v>
      </c>
      <c r="O83" t="s">
        <v>123</v>
      </c>
      <c r="P83" t="s">
        <v>123</v>
      </c>
      <c r="Q83" t="s">
        <v>82</v>
      </c>
      <c r="S83" t="s">
        <v>269</v>
      </c>
      <c r="T83" t="s">
        <v>23</v>
      </c>
      <c r="U83" t="s">
        <v>22</v>
      </c>
      <c r="V83" t="s">
        <v>29</v>
      </c>
      <c r="W83" t="s">
        <v>44</v>
      </c>
      <c r="X83" t="s">
        <v>218</v>
      </c>
      <c r="Y83" t="s">
        <v>484</v>
      </c>
      <c r="AA83" s="2">
        <v>42768.238217592596</v>
      </c>
      <c r="AB83" s="2">
        <v>42796.222604166665</v>
      </c>
      <c r="AD83">
        <v>2</v>
      </c>
      <c r="AE83" t="str">
        <f t="shared" ca="1" si="20"/>
        <v>Snapshots</v>
      </c>
      <c r="AF83" t="str">
        <f t="shared" ca="1" si="21"/>
        <v xml:space="preserve"> ---</v>
      </c>
      <c r="AG83" t="str">
        <f t="shared" ca="1" si="22"/>
        <v>NoWaive</v>
      </c>
      <c r="AH83" t="str">
        <f t="shared" ca="1" si="23"/>
        <v>P2</v>
      </c>
    </row>
    <row r="84" spans="1:34" x14ac:dyDescent="0.3">
      <c r="A84">
        <f t="shared" si="16"/>
        <v>19</v>
      </c>
      <c r="B84">
        <f t="shared" si="17"/>
        <v>0</v>
      </c>
      <c r="C84" s="4">
        <f t="shared" ca="1" si="18"/>
        <v>95780</v>
      </c>
      <c r="D84">
        <v>95780</v>
      </c>
      <c r="E84" t="s">
        <v>218</v>
      </c>
      <c r="F84" t="s">
        <v>55</v>
      </c>
      <c r="G84" t="s">
        <v>182</v>
      </c>
      <c r="H84" t="s">
        <v>184</v>
      </c>
      <c r="I84" t="s">
        <v>245</v>
      </c>
      <c r="J84" t="s">
        <v>123</v>
      </c>
      <c r="K84" t="str">
        <f t="shared" ca="1" si="19"/>
        <v>.</v>
      </c>
      <c r="L84" t="s">
        <v>484</v>
      </c>
      <c r="M84" t="s">
        <v>630</v>
      </c>
      <c r="N84" t="s">
        <v>372</v>
      </c>
      <c r="O84" t="s">
        <v>123</v>
      </c>
      <c r="P84" t="s">
        <v>123</v>
      </c>
      <c r="Q84" t="s">
        <v>82</v>
      </c>
      <c r="S84" t="s">
        <v>269</v>
      </c>
      <c r="T84" t="s">
        <v>23</v>
      </c>
      <c r="U84" t="s">
        <v>22</v>
      </c>
      <c r="V84" t="s">
        <v>29</v>
      </c>
      <c r="W84" t="s">
        <v>44</v>
      </c>
      <c r="X84" t="s">
        <v>218</v>
      </c>
      <c r="Y84" t="s">
        <v>484</v>
      </c>
      <c r="AA84" s="2">
        <v>42779.104201388887</v>
      </c>
      <c r="AB84" s="2">
        <v>42796.223101851851</v>
      </c>
      <c r="AD84">
        <v>2</v>
      </c>
      <c r="AE84" t="str">
        <f t="shared" ca="1" si="20"/>
        <v>Snapshots</v>
      </c>
      <c r="AF84" t="str">
        <f t="shared" ca="1" si="21"/>
        <v>Avitus_1.4.0.56-20170222</v>
      </c>
      <c r="AG84" t="str">
        <f t="shared" ca="1" si="22"/>
        <v>NoWaive</v>
      </c>
      <c r="AH84" t="str">
        <f t="shared" ca="1" si="23"/>
        <v>P0</v>
      </c>
    </row>
    <row r="85" spans="1:34" x14ac:dyDescent="0.3">
      <c r="A85">
        <f t="shared" si="16"/>
        <v>42182</v>
      </c>
      <c r="B85">
        <f t="shared" si="17"/>
        <v>42182</v>
      </c>
      <c r="C85" s="4">
        <f t="shared" ca="1" si="18"/>
        <v>0</v>
      </c>
      <c r="J85" t="s">
        <v>123</v>
      </c>
      <c r="K85" t="str">
        <f t="shared" ca="1" si="19"/>
        <v>.</v>
      </c>
      <c r="AE85">
        <f t="shared" ca="1" si="20"/>
        <v>0</v>
      </c>
      <c r="AF85">
        <f t="shared" ca="1" si="21"/>
        <v>0</v>
      </c>
      <c r="AG85" t="str">
        <f t="shared" ca="1" si="22"/>
        <v>NoWaive</v>
      </c>
      <c r="AH85">
        <f t="shared" ca="1" si="23"/>
        <v>0</v>
      </c>
    </row>
    <row r="86" spans="1:34" x14ac:dyDescent="0.3">
      <c r="A86">
        <f t="shared" si="16"/>
        <v>42182</v>
      </c>
      <c r="B86">
        <f t="shared" si="17"/>
        <v>42182</v>
      </c>
      <c r="C86" s="4">
        <f t="shared" ca="1" si="18"/>
        <v>0</v>
      </c>
      <c r="J86" t="s">
        <v>123</v>
      </c>
      <c r="K86" t="str">
        <f t="shared" ca="1" si="19"/>
        <v>.</v>
      </c>
      <c r="AE86">
        <f t="shared" ca="1" si="20"/>
        <v>0</v>
      </c>
      <c r="AF86">
        <f t="shared" ca="1" si="21"/>
        <v>0</v>
      </c>
      <c r="AG86" t="str">
        <f t="shared" ca="1" si="22"/>
        <v>NoWaive</v>
      </c>
      <c r="AH86">
        <f t="shared" ca="1" si="23"/>
        <v>0</v>
      </c>
    </row>
    <row r="87" spans="1:34" x14ac:dyDescent="0.3">
      <c r="A87">
        <f t="shared" si="16"/>
        <v>42182</v>
      </c>
      <c r="B87">
        <f t="shared" si="17"/>
        <v>42182</v>
      </c>
      <c r="C87" s="4">
        <f t="shared" ca="1" si="18"/>
        <v>0</v>
      </c>
      <c r="J87" t="s">
        <v>123</v>
      </c>
      <c r="K87" t="str">
        <f t="shared" ca="1" si="19"/>
        <v>.</v>
      </c>
      <c r="AE87">
        <f t="shared" ca="1" si="20"/>
        <v>0</v>
      </c>
      <c r="AF87">
        <f t="shared" ca="1" si="21"/>
        <v>0</v>
      </c>
      <c r="AG87" t="str">
        <f t="shared" ca="1" si="22"/>
        <v>NoWaive</v>
      </c>
      <c r="AH87">
        <f t="shared" ca="1" si="23"/>
        <v>0</v>
      </c>
    </row>
    <row r="88" spans="1:34" x14ac:dyDescent="0.3">
      <c r="A88">
        <f t="shared" si="16"/>
        <v>42182</v>
      </c>
      <c r="B88">
        <f t="shared" si="17"/>
        <v>42182</v>
      </c>
      <c r="C88" s="4">
        <f t="shared" ca="1" si="18"/>
        <v>0</v>
      </c>
      <c r="J88" t="s">
        <v>123</v>
      </c>
      <c r="K88" t="str">
        <f t="shared" ca="1" si="19"/>
        <v>.</v>
      </c>
      <c r="AE88">
        <f t="shared" ca="1" si="20"/>
        <v>0</v>
      </c>
      <c r="AF88">
        <f t="shared" ca="1" si="21"/>
        <v>0</v>
      </c>
      <c r="AG88" t="str">
        <f t="shared" ca="1" si="22"/>
        <v>NoWaive</v>
      </c>
      <c r="AH88">
        <f t="shared" ca="1" si="23"/>
        <v>0</v>
      </c>
    </row>
    <row r="89" spans="1:34" x14ac:dyDescent="0.3">
      <c r="A89">
        <f t="shared" si="16"/>
        <v>42182</v>
      </c>
      <c r="B89">
        <f t="shared" si="17"/>
        <v>42182</v>
      </c>
      <c r="C89" s="4">
        <f t="shared" ca="1" si="18"/>
        <v>0</v>
      </c>
      <c r="J89" t="s">
        <v>123</v>
      </c>
      <c r="K89" t="str">
        <f t="shared" ca="1" si="19"/>
        <v>.</v>
      </c>
      <c r="AE89">
        <f t="shared" ca="1" si="20"/>
        <v>0</v>
      </c>
      <c r="AF89">
        <f t="shared" ca="1" si="21"/>
        <v>0</v>
      </c>
      <c r="AG89" t="str">
        <f t="shared" ca="1" si="22"/>
        <v>NoWaive</v>
      </c>
      <c r="AH89">
        <f t="shared" ca="1" si="23"/>
        <v>0</v>
      </c>
    </row>
    <row r="90" spans="1:34" x14ac:dyDescent="0.3">
      <c r="A90">
        <f t="shared" si="16"/>
        <v>42182</v>
      </c>
      <c r="B90">
        <f t="shared" si="17"/>
        <v>42182</v>
      </c>
      <c r="C90" s="4">
        <f t="shared" ca="1" si="18"/>
        <v>0</v>
      </c>
      <c r="J90" t="s">
        <v>123</v>
      </c>
      <c r="K90" t="str">
        <f t="shared" ca="1" si="19"/>
        <v>.</v>
      </c>
      <c r="AE90">
        <f t="shared" ca="1" si="20"/>
        <v>0</v>
      </c>
      <c r="AF90">
        <f t="shared" ca="1" si="21"/>
        <v>0</v>
      </c>
      <c r="AG90" t="str">
        <f t="shared" ca="1" si="22"/>
        <v>NoWaive</v>
      </c>
      <c r="AH90">
        <f t="shared" ca="1" si="23"/>
        <v>0</v>
      </c>
    </row>
    <row r="91" spans="1:34" x14ac:dyDescent="0.3">
      <c r="A91">
        <f t="shared" si="16"/>
        <v>42182</v>
      </c>
      <c r="B91">
        <f t="shared" si="17"/>
        <v>42182</v>
      </c>
      <c r="C91" s="4">
        <f t="shared" ca="1" si="18"/>
        <v>0</v>
      </c>
      <c r="J91" t="s">
        <v>123</v>
      </c>
      <c r="K91" t="str">
        <f t="shared" ca="1" si="19"/>
        <v>.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A92">
        <f t="shared" si="16"/>
        <v>42182</v>
      </c>
      <c r="B92">
        <f t="shared" si="17"/>
        <v>42182</v>
      </c>
      <c r="C92" s="4">
        <f t="shared" ca="1" si="18"/>
        <v>0</v>
      </c>
      <c r="J92" t="s">
        <v>123</v>
      </c>
      <c r="K92" t="str">
        <f t="shared" ca="1" si="19"/>
        <v>.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A93">
        <f t="shared" si="16"/>
        <v>42182</v>
      </c>
      <c r="B93">
        <f t="shared" si="17"/>
        <v>42182</v>
      </c>
      <c r="C93" s="4">
        <f t="shared" ca="1" si="18"/>
        <v>0</v>
      </c>
      <c r="J93" t="s">
        <v>123</v>
      </c>
      <c r="K93" t="str">
        <f t="shared" ca="1" si="19"/>
        <v>.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A94">
        <f t="shared" si="16"/>
        <v>42182</v>
      </c>
      <c r="B94">
        <f t="shared" si="17"/>
        <v>42182</v>
      </c>
      <c r="C94" s="4">
        <f t="shared" ca="1" si="18"/>
        <v>0</v>
      </c>
      <c r="J94" t="s">
        <v>123</v>
      </c>
      <c r="K94" t="str">
        <f t="shared" ca="1" si="19"/>
        <v>.</v>
      </c>
      <c r="AE94">
        <f t="shared" ca="1" si="20"/>
        <v>0</v>
      </c>
      <c r="AF94">
        <f t="shared" ca="1" si="21"/>
        <v>0</v>
      </c>
      <c r="AG94" t="str">
        <f t="shared" ca="1" si="22"/>
        <v>NoWaive</v>
      </c>
      <c r="AH94">
        <f t="shared" ca="1" si="23"/>
        <v>0</v>
      </c>
    </row>
    <row r="95" spans="1:34" x14ac:dyDescent="0.3">
      <c r="A95">
        <f t="shared" si="16"/>
        <v>42182</v>
      </c>
      <c r="B95">
        <f t="shared" si="17"/>
        <v>42182</v>
      </c>
      <c r="C95" s="4">
        <f t="shared" ca="1" si="18"/>
        <v>0</v>
      </c>
      <c r="J95" t="s">
        <v>123</v>
      </c>
      <c r="K95" t="str">
        <f t="shared" ca="1" si="19"/>
        <v>.</v>
      </c>
      <c r="AE95">
        <f t="shared" ca="1" si="20"/>
        <v>0</v>
      </c>
      <c r="AF95">
        <f t="shared" ca="1" si="21"/>
        <v>0</v>
      </c>
      <c r="AG95" t="str">
        <f t="shared" ca="1" si="22"/>
        <v>NoWaive</v>
      </c>
      <c r="AH95">
        <f t="shared" ca="1" si="23"/>
        <v>0</v>
      </c>
    </row>
    <row r="96" spans="1:34" x14ac:dyDescent="0.3">
      <c r="A96">
        <f t="shared" si="16"/>
        <v>42182</v>
      </c>
      <c r="B96">
        <f t="shared" si="17"/>
        <v>42182</v>
      </c>
      <c r="C96" s="4">
        <f t="shared" ca="1" si="18"/>
        <v>0</v>
      </c>
      <c r="J96" t="s">
        <v>123</v>
      </c>
      <c r="K96" t="str">
        <f t="shared" ca="1" si="19"/>
        <v>.</v>
      </c>
      <c r="AE96">
        <f t="shared" ca="1" si="20"/>
        <v>0</v>
      </c>
      <c r="AF96">
        <f t="shared" ca="1" si="21"/>
        <v>0</v>
      </c>
      <c r="AG96" t="str">
        <f t="shared" ca="1" si="22"/>
        <v>NoWaive</v>
      </c>
      <c r="AH96">
        <f t="shared" ca="1" si="23"/>
        <v>0</v>
      </c>
    </row>
    <row r="97" spans="1:14" x14ac:dyDescent="0.3">
      <c r="A97">
        <f t="shared" si="16"/>
        <v>42182</v>
      </c>
      <c r="B97">
        <f t="shared" si="17"/>
        <v>42182</v>
      </c>
      <c r="C97" s="4">
        <f t="shared" ca="1" si="18"/>
        <v>0</v>
      </c>
      <c r="J97" t="s">
        <v>123</v>
      </c>
    </row>
    <row r="98" spans="1:14" x14ac:dyDescent="0.3">
      <c r="A98">
        <f t="shared" si="16"/>
        <v>42182</v>
      </c>
      <c r="B98">
        <f t="shared" si="17"/>
        <v>42182</v>
      </c>
      <c r="C98" s="4">
        <f t="shared" ca="1" si="18"/>
        <v>0</v>
      </c>
      <c r="J98" t="s">
        <v>123</v>
      </c>
    </row>
    <row r="99" spans="1:14" x14ac:dyDescent="0.3">
      <c r="A99">
        <f t="shared" si="16"/>
        <v>42182</v>
      </c>
      <c r="B99">
        <f t="shared" si="17"/>
        <v>42182</v>
      </c>
      <c r="C99" s="4">
        <f t="shared" ca="1" si="18"/>
        <v>0</v>
      </c>
      <c r="J99" t="s">
        <v>123</v>
      </c>
    </row>
    <row r="100" spans="1:14" x14ac:dyDescent="0.3">
      <c r="A100">
        <f t="shared" si="16"/>
        <v>42182</v>
      </c>
      <c r="B100">
        <f t="shared" si="17"/>
        <v>42182</v>
      </c>
      <c r="C100" s="4">
        <f t="shared" ca="1" si="18"/>
        <v>0</v>
      </c>
      <c r="J100" t="s">
        <v>123</v>
      </c>
    </row>
    <row r="103" spans="1:14" x14ac:dyDescent="0.3">
      <c r="B103">
        <f>SUBTOTAL(3,D2:D101)</f>
        <v>83</v>
      </c>
      <c r="K103" t="s">
        <v>646</v>
      </c>
    </row>
    <row r="104" spans="1:14" x14ac:dyDescent="0.3">
      <c r="G104" t="s">
        <v>153</v>
      </c>
      <c r="I104" t="str">
        <f>CONCATENATE(MID($K$103,11,5), " Report")</f>
        <v>02-28 Report</v>
      </c>
      <c r="K104" s="6">
        <v>42796</v>
      </c>
    </row>
    <row r="105" spans="1:14" x14ac:dyDescent="0.3">
      <c r="F105" t="s">
        <v>150</v>
      </c>
      <c r="G105">
        <f ca="1">COUNTIFS(K2:K81,"=NTR")</f>
        <v>8</v>
      </c>
      <c r="I105">
        <f ca="1">INDIRECT("'" &amp; $K$103 &amp; "'!$i" &amp; ROW())</f>
        <v>14</v>
      </c>
      <c r="K105" s="7">
        <f ca="1">TODAY()</f>
        <v>42902</v>
      </c>
    </row>
    <row r="106" spans="1:14" x14ac:dyDescent="0.3">
      <c r="F106" t="s">
        <v>151</v>
      </c>
      <c r="G106">
        <f>COUNTIFS(A2:A81,"&lt;3")</f>
        <v>7</v>
      </c>
      <c r="I106">
        <f t="shared" ref="I106:I111" ca="1" si="24">INDIRECT("'" &amp; $K$103 &amp; "'!$i" &amp; ROW())</f>
        <v>14</v>
      </c>
      <c r="K106" s="7"/>
    </row>
    <row r="107" spans="1:14" x14ac:dyDescent="0.3">
      <c r="F107" t="s">
        <v>157</v>
      </c>
      <c r="G107">
        <f>COUNTIFS(B2:B81,"&gt;7",B2:B81,"&lt;400")-11</f>
        <v>20</v>
      </c>
      <c r="I107">
        <f t="shared" ca="1" si="24"/>
        <v>15</v>
      </c>
    </row>
    <row r="108" spans="1:14" x14ac:dyDescent="0.3">
      <c r="F108" t="s">
        <v>152</v>
      </c>
      <c r="G108">
        <f>COUNTIFS(L2:L81,"=Waiver*")</f>
        <v>0</v>
      </c>
      <c r="I108">
        <f t="shared" ca="1" si="24"/>
        <v>0</v>
      </c>
    </row>
    <row r="109" spans="1:14" x14ac:dyDescent="0.3">
      <c r="F109" t="s">
        <v>158</v>
      </c>
      <c r="G109">
        <f>COUNTA(D2:D104)</f>
        <v>83</v>
      </c>
      <c r="I109">
        <f t="shared" ca="1" si="24"/>
        <v>89</v>
      </c>
    </row>
    <row r="110" spans="1:14" x14ac:dyDescent="0.3">
      <c r="F110" t="s">
        <v>159</v>
      </c>
      <c r="G110">
        <v>25</v>
      </c>
      <c r="I110">
        <f t="shared" ca="1" si="24"/>
        <v>25</v>
      </c>
    </row>
    <row r="111" spans="1:14" s="1" customFormat="1" x14ac:dyDescent="0.3">
      <c r="F111" s="1" t="s">
        <v>21</v>
      </c>
      <c r="G111" s="1">
        <f>COUNTIFS(Q2:Q95,$F111)</f>
        <v>14</v>
      </c>
      <c r="I111">
        <f t="shared" ca="1" si="24"/>
        <v>20</v>
      </c>
      <c r="N111" s="10" t="s">
        <v>160</v>
      </c>
    </row>
    <row r="113" spans="5:12" s="1" customFormat="1" x14ac:dyDescent="0.3"/>
    <row r="114" spans="5:12" x14ac:dyDescent="0.3">
      <c r="H114" s="11" t="s">
        <v>184</v>
      </c>
    </row>
    <row r="115" spans="5:12" s="1" customFormat="1" x14ac:dyDescent="0.3">
      <c r="E115" s="1" t="s">
        <v>3</v>
      </c>
      <c r="F115" t="s">
        <v>45</v>
      </c>
      <c r="G115" s="1">
        <f>COUNTIFS($F$2:$F$95,F115 &amp; "*")</f>
        <v>14</v>
      </c>
      <c r="H115" s="1">
        <f>COUNTIFS($F$2:$F$95,F115 &amp; "*",$H$2:$H$95,"P0")</f>
        <v>11</v>
      </c>
      <c r="I115" s="1">
        <f ca="1">INDIRECT("'" &amp; $K$103 &amp; "'!$i" &amp; ROW())</f>
        <v>16</v>
      </c>
      <c r="K115" s="10" t="s">
        <v>239</v>
      </c>
    </row>
    <row r="116" spans="5:12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0</v>
      </c>
      <c r="I116" s="1">
        <f t="shared" ref="I116:I131" ca="1" si="27">INDIRECT("'" &amp; $K$103 &amp; "'!$i" &amp; ROW())</f>
        <v>1</v>
      </c>
      <c r="K116" s="4" t="s">
        <v>238</v>
      </c>
    </row>
    <row r="117" spans="5:12" x14ac:dyDescent="0.3">
      <c r="F117" t="s">
        <v>63</v>
      </c>
      <c r="G117" s="1">
        <f t="shared" si="25"/>
        <v>6</v>
      </c>
      <c r="H117" s="1">
        <f t="shared" si="26"/>
        <v>6</v>
      </c>
      <c r="I117" s="1">
        <f t="shared" ca="1" si="27"/>
        <v>5</v>
      </c>
    </row>
    <row r="118" spans="5:12" x14ac:dyDescent="0.3">
      <c r="F118" t="s">
        <v>70</v>
      </c>
      <c r="G118" s="1">
        <f t="shared" si="25"/>
        <v>3</v>
      </c>
      <c r="H118" s="1">
        <f t="shared" si="26"/>
        <v>3</v>
      </c>
      <c r="I118" s="1">
        <f t="shared" ca="1" si="27"/>
        <v>3</v>
      </c>
    </row>
    <row r="119" spans="5:12" x14ac:dyDescent="0.3">
      <c r="F119" t="s">
        <v>253</v>
      </c>
      <c r="G119" s="1">
        <f t="shared" si="25"/>
        <v>9</v>
      </c>
      <c r="H119" s="1">
        <f t="shared" si="26"/>
        <v>5</v>
      </c>
      <c r="I119" s="1">
        <f t="shared" ca="1" si="27"/>
        <v>11</v>
      </c>
      <c r="K119" t="s">
        <v>161</v>
      </c>
    </row>
    <row r="120" spans="5:12" x14ac:dyDescent="0.3">
      <c r="F120" t="s">
        <v>48</v>
      </c>
      <c r="G120" s="1">
        <f t="shared" si="25"/>
        <v>1</v>
      </c>
      <c r="H120" s="1">
        <f t="shared" si="26"/>
        <v>0</v>
      </c>
      <c r="I120" s="1">
        <f t="shared" ca="1" si="27"/>
        <v>1</v>
      </c>
      <c r="K120" t="s">
        <v>162</v>
      </c>
    </row>
    <row r="121" spans="5:12" x14ac:dyDescent="0.3">
      <c r="F121" t="s">
        <v>215</v>
      </c>
      <c r="G121" s="1">
        <f t="shared" si="25"/>
        <v>0</v>
      </c>
      <c r="H121" s="1">
        <f t="shared" si="26"/>
        <v>0</v>
      </c>
      <c r="I121" s="1">
        <f t="shared" ca="1" si="27"/>
        <v>1</v>
      </c>
      <c r="K121" t="s">
        <v>163</v>
      </c>
    </row>
    <row r="122" spans="5:12" x14ac:dyDescent="0.3">
      <c r="F122" t="s">
        <v>28</v>
      </c>
      <c r="G122" s="1">
        <f t="shared" si="25"/>
        <v>12</v>
      </c>
      <c r="H122" s="1">
        <f t="shared" si="26"/>
        <v>6</v>
      </c>
      <c r="I122" s="1">
        <f t="shared" ca="1" si="27"/>
        <v>13</v>
      </c>
      <c r="K122" t="s">
        <v>164</v>
      </c>
    </row>
    <row r="123" spans="5:12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2" x14ac:dyDescent="0.3">
      <c r="F124" t="s">
        <v>42</v>
      </c>
      <c r="G124" s="1">
        <f t="shared" si="25"/>
        <v>6</v>
      </c>
      <c r="H124" s="1">
        <f t="shared" si="26"/>
        <v>2</v>
      </c>
      <c r="I124" s="1">
        <f t="shared" ca="1" si="27"/>
        <v>3</v>
      </c>
      <c r="K124" s="4" t="s">
        <v>176</v>
      </c>
    </row>
    <row r="125" spans="5:12" x14ac:dyDescent="0.3">
      <c r="F125" t="s">
        <v>75</v>
      </c>
      <c r="G125" s="1">
        <f t="shared" si="25"/>
        <v>7</v>
      </c>
      <c r="H125" s="1">
        <f t="shared" si="26"/>
        <v>1</v>
      </c>
      <c r="I125" s="1">
        <f t="shared" ca="1" si="27"/>
        <v>12</v>
      </c>
    </row>
    <row r="126" spans="5:12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42</v>
      </c>
    </row>
    <row r="127" spans="5:12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8</v>
      </c>
    </row>
    <row r="128" spans="5:12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31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0</v>
      </c>
      <c r="I129" s="1">
        <f t="shared" ca="1" si="27"/>
        <v>3</v>
      </c>
      <c r="K129" t="s">
        <v>203</v>
      </c>
      <c r="L129">
        <f>COUNTIFS(H2:H95, "unspecified")</f>
        <v>1</v>
      </c>
    </row>
    <row r="130" spans="5:13" x14ac:dyDescent="0.3">
      <c r="F130" t="s">
        <v>86</v>
      </c>
      <c r="G130" s="1">
        <f t="shared" si="25"/>
        <v>16</v>
      </c>
      <c r="H130" s="1">
        <f t="shared" si="26"/>
        <v>5</v>
      </c>
      <c r="I130" s="1">
        <f t="shared" ca="1" si="27"/>
        <v>15</v>
      </c>
    </row>
    <row r="131" spans="5:13" s="1" customFormat="1" x14ac:dyDescent="0.3">
      <c r="F131" s="1" t="s">
        <v>55</v>
      </c>
      <c r="G131" s="1">
        <f t="shared" si="25"/>
        <v>5</v>
      </c>
      <c r="H131" s="1">
        <f t="shared" si="26"/>
        <v>3</v>
      </c>
      <c r="I131" s="1">
        <f t="shared" ca="1" si="27"/>
        <v>5</v>
      </c>
      <c r="L131" s="1">
        <f>SUM(L126:L129)</f>
        <v>82</v>
      </c>
    </row>
    <row r="132" spans="5:13" s="1" customFormat="1" x14ac:dyDescent="0.3">
      <c r="G132" s="1">
        <f>SUM(G115:G131)</f>
        <v>82</v>
      </c>
      <c r="H132" s="1">
        <f>SUM(H115:H131)</f>
        <v>42</v>
      </c>
      <c r="I132" s="1">
        <f ca="1">SUM(I115:I130)</f>
        <v>84</v>
      </c>
    </row>
    <row r="133" spans="5:13" s="1" customFormat="1" x14ac:dyDescent="0.3">
      <c r="F133"/>
      <c r="G133"/>
      <c r="I133"/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6</v>
      </c>
      <c r="I136" s="1" t="str">
        <f ca="1">INDIRECT("'" &amp; $K$103 &amp; "'!$f" &amp; ROW())</f>
        <v>Blocker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47</v>
      </c>
      <c r="I137" s="1" t="str">
        <f ca="1">INDIRECT("'" &amp; $K$103 &amp; "'!$f" &amp; ROW())</f>
        <v>Critical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30</v>
      </c>
      <c r="I138" s="1" t="str">
        <f ca="1">INDIRECT("'" &amp; $K$103 &amp; "'!$f" &amp; ROW())</f>
        <v>Major</v>
      </c>
    </row>
    <row r="139" spans="5:13" x14ac:dyDescent="0.3">
      <c r="G139">
        <f>SUM(G136:G138)</f>
        <v>83</v>
      </c>
      <c r="I139">
        <f ca="1">INDIRECT("'" &amp; $K$103 &amp; "'!$f" &amp; ROW())</f>
        <v>0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39</v>
      </c>
      <c r="I141" t="str">
        <f t="shared" ref="I141:I147" ca="1" si="29">INDIRECT("'" &amp; $K$103 &amp; "'!$f" &amp;ROW())</f>
        <v>Avitus</v>
      </c>
    </row>
    <row r="142" spans="5:13" s="1" customFormat="1" x14ac:dyDescent="0.3">
      <c r="E142"/>
      <c r="F142" t="s">
        <v>77</v>
      </c>
      <c r="G142">
        <f t="shared" si="28"/>
        <v>1</v>
      </c>
      <c r="I142" t="str">
        <f t="shared" ca="1" si="29"/>
        <v>Astra</v>
      </c>
    </row>
    <row r="143" spans="5:13" x14ac:dyDescent="0.3">
      <c r="F143" t="s">
        <v>43</v>
      </c>
      <c r="G143">
        <f t="shared" si="28"/>
        <v>11</v>
      </c>
      <c r="I143" t="str">
        <f t="shared" ca="1" si="29"/>
        <v>Atlas</v>
      </c>
    </row>
    <row r="144" spans="5:13" s="1" customFormat="1" x14ac:dyDescent="0.3">
      <c r="E144"/>
      <c r="F144" t="s">
        <v>29</v>
      </c>
      <c r="G144">
        <f t="shared" si="28"/>
        <v>26</v>
      </c>
      <c r="I144" t="str">
        <f t="shared" ca="1" si="29"/>
        <v>Aurora</v>
      </c>
    </row>
    <row r="145" spans="5:9" x14ac:dyDescent="0.3">
      <c r="F145" t="s">
        <v>476</v>
      </c>
      <c r="G145">
        <f t="shared" si="28"/>
        <v>2</v>
      </c>
      <c r="I145" t="str">
        <f t="shared" ca="1" si="29"/>
        <v>Axion</v>
      </c>
    </row>
    <row r="146" spans="5:9" x14ac:dyDescent="0.3">
      <c r="F146" t="s">
        <v>394</v>
      </c>
      <c r="G146">
        <f t="shared" si="28"/>
        <v>2</v>
      </c>
      <c r="I146" t="str">
        <f t="shared" ca="1" si="29"/>
        <v>PPI</v>
      </c>
    </row>
    <row r="147" spans="5:9" x14ac:dyDescent="0.3">
      <c r="F147" t="s">
        <v>156</v>
      </c>
      <c r="G147">
        <f>COUNTIFS($V$2:$V$81,$F147)</f>
        <v>1</v>
      </c>
      <c r="I147" t="str">
        <f t="shared" ca="1" si="29"/>
        <v>TS2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82</v>
      </c>
      <c r="I149" s="1">
        <f ca="1">SUM(I141:I147)</f>
        <v>0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1</v>
      </c>
      <c r="I152">
        <f ca="1">IFERROR(VLOOKUP($F152,INDIRECT("'"&amp;$K$103&amp;"'!$f$152:$i$164"),2,FALSE)," None Targeted")</f>
        <v>2</v>
      </c>
    </row>
    <row r="153" spans="5:9" x14ac:dyDescent="0.3">
      <c r="F153" t="s">
        <v>278</v>
      </c>
      <c r="G153">
        <f>COUNTIFS($M$2:$M$95,$F153)</f>
        <v>3</v>
      </c>
      <c r="I153">
        <f t="shared" ref="I153:I165" ca="1" si="30">IFERROR(VLOOKUP($F153,INDIRECT("'"&amp;$K$103&amp;"'!$f$152:$i$164"),2,FALSE)," None Targeted")</f>
        <v>7</v>
      </c>
    </row>
    <row r="154" spans="5:9" x14ac:dyDescent="0.3">
      <c r="F154" t="s">
        <v>493</v>
      </c>
      <c r="G154">
        <f t="shared" ref="G154:G165" si="31">COUNTIFS($M$2:$M$81,$F154)</f>
        <v>7</v>
      </c>
      <c r="I154">
        <f t="shared" ca="1" si="30"/>
        <v>5</v>
      </c>
    </row>
    <row r="155" spans="5:9" x14ac:dyDescent="0.3">
      <c r="F155" t="s">
        <v>494</v>
      </c>
      <c r="G155">
        <f t="shared" si="31"/>
        <v>7</v>
      </c>
      <c r="I155">
        <f t="shared" ca="1" si="30"/>
        <v>1</v>
      </c>
    </row>
    <row r="156" spans="5:9" x14ac:dyDescent="0.3">
      <c r="G156">
        <f t="shared" si="31"/>
        <v>0</v>
      </c>
      <c r="I156" t="str">
        <f t="shared" ca="1" si="30"/>
        <v xml:space="preserve"> None Targeted</v>
      </c>
    </row>
    <row r="157" spans="5:9" x14ac:dyDescent="0.3">
      <c r="G157">
        <f t="shared" si="31"/>
        <v>0</v>
      </c>
      <c r="I157" t="str">
        <f t="shared" ca="1" si="30"/>
        <v xml:space="preserve"> None Targeted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61" priority="4">
      <formula>IF(AND(F2 &lt;&gt; AE2, AE2 &lt;&gt; "NTR"), 1,0)</formula>
    </cfRule>
  </conditionalFormatting>
  <conditionalFormatting sqref="M2:M100">
    <cfRule type="expression" dxfId="60" priority="3">
      <formula>IF(AND(M2&lt;&gt;AF2,AF2 &lt;&gt; "---"),IF(AF2 &lt;&gt; "NoTarg",1,0),0)</formula>
    </cfRule>
  </conditionalFormatting>
  <conditionalFormatting sqref="L2:L100">
    <cfRule type="expression" dxfId="59" priority="2">
      <formula>IF(AND(L2 &lt;&gt; AG2, AG2 &lt;&gt; "NoWaive"), 1,0)</formula>
    </cfRule>
  </conditionalFormatting>
  <conditionalFormatting sqref="H2:H100">
    <cfRule type="expression" dxfId="58" priority="1">
      <formula>IF(AND(H2 &lt;&gt; AH2, AH2 &lt;&gt; "NTR"), 1,0)</formula>
    </cfRule>
  </conditionalFormatting>
  <conditionalFormatting sqref="A2:BA500">
    <cfRule type="expression" dxfId="57" priority="5">
      <formula>MOD(ROW(),2)=0</formula>
    </cfRule>
  </conditionalFormatting>
  <hyperlinks>
    <hyperlink ref="K115" r:id="rId1"/>
    <hyperlink ref="K1" location="'bugs-2017-03-02'!K118" display="Prev Notes"/>
    <hyperlink ref="N111" location="'bugs-2017-03-02'!A2" display="Top"/>
    <hyperlink ref="K124" location="OverTime!A1" display="OverTime"/>
    <hyperlink ref="K116" r:id="rId2"/>
    <hyperlink ref="E66" r:id="rId3" display="moorthy.mm@hpe.com"/>
    <hyperlink ref="E16" r:id="rId4" display="gabriel.vicoveanu@hpe.com"/>
    <hyperlink ref="E14" r:id="rId5" display="akshay.ballal@hpe.com"/>
    <hyperlink ref="K137" r:id="rId6"/>
    <hyperlink ref="K134" r:id="rId7"/>
    <hyperlink ref="E73" r:id="rId8" display="matt.dumm@hpe.com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3185" r:id="rId12" name="Button 1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86" r:id="rId13" name="Button 2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87" r:id="rId14" name="Button 3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88" r:id="rId15" name="Button 4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89" r:id="rId16" name="Button 5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90" r:id="rId17" name="Button 6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91" r:id="rId18" name="Button 7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92" r:id="rId19" name="Button 8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93" r:id="rId20" name="Button 9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AH174"/>
  <sheetViews>
    <sheetView zoomScale="65" zoomScaleNormal="65" workbookViewId="0">
      <pane ySplit="1" topLeftCell="A87" activePane="bottomLeft" state="frozen"/>
      <selection pane="bottomLeft" activeCell="K104" sqref="K104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25.88671875" customWidth="1"/>
    <col min="7" max="7" width="18.6640625" customWidth="1"/>
    <col min="8" max="8" width="5.109375" customWidth="1"/>
    <col min="9" max="9" width="20.88671875" customWidth="1"/>
    <col min="10" max="10" width="33.77734375" customWidth="1"/>
    <col min="11" max="11" width="36.77734375" customWidth="1"/>
    <col min="12" max="12" width="12.44140625" customWidth="1"/>
    <col min="13" max="13" width="24.33203125" customWidth="1"/>
    <col min="14" max="14" width="119.44140625" customWidth="1"/>
    <col min="15" max="15" width="25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94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28-Feb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15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12</v>
      </c>
      <c r="B2">
        <f t="shared" ref="B2:B33" si="1">DAYS360(AB2,$K$104)</f>
        <v>-2</v>
      </c>
      <c r="C2" s="4">
        <f t="shared" ref="C2:C33" ca="1" si="2">HYPERLINK($N$174 &amp; INDIRECT("d" &amp; ROW()),INDIRECT("d" &amp; ROW()))</f>
        <v>96069</v>
      </c>
      <c r="D2">
        <v>96069</v>
      </c>
      <c r="E2" t="s">
        <v>510</v>
      </c>
      <c r="F2" t="s">
        <v>45</v>
      </c>
      <c r="G2" t="s">
        <v>511</v>
      </c>
      <c r="H2" t="s">
        <v>94</v>
      </c>
      <c r="I2" t="s">
        <v>24</v>
      </c>
      <c r="J2" t="s">
        <v>123</v>
      </c>
      <c r="K2" t="str">
        <f t="shared" ref="K2:K33" ca="1" si="3">IFERROR(VLOOKUP($D2,INDIRECT("'" &amp; $K$103 &amp; "'!$C$2:$k$90"),8,FALSE),"NTR")</f>
        <v>.</v>
      </c>
      <c r="L2" t="s">
        <v>484</v>
      </c>
      <c r="M2" t="s">
        <v>484</v>
      </c>
      <c r="N2" t="s">
        <v>486</v>
      </c>
      <c r="Q2" t="s">
        <v>21</v>
      </c>
      <c r="S2" t="s">
        <v>269</v>
      </c>
      <c r="T2" t="s">
        <v>36</v>
      </c>
      <c r="U2" t="s">
        <v>35</v>
      </c>
      <c r="V2" t="s">
        <v>190</v>
      </c>
      <c r="W2" t="s">
        <v>44</v>
      </c>
      <c r="X2" t="s">
        <v>47</v>
      </c>
      <c r="Y2" t="s">
        <v>484</v>
      </c>
      <c r="AA2" s="2">
        <v>42782.412199074075</v>
      </c>
      <c r="AB2" s="2">
        <v>42794.010277777779</v>
      </c>
      <c r="AD2">
        <v>9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131</v>
      </c>
      <c r="B3">
        <f t="shared" si="1"/>
        <v>13</v>
      </c>
      <c r="C3" s="4">
        <f t="shared" ca="1" si="2"/>
        <v>90773</v>
      </c>
      <c r="D3">
        <v>90773</v>
      </c>
      <c r="E3" t="s">
        <v>412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294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AA3" s="2">
        <v>42660.272858796299</v>
      </c>
      <c r="AB3" s="2">
        <v>42781.136886574073</v>
      </c>
      <c r="AD3">
        <v>5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P2</v>
      </c>
    </row>
    <row r="4" spans="1:34" x14ac:dyDescent="0.3">
      <c r="A4">
        <f t="shared" si="0"/>
        <v>88</v>
      </c>
      <c r="B4">
        <f t="shared" si="1"/>
        <v>13</v>
      </c>
      <c r="C4" s="4">
        <f t="shared" ca="1" si="2"/>
        <v>93106</v>
      </c>
      <c r="D4">
        <v>93106</v>
      </c>
      <c r="E4" t="s">
        <v>412</v>
      </c>
      <c r="F4" t="s">
        <v>45</v>
      </c>
      <c r="G4" t="s">
        <v>46</v>
      </c>
      <c r="H4" t="s">
        <v>184</v>
      </c>
      <c r="I4" t="s">
        <v>245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295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AA4" s="2">
        <v>42704.326469907406</v>
      </c>
      <c r="AB4" s="2">
        <v>42781.164571759262</v>
      </c>
      <c r="AD4">
        <v>4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>NoWaive</v>
      </c>
      <c r="AH4" t="str">
        <f t="shared" ca="1" si="7"/>
        <v>P0</v>
      </c>
    </row>
    <row r="5" spans="1:34" x14ac:dyDescent="0.3">
      <c r="A5">
        <f t="shared" si="0"/>
        <v>41</v>
      </c>
      <c r="B5">
        <f t="shared" si="1"/>
        <v>5</v>
      </c>
      <c r="C5" s="4">
        <f t="shared" ca="1" si="2"/>
        <v>94665</v>
      </c>
      <c r="D5">
        <v>94665</v>
      </c>
      <c r="E5" t="s">
        <v>251</v>
      </c>
      <c r="F5" t="s">
        <v>45</v>
      </c>
      <c r="G5" t="s">
        <v>55</v>
      </c>
      <c r="H5" t="s">
        <v>184</v>
      </c>
      <c r="I5" t="s">
        <v>68</v>
      </c>
      <c r="J5" t="s">
        <v>123</v>
      </c>
      <c r="K5" t="str">
        <f t="shared" ca="1" si="3"/>
        <v>.</v>
      </c>
      <c r="L5" t="s">
        <v>484</v>
      </c>
      <c r="M5" t="s">
        <v>484</v>
      </c>
      <c r="N5" t="s">
        <v>298</v>
      </c>
      <c r="Q5" t="s">
        <v>82</v>
      </c>
      <c r="S5" t="s">
        <v>269</v>
      </c>
      <c r="T5" t="s">
        <v>36</v>
      </c>
      <c r="U5" t="s">
        <v>35</v>
      </c>
      <c r="V5" t="s">
        <v>82</v>
      </c>
      <c r="W5" t="s">
        <v>95</v>
      </c>
      <c r="X5" t="s">
        <v>145</v>
      </c>
      <c r="Y5" t="s">
        <v>484</v>
      </c>
      <c r="Z5" t="s">
        <v>192</v>
      </c>
      <c r="AA5" s="2">
        <v>42752.942291666666</v>
      </c>
      <c r="AB5" s="2">
        <v>42789.958761574075</v>
      </c>
      <c r="AD5">
        <v>8</v>
      </c>
      <c r="AE5" t="str">
        <f t="shared" ca="1" si="4"/>
        <v>ADE</v>
      </c>
      <c r="AF5" t="str">
        <f t="shared" ca="1" si="5"/>
        <v xml:space="preserve"> ---</v>
      </c>
      <c r="AG5" t="str">
        <f t="shared" ca="1" si="6"/>
        <v>NoWaive</v>
      </c>
      <c r="AH5" t="str">
        <f t="shared" ca="1" si="7"/>
        <v>P0</v>
      </c>
    </row>
    <row r="6" spans="1:34" x14ac:dyDescent="0.3">
      <c r="A6">
        <f t="shared" si="0"/>
        <v>34</v>
      </c>
      <c r="B6">
        <f t="shared" si="1"/>
        <v>5</v>
      </c>
      <c r="C6" s="4">
        <f t="shared" ca="1" si="2"/>
        <v>94952</v>
      </c>
      <c r="D6">
        <v>94952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301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484</v>
      </c>
      <c r="Z6" t="s">
        <v>192</v>
      </c>
      <c r="AA6" s="2">
        <v>42759.143217592595</v>
      </c>
      <c r="AB6" s="2">
        <v>42789.944895833331</v>
      </c>
      <c r="AD6">
        <v>4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33</v>
      </c>
      <c r="B7">
        <f t="shared" si="1"/>
        <v>21</v>
      </c>
      <c r="C7" s="4">
        <f t="shared" ca="1" si="2"/>
        <v>95010</v>
      </c>
      <c r="D7">
        <v>95010</v>
      </c>
      <c r="E7" t="s">
        <v>251</v>
      </c>
      <c r="F7" t="s">
        <v>45</v>
      </c>
      <c r="G7" t="s">
        <v>55</v>
      </c>
      <c r="H7" t="s">
        <v>184</v>
      </c>
      <c r="I7" t="s">
        <v>81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302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95</v>
      </c>
      <c r="X7" t="s">
        <v>145</v>
      </c>
      <c r="Y7" t="s">
        <v>484</v>
      </c>
      <c r="AA7" s="2">
        <v>42760.091064814813</v>
      </c>
      <c r="AB7" s="2">
        <v>42773.449907407405</v>
      </c>
      <c r="AD7">
        <v>6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32</v>
      </c>
      <c r="B8">
        <f t="shared" si="1"/>
        <v>7</v>
      </c>
      <c r="C8" s="4">
        <f t="shared" ca="1" si="2"/>
        <v>95080</v>
      </c>
      <c r="D8">
        <v>95080</v>
      </c>
      <c r="E8" t="s">
        <v>140</v>
      </c>
      <c r="F8" t="s">
        <v>45</v>
      </c>
      <c r="G8" t="s">
        <v>131</v>
      </c>
      <c r="H8" t="s">
        <v>184</v>
      </c>
      <c r="I8" t="s">
        <v>245</v>
      </c>
      <c r="J8" t="s">
        <v>123</v>
      </c>
      <c r="K8" t="str">
        <f t="shared" ca="1" si="3"/>
        <v>.</v>
      </c>
      <c r="L8" t="s">
        <v>484</v>
      </c>
      <c r="M8" t="s">
        <v>493</v>
      </c>
      <c r="N8" t="s">
        <v>303</v>
      </c>
      <c r="P8" t="s">
        <v>178</v>
      </c>
      <c r="Q8" t="s">
        <v>82</v>
      </c>
      <c r="S8" t="s">
        <v>269</v>
      </c>
      <c r="T8" t="s">
        <v>36</v>
      </c>
      <c r="U8" t="s">
        <v>22</v>
      </c>
      <c r="V8" t="s">
        <v>29</v>
      </c>
      <c r="W8" t="s">
        <v>107</v>
      </c>
      <c r="X8" t="s">
        <v>140</v>
      </c>
      <c r="Y8" t="s">
        <v>484</v>
      </c>
      <c r="AA8" s="2">
        <v>42761.819432870368</v>
      </c>
      <c r="AB8" s="2">
        <v>42787.022581018522</v>
      </c>
      <c r="AD8">
        <v>1</v>
      </c>
      <c r="AE8" t="str">
        <f t="shared" ca="1" si="4"/>
        <v>ADE</v>
      </c>
      <c r="AF8" t="str">
        <f t="shared" ca="1" si="5"/>
        <v>Avitus_1.4.0.57-20170301</v>
      </c>
      <c r="AG8" t="str">
        <f t="shared" ca="1" si="6"/>
        <v>NoWaive</v>
      </c>
      <c r="AH8" t="str">
        <f t="shared" ca="1" si="7"/>
        <v>P0</v>
      </c>
    </row>
    <row r="9" spans="1:34" x14ac:dyDescent="0.3">
      <c r="A9">
        <f t="shared" si="0"/>
        <v>20</v>
      </c>
      <c r="B9">
        <f t="shared" si="1"/>
        <v>14</v>
      </c>
      <c r="C9" s="4">
        <f t="shared" ca="1" si="2"/>
        <v>95630</v>
      </c>
      <c r="D9">
        <v>95630</v>
      </c>
      <c r="E9" t="s">
        <v>248</v>
      </c>
      <c r="F9" t="s">
        <v>45</v>
      </c>
      <c r="G9" t="s">
        <v>55</v>
      </c>
      <c r="H9" t="s">
        <v>94</v>
      </c>
      <c r="I9" t="s">
        <v>249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289</v>
      </c>
      <c r="Q9" t="s">
        <v>82</v>
      </c>
      <c r="S9" t="s">
        <v>269</v>
      </c>
      <c r="T9" t="s">
        <v>51</v>
      </c>
      <c r="U9" t="s">
        <v>39</v>
      </c>
      <c r="V9" t="s">
        <v>82</v>
      </c>
      <c r="W9" t="s">
        <v>95</v>
      </c>
      <c r="X9" t="s">
        <v>290</v>
      </c>
      <c r="Y9" t="s">
        <v>484</v>
      </c>
      <c r="AA9" s="2">
        <v>42774.405694444446</v>
      </c>
      <c r="AB9" s="2">
        <v>42780.191840277781</v>
      </c>
      <c r="AD9">
        <v>4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P2</v>
      </c>
    </row>
    <row r="10" spans="1:34" x14ac:dyDescent="0.3">
      <c r="A10">
        <f t="shared" si="0"/>
        <v>12</v>
      </c>
      <c r="B10">
        <f t="shared" si="1"/>
        <v>7</v>
      </c>
      <c r="C10" s="4">
        <f t="shared" ca="1" si="2"/>
        <v>96027</v>
      </c>
      <c r="D10">
        <v>96027</v>
      </c>
      <c r="E10" t="s">
        <v>138</v>
      </c>
      <c r="F10" t="s">
        <v>45</v>
      </c>
      <c r="G10" t="s">
        <v>445</v>
      </c>
      <c r="H10" t="s">
        <v>184</v>
      </c>
      <c r="I10" t="s">
        <v>68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458</v>
      </c>
      <c r="Q10" t="s">
        <v>82</v>
      </c>
      <c r="S10" t="s">
        <v>269</v>
      </c>
      <c r="T10" t="s">
        <v>23</v>
      </c>
      <c r="U10" t="s">
        <v>22</v>
      </c>
      <c r="V10" t="s">
        <v>29</v>
      </c>
      <c r="W10" t="s">
        <v>54</v>
      </c>
      <c r="X10" t="s">
        <v>412</v>
      </c>
      <c r="Y10" t="s">
        <v>484</v>
      </c>
      <c r="Z10" t="s">
        <v>119</v>
      </c>
      <c r="AA10" s="2">
        <v>42782.220729166664</v>
      </c>
      <c r="AB10" s="2">
        <v>42787.290520833332</v>
      </c>
      <c r="AD10">
        <v>2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P0</v>
      </c>
    </row>
    <row r="11" spans="1:34" x14ac:dyDescent="0.3">
      <c r="A11">
        <f t="shared" si="0"/>
        <v>7</v>
      </c>
      <c r="B11">
        <f t="shared" si="1"/>
        <v>6</v>
      </c>
      <c r="C11" s="4">
        <f t="shared" ca="1" si="2"/>
        <v>96257</v>
      </c>
      <c r="D11">
        <v>96257</v>
      </c>
      <c r="E11" t="s">
        <v>110</v>
      </c>
      <c r="F11" t="s">
        <v>45</v>
      </c>
      <c r="G11" t="s">
        <v>46</v>
      </c>
      <c r="H11" t="s">
        <v>94</v>
      </c>
      <c r="I11" t="s">
        <v>249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535</v>
      </c>
      <c r="Q11" t="s">
        <v>82</v>
      </c>
      <c r="S11" t="s">
        <v>269</v>
      </c>
      <c r="T11" t="s">
        <v>23</v>
      </c>
      <c r="U11" t="s">
        <v>39</v>
      </c>
      <c r="V11" t="s">
        <v>82</v>
      </c>
      <c r="W11" t="s">
        <v>90</v>
      </c>
      <c r="X11" t="s">
        <v>536</v>
      </c>
      <c r="Y11" t="s">
        <v>484</v>
      </c>
      <c r="AA11" s="2">
        <v>42787.972685185188</v>
      </c>
      <c r="AB11" s="2">
        <v>42788.34302083333</v>
      </c>
      <c r="AD11">
        <v>3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P2</v>
      </c>
    </row>
    <row r="12" spans="1:34" x14ac:dyDescent="0.3">
      <c r="A12">
        <f t="shared" si="0"/>
        <v>4</v>
      </c>
      <c r="B12">
        <f t="shared" si="1"/>
        <v>1</v>
      </c>
      <c r="C12" s="4">
        <f t="shared" ca="1" si="2"/>
        <v>96357</v>
      </c>
      <c r="D12">
        <v>96357</v>
      </c>
      <c r="E12" t="s">
        <v>248</v>
      </c>
      <c r="F12" t="s">
        <v>45</v>
      </c>
      <c r="G12" t="s">
        <v>55</v>
      </c>
      <c r="H12" t="s">
        <v>184</v>
      </c>
      <c r="I12" t="s">
        <v>81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585</v>
      </c>
      <c r="Q12" t="s">
        <v>82</v>
      </c>
      <c r="S12" t="s">
        <v>269</v>
      </c>
      <c r="T12" t="s">
        <v>36</v>
      </c>
      <c r="U12" t="s">
        <v>35</v>
      </c>
      <c r="V12" t="s">
        <v>82</v>
      </c>
      <c r="W12" t="s">
        <v>95</v>
      </c>
      <c r="X12" t="s">
        <v>410</v>
      </c>
      <c r="Y12" t="s">
        <v>484</v>
      </c>
      <c r="AA12" s="2">
        <v>42790.228784722225</v>
      </c>
      <c r="AB12" s="2">
        <v>42793.251180555555</v>
      </c>
      <c r="AD12">
        <v>1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4</v>
      </c>
      <c r="B13">
        <f t="shared" si="1"/>
        <v>1</v>
      </c>
      <c r="C13" s="4">
        <f t="shared" ca="1" si="2"/>
        <v>96363</v>
      </c>
      <c r="D13">
        <v>96363</v>
      </c>
      <c r="E13" t="s">
        <v>59</v>
      </c>
      <c r="F13" t="s">
        <v>45</v>
      </c>
      <c r="G13" t="s">
        <v>46</v>
      </c>
      <c r="H13" t="s">
        <v>184</v>
      </c>
      <c r="I13" t="s">
        <v>81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586</v>
      </c>
      <c r="Q13" t="s">
        <v>82</v>
      </c>
      <c r="S13" t="s">
        <v>269</v>
      </c>
      <c r="T13" t="s">
        <v>23</v>
      </c>
      <c r="U13" t="s">
        <v>22</v>
      </c>
      <c r="V13" t="s">
        <v>82</v>
      </c>
      <c r="W13" t="s">
        <v>54</v>
      </c>
      <c r="X13" t="s">
        <v>410</v>
      </c>
      <c r="Y13" t="s">
        <v>484</v>
      </c>
      <c r="AA13" s="2">
        <v>42790.244618055556</v>
      </c>
      <c r="AB13" s="2">
        <v>42793.285196759258</v>
      </c>
      <c r="AD13">
        <v>1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4</v>
      </c>
      <c r="B14">
        <f t="shared" si="1"/>
        <v>1</v>
      </c>
      <c r="C14" s="4">
        <f t="shared" ca="1" si="2"/>
        <v>96366</v>
      </c>
      <c r="D14">
        <v>96366</v>
      </c>
      <c r="E14" t="s">
        <v>59</v>
      </c>
      <c r="F14" t="s">
        <v>45</v>
      </c>
      <c r="G14" t="s">
        <v>46</v>
      </c>
      <c r="H14" t="s">
        <v>184</v>
      </c>
      <c r="I14" t="s">
        <v>81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587</v>
      </c>
      <c r="P14" t="s">
        <v>117</v>
      </c>
      <c r="Q14" t="s">
        <v>82</v>
      </c>
      <c r="S14" t="s">
        <v>269</v>
      </c>
      <c r="T14" t="s">
        <v>36</v>
      </c>
      <c r="U14" t="s">
        <v>35</v>
      </c>
      <c r="V14" t="s">
        <v>82</v>
      </c>
      <c r="W14" t="s">
        <v>109</v>
      </c>
      <c r="X14" t="s">
        <v>410</v>
      </c>
      <c r="Y14" t="s">
        <v>484</v>
      </c>
      <c r="AA14" s="2">
        <v>42790.25513888889</v>
      </c>
      <c r="AB14" s="2">
        <v>42793.286423611113</v>
      </c>
      <c r="AD14">
        <v>1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1</v>
      </c>
      <c r="B15">
        <f t="shared" si="1"/>
        <v>-2</v>
      </c>
      <c r="C15" s="4">
        <f t="shared" ca="1" si="2"/>
        <v>96444</v>
      </c>
      <c r="D15">
        <v>96444</v>
      </c>
      <c r="E15" t="s">
        <v>140</v>
      </c>
      <c r="F15" t="s">
        <v>45</v>
      </c>
      <c r="G15" t="s">
        <v>131</v>
      </c>
      <c r="H15" t="s">
        <v>184</v>
      </c>
      <c r="J15" t="s">
        <v>123</v>
      </c>
      <c r="K15" t="str">
        <f t="shared" ca="1" si="3"/>
        <v>NTR</v>
      </c>
      <c r="L15" t="s">
        <v>484</v>
      </c>
      <c r="M15" t="s">
        <v>484</v>
      </c>
      <c r="N15" t="s">
        <v>615</v>
      </c>
      <c r="P15" t="s">
        <v>616</v>
      </c>
      <c r="Q15" t="s">
        <v>82</v>
      </c>
      <c r="S15" t="s">
        <v>269</v>
      </c>
      <c r="T15" t="s">
        <v>36</v>
      </c>
      <c r="U15" t="s">
        <v>39</v>
      </c>
      <c r="V15" t="s">
        <v>82</v>
      </c>
      <c r="W15" t="s">
        <v>90</v>
      </c>
      <c r="X15" t="s">
        <v>617</v>
      </c>
      <c r="Y15" t="s">
        <v>484</v>
      </c>
      <c r="AA15" s="2">
        <v>42793.886562500003</v>
      </c>
      <c r="AB15" s="2">
        <v>42794.156319444446</v>
      </c>
      <c r="AD15">
        <v>1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x14ac:dyDescent="0.3">
      <c r="A16">
        <f t="shared" si="0"/>
        <v>5</v>
      </c>
      <c r="B16">
        <f t="shared" si="1"/>
        <v>5</v>
      </c>
      <c r="C16" s="4">
        <f t="shared" ca="1" si="2"/>
        <v>96314</v>
      </c>
      <c r="D16">
        <v>96314</v>
      </c>
      <c r="E16" t="s">
        <v>515</v>
      </c>
      <c r="F16" t="s">
        <v>61</v>
      </c>
      <c r="G16" t="s">
        <v>516</v>
      </c>
      <c r="H16" t="s">
        <v>94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537</v>
      </c>
      <c r="P16" t="s">
        <v>538</v>
      </c>
      <c r="Q16" t="s">
        <v>82</v>
      </c>
      <c r="S16" t="s">
        <v>269</v>
      </c>
      <c r="T16" t="s">
        <v>36</v>
      </c>
      <c r="U16" t="s">
        <v>22</v>
      </c>
      <c r="V16" t="s">
        <v>29</v>
      </c>
      <c r="W16" t="s">
        <v>44</v>
      </c>
      <c r="X16" t="s">
        <v>311</v>
      </c>
      <c r="Y16" t="s">
        <v>484</v>
      </c>
      <c r="AA16" s="2">
        <v>42789.124282407407</v>
      </c>
      <c r="AB16" s="2">
        <v>42789.124282407407</v>
      </c>
      <c r="AD16">
        <v>1</v>
      </c>
      <c r="AE16" t="str">
        <f t="shared" ca="1" si="4"/>
        <v>AntiVirus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P2</v>
      </c>
    </row>
    <row r="17" spans="1:34" x14ac:dyDescent="0.3">
      <c r="A17">
        <f t="shared" si="0"/>
        <v>110</v>
      </c>
      <c r="B17">
        <f t="shared" si="1"/>
        <v>13</v>
      </c>
      <c r="C17" s="4">
        <f t="shared" ca="1" si="2"/>
        <v>91980</v>
      </c>
      <c r="D17">
        <v>91980</v>
      </c>
      <c r="E17" t="s">
        <v>110</v>
      </c>
      <c r="F17" t="s">
        <v>63</v>
      </c>
      <c r="G17" t="s">
        <v>66</v>
      </c>
      <c r="H17" t="s">
        <v>184</v>
      </c>
      <c r="I17" t="s">
        <v>245</v>
      </c>
      <c r="J17" t="s">
        <v>123</v>
      </c>
      <c r="K17" t="str">
        <f t="shared" ca="1" si="3"/>
        <v>.</v>
      </c>
      <c r="L17" t="s">
        <v>484</v>
      </c>
      <c r="M17" t="s">
        <v>278</v>
      </c>
      <c r="N17" t="s">
        <v>305</v>
      </c>
      <c r="Q17" t="s">
        <v>82</v>
      </c>
      <c r="S17" t="s">
        <v>269</v>
      </c>
      <c r="T17" t="s">
        <v>36</v>
      </c>
      <c r="U17" t="s">
        <v>35</v>
      </c>
      <c r="V17" t="s">
        <v>29</v>
      </c>
      <c r="W17" t="s">
        <v>90</v>
      </c>
      <c r="X17" t="s">
        <v>62</v>
      </c>
      <c r="Y17" t="s">
        <v>484</v>
      </c>
      <c r="AA17" s="2">
        <v>42682.147974537038</v>
      </c>
      <c r="AB17" s="2">
        <v>42781.16033564815</v>
      </c>
      <c r="AD17">
        <v>6</v>
      </c>
      <c r="AE17" t="str">
        <f t="shared" ca="1" si="4"/>
        <v>AvatarFS</v>
      </c>
      <c r="AF17" t="str">
        <f t="shared" ca="1" si="5"/>
        <v>Avitus_1.4.0.56-20170222</v>
      </c>
      <c r="AG17" t="str">
        <f t="shared" ca="1" si="6"/>
        <v>NoWaive</v>
      </c>
      <c r="AH17" t="str">
        <f t="shared" ca="1" si="7"/>
        <v>P0</v>
      </c>
    </row>
    <row r="18" spans="1:34" x14ac:dyDescent="0.3">
      <c r="A18">
        <f t="shared" si="0"/>
        <v>96</v>
      </c>
      <c r="B18">
        <f t="shared" si="1"/>
        <v>8</v>
      </c>
      <c r="C18" s="4">
        <f t="shared" ca="1" si="2"/>
        <v>92712</v>
      </c>
      <c r="D18">
        <v>92712</v>
      </c>
      <c r="E18" t="s">
        <v>169</v>
      </c>
      <c r="F18" t="s">
        <v>63</v>
      </c>
      <c r="G18" t="s">
        <v>66</v>
      </c>
      <c r="H18" t="s">
        <v>184</v>
      </c>
      <c r="I18" t="s">
        <v>245</v>
      </c>
      <c r="J18" t="s">
        <v>123</v>
      </c>
      <c r="K18" t="str">
        <f t="shared" ca="1" si="3"/>
        <v>.</v>
      </c>
      <c r="L18" t="s">
        <v>484</v>
      </c>
      <c r="M18" t="s">
        <v>493</v>
      </c>
      <c r="N18" t="s">
        <v>306</v>
      </c>
      <c r="Q18" t="s">
        <v>82</v>
      </c>
      <c r="S18" t="s">
        <v>269</v>
      </c>
      <c r="T18" t="s">
        <v>36</v>
      </c>
      <c r="U18" t="s">
        <v>22</v>
      </c>
      <c r="V18" t="s">
        <v>29</v>
      </c>
      <c r="W18" t="s">
        <v>90</v>
      </c>
      <c r="X18" t="s">
        <v>62</v>
      </c>
      <c r="Y18" t="s">
        <v>484</v>
      </c>
      <c r="AA18" s="2">
        <v>42696.25440972222</v>
      </c>
      <c r="AB18" s="2">
        <v>42786.177071759259</v>
      </c>
      <c r="AD18">
        <v>7</v>
      </c>
      <c r="AE18" t="str">
        <f t="shared" ca="1" si="4"/>
        <v>AvatarFS</v>
      </c>
      <c r="AF18" t="str">
        <f t="shared" ca="1" si="5"/>
        <v>Avitus_1.4.0.57-20170301</v>
      </c>
      <c r="AG18" t="str">
        <f t="shared" ca="1" si="6"/>
        <v>NoWaive</v>
      </c>
      <c r="AH18" t="str">
        <f t="shared" ca="1" si="7"/>
        <v>P0</v>
      </c>
    </row>
    <row r="19" spans="1:34" x14ac:dyDescent="0.3">
      <c r="A19">
        <f t="shared" si="0"/>
        <v>90</v>
      </c>
      <c r="B19">
        <f t="shared" si="1"/>
        <v>20</v>
      </c>
      <c r="C19" s="4">
        <f t="shared" ca="1" si="2"/>
        <v>92985</v>
      </c>
      <c r="D19">
        <v>92985</v>
      </c>
      <c r="E19" t="s">
        <v>104</v>
      </c>
      <c r="F19" t="s">
        <v>63</v>
      </c>
      <c r="G19" t="s">
        <v>64</v>
      </c>
      <c r="H19" t="s">
        <v>184</v>
      </c>
      <c r="I19" t="s">
        <v>245</v>
      </c>
      <c r="J19" t="s">
        <v>123</v>
      </c>
      <c r="K19" t="str">
        <f t="shared" ca="1" si="3"/>
        <v>.</v>
      </c>
      <c r="L19" t="s">
        <v>484</v>
      </c>
      <c r="M19" t="s">
        <v>276</v>
      </c>
      <c r="N19" t="s">
        <v>307</v>
      </c>
      <c r="Q19" t="s">
        <v>82</v>
      </c>
      <c r="S19" t="s">
        <v>269</v>
      </c>
      <c r="T19" t="s">
        <v>36</v>
      </c>
      <c r="U19" t="s">
        <v>22</v>
      </c>
      <c r="V19" t="s">
        <v>29</v>
      </c>
      <c r="W19" t="s">
        <v>95</v>
      </c>
      <c r="X19" t="s">
        <v>62</v>
      </c>
      <c r="Y19" t="s">
        <v>484</v>
      </c>
      <c r="AA19" s="2">
        <v>42702.945590277777</v>
      </c>
      <c r="AB19" s="2">
        <v>42774.279618055552</v>
      </c>
      <c r="AD19">
        <v>5</v>
      </c>
      <c r="AE19" t="str">
        <f t="shared" ca="1" si="4"/>
        <v>AvatarFS</v>
      </c>
      <c r="AF19" t="str">
        <f t="shared" ca="1" si="5"/>
        <v>Avitus_1.4.0.55-20170215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48</v>
      </c>
      <c r="B20">
        <f t="shared" si="1"/>
        <v>4</v>
      </c>
      <c r="C20" s="4">
        <f t="shared" ca="1" si="2"/>
        <v>94384</v>
      </c>
      <c r="D20">
        <v>94384</v>
      </c>
      <c r="E20" t="s">
        <v>130</v>
      </c>
      <c r="F20" t="s">
        <v>63</v>
      </c>
      <c r="G20" t="s">
        <v>64</v>
      </c>
      <c r="H20" t="s">
        <v>184</v>
      </c>
      <c r="I20" t="s">
        <v>81</v>
      </c>
      <c r="J20" t="s">
        <v>123</v>
      </c>
      <c r="K20" t="str">
        <f t="shared" ca="1" si="3"/>
        <v>.</v>
      </c>
      <c r="L20" t="s">
        <v>484</v>
      </c>
      <c r="M20" t="s">
        <v>484</v>
      </c>
      <c r="N20" t="s">
        <v>308</v>
      </c>
      <c r="Q20" t="s">
        <v>82</v>
      </c>
      <c r="S20" t="s">
        <v>269</v>
      </c>
      <c r="T20" t="s">
        <v>36</v>
      </c>
      <c r="U20" t="s">
        <v>22</v>
      </c>
      <c r="V20" t="s">
        <v>82</v>
      </c>
      <c r="W20" t="s">
        <v>90</v>
      </c>
      <c r="X20" t="s">
        <v>300</v>
      </c>
      <c r="Y20" t="s">
        <v>484</v>
      </c>
      <c r="AA20" s="2">
        <v>42745.123425925929</v>
      </c>
      <c r="AB20" s="2">
        <v>42790.00309027778</v>
      </c>
      <c r="AD20">
        <v>8</v>
      </c>
      <c r="AE20" t="str">
        <f t="shared" ca="1" si="4"/>
        <v>AvatarFS</v>
      </c>
      <c r="AF20" t="str">
        <f t="shared" ca="1" si="5"/>
        <v xml:space="preserve"> ---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31</v>
      </c>
      <c r="B21">
        <f t="shared" si="1"/>
        <v>20</v>
      </c>
      <c r="C21" s="4">
        <f t="shared" ca="1" si="2"/>
        <v>95107</v>
      </c>
      <c r="D21">
        <v>95107</v>
      </c>
      <c r="E21" t="s">
        <v>146</v>
      </c>
      <c r="F21" t="s">
        <v>63</v>
      </c>
      <c r="G21" t="s">
        <v>66</v>
      </c>
      <c r="H21" t="s">
        <v>184</v>
      </c>
      <c r="I21" t="s">
        <v>245</v>
      </c>
      <c r="J21" t="s">
        <v>123</v>
      </c>
      <c r="K21" t="str">
        <f t="shared" ca="1" si="3"/>
        <v>.</v>
      </c>
      <c r="L21" t="s">
        <v>484</v>
      </c>
      <c r="M21" t="s">
        <v>278</v>
      </c>
      <c r="N21" t="s">
        <v>309</v>
      </c>
      <c r="P21" t="s">
        <v>210</v>
      </c>
      <c r="Q21" t="s">
        <v>82</v>
      </c>
      <c r="S21" t="s">
        <v>269</v>
      </c>
      <c r="T21" t="s">
        <v>23</v>
      </c>
      <c r="U21" t="s">
        <v>22</v>
      </c>
      <c r="V21" t="s">
        <v>82</v>
      </c>
      <c r="W21" t="s">
        <v>54</v>
      </c>
      <c r="X21" t="s">
        <v>146</v>
      </c>
      <c r="Y21" t="s">
        <v>484</v>
      </c>
      <c r="AA21" s="2">
        <v>42762.147650462961</v>
      </c>
      <c r="AB21" s="2">
        <v>42774.00885416667</v>
      </c>
      <c r="AD21">
        <v>2</v>
      </c>
      <c r="AE21" t="str">
        <f t="shared" ca="1" si="4"/>
        <v>AvatarFS</v>
      </c>
      <c r="AF21" t="str">
        <f t="shared" ca="1" si="5"/>
        <v>Avitus_1.4.0.56-20170222</v>
      </c>
      <c r="AG21" t="str">
        <f t="shared" ca="1" si="6"/>
        <v>NoWaive</v>
      </c>
      <c r="AH21" t="str">
        <f t="shared" ca="1" si="7"/>
        <v>P0</v>
      </c>
    </row>
    <row r="22" spans="1:34" x14ac:dyDescent="0.3">
      <c r="A22">
        <f t="shared" si="0"/>
        <v>12</v>
      </c>
      <c r="B22">
        <f t="shared" si="1"/>
        <v>6</v>
      </c>
      <c r="C22" s="4">
        <f t="shared" ca="1" si="2"/>
        <v>96022</v>
      </c>
      <c r="D22">
        <v>96022</v>
      </c>
      <c r="E22" t="s">
        <v>99</v>
      </c>
      <c r="F22" t="s">
        <v>63</v>
      </c>
      <c r="G22" t="s">
        <v>446</v>
      </c>
      <c r="H22" t="s">
        <v>184</v>
      </c>
      <c r="I22" t="s">
        <v>245</v>
      </c>
      <c r="J22" t="s">
        <v>123</v>
      </c>
      <c r="K22" t="str">
        <f t="shared" ca="1" si="3"/>
        <v>.</v>
      </c>
      <c r="L22" t="s">
        <v>484</v>
      </c>
      <c r="M22" t="s">
        <v>494</v>
      </c>
      <c r="N22" t="s">
        <v>459</v>
      </c>
      <c r="P22" t="s">
        <v>101</v>
      </c>
      <c r="Q22" t="s">
        <v>82</v>
      </c>
      <c r="S22" t="s">
        <v>269</v>
      </c>
      <c r="T22" t="s">
        <v>51</v>
      </c>
      <c r="U22" t="s">
        <v>35</v>
      </c>
      <c r="V22" t="s">
        <v>29</v>
      </c>
      <c r="W22" t="s">
        <v>54</v>
      </c>
      <c r="X22" t="s">
        <v>412</v>
      </c>
      <c r="Y22" t="s">
        <v>103</v>
      </c>
      <c r="AA22" s="2">
        <v>42782.211585648147</v>
      </c>
      <c r="AB22" s="2">
        <v>42788.656655092593</v>
      </c>
      <c r="AD22">
        <v>4</v>
      </c>
      <c r="AE22" t="str">
        <f t="shared" ca="1" si="4"/>
        <v>AvatarFS</v>
      </c>
      <c r="AF22" t="str">
        <f t="shared" ca="1" si="5"/>
        <v>Avitus_1.4.0.58-20170308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-2</v>
      </c>
      <c r="B23">
        <f t="shared" si="1"/>
        <v>-2</v>
      </c>
      <c r="C23" s="4">
        <f t="shared" ca="1" si="2"/>
        <v>96447</v>
      </c>
      <c r="D23">
        <v>96447</v>
      </c>
      <c r="E23" t="s">
        <v>62</v>
      </c>
      <c r="F23" t="s">
        <v>63</v>
      </c>
      <c r="G23" t="s">
        <v>607</v>
      </c>
      <c r="H23" t="s">
        <v>94</v>
      </c>
      <c r="J23" t="s">
        <v>123</v>
      </c>
      <c r="K23" t="str">
        <f t="shared" ca="1" si="3"/>
        <v>NTR</v>
      </c>
      <c r="L23" t="s">
        <v>484</v>
      </c>
      <c r="M23" t="s">
        <v>484</v>
      </c>
      <c r="N23" t="s">
        <v>618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54</v>
      </c>
      <c r="X23" t="s">
        <v>619</v>
      </c>
      <c r="Y23" t="s">
        <v>484</v>
      </c>
      <c r="AA23" s="2">
        <v>42794.020092592589</v>
      </c>
      <c r="AB23" s="2">
        <v>42794.093599537038</v>
      </c>
      <c r="AD23">
        <v>2</v>
      </c>
      <c r="AE23" t="str">
        <f t="shared" ca="1" si="4"/>
        <v>NTR</v>
      </c>
      <c r="AF23" t="str">
        <f t="shared" ca="1" si="5"/>
        <v>NoTarg</v>
      </c>
      <c r="AG23" t="str">
        <f t="shared" ca="1" si="6"/>
        <v>NoWaive</v>
      </c>
      <c r="AH23" t="str">
        <f t="shared" ca="1" si="7"/>
        <v>NTR</v>
      </c>
    </row>
    <row r="24" spans="1:34" x14ac:dyDescent="0.3">
      <c r="A24">
        <f t="shared" si="0"/>
        <v>329</v>
      </c>
      <c r="B24">
        <f t="shared" si="1"/>
        <v>38</v>
      </c>
      <c r="C24" s="4">
        <f t="shared" ca="1" si="2"/>
        <v>79691</v>
      </c>
      <c r="D24">
        <v>79691</v>
      </c>
      <c r="E24" t="s">
        <v>69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310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95</v>
      </c>
      <c r="X24" t="s">
        <v>311</v>
      </c>
      <c r="Y24" t="s">
        <v>484</v>
      </c>
      <c r="Z24" t="s">
        <v>312</v>
      </c>
      <c r="AA24" s="2">
        <v>42458.048437500001</v>
      </c>
      <c r="AB24" s="2">
        <v>42755.033599537041</v>
      </c>
      <c r="AD24">
        <v>6</v>
      </c>
      <c r="AE24" t="str">
        <f t="shared" ca="1" si="4"/>
        <v>Documentation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237</v>
      </c>
      <c r="B25">
        <f t="shared" si="1"/>
        <v>21</v>
      </c>
      <c r="C25" s="4">
        <f t="shared" ca="1" si="2"/>
        <v>85572</v>
      </c>
      <c r="D25">
        <v>85572</v>
      </c>
      <c r="E25" t="s">
        <v>252</v>
      </c>
      <c r="F25" t="s">
        <v>70</v>
      </c>
      <c r="G25" t="s">
        <v>71</v>
      </c>
      <c r="H25" t="s">
        <v>184</v>
      </c>
      <c r="I25" t="s">
        <v>81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313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95</v>
      </c>
      <c r="X25" t="s">
        <v>272</v>
      </c>
      <c r="Y25" t="s">
        <v>484</v>
      </c>
      <c r="AA25" s="2">
        <v>42552.705081018517</v>
      </c>
      <c r="AB25" s="2">
        <v>42773.558530092596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179</v>
      </c>
      <c r="B26">
        <f t="shared" si="1"/>
        <v>38</v>
      </c>
      <c r="C26" s="4">
        <f t="shared" ca="1" si="2"/>
        <v>88250</v>
      </c>
      <c r="D26">
        <v>88250</v>
      </c>
      <c r="E26" t="s">
        <v>72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314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105</v>
      </c>
      <c r="X26" t="s">
        <v>315</v>
      </c>
      <c r="Y26" t="s">
        <v>484</v>
      </c>
      <c r="Z26" t="s">
        <v>316</v>
      </c>
      <c r="AA26" s="2">
        <v>42611.350347222222</v>
      </c>
      <c r="AB26" s="2">
        <v>42755.033576388887</v>
      </c>
      <c r="AD26">
        <v>7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5</v>
      </c>
      <c r="B27">
        <f t="shared" si="1"/>
        <v>5</v>
      </c>
      <c r="C27" s="4">
        <f t="shared" ca="1" si="2"/>
        <v>96299</v>
      </c>
      <c r="D27">
        <v>96299</v>
      </c>
      <c r="E27" t="s">
        <v>529</v>
      </c>
      <c r="F27" t="s">
        <v>253</v>
      </c>
      <c r="G27" t="s">
        <v>256</v>
      </c>
      <c r="H27" t="s">
        <v>94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528</v>
      </c>
      <c r="Q27" t="s">
        <v>21</v>
      </c>
      <c r="S27" t="s">
        <v>269</v>
      </c>
      <c r="T27" t="s">
        <v>23</v>
      </c>
      <c r="U27" t="s">
        <v>50</v>
      </c>
      <c r="V27" t="s">
        <v>82</v>
      </c>
      <c r="W27" t="s">
        <v>40</v>
      </c>
      <c r="X27" t="s">
        <v>529</v>
      </c>
      <c r="Y27" t="s">
        <v>484</v>
      </c>
      <c r="AA27" s="2">
        <v>42789.002500000002</v>
      </c>
      <c r="AB27" s="2">
        <v>42789.549409722225</v>
      </c>
      <c r="AD27">
        <v>4</v>
      </c>
      <c r="AE27" t="str">
        <f t="shared" ca="1" si="4"/>
        <v>File Access Auditing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P2</v>
      </c>
    </row>
    <row r="28" spans="1:34" x14ac:dyDescent="0.3">
      <c r="A28">
        <f t="shared" si="0"/>
        <v>22</v>
      </c>
      <c r="B28">
        <f t="shared" si="1"/>
        <v>8</v>
      </c>
      <c r="C28" s="4">
        <f t="shared" ca="1" si="2"/>
        <v>95467</v>
      </c>
      <c r="D28">
        <v>95467</v>
      </c>
      <c r="E28" t="s">
        <v>318</v>
      </c>
      <c r="F28" t="s">
        <v>253</v>
      </c>
      <c r="G28" t="s">
        <v>255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321</v>
      </c>
      <c r="P28" t="s">
        <v>495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95</v>
      </c>
      <c r="X28" t="s">
        <v>318</v>
      </c>
      <c r="Y28" t="s">
        <v>484</v>
      </c>
      <c r="Z28" t="s">
        <v>319</v>
      </c>
      <c r="AA28" s="2">
        <v>42772.090266203704</v>
      </c>
      <c r="AB28" s="2">
        <v>42786.872777777775</v>
      </c>
      <c r="AD28">
        <v>3</v>
      </c>
      <c r="AE28" t="str">
        <f t="shared" ca="1" si="4"/>
        <v>File Access Auditing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22</v>
      </c>
      <c r="B29">
        <f t="shared" si="1"/>
        <v>1</v>
      </c>
      <c r="C29" s="4">
        <f t="shared" ca="1" si="2"/>
        <v>95509</v>
      </c>
      <c r="D29">
        <v>95509</v>
      </c>
      <c r="E29" t="s">
        <v>113</v>
      </c>
      <c r="F29" t="s">
        <v>253</v>
      </c>
      <c r="G29" t="s">
        <v>256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322</v>
      </c>
      <c r="Q29" t="s">
        <v>82</v>
      </c>
      <c r="S29" t="s">
        <v>269</v>
      </c>
      <c r="T29" t="s">
        <v>23</v>
      </c>
      <c r="U29" t="s">
        <v>50</v>
      </c>
      <c r="V29" t="s">
        <v>82</v>
      </c>
      <c r="W29" t="s">
        <v>105</v>
      </c>
      <c r="X29" t="s">
        <v>272</v>
      </c>
      <c r="Y29" t="s">
        <v>484</v>
      </c>
      <c r="Z29" t="s">
        <v>319</v>
      </c>
      <c r="AA29" s="2">
        <v>42772.43105324074</v>
      </c>
      <c r="AB29" s="2">
        <v>42793.71675925926</v>
      </c>
      <c r="AD29">
        <v>3</v>
      </c>
      <c r="AE29" t="str">
        <f t="shared" ca="1" si="4"/>
        <v>File Access Auditing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18</v>
      </c>
      <c r="B30">
        <f t="shared" si="1"/>
        <v>1</v>
      </c>
      <c r="C30" s="4">
        <f t="shared" ca="1" si="2"/>
        <v>95735</v>
      </c>
      <c r="D30">
        <v>95735</v>
      </c>
      <c r="E30" t="s">
        <v>259</v>
      </c>
      <c r="F30" t="s">
        <v>253</v>
      </c>
      <c r="G30" t="s">
        <v>258</v>
      </c>
      <c r="H30" t="s">
        <v>94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539</v>
      </c>
      <c r="Q30" t="s">
        <v>82</v>
      </c>
      <c r="S30" t="s">
        <v>269</v>
      </c>
      <c r="T30" t="s">
        <v>36</v>
      </c>
      <c r="U30" t="s">
        <v>39</v>
      </c>
      <c r="V30" t="s">
        <v>82</v>
      </c>
      <c r="W30" t="s">
        <v>172</v>
      </c>
      <c r="X30" t="s">
        <v>325</v>
      </c>
      <c r="Y30" t="s">
        <v>484</v>
      </c>
      <c r="AA30" s="2">
        <v>42776.532141203701</v>
      </c>
      <c r="AB30" s="2">
        <v>42793.477546296293</v>
      </c>
      <c r="AD30">
        <v>8</v>
      </c>
      <c r="AE30" t="str">
        <f t="shared" ca="1" si="4"/>
        <v>File Access Auditing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P2</v>
      </c>
    </row>
    <row r="31" spans="1:34" x14ac:dyDescent="0.3">
      <c r="A31">
        <f t="shared" si="0"/>
        <v>14</v>
      </c>
      <c r="B31">
        <f t="shared" si="1"/>
        <v>6</v>
      </c>
      <c r="C31" s="4">
        <f t="shared" ca="1" si="2"/>
        <v>95924</v>
      </c>
      <c r="D31">
        <v>95924</v>
      </c>
      <c r="E31" t="s">
        <v>413</v>
      </c>
      <c r="F31" t="s">
        <v>253</v>
      </c>
      <c r="G31" t="s">
        <v>255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493</v>
      </c>
      <c r="N31" t="s">
        <v>436</v>
      </c>
      <c r="P31" t="s">
        <v>496</v>
      </c>
      <c r="Q31" t="s">
        <v>82</v>
      </c>
      <c r="S31" t="s">
        <v>269</v>
      </c>
      <c r="T31" t="s">
        <v>36</v>
      </c>
      <c r="U31" t="s">
        <v>22</v>
      </c>
      <c r="V31" t="s">
        <v>82</v>
      </c>
      <c r="W31" t="s">
        <v>95</v>
      </c>
      <c r="X31" t="s">
        <v>257</v>
      </c>
      <c r="Y31" t="s">
        <v>484</v>
      </c>
      <c r="Z31" t="s">
        <v>319</v>
      </c>
      <c r="AA31" s="2">
        <v>42780.984467592592</v>
      </c>
      <c r="AB31" s="2">
        <v>42788.437638888892</v>
      </c>
      <c r="AD31">
        <v>4</v>
      </c>
      <c r="AE31" t="str">
        <f t="shared" ca="1" si="4"/>
        <v>File Access Auditing</v>
      </c>
      <c r="AF31" t="str">
        <f t="shared" ca="1" si="5"/>
        <v>Avitus_1.4.0.57-20170301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12</v>
      </c>
      <c r="B32">
        <f t="shared" si="1"/>
        <v>5</v>
      </c>
      <c r="C32" s="4">
        <f t="shared" ca="1" si="2"/>
        <v>96117</v>
      </c>
      <c r="D32">
        <v>96117</v>
      </c>
      <c r="E32" t="s">
        <v>438</v>
      </c>
      <c r="F32" t="s">
        <v>253</v>
      </c>
      <c r="G32" t="s">
        <v>256</v>
      </c>
      <c r="H32" t="s">
        <v>94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473</v>
      </c>
      <c r="Q32" t="s">
        <v>82</v>
      </c>
      <c r="S32" t="s">
        <v>269</v>
      </c>
      <c r="T32" t="s">
        <v>23</v>
      </c>
      <c r="U32" t="s">
        <v>39</v>
      </c>
      <c r="V32" t="s">
        <v>82</v>
      </c>
      <c r="W32" t="s">
        <v>95</v>
      </c>
      <c r="X32" t="s">
        <v>438</v>
      </c>
      <c r="Y32" t="s">
        <v>484</v>
      </c>
      <c r="AA32" s="2">
        <v>42782.985868055555</v>
      </c>
      <c r="AB32" s="2">
        <v>42789.194328703707</v>
      </c>
      <c r="AD32">
        <v>3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P2</v>
      </c>
    </row>
    <row r="33" spans="1:34" x14ac:dyDescent="0.3">
      <c r="A33">
        <f t="shared" si="0"/>
        <v>9</v>
      </c>
      <c r="B33">
        <f t="shared" si="1"/>
        <v>6</v>
      </c>
      <c r="C33" s="4">
        <f t="shared" ca="1" si="2"/>
        <v>96182</v>
      </c>
      <c r="D33">
        <v>96182</v>
      </c>
      <c r="E33" t="s">
        <v>315</v>
      </c>
      <c r="F33" t="s">
        <v>253</v>
      </c>
      <c r="G33" t="s">
        <v>254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493</v>
      </c>
      <c r="N33" t="s">
        <v>498</v>
      </c>
      <c r="Q33" t="s">
        <v>82</v>
      </c>
      <c r="S33" t="s">
        <v>269</v>
      </c>
      <c r="T33" t="s">
        <v>36</v>
      </c>
      <c r="U33" t="s">
        <v>39</v>
      </c>
      <c r="V33" t="s">
        <v>82</v>
      </c>
      <c r="W33" t="s">
        <v>499</v>
      </c>
      <c r="X33" t="s">
        <v>315</v>
      </c>
      <c r="Y33" t="s">
        <v>484</v>
      </c>
      <c r="Z33" t="s">
        <v>319</v>
      </c>
      <c r="AA33" s="2">
        <v>42785.992384259262</v>
      </c>
      <c r="AB33" s="2">
        <v>42788.438993055555</v>
      </c>
      <c r="AD33">
        <v>3</v>
      </c>
      <c r="AE33" t="str">
        <f t="shared" ca="1" si="4"/>
        <v>File Access Auditing</v>
      </c>
      <c r="AF33" t="str">
        <f t="shared" ca="1" si="5"/>
        <v>Avitus_1.4.0.57-20170301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2</v>
      </c>
      <c r="B34">
        <f t="shared" ref="B34:B65" si="9">DAYS360(AB34,$K$104)</f>
        <v>1</v>
      </c>
      <c r="C34" s="4">
        <f t="shared" ref="C34:C65" ca="1" si="10">HYPERLINK($N$174 &amp; INDIRECT("d" &amp; ROW()),INDIRECT("d" &amp; ROW()))</f>
        <v>96393</v>
      </c>
      <c r="D34">
        <v>96393</v>
      </c>
      <c r="E34" t="s">
        <v>113</v>
      </c>
      <c r="F34" t="s">
        <v>253</v>
      </c>
      <c r="G34" t="s">
        <v>256</v>
      </c>
      <c r="H34" t="s">
        <v>94</v>
      </c>
      <c r="J34" t="s">
        <v>123</v>
      </c>
      <c r="K34" t="str">
        <f t="shared" ref="K34:K65" ca="1" si="11">IFERROR(VLOOKUP($D34,INDIRECT("'" &amp; $K$103 &amp; "'!$C$2:$k$90"),8,FALSE),"NTR")</f>
        <v>.</v>
      </c>
      <c r="L34" t="s">
        <v>484</v>
      </c>
      <c r="M34" t="s">
        <v>484</v>
      </c>
      <c r="N34" t="s">
        <v>588</v>
      </c>
      <c r="Q34" t="s">
        <v>82</v>
      </c>
      <c r="S34" t="s">
        <v>269</v>
      </c>
      <c r="T34" t="s">
        <v>36</v>
      </c>
      <c r="U34" t="s">
        <v>39</v>
      </c>
      <c r="V34" t="s">
        <v>82</v>
      </c>
      <c r="W34" t="s">
        <v>95</v>
      </c>
      <c r="X34" t="s">
        <v>438</v>
      </c>
      <c r="Y34" t="s">
        <v>484</v>
      </c>
      <c r="AA34" s="2">
        <v>42792.862442129626</v>
      </c>
      <c r="AB34" s="2">
        <v>42793.391134259262</v>
      </c>
      <c r="AD34">
        <v>2</v>
      </c>
      <c r="AE34" t="str">
        <f t="shared" ref="AE34:AE65" ca="1" si="12">IFERROR(VLOOKUP($D34,INDIRECT("'" &amp; $K$103 &amp; "'!$C$2:$K$90"),4,FALSE),"NTR")</f>
        <v>File Access Auditing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P2</v>
      </c>
    </row>
    <row r="35" spans="1:34" x14ac:dyDescent="0.3">
      <c r="A35">
        <f t="shared" si="8"/>
        <v>2</v>
      </c>
      <c r="B35">
        <f t="shared" si="9"/>
        <v>1</v>
      </c>
      <c r="C35" s="4">
        <f t="shared" ca="1" si="10"/>
        <v>96400</v>
      </c>
      <c r="D35">
        <v>96400</v>
      </c>
      <c r="E35" t="s">
        <v>140</v>
      </c>
      <c r="F35" t="s">
        <v>253</v>
      </c>
      <c r="G35" t="s">
        <v>255</v>
      </c>
      <c r="H35" t="s">
        <v>184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589</v>
      </c>
      <c r="P35" t="s">
        <v>590</v>
      </c>
      <c r="Q35" t="s">
        <v>82</v>
      </c>
      <c r="S35" t="s">
        <v>269</v>
      </c>
      <c r="T35" t="s">
        <v>36</v>
      </c>
      <c r="U35" t="s">
        <v>39</v>
      </c>
      <c r="V35" t="s">
        <v>82</v>
      </c>
      <c r="W35" t="s">
        <v>95</v>
      </c>
      <c r="X35" t="s">
        <v>318</v>
      </c>
      <c r="Y35" t="s">
        <v>484</v>
      </c>
      <c r="AA35" s="2">
        <v>42792.974803240744</v>
      </c>
      <c r="AB35" s="2">
        <v>42793.069803240738</v>
      </c>
      <c r="AD35">
        <v>5</v>
      </c>
      <c r="AE35" t="str">
        <f t="shared" ca="1" si="12"/>
        <v>File Access Auditing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-2</v>
      </c>
      <c r="B36">
        <f t="shared" si="9"/>
        <v>-2</v>
      </c>
      <c r="C36" s="4">
        <f t="shared" ca="1" si="10"/>
        <v>96456</v>
      </c>
      <c r="D36">
        <v>96456</v>
      </c>
      <c r="E36" t="s">
        <v>259</v>
      </c>
      <c r="F36" t="s">
        <v>253</v>
      </c>
      <c r="G36" t="s">
        <v>258</v>
      </c>
      <c r="H36" t="s">
        <v>184</v>
      </c>
      <c r="J36" t="s">
        <v>123</v>
      </c>
      <c r="K36" t="str">
        <f t="shared" ca="1" si="11"/>
        <v>NTR</v>
      </c>
      <c r="L36" t="s">
        <v>484</v>
      </c>
      <c r="M36" t="s">
        <v>484</v>
      </c>
      <c r="N36" t="s">
        <v>620</v>
      </c>
      <c r="Q36" t="s">
        <v>82</v>
      </c>
      <c r="S36" t="s">
        <v>269</v>
      </c>
      <c r="T36" t="s">
        <v>36</v>
      </c>
      <c r="U36" t="s">
        <v>39</v>
      </c>
      <c r="V36" t="s">
        <v>82</v>
      </c>
      <c r="W36" t="s">
        <v>95</v>
      </c>
      <c r="X36" t="s">
        <v>318</v>
      </c>
      <c r="Y36" t="s">
        <v>484</v>
      </c>
      <c r="AA36" s="2">
        <v>42794.160567129627</v>
      </c>
      <c r="AB36" s="2">
        <v>42794.160578703704</v>
      </c>
      <c r="AD36">
        <v>1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8"/>
        <v>4</v>
      </c>
      <c r="B37">
        <f t="shared" si="9"/>
        <v>1</v>
      </c>
      <c r="C37" s="4">
        <f t="shared" ca="1" si="10"/>
        <v>96370</v>
      </c>
      <c r="D37">
        <v>96370</v>
      </c>
      <c r="E37" t="s">
        <v>62</v>
      </c>
      <c r="F37" t="s">
        <v>48</v>
      </c>
      <c r="G37" t="s">
        <v>466</v>
      </c>
      <c r="H37" t="s">
        <v>184</v>
      </c>
      <c r="I37" t="s">
        <v>560</v>
      </c>
      <c r="J37" t="s">
        <v>123</v>
      </c>
      <c r="K37" t="str">
        <f t="shared" ca="1" si="11"/>
        <v>.</v>
      </c>
      <c r="L37" t="s">
        <v>484</v>
      </c>
      <c r="M37" t="s">
        <v>484</v>
      </c>
      <c r="N37" t="s">
        <v>591</v>
      </c>
      <c r="Q37" t="s">
        <v>82</v>
      </c>
      <c r="S37" t="s">
        <v>269</v>
      </c>
      <c r="T37" t="s">
        <v>51</v>
      </c>
      <c r="U37" t="s">
        <v>39</v>
      </c>
      <c r="V37" t="s">
        <v>82</v>
      </c>
      <c r="W37" t="s">
        <v>95</v>
      </c>
      <c r="X37" t="s">
        <v>405</v>
      </c>
      <c r="Y37" t="s">
        <v>484</v>
      </c>
      <c r="AA37" s="2">
        <v>42790.31486111111</v>
      </c>
      <c r="AB37" s="2">
        <v>42793.651666666665</v>
      </c>
      <c r="AD37">
        <v>4</v>
      </c>
      <c r="AE37" t="str">
        <f t="shared" ca="1" si="12"/>
        <v>FileSystem Management (IAS)</v>
      </c>
      <c r="AF37" t="str">
        <f t="shared" ca="1" si="13"/>
        <v xml:space="preserve"> ---</v>
      </c>
      <c r="AG37" t="str">
        <f t="shared" ca="1" si="14"/>
        <v>NoWaive</v>
      </c>
      <c r="AH37" t="str">
        <f t="shared" ca="1" si="15"/>
        <v>P0</v>
      </c>
    </row>
    <row r="38" spans="1:34" x14ac:dyDescent="0.3">
      <c r="A38">
        <f t="shared" si="8"/>
        <v>110</v>
      </c>
      <c r="B38">
        <f t="shared" si="9"/>
        <v>-2</v>
      </c>
      <c r="C38" s="4">
        <f t="shared" ca="1" si="10"/>
        <v>91994</v>
      </c>
      <c r="D38">
        <v>91994</v>
      </c>
      <c r="E38" t="s">
        <v>414</v>
      </c>
      <c r="F38" t="s">
        <v>215</v>
      </c>
      <c r="G38" t="s">
        <v>415</v>
      </c>
      <c r="H38" t="s">
        <v>184</v>
      </c>
      <c r="I38" t="s">
        <v>81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362</v>
      </c>
      <c r="P38" t="s">
        <v>616</v>
      </c>
      <c r="Q38" t="s">
        <v>82</v>
      </c>
      <c r="S38" t="s">
        <v>269</v>
      </c>
      <c r="T38" t="s">
        <v>36</v>
      </c>
      <c r="U38" t="s">
        <v>22</v>
      </c>
      <c r="V38" t="s">
        <v>82</v>
      </c>
      <c r="W38" t="s">
        <v>54</v>
      </c>
      <c r="X38" t="s">
        <v>272</v>
      </c>
      <c r="Y38" t="s">
        <v>484</v>
      </c>
      <c r="AA38" s="2">
        <v>42682.225185185183</v>
      </c>
      <c r="AB38" s="2">
        <v>42794.138229166667</v>
      </c>
      <c r="AC38" t="s">
        <v>402</v>
      </c>
      <c r="AD38">
        <v>5</v>
      </c>
      <c r="AE38" t="str">
        <f t="shared" ca="1" si="12"/>
        <v>Performance Monitor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P0</v>
      </c>
    </row>
    <row r="39" spans="1:34" x14ac:dyDescent="0.3">
      <c r="A39">
        <f t="shared" si="8"/>
        <v>-2</v>
      </c>
      <c r="B39">
        <f t="shared" si="9"/>
        <v>-2</v>
      </c>
      <c r="C39" s="4">
        <f t="shared" ca="1" si="10"/>
        <v>96457</v>
      </c>
      <c r="D39">
        <v>96457</v>
      </c>
      <c r="E39" t="s">
        <v>139</v>
      </c>
      <c r="F39" t="s">
        <v>28</v>
      </c>
      <c r="G39" t="s">
        <v>53</v>
      </c>
      <c r="H39" t="s">
        <v>94</v>
      </c>
      <c r="J39" t="s">
        <v>123</v>
      </c>
      <c r="K39" t="str">
        <f t="shared" ca="1" si="11"/>
        <v>NTR</v>
      </c>
      <c r="L39" t="s">
        <v>484</v>
      </c>
      <c r="M39" t="s">
        <v>484</v>
      </c>
      <c r="N39" t="s">
        <v>609</v>
      </c>
      <c r="Q39" t="s">
        <v>610</v>
      </c>
      <c r="R39" t="s">
        <v>82</v>
      </c>
      <c r="S39" t="s">
        <v>269</v>
      </c>
      <c r="T39" t="s">
        <v>36</v>
      </c>
      <c r="U39" t="s">
        <v>39</v>
      </c>
      <c r="V39" t="s">
        <v>82</v>
      </c>
      <c r="W39" t="s">
        <v>611</v>
      </c>
      <c r="X39" t="s">
        <v>139</v>
      </c>
      <c r="Y39" t="s">
        <v>484</v>
      </c>
      <c r="AA39" s="2">
        <v>42794.163182870368</v>
      </c>
      <c r="AB39" s="2">
        <v>42794.163171296299</v>
      </c>
      <c r="AD39">
        <v>2</v>
      </c>
      <c r="AE39" t="str">
        <f t="shared" ca="1" si="12"/>
        <v>NTR</v>
      </c>
      <c r="AF39" t="str">
        <f t="shared" ca="1" si="13"/>
        <v>NoTarg</v>
      </c>
      <c r="AG39" t="str">
        <f t="shared" ca="1" si="14"/>
        <v>NoWaive</v>
      </c>
      <c r="AH39" t="str">
        <f t="shared" ca="1" si="15"/>
        <v>NTR</v>
      </c>
    </row>
    <row r="40" spans="1:34" x14ac:dyDescent="0.3">
      <c r="A40">
        <f t="shared" si="8"/>
        <v>-2</v>
      </c>
      <c r="B40">
        <f t="shared" si="9"/>
        <v>-2</v>
      </c>
      <c r="C40" s="4">
        <f t="shared" ca="1" si="10"/>
        <v>96453</v>
      </c>
      <c r="D40">
        <v>96453</v>
      </c>
      <c r="E40" t="s">
        <v>139</v>
      </c>
      <c r="F40" t="s">
        <v>28</v>
      </c>
      <c r="G40" t="s">
        <v>53</v>
      </c>
      <c r="H40" t="s">
        <v>94</v>
      </c>
      <c r="J40" t="s">
        <v>123</v>
      </c>
      <c r="K40" t="str">
        <f t="shared" ca="1" si="11"/>
        <v>NTR</v>
      </c>
      <c r="L40" t="s">
        <v>484</v>
      </c>
      <c r="M40" t="s">
        <v>484</v>
      </c>
      <c r="N40" t="s">
        <v>612</v>
      </c>
      <c r="Q40" t="s">
        <v>470</v>
      </c>
      <c r="R40" t="s">
        <v>82</v>
      </c>
      <c r="S40" t="s">
        <v>269</v>
      </c>
      <c r="T40" t="s">
        <v>36</v>
      </c>
      <c r="U40" t="s">
        <v>39</v>
      </c>
      <c r="V40" t="s">
        <v>82</v>
      </c>
      <c r="W40" t="s">
        <v>611</v>
      </c>
      <c r="X40" t="s">
        <v>613</v>
      </c>
      <c r="Y40" t="s">
        <v>484</v>
      </c>
      <c r="AA40" s="2">
        <v>42794.129189814812</v>
      </c>
      <c r="AB40" s="2">
        <v>42794.163206018522</v>
      </c>
      <c r="AD40">
        <v>2</v>
      </c>
      <c r="AE40" t="str">
        <f t="shared" ca="1" si="12"/>
        <v>NTR</v>
      </c>
      <c r="AF40" t="str">
        <f t="shared" ca="1" si="13"/>
        <v>NoTarg</v>
      </c>
      <c r="AG40" t="str">
        <f t="shared" ca="1" si="14"/>
        <v>NoWaive</v>
      </c>
      <c r="AH40" t="str">
        <f t="shared" ca="1" si="15"/>
        <v>NTR</v>
      </c>
    </row>
    <row r="41" spans="1:34" x14ac:dyDescent="0.3">
      <c r="A41">
        <f t="shared" si="8"/>
        <v>15</v>
      </c>
      <c r="B41">
        <f t="shared" si="9"/>
        <v>6</v>
      </c>
      <c r="C41" s="4">
        <f t="shared" ca="1" si="10"/>
        <v>95777</v>
      </c>
      <c r="D41">
        <v>95777</v>
      </c>
      <c r="E41" t="s">
        <v>139</v>
      </c>
      <c r="F41" t="s">
        <v>28</v>
      </c>
      <c r="G41" t="s">
        <v>53</v>
      </c>
      <c r="H41" t="s">
        <v>184</v>
      </c>
      <c r="I41" t="s">
        <v>245</v>
      </c>
      <c r="J41" t="s">
        <v>123</v>
      </c>
      <c r="K41" t="str">
        <f t="shared" ca="1" si="11"/>
        <v>.</v>
      </c>
      <c r="L41" t="s">
        <v>484</v>
      </c>
      <c r="M41" t="s">
        <v>493</v>
      </c>
      <c r="N41" t="s">
        <v>378</v>
      </c>
      <c r="O41">
        <v>13235</v>
      </c>
      <c r="P41" t="s">
        <v>168</v>
      </c>
      <c r="Q41" t="s">
        <v>287</v>
      </c>
      <c r="R41" t="s">
        <v>82</v>
      </c>
      <c r="S41" t="s">
        <v>269</v>
      </c>
      <c r="T41" t="s">
        <v>36</v>
      </c>
      <c r="U41" t="s">
        <v>35</v>
      </c>
      <c r="V41" t="s">
        <v>37</v>
      </c>
      <c r="W41" t="s">
        <v>26</v>
      </c>
      <c r="X41" t="s">
        <v>208</v>
      </c>
      <c r="Y41" t="s">
        <v>484</v>
      </c>
      <c r="AA41" s="2">
        <v>42779.099027777775</v>
      </c>
      <c r="AB41" s="2">
        <v>42788.221886574072</v>
      </c>
      <c r="AC41" t="s">
        <v>450</v>
      </c>
      <c r="AD41">
        <v>2</v>
      </c>
      <c r="AE41" t="str">
        <f t="shared" ca="1" si="12"/>
        <v>Platform Software</v>
      </c>
      <c r="AF41" t="str">
        <f t="shared" ca="1" si="13"/>
        <v>Avitus_1.4.0.57-20170301</v>
      </c>
      <c r="AG41" t="str">
        <f t="shared" ca="1" si="14"/>
        <v>NoWaive</v>
      </c>
      <c r="AH41" t="str">
        <f t="shared" ca="1" si="15"/>
        <v>P0</v>
      </c>
    </row>
    <row r="42" spans="1:34" x14ac:dyDescent="0.3">
      <c r="A42">
        <f t="shared" si="8"/>
        <v>15</v>
      </c>
      <c r="B42">
        <f t="shared" si="9"/>
        <v>1</v>
      </c>
      <c r="C42" s="4">
        <f t="shared" ca="1" si="10"/>
        <v>95826</v>
      </c>
      <c r="D42">
        <v>95826</v>
      </c>
      <c r="E42" t="s">
        <v>246</v>
      </c>
      <c r="F42" t="s">
        <v>28</v>
      </c>
      <c r="G42" t="s">
        <v>481</v>
      </c>
      <c r="H42" t="s">
        <v>184</v>
      </c>
      <c r="I42" t="s">
        <v>81</v>
      </c>
      <c r="J42" t="s">
        <v>123</v>
      </c>
      <c r="K42" t="str">
        <f t="shared" ca="1" si="11"/>
        <v>.</v>
      </c>
      <c r="L42" t="s">
        <v>484</v>
      </c>
      <c r="M42" t="s">
        <v>484</v>
      </c>
      <c r="N42" t="s">
        <v>379</v>
      </c>
      <c r="P42" t="s">
        <v>451</v>
      </c>
      <c r="Q42" t="s">
        <v>287</v>
      </c>
      <c r="R42" t="s">
        <v>82</v>
      </c>
      <c r="S42" t="s">
        <v>269</v>
      </c>
      <c r="T42" t="s">
        <v>36</v>
      </c>
      <c r="U42" t="s">
        <v>22</v>
      </c>
      <c r="V42" t="s">
        <v>82</v>
      </c>
      <c r="W42" t="s">
        <v>54</v>
      </c>
      <c r="X42" t="s">
        <v>108</v>
      </c>
      <c r="Y42" t="s">
        <v>484</v>
      </c>
      <c r="AA42" s="2">
        <v>42779.683287037034</v>
      </c>
      <c r="AB42" s="2">
        <v>42793.374872685185</v>
      </c>
      <c r="AC42" t="s">
        <v>170</v>
      </c>
      <c r="AD42">
        <v>4</v>
      </c>
      <c r="AE42" t="str">
        <f t="shared" ca="1" si="12"/>
        <v>Platform Software</v>
      </c>
      <c r="AF42" t="str">
        <f t="shared" ca="1" si="13"/>
        <v xml:space="preserve"> ---</v>
      </c>
      <c r="AG42" t="str">
        <f t="shared" ca="1" si="14"/>
        <v>NoWaive</v>
      </c>
      <c r="AH42" t="str">
        <f t="shared" ca="1" si="15"/>
        <v>P0</v>
      </c>
    </row>
    <row r="43" spans="1:34" x14ac:dyDescent="0.3">
      <c r="A43">
        <f t="shared" si="8"/>
        <v>15</v>
      </c>
      <c r="B43">
        <f t="shared" si="9"/>
        <v>5</v>
      </c>
      <c r="C43" s="4">
        <f t="shared" ca="1" si="10"/>
        <v>95828</v>
      </c>
      <c r="D43">
        <v>95828</v>
      </c>
      <c r="E43" t="s">
        <v>124</v>
      </c>
      <c r="F43" t="s">
        <v>28</v>
      </c>
      <c r="G43" t="s">
        <v>102</v>
      </c>
      <c r="H43" t="s">
        <v>94</v>
      </c>
      <c r="I43" t="s">
        <v>30</v>
      </c>
      <c r="J43" t="s">
        <v>123</v>
      </c>
      <c r="K43" t="str">
        <f t="shared" ca="1" si="11"/>
        <v>.</v>
      </c>
      <c r="L43" t="s">
        <v>484</v>
      </c>
      <c r="M43" t="s">
        <v>278</v>
      </c>
      <c r="N43" t="s">
        <v>383</v>
      </c>
      <c r="P43" t="s">
        <v>196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29</v>
      </c>
      <c r="W43" t="s">
        <v>65</v>
      </c>
      <c r="X43" t="s">
        <v>108</v>
      </c>
      <c r="Y43" t="s">
        <v>484</v>
      </c>
      <c r="AA43" s="2">
        <v>42779.683969907404</v>
      </c>
      <c r="AB43" s="2">
        <v>42789.709224537037</v>
      </c>
      <c r="AC43" t="s">
        <v>170</v>
      </c>
      <c r="AD43">
        <v>4</v>
      </c>
      <c r="AE43" t="str">
        <f t="shared" ca="1" si="12"/>
        <v>Platform Software</v>
      </c>
      <c r="AF43" t="str">
        <f t="shared" ca="1" si="13"/>
        <v>Avitus_1.4.0.56-20170222</v>
      </c>
      <c r="AG43" t="str">
        <f t="shared" ca="1" si="14"/>
        <v>NoWaive</v>
      </c>
      <c r="AH43" t="str">
        <f t="shared" ca="1" si="15"/>
        <v>P2</v>
      </c>
    </row>
    <row r="44" spans="1:34" x14ac:dyDescent="0.3">
      <c r="A44">
        <f t="shared" si="8"/>
        <v>15</v>
      </c>
      <c r="B44">
        <f t="shared" si="9"/>
        <v>15</v>
      </c>
      <c r="C44" s="4">
        <f t="shared" ca="1" si="10"/>
        <v>95829</v>
      </c>
      <c r="D44">
        <v>95829</v>
      </c>
      <c r="E44" t="s">
        <v>27</v>
      </c>
      <c r="F44" t="s">
        <v>28</v>
      </c>
      <c r="G44" t="s">
        <v>376</v>
      </c>
      <c r="H44" t="s">
        <v>184</v>
      </c>
      <c r="I44" t="s">
        <v>245</v>
      </c>
      <c r="J44" t="s">
        <v>123</v>
      </c>
      <c r="K44" t="str">
        <f t="shared" ca="1" si="11"/>
        <v>.</v>
      </c>
      <c r="L44" t="s">
        <v>484</v>
      </c>
      <c r="M44" t="s">
        <v>278</v>
      </c>
      <c r="N44" t="s">
        <v>385</v>
      </c>
      <c r="P44" t="s">
        <v>196</v>
      </c>
      <c r="Q44" t="s">
        <v>287</v>
      </c>
      <c r="R44" t="s">
        <v>82</v>
      </c>
      <c r="S44" t="s">
        <v>269</v>
      </c>
      <c r="T44" t="s">
        <v>36</v>
      </c>
      <c r="U44" t="s">
        <v>35</v>
      </c>
      <c r="V44" t="s">
        <v>279</v>
      </c>
      <c r="W44" t="s">
        <v>32</v>
      </c>
      <c r="X44" t="s">
        <v>108</v>
      </c>
      <c r="Y44" t="s">
        <v>103</v>
      </c>
      <c r="AA44" s="2">
        <v>42779.684513888889</v>
      </c>
      <c r="AB44" s="2">
        <v>42779.698946759258</v>
      </c>
      <c r="AC44" t="s">
        <v>386</v>
      </c>
      <c r="AD44">
        <v>2</v>
      </c>
      <c r="AE44" t="str">
        <f t="shared" ca="1" si="12"/>
        <v>Platform Software</v>
      </c>
      <c r="AF44" t="str">
        <f t="shared" ca="1" si="13"/>
        <v>Avitus_1.4.0.56-20170222</v>
      </c>
      <c r="AG44" t="str">
        <f t="shared" ca="1" si="14"/>
        <v>NoWaive</v>
      </c>
      <c r="AH44" t="str">
        <f t="shared" ca="1" si="15"/>
        <v>P0</v>
      </c>
    </row>
    <row r="45" spans="1:34" x14ac:dyDescent="0.3">
      <c r="A45">
        <f t="shared" si="8"/>
        <v>13</v>
      </c>
      <c r="B45">
        <f t="shared" si="9"/>
        <v>1</v>
      </c>
      <c r="C45" s="4">
        <f t="shared" ca="1" si="10"/>
        <v>95955</v>
      </c>
      <c r="D45">
        <v>95955</v>
      </c>
      <c r="E45" t="s">
        <v>512</v>
      </c>
      <c r="F45" t="s">
        <v>28</v>
      </c>
      <c r="G45" t="s">
        <v>144</v>
      </c>
      <c r="H45" t="s">
        <v>184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424</v>
      </c>
      <c r="P45" t="s">
        <v>196</v>
      </c>
      <c r="Q45" t="s">
        <v>287</v>
      </c>
      <c r="R45" t="s">
        <v>419</v>
      </c>
      <c r="S45" t="s">
        <v>269</v>
      </c>
      <c r="T45" t="s">
        <v>36</v>
      </c>
      <c r="U45" t="s">
        <v>39</v>
      </c>
      <c r="V45" t="s">
        <v>82</v>
      </c>
      <c r="W45" t="s">
        <v>93</v>
      </c>
      <c r="X45" t="s">
        <v>285</v>
      </c>
      <c r="Y45" t="s">
        <v>484</v>
      </c>
      <c r="AA45" s="2">
        <v>42781.48096064815</v>
      </c>
      <c r="AB45" s="2">
        <v>42793.45957175926</v>
      </c>
      <c r="AC45" t="s">
        <v>170</v>
      </c>
      <c r="AD45">
        <v>2</v>
      </c>
      <c r="AE45" t="str">
        <f t="shared" ca="1" si="12"/>
        <v>Platform Software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P0</v>
      </c>
    </row>
    <row r="46" spans="1:34" x14ac:dyDescent="0.3">
      <c r="A46">
        <f t="shared" si="8"/>
        <v>4</v>
      </c>
      <c r="B46">
        <f t="shared" si="9"/>
        <v>1</v>
      </c>
      <c r="C46" s="4">
        <f t="shared" ca="1" si="10"/>
        <v>96388</v>
      </c>
      <c r="D46">
        <v>96388</v>
      </c>
      <c r="E46" t="s">
        <v>556</v>
      </c>
      <c r="F46" t="s">
        <v>28</v>
      </c>
      <c r="G46" t="s">
        <v>34</v>
      </c>
      <c r="H46" t="s">
        <v>94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569</v>
      </c>
      <c r="P46" t="s">
        <v>196</v>
      </c>
      <c r="Q46" t="s">
        <v>287</v>
      </c>
      <c r="R46" t="s">
        <v>419</v>
      </c>
      <c r="S46" t="s">
        <v>269</v>
      </c>
      <c r="T46" t="s">
        <v>23</v>
      </c>
      <c r="U46" t="s">
        <v>39</v>
      </c>
      <c r="V46" t="s">
        <v>570</v>
      </c>
      <c r="W46" t="s">
        <v>109</v>
      </c>
      <c r="X46" t="s">
        <v>27</v>
      </c>
      <c r="Y46" t="s">
        <v>484</v>
      </c>
      <c r="AA46" s="2">
        <v>42790.596921296295</v>
      </c>
      <c r="AB46" s="2">
        <v>42793.58829861111</v>
      </c>
      <c r="AC46" t="s">
        <v>170</v>
      </c>
      <c r="AD46">
        <v>2</v>
      </c>
      <c r="AE46" t="str">
        <f t="shared" ca="1" si="12"/>
        <v>Platform Software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P2</v>
      </c>
    </row>
    <row r="47" spans="1:34" x14ac:dyDescent="0.3">
      <c r="A47">
        <f t="shared" si="8"/>
        <v>-2</v>
      </c>
      <c r="B47">
        <f t="shared" si="9"/>
        <v>-2</v>
      </c>
      <c r="C47" s="4">
        <f t="shared" ca="1" si="10"/>
        <v>96458</v>
      </c>
      <c r="D47">
        <v>96458</v>
      </c>
      <c r="E47" t="s">
        <v>377</v>
      </c>
      <c r="F47" t="s">
        <v>28</v>
      </c>
      <c r="G47" t="s">
        <v>53</v>
      </c>
      <c r="H47" t="s">
        <v>94</v>
      </c>
      <c r="J47" t="s">
        <v>123</v>
      </c>
      <c r="K47" t="str">
        <f t="shared" ca="1" si="11"/>
        <v>NTR</v>
      </c>
      <c r="L47" t="s">
        <v>484</v>
      </c>
      <c r="M47" t="s">
        <v>484</v>
      </c>
      <c r="N47" t="s">
        <v>614</v>
      </c>
      <c r="Q47" t="s">
        <v>287</v>
      </c>
      <c r="R47" t="s">
        <v>82</v>
      </c>
      <c r="S47" t="s">
        <v>269</v>
      </c>
      <c r="T47" t="s">
        <v>36</v>
      </c>
      <c r="U47" t="s">
        <v>39</v>
      </c>
      <c r="V47" t="s">
        <v>82</v>
      </c>
      <c r="W47" t="s">
        <v>611</v>
      </c>
      <c r="X47" t="s">
        <v>139</v>
      </c>
      <c r="Y47" t="s">
        <v>484</v>
      </c>
      <c r="AA47" s="2">
        <v>42794.163171296299</v>
      </c>
      <c r="AB47" s="2">
        <v>42794.163171296299</v>
      </c>
      <c r="AD47">
        <v>1</v>
      </c>
      <c r="AE47" t="str">
        <f t="shared" ca="1" si="12"/>
        <v>NTR</v>
      </c>
      <c r="AF47" t="str">
        <f t="shared" ca="1" si="13"/>
        <v>NoTarg</v>
      </c>
      <c r="AG47" t="str">
        <f t="shared" ca="1" si="14"/>
        <v>NoWaive</v>
      </c>
      <c r="AH47" t="str">
        <f t="shared" ca="1" si="15"/>
        <v>NTR</v>
      </c>
    </row>
    <row r="48" spans="1:34" x14ac:dyDescent="0.3">
      <c r="A48">
        <f t="shared" si="8"/>
        <v>28</v>
      </c>
      <c r="B48">
        <f t="shared" si="9"/>
        <v>1</v>
      </c>
      <c r="C48" s="4">
        <f t="shared" ca="1" si="10"/>
        <v>95185</v>
      </c>
      <c r="D48">
        <v>95185</v>
      </c>
      <c r="E48" t="s">
        <v>108</v>
      </c>
      <c r="F48" t="s">
        <v>28</v>
      </c>
      <c r="G48" t="s">
        <v>49</v>
      </c>
      <c r="H48" t="s">
        <v>184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219</v>
      </c>
      <c r="P48" t="s">
        <v>571</v>
      </c>
      <c r="Q48" t="s">
        <v>21</v>
      </c>
      <c r="S48" t="s">
        <v>269</v>
      </c>
      <c r="T48" t="s">
        <v>36</v>
      </c>
      <c r="U48" t="s">
        <v>35</v>
      </c>
      <c r="V48" t="s">
        <v>29</v>
      </c>
      <c r="W48" t="s">
        <v>44</v>
      </c>
      <c r="X48" t="s">
        <v>116</v>
      </c>
      <c r="Y48" t="s">
        <v>484</v>
      </c>
      <c r="AA48" s="2">
        <v>42765.331388888888</v>
      </c>
      <c r="AB48" s="2">
        <v>42793.579918981479</v>
      </c>
      <c r="AC48" t="s">
        <v>572</v>
      </c>
      <c r="AD48">
        <v>21</v>
      </c>
      <c r="AE48" t="str">
        <f t="shared" ca="1" si="12"/>
        <v>Platform Software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P0</v>
      </c>
    </row>
    <row r="49" spans="1:34" x14ac:dyDescent="0.3">
      <c r="A49">
        <f t="shared" si="8"/>
        <v>15</v>
      </c>
      <c r="B49">
        <f t="shared" si="9"/>
        <v>1</v>
      </c>
      <c r="C49" s="4">
        <f t="shared" ca="1" si="10"/>
        <v>95839</v>
      </c>
      <c r="D49">
        <v>95839</v>
      </c>
      <c r="E49" t="s">
        <v>246</v>
      </c>
      <c r="F49" t="s">
        <v>28</v>
      </c>
      <c r="G49" t="s">
        <v>49</v>
      </c>
      <c r="H49" t="s">
        <v>156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388</v>
      </c>
      <c r="P49" t="s">
        <v>573</v>
      </c>
      <c r="Q49" t="s">
        <v>21</v>
      </c>
      <c r="S49" t="s">
        <v>269</v>
      </c>
      <c r="T49" t="s">
        <v>36</v>
      </c>
      <c r="U49" t="s">
        <v>22</v>
      </c>
      <c r="V49" t="s">
        <v>29</v>
      </c>
      <c r="W49" t="s">
        <v>54</v>
      </c>
      <c r="X49" t="s">
        <v>389</v>
      </c>
      <c r="Y49" t="s">
        <v>484</v>
      </c>
      <c r="AA49" s="2">
        <v>42779.692604166667</v>
      </c>
      <c r="AB49" s="2">
        <v>42793.579444444447</v>
      </c>
      <c r="AC49" t="s">
        <v>574</v>
      </c>
      <c r="AD49">
        <v>15</v>
      </c>
      <c r="AE49" t="str">
        <f t="shared" ca="1" si="12"/>
        <v>Platform Software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unspecified</v>
      </c>
    </row>
    <row r="50" spans="1:34" x14ac:dyDescent="0.3">
      <c r="A50">
        <f t="shared" si="8"/>
        <v>14</v>
      </c>
      <c r="B50">
        <f t="shared" si="9"/>
        <v>1</v>
      </c>
      <c r="C50" s="4">
        <f t="shared" ca="1" si="10"/>
        <v>95908</v>
      </c>
      <c r="D50">
        <v>95908</v>
      </c>
      <c r="E50" t="s">
        <v>377</v>
      </c>
      <c r="F50" t="s">
        <v>28</v>
      </c>
      <c r="G50" t="s">
        <v>53</v>
      </c>
      <c r="H50" t="s">
        <v>94</v>
      </c>
      <c r="I50" t="s">
        <v>24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530</v>
      </c>
      <c r="P50" t="s">
        <v>98</v>
      </c>
      <c r="Q50" t="s">
        <v>21</v>
      </c>
      <c r="S50" t="s">
        <v>269</v>
      </c>
      <c r="T50" t="s">
        <v>36</v>
      </c>
      <c r="U50" t="s">
        <v>35</v>
      </c>
      <c r="V50" t="s">
        <v>29</v>
      </c>
      <c r="W50" t="s">
        <v>44</v>
      </c>
      <c r="X50" t="s">
        <v>47</v>
      </c>
      <c r="Y50" t="s">
        <v>484</v>
      </c>
      <c r="AA50" s="2">
        <v>42780.415937500002</v>
      </c>
      <c r="AB50" s="2">
        <v>42793.579108796293</v>
      </c>
      <c r="AC50" t="s">
        <v>575</v>
      </c>
      <c r="AD50">
        <v>30</v>
      </c>
      <c r="AE50" t="str">
        <f t="shared" ca="1" si="12"/>
        <v>Platform Software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14</v>
      </c>
      <c r="B51">
        <f t="shared" si="9"/>
        <v>1</v>
      </c>
      <c r="C51" s="4">
        <f t="shared" ca="1" si="10"/>
        <v>95916</v>
      </c>
      <c r="D51">
        <v>95916</v>
      </c>
      <c r="E51" t="s">
        <v>27</v>
      </c>
      <c r="F51" t="s">
        <v>28</v>
      </c>
      <c r="G51" t="s">
        <v>34</v>
      </c>
      <c r="H51" t="s">
        <v>156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428</v>
      </c>
      <c r="P51" t="s">
        <v>38</v>
      </c>
      <c r="Q51" t="s">
        <v>21</v>
      </c>
      <c r="S51" t="s">
        <v>269</v>
      </c>
      <c r="T51" t="s">
        <v>23</v>
      </c>
      <c r="U51" t="s">
        <v>50</v>
      </c>
      <c r="V51" t="s">
        <v>82</v>
      </c>
      <c r="W51" t="s">
        <v>95</v>
      </c>
      <c r="X51" t="s">
        <v>327</v>
      </c>
      <c r="Y51" t="s">
        <v>484</v>
      </c>
      <c r="AA51" s="2">
        <v>42780.50644675926</v>
      </c>
      <c r="AB51" s="2">
        <v>42793.660381944443</v>
      </c>
      <c r="AC51" t="s">
        <v>576</v>
      </c>
      <c r="AD51">
        <v>7</v>
      </c>
      <c r="AE51" t="str">
        <f t="shared" ca="1" si="12"/>
        <v>Platform Software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unspecified</v>
      </c>
    </row>
    <row r="52" spans="1:34" x14ac:dyDescent="0.3">
      <c r="A52">
        <f t="shared" si="8"/>
        <v>12</v>
      </c>
      <c r="B52">
        <f t="shared" si="9"/>
        <v>1</v>
      </c>
      <c r="C52" s="4">
        <f t="shared" ca="1" si="10"/>
        <v>95974</v>
      </c>
      <c r="D52">
        <v>95974</v>
      </c>
      <c r="E52" t="s">
        <v>433</v>
      </c>
      <c r="F52" t="s">
        <v>28</v>
      </c>
      <c r="G52" t="s">
        <v>49</v>
      </c>
      <c r="H52" t="s">
        <v>94</v>
      </c>
      <c r="I52" t="s">
        <v>24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432</v>
      </c>
      <c r="P52" t="s">
        <v>577</v>
      </c>
      <c r="Q52" t="s">
        <v>21</v>
      </c>
      <c r="S52" t="s">
        <v>269</v>
      </c>
      <c r="T52" t="s">
        <v>23</v>
      </c>
      <c r="U52" t="s">
        <v>22</v>
      </c>
      <c r="V52" t="s">
        <v>29</v>
      </c>
      <c r="W52" t="s">
        <v>54</v>
      </c>
      <c r="X52" t="s">
        <v>433</v>
      </c>
      <c r="Y52" t="s">
        <v>484</v>
      </c>
      <c r="AA52" s="2">
        <v>42782.021145833336</v>
      </c>
      <c r="AB52" s="2">
        <v>42793.578263888892</v>
      </c>
      <c r="AC52" t="s">
        <v>578</v>
      </c>
      <c r="AD52">
        <v>17</v>
      </c>
      <c r="AE52" t="str">
        <f t="shared" ca="1" si="12"/>
        <v>Platform Software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P2</v>
      </c>
    </row>
    <row r="53" spans="1:34" x14ac:dyDescent="0.3">
      <c r="A53">
        <f t="shared" si="8"/>
        <v>11</v>
      </c>
      <c r="B53">
        <f t="shared" si="9"/>
        <v>5</v>
      </c>
      <c r="C53" s="4">
        <f t="shared" ca="1" si="10"/>
        <v>96145</v>
      </c>
      <c r="D53">
        <v>96145</v>
      </c>
      <c r="E53" t="s">
        <v>512</v>
      </c>
      <c r="F53" t="s">
        <v>28</v>
      </c>
      <c r="G53" t="s">
        <v>244</v>
      </c>
      <c r="H53" t="s">
        <v>94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491</v>
      </c>
      <c r="Q53" t="s">
        <v>21</v>
      </c>
      <c r="R53" t="s">
        <v>82</v>
      </c>
      <c r="S53" t="s">
        <v>269</v>
      </c>
      <c r="T53" t="s">
        <v>36</v>
      </c>
      <c r="U53" t="s">
        <v>35</v>
      </c>
      <c r="V53" t="s">
        <v>82</v>
      </c>
      <c r="W53" t="s">
        <v>93</v>
      </c>
      <c r="X53" t="s">
        <v>492</v>
      </c>
      <c r="Y53" t="s">
        <v>484</v>
      </c>
      <c r="Z53" t="s">
        <v>531</v>
      </c>
      <c r="AA53" s="2">
        <v>42783.367986111109</v>
      </c>
      <c r="AB53" s="2">
        <v>42789.567858796298</v>
      </c>
      <c r="AC53" t="s">
        <v>579</v>
      </c>
      <c r="AD53">
        <v>11</v>
      </c>
      <c r="AE53" t="str">
        <f t="shared" ca="1" si="12"/>
        <v>Platform Software</v>
      </c>
      <c r="AF53" t="str">
        <f t="shared" ca="1" si="13"/>
        <v xml:space="preserve"> ---</v>
      </c>
      <c r="AG53" t="str">
        <f t="shared" ca="1" si="14"/>
        <v>NoWaive</v>
      </c>
      <c r="AH53" t="str">
        <f t="shared" ca="1" si="15"/>
        <v>P2</v>
      </c>
    </row>
    <row r="54" spans="1:34" x14ac:dyDescent="0.3">
      <c r="A54">
        <f t="shared" si="8"/>
        <v>7</v>
      </c>
      <c r="B54">
        <f t="shared" si="9"/>
        <v>5</v>
      </c>
      <c r="C54" s="4">
        <f t="shared" ca="1" si="10"/>
        <v>96234</v>
      </c>
      <c r="D54">
        <v>96234</v>
      </c>
      <c r="E54" t="s">
        <v>557</v>
      </c>
      <c r="F54" t="s">
        <v>28</v>
      </c>
      <c r="G54" t="s">
        <v>558</v>
      </c>
      <c r="H54" t="s">
        <v>94</v>
      </c>
      <c r="J54" t="s">
        <v>123</v>
      </c>
      <c r="K54" t="str">
        <f t="shared" ca="1" si="11"/>
        <v>.</v>
      </c>
      <c r="L54" t="s">
        <v>484</v>
      </c>
      <c r="M54" t="s">
        <v>484</v>
      </c>
      <c r="N54" t="s">
        <v>532</v>
      </c>
      <c r="Q54" t="s">
        <v>21</v>
      </c>
      <c r="R54" t="s">
        <v>580</v>
      </c>
      <c r="S54" t="s">
        <v>269</v>
      </c>
      <c r="T54" t="s">
        <v>23</v>
      </c>
      <c r="U54" t="s">
        <v>22</v>
      </c>
      <c r="V54" t="s">
        <v>82</v>
      </c>
      <c r="W54" t="s">
        <v>172</v>
      </c>
      <c r="X54" t="s">
        <v>325</v>
      </c>
      <c r="Y54" t="s">
        <v>484</v>
      </c>
      <c r="AA54" s="2">
        <v>42787.358912037038</v>
      </c>
      <c r="AB54" s="2">
        <v>42789.567384259259</v>
      </c>
      <c r="AC54" t="s">
        <v>581</v>
      </c>
      <c r="AD54">
        <v>5</v>
      </c>
      <c r="AE54" t="str">
        <f t="shared" ca="1" si="12"/>
        <v>Platform Software</v>
      </c>
      <c r="AF54" t="str">
        <f t="shared" ca="1" si="13"/>
        <v xml:space="preserve"> ---</v>
      </c>
      <c r="AG54" t="str">
        <f t="shared" ca="1" si="14"/>
        <v>NoWaive</v>
      </c>
      <c r="AH54" t="str">
        <f t="shared" ca="1" si="15"/>
        <v>P2</v>
      </c>
    </row>
    <row r="55" spans="1:34" x14ac:dyDescent="0.3">
      <c r="A55">
        <f t="shared" si="8"/>
        <v>5</v>
      </c>
      <c r="B55">
        <f t="shared" si="9"/>
        <v>1</v>
      </c>
      <c r="C55" s="4">
        <f t="shared" ca="1" si="10"/>
        <v>96345</v>
      </c>
      <c r="D55">
        <v>96345</v>
      </c>
      <c r="E55" t="s">
        <v>559</v>
      </c>
      <c r="F55" t="s">
        <v>28</v>
      </c>
      <c r="G55" t="s">
        <v>49</v>
      </c>
      <c r="H55" t="s">
        <v>94</v>
      </c>
      <c r="I55" t="s">
        <v>483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582</v>
      </c>
      <c r="Q55" t="s">
        <v>21</v>
      </c>
      <c r="S55" t="s">
        <v>269</v>
      </c>
      <c r="T55" t="s">
        <v>51</v>
      </c>
      <c r="U55" t="s">
        <v>22</v>
      </c>
      <c r="V55" t="s">
        <v>82</v>
      </c>
      <c r="W55" t="s">
        <v>40</v>
      </c>
      <c r="X55" t="s">
        <v>559</v>
      </c>
      <c r="Y55" t="s">
        <v>484</v>
      </c>
      <c r="AA55" s="2">
        <v>42789.95722222222</v>
      </c>
      <c r="AB55" s="2">
        <v>42793.684050925927</v>
      </c>
      <c r="AC55" t="s">
        <v>583</v>
      </c>
      <c r="AD55">
        <v>29</v>
      </c>
      <c r="AE55" t="str">
        <f t="shared" ca="1" si="12"/>
        <v>Platform Software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P2</v>
      </c>
    </row>
    <row r="56" spans="1:34" x14ac:dyDescent="0.3">
      <c r="A56">
        <f t="shared" si="8"/>
        <v>1</v>
      </c>
      <c r="B56">
        <f t="shared" si="9"/>
        <v>-2</v>
      </c>
      <c r="C56" s="4">
        <f t="shared" ca="1" si="10"/>
        <v>96433</v>
      </c>
      <c r="D56">
        <v>96433</v>
      </c>
      <c r="E56" t="s">
        <v>108</v>
      </c>
      <c r="F56" t="s">
        <v>28</v>
      </c>
      <c r="G56" t="s">
        <v>49</v>
      </c>
      <c r="H56" t="s">
        <v>94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567</v>
      </c>
      <c r="Q56" t="s">
        <v>21</v>
      </c>
      <c r="S56" t="s">
        <v>269</v>
      </c>
      <c r="T56" t="s">
        <v>23</v>
      </c>
      <c r="U56" t="s">
        <v>50</v>
      </c>
      <c r="V56" t="s">
        <v>29</v>
      </c>
      <c r="W56" t="s">
        <v>107</v>
      </c>
      <c r="X56" t="s">
        <v>568</v>
      </c>
      <c r="Y56" t="s">
        <v>484</v>
      </c>
      <c r="AA56" s="2">
        <v>42793.521828703706</v>
      </c>
      <c r="AB56" s="2">
        <v>42794.003206018519</v>
      </c>
      <c r="AD56">
        <v>2</v>
      </c>
      <c r="AE56" t="str">
        <f t="shared" ca="1" si="12"/>
        <v>AvatarFS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P2</v>
      </c>
    </row>
    <row r="57" spans="1:34" x14ac:dyDescent="0.3">
      <c r="A57">
        <f t="shared" si="8"/>
        <v>13</v>
      </c>
      <c r="B57">
        <f t="shared" si="9"/>
        <v>1</v>
      </c>
      <c r="C57" s="4">
        <f t="shared" ca="1" si="10"/>
        <v>95954</v>
      </c>
      <c r="D57">
        <v>95954</v>
      </c>
      <c r="E57" t="s">
        <v>408</v>
      </c>
      <c r="F57" t="s">
        <v>42</v>
      </c>
      <c r="G57" t="s">
        <v>407</v>
      </c>
      <c r="H57" t="s">
        <v>94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421</v>
      </c>
      <c r="Q57" t="s">
        <v>82</v>
      </c>
      <c r="R57" t="s">
        <v>82</v>
      </c>
      <c r="S57" t="s">
        <v>269</v>
      </c>
      <c r="T57" t="s">
        <v>51</v>
      </c>
      <c r="U57" t="s">
        <v>39</v>
      </c>
      <c r="V57" t="s">
        <v>422</v>
      </c>
      <c r="W57" t="s">
        <v>93</v>
      </c>
      <c r="X57" t="s">
        <v>423</v>
      </c>
      <c r="Y57" t="s">
        <v>484</v>
      </c>
      <c r="AA57" s="2">
        <v>42781.457974537036</v>
      </c>
      <c r="AB57" s="2">
        <v>42793.631238425929</v>
      </c>
      <c r="AD57">
        <v>13</v>
      </c>
      <c r="AE57" t="str">
        <f t="shared" ca="1" si="12"/>
        <v>PML Core Services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P2</v>
      </c>
    </row>
    <row r="58" spans="1:34" x14ac:dyDescent="0.3">
      <c r="A58">
        <f t="shared" si="8"/>
        <v>177</v>
      </c>
      <c r="B58">
        <f t="shared" si="9"/>
        <v>7</v>
      </c>
      <c r="C58" s="4">
        <f t="shared" ca="1" si="10"/>
        <v>88457</v>
      </c>
      <c r="D58">
        <v>88457</v>
      </c>
      <c r="E58" t="s">
        <v>408</v>
      </c>
      <c r="F58" t="s">
        <v>42</v>
      </c>
      <c r="G58" t="s">
        <v>407</v>
      </c>
      <c r="H58" t="s">
        <v>112</v>
      </c>
      <c r="I58" t="s">
        <v>247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524</v>
      </c>
      <c r="O58">
        <v>11710</v>
      </c>
      <c r="P58" t="s">
        <v>525</v>
      </c>
      <c r="Q58" t="s">
        <v>287</v>
      </c>
      <c r="R58" t="s">
        <v>82</v>
      </c>
      <c r="S58" t="s">
        <v>269</v>
      </c>
      <c r="T58" t="s">
        <v>23</v>
      </c>
      <c r="U58" t="s">
        <v>22</v>
      </c>
      <c r="V58" t="s">
        <v>25</v>
      </c>
      <c r="W58" t="s">
        <v>26</v>
      </c>
      <c r="X58" t="s">
        <v>41</v>
      </c>
      <c r="Y58" t="s">
        <v>484</v>
      </c>
      <c r="AA58" s="2">
        <v>42614.314895833333</v>
      </c>
      <c r="AB58" s="2">
        <v>42787.627974537034</v>
      </c>
      <c r="AC58" t="s">
        <v>472</v>
      </c>
      <c r="AD58">
        <v>4</v>
      </c>
      <c r="AE58" t="str">
        <f t="shared" ca="1" si="12"/>
        <v>PML Core Services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P1</v>
      </c>
    </row>
    <row r="59" spans="1:34" x14ac:dyDescent="0.3">
      <c r="A59">
        <f t="shared" si="8"/>
        <v>7</v>
      </c>
      <c r="B59">
        <f t="shared" si="9"/>
        <v>1</v>
      </c>
      <c r="C59" s="4">
        <f t="shared" ca="1" si="10"/>
        <v>96243</v>
      </c>
      <c r="D59">
        <v>96243</v>
      </c>
      <c r="E59" t="s">
        <v>389</v>
      </c>
      <c r="F59" t="s">
        <v>42</v>
      </c>
      <c r="G59" t="s">
        <v>514</v>
      </c>
      <c r="H59" t="s">
        <v>94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533</v>
      </c>
      <c r="P59" t="s">
        <v>38</v>
      </c>
      <c r="Q59" t="s">
        <v>21</v>
      </c>
      <c r="S59" t="s">
        <v>269</v>
      </c>
      <c r="T59" t="s">
        <v>36</v>
      </c>
      <c r="U59" t="s">
        <v>22</v>
      </c>
      <c r="V59" t="s">
        <v>29</v>
      </c>
      <c r="W59" t="s">
        <v>54</v>
      </c>
      <c r="X59" t="s">
        <v>389</v>
      </c>
      <c r="Y59" t="s">
        <v>484</v>
      </c>
      <c r="AA59" s="2">
        <v>42787.543182870373</v>
      </c>
      <c r="AB59" s="2">
        <v>42793.627372685187</v>
      </c>
      <c r="AC59" t="s">
        <v>584</v>
      </c>
      <c r="AD59">
        <v>11</v>
      </c>
      <c r="AE59" t="str">
        <f t="shared" ca="1" si="12"/>
        <v>PML Core Services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P2</v>
      </c>
    </row>
    <row r="60" spans="1:34" x14ac:dyDescent="0.3">
      <c r="A60">
        <f t="shared" si="8"/>
        <v>354</v>
      </c>
      <c r="B60">
        <f t="shared" si="9"/>
        <v>8</v>
      </c>
      <c r="C60" s="4">
        <f t="shared" ca="1" si="10"/>
        <v>78239</v>
      </c>
      <c r="D60">
        <v>78239</v>
      </c>
      <c r="E60" t="s">
        <v>84</v>
      </c>
      <c r="F60" t="s">
        <v>75</v>
      </c>
      <c r="G60" t="s">
        <v>262</v>
      </c>
      <c r="H60" t="s">
        <v>94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336</v>
      </c>
      <c r="Q60" t="s">
        <v>82</v>
      </c>
      <c r="S60" t="s">
        <v>269</v>
      </c>
      <c r="T60" t="s">
        <v>36</v>
      </c>
      <c r="U60" t="s">
        <v>35</v>
      </c>
      <c r="V60" t="s">
        <v>77</v>
      </c>
      <c r="W60" t="s">
        <v>78</v>
      </c>
      <c r="X60" t="s">
        <v>272</v>
      </c>
      <c r="Y60" t="s">
        <v>484</v>
      </c>
      <c r="AA60" s="2">
        <v>42433.336041666669</v>
      </c>
      <c r="AB60" s="2">
        <v>42786.249699074076</v>
      </c>
      <c r="AC60" t="s">
        <v>402</v>
      </c>
      <c r="AD60">
        <v>4</v>
      </c>
      <c r="AE60" t="str">
        <f t="shared" ca="1" si="12"/>
        <v>Protocols-AAUM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P2</v>
      </c>
    </row>
    <row r="61" spans="1:34" x14ac:dyDescent="0.3">
      <c r="A61">
        <f t="shared" si="8"/>
        <v>223</v>
      </c>
      <c r="B61">
        <f t="shared" si="9"/>
        <v>1</v>
      </c>
      <c r="C61" s="4">
        <f t="shared" ca="1" si="10"/>
        <v>86218</v>
      </c>
      <c r="D61">
        <v>86218</v>
      </c>
      <c r="E61" t="s">
        <v>149</v>
      </c>
      <c r="F61" t="s">
        <v>75</v>
      </c>
      <c r="G61" t="s">
        <v>80</v>
      </c>
      <c r="H61" t="s">
        <v>94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484</v>
      </c>
      <c r="N61" t="s">
        <v>337</v>
      </c>
      <c r="Q61" t="s">
        <v>82</v>
      </c>
      <c r="S61" t="s">
        <v>269</v>
      </c>
      <c r="T61" t="s">
        <v>23</v>
      </c>
      <c r="U61" t="s">
        <v>39</v>
      </c>
      <c r="V61" t="s">
        <v>29</v>
      </c>
      <c r="W61" t="s">
        <v>54</v>
      </c>
      <c r="X61" t="s">
        <v>272</v>
      </c>
      <c r="Y61" t="s">
        <v>484</v>
      </c>
      <c r="AA61" s="2">
        <v>42566.347951388889</v>
      </c>
      <c r="AB61" s="2">
        <v>42793.637696759259</v>
      </c>
      <c r="AC61" t="s">
        <v>592</v>
      </c>
      <c r="AD61">
        <v>10</v>
      </c>
      <c r="AE61" t="str">
        <f t="shared" ca="1" si="12"/>
        <v>Protocols-AAUM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P2</v>
      </c>
    </row>
    <row r="62" spans="1:34" x14ac:dyDescent="0.3">
      <c r="A62">
        <f t="shared" si="8"/>
        <v>170</v>
      </c>
      <c r="B62">
        <f t="shared" si="9"/>
        <v>1</v>
      </c>
      <c r="C62" s="4">
        <f t="shared" ca="1" si="10"/>
        <v>88763</v>
      </c>
      <c r="D62">
        <v>88763</v>
      </c>
      <c r="E62" t="s">
        <v>147</v>
      </c>
      <c r="F62" t="s">
        <v>75</v>
      </c>
      <c r="G62" t="s">
        <v>76</v>
      </c>
      <c r="H62" t="s">
        <v>94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339</v>
      </c>
      <c r="Q62" t="s">
        <v>82</v>
      </c>
      <c r="S62" t="s">
        <v>269</v>
      </c>
      <c r="T62" t="s">
        <v>36</v>
      </c>
      <c r="U62" t="s">
        <v>35</v>
      </c>
      <c r="V62" t="s">
        <v>29</v>
      </c>
      <c r="W62" t="s">
        <v>44</v>
      </c>
      <c r="X62" t="s">
        <v>272</v>
      </c>
      <c r="Y62" t="s">
        <v>103</v>
      </c>
      <c r="AA62" s="2">
        <v>42621.473240740743</v>
      </c>
      <c r="AB62" s="2">
        <v>42793.637303240743</v>
      </c>
      <c r="AC62" t="s">
        <v>593</v>
      </c>
      <c r="AD62">
        <v>5</v>
      </c>
      <c r="AE62" t="str">
        <f t="shared" ca="1" si="12"/>
        <v>Protocols-AAUM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P2</v>
      </c>
    </row>
    <row r="63" spans="1:34" x14ac:dyDescent="0.3">
      <c r="A63">
        <f t="shared" si="8"/>
        <v>109</v>
      </c>
      <c r="B63">
        <f t="shared" si="9"/>
        <v>1</v>
      </c>
      <c r="C63" s="4">
        <f t="shared" ca="1" si="10"/>
        <v>92081</v>
      </c>
      <c r="D63">
        <v>92081</v>
      </c>
      <c r="E63" t="s">
        <v>128</v>
      </c>
      <c r="F63" t="s">
        <v>75</v>
      </c>
      <c r="G63" t="s">
        <v>76</v>
      </c>
      <c r="H63" t="s">
        <v>94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278</v>
      </c>
      <c r="N63" t="s">
        <v>341</v>
      </c>
      <c r="P63" t="s">
        <v>98</v>
      </c>
      <c r="Q63" t="s">
        <v>82</v>
      </c>
      <c r="S63" t="s">
        <v>269</v>
      </c>
      <c r="T63" t="s">
        <v>36</v>
      </c>
      <c r="U63" t="s">
        <v>35</v>
      </c>
      <c r="V63" t="s">
        <v>29</v>
      </c>
      <c r="W63" t="s">
        <v>54</v>
      </c>
      <c r="X63" t="s">
        <v>272</v>
      </c>
      <c r="Y63" t="s">
        <v>484</v>
      </c>
      <c r="AA63" s="2">
        <v>42683.658750000002</v>
      </c>
      <c r="AB63" s="2">
        <v>42793.637094907404</v>
      </c>
      <c r="AC63" t="s">
        <v>594</v>
      </c>
      <c r="AD63">
        <v>6</v>
      </c>
      <c r="AE63" t="str">
        <f t="shared" ca="1" si="12"/>
        <v>Protocols-AAUM</v>
      </c>
      <c r="AF63" t="str">
        <f t="shared" ca="1" si="13"/>
        <v>Avitus_1.4.0.56-20170222</v>
      </c>
      <c r="AG63" t="str">
        <f t="shared" ca="1" si="14"/>
        <v>NoWaive</v>
      </c>
      <c r="AH63" t="str">
        <f t="shared" ca="1" si="15"/>
        <v>P2</v>
      </c>
    </row>
    <row r="64" spans="1:34" x14ac:dyDescent="0.3">
      <c r="A64">
        <f t="shared" si="8"/>
        <v>104</v>
      </c>
      <c r="B64">
        <f t="shared" si="9"/>
        <v>1</v>
      </c>
      <c r="C64" s="4">
        <f t="shared" ca="1" si="10"/>
        <v>92273</v>
      </c>
      <c r="D64">
        <v>92273</v>
      </c>
      <c r="E64" t="s">
        <v>205</v>
      </c>
      <c r="F64" t="s">
        <v>75</v>
      </c>
      <c r="G64" t="s">
        <v>76</v>
      </c>
      <c r="H64" t="s">
        <v>184</v>
      </c>
      <c r="I64" t="s">
        <v>245</v>
      </c>
      <c r="J64" t="s">
        <v>123</v>
      </c>
      <c r="K64" t="str">
        <f t="shared" ca="1" si="11"/>
        <v>.</v>
      </c>
      <c r="L64" t="s">
        <v>484</v>
      </c>
      <c r="M64" t="s">
        <v>278</v>
      </c>
      <c r="N64" t="s">
        <v>342</v>
      </c>
      <c r="P64" t="s">
        <v>98</v>
      </c>
      <c r="Q64" t="s">
        <v>82</v>
      </c>
      <c r="S64" t="s">
        <v>269</v>
      </c>
      <c r="T64" t="s">
        <v>36</v>
      </c>
      <c r="U64" t="s">
        <v>22</v>
      </c>
      <c r="V64" t="s">
        <v>29</v>
      </c>
      <c r="W64" t="s">
        <v>54</v>
      </c>
      <c r="X64" t="s">
        <v>272</v>
      </c>
      <c r="Y64" t="s">
        <v>484</v>
      </c>
      <c r="AA64" s="2">
        <v>42688.423078703701</v>
      </c>
      <c r="AB64" s="2">
        <v>42793.641400462962</v>
      </c>
      <c r="AC64" t="s">
        <v>343</v>
      </c>
      <c r="AD64">
        <v>13</v>
      </c>
      <c r="AE64" t="str">
        <f t="shared" ca="1" si="12"/>
        <v>Protocols-AAUM</v>
      </c>
      <c r="AF64" t="str">
        <f t="shared" ca="1" si="13"/>
        <v>Avitus_1.4.0.56-20170222</v>
      </c>
      <c r="AG64" t="str">
        <f t="shared" ca="1" si="14"/>
        <v>NoWaive</v>
      </c>
      <c r="AH64" t="str">
        <f t="shared" ca="1" si="15"/>
        <v>P0</v>
      </c>
    </row>
    <row r="65" spans="1:34" x14ac:dyDescent="0.3">
      <c r="A65">
        <f t="shared" si="8"/>
        <v>54</v>
      </c>
      <c r="B65">
        <f t="shared" si="9"/>
        <v>20</v>
      </c>
      <c r="C65" s="4">
        <f t="shared" ca="1" si="10"/>
        <v>94191</v>
      </c>
      <c r="D65">
        <v>94191</v>
      </c>
      <c r="E65" t="s">
        <v>186</v>
      </c>
      <c r="F65" t="s">
        <v>75</v>
      </c>
      <c r="G65" t="s">
        <v>79</v>
      </c>
      <c r="H65" t="s">
        <v>112</v>
      </c>
      <c r="I65" t="s">
        <v>30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344</v>
      </c>
      <c r="O65">
        <v>12886</v>
      </c>
      <c r="Q65" t="s">
        <v>82</v>
      </c>
      <c r="S65" t="s">
        <v>269</v>
      </c>
      <c r="T65" t="s">
        <v>36</v>
      </c>
      <c r="U65" t="s">
        <v>35</v>
      </c>
      <c r="V65" t="s">
        <v>25</v>
      </c>
      <c r="W65" t="s">
        <v>26</v>
      </c>
      <c r="X65" t="s">
        <v>272</v>
      </c>
      <c r="Y65" t="s">
        <v>103</v>
      </c>
      <c r="AA65" s="2">
        <v>42739.997685185182</v>
      </c>
      <c r="AB65" s="2">
        <v>42774.493715277778</v>
      </c>
      <c r="AD65">
        <v>2</v>
      </c>
      <c r="AE65" t="str">
        <f t="shared" ca="1" si="12"/>
        <v>Protocols-AAUM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P1</v>
      </c>
    </row>
    <row r="66" spans="1:34" x14ac:dyDescent="0.3">
      <c r="A66">
        <f t="shared" ref="A66:A100" si="16">DAYS360(AA66,$K$104)</f>
        <v>27</v>
      </c>
      <c r="B66">
        <f t="shared" ref="B66:B100" si="17">DAYS360(AB66,$K$104)</f>
        <v>5</v>
      </c>
      <c r="C66" s="4">
        <f t="shared" ref="C66:C100" ca="1" si="18">HYPERLINK($N$174 &amp; INDIRECT("d" &amp; ROW()),INDIRECT("d" &amp; ROW()))</f>
        <v>95343</v>
      </c>
      <c r="D66">
        <v>95343</v>
      </c>
      <c r="E66" t="s">
        <v>149</v>
      </c>
      <c r="F66" t="s">
        <v>75</v>
      </c>
      <c r="G66" t="s">
        <v>129</v>
      </c>
      <c r="H66" t="s">
        <v>94</v>
      </c>
      <c r="J66" t="s">
        <v>123</v>
      </c>
      <c r="K66" t="str">
        <f t="shared" ref="K66:K96" ca="1" si="19">IFERROR(VLOOKUP($D66,INDIRECT("'" &amp; $K$103 &amp; "'!$C$2:$k$90"),8,FALSE),"NTR")</f>
        <v>.</v>
      </c>
      <c r="L66" t="s">
        <v>484</v>
      </c>
      <c r="M66" t="s">
        <v>484</v>
      </c>
      <c r="N66" t="s">
        <v>347</v>
      </c>
      <c r="Q66" t="s">
        <v>82</v>
      </c>
      <c r="S66" t="s">
        <v>269</v>
      </c>
      <c r="T66" t="s">
        <v>23</v>
      </c>
      <c r="U66" t="s">
        <v>22</v>
      </c>
      <c r="V66" t="s">
        <v>82</v>
      </c>
      <c r="W66" t="s">
        <v>95</v>
      </c>
      <c r="X66" t="s">
        <v>272</v>
      </c>
      <c r="Y66" t="s">
        <v>484</v>
      </c>
      <c r="AA66" s="2">
        <v>42767.691712962966</v>
      </c>
      <c r="AB66" s="2">
        <v>42789.23238425926</v>
      </c>
      <c r="AC66" t="s">
        <v>402</v>
      </c>
      <c r="AD66">
        <v>6</v>
      </c>
      <c r="AE66" t="str">
        <f t="shared" ref="AE66:AE96" ca="1" si="20">IFERROR(VLOOKUP($D66,INDIRECT("'" &amp; $K$103 &amp; "'!$C$2:$K$90"),4,FALSE),"NTR")</f>
        <v>Protocols-AAUM</v>
      </c>
      <c r="AF66" t="str">
        <f t="shared" ref="AF66:AF96" ca="1" si="21">IFERROR(VLOOKUP($D66,INDIRECT("'" &amp; $K$103 &amp; "'!$C$2:$T$90"),11,FALSE),"NoTarg")</f>
        <v xml:space="preserve"> ---</v>
      </c>
      <c r="AG66" t="str">
        <f t="shared" ref="AG66:AG96" ca="1" si="22">IFERROR(VLOOKUP($D66,INDIRECT("'" &amp; $K$103 &amp; "'!$C$2:$K$90"),10,FALSE),"NoWaive")</f>
        <v>NoWaive</v>
      </c>
      <c r="AH66" t="str">
        <f t="shared" ref="AH66:AH96" ca="1" si="23">IFERROR(VLOOKUP($D66,INDIRECT("'" &amp; $K$103 &amp; "'!$C$2:$T$90"),6,FALSE),"NTR")</f>
        <v>P2</v>
      </c>
    </row>
    <row r="67" spans="1:34" x14ac:dyDescent="0.3">
      <c r="A67">
        <f t="shared" si="16"/>
        <v>14</v>
      </c>
      <c r="B67">
        <f t="shared" si="17"/>
        <v>5</v>
      </c>
      <c r="C67" s="4">
        <f t="shared" ca="1" si="18"/>
        <v>95911</v>
      </c>
      <c r="D67">
        <v>95911</v>
      </c>
      <c r="E67" t="s">
        <v>84</v>
      </c>
      <c r="F67" t="s">
        <v>75</v>
      </c>
      <c r="G67" t="s">
        <v>76</v>
      </c>
      <c r="H67" t="s">
        <v>184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439</v>
      </c>
      <c r="Q67" t="s">
        <v>82</v>
      </c>
      <c r="S67" t="s">
        <v>269</v>
      </c>
      <c r="T67" t="s">
        <v>36</v>
      </c>
      <c r="U67" t="s">
        <v>35</v>
      </c>
      <c r="V67" t="s">
        <v>82</v>
      </c>
      <c r="W67" t="s">
        <v>172</v>
      </c>
      <c r="X67" t="s">
        <v>272</v>
      </c>
      <c r="Y67" t="s">
        <v>484</v>
      </c>
      <c r="AA67" s="2">
        <v>42780.473194444443</v>
      </c>
      <c r="AB67" s="2">
        <v>42789.402037037034</v>
      </c>
      <c r="AC67" t="s">
        <v>595</v>
      </c>
      <c r="AD67">
        <v>6</v>
      </c>
      <c r="AE67" t="str">
        <f t="shared" ca="1" si="20"/>
        <v>Protocols-AAUM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P0</v>
      </c>
    </row>
    <row r="68" spans="1:34" x14ac:dyDescent="0.3">
      <c r="A68">
        <f t="shared" si="16"/>
        <v>5</v>
      </c>
      <c r="B68">
        <f t="shared" si="17"/>
        <v>1</v>
      </c>
      <c r="C68" s="4">
        <f t="shared" ca="1" si="18"/>
        <v>96336</v>
      </c>
      <c r="D68">
        <v>96336</v>
      </c>
      <c r="E68" t="s">
        <v>331</v>
      </c>
      <c r="F68" t="s">
        <v>75</v>
      </c>
      <c r="G68" t="s">
        <v>129</v>
      </c>
      <c r="H68" t="s">
        <v>94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596</v>
      </c>
      <c r="Q68" t="s">
        <v>82</v>
      </c>
      <c r="S68" t="s">
        <v>269</v>
      </c>
      <c r="T68" t="s">
        <v>23</v>
      </c>
      <c r="U68" t="s">
        <v>22</v>
      </c>
      <c r="V68" t="s">
        <v>82</v>
      </c>
      <c r="W68" t="s">
        <v>67</v>
      </c>
      <c r="X68" t="s">
        <v>405</v>
      </c>
      <c r="Y68" t="s">
        <v>484</v>
      </c>
      <c r="AA68" s="2">
        <v>42789.625567129631</v>
      </c>
      <c r="AB68" s="2">
        <v>42793.331666666665</v>
      </c>
      <c r="AD68">
        <v>2</v>
      </c>
      <c r="AE68" t="str">
        <f t="shared" ca="1" si="20"/>
        <v>Protocols-AAUM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P2</v>
      </c>
    </row>
    <row r="69" spans="1:34" x14ac:dyDescent="0.3">
      <c r="A69">
        <f t="shared" si="16"/>
        <v>7</v>
      </c>
      <c r="B69">
        <f t="shared" si="17"/>
        <v>1</v>
      </c>
      <c r="C69" s="4">
        <f t="shared" ca="1" si="18"/>
        <v>96226</v>
      </c>
      <c r="D69">
        <v>96226</v>
      </c>
      <c r="E69" t="s">
        <v>18</v>
      </c>
      <c r="F69" t="s">
        <v>19</v>
      </c>
      <c r="G69" t="s">
        <v>442</v>
      </c>
      <c r="H69" t="s">
        <v>94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519</v>
      </c>
      <c r="Q69" t="s">
        <v>21</v>
      </c>
      <c r="S69" t="s">
        <v>269</v>
      </c>
      <c r="T69" t="s">
        <v>23</v>
      </c>
      <c r="U69" t="s">
        <v>22</v>
      </c>
      <c r="V69" t="s">
        <v>29</v>
      </c>
      <c r="W69" t="s">
        <v>44</v>
      </c>
      <c r="X69" t="s">
        <v>188</v>
      </c>
      <c r="Y69" t="s">
        <v>484</v>
      </c>
      <c r="AA69" s="2">
        <v>42787.284178240741</v>
      </c>
      <c r="AB69" s="2">
        <v>42793.642870370371</v>
      </c>
      <c r="AD69">
        <v>6</v>
      </c>
      <c r="AE69" t="str">
        <f t="shared" ca="1" si="20"/>
        <v>Protocols-NFS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P2</v>
      </c>
    </row>
    <row r="70" spans="1:34" x14ac:dyDescent="0.3">
      <c r="A70">
        <f t="shared" si="16"/>
        <v>354</v>
      </c>
      <c r="B70">
        <f t="shared" si="17"/>
        <v>103</v>
      </c>
      <c r="C70" s="4">
        <f t="shared" ca="1" si="18"/>
        <v>78244</v>
      </c>
      <c r="D70">
        <v>78244</v>
      </c>
      <c r="E70" t="s">
        <v>155</v>
      </c>
      <c r="F70" t="s">
        <v>19</v>
      </c>
      <c r="G70" t="s">
        <v>83</v>
      </c>
      <c r="H70" t="s">
        <v>94</v>
      </c>
      <c r="I70" t="s">
        <v>30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353</v>
      </c>
      <c r="Q70" t="s">
        <v>82</v>
      </c>
      <c r="S70" t="s">
        <v>269</v>
      </c>
      <c r="T70" t="s">
        <v>36</v>
      </c>
      <c r="U70" t="s">
        <v>35</v>
      </c>
      <c r="V70" t="s">
        <v>43</v>
      </c>
      <c r="W70" t="s">
        <v>65</v>
      </c>
      <c r="X70" t="s">
        <v>272</v>
      </c>
      <c r="Y70" t="s">
        <v>100</v>
      </c>
      <c r="AA70" s="2">
        <v>42433.348449074074</v>
      </c>
      <c r="AB70" s="2">
        <v>42689.149375000001</v>
      </c>
      <c r="AD70">
        <v>3</v>
      </c>
      <c r="AE70" t="str">
        <f t="shared" ca="1" si="20"/>
        <v>Protocols-NFS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P2</v>
      </c>
    </row>
    <row r="71" spans="1:34" x14ac:dyDescent="0.3">
      <c r="A71">
        <f t="shared" si="16"/>
        <v>7</v>
      </c>
      <c r="B71">
        <f t="shared" si="17"/>
        <v>1</v>
      </c>
      <c r="C71" s="4">
        <f t="shared" ca="1" si="18"/>
        <v>96221</v>
      </c>
      <c r="D71">
        <v>96221</v>
      </c>
      <c r="E71" t="s">
        <v>18</v>
      </c>
      <c r="F71" t="s">
        <v>86</v>
      </c>
      <c r="G71" t="s">
        <v>92</v>
      </c>
      <c r="H71" t="s">
        <v>94</v>
      </c>
      <c r="J71" t="s">
        <v>123</v>
      </c>
      <c r="K71" t="str">
        <f t="shared" ca="1" si="19"/>
        <v>.</v>
      </c>
      <c r="L71" t="s">
        <v>484</v>
      </c>
      <c r="M71" t="s">
        <v>484</v>
      </c>
      <c r="N71" t="s">
        <v>521</v>
      </c>
      <c r="Q71" t="s">
        <v>21</v>
      </c>
      <c r="S71" t="s">
        <v>269</v>
      </c>
      <c r="T71" t="s">
        <v>36</v>
      </c>
      <c r="U71" t="s">
        <v>35</v>
      </c>
      <c r="V71" t="s">
        <v>29</v>
      </c>
      <c r="W71" t="s">
        <v>54</v>
      </c>
      <c r="X71" t="s">
        <v>522</v>
      </c>
      <c r="Y71" t="s">
        <v>484</v>
      </c>
      <c r="AA71" s="2">
        <v>42787.233252314814</v>
      </c>
      <c r="AB71" s="2">
        <v>42793.292708333334</v>
      </c>
      <c r="AD71">
        <v>7</v>
      </c>
      <c r="AE71" t="str">
        <f t="shared" ca="1" si="20"/>
        <v>Protocols-SMB</v>
      </c>
      <c r="AF71" t="str">
        <f t="shared" ca="1" si="21"/>
        <v xml:space="preserve"> ---</v>
      </c>
      <c r="AG71" t="str">
        <f t="shared" ca="1" si="22"/>
        <v>NoWaive</v>
      </c>
      <c r="AH71" t="str">
        <f t="shared" ca="1" si="23"/>
        <v>P2</v>
      </c>
    </row>
    <row r="72" spans="1:34" x14ac:dyDescent="0.3">
      <c r="A72">
        <f t="shared" si="16"/>
        <v>5</v>
      </c>
      <c r="B72">
        <f t="shared" si="17"/>
        <v>1</v>
      </c>
      <c r="C72" s="4">
        <f t="shared" ca="1" si="18"/>
        <v>96300</v>
      </c>
      <c r="D72">
        <v>96300</v>
      </c>
      <c r="E72" t="s">
        <v>265</v>
      </c>
      <c r="F72" t="s">
        <v>86</v>
      </c>
      <c r="G72" t="s">
        <v>87</v>
      </c>
      <c r="H72" t="s">
        <v>94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534</v>
      </c>
      <c r="Q72" t="s">
        <v>21</v>
      </c>
      <c r="S72" t="s">
        <v>269</v>
      </c>
      <c r="T72" t="s">
        <v>36</v>
      </c>
      <c r="U72" t="s">
        <v>35</v>
      </c>
      <c r="V72" t="s">
        <v>29</v>
      </c>
      <c r="W72" t="s">
        <v>54</v>
      </c>
      <c r="X72" t="s">
        <v>522</v>
      </c>
      <c r="Y72" t="s">
        <v>484</v>
      </c>
      <c r="AA72" s="2">
        <v>42789.004027777781</v>
      </c>
      <c r="AB72" s="2">
        <v>42793.613356481481</v>
      </c>
      <c r="AD72">
        <v>4</v>
      </c>
      <c r="AE72" t="str">
        <f t="shared" ca="1" si="20"/>
        <v>Protocols-SMB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P2</v>
      </c>
    </row>
    <row r="73" spans="1:34" x14ac:dyDescent="0.3">
      <c r="A73">
        <f t="shared" si="16"/>
        <v>1</v>
      </c>
      <c r="B73">
        <f t="shared" si="17"/>
        <v>1</v>
      </c>
      <c r="C73" s="4">
        <f t="shared" ca="1" si="18"/>
        <v>96419</v>
      </c>
      <c r="D73">
        <v>96419</v>
      </c>
      <c r="E73" s="4" t="s">
        <v>621</v>
      </c>
      <c r="F73" t="s">
        <v>86</v>
      </c>
      <c r="G73" t="s">
        <v>554</v>
      </c>
      <c r="H73" t="s">
        <v>94</v>
      </c>
      <c r="J73" t="s">
        <v>123</v>
      </c>
      <c r="K73" t="str">
        <f t="shared" ca="1" si="19"/>
        <v>.</v>
      </c>
      <c r="L73" t="s">
        <v>484</v>
      </c>
      <c r="M73" t="s">
        <v>484</v>
      </c>
      <c r="N73" t="s">
        <v>564</v>
      </c>
      <c r="Q73" t="s">
        <v>21</v>
      </c>
      <c r="S73" t="s">
        <v>269</v>
      </c>
      <c r="T73" t="s">
        <v>36</v>
      </c>
      <c r="U73" t="s">
        <v>50</v>
      </c>
      <c r="V73" t="s">
        <v>82</v>
      </c>
      <c r="W73" t="s">
        <v>565</v>
      </c>
      <c r="X73" t="s">
        <v>325</v>
      </c>
      <c r="Y73" t="s">
        <v>484</v>
      </c>
      <c r="AA73" s="2">
        <v>42793.323437500003</v>
      </c>
      <c r="AB73" s="2">
        <v>42793.323437500003</v>
      </c>
      <c r="AD73">
        <v>1</v>
      </c>
      <c r="AE73" t="str">
        <f t="shared" ca="1" si="20"/>
        <v>Protocols-SMB</v>
      </c>
      <c r="AF73" t="str">
        <f t="shared" ca="1" si="21"/>
        <v xml:space="preserve"> ---</v>
      </c>
      <c r="AG73" t="str">
        <f t="shared" ca="1" si="22"/>
        <v>NoWaive</v>
      </c>
      <c r="AH73" t="str">
        <f t="shared" ca="1" si="23"/>
        <v>P2</v>
      </c>
    </row>
    <row r="74" spans="1:34" x14ac:dyDescent="0.3">
      <c r="A74">
        <f t="shared" si="16"/>
        <v>1</v>
      </c>
      <c r="B74">
        <f t="shared" si="17"/>
        <v>1</v>
      </c>
      <c r="C74" s="4">
        <f t="shared" ca="1" si="18"/>
        <v>96420</v>
      </c>
      <c r="D74">
        <v>96420</v>
      </c>
      <c r="E74" t="s">
        <v>265</v>
      </c>
      <c r="F74" t="s">
        <v>86</v>
      </c>
      <c r="G74" t="s">
        <v>87</v>
      </c>
      <c r="H74" t="s">
        <v>94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566</v>
      </c>
      <c r="Q74" t="s">
        <v>21</v>
      </c>
      <c r="S74" t="s">
        <v>269</v>
      </c>
      <c r="T74" t="s">
        <v>23</v>
      </c>
      <c r="U74" t="s">
        <v>50</v>
      </c>
      <c r="V74" t="s">
        <v>82</v>
      </c>
      <c r="W74" t="s">
        <v>565</v>
      </c>
      <c r="X74" t="s">
        <v>325</v>
      </c>
      <c r="Y74" t="s">
        <v>484</v>
      </c>
      <c r="AA74" s="2">
        <v>42793.327037037037</v>
      </c>
      <c r="AB74" s="2">
        <v>42793.327037037037</v>
      </c>
      <c r="AD74">
        <v>1</v>
      </c>
      <c r="AE74" t="str">
        <f t="shared" ca="1" si="20"/>
        <v>Protocols-SMB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P2</v>
      </c>
    </row>
    <row r="75" spans="1:34" x14ac:dyDescent="0.3">
      <c r="A75">
        <f t="shared" si="16"/>
        <v>-2</v>
      </c>
      <c r="B75">
        <f t="shared" si="17"/>
        <v>-2</v>
      </c>
      <c r="C75" s="4">
        <f t="shared" ca="1" si="18"/>
        <v>96452</v>
      </c>
      <c r="D75">
        <v>96452</v>
      </c>
      <c r="E75" t="s">
        <v>265</v>
      </c>
      <c r="F75" t="s">
        <v>86</v>
      </c>
      <c r="G75" t="s">
        <v>87</v>
      </c>
      <c r="H75" t="s">
        <v>94</v>
      </c>
      <c r="J75" t="s">
        <v>123</v>
      </c>
      <c r="K75" t="str">
        <f t="shared" ca="1" si="19"/>
        <v>NTR</v>
      </c>
      <c r="L75" t="s">
        <v>484</v>
      </c>
      <c r="M75" t="s">
        <v>484</v>
      </c>
      <c r="N75" t="s">
        <v>608</v>
      </c>
      <c r="Q75" t="s">
        <v>21</v>
      </c>
      <c r="S75" t="s">
        <v>269</v>
      </c>
      <c r="T75" t="s">
        <v>36</v>
      </c>
      <c r="U75" t="s">
        <v>35</v>
      </c>
      <c r="V75" t="s">
        <v>29</v>
      </c>
      <c r="W75" t="s">
        <v>54</v>
      </c>
      <c r="X75" t="s">
        <v>522</v>
      </c>
      <c r="Y75" t="s">
        <v>484</v>
      </c>
      <c r="AA75" s="2">
        <v>42794.108958333331</v>
      </c>
      <c r="AB75" s="2">
        <v>42794.135914351849</v>
      </c>
      <c r="AD75">
        <v>5</v>
      </c>
      <c r="AE75" t="str">
        <f t="shared" ca="1" si="20"/>
        <v>NTR</v>
      </c>
      <c r="AF75" t="str">
        <f t="shared" ca="1" si="21"/>
        <v>NoTarg</v>
      </c>
      <c r="AG75" t="str">
        <f t="shared" ca="1" si="22"/>
        <v>NoWaive</v>
      </c>
      <c r="AH75" t="str">
        <f t="shared" ca="1" si="23"/>
        <v>NTR</v>
      </c>
    </row>
    <row r="76" spans="1:34" x14ac:dyDescent="0.3">
      <c r="A76">
        <f t="shared" si="16"/>
        <v>299</v>
      </c>
      <c r="B76">
        <f t="shared" si="17"/>
        <v>20</v>
      </c>
      <c r="C76" s="4">
        <f t="shared" ca="1" si="18"/>
        <v>81963</v>
      </c>
      <c r="D76">
        <v>81963</v>
      </c>
      <c r="E76" t="s">
        <v>18</v>
      </c>
      <c r="F76" t="s">
        <v>86</v>
      </c>
      <c r="G76" t="s">
        <v>87</v>
      </c>
      <c r="H76" t="s">
        <v>112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484</v>
      </c>
      <c r="N76" t="s">
        <v>354</v>
      </c>
      <c r="O76">
        <v>10905</v>
      </c>
      <c r="Q76" t="s">
        <v>82</v>
      </c>
      <c r="S76" t="s">
        <v>269</v>
      </c>
      <c r="T76" t="s">
        <v>23</v>
      </c>
      <c r="U76" t="s">
        <v>22</v>
      </c>
      <c r="V76" t="s">
        <v>60</v>
      </c>
      <c r="W76" t="s">
        <v>26</v>
      </c>
      <c r="X76" t="s">
        <v>272</v>
      </c>
      <c r="Y76" t="s">
        <v>484</v>
      </c>
      <c r="AA76" s="2">
        <v>42489.026759259257</v>
      </c>
      <c r="AB76" s="2">
        <v>42774.287557870368</v>
      </c>
      <c r="AD76">
        <v>3</v>
      </c>
      <c r="AE76" t="str">
        <f t="shared" ca="1" si="20"/>
        <v>Protocols-SMB</v>
      </c>
      <c r="AF76" t="str">
        <f t="shared" ca="1" si="21"/>
        <v xml:space="preserve"> ---</v>
      </c>
      <c r="AG76" t="str">
        <f t="shared" ca="1" si="22"/>
        <v>NoWaive</v>
      </c>
      <c r="AH76" t="str">
        <f t="shared" ca="1" si="23"/>
        <v>P1</v>
      </c>
    </row>
    <row r="77" spans="1:34" x14ac:dyDescent="0.3">
      <c r="A77">
        <f t="shared" si="16"/>
        <v>294</v>
      </c>
      <c r="B77">
        <f t="shared" si="17"/>
        <v>38</v>
      </c>
      <c r="C77" s="4">
        <f t="shared" ca="1" si="18"/>
        <v>82178</v>
      </c>
      <c r="D77">
        <v>82178</v>
      </c>
      <c r="E77" t="s">
        <v>18</v>
      </c>
      <c r="F77" t="s">
        <v>86</v>
      </c>
      <c r="G77" t="s">
        <v>87</v>
      </c>
      <c r="H77" t="s">
        <v>112</v>
      </c>
      <c r="I77" t="s">
        <v>30</v>
      </c>
      <c r="J77" t="s">
        <v>123</v>
      </c>
      <c r="K77" t="str">
        <f t="shared" ca="1" si="19"/>
        <v>.</v>
      </c>
      <c r="L77" t="s">
        <v>484</v>
      </c>
      <c r="M77" t="s">
        <v>484</v>
      </c>
      <c r="N77" t="s">
        <v>355</v>
      </c>
      <c r="O77">
        <v>10938</v>
      </c>
      <c r="Q77" t="s">
        <v>82</v>
      </c>
      <c r="S77" t="s">
        <v>269</v>
      </c>
      <c r="T77" t="s">
        <v>36</v>
      </c>
      <c r="U77" t="s">
        <v>22</v>
      </c>
      <c r="V77" t="s">
        <v>60</v>
      </c>
      <c r="W77" t="s">
        <v>26</v>
      </c>
      <c r="X77" t="s">
        <v>272</v>
      </c>
      <c r="Y77" t="s">
        <v>484</v>
      </c>
      <c r="AA77" s="2">
        <v>42494.02715277778</v>
      </c>
      <c r="AB77" s="2">
        <v>42755.045428240737</v>
      </c>
      <c r="AD77">
        <v>2</v>
      </c>
      <c r="AE77" t="str">
        <f t="shared" ca="1" si="20"/>
        <v>Protocols-SMB</v>
      </c>
      <c r="AF77" t="str">
        <f t="shared" ca="1" si="21"/>
        <v xml:space="preserve"> ---</v>
      </c>
      <c r="AG77" t="str">
        <f t="shared" ca="1" si="22"/>
        <v>NoWaive</v>
      </c>
      <c r="AH77" t="str">
        <f t="shared" ca="1" si="23"/>
        <v>P1</v>
      </c>
    </row>
    <row r="78" spans="1:34" x14ac:dyDescent="0.3">
      <c r="A78">
        <f t="shared" si="16"/>
        <v>156</v>
      </c>
      <c r="B78">
        <f t="shared" si="17"/>
        <v>8</v>
      </c>
      <c r="C78" s="4">
        <f t="shared" ca="1" si="18"/>
        <v>89457</v>
      </c>
      <c r="D78">
        <v>89457</v>
      </c>
      <c r="E78" t="s">
        <v>399</v>
      </c>
      <c r="F78" t="s">
        <v>86</v>
      </c>
      <c r="G78" t="s">
        <v>92</v>
      </c>
      <c r="H78" t="s">
        <v>94</v>
      </c>
      <c r="I78" t="s">
        <v>30</v>
      </c>
      <c r="J78" t="s">
        <v>123</v>
      </c>
      <c r="K78" t="str">
        <f t="shared" ca="1" si="19"/>
        <v>.</v>
      </c>
      <c r="L78" t="s">
        <v>484</v>
      </c>
      <c r="M78" t="s">
        <v>484</v>
      </c>
      <c r="N78" t="s">
        <v>357</v>
      </c>
      <c r="Q78" t="s">
        <v>82</v>
      </c>
      <c r="S78" t="s">
        <v>269</v>
      </c>
      <c r="T78" t="s">
        <v>23</v>
      </c>
      <c r="U78" t="s">
        <v>22</v>
      </c>
      <c r="V78" t="s">
        <v>29</v>
      </c>
      <c r="W78" t="s">
        <v>44</v>
      </c>
      <c r="X78" t="s">
        <v>272</v>
      </c>
      <c r="Y78" t="s">
        <v>484</v>
      </c>
      <c r="AA78" s="2">
        <v>42635.30327546296</v>
      </c>
      <c r="AB78" s="2">
        <v>42786.250798611109</v>
      </c>
      <c r="AC78" t="s">
        <v>343</v>
      </c>
      <c r="AD78">
        <v>3</v>
      </c>
      <c r="AE78" t="str">
        <f t="shared" ca="1" si="20"/>
        <v>Protocols-SMB</v>
      </c>
      <c r="AF78" t="str">
        <f t="shared" ca="1" si="21"/>
        <v xml:space="preserve"> ---</v>
      </c>
      <c r="AG78" t="str">
        <f t="shared" ca="1" si="22"/>
        <v>NoWaive</v>
      </c>
      <c r="AH78" t="str">
        <f t="shared" ca="1" si="23"/>
        <v>P2</v>
      </c>
    </row>
    <row r="79" spans="1:34" x14ac:dyDescent="0.3">
      <c r="A79">
        <f t="shared" si="16"/>
        <v>121</v>
      </c>
      <c r="B79">
        <f t="shared" si="17"/>
        <v>20</v>
      </c>
      <c r="C79" s="4">
        <f t="shared" ca="1" si="18"/>
        <v>91457</v>
      </c>
      <c r="D79">
        <v>91457</v>
      </c>
      <c r="E79" t="s">
        <v>74</v>
      </c>
      <c r="F79" t="s">
        <v>86</v>
      </c>
      <c r="G79" t="s">
        <v>87</v>
      </c>
      <c r="H79" t="s">
        <v>94</v>
      </c>
      <c r="I79" t="s">
        <v>30</v>
      </c>
      <c r="J79" t="s">
        <v>123</v>
      </c>
      <c r="K79" t="str">
        <f t="shared" ca="1" si="19"/>
        <v>.</v>
      </c>
      <c r="L79" t="s">
        <v>484</v>
      </c>
      <c r="M79" t="s">
        <v>484</v>
      </c>
      <c r="N79" t="s">
        <v>358</v>
      </c>
      <c r="Q79" t="s">
        <v>82</v>
      </c>
      <c r="S79" t="s">
        <v>269</v>
      </c>
      <c r="T79" t="s">
        <v>36</v>
      </c>
      <c r="U79" t="s">
        <v>35</v>
      </c>
      <c r="V79" t="s">
        <v>29</v>
      </c>
      <c r="W79" t="s">
        <v>54</v>
      </c>
      <c r="X79" t="s">
        <v>272</v>
      </c>
      <c r="Y79" t="s">
        <v>100</v>
      </c>
      <c r="AA79" s="2">
        <v>42670.388807870368</v>
      </c>
      <c r="AB79" s="2">
        <v>42774.014224537037</v>
      </c>
      <c r="AD79">
        <v>5</v>
      </c>
      <c r="AE79" t="str">
        <f t="shared" ca="1" si="20"/>
        <v>Protocols-SMB</v>
      </c>
      <c r="AF79" t="str">
        <f t="shared" ca="1" si="21"/>
        <v xml:space="preserve"> ---</v>
      </c>
      <c r="AG79" t="str">
        <f t="shared" ca="1" si="22"/>
        <v>NoWaive</v>
      </c>
      <c r="AH79" t="str">
        <f t="shared" ca="1" si="23"/>
        <v>P2</v>
      </c>
    </row>
    <row r="80" spans="1:34" x14ac:dyDescent="0.3">
      <c r="A80">
        <f t="shared" si="16"/>
        <v>117</v>
      </c>
      <c r="B80">
        <f t="shared" si="17"/>
        <v>38</v>
      </c>
      <c r="C80" s="4">
        <f t="shared" ca="1" si="18"/>
        <v>91629</v>
      </c>
      <c r="D80">
        <v>91629</v>
      </c>
      <c r="E80" t="s">
        <v>18</v>
      </c>
      <c r="F80" t="s">
        <v>86</v>
      </c>
      <c r="G80" t="s">
        <v>92</v>
      </c>
      <c r="H80" t="s">
        <v>112</v>
      </c>
      <c r="I80" t="s">
        <v>30</v>
      </c>
      <c r="J80" t="s">
        <v>123</v>
      </c>
      <c r="K80" t="str">
        <f t="shared" ca="1" si="19"/>
        <v>.</v>
      </c>
      <c r="L80" t="s">
        <v>484</v>
      </c>
      <c r="M80" t="s">
        <v>484</v>
      </c>
      <c r="N80" t="s">
        <v>360</v>
      </c>
      <c r="O80">
        <v>12271</v>
      </c>
      <c r="Q80" t="s">
        <v>82</v>
      </c>
      <c r="S80" t="s">
        <v>269</v>
      </c>
      <c r="T80" t="s">
        <v>23</v>
      </c>
      <c r="U80" t="s">
        <v>22</v>
      </c>
      <c r="V80" t="s">
        <v>25</v>
      </c>
      <c r="W80" t="s">
        <v>26</v>
      </c>
      <c r="X80" t="s">
        <v>272</v>
      </c>
      <c r="Y80" t="s">
        <v>484</v>
      </c>
      <c r="AA80" s="2">
        <v>42675.623761574076</v>
      </c>
      <c r="AB80" s="2">
        <v>42755.023877314816</v>
      </c>
      <c r="AD80">
        <v>2</v>
      </c>
      <c r="AE80" t="str">
        <f t="shared" ca="1" si="20"/>
        <v>Protocols-SMB</v>
      </c>
      <c r="AF80" t="str">
        <f t="shared" ca="1" si="21"/>
        <v xml:space="preserve"> ---</v>
      </c>
      <c r="AG80" t="str">
        <f t="shared" ca="1" si="22"/>
        <v>NoWaive</v>
      </c>
      <c r="AH80" t="str">
        <f t="shared" ca="1" si="23"/>
        <v>P1</v>
      </c>
    </row>
    <row r="81" spans="1:34" x14ac:dyDescent="0.3">
      <c r="A81">
        <f t="shared" si="16"/>
        <v>38</v>
      </c>
      <c r="B81">
        <f t="shared" si="17"/>
        <v>14</v>
      </c>
      <c r="C81" s="4">
        <f t="shared" ca="1" si="18"/>
        <v>94832</v>
      </c>
      <c r="D81">
        <v>94832</v>
      </c>
      <c r="E81" t="s">
        <v>242</v>
      </c>
      <c r="F81" t="s">
        <v>86</v>
      </c>
      <c r="G81" t="s">
        <v>92</v>
      </c>
      <c r="H81" t="s">
        <v>184</v>
      </c>
      <c r="I81" t="s">
        <v>81</v>
      </c>
      <c r="J81" t="s">
        <v>123</v>
      </c>
      <c r="K81" t="str">
        <f t="shared" ca="1" si="19"/>
        <v>.</v>
      </c>
      <c r="L81" t="s">
        <v>484</v>
      </c>
      <c r="M81" t="s">
        <v>484</v>
      </c>
      <c r="N81" t="s">
        <v>270</v>
      </c>
      <c r="P81" t="s">
        <v>271</v>
      </c>
      <c r="Q81" t="s">
        <v>82</v>
      </c>
      <c r="S81" t="s">
        <v>269</v>
      </c>
      <c r="T81" t="s">
        <v>51</v>
      </c>
      <c r="U81" t="s">
        <v>22</v>
      </c>
      <c r="V81" t="s">
        <v>82</v>
      </c>
      <c r="W81" t="s">
        <v>54</v>
      </c>
      <c r="X81" t="s">
        <v>272</v>
      </c>
      <c r="Y81" t="s">
        <v>484</v>
      </c>
      <c r="AA81" s="2">
        <v>42755.471365740741</v>
      </c>
      <c r="AB81" s="2">
        <v>42780.311030092591</v>
      </c>
      <c r="AC81" t="s">
        <v>170</v>
      </c>
      <c r="AD81">
        <v>3</v>
      </c>
      <c r="AE81" t="str">
        <f t="shared" ca="1" si="20"/>
        <v>Protocols-SMB</v>
      </c>
      <c r="AF81" t="str">
        <f t="shared" ca="1" si="21"/>
        <v xml:space="preserve"> ---</v>
      </c>
      <c r="AG81" t="str">
        <f t="shared" ca="1" si="22"/>
        <v>NoWaive</v>
      </c>
      <c r="AH81" t="str">
        <f t="shared" ca="1" si="23"/>
        <v>P0</v>
      </c>
    </row>
    <row r="82" spans="1:34" x14ac:dyDescent="0.3">
      <c r="A82">
        <f t="shared" si="16"/>
        <v>38</v>
      </c>
      <c r="B82">
        <f t="shared" si="17"/>
        <v>5</v>
      </c>
      <c r="C82" s="4">
        <f t="shared" ca="1" si="18"/>
        <v>94835</v>
      </c>
      <c r="D82">
        <v>94835</v>
      </c>
      <c r="E82" t="s">
        <v>561</v>
      </c>
      <c r="F82" t="s">
        <v>86</v>
      </c>
      <c r="G82" t="s">
        <v>87</v>
      </c>
      <c r="H82" t="s">
        <v>112</v>
      </c>
      <c r="I82" t="s">
        <v>30</v>
      </c>
      <c r="J82" t="s">
        <v>123</v>
      </c>
      <c r="K82" t="str">
        <f t="shared" ca="1" si="19"/>
        <v>.</v>
      </c>
      <c r="L82" t="s">
        <v>484</v>
      </c>
      <c r="M82" t="s">
        <v>484</v>
      </c>
      <c r="N82" t="s">
        <v>363</v>
      </c>
      <c r="O82">
        <v>13183</v>
      </c>
      <c r="P82" t="s">
        <v>213</v>
      </c>
      <c r="Q82" t="s">
        <v>82</v>
      </c>
      <c r="S82" t="s">
        <v>269</v>
      </c>
      <c r="T82" t="s">
        <v>36</v>
      </c>
      <c r="U82" t="s">
        <v>35</v>
      </c>
      <c r="V82" t="s">
        <v>190</v>
      </c>
      <c r="W82" t="s">
        <v>26</v>
      </c>
      <c r="X82" t="s">
        <v>272</v>
      </c>
      <c r="Y82" t="s">
        <v>103</v>
      </c>
      <c r="AA82" s="2">
        <v>42755.484872685185</v>
      </c>
      <c r="AB82" s="2">
        <v>42789.603206018517</v>
      </c>
      <c r="AD82">
        <v>1</v>
      </c>
      <c r="AE82" t="str">
        <f t="shared" ca="1" si="20"/>
        <v>Protocols-SMB</v>
      </c>
      <c r="AF82" t="str">
        <f t="shared" ca="1" si="21"/>
        <v xml:space="preserve"> ---</v>
      </c>
      <c r="AG82" t="str">
        <f t="shared" ca="1" si="22"/>
        <v>NoWaive</v>
      </c>
      <c r="AH82" t="str">
        <f t="shared" ca="1" si="23"/>
        <v>P1</v>
      </c>
    </row>
    <row r="83" spans="1:34" x14ac:dyDescent="0.3">
      <c r="A83">
        <f t="shared" si="16"/>
        <v>31</v>
      </c>
      <c r="B83">
        <f t="shared" si="17"/>
        <v>7</v>
      </c>
      <c r="C83" s="4">
        <f t="shared" ca="1" si="18"/>
        <v>95135</v>
      </c>
      <c r="D83">
        <v>95135</v>
      </c>
      <c r="E83" t="s">
        <v>118</v>
      </c>
      <c r="F83" t="s">
        <v>86</v>
      </c>
      <c r="G83" t="s">
        <v>135</v>
      </c>
      <c r="H83" t="s">
        <v>184</v>
      </c>
      <c r="J83" t="s">
        <v>123</v>
      </c>
      <c r="K83" t="str">
        <f t="shared" ca="1" si="19"/>
        <v>.</v>
      </c>
      <c r="L83" t="s">
        <v>484</v>
      </c>
      <c r="M83" t="s">
        <v>484</v>
      </c>
      <c r="N83" t="s">
        <v>364</v>
      </c>
      <c r="P83" t="s">
        <v>212</v>
      </c>
      <c r="Q83" t="s">
        <v>82</v>
      </c>
      <c r="S83" t="s">
        <v>269</v>
      </c>
      <c r="T83" t="s">
        <v>36</v>
      </c>
      <c r="U83" t="s">
        <v>35</v>
      </c>
      <c r="V83" t="s">
        <v>29</v>
      </c>
      <c r="W83" t="s">
        <v>44</v>
      </c>
      <c r="X83" t="s">
        <v>272</v>
      </c>
      <c r="Y83" t="s">
        <v>484</v>
      </c>
      <c r="AA83" s="2">
        <v>42762.388159722221</v>
      </c>
      <c r="AB83" s="2">
        <v>42787.542916666665</v>
      </c>
      <c r="AC83" t="s">
        <v>214</v>
      </c>
      <c r="AD83">
        <v>4</v>
      </c>
      <c r="AE83" t="str">
        <f t="shared" ca="1" si="20"/>
        <v>Protocols-SMB</v>
      </c>
      <c r="AF83" t="str">
        <f t="shared" ca="1" si="21"/>
        <v xml:space="preserve"> ---</v>
      </c>
      <c r="AG83" t="str">
        <f t="shared" ca="1" si="22"/>
        <v>NoWaive</v>
      </c>
      <c r="AH83" t="str">
        <f t="shared" ca="1" si="23"/>
        <v>P0</v>
      </c>
    </row>
    <row r="84" spans="1:34" x14ac:dyDescent="0.3">
      <c r="A84">
        <f t="shared" si="16"/>
        <v>12</v>
      </c>
      <c r="B84">
        <f t="shared" si="17"/>
        <v>5</v>
      </c>
      <c r="C84" s="4">
        <f t="shared" ca="1" si="18"/>
        <v>96032</v>
      </c>
      <c r="D84">
        <v>96032</v>
      </c>
      <c r="E84" t="s">
        <v>562</v>
      </c>
      <c r="F84" t="s">
        <v>86</v>
      </c>
      <c r="G84" t="s">
        <v>87</v>
      </c>
      <c r="H84" t="s">
        <v>112</v>
      </c>
      <c r="I84" t="s">
        <v>24</v>
      </c>
      <c r="J84" t="s">
        <v>123</v>
      </c>
      <c r="K84" t="str">
        <f t="shared" ca="1" si="19"/>
        <v>.</v>
      </c>
      <c r="L84" t="s">
        <v>484</v>
      </c>
      <c r="M84" t="s">
        <v>484</v>
      </c>
      <c r="N84" t="s">
        <v>597</v>
      </c>
      <c r="O84">
        <v>16394</v>
      </c>
      <c r="Q84" t="s">
        <v>82</v>
      </c>
      <c r="S84" t="s">
        <v>269</v>
      </c>
      <c r="T84" t="s">
        <v>23</v>
      </c>
      <c r="U84" t="s">
        <v>22</v>
      </c>
      <c r="V84" t="s">
        <v>190</v>
      </c>
      <c r="W84" t="s">
        <v>26</v>
      </c>
      <c r="X84" t="s">
        <v>272</v>
      </c>
      <c r="Y84" t="s">
        <v>484</v>
      </c>
      <c r="AA84" s="2">
        <v>42782.24832175926</v>
      </c>
      <c r="AB84" s="2">
        <v>42789.478958333333</v>
      </c>
      <c r="AD84">
        <v>2</v>
      </c>
      <c r="AE84" t="str">
        <f t="shared" ca="1" si="20"/>
        <v>Protocols-SMB</v>
      </c>
      <c r="AF84" t="str">
        <f t="shared" ca="1" si="21"/>
        <v xml:space="preserve"> ---</v>
      </c>
      <c r="AG84" t="str">
        <f t="shared" ca="1" si="22"/>
        <v>NoWaive</v>
      </c>
      <c r="AH84" t="str">
        <f t="shared" ca="1" si="23"/>
        <v>P1</v>
      </c>
    </row>
    <row r="85" spans="1:34" x14ac:dyDescent="0.3">
      <c r="A85">
        <f t="shared" si="16"/>
        <v>12</v>
      </c>
      <c r="B85">
        <f t="shared" si="17"/>
        <v>7</v>
      </c>
      <c r="C85" s="4">
        <f t="shared" ca="1" si="18"/>
        <v>96106</v>
      </c>
      <c r="D85">
        <v>96106</v>
      </c>
      <c r="E85" t="s">
        <v>141</v>
      </c>
      <c r="F85" t="s">
        <v>86</v>
      </c>
      <c r="G85" t="s">
        <v>87</v>
      </c>
      <c r="H85" t="s">
        <v>184</v>
      </c>
      <c r="J85" t="s">
        <v>123</v>
      </c>
      <c r="K85" t="str">
        <f t="shared" ca="1" si="19"/>
        <v>.</v>
      </c>
      <c r="L85" t="s">
        <v>484</v>
      </c>
      <c r="M85" t="s">
        <v>484</v>
      </c>
      <c r="N85" t="s">
        <v>462</v>
      </c>
      <c r="Q85" t="s">
        <v>82</v>
      </c>
      <c r="S85" t="s">
        <v>269</v>
      </c>
      <c r="T85" t="s">
        <v>36</v>
      </c>
      <c r="U85" t="s">
        <v>35</v>
      </c>
      <c r="V85" t="s">
        <v>29</v>
      </c>
      <c r="W85" t="s">
        <v>44</v>
      </c>
      <c r="X85" t="s">
        <v>405</v>
      </c>
      <c r="Y85" t="s">
        <v>103</v>
      </c>
      <c r="AA85" s="2">
        <v>42782.535891203705</v>
      </c>
      <c r="AB85" s="2">
        <v>42787.271412037036</v>
      </c>
      <c r="AC85" t="s">
        <v>402</v>
      </c>
      <c r="AD85">
        <v>1</v>
      </c>
      <c r="AE85" t="str">
        <f t="shared" ca="1" si="20"/>
        <v>Protocols-SMB</v>
      </c>
      <c r="AF85" t="str">
        <f t="shared" ca="1" si="21"/>
        <v xml:space="preserve"> ---</v>
      </c>
      <c r="AG85" t="str">
        <f t="shared" ca="1" si="22"/>
        <v>NoWaive</v>
      </c>
      <c r="AH85" t="str">
        <f t="shared" ca="1" si="23"/>
        <v>P0</v>
      </c>
    </row>
    <row r="86" spans="1:34" x14ac:dyDescent="0.3">
      <c r="A86">
        <f t="shared" si="16"/>
        <v>6</v>
      </c>
      <c r="B86">
        <f t="shared" si="17"/>
        <v>4</v>
      </c>
      <c r="C86" s="4">
        <f t="shared" ca="1" si="18"/>
        <v>96273</v>
      </c>
      <c r="D86">
        <v>96273</v>
      </c>
      <c r="E86" t="s">
        <v>91</v>
      </c>
      <c r="F86" t="s">
        <v>86</v>
      </c>
      <c r="G86" t="s">
        <v>266</v>
      </c>
      <c r="H86" t="s">
        <v>94</v>
      </c>
      <c r="J86" t="s">
        <v>123</v>
      </c>
      <c r="K86" t="str">
        <f t="shared" ca="1" si="19"/>
        <v>.</v>
      </c>
      <c r="L86" t="s">
        <v>484</v>
      </c>
      <c r="M86" t="s">
        <v>484</v>
      </c>
      <c r="N86" t="s">
        <v>543</v>
      </c>
      <c r="Q86" t="s">
        <v>82</v>
      </c>
      <c r="S86" t="s">
        <v>269</v>
      </c>
      <c r="T86" t="s">
        <v>23</v>
      </c>
      <c r="U86" t="s">
        <v>22</v>
      </c>
      <c r="V86" t="s">
        <v>82</v>
      </c>
      <c r="W86" t="s">
        <v>95</v>
      </c>
      <c r="X86" t="s">
        <v>544</v>
      </c>
      <c r="Y86" t="s">
        <v>484</v>
      </c>
      <c r="AA86" s="2">
        <v>42788.244791666664</v>
      </c>
      <c r="AB86" s="2">
        <v>42790.328553240739</v>
      </c>
      <c r="AD86">
        <v>5</v>
      </c>
      <c r="AE86" t="str">
        <f t="shared" ca="1" si="20"/>
        <v>Protocols-SMB</v>
      </c>
      <c r="AF86" t="str">
        <f t="shared" ca="1" si="21"/>
        <v xml:space="preserve"> ---</v>
      </c>
      <c r="AG86" t="str">
        <f t="shared" ca="1" si="22"/>
        <v>NoWaive</v>
      </c>
      <c r="AH86" t="str">
        <f t="shared" ca="1" si="23"/>
        <v>P2</v>
      </c>
    </row>
    <row r="87" spans="1:34" x14ac:dyDescent="0.3">
      <c r="A87">
        <f t="shared" si="16"/>
        <v>6</v>
      </c>
      <c r="B87">
        <f t="shared" si="17"/>
        <v>5</v>
      </c>
      <c r="C87" s="4">
        <f t="shared" ca="1" si="18"/>
        <v>96279</v>
      </c>
      <c r="D87">
        <v>96279</v>
      </c>
      <c r="E87" t="s">
        <v>563</v>
      </c>
      <c r="F87" t="s">
        <v>86</v>
      </c>
      <c r="G87" t="s">
        <v>87</v>
      </c>
      <c r="H87" t="s">
        <v>184</v>
      </c>
      <c r="I87" t="s">
        <v>249</v>
      </c>
      <c r="J87" t="s">
        <v>123</v>
      </c>
      <c r="K87" t="str">
        <f t="shared" ca="1" si="19"/>
        <v>.</v>
      </c>
      <c r="L87" t="s">
        <v>484</v>
      </c>
      <c r="M87" t="s">
        <v>484</v>
      </c>
      <c r="N87" t="s">
        <v>545</v>
      </c>
      <c r="Q87" t="s">
        <v>82</v>
      </c>
      <c r="S87" t="s">
        <v>269</v>
      </c>
      <c r="T87" t="s">
        <v>36</v>
      </c>
      <c r="U87" t="s">
        <v>22</v>
      </c>
      <c r="V87" t="s">
        <v>82</v>
      </c>
      <c r="W87" t="s">
        <v>90</v>
      </c>
      <c r="X87" t="s">
        <v>405</v>
      </c>
      <c r="Y87" t="s">
        <v>100</v>
      </c>
      <c r="AA87" s="2">
        <v>42788.363287037035</v>
      </c>
      <c r="AB87" s="2">
        <v>42789.298217592594</v>
      </c>
      <c r="AC87" t="s">
        <v>598</v>
      </c>
      <c r="AD87">
        <v>1</v>
      </c>
      <c r="AE87" t="str">
        <f t="shared" ca="1" si="20"/>
        <v>Protocols-SMB</v>
      </c>
      <c r="AF87" t="str">
        <f t="shared" ca="1" si="21"/>
        <v xml:space="preserve"> ---</v>
      </c>
      <c r="AG87" t="str">
        <f t="shared" ca="1" si="22"/>
        <v>NoWaive</v>
      </c>
      <c r="AH87" t="str">
        <f t="shared" ca="1" si="23"/>
        <v>P0</v>
      </c>
    </row>
    <row r="88" spans="1:34" x14ac:dyDescent="0.3">
      <c r="A88">
        <f t="shared" si="16"/>
        <v>6</v>
      </c>
      <c r="B88">
        <f t="shared" si="17"/>
        <v>6</v>
      </c>
      <c r="C88" s="4">
        <f t="shared" ca="1" si="18"/>
        <v>96289</v>
      </c>
      <c r="D88">
        <v>96289</v>
      </c>
      <c r="E88" t="s">
        <v>91</v>
      </c>
      <c r="F88" t="s">
        <v>86</v>
      </c>
      <c r="G88" t="s">
        <v>266</v>
      </c>
      <c r="H88" t="s">
        <v>184</v>
      </c>
      <c r="J88" t="s">
        <v>123</v>
      </c>
      <c r="K88" t="str">
        <f t="shared" ca="1" si="19"/>
        <v>.</v>
      </c>
      <c r="L88" t="s">
        <v>484</v>
      </c>
      <c r="M88" t="s">
        <v>484</v>
      </c>
      <c r="N88" t="s">
        <v>546</v>
      </c>
      <c r="Q88" t="s">
        <v>82</v>
      </c>
      <c r="S88" t="s">
        <v>269</v>
      </c>
      <c r="T88" t="s">
        <v>23</v>
      </c>
      <c r="U88" t="s">
        <v>22</v>
      </c>
      <c r="V88" t="s">
        <v>82</v>
      </c>
      <c r="W88" t="s">
        <v>95</v>
      </c>
      <c r="X88" t="s">
        <v>267</v>
      </c>
      <c r="Y88" t="s">
        <v>103</v>
      </c>
      <c r="AA88" s="2">
        <v>42788.569756944446</v>
      </c>
      <c r="AB88" s="2">
        <v>42788.588692129626</v>
      </c>
      <c r="AD88">
        <v>3</v>
      </c>
      <c r="AE88" t="str">
        <f t="shared" ca="1" si="20"/>
        <v>Protocols-SMB</v>
      </c>
      <c r="AF88" t="str">
        <f t="shared" ca="1" si="21"/>
        <v xml:space="preserve"> ---</v>
      </c>
      <c r="AG88" t="str">
        <f t="shared" ca="1" si="22"/>
        <v>NoWaive</v>
      </c>
      <c r="AH88" t="str">
        <f t="shared" ca="1" si="23"/>
        <v>P0</v>
      </c>
    </row>
    <row r="89" spans="1:34" x14ac:dyDescent="0.3">
      <c r="A89">
        <f t="shared" si="16"/>
        <v>8</v>
      </c>
      <c r="B89">
        <f t="shared" si="17"/>
        <v>-2</v>
      </c>
      <c r="C89" s="4">
        <f t="shared" ca="1" si="18"/>
        <v>96194</v>
      </c>
      <c r="D89">
        <v>96194</v>
      </c>
      <c r="E89" t="s">
        <v>605</v>
      </c>
      <c r="F89" t="s">
        <v>482</v>
      </c>
      <c r="G89" t="s">
        <v>606</v>
      </c>
      <c r="H89" t="s">
        <v>94</v>
      </c>
      <c r="J89" t="s">
        <v>123</v>
      </c>
      <c r="K89" t="str">
        <f t="shared" ca="1" si="19"/>
        <v>.</v>
      </c>
      <c r="L89" t="s">
        <v>484</v>
      </c>
      <c r="M89" t="s">
        <v>484</v>
      </c>
      <c r="N89" t="s">
        <v>490</v>
      </c>
      <c r="P89" t="s">
        <v>98</v>
      </c>
      <c r="Q89" t="s">
        <v>21</v>
      </c>
      <c r="S89" t="s">
        <v>269</v>
      </c>
      <c r="T89" t="s">
        <v>23</v>
      </c>
      <c r="U89" t="s">
        <v>22</v>
      </c>
      <c r="V89" t="s">
        <v>29</v>
      </c>
      <c r="W89" t="s">
        <v>44</v>
      </c>
      <c r="X89" t="s">
        <v>154</v>
      </c>
      <c r="Y89" t="s">
        <v>484</v>
      </c>
      <c r="AA89" s="2">
        <v>42786.275914351849</v>
      </c>
      <c r="AB89" s="2">
        <v>42794.017337962963</v>
      </c>
      <c r="AD89">
        <v>17</v>
      </c>
      <c r="AE89" t="str">
        <f t="shared" ca="1" si="20"/>
        <v>ADE</v>
      </c>
      <c r="AF89" t="str">
        <f t="shared" ca="1" si="21"/>
        <v xml:space="preserve"> ---</v>
      </c>
      <c r="AG89" t="str">
        <f t="shared" ca="1" si="22"/>
        <v>NoWaive</v>
      </c>
      <c r="AH89" t="str">
        <f t="shared" ca="1" si="23"/>
        <v>P2</v>
      </c>
    </row>
    <row r="90" spans="1:34" x14ac:dyDescent="0.3">
      <c r="A90">
        <f t="shared" si="16"/>
        <v>7</v>
      </c>
      <c r="B90">
        <f t="shared" si="17"/>
        <v>-2</v>
      </c>
      <c r="C90" s="4">
        <f t="shared" ca="1" si="18"/>
        <v>96222</v>
      </c>
      <c r="D90">
        <v>96222</v>
      </c>
      <c r="E90" t="s">
        <v>605</v>
      </c>
      <c r="F90" t="s">
        <v>482</v>
      </c>
      <c r="G90" t="s">
        <v>606</v>
      </c>
      <c r="H90" t="s">
        <v>94</v>
      </c>
      <c r="J90" t="s">
        <v>123</v>
      </c>
      <c r="K90" t="str">
        <f t="shared" ca="1" si="19"/>
        <v>.</v>
      </c>
      <c r="L90" t="s">
        <v>484</v>
      </c>
      <c r="M90" t="s">
        <v>484</v>
      </c>
      <c r="N90" t="s">
        <v>526</v>
      </c>
      <c r="P90" t="s">
        <v>98</v>
      </c>
      <c r="Q90" t="s">
        <v>21</v>
      </c>
      <c r="S90" t="s">
        <v>269</v>
      </c>
      <c r="T90" t="s">
        <v>51</v>
      </c>
      <c r="U90" t="s">
        <v>35</v>
      </c>
      <c r="V90" t="s">
        <v>29</v>
      </c>
      <c r="W90" t="s">
        <v>44</v>
      </c>
      <c r="X90" t="s">
        <v>154</v>
      </c>
      <c r="Y90" t="s">
        <v>484</v>
      </c>
      <c r="AA90" s="2">
        <v>42787.250763888886</v>
      </c>
      <c r="AB90" s="2">
        <v>42794.024814814817</v>
      </c>
      <c r="AD90">
        <v>8</v>
      </c>
      <c r="AE90" t="str">
        <f t="shared" ca="1" si="20"/>
        <v>ADE</v>
      </c>
      <c r="AF90" t="str">
        <f t="shared" ca="1" si="21"/>
        <v xml:space="preserve"> ---</v>
      </c>
      <c r="AG90" t="str">
        <f t="shared" ca="1" si="22"/>
        <v>NoWaive</v>
      </c>
      <c r="AH90" t="str">
        <f t="shared" ca="1" si="23"/>
        <v>P2</v>
      </c>
    </row>
    <row r="91" spans="1:34" x14ac:dyDescent="0.3">
      <c r="A91">
        <f t="shared" si="16"/>
        <v>6</v>
      </c>
      <c r="B91">
        <f t="shared" si="17"/>
        <v>-2</v>
      </c>
      <c r="C91" s="4">
        <f t="shared" ca="1" si="18"/>
        <v>96266</v>
      </c>
      <c r="D91">
        <v>96266</v>
      </c>
      <c r="E91" t="s">
        <v>605</v>
      </c>
      <c r="F91" t="s">
        <v>482</v>
      </c>
      <c r="G91" t="s">
        <v>606</v>
      </c>
      <c r="H91" t="s">
        <v>94</v>
      </c>
      <c r="J91" t="s">
        <v>123</v>
      </c>
      <c r="K91" t="str">
        <f t="shared" ca="1" si="19"/>
        <v>.</v>
      </c>
      <c r="L91" t="s">
        <v>484</v>
      </c>
      <c r="M91" t="s">
        <v>484</v>
      </c>
      <c r="N91" t="s">
        <v>527</v>
      </c>
      <c r="P91" t="s">
        <v>209</v>
      </c>
      <c r="Q91" t="s">
        <v>21</v>
      </c>
      <c r="S91" t="s">
        <v>269</v>
      </c>
      <c r="T91" t="s">
        <v>36</v>
      </c>
      <c r="U91" t="s">
        <v>35</v>
      </c>
      <c r="V91" t="s">
        <v>29</v>
      </c>
      <c r="W91" t="s">
        <v>44</v>
      </c>
      <c r="X91" t="s">
        <v>154</v>
      </c>
      <c r="Y91" t="s">
        <v>484</v>
      </c>
      <c r="AA91" s="2">
        <v>42788.11619212963</v>
      </c>
      <c r="AB91" s="2">
        <v>42794.15724537037</v>
      </c>
      <c r="AD91">
        <v>6</v>
      </c>
      <c r="AE91" t="str">
        <f t="shared" ca="1" si="20"/>
        <v>ADE</v>
      </c>
      <c r="AF91" t="str">
        <f t="shared" ca="1" si="21"/>
        <v xml:space="preserve"> ---</v>
      </c>
      <c r="AG91" t="str">
        <f t="shared" ca="1" si="22"/>
        <v>NoWaive</v>
      </c>
      <c r="AH91" t="str">
        <f t="shared" ca="1" si="23"/>
        <v>P2</v>
      </c>
    </row>
    <row r="92" spans="1:34" x14ac:dyDescent="0.3">
      <c r="A92">
        <f t="shared" si="16"/>
        <v>52</v>
      </c>
      <c r="B92">
        <f t="shared" si="17"/>
        <v>38</v>
      </c>
      <c r="C92" s="4">
        <f t="shared" ca="1" si="18"/>
        <v>94268</v>
      </c>
      <c r="D92">
        <v>94268</v>
      </c>
      <c r="E92" t="s">
        <v>181</v>
      </c>
      <c r="F92" t="s">
        <v>55</v>
      </c>
      <c r="G92" t="s">
        <v>182</v>
      </c>
      <c r="H92" t="s">
        <v>112</v>
      </c>
      <c r="I92" t="s">
        <v>30</v>
      </c>
      <c r="J92" t="s">
        <v>123</v>
      </c>
      <c r="K92" t="str">
        <f t="shared" ca="1" si="19"/>
        <v>.</v>
      </c>
      <c r="L92" t="s">
        <v>484</v>
      </c>
      <c r="M92" t="s">
        <v>484</v>
      </c>
      <c r="N92" t="s">
        <v>368</v>
      </c>
      <c r="O92">
        <v>12452</v>
      </c>
      <c r="Q92" t="s">
        <v>82</v>
      </c>
      <c r="S92" t="s">
        <v>269</v>
      </c>
      <c r="T92" t="s">
        <v>36</v>
      </c>
      <c r="U92" t="s">
        <v>35</v>
      </c>
      <c r="V92" t="s">
        <v>25</v>
      </c>
      <c r="W92" t="s">
        <v>26</v>
      </c>
      <c r="X92" t="s">
        <v>218</v>
      </c>
      <c r="Y92" t="s">
        <v>484</v>
      </c>
      <c r="AA92" s="2">
        <v>42741.246898148151</v>
      </c>
      <c r="AB92" s="2">
        <v>42755.022685185184</v>
      </c>
      <c r="AD92">
        <v>3</v>
      </c>
      <c r="AE92" t="str">
        <f t="shared" ca="1" si="20"/>
        <v>Snapshots</v>
      </c>
      <c r="AF92" t="str">
        <f t="shared" ca="1" si="21"/>
        <v xml:space="preserve"> ---</v>
      </c>
      <c r="AG92" t="str">
        <f t="shared" ca="1" si="22"/>
        <v>NoWaive</v>
      </c>
      <c r="AH92" t="str">
        <f t="shared" ca="1" si="23"/>
        <v>P1</v>
      </c>
    </row>
    <row r="93" spans="1:34" x14ac:dyDescent="0.3">
      <c r="A93">
        <f t="shared" si="16"/>
        <v>40</v>
      </c>
      <c r="B93">
        <f t="shared" si="17"/>
        <v>20</v>
      </c>
      <c r="C93" s="4">
        <f t="shared" ca="1" si="18"/>
        <v>94695</v>
      </c>
      <c r="D93">
        <v>94695</v>
      </c>
      <c r="E93" t="s">
        <v>181</v>
      </c>
      <c r="F93" t="s">
        <v>55</v>
      </c>
      <c r="G93" t="s">
        <v>182</v>
      </c>
      <c r="H93" t="s">
        <v>184</v>
      </c>
      <c r="I93" t="s">
        <v>245</v>
      </c>
      <c r="J93" t="s">
        <v>123</v>
      </c>
      <c r="K93" t="str">
        <f t="shared" ca="1" si="19"/>
        <v>.</v>
      </c>
      <c r="L93" t="s">
        <v>484</v>
      </c>
      <c r="M93" t="s">
        <v>484</v>
      </c>
      <c r="N93" t="s">
        <v>369</v>
      </c>
      <c r="O93">
        <v>12452</v>
      </c>
      <c r="Q93" t="s">
        <v>82</v>
      </c>
      <c r="S93" t="s">
        <v>269</v>
      </c>
      <c r="T93" t="s">
        <v>36</v>
      </c>
      <c r="U93" t="s">
        <v>35</v>
      </c>
      <c r="V93" t="s">
        <v>190</v>
      </c>
      <c r="W93" t="s">
        <v>26</v>
      </c>
      <c r="X93" t="s">
        <v>218</v>
      </c>
      <c r="Y93" t="s">
        <v>484</v>
      </c>
      <c r="AA93" s="2">
        <v>42753.19122685185</v>
      </c>
      <c r="AB93" s="2">
        <v>42774.037997685184</v>
      </c>
      <c r="AD93">
        <v>4</v>
      </c>
      <c r="AE93" t="str">
        <f t="shared" ca="1" si="20"/>
        <v>Snapshots</v>
      </c>
      <c r="AF93" t="str">
        <f t="shared" ca="1" si="21"/>
        <v xml:space="preserve"> ---</v>
      </c>
      <c r="AG93" t="str">
        <f t="shared" ca="1" si="22"/>
        <v>NoWaive</v>
      </c>
      <c r="AH93" t="str">
        <f t="shared" ca="1" si="23"/>
        <v>P0</v>
      </c>
    </row>
    <row r="94" spans="1:34" x14ac:dyDescent="0.3">
      <c r="A94">
        <f t="shared" si="16"/>
        <v>28</v>
      </c>
      <c r="B94">
        <f t="shared" si="17"/>
        <v>20</v>
      </c>
      <c r="C94" s="4">
        <f t="shared" ca="1" si="18"/>
        <v>95184</v>
      </c>
      <c r="D94">
        <v>95184</v>
      </c>
      <c r="E94" t="s">
        <v>218</v>
      </c>
      <c r="F94" t="s">
        <v>55</v>
      </c>
      <c r="G94" t="s">
        <v>182</v>
      </c>
      <c r="H94" t="s">
        <v>184</v>
      </c>
      <c r="I94" t="s">
        <v>245</v>
      </c>
      <c r="J94" t="s">
        <v>123</v>
      </c>
      <c r="K94" t="str">
        <f t="shared" ca="1" si="19"/>
        <v>.</v>
      </c>
      <c r="L94" t="s">
        <v>484</v>
      </c>
      <c r="M94" t="s">
        <v>276</v>
      </c>
      <c r="N94" t="s">
        <v>370</v>
      </c>
      <c r="Q94" t="s">
        <v>82</v>
      </c>
      <c r="S94" t="s">
        <v>269</v>
      </c>
      <c r="T94" t="s">
        <v>36</v>
      </c>
      <c r="U94" t="s">
        <v>22</v>
      </c>
      <c r="V94" t="s">
        <v>29</v>
      </c>
      <c r="W94" t="s">
        <v>44</v>
      </c>
      <c r="X94" t="s">
        <v>181</v>
      </c>
      <c r="Y94" t="s">
        <v>103</v>
      </c>
      <c r="AA94" s="2">
        <v>42765.308599537035</v>
      </c>
      <c r="AB94" s="2">
        <v>42774.117118055554</v>
      </c>
      <c r="AD94">
        <v>4</v>
      </c>
      <c r="AE94" t="str">
        <f t="shared" ca="1" si="20"/>
        <v>Snapshots</v>
      </c>
      <c r="AF94" t="str">
        <f t="shared" ca="1" si="21"/>
        <v>Avitus_1.4.0.55-20170215</v>
      </c>
      <c r="AG94" t="str">
        <f t="shared" ca="1" si="22"/>
        <v>NoWaive</v>
      </c>
      <c r="AH94" t="str">
        <f t="shared" ca="1" si="23"/>
        <v>P0</v>
      </c>
    </row>
    <row r="95" spans="1:34" x14ac:dyDescent="0.3">
      <c r="A95">
        <f t="shared" si="16"/>
        <v>26</v>
      </c>
      <c r="B95">
        <f t="shared" si="17"/>
        <v>20</v>
      </c>
      <c r="C95" s="4">
        <f t="shared" ca="1" si="18"/>
        <v>95373</v>
      </c>
      <c r="D95">
        <v>95373</v>
      </c>
      <c r="E95" t="s">
        <v>218</v>
      </c>
      <c r="F95" t="s">
        <v>55</v>
      </c>
      <c r="G95" t="s">
        <v>182</v>
      </c>
      <c r="H95" t="s">
        <v>94</v>
      </c>
      <c r="I95" t="s">
        <v>247</v>
      </c>
      <c r="J95" t="s">
        <v>123</v>
      </c>
      <c r="K95" t="str">
        <f t="shared" ca="1" si="19"/>
        <v>.</v>
      </c>
      <c r="L95" t="s">
        <v>484</v>
      </c>
      <c r="M95" t="s">
        <v>484</v>
      </c>
      <c r="N95" t="s">
        <v>371</v>
      </c>
      <c r="Q95" t="s">
        <v>82</v>
      </c>
      <c r="S95" t="s">
        <v>269</v>
      </c>
      <c r="T95" t="s">
        <v>23</v>
      </c>
      <c r="U95" t="s">
        <v>22</v>
      </c>
      <c r="V95" t="s">
        <v>29</v>
      </c>
      <c r="W95" t="s">
        <v>44</v>
      </c>
      <c r="X95" t="s">
        <v>218</v>
      </c>
      <c r="Y95" t="s">
        <v>484</v>
      </c>
      <c r="AA95" s="2">
        <v>42768.238217592596</v>
      </c>
      <c r="AB95" s="2">
        <v>42774.020324074074</v>
      </c>
      <c r="AD95">
        <v>2</v>
      </c>
      <c r="AE95" t="str">
        <f t="shared" ca="1" si="20"/>
        <v>Snapshots</v>
      </c>
      <c r="AF95" t="str">
        <f t="shared" ca="1" si="21"/>
        <v xml:space="preserve"> ---</v>
      </c>
      <c r="AG95" t="str">
        <f t="shared" ca="1" si="22"/>
        <v>NoWaive</v>
      </c>
      <c r="AH95" t="str">
        <f t="shared" ca="1" si="23"/>
        <v>P2</v>
      </c>
    </row>
    <row r="96" spans="1:34" x14ac:dyDescent="0.3">
      <c r="A96">
        <f t="shared" si="16"/>
        <v>15</v>
      </c>
      <c r="B96">
        <f t="shared" si="17"/>
        <v>14</v>
      </c>
      <c r="C96" s="4">
        <f t="shared" ca="1" si="18"/>
        <v>95780</v>
      </c>
      <c r="D96">
        <v>95780</v>
      </c>
      <c r="E96" t="s">
        <v>217</v>
      </c>
      <c r="F96" t="s">
        <v>55</v>
      </c>
      <c r="G96" t="s">
        <v>182</v>
      </c>
      <c r="H96" t="s">
        <v>184</v>
      </c>
      <c r="I96" t="s">
        <v>245</v>
      </c>
      <c r="J96" t="s">
        <v>123</v>
      </c>
      <c r="K96" t="str">
        <f t="shared" ca="1" si="19"/>
        <v>.</v>
      </c>
      <c r="L96" t="s">
        <v>484</v>
      </c>
      <c r="M96" t="s">
        <v>278</v>
      </c>
      <c r="N96" t="s">
        <v>372</v>
      </c>
      <c r="Q96" t="s">
        <v>82</v>
      </c>
      <c r="S96" t="s">
        <v>269</v>
      </c>
      <c r="T96" t="s">
        <v>23</v>
      </c>
      <c r="U96" t="s">
        <v>22</v>
      </c>
      <c r="V96" t="s">
        <v>29</v>
      </c>
      <c r="W96" t="s">
        <v>44</v>
      </c>
      <c r="X96" t="s">
        <v>218</v>
      </c>
      <c r="Y96" t="s">
        <v>484</v>
      </c>
      <c r="AA96" s="2">
        <v>42779.104201388887</v>
      </c>
      <c r="AB96" s="2">
        <v>42780.260717592595</v>
      </c>
      <c r="AD96">
        <v>2</v>
      </c>
      <c r="AE96" t="str">
        <f t="shared" ca="1" si="20"/>
        <v>Snapshots</v>
      </c>
      <c r="AF96" t="str">
        <f t="shared" ca="1" si="21"/>
        <v>Avitus_1.4.0.56-20170222</v>
      </c>
      <c r="AG96" t="str">
        <f t="shared" ca="1" si="22"/>
        <v>NoWaive</v>
      </c>
      <c r="AH96" t="str">
        <f t="shared" ca="1" si="23"/>
        <v>P0</v>
      </c>
    </row>
    <row r="97" spans="1:14" x14ac:dyDescent="0.3">
      <c r="A97">
        <f t="shared" si="16"/>
        <v>42178</v>
      </c>
      <c r="B97">
        <f t="shared" si="17"/>
        <v>42178</v>
      </c>
      <c r="C97" s="4">
        <f t="shared" ca="1" si="18"/>
        <v>0</v>
      </c>
      <c r="J97" t="s">
        <v>123</v>
      </c>
    </row>
    <row r="98" spans="1:14" x14ac:dyDescent="0.3">
      <c r="A98">
        <f t="shared" si="16"/>
        <v>42178</v>
      </c>
      <c r="B98">
        <f t="shared" si="17"/>
        <v>42178</v>
      </c>
      <c r="C98" s="4">
        <f t="shared" ca="1" si="18"/>
        <v>0</v>
      </c>
      <c r="J98" t="s">
        <v>123</v>
      </c>
    </row>
    <row r="99" spans="1:14" x14ac:dyDescent="0.3">
      <c r="A99">
        <f t="shared" si="16"/>
        <v>42178</v>
      </c>
      <c r="B99">
        <f t="shared" si="17"/>
        <v>42178</v>
      </c>
      <c r="C99" s="4">
        <f t="shared" ca="1" si="18"/>
        <v>0</v>
      </c>
      <c r="J99" t="s">
        <v>123</v>
      </c>
    </row>
    <row r="100" spans="1:14" x14ac:dyDescent="0.3">
      <c r="A100">
        <f t="shared" si="16"/>
        <v>42178</v>
      </c>
      <c r="B100">
        <f t="shared" si="17"/>
        <v>42178</v>
      </c>
      <c r="C100" s="4">
        <f t="shared" ca="1" si="18"/>
        <v>0</v>
      </c>
      <c r="J100" t="s">
        <v>123</v>
      </c>
    </row>
    <row r="103" spans="1:14" x14ac:dyDescent="0.3">
      <c r="B103">
        <f>SUBTOTAL(3,D2:D101)</f>
        <v>95</v>
      </c>
      <c r="K103" t="s">
        <v>646</v>
      </c>
    </row>
    <row r="104" spans="1:14" x14ac:dyDescent="0.3">
      <c r="G104" t="s">
        <v>153</v>
      </c>
      <c r="I104" t="str">
        <f>CONCATENATE(MID($K$103,11,5), " Report")</f>
        <v>02-28 Report</v>
      </c>
      <c r="K104" s="6">
        <v>42794</v>
      </c>
    </row>
    <row r="105" spans="1:14" x14ac:dyDescent="0.3">
      <c r="F105" t="s">
        <v>150</v>
      </c>
      <c r="G105">
        <f ca="1">COUNTIFS(K2:K81,"=NTR")</f>
        <v>7</v>
      </c>
      <c r="I105">
        <f ca="1">INDIRECT("'" &amp; $K$103 &amp; "'!$i" &amp; ROW())</f>
        <v>14</v>
      </c>
      <c r="K105" s="7">
        <f ca="1">TODAY()</f>
        <v>42902</v>
      </c>
    </row>
    <row r="106" spans="1:14" x14ac:dyDescent="0.3">
      <c r="F106" t="s">
        <v>151</v>
      </c>
      <c r="G106">
        <f>COUNTIFS(A2:A81,"&lt;3")</f>
        <v>12</v>
      </c>
      <c r="I106">
        <f t="shared" ref="I106:I111" ca="1" si="24">INDIRECT("'" &amp; $K$103 &amp; "'!$i" &amp; ROW())</f>
        <v>14</v>
      </c>
      <c r="K106" s="7"/>
    </row>
    <row r="107" spans="1:14" x14ac:dyDescent="0.3">
      <c r="F107" t="s">
        <v>157</v>
      </c>
      <c r="G107">
        <f>COUNTIFS(B2:B81,"&gt;7",B2:B81,"&lt;400")-11</f>
        <v>11</v>
      </c>
      <c r="I107">
        <f t="shared" ca="1" si="24"/>
        <v>15</v>
      </c>
    </row>
    <row r="108" spans="1:14" x14ac:dyDescent="0.3">
      <c r="F108" t="s">
        <v>152</v>
      </c>
      <c r="G108">
        <f>COUNTIFS(L2:L81,"=Waiver*")</f>
        <v>0</v>
      </c>
      <c r="I108">
        <f t="shared" ca="1" si="24"/>
        <v>0</v>
      </c>
    </row>
    <row r="109" spans="1:14" x14ac:dyDescent="0.3">
      <c r="F109" t="s">
        <v>158</v>
      </c>
      <c r="G109">
        <f>COUNTA(D2:D104)</f>
        <v>95</v>
      </c>
      <c r="I109">
        <f t="shared" ca="1" si="24"/>
        <v>89</v>
      </c>
    </row>
    <row r="110" spans="1:14" x14ac:dyDescent="0.3">
      <c r="F110" t="s">
        <v>159</v>
      </c>
      <c r="G110">
        <v>25</v>
      </c>
      <c r="I110">
        <f t="shared" ca="1" si="24"/>
        <v>25</v>
      </c>
    </row>
    <row r="111" spans="1:14" s="1" customFormat="1" x14ac:dyDescent="0.3">
      <c r="F111" s="1" t="s">
        <v>21</v>
      </c>
      <c r="G111" s="1">
        <f>COUNTIFS(Q2:Q95,$F111)</f>
        <v>21</v>
      </c>
      <c r="I111">
        <f t="shared" ca="1" si="24"/>
        <v>20</v>
      </c>
      <c r="N111" s="10" t="s">
        <v>160</v>
      </c>
    </row>
    <row r="113" spans="5:12" s="1" customFormat="1" x14ac:dyDescent="0.3"/>
    <row r="114" spans="5:12" x14ac:dyDescent="0.3">
      <c r="H114" s="11" t="s">
        <v>184</v>
      </c>
    </row>
    <row r="115" spans="5:12" s="1" customFormat="1" x14ac:dyDescent="0.3">
      <c r="E115" s="1" t="s">
        <v>3</v>
      </c>
      <c r="F115" t="s">
        <v>45</v>
      </c>
      <c r="G115" s="1">
        <f>COUNTIFS($F$2:$F$95,F115 &amp; "*")</f>
        <v>14</v>
      </c>
      <c r="H115" s="1">
        <f>COUNTIFS($F$2:$F$95,F115 &amp; "*",$H$2:$H$95,"P0")</f>
        <v>10</v>
      </c>
      <c r="I115" s="1">
        <f ca="1">INDIRECT("'" &amp; $K$103 &amp; "'!$i" &amp; ROW())</f>
        <v>16</v>
      </c>
      <c r="K115" s="10" t="s">
        <v>239</v>
      </c>
    </row>
    <row r="116" spans="5:12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0</v>
      </c>
      <c r="I116" s="1">
        <f t="shared" ref="I116:I131" ca="1" si="27">INDIRECT("'" &amp; $K$103 &amp; "'!$i" &amp; ROW())</f>
        <v>1</v>
      </c>
      <c r="K116" s="4" t="s">
        <v>238</v>
      </c>
    </row>
    <row r="117" spans="5:12" x14ac:dyDescent="0.3">
      <c r="F117" t="s">
        <v>63</v>
      </c>
      <c r="G117" s="1">
        <f t="shared" si="25"/>
        <v>7</v>
      </c>
      <c r="H117" s="1">
        <f t="shared" si="26"/>
        <v>6</v>
      </c>
      <c r="I117" s="1">
        <f t="shared" ca="1" si="27"/>
        <v>5</v>
      </c>
    </row>
    <row r="118" spans="5:12" x14ac:dyDescent="0.3">
      <c r="F118" t="s">
        <v>70</v>
      </c>
      <c r="G118" s="1">
        <f t="shared" si="25"/>
        <v>3</v>
      </c>
      <c r="H118" s="1">
        <f t="shared" si="26"/>
        <v>3</v>
      </c>
      <c r="I118" s="1">
        <f t="shared" ca="1" si="27"/>
        <v>3</v>
      </c>
    </row>
    <row r="119" spans="5:12" x14ac:dyDescent="0.3">
      <c r="F119" t="s">
        <v>253</v>
      </c>
      <c r="G119" s="1">
        <f t="shared" si="25"/>
        <v>10</v>
      </c>
      <c r="H119" s="1">
        <f t="shared" si="26"/>
        <v>6</v>
      </c>
      <c r="I119" s="1">
        <f t="shared" ca="1" si="27"/>
        <v>11</v>
      </c>
      <c r="K119" t="s">
        <v>161</v>
      </c>
    </row>
    <row r="120" spans="5:12" x14ac:dyDescent="0.3">
      <c r="F120" t="s">
        <v>48</v>
      </c>
      <c r="G120" s="1">
        <f t="shared" si="25"/>
        <v>1</v>
      </c>
      <c r="H120" s="1">
        <f t="shared" si="26"/>
        <v>1</v>
      </c>
      <c r="I120" s="1">
        <f t="shared" ca="1" si="27"/>
        <v>1</v>
      </c>
      <c r="K120" t="s">
        <v>162</v>
      </c>
    </row>
    <row r="121" spans="5:12" x14ac:dyDescent="0.3">
      <c r="F121" t="s">
        <v>215</v>
      </c>
      <c r="G121" s="1">
        <f t="shared" si="25"/>
        <v>1</v>
      </c>
      <c r="H121" s="1">
        <f t="shared" si="26"/>
        <v>1</v>
      </c>
      <c r="I121" s="1">
        <f t="shared" ca="1" si="27"/>
        <v>1</v>
      </c>
      <c r="K121" t="s">
        <v>163</v>
      </c>
    </row>
    <row r="122" spans="5:12" x14ac:dyDescent="0.3">
      <c r="F122" t="s">
        <v>28</v>
      </c>
      <c r="G122" s="1">
        <f t="shared" si="25"/>
        <v>18</v>
      </c>
      <c r="H122" s="1">
        <f t="shared" si="26"/>
        <v>5</v>
      </c>
      <c r="I122" s="1">
        <f t="shared" ca="1" si="27"/>
        <v>13</v>
      </c>
      <c r="K122" t="s">
        <v>164</v>
      </c>
    </row>
    <row r="123" spans="5:12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2" x14ac:dyDescent="0.3">
      <c r="F124" t="s">
        <v>42</v>
      </c>
      <c r="G124" s="1">
        <f t="shared" si="25"/>
        <v>3</v>
      </c>
      <c r="H124" s="1">
        <f t="shared" si="26"/>
        <v>0</v>
      </c>
      <c r="I124" s="1">
        <f t="shared" ca="1" si="27"/>
        <v>3</v>
      </c>
      <c r="K124" s="4" t="s">
        <v>176</v>
      </c>
    </row>
    <row r="125" spans="5:12" x14ac:dyDescent="0.3">
      <c r="F125" t="s">
        <v>75</v>
      </c>
      <c r="G125" s="1">
        <f t="shared" si="25"/>
        <v>9</v>
      </c>
      <c r="H125" s="1">
        <f t="shared" si="26"/>
        <v>2</v>
      </c>
      <c r="I125" s="1">
        <f t="shared" ca="1" si="27"/>
        <v>12</v>
      </c>
    </row>
    <row r="126" spans="5:12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41</v>
      </c>
    </row>
    <row r="127" spans="5:12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8</v>
      </c>
    </row>
    <row r="128" spans="5:12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43</v>
      </c>
    </row>
    <row r="129" spans="5:13" x14ac:dyDescent="0.3">
      <c r="F129" t="s">
        <v>19</v>
      </c>
      <c r="G129" s="1">
        <f t="shared" si="25"/>
        <v>2</v>
      </c>
      <c r="H129" s="1">
        <f t="shared" si="26"/>
        <v>0</v>
      </c>
      <c r="I129" s="1">
        <f t="shared" ca="1" si="27"/>
        <v>3</v>
      </c>
      <c r="K129" t="s">
        <v>203</v>
      </c>
      <c r="L129">
        <f>COUNTIFS(H2:H95, "unspecified")</f>
        <v>2</v>
      </c>
    </row>
    <row r="130" spans="5:13" x14ac:dyDescent="0.3">
      <c r="F130" t="s">
        <v>86</v>
      </c>
      <c r="G130" s="1">
        <f t="shared" si="25"/>
        <v>18</v>
      </c>
      <c r="H130" s="1">
        <f t="shared" si="26"/>
        <v>5</v>
      </c>
      <c r="I130" s="1">
        <f t="shared" ca="1" si="27"/>
        <v>15</v>
      </c>
    </row>
    <row r="131" spans="5:13" s="1" customFormat="1" x14ac:dyDescent="0.3">
      <c r="F131" s="1" t="s">
        <v>55</v>
      </c>
      <c r="G131" s="1">
        <f t="shared" si="25"/>
        <v>4</v>
      </c>
      <c r="H131" s="1">
        <f t="shared" si="26"/>
        <v>2</v>
      </c>
      <c r="I131" s="1">
        <f t="shared" ca="1" si="27"/>
        <v>5</v>
      </c>
      <c r="L131" s="1">
        <f>SUM(L126:L129)</f>
        <v>94</v>
      </c>
    </row>
    <row r="132" spans="5:13" s="1" customFormat="1" x14ac:dyDescent="0.3">
      <c r="G132" s="1">
        <f>SUM(G115:G131)</f>
        <v>91</v>
      </c>
      <c r="H132" s="1">
        <f>SUM(H115:H131)</f>
        <v>41</v>
      </c>
      <c r="I132" s="1">
        <f ca="1">SUM(I115:I130)</f>
        <v>84</v>
      </c>
    </row>
    <row r="133" spans="5:13" s="1" customFormat="1" x14ac:dyDescent="0.3">
      <c r="F133"/>
      <c r="G133"/>
      <c r="I133"/>
    </row>
    <row r="134" spans="5:13" x14ac:dyDescent="0.3">
      <c r="K134" s="4" t="s">
        <v>393</v>
      </c>
    </row>
    <row r="135" spans="5:13" s="1" customFormat="1" x14ac:dyDescent="0.3">
      <c r="E135" t="s">
        <v>11</v>
      </c>
      <c r="F135"/>
      <c r="G135"/>
      <c r="I135"/>
    </row>
    <row r="136" spans="5:13" x14ac:dyDescent="0.3">
      <c r="E136" s="1"/>
      <c r="F136" s="1" t="s">
        <v>193</v>
      </c>
      <c r="G136" s="1">
        <f>COUNTIFS($T$2:$T$95,$F136)</f>
        <v>7</v>
      </c>
      <c r="I136" s="1" t="str">
        <f ca="1">INDIRECT("'" &amp; $K$103 &amp; "'!$f" &amp; ROW())</f>
        <v>Blocker</v>
      </c>
      <c r="M136" t="s">
        <v>622</v>
      </c>
    </row>
    <row r="137" spans="5:13" x14ac:dyDescent="0.3">
      <c r="E137" s="1"/>
      <c r="F137" s="1" t="s">
        <v>194</v>
      </c>
      <c r="G137" s="1">
        <f>COUNTIFS($T$2:$T$95,$F137)</f>
        <v>56</v>
      </c>
      <c r="I137" s="1" t="str">
        <f ca="1">INDIRECT("'" &amp; $K$103 &amp; "'!$f" &amp; ROW())</f>
        <v>Critical</v>
      </c>
      <c r="K137" s="4" t="s">
        <v>216</v>
      </c>
      <c r="M137" t="s">
        <v>623</v>
      </c>
    </row>
    <row r="138" spans="5:13" x14ac:dyDescent="0.3">
      <c r="E138" s="1"/>
      <c r="F138" s="1" t="s">
        <v>195</v>
      </c>
      <c r="G138" s="1">
        <f>COUNTIFS($T$2:$T$95,$F138)</f>
        <v>31</v>
      </c>
      <c r="I138" s="1" t="str">
        <f ca="1">INDIRECT("'" &amp; $K$103 &amp; "'!$f" &amp; ROW())</f>
        <v>Major</v>
      </c>
    </row>
    <row r="139" spans="5:13" x14ac:dyDescent="0.3">
      <c r="G139">
        <f>SUM(G136:G138)</f>
        <v>94</v>
      </c>
      <c r="I139">
        <f ca="1">INDIRECT("'" &amp; $K$103 &amp; "'!$f" &amp; ROW())</f>
        <v>0</v>
      </c>
    </row>
    <row r="140" spans="5:13" x14ac:dyDescent="0.3">
      <c r="E140" s="1"/>
      <c r="F140" s="1"/>
      <c r="G140" s="1"/>
      <c r="I140" s="1"/>
    </row>
    <row r="141" spans="5:13" x14ac:dyDescent="0.3">
      <c r="E141" t="s">
        <v>173</v>
      </c>
      <c r="F141" t="s">
        <v>82</v>
      </c>
      <c r="G141">
        <f t="shared" ref="G141:G146" si="28">COUNTIFS($V$2:$V$95,$F141 &amp; "*")</f>
        <v>46</v>
      </c>
      <c r="I141" t="str">
        <f t="shared" ref="I141:I147" ca="1" si="29">INDIRECT("'" &amp; $K$103 &amp; "'!$f" &amp;ROW())</f>
        <v>Avitus</v>
      </c>
    </row>
    <row r="142" spans="5:13" s="1" customFormat="1" x14ac:dyDescent="0.3">
      <c r="E142"/>
      <c r="F142" t="s">
        <v>77</v>
      </c>
      <c r="G142">
        <f t="shared" si="28"/>
        <v>1</v>
      </c>
      <c r="I142" t="str">
        <f t="shared" ca="1" si="29"/>
        <v>Astra</v>
      </c>
    </row>
    <row r="143" spans="5:13" x14ac:dyDescent="0.3">
      <c r="F143" t="s">
        <v>43</v>
      </c>
      <c r="G143">
        <f t="shared" si="28"/>
        <v>11</v>
      </c>
      <c r="I143" t="str">
        <f t="shared" ca="1" si="29"/>
        <v>Atlas</v>
      </c>
    </row>
    <row r="144" spans="5:13" s="1" customFormat="1" x14ac:dyDescent="0.3">
      <c r="E144"/>
      <c r="F144" t="s">
        <v>29</v>
      </c>
      <c r="G144">
        <f t="shared" si="28"/>
        <v>32</v>
      </c>
      <c r="I144" t="str">
        <f t="shared" ca="1" si="29"/>
        <v>Aurora</v>
      </c>
    </row>
    <row r="145" spans="5:9" x14ac:dyDescent="0.3">
      <c r="F145" t="s">
        <v>476</v>
      </c>
      <c r="G145">
        <f t="shared" si="28"/>
        <v>1</v>
      </c>
      <c r="I145" t="str">
        <f t="shared" ca="1" si="29"/>
        <v>Axion</v>
      </c>
    </row>
    <row r="146" spans="5:9" x14ac:dyDescent="0.3">
      <c r="F146" t="s">
        <v>394</v>
      </c>
      <c r="G146">
        <f t="shared" si="28"/>
        <v>2</v>
      </c>
      <c r="I146" t="str">
        <f t="shared" ca="1" si="29"/>
        <v>PPI</v>
      </c>
    </row>
    <row r="147" spans="5:9" x14ac:dyDescent="0.3">
      <c r="F147" t="s">
        <v>156</v>
      </c>
      <c r="G147">
        <f>COUNTIFS($V$2:$V$81,$F147)</f>
        <v>0</v>
      </c>
      <c r="I147" t="str">
        <f t="shared" ca="1" si="29"/>
        <v>TS2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93</v>
      </c>
      <c r="I149" s="1">
        <f ca="1">SUM(I141:I147)</f>
        <v>0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2</v>
      </c>
      <c r="I152">
        <f ca="1">IFERROR(VLOOKUP($F152,INDIRECT("'"&amp;$K$103&amp;"'!$f$152:$i$164"),2,FALSE)," None Targeted")</f>
        <v>2</v>
      </c>
    </row>
    <row r="153" spans="5:9" x14ac:dyDescent="0.3">
      <c r="F153" t="s">
        <v>278</v>
      </c>
      <c r="G153">
        <f>COUNTIFS($M$2:$M$95,$F153)</f>
        <v>6</v>
      </c>
      <c r="I153">
        <f t="shared" ref="I153:I165" ca="1" si="30">IFERROR(VLOOKUP($F153,INDIRECT("'"&amp;$K$103&amp;"'!$f$152:$i$164"),2,FALSE)," None Targeted")</f>
        <v>7</v>
      </c>
    </row>
    <row r="154" spans="5:9" x14ac:dyDescent="0.3">
      <c r="F154" t="s">
        <v>493</v>
      </c>
      <c r="G154">
        <f t="shared" ref="G154:G165" si="31">COUNTIFS($M$2:$M$81,$F154)</f>
        <v>5</v>
      </c>
      <c r="I154">
        <f t="shared" ca="1" si="30"/>
        <v>5</v>
      </c>
    </row>
    <row r="155" spans="5:9" x14ac:dyDescent="0.3">
      <c r="F155" t="s">
        <v>494</v>
      </c>
      <c r="G155">
        <f t="shared" si="31"/>
        <v>1</v>
      </c>
      <c r="I155">
        <f t="shared" ca="1" si="30"/>
        <v>1</v>
      </c>
    </row>
    <row r="156" spans="5:9" x14ac:dyDescent="0.3">
      <c r="G156">
        <f t="shared" si="31"/>
        <v>0</v>
      </c>
      <c r="I156" t="str">
        <f t="shared" ca="1" si="30"/>
        <v xml:space="preserve"> None Targeted</v>
      </c>
    </row>
    <row r="157" spans="5:9" x14ac:dyDescent="0.3">
      <c r="G157">
        <f t="shared" si="31"/>
        <v>0</v>
      </c>
      <c r="I157" t="str">
        <f t="shared" ca="1" si="30"/>
        <v xml:space="preserve"> None Targeted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56" priority="4">
      <formula>IF(AND(F2 &lt;&gt; AE2, AE2 &lt;&gt; "NTR"), 1,0)</formula>
    </cfRule>
  </conditionalFormatting>
  <conditionalFormatting sqref="M2:M100">
    <cfRule type="expression" dxfId="55" priority="3">
      <formula>IF(AND(M2&lt;&gt;AF2,AF2 &lt;&gt; "---"),IF(AF2 &lt;&gt; "NoTarg",1,0),0)</formula>
    </cfRule>
  </conditionalFormatting>
  <conditionalFormatting sqref="L2:L100">
    <cfRule type="expression" dxfId="54" priority="2">
      <formula>IF(AND(L2 &lt;&gt; AG2, AG2 &lt;&gt; "NoWaive"), 1,0)</formula>
    </cfRule>
  </conditionalFormatting>
  <conditionalFormatting sqref="H2:H100">
    <cfRule type="expression" dxfId="53" priority="1">
      <formula>IF(AND(H2 &lt;&gt; AH2, AH2 &lt;&gt; "NTR"), 1,0)</formula>
    </cfRule>
  </conditionalFormatting>
  <conditionalFormatting sqref="A2:BA500">
    <cfRule type="expression" dxfId="52" priority="5">
      <formula>MOD(ROW(),2)=0</formula>
    </cfRule>
  </conditionalFormatting>
  <hyperlinks>
    <hyperlink ref="K115" r:id="rId1"/>
    <hyperlink ref="K1" location="'bugs-2017-02-28-1'!K118" display="Prev Notes"/>
    <hyperlink ref="N111" location="'bugs-2017-02-28-1'!A2" display="Top"/>
    <hyperlink ref="K124" location="OverTime!A1" display="OverTime"/>
    <hyperlink ref="K116" r:id="rId2"/>
    <hyperlink ref="E6" r:id="rId3" display="moorthy.mm@hpe.com"/>
    <hyperlink ref="E42" r:id="rId4" display="gabriel.vicoveanu@hpe.com"/>
    <hyperlink ref="E40" r:id="rId5" display="akshay.ballal@hpe.com"/>
    <hyperlink ref="K137" r:id="rId6"/>
    <hyperlink ref="K134" r:id="rId7"/>
    <hyperlink ref="E73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1924" r:id="rId12" name="Button 4">
              <controlPr defaultSize="0" print="0" autoFill="0" autoPict="0" macro="[0]!CopySheet" altText="CopySheet">
                <anchor moveWithCells="1">
                  <from>
                    <xdr:col>12</xdr:col>
                    <xdr:colOff>30480</xdr:colOff>
                    <xdr:row>139</xdr:row>
                    <xdr:rowOff>152400</xdr:rowOff>
                  </from>
                  <to>
                    <xdr:col>12</xdr:col>
                    <xdr:colOff>1333500</xdr:colOff>
                    <xdr:row>141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25" r:id="rId13" name="Button 5">
              <controlPr defaultSize="0" print="0" autoFill="0" autoPict="0" macro="[0]!FormatScrubSheet" altText="Format">
                <anchor moveWithCells="1">
                  <from>
                    <xdr:col>12</xdr:col>
                    <xdr:colOff>30480</xdr:colOff>
                    <xdr:row>141</xdr:row>
                    <xdr:rowOff>76200</xdr:rowOff>
                  </from>
                  <to>
                    <xdr:col>12</xdr:col>
                    <xdr:colOff>1371600</xdr:colOff>
                    <xdr:row>142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26" r:id="rId14" name="Button 6">
              <controlPr defaultSize="0" print="0" autoFill="0" autoPict="0" macro="[0]!ClearFilters" altText="Clear">
                <anchor moveWithCells="1">
                  <from>
                    <xdr:col>11</xdr:col>
                    <xdr:colOff>609600</xdr:colOff>
                    <xdr:row>111</xdr:row>
                    <xdr:rowOff>60960</xdr:rowOff>
                  </from>
                  <to>
                    <xdr:col>12</xdr:col>
                    <xdr:colOff>914400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27" r:id="rId15" name="Button 7">
              <controlPr defaultSize="0" print="0" autoFill="0" autoPict="0" macro="[0]!UnHideColumns">
                <anchor moveWithCells="1">
                  <from>
                    <xdr:col>11</xdr:col>
                    <xdr:colOff>617220</xdr:colOff>
                    <xdr:row>113</xdr:row>
                    <xdr:rowOff>15240</xdr:rowOff>
                  </from>
                  <to>
                    <xdr:col>12</xdr:col>
                    <xdr:colOff>914400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28" r:id="rId16" name="Button 8">
              <controlPr defaultSize="0" print="0" autoFill="0" autoPict="0" macro="[0]!ForReview">
                <anchor moveWithCells="1">
                  <from>
                    <xdr:col>13</xdr:col>
                    <xdr:colOff>609600</xdr:colOff>
                    <xdr:row>111</xdr:row>
                    <xdr:rowOff>7620</xdr:rowOff>
                  </from>
                  <to>
                    <xdr:col>13</xdr:col>
                    <xdr:colOff>1935480</xdr:colOff>
                    <xdr:row>112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29" r:id="rId17" name="Button 9">
              <controlPr defaultSize="0" print="0" autoFill="0" autoPict="0" macro="[0]!P0bugs">
                <anchor moveWithCells="1">
                  <from>
                    <xdr:col>13</xdr:col>
                    <xdr:colOff>609600</xdr:colOff>
                    <xdr:row>112</xdr:row>
                    <xdr:rowOff>106680</xdr:rowOff>
                  </from>
                  <to>
                    <xdr:col>13</xdr:col>
                    <xdr:colOff>2004060</xdr:colOff>
                    <xdr:row>113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30" r:id="rId18" name="Button 10">
              <controlPr defaultSize="0" print="0" autoFill="0" autoPict="0" macro="[0]!InPlay">
                <anchor moveWithCells="1">
                  <from>
                    <xdr:col>13</xdr:col>
                    <xdr:colOff>609600</xdr:colOff>
                    <xdr:row>113</xdr:row>
                    <xdr:rowOff>152400</xdr:rowOff>
                  </from>
                  <to>
                    <xdr:col>13</xdr:col>
                    <xdr:colOff>1981200</xdr:colOff>
                    <xdr:row>114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31" r:id="rId19" name="Button 11">
              <controlPr defaultSize="0" print="0" autoFill="0" autoPict="0" macro="[0]!TargettedBuilds">
                <anchor moveWithCells="1">
                  <from>
                    <xdr:col>13</xdr:col>
                    <xdr:colOff>609600</xdr:colOff>
                    <xdr:row>115</xdr:row>
                    <xdr:rowOff>15240</xdr:rowOff>
                  </from>
                  <to>
                    <xdr:col>13</xdr:col>
                    <xdr:colOff>1958340</xdr:colOff>
                    <xdr:row>116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32" r:id="rId20" name="Button 12">
              <controlPr defaultSize="0" print="0" autoFill="0" autoPict="0" macro="[0]!Waivers">
                <anchor moveWithCells="1">
                  <from>
                    <xdr:col>13</xdr:col>
                    <xdr:colOff>594360</xdr:colOff>
                    <xdr:row>116</xdr:row>
                    <xdr:rowOff>68580</xdr:rowOff>
                  </from>
                  <to>
                    <xdr:col>13</xdr:col>
                    <xdr:colOff>1935480</xdr:colOff>
                    <xdr:row>117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H174"/>
  <sheetViews>
    <sheetView zoomScale="65" zoomScaleNormal="65" workbookViewId="0">
      <pane ySplit="1" topLeftCell="A68" activePane="bottomLeft" state="frozen"/>
      <selection pane="bottomLeft" activeCell="K118" sqref="K118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25.88671875" customWidth="1"/>
    <col min="7" max="7" width="18.6640625" customWidth="1"/>
    <col min="8" max="8" width="5.109375" customWidth="1"/>
    <col min="9" max="9" width="20.88671875" customWidth="1"/>
    <col min="10" max="10" width="54.33203125" customWidth="1"/>
    <col min="11" max="11" width="56.44140625" customWidth="1"/>
    <col min="12" max="12" width="12.44140625" customWidth="1"/>
    <col min="13" max="13" width="24.33203125" customWidth="1"/>
    <col min="14" max="14" width="119.44140625" customWidth="1"/>
    <col min="15" max="15" width="25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88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27-Feb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15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11</v>
      </c>
      <c r="B2">
        <f t="shared" ref="B2:B33" si="1">DAYS360(AB2,$K$104)</f>
        <v>0</v>
      </c>
      <c r="C2" s="4">
        <f t="shared" ref="C2:C33" ca="1" si="2">HYPERLINK($N$174 &amp; INDIRECT("d" &amp; ROW()),INDIRECT("d" &amp; ROW()))</f>
        <v>96069</v>
      </c>
      <c r="D2">
        <v>96069</v>
      </c>
      <c r="E2" t="s">
        <v>510</v>
      </c>
      <c r="F2" t="s">
        <v>45</v>
      </c>
      <c r="G2" t="s">
        <v>511</v>
      </c>
      <c r="H2" t="s">
        <v>94</v>
      </c>
      <c r="I2" t="s">
        <v>24</v>
      </c>
      <c r="J2" t="s">
        <v>123</v>
      </c>
      <c r="K2" t="str">
        <f t="shared" ref="K2:K33" ca="1" si="3">IFERROR(VLOOKUP($D2,INDIRECT("'" &amp; $K$103 &amp; "'!$C$2:$k$90"),8,FALSE),"NTR")</f>
        <v>.</v>
      </c>
      <c r="L2" t="s">
        <v>484</v>
      </c>
      <c r="M2" t="s">
        <v>484</v>
      </c>
      <c r="N2" t="s">
        <v>486</v>
      </c>
      <c r="Q2" t="s">
        <v>21</v>
      </c>
      <c r="S2" t="s">
        <v>269</v>
      </c>
      <c r="T2" t="s">
        <v>36</v>
      </c>
      <c r="U2" t="s">
        <v>35</v>
      </c>
      <c r="V2" t="s">
        <v>190</v>
      </c>
      <c r="W2" t="s">
        <v>44</v>
      </c>
      <c r="X2" t="s">
        <v>47</v>
      </c>
      <c r="Y2" t="s">
        <v>484</v>
      </c>
      <c r="AA2" s="2">
        <v>42782.412199074075</v>
      </c>
      <c r="AB2" s="2">
        <v>42793.267997685187</v>
      </c>
      <c r="AD2">
        <v>9</v>
      </c>
      <c r="AE2" t="str">
        <f t="shared" ref="AE2:AE33" ca="1" si="4">IFERROR(VLOOKUP($D2,INDIRECT("'" &amp; $K$103 &amp; "'!$C$2:$K$90"),4,FALSE),"NTR")</f>
        <v>ADE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7</v>
      </c>
      <c r="B3">
        <f t="shared" si="1"/>
        <v>0</v>
      </c>
      <c r="C3" s="4">
        <f t="shared" ca="1" si="2"/>
        <v>96194</v>
      </c>
      <c r="D3">
        <v>96194</v>
      </c>
      <c r="E3" t="s">
        <v>56</v>
      </c>
      <c r="F3" t="s">
        <v>45</v>
      </c>
      <c r="G3" t="s">
        <v>482</v>
      </c>
      <c r="H3" t="s">
        <v>94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490</v>
      </c>
      <c r="P3" t="s">
        <v>98</v>
      </c>
      <c r="Q3" t="s">
        <v>21</v>
      </c>
      <c r="S3" t="s">
        <v>269</v>
      </c>
      <c r="T3" t="s">
        <v>23</v>
      </c>
      <c r="U3" t="s">
        <v>22</v>
      </c>
      <c r="V3" t="s">
        <v>29</v>
      </c>
      <c r="W3" t="s">
        <v>44</v>
      </c>
      <c r="X3" t="s">
        <v>154</v>
      </c>
      <c r="Y3" t="s">
        <v>484</v>
      </c>
      <c r="AA3" s="2">
        <v>42786.275914351849</v>
      </c>
      <c r="AB3" s="2">
        <v>42793.32440972222</v>
      </c>
      <c r="AD3">
        <v>16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P2</v>
      </c>
    </row>
    <row r="4" spans="1:34" x14ac:dyDescent="0.3">
      <c r="A4">
        <f t="shared" si="0"/>
        <v>6</v>
      </c>
      <c r="B4">
        <f t="shared" si="1"/>
        <v>0</v>
      </c>
      <c r="C4" s="4">
        <f t="shared" ca="1" si="2"/>
        <v>96222</v>
      </c>
      <c r="D4">
        <v>96222</v>
      </c>
      <c r="E4" t="s">
        <v>56</v>
      </c>
      <c r="F4" t="s">
        <v>45</v>
      </c>
      <c r="G4" t="s">
        <v>482</v>
      </c>
      <c r="H4" t="s">
        <v>94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526</v>
      </c>
      <c r="P4" t="s">
        <v>98</v>
      </c>
      <c r="Q4" t="s">
        <v>21</v>
      </c>
      <c r="S4" t="s">
        <v>269</v>
      </c>
      <c r="T4" t="s">
        <v>51</v>
      </c>
      <c r="U4" t="s">
        <v>35</v>
      </c>
      <c r="V4" t="s">
        <v>29</v>
      </c>
      <c r="W4" t="s">
        <v>44</v>
      </c>
      <c r="X4" t="s">
        <v>154</v>
      </c>
      <c r="Y4" t="s">
        <v>484</v>
      </c>
      <c r="AA4" s="2">
        <v>42787.250763888886</v>
      </c>
      <c r="AB4" s="2">
        <v>42793.603425925925</v>
      </c>
      <c r="AD4">
        <v>7</v>
      </c>
      <c r="AE4" t="str">
        <f t="shared" ca="1" si="4"/>
        <v>ADE</v>
      </c>
      <c r="AF4" t="str">
        <f t="shared" ca="1" si="5"/>
        <v xml:space="preserve"> ---</v>
      </c>
      <c r="AG4" t="str">
        <f t="shared" ca="1" si="6"/>
        <v>NoWaive</v>
      </c>
      <c r="AH4" t="str">
        <f t="shared" ca="1" si="7"/>
        <v>P2</v>
      </c>
    </row>
    <row r="5" spans="1:34" x14ac:dyDescent="0.3">
      <c r="A5">
        <f t="shared" si="0"/>
        <v>5</v>
      </c>
      <c r="B5">
        <f t="shared" si="1"/>
        <v>4</v>
      </c>
      <c r="C5" s="4">
        <f t="shared" ca="1" si="2"/>
        <v>96266</v>
      </c>
      <c r="D5">
        <v>96266</v>
      </c>
      <c r="E5" t="s">
        <v>412</v>
      </c>
      <c r="F5" t="s">
        <v>45</v>
      </c>
      <c r="G5" t="s">
        <v>46</v>
      </c>
      <c r="H5" t="s">
        <v>94</v>
      </c>
      <c r="J5" t="s">
        <v>123</v>
      </c>
      <c r="K5" t="str">
        <f t="shared" ca="1" si="3"/>
        <v>.</v>
      </c>
      <c r="L5" t="s">
        <v>484</v>
      </c>
      <c r="M5" t="s">
        <v>484</v>
      </c>
      <c r="N5" t="s">
        <v>527</v>
      </c>
      <c r="P5" t="s">
        <v>209</v>
      </c>
      <c r="Q5" t="s">
        <v>21</v>
      </c>
      <c r="S5" t="s">
        <v>269</v>
      </c>
      <c r="T5" t="s">
        <v>36</v>
      </c>
      <c r="U5" t="s">
        <v>35</v>
      </c>
      <c r="V5" t="s">
        <v>29</v>
      </c>
      <c r="W5" t="s">
        <v>44</v>
      </c>
      <c r="X5" t="s">
        <v>154</v>
      </c>
      <c r="Y5" t="s">
        <v>484</v>
      </c>
      <c r="AA5" s="2">
        <v>42788.11619212963</v>
      </c>
      <c r="AB5" s="2">
        <v>42789.074108796296</v>
      </c>
      <c r="AD5">
        <v>5</v>
      </c>
      <c r="AE5" t="str">
        <f t="shared" ca="1" si="4"/>
        <v>ADE</v>
      </c>
      <c r="AF5" t="str">
        <f t="shared" ca="1" si="5"/>
        <v xml:space="preserve"> ---</v>
      </c>
      <c r="AG5" t="str">
        <f t="shared" ca="1" si="6"/>
        <v>NoWaive</v>
      </c>
      <c r="AH5" t="str">
        <f t="shared" ca="1" si="7"/>
        <v>P2</v>
      </c>
    </row>
    <row r="6" spans="1:34" x14ac:dyDescent="0.3">
      <c r="A6">
        <f t="shared" si="0"/>
        <v>130</v>
      </c>
      <c r="B6">
        <f t="shared" si="1"/>
        <v>12</v>
      </c>
      <c r="C6" s="4">
        <f t="shared" ca="1" si="2"/>
        <v>90773</v>
      </c>
      <c r="D6">
        <v>90773</v>
      </c>
      <c r="E6" t="s">
        <v>412</v>
      </c>
      <c r="F6" t="s">
        <v>45</v>
      </c>
      <c r="G6" t="s">
        <v>46</v>
      </c>
      <c r="H6" t="s">
        <v>94</v>
      </c>
      <c r="I6" t="s">
        <v>30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294</v>
      </c>
      <c r="Q6" t="s">
        <v>82</v>
      </c>
      <c r="S6" t="s">
        <v>269</v>
      </c>
      <c r="T6" t="s">
        <v>36</v>
      </c>
      <c r="U6" t="s">
        <v>35</v>
      </c>
      <c r="V6" t="s">
        <v>29</v>
      </c>
      <c r="W6" t="s">
        <v>44</v>
      </c>
      <c r="X6" t="s">
        <v>272</v>
      </c>
      <c r="Y6" t="s">
        <v>100</v>
      </c>
      <c r="AA6" s="2">
        <v>42660.272858796299</v>
      </c>
      <c r="AB6" s="2">
        <v>42781.136886574073</v>
      </c>
      <c r="AD6">
        <v>5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>NoWaive</v>
      </c>
      <c r="AH6" t="str">
        <f t="shared" ca="1" si="7"/>
        <v>P2</v>
      </c>
    </row>
    <row r="7" spans="1:34" x14ac:dyDescent="0.3">
      <c r="A7">
        <f t="shared" si="0"/>
        <v>87</v>
      </c>
      <c r="B7">
        <f t="shared" si="1"/>
        <v>12</v>
      </c>
      <c r="C7" s="4">
        <f t="shared" ca="1" si="2"/>
        <v>93106</v>
      </c>
      <c r="D7">
        <v>93106</v>
      </c>
      <c r="E7" t="s">
        <v>412</v>
      </c>
      <c r="F7" t="s">
        <v>45</v>
      </c>
      <c r="G7" t="s">
        <v>46</v>
      </c>
      <c r="H7" t="s">
        <v>184</v>
      </c>
      <c r="I7" t="s">
        <v>245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295</v>
      </c>
      <c r="Q7" t="s">
        <v>82</v>
      </c>
      <c r="S7" t="s">
        <v>269</v>
      </c>
      <c r="T7" t="s">
        <v>36</v>
      </c>
      <c r="U7" t="s">
        <v>39</v>
      </c>
      <c r="V7" t="s">
        <v>82</v>
      </c>
      <c r="W7" t="s">
        <v>95</v>
      </c>
      <c r="X7" t="s">
        <v>272</v>
      </c>
      <c r="Y7" t="s">
        <v>100</v>
      </c>
      <c r="AA7" s="2">
        <v>42704.326469907406</v>
      </c>
      <c r="AB7" s="2">
        <v>42781.164571759262</v>
      </c>
      <c r="AD7">
        <v>4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P0</v>
      </c>
    </row>
    <row r="8" spans="1:34" x14ac:dyDescent="0.3">
      <c r="A8">
        <f t="shared" si="0"/>
        <v>40</v>
      </c>
      <c r="B8">
        <f t="shared" si="1"/>
        <v>4</v>
      </c>
      <c r="C8" s="4">
        <f t="shared" ca="1" si="2"/>
        <v>94665</v>
      </c>
      <c r="D8">
        <v>94665</v>
      </c>
      <c r="E8" t="s">
        <v>251</v>
      </c>
      <c r="F8" t="s">
        <v>45</v>
      </c>
      <c r="G8" t="s">
        <v>55</v>
      </c>
      <c r="H8" t="s">
        <v>184</v>
      </c>
      <c r="I8" t="s">
        <v>68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298</v>
      </c>
      <c r="Q8" t="s">
        <v>82</v>
      </c>
      <c r="S8" t="s">
        <v>269</v>
      </c>
      <c r="T8" t="s">
        <v>36</v>
      </c>
      <c r="U8" t="s">
        <v>35</v>
      </c>
      <c r="V8" t="s">
        <v>82</v>
      </c>
      <c r="W8" t="s">
        <v>95</v>
      </c>
      <c r="X8" t="s">
        <v>145</v>
      </c>
      <c r="Y8" t="s">
        <v>484</v>
      </c>
      <c r="Z8" t="s">
        <v>192</v>
      </c>
      <c r="AA8" s="2">
        <v>42752.942291666666</v>
      </c>
      <c r="AB8" s="2">
        <v>42789.958761574075</v>
      </c>
      <c r="AD8">
        <v>8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P0</v>
      </c>
    </row>
    <row r="9" spans="1:34" x14ac:dyDescent="0.3">
      <c r="A9">
        <f t="shared" si="0"/>
        <v>33</v>
      </c>
      <c r="B9">
        <f t="shared" si="1"/>
        <v>4</v>
      </c>
      <c r="C9" s="4">
        <f t="shared" ca="1" si="2"/>
        <v>94952</v>
      </c>
      <c r="D9">
        <v>94952</v>
      </c>
      <c r="E9" t="s">
        <v>251</v>
      </c>
      <c r="F9" t="s">
        <v>45</v>
      </c>
      <c r="G9" t="s">
        <v>55</v>
      </c>
      <c r="H9" t="s">
        <v>184</v>
      </c>
      <c r="I9" t="s">
        <v>68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301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145</v>
      </c>
      <c r="Y9" t="s">
        <v>484</v>
      </c>
      <c r="Z9" t="s">
        <v>192</v>
      </c>
      <c r="AA9" s="2">
        <v>42759.143217592595</v>
      </c>
      <c r="AB9" s="2">
        <v>42789.944895833331</v>
      </c>
      <c r="AD9">
        <v>4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P0</v>
      </c>
    </row>
    <row r="10" spans="1:34" x14ac:dyDescent="0.3">
      <c r="A10">
        <f t="shared" si="0"/>
        <v>32</v>
      </c>
      <c r="B10">
        <f t="shared" si="1"/>
        <v>20</v>
      </c>
      <c r="C10" s="4">
        <f t="shared" ca="1" si="2"/>
        <v>95010</v>
      </c>
      <c r="D10">
        <v>95010</v>
      </c>
      <c r="E10" t="s">
        <v>251</v>
      </c>
      <c r="F10" t="s">
        <v>45</v>
      </c>
      <c r="G10" t="s">
        <v>55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302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95</v>
      </c>
      <c r="X10" t="s">
        <v>145</v>
      </c>
      <c r="Y10" t="s">
        <v>484</v>
      </c>
      <c r="AA10" s="2">
        <v>42760.091064814813</v>
      </c>
      <c r="AB10" s="2">
        <v>42773.449907407405</v>
      </c>
      <c r="AD10">
        <v>6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P0</v>
      </c>
    </row>
    <row r="11" spans="1:34" x14ac:dyDescent="0.3">
      <c r="A11">
        <f t="shared" si="0"/>
        <v>31</v>
      </c>
      <c r="B11">
        <f t="shared" si="1"/>
        <v>6</v>
      </c>
      <c r="C11" s="4">
        <f t="shared" ca="1" si="2"/>
        <v>95080</v>
      </c>
      <c r="D11">
        <v>95080</v>
      </c>
      <c r="E11" t="s">
        <v>140</v>
      </c>
      <c r="F11" t="s">
        <v>45</v>
      </c>
      <c r="G11" t="s">
        <v>131</v>
      </c>
      <c r="H11" t="s">
        <v>184</v>
      </c>
      <c r="I11" t="s">
        <v>245</v>
      </c>
      <c r="J11" t="s">
        <v>123</v>
      </c>
      <c r="K11" t="str">
        <f t="shared" ca="1" si="3"/>
        <v>.</v>
      </c>
      <c r="L11" t="s">
        <v>484</v>
      </c>
      <c r="M11" t="s">
        <v>493</v>
      </c>
      <c r="N11" t="s">
        <v>303</v>
      </c>
      <c r="P11" t="s">
        <v>178</v>
      </c>
      <c r="Q11" t="s">
        <v>82</v>
      </c>
      <c r="S11" t="s">
        <v>269</v>
      </c>
      <c r="T11" t="s">
        <v>36</v>
      </c>
      <c r="U11" t="s">
        <v>22</v>
      </c>
      <c r="V11" t="s">
        <v>29</v>
      </c>
      <c r="W11" t="s">
        <v>107</v>
      </c>
      <c r="X11" t="s">
        <v>140</v>
      </c>
      <c r="Y11" t="s">
        <v>484</v>
      </c>
      <c r="AA11" s="2">
        <v>42761.819432870368</v>
      </c>
      <c r="AB11" s="2">
        <v>42787.022581018522</v>
      </c>
      <c r="AD11">
        <v>1</v>
      </c>
      <c r="AE11" t="str">
        <f t="shared" ca="1" si="4"/>
        <v>ADE</v>
      </c>
      <c r="AF11" t="str">
        <f t="shared" ca="1" si="5"/>
        <v>Avitus_1.4.0.57-20170301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19</v>
      </c>
      <c r="B12">
        <f t="shared" si="1"/>
        <v>13</v>
      </c>
      <c r="C12" s="4">
        <f t="shared" ca="1" si="2"/>
        <v>95630</v>
      </c>
      <c r="D12">
        <v>95630</v>
      </c>
      <c r="E12" t="s">
        <v>248</v>
      </c>
      <c r="F12" t="s">
        <v>45</v>
      </c>
      <c r="G12" t="s">
        <v>55</v>
      </c>
      <c r="H12" t="s">
        <v>94</v>
      </c>
      <c r="I12" t="s">
        <v>249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289</v>
      </c>
      <c r="Q12" t="s">
        <v>82</v>
      </c>
      <c r="S12" t="s">
        <v>269</v>
      </c>
      <c r="T12" t="s">
        <v>51</v>
      </c>
      <c r="U12" t="s">
        <v>39</v>
      </c>
      <c r="V12" t="s">
        <v>82</v>
      </c>
      <c r="W12" t="s">
        <v>95</v>
      </c>
      <c r="X12" t="s">
        <v>290</v>
      </c>
      <c r="Y12" t="s">
        <v>484</v>
      </c>
      <c r="AA12" s="2">
        <v>42774.405694444446</v>
      </c>
      <c r="AB12" s="2">
        <v>42780.191840277781</v>
      </c>
      <c r="AD12">
        <v>4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P2</v>
      </c>
    </row>
    <row r="13" spans="1:34" x14ac:dyDescent="0.3">
      <c r="A13">
        <f t="shared" si="0"/>
        <v>11</v>
      </c>
      <c r="B13">
        <f t="shared" si="1"/>
        <v>6</v>
      </c>
      <c r="C13" s="4">
        <f t="shared" ca="1" si="2"/>
        <v>96027</v>
      </c>
      <c r="D13">
        <v>96027</v>
      </c>
      <c r="E13" t="s">
        <v>138</v>
      </c>
      <c r="F13" t="s">
        <v>45</v>
      </c>
      <c r="G13" t="s">
        <v>445</v>
      </c>
      <c r="H13" t="s">
        <v>184</v>
      </c>
      <c r="I13" t="s">
        <v>68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458</v>
      </c>
      <c r="Q13" t="s">
        <v>82</v>
      </c>
      <c r="S13" t="s">
        <v>269</v>
      </c>
      <c r="T13" t="s">
        <v>23</v>
      </c>
      <c r="U13" t="s">
        <v>22</v>
      </c>
      <c r="V13" t="s">
        <v>29</v>
      </c>
      <c r="W13" t="s">
        <v>54</v>
      </c>
      <c r="X13" t="s">
        <v>412</v>
      </c>
      <c r="Y13" t="s">
        <v>484</v>
      </c>
      <c r="Z13" t="s">
        <v>119</v>
      </c>
      <c r="AA13" s="2">
        <v>42782.220729166664</v>
      </c>
      <c r="AB13" s="2">
        <v>42787.290520833332</v>
      </c>
      <c r="AD13">
        <v>2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6</v>
      </c>
      <c r="B14">
        <f t="shared" si="1"/>
        <v>5</v>
      </c>
      <c r="C14" s="4">
        <f t="shared" ca="1" si="2"/>
        <v>96257</v>
      </c>
      <c r="D14">
        <v>96257</v>
      </c>
      <c r="E14" t="s">
        <v>110</v>
      </c>
      <c r="F14" t="s">
        <v>45</v>
      </c>
      <c r="G14" t="s">
        <v>46</v>
      </c>
      <c r="H14" t="s">
        <v>94</v>
      </c>
      <c r="I14" t="s">
        <v>249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535</v>
      </c>
      <c r="Q14" t="s">
        <v>82</v>
      </c>
      <c r="S14" t="s">
        <v>269</v>
      </c>
      <c r="T14" t="s">
        <v>23</v>
      </c>
      <c r="U14" t="s">
        <v>39</v>
      </c>
      <c r="V14" t="s">
        <v>82</v>
      </c>
      <c r="W14" t="s">
        <v>90</v>
      </c>
      <c r="X14" t="s">
        <v>536</v>
      </c>
      <c r="Y14" t="s">
        <v>484</v>
      </c>
      <c r="AA14" s="2">
        <v>42787.972685185188</v>
      </c>
      <c r="AB14" s="2">
        <v>42788.34302083333</v>
      </c>
      <c r="AD14">
        <v>3</v>
      </c>
      <c r="AE14" t="str">
        <f t="shared" ca="1" si="4"/>
        <v>ADE</v>
      </c>
      <c r="AF14" t="str">
        <f t="shared" ca="1" si="5"/>
        <v xml:space="preserve"> ---</v>
      </c>
      <c r="AG14" t="str">
        <f t="shared" ca="1" si="6"/>
        <v>NoWaive</v>
      </c>
      <c r="AH14" t="str">
        <f t="shared" ca="1" si="7"/>
        <v>P2</v>
      </c>
    </row>
    <row r="15" spans="1:34" x14ac:dyDescent="0.3">
      <c r="A15">
        <f t="shared" si="0"/>
        <v>3</v>
      </c>
      <c r="B15">
        <f t="shared" si="1"/>
        <v>0</v>
      </c>
      <c r="C15" s="4">
        <f t="shared" ca="1" si="2"/>
        <v>96357</v>
      </c>
      <c r="D15">
        <v>96357</v>
      </c>
      <c r="E15" t="s">
        <v>248</v>
      </c>
      <c r="F15" t="s">
        <v>45</v>
      </c>
      <c r="G15" t="s">
        <v>55</v>
      </c>
      <c r="H15" t="s">
        <v>184</v>
      </c>
      <c r="I15" t="s">
        <v>81</v>
      </c>
      <c r="J15" t="s">
        <v>123</v>
      </c>
      <c r="K15" t="str">
        <f t="shared" ca="1" si="3"/>
        <v>NTR</v>
      </c>
      <c r="L15" t="s">
        <v>484</v>
      </c>
      <c r="M15" t="s">
        <v>484</v>
      </c>
      <c r="N15" t="s">
        <v>585</v>
      </c>
      <c r="Q15" t="s">
        <v>82</v>
      </c>
      <c r="S15" t="s">
        <v>269</v>
      </c>
      <c r="T15" t="s">
        <v>36</v>
      </c>
      <c r="U15" t="s">
        <v>35</v>
      </c>
      <c r="V15" t="s">
        <v>82</v>
      </c>
      <c r="W15" t="s">
        <v>95</v>
      </c>
      <c r="X15" t="s">
        <v>410</v>
      </c>
      <c r="Y15" t="s">
        <v>484</v>
      </c>
      <c r="AA15" s="2">
        <v>42790.228784722225</v>
      </c>
      <c r="AB15" s="2">
        <v>42793.251180555555</v>
      </c>
      <c r="AD15">
        <v>1</v>
      </c>
      <c r="AE15" t="str">
        <f t="shared" ca="1" si="4"/>
        <v>NTR</v>
      </c>
      <c r="AF15" t="str">
        <f t="shared" ca="1" si="5"/>
        <v>NoTarg</v>
      </c>
      <c r="AG15" t="str">
        <f t="shared" ca="1" si="6"/>
        <v>NoWaive</v>
      </c>
      <c r="AH15" t="str">
        <f t="shared" ca="1" si="7"/>
        <v>NTR</v>
      </c>
    </row>
    <row r="16" spans="1:34" x14ac:dyDescent="0.3">
      <c r="A16">
        <f t="shared" si="0"/>
        <v>3</v>
      </c>
      <c r="B16">
        <f t="shared" si="1"/>
        <v>0</v>
      </c>
      <c r="C16" s="4">
        <f t="shared" ca="1" si="2"/>
        <v>96363</v>
      </c>
      <c r="D16">
        <v>96363</v>
      </c>
      <c r="E16" t="s">
        <v>59</v>
      </c>
      <c r="F16" t="s">
        <v>45</v>
      </c>
      <c r="G16" t="s">
        <v>46</v>
      </c>
      <c r="H16" t="s">
        <v>184</v>
      </c>
      <c r="I16" t="s">
        <v>81</v>
      </c>
      <c r="J16" t="s">
        <v>123</v>
      </c>
      <c r="K16" t="str">
        <f t="shared" ca="1" si="3"/>
        <v>NTR</v>
      </c>
      <c r="L16" t="s">
        <v>484</v>
      </c>
      <c r="M16" t="s">
        <v>484</v>
      </c>
      <c r="N16" t="s">
        <v>586</v>
      </c>
      <c r="Q16" t="s">
        <v>82</v>
      </c>
      <c r="S16" t="s">
        <v>269</v>
      </c>
      <c r="T16" t="s">
        <v>23</v>
      </c>
      <c r="U16" t="s">
        <v>22</v>
      </c>
      <c r="V16" t="s">
        <v>82</v>
      </c>
      <c r="W16" t="s">
        <v>54</v>
      </c>
      <c r="X16" t="s">
        <v>410</v>
      </c>
      <c r="Y16" t="s">
        <v>484</v>
      </c>
      <c r="AA16" s="2">
        <v>42790.244618055556</v>
      </c>
      <c r="AB16" s="2">
        <v>42793.285196759258</v>
      </c>
      <c r="AD16">
        <v>1</v>
      </c>
      <c r="AE16" t="str">
        <f t="shared" ca="1" si="4"/>
        <v>NTR</v>
      </c>
      <c r="AF16" t="str">
        <f t="shared" ca="1" si="5"/>
        <v>NoTarg</v>
      </c>
      <c r="AG16" t="str">
        <f t="shared" ca="1" si="6"/>
        <v>NoWaive</v>
      </c>
      <c r="AH16" t="str">
        <f t="shared" ca="1" si="7"/>
        <v>NTR</v>
      </c>
    </row>
    <row r="17" spans="1:34" x14ac:dyDescent="0.3">
      <c r="A17">
        <f t="shared" si="0"/>
        <v>3</v>
      </c>
      <c r="B17">
        <f t="shared" si="1"/>
        <v>0</v>
      </c>
      <c r="C17" s="4">
        <f t="shared" ca="1" si="2"/>
        <v>96366</v>
      </c>
      <c r="D17">
        <v>96366</v>
      </c>
      <c r="E17" t="s">
        <v>59</v>
      </c>
      <c r="F17" t="s">
        <v>45</v>
      </c>
      <c r="G17" t="s">
        <v>46</v>
      </c>
      <c r="H17" t="s">
        <v>184</v>
      </c>
      <c r="I17" t="s">
        <v>81</v>
      </c>
      <c r="J17" t="s">
        <v>123</v>
      </c>
      <c r="K17" t="str">
        <f t="shared" ca="1" si="3"/>
        <v>NTR</v>
      </c>
      <c r="L17" t="s">
        <v>484</v>
      </c>
      <c r="M17" t="s">
        <v>484</v>
      </c>
      <c r="N17" t="s">
        <v>587</v>
      </c>
      <c r="P17" t="s">
        <v>117</v>
      </c>
      <c r="Q17" t="s">
        <v>82</v>
      </c>
      <c r="S17" t="s">
        <v>269</v>
      </c>
      <c r="T17" t="s">
        <v>36</v>
      </c>
      <c r="U17" t="s">
        <v>35</v>
      </c>
      <c r="V17" t="s">
        <v>82</v>
      </c>
      <c r="W17" t="s">
        <v>109</v>
      </c>
      <c r="X17" t="s">
        <v>410</v>
      </c>
      <c r="Y17" t="s">
        <v>484</v>
      </c>
      <c r="AA17" s="2">
        <v>42790.25513888889</v>
      </c>
      <c r="AB17" s="2">
        <v>42793.286423611113</v>
      </c>
      <c r="AD17">
        <v>1</v>
      </c>
      <c r="AE17" t="str">
        <f t="shared" ca="1" si="4"/>
        <v>NTR</v>
      </c>
      <c r="AF17" t="str">
        <f t="shared" ca="1" si="5"/>
        <v>NoTarg</v>
      </c>
      <c r="AG17" t="str">
        <f t="shared" ca="1" si="6"/>
        <v>NoWaive</v>
      </c>
      <c r="AH17" t="str">
        <f t="shared" ca="1" si="7"/>
        <v>NTR</v>
      </c>
    </row>
    <row r="18" spans="1:34" x14ac:dyDescent="0.3">
      <c r="A18">
        <f t="shared" si="0"/>
        <v>4</v>
      </c>
      <c r="B18">
        <f t="shared" si="1"/>
        <v>4</v>
      </c>
      <c r="C18" s="4">
        <f t="shared" ca="1" si="2"/>
        <v>96314</v>
      </c>
      <c r="D18">
        <v>96314</v>
      </c>
      <c r="E18" t="s">
        <v>515</v>
      </c>
      <c r="F18" t="s">
        <v>61</v>
      </c>
      <c r="G18" t="s">
        <v>516</v>
      </c>
      <c r="H18" t="s">
        <v>94</v>
      </c>
      <c r="J18" t="s">
        <v>123</v>
      </c>
      <c r="K18" t="str">
        <f t="shared" ca="1" si="3"/>
        <v>.</v>
      </c>
      <c r="L18" t="s">
        <v>484</v>
      </c>
      <c r="M18" t="s">
        <v>484</v>
      </c>
      <c r="N18" t="s">
        <v>537</v>
      </c>
      <c r="P18" t="s">
        <v>538</v>
      </c>
      <c r="Q18" t="s">
        <v>82</v>
      </c>
      <c r="S18" t="s">
        <v>269</v>
      </c>
      <c r="T18" t="s">
        <v>36</v>
      </c>
      <c r="U18" t="s">
        <v>22</v>
      </c>
      <c r="V18" t="s">
        <v>29</v>
      </c>
      <c r="W18" t="s">
        <v>44</v>
      </c>
      <c r="X18" t="s">
        <v>311</v>
      </c>
      <c r="Y18" t="s">
        <v>484</v>
      </c>
      <c r="AA18" s="2">
        <v>42789.124282407407</v>
      </c>
      <c r="AB18" s="2">
        <v>42789.124282407407</v>
      </c>
      <c r="AD18">
        <v>1</v>
      </c>
      <c r="AE18" t="str">
        <f t="shared" ca="1" si="4"/>
        <v>AntiVirus</v>
      </c>
      <c r="AF18" t="str">
        <f t="shared" ca="1" si="5"/>
        <v xml:space="preserve"> ---</v>
      </c>
      <c r="AG18" t="str">
        <f t="shared" ca="1" si="6"/>
        <v>NoWaive</v>
      </c>
      <c r="AH18" t="str">
        <f t="shared" ca="1" si="7"/>
        <v>P2</v>
      </c>
    </row>
    <row r="19" spans="1:34" x14ac:dyDescent="0.3">
      <c r="A19">
        <f t="shared" si="0"/>
        <v>0</v>
      </c>
      <c r="B19">
        <f t="shared" si="1"/>
        <v>0</v>
      </c>
      <c r="C19" s="4">
        <f t="shared" ca="1" si="2"/>
        <v>96433</v>
      </c>
      <c r="D19">
        <v>96433</v>
      </c>
      <c r="E19" t="s">
        <v>62</v>
      </c>
      <c r="F19" t="s">
        <v>63</v>
      </c>
      <c r="G19" t="s">
        <v>555</v>
      </c>
      <c r="H19" t="s">
        <v>94</v>
      </c>
      <c r="J19" t="s">
        <v>123</v>
      </c>
      <c r="K19" t="str">
        <f t="shared" ca="1" si="3"/>
        <v>NTR</v>
      </c>
      <c r="L19" t="s">
        <v>484</v>
      </c>
      <c r="M19" t="s">
        <v>484</v>
      </c>
      <c r="N19" t="s">
        <v>567</v>
      </c>
      <c r="Q19" t="s">
        <v>21</v>
      </c>
      <c r="S19" t="s">
        <v>269</v>
      </c>
      <c r="T19" t="s">
        <v>23</v>
      </c>
      <c r="U19" t="s">
        <v>50</v>
      </c>
      <c r="V19" t="s">
        <v>29</v>
      </c>
      <c r="W19" t="s">
        <v>107</v>
      </c>
      <c r="X19" t="s">
        <v>568</v>
      </c>
      <c r="Y19" t="s">
        <v>484</v>
      </c>
      <c r="AA19" s="2">
        <v>42793.521828703706</v>
      </c>
      <c r="AB19" s="2">
        <v>42793.521840277775</v>
      </c>
      <c r="AD19">
        <v>1</v>
      </c>
      <c r="AE19" t="str">
        <f t="shared" ca="1" si="4"/>
        <v>NTR</v>
      </c>
      <c r="AF19" t="str">
        <f t="shared" ca="1" si="5"/>
        <v>NoTarg</v>
      </c>
      <c r="AG19" t="str">
        <f t="shared" ca="1" si="6"/>
        <v>NoWaive</v>
      </c>
      <c r="AH19" t="str">
        <f t="shared" ca="1" si="7"/>
        <v>NTR</v>
      </c>
    </row>
    <row r="20" spans="1:34" x14ac:dyDescent="0.3">
      <c r="A20">
        <f t="shared" si="0"/>
        <v>109</v>
      </c>
      <c r="B20">
        <f t="shared" si="1"/>
        <v>12</v>
      </c>
      <c r="C20" s="4">
        <f t="shared" ca="1" si="2"/>
        <v>91980</v>
      </c>
      <c r="D20">
        <v>91980</v>
      </c>
      <c r="E20" t="s">
        <v>110</v>
      </c>
      <c r="F20" t="s">
        <v>63</v>
      </c>
      <c r="G20" t="s">
        <v>66</v>
      </c>
      <c r="H20" t="s">
        <v>184</v>
      </c>
      <c r="I20" t="s">
        <v>245</v>
      </c>
      <c r="J20" t="s">
        <v>123</v>
      </c>
      <c r="K20" t="str">
        <f t="shared" ca="1" si="3"/>
        <v>.</v>
      </c>
      <c r="L20" t="s">
        <v>484</v>
      </c>
      <c r="M20" t="s">
        <v>278</v>
      </c>
      <c r="N20" t="s">
        <v>305</v>
      </c>
      <c r="Q20" t="s">
        <v>82</v>
      </c>
      <c r="S20" t="s">
        <v>269</v>
      </c>
      <c r="T20" t="s">
        <v>36</v>
      </c>
      <c r="U20" t="s">
        <v>35</v>
      </c>
      <c r="V20" t="s">
        <v>29</v>
      </c>
      <c r="W20" t="s">
        <v>90</v>
      </c>
      <c r="X20" t="s">
        <v>62</v>
      </c>
      <c r="Y20" t="s">
        <v>484</v>
      </c>
      <c r="AA20" s="2">
        <v>42682.147974537038</v>
      </c>
      <c r="AB20" s="2">
        <v>42781.16033564815</v>
      </c>
      <c r="AD20">
        <v>6</v>
      </c>
      <c r="AE20" t="str">
        <f t="shared" ca="1" si="4"/>
        <v>AvatarFS</v>
      </c>
      <c r="AF20" t="str">
        <f t="shared" ca="1" si="5"/>
        <v>Avitus_1.4.0.56-20170222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95</v>
      </c>
      <c r="B21">
        <f t="shared" si="1"/>
        <v>7</v>
      </c>
      <c r="C21" s="4">
        <f t="shared" ca="1" si="2"/>
        <v>92712</v>
      </c>
      <c r="D21">
        <v>92712</v>
      </c>
      <c r="E21" t="s">
        <v>169</v>
      </c>
      <c r="F21" t="s">
        <v>63</v>
      </c>
      <c r="G21" t="s">
        <v>66</v>
      </c>
      <c r="H21" t="s">
        <v>184</v>
      </c>
      <c r="I21" t="s">
        <v>245</v>
      </c>
      <c r="J21" t="s">
        <v>123</v>
      </c>
      <c r="K21" t="str">
        <f t="shared" ca="1" si="3"/>
        <v>.</v>
      </c>
      <c r="L21" t="s">
        <v>484</v>
      </c>
      <c r="M21" t="s">
        <v>493</v>
      </c>
      <c r="N21" t="s">
        <v>306</v>
      </c>
      <c r="Q21" t="s">
        <v>82</v>
      </c>
      <c r="S21" t="s">
        <v>269</v>
      </c>
      <c r="T21" t="s">
        <v>36</v>
      </c>
      <c r="U21" t="s">
        <v>22</v>
      </c>
      <c r="V21" t="s">
        <v>29</v>
      </c>
      <c r="W21" t="s">
        <v>90</v>
      </c>
      <c r="X21" t="s">
        <v>62</v>
      </c>
      <c r="Y21" t="s">
        <v>484</v>
      </c>
      <c r="AA21" s="2">
        <v>42696.25440972222</v>
      </c>
      <c r="AB21" s="2">
        <v>42786.177071759259</v>
      </c>
      <c r="AD21">
        <v>7</v>
      </c>
      <c r="AE21" t="str">
        <f t="shared" ca="1" si="4"/>
        <v>AvatarFS</v>
      </c>
      <c r="AF21" t="str">
        <f t="shared" ca="1" si="5"/>
        <v>Avitus_1.4.0.57-20170301</v>
      </c>
      <c r="AG21" t="str">
        <f t="shared" ca="1" si="6"/>
        <v>NoWaive</v>
      </c>
      <c r="AH21" t="str">
        <f t="shared" ca="1" si="7"/>
        <v>P0</v>
      </c>
    </row>
    <row r="22" spans="1:34" x14ac:dyDescent="0.3">
      <c r="A22">
        <f t="shared" si="0"/>
        <v>89</v>
      </c>
      <c r="B22">
        <f t="shared" si="1"/>
        <v>19</v>
      </c>
      <c r="C22" s="4">
        <f t="shared" ca="1" si="2"/>
        <v>92985</v>
      </c>
      <c r="D22">
        <v>92985</v>
      </c>
      <c r="E22" t="s">
        <v>104</v>
      </c>
      <c r="F22" t="s">
        <v>63</v>
      </c>
      <c r="G22" t="s">
        <v>64</v>
      </c>
      <c r="H22" t="s">
        <v>184</v>
      </c>
      <c r="I22" t="s">
        <v>245</v>
      </c>
      <c r="J22" t="s">
        <v>123</v>
      </c>
      <c r="K22" t="str">
        <f t="shared" ca="1" si="3"/>
        <v>.</v>
      </c>
      <c r="L22" t="s">
        <v>484</v>
      </c>
      <c r="M22" t="s">
        <v>276</v>
      </c>
      <c r="N22" t="s">
        <v>307</v>
      </c>
      <c r="Q22" t="s">
        <v>82</v>
      </c>
      <c r="S22" t="s">
        <v>269</v>
      </c>
      <c r="T22" t="s">
        <v>36</v>
      </c>
      <c r="U22" t="s">
        <v>22</v>
      </c>
      <c r="V22" t="s">
        <v>29</v>
      </c>
      <c r="W22" t="s">
        <v>95</v>
      </c>
      <c r="X22" t="s">
        <v>62</v>
      </c>
      <c r="Y22" t="s">
        <v>484</v>
      </c>
      <c r="AA22" s="2">
        <v>42702.945590277777</v>
      </c>
      <c r="AB22" s="2">
        <v>42774.279618055552</v>
      </c>
      <c r="AD22">
        <v>5</v>
      </c>
      <c r="AE22" t="str">
        <f t="shared" ca="1" si="4"/>
        <v>AvatarFS</v>
      </c>
      <c r="AF22" t="str">
        <f t="shared" ca="1" si="5"/>
        <v>Avitus_1.4.0.55-20170215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47</v>
      </c>
      <c r="B23">
        <f t="shared" si="1"/>
        <v>3</v>
      </c>
      <c r="C23" s="4">
        <f t="shared" ca="1" si="2"/>
        <v>94384</v>
      </c>
      <c r="D23">
        <v>94384</v>
      </c>
      <c r="E23" t="s">
        <v>130</v>
      </c>
      <c r="F23" t="s">
        <v>63</v>
      </c>
      <c r="G23" t="s">
        <v>64</v>
      </c>
      <c r="H23" t="s">
        <v>184</v>
      </c>
      <c r="I23" t="s">
        <v>81</v>
      </c>
      <c r="J23" t="s">
        <v>123</v>
      </c>
      <c r="K23" t="str">
        <f t="shared" ca="1" si="3"/>
        <v>NTR</v>
      </c>
      <c r="L23" t="s">
        <v>484</v>
      </c>
      <c r="M23" t="s">
        <v>484</v>
      </c>
      <c r="N23" t="s">
        <v>308</v>
      </c>
      <c r="Q23" t="s">
        <v>82</v>
      </c>
      <c r="S23" t="s">
        <v>269</v>
      </c>
      <c r="T23" t="s">
        <v>36</v>
      </c>
      <c r="U23" t="s">
        <v>22</v>
      </c>
      <c r="V23" t="s">
        <v>82</v>
      </c>
      <c r="W23" t="s">
        <v>90</v>
      </c>
      <c r="X23" t="s">
        <v>300</v>
      </c>
      <c r="Y23" t="s">
        <v>484</v>
      </c>
      <c r="AA23" s="2">
        <v>42745.123425925929</v>
      </c>
      <c r="AB23" s="2">
        <v>42790.00309027778</v>
      </c>
      <c r="AD23">
        <v>8</v>
      </c>
      <c r="AE23" t="str">
        <f t="shared" ca="1" si="4"/>
        <v>NTR</v>
      </c>
      <c r="AF23" t="str">
        <f t="shared" ca="1" si="5"/>
        <v>NoTarg</v>
      </c>
      <c r="AG23" t="str">
        <f t="shared" ca="1" si="6"/>
        <v>NoWaive</v>
      </c>
      <c r="AH23" t="str">
        <f t="shared" ca="1" si="7"/>
        <v>NTR</v>
      </c>
    </row>
    <row r="24" spans="1:34" x14ac:dyDescent="0.3">
      <c r="A24">
        <f t="shared" si="0"/>
        <v>30</v>
      </c>
      <c r="B24">
        <f t="shared" si="1"/>
        <v>19</v>
      </c>
      <c r="C24" s="4">
        <f t="shared" ca="1" si="2"/>
        <v>95107</v>
      </c>
      <c r="D24">
        <v>95107</v>
      </c>
      <c r="E24" t="s">
        <v>146</v>
      </c>
      <c r="F24" t="s">
        <v>63</v>
      </c>
      <c r="G24" t="s">
        <v>66</v>
      </c>
      <c r="H24" t="s">
        <v>184</v>
      </c>
      <c r="I24" t="s">
        <v>245</v>
      </c>
      <c r="J24" t="s">
        <v>123</v>
      </c>
      <c r="K24" t="str">
        <f t="shared" ca="1" si="3"/>
        <v>.</v>
      </c>
      <c r="L24" t="s">
        <v>484</v>
      </c>
      <c r="M24" t="s">
        <v>278</v>
      </c>
      <c r="N24" t="s">
        <v>309</v>
      </c>
      <c r="P24" t="s">
        <v>210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54</v>
      </c>
      <c r="X24" t="s">
        <v>146</v>
      </c>
      <c r="Y24" t="s">
        <v>484</v>
      </c>
      <c r="AA24" s="2">
        <v>42762.147650462961</v>
      </c>
      <c r="AB24" s="2">
        <v>42774.00885416667</v>
      </c>
      <c r="AD24">
        <v>2</v>
      </c>
      <c r="AE24" t="str">
        <f t="shared" ca="1" si="4"/>
        <v>AvatarFS</v>
      </c>
      <c r="AF24" t="str">
        <f t="shared" ca="1" si="5"/>
        <v>Avitus_1.4.0.56-20170222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11</v>
      </c>
      <c r="B25">
        <f t="shared" si="1"/>
        <v>5</v>
      </c>
      <c r="C25" s="4">
        <f t="shared" ca="1" si="2"/>
        <v>96022</v>
      </c>
      <c r="D25">
        <v>96022</v>
      </c>
      <c r="E25" t="s">
        <v>99</v>
      </c>
      <c r="F25" t="s">
        <v>63</v>
      </c>
      <c r="G25" t="s">
        <v>446</v>
      </c>
      <c r="H25" t="s">
        <v>184</v>
      </c>
      <c r="I25" t="s">
        <v>245</v>
      </c>
      <c r="J25" t="s">
        <v>123</v>
      </c>
      <c r="K25" t="str">
        <f t="shared" ca="1" si="3"/>
        <v>.</v>
      </c>
      <c r="L25" t="s">
        <v>484</v>
      </c>
      <c r="M25" t="s">
        <v>494</v>
      </c>
      <c r="N25" t="s">
        <v>459</v>
      </c>
      <c r="P25" t="s">
        <v>101</v>
      </c>
      <c r="Q25" t="s">
        <v>82</v>
      </c>
      <c r="S25" t="s">
        <v>269</v>
      </c>
      <c r="T25" t="s">
        <v>51</v>
      </c>
      <c r="U25" t="s">
        <v>35</v>
      </c>
      <c r="V25" t="s">
        <v>29</v>
      </c>
      <c r="W25" t="s">
        <v>54</v>
      </c>
      <c r="X25" t="s">
        <v>412</v>
      </c>
      <c r="Y25" t="s">
        <v>103</v>
      </c>
      <c r="AA25" s="2">
        <v>42782.211585648147</v>
      </c>
      <c r="AB25" s="2">
        <v>42788.656655092593</v>
      </c>
      <c r="AD25">
        <v>4</v>
      </c>
      <c r="AE25" t="str">
        <f t="shared" ca="1" si="4"/>
        <v>AvatarFS</v>
      </c>
      <c r="AF25" t="str">
        <f t="shared" ca="1" si="5"/>
        <v>Avitus_1.4.0.58-20170308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328</v>
      </c>
      <c r="B26">
        <f t="shared" si="1"/>
        <v>37</v>
      </c>
      <c r="C26" s="4">
        <f t="shared" ca="1" si="2"/>
        <v>79691</v>
      </c>
      <c r="D26">
        <v>79691</v>
      </c>
      <c r="E26" t="s">
        <v>69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310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95</v>
      </c>
      <c r="X26" t="s">
        <v>311</v>
      </c>
      <c r="Y26" t="s">
        <v>484</v>
      </c>
      <c r="Z26" t="s">
        <v>312</v>
      </c>
      <c r="AA26" s="2">
        <v>42458.048437500001</v>
      </c>
      <c r="AB26" s="2">
        <v>42755.033599537041</v>
      </c>
      <c r="AD26">
        <v>6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236</v>
      </c>
      <c r="B27">
        <f t="shared" si="1"/>
        <v>20</v>
      </c>
      <c r="C27" s="4">
        <f t="shared" ca="1" si="2"/>
        <v>85572</v>
      </c>
      <c r="D27">
        <v>85572</v>
      </c>
      <c r="E27" t="s">
        <v>252</v>
      </c>
      <c r="F27" t="s">
        <v>70</v>
      </c>
      <c r="G27" t="s">
        <v>71</v>
      </c>
      <c r="H27" t="s">
        <v>184</v>
      </c>
      <c r="I27" t="s">
        <v>81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313</v>
      </c>
      <c r="Q27" t="s">
        <v>82</v>
      </c>
      <c r="S27" t="s">
        <v>269</v>
      </c>
      <c r="T27" t="s">
        <v>23</v>
      </c>
      <c r="U27" t="s">
        <v>39</v>
      </c>
      <c r="V27" t="s">
        <v>82</v>
      </c>
      <c r="W27" t="s">
        <v>95</v>
      </c>
      <c r="X27" t="s">
        <v>272</v>
      </c>
      <c r="Y27" t="s">
        <v>484</v>
      </c>
      <c r="AA27" s="2">
        <v>42552.705081018517</v>
      </c>
      <c r="AB27" s="2">
        <v>42773.558530092596</v>
      </c>
      <c r="AD27">
        <v>6</v>
      </c>
      <c r="AE27" t="str">
        <f t="shared" ca="1" si="4"/>
        <v>Documentation</v>
      </c>
      <c r="AF27" t="str">
        <f t="shared" ca="1" si="5"/>
        <v xml:space="preserve"> ---</v>
      </c>
      <c r="AG27" t="str">
        <f t="shared" ca="1" si="6"/>
        <v>NoWaive</v>
      </c>
      <c r="AH27" t="str">
        <f t="shared" ca="1" si="7"/>
        <v>P0</v>
      </c>
    </row>
    <row r="28" spans="1:34" x14ac:dyDescent="0.3">
      <c r="A28">
        <f t="shared" si="0"/>
        <v>178</v>
      </c>
      <c r="B28">
        <f t="shared" si="1"/>
        <v>37</v>
      </c>
      <c r="C28" s="4">
        <f t="shared" ca="1" si="2"/>
        <v>88250</v>
      </c>
      <c r="D28">
        <v>88250</v>
      </c>
      <c r="E28" t="s">
        <v>72</v>
      </c>
      <c r="F28" t="s">
        <v>70</v>
      </c>
      <c r="G28" t="s">
        <v>71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314</v>
      </c>
      <c r="Q28" t="s">
        <v>82</v>
      </c>
      <c r="S28" t="s">
        <v>269</v>
      </c>
      <c r="T28" t="s">
        <v>23</v>
      </c>
      <c r="U28" t="s">
        <v>39</v>
      </c>
      <c r="V28" t="s">
        <v>82</v>
      </c>
      <c r="W28" t="s">
        <v>105</v>
      </c>
      <c r="X28" t="s">
        <v>315</v>
      </c>
      <c r="Y28" t="s">
        <v>484</v>
      </c>
      <c r="Z28" t="s">
        <v>316</v>
      </c>
      <c r="AA28" s="2">
        <v>42611.350347222222</v>
      </c>
      <c r="AB28" s="2">
        <v>42755.033576388887</v>
      </c>
      <c r="AD28">
        <v>7</v>
      </c>
      <c r="AE28" t="str">
        <f t="shared" ca="1" si="4"/>
        <v>Documentation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4</v>
      </c>
      <c r="B29">
        <f t="shared" si="1"/>
        <v>4</v>
      </c>
      <c r="C29" s="4">
        <f t="shared" ca="1" si="2"/>
        <v>96299</v>
      </c>
      <c r="D29">
        <v>96299</v>
      </c>
      <c r="E29" t="s">
        <v>529</v>
      </c>
      <c r="F29" t="s">
        <v>253</v>
      </c>
      <c r="G29" t="s">
        <v>256</v>
      </c>
      <c r="H29" t="s">
        <v>94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528</v>
      </c>
      <c r="Q29" t="s">
        <v>21</v>
      </c>
      <c r="S29" t="s">
        <v>269</v>
      </c>
      <c r="T29" t="s">
        <v>23</v>
      </c>
      <c r="U29" t="s">
        <v>50</v>
      </c>
      <c r="V29" t="s">
        <v>82</v>
      </c>
      <c r="W29" t="s">
        <v>40</v>
      </c>
      <c r="X29" t="s">
        <v>529</v>
      </c>
      <c r="Y29" t="s">
        <v>484</v>
      </c>
      <c r="AA29" s="2">
        <v>42789.002500000002</v>
      </c>
      <c r="AB29" s="2">
        <v>42789.549409722225</v>
      </c>
      <c r="AD29">
        <v>4</v>
      </c>
      <c r="AE29" t="str">
        <f t="shared" ca="1" si="4"/>
        <v>File Access Auditing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P2</v>
      </c>
    </row>
    <row r="30" spans="1:34" x14ac:dyDescent="0.3">
      <c r="A30">
        <f t="shared" si="0"/>
        <v>21</v>
      </c>
      <c r="B30">
        <f t="shared" si="1"/>
        <v>7</v>
      </c>
      <c r="C30" s="4">
        <f t="shared" ca="1" si="2"/>
        <v>95467</v>
      </c>
      <c r="D30">
        <v>95467</v>
      </c>
      <c r="E30" t="s">
        <v>318</v>
      </c>
      <c r="F30" t="s">
        <v>253</v>
      </c>
      <c r="G30" t="s">
        <v>255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321</v>
      </c>
      <c r="P30" t="s">
        <v>495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95</v>
      </c>
      <c r="X30" t="s">
        <v>318</v>
      </c>
      <c r="Y30" t="s">
        <v>484</v>
      </c>
      <c r="Z30" t="s">
        <v>319</v>
      </c>
      <c r="AA30" s="2">
        <v>42772.090266203704</v>
      </c>
      <c r="AB30" s="2">
        <v>42786.872777777775</v>
      </c>
      <c r="AD30">
        <v>3</v>
      </c>
      <c r="AE30" t="str">
        <f t="shared" ca="1" si="4"/>
        <v>File Access Auditing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P0</v>
      </c>
    </row>
    <row r="31" spans="1:34" x14ac:dyDescent="0.3">
      <c r="A31">
        <f t="shared" si="0"/>
        <v>21</v>
      </c>
      <c r="B31">
        <f t="shared" si="1"/>
        <v>0</v>
      </c>
      <c r="C31" s="4">
        <f t="shared" ca="1" si="2"/>
        <v>95509</v>
      </c>
      <c r="D31">
        <v>95509</v>
      </c>
      <c r="E31" t="s">
        <v>113</v>
      </c>
      <c r="F31" t="s">
        <v>253</v>
      </c>
      <c r="G31" t="s">
        <v>256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322</v>
      </c>
      <c r="Q31" t="s">
        <v>82</v>
      </c>
      <c r="S31" t="s">
        <v>269</v>
      </c>
      <c r="T31" t="s">
        <v>23</v>
      </c>
      <c r="U31" t="s">
        <v>50</v>
      </c>
      <c r="V31" t="s">
        <v>82</v>
      </c>
      <c r="W31" t="s">
        <v>105</v>
      </c>
      <c r="X31" t="s">
        <v>272</v>
      </c>
      <c r="Y31" t="s">
        <v>484</v>
      </c>
      <c r="Z31" t="s">
        <v>319</v>
      </c>
      <c r="AA31" s="2">
        <v>42772.43105324074</v>
      </c>
      <c r="AB31" s="2">
        <v>42793.71675925926</v>
      </c>
      <c r="AD31">
        <v>3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17</v>
      </c>
      <c r="B32">
        <f t="shared" si="1"/>
        <v>0</v>
      </c>
      <c r="C32" s="4">
        <f t="shared" ca="1" si="2"/>
        <v>95735</v>
      </c>
      <c r="D32">
        <v>95735</v>
      </c>
      <c r="E32" t="s">
        <v>259</v>
      </c>
      <c r="F32" t="s">
        <v>253</v>
      </c>
      <c r="G32" t="s">
        <v>258</v>
      </c>
      <c r="H32" t="s">
        <v>94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539</v>
      </c>
      <c r="Q32" t="s">
        <v>82</v>
      </c>
      <c r="S32" t="s">
        <v>269</v>
      </c>
      <c r="T32" t="s">
        <v>36</v>
      </c>
      <c r="U32" t="s">
        <v>39</v>
      </c>
      <c r="V32" t="s">
        <v>82</v>
      </c>
      <c r="W32" t="s">
        <v>172</v>
      </c>
      <c r="X32" t="s">
        <v>325</v>
      </c>
      <c r="Y32" t="s">
        <v>484</v>
      </c>
      <c r="AA32" s="2">
        <v>42776.532141203701</v>
      </c>
      <c r="AB32" s="2">
        <v>42793.477546296293</v>
      </c>
      <c r="AD32">
        <v>8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P2</v>
      </c>
    </row>
    <row r="33" spans="1:34" x14ac:dyDescent="0.3">
      <c r="A33">
        <f t="shared" si="0"/>
        <v>13</v>
      </c>
      <c r="B33">
        <f t="shared" si="1"/>
        <v>5</v>
      </c>
      <c r="C33" s="4">
        <f t="shared" ca="1" si="2"/>
        <v>95924</v>
      </c>
      <c r="D33">
        <v>95924</v>
      </c>
      <c r="E33" t="s">
        <v>413</v>
      </c>
      <c r="F33" t="s">
        <v>253</v>
      </c>
      <c r="G33" t="s">
        <v>255</v>
      </c>
      <c r="H33" t="s">
        <v>184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493</v>
      </c>
      <c r="N33" t="s">
        <v>436</v>
      </c>
      <c r="P33" t="s">
        <v>496</v>
      </c>
      <c r="Q33" t="s">
        <v>82</v>
      </c>
      <c r="S33" t="s">
        <v>269</v>
      </c>
      <c r="T33" t="s">
        <v>36</v>
      </c>
      <c r="U33" t="s">
        <v>22</v>
      </c>
      <c r="V33" t="s">
        <v>82</v>
      </c>
      <c r="W33" t="s">
        <v>95</v>
      </c>
      <c r="X33" t="s">
        <v>257</v>
      </c>
      <c r="Y33" t="s">
        <v>484</v>
      </c>
      <c r="Z33" t="s">
        <v>319</v>
      </c>
      <c r="AA33" s="2">
        <v>42780.984467592592</v>
      </c>
      <c r="AB33" s="2">
        <v>42788.437638888892</v>
      </c>
      <c r="AD33">
        <v>4</v>
      </c>
      <c r="AE33" t="str">
        <f t="shared" ca="1" si="4"/>
        <v>File Access Auditing</v>
      </c>
      <c r="AF33" t="str">
        <f t="shared" ca="1" si="5"/>
        <v>Avitus_1.4.0.57-20170301</v>
      </c>
      <c r="AG33" t="str">
        <f t="shared" ca="1" si="6"/>
        <v>NoWaive</v>
      </c>
      <c r="AH33" t="str">
        <f t="shared" ca="1" si="7"/>
        <v>P0</v>
      </c>
    </row>
    <row r="34" spans="1:34" x14ac:dyDescent="0.3">
      <c r="A34">
        <f t="shared" ref="A34:A65" si="8">DAYS360(AA34,$K$104)</f>
        <v>11</v>
      </c>
      <c r="B34">
        <f t="shared" ref="B34:B65" si="9">DAYS360(AB34,$K$104)</f>
        <v>4</v>
      </c>
      <c r="C34" s="4">
        <f t="shared" ref="C34:C65" ca="1" si="10">HYPERLINK($N$174 &amp; INDIRECT("d" &amp; ROW()),INDIRECT("d" &amp; ROW()))</f>
        <v>96117</v>
      </c>
      <c r="D34">
        <v>96117</v>
      </c>
      <c r="E34" t="s">
        <v>438</v>
      </c>
      <c r="F34" t="s">
        <v>253</v>
      </c>
      <c r="G34" t="s">
        <v>256</v>
      </c>
      <c r="H34" t="s">
        <v>94</v>
      </c>
      <c r="J34" t="s">
        <v>123</v>
      </c>
      <c r="K34" t="str">
        <f t="shared" ref="K34:K65" ca="1" si="11">IFERROR(VLOOKUP($D34,INDIRECT("'" &amp; $K$103 &amp; "'!$C$2:$k$90"),8,FALSE),"NTR")</f>
        <v>.</v>
      </c>
      <c r="L34" t="s">
        <v>484</v>
      </c>
      <c r="M34" t="s">
        <v>484</v>
      </c>
      <c r="N34" t="s">
        <v>473</v>
      </c>
      <c r="Q34" t="s">
        <v>82</v>
      </c>
      <c r="S34" t="s">
        <v>269</v>
      </c>
      <c r="T34" t="s">
        <v>23</v>
      </c>
      <c r="U34" t="s">
        <v>39</v>
      </c>
      <c r="V34" t="s">
        <v>82</v>
      </c>
      <c r="W34" t="s">
        <v>95</v>
      </c>
      <c r="X34" t="s">
        <v>438</v>
      </c>
      <c r="Y34" t="s">
        <v>484</v>
      </c>
      <c r="AA34" s="2">
        <v>42782.985868055555</v>
      </c>
      <c r="AB34" s="2">
        <v>42789.194328703707</v>
      </c>
      <c r="AD34">
        <v>3</v>
      </c>
      <c r="AE34" t="str">
        <f t="shared" ref="AE34:AE65" ca="1" si="12">IFERROR(VLOOKUP($D34,INDIRECT("'" &amp; $K$103 &amp; "'!$C$2:$K$90"),4,FALSE),"NTR")</f>
        <v>File Access Auditing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P2</v>
      </c>
    </row>
    <row r="35" spans="1:34" x14ac:dyDescent="0.3">
      <c r="A35">
        <f t="shared" si="8"/>
        <v>8</v>
      </c>
      <c r="B35">
        <f t="shared" si="9"/>
        <v>5</v>
      </c>
      <c r="C35" s="4">
        <f t="shared" ca="1" si="10"/>
        <v>96182</v>
      </c>
      <c r="D35">
        <v>96182</v>
      </c>
      <c r="E35" t="s">
        <v>315</v>
      </c>
      <c r="F35" t="s">
        <v>253</v>
      </c>
      <c r="G35" t="s">
        <v>254</v>
      </c>
      <c r="H35" t="s">
        <v>184</v>
      </c>
      <c r="I35" t="s">
        <v>68</v>
      </c>
      <c r="J35" t="s">
        <v>123</v>
      </c>
      <c r="K35" t="str">
        <f t="shared" ca="1" si="11"/>
        <v>.</v>
      </c>
      <c r="L35" t="s">
        <v>484</v>
      </c>
      <c r="M35" t="s">
        <v>493</v>
      </c>
      <c r="N35" t="s">
        <v>498</v>
      </c>
      <c r="Q35" t="s">
        <v>82</v>
      </c>
      <c r="S35" t="s">
        <v>269</v>
      </c>
      <c r="T35" t="s">
        <v>36</v>
      </c>
      <c r="U35" t="s">
        <v>39</v>
      </c>
      <c r="V35" t="s">
        <v>82</v>
      </c>
      <c r="W35" t="s">
        <v>499</v>
      </c>
      <c r="X35" t="s">
        <v>315</v>
      </c>
      <c r="Y35" t="s">
        <v>484</v>
      </c>
      <c r="Z35" t="s">
        <v>319</v>
      </c>
      <c r="AA35" s="2">
        <v>42785.992384259262</v>
      </c>
      <c r="AB35" s="2">
        <v>42788.438993055555</v>
      </c>
      <c r="AD35">
        <v>3</v>
      </c>
      <c r="AE35" t="str">
        <f t="shared" ca="1" si="12"/>
        <v>File Access Auditing</v>
      </c>
      <c r="AF35" t="str">
        <f t="shared" ca="1" si="13"/>
        <v>Avitus_1.4.0.57-20170301</v>
      </c>
      <c r="AG35" t="str">
        <f t="shared" ca="1" si="14"/>
        <v>NoWaive</v>
      </c>
      <c r="AH35" t="str">
        <f t="shared" ca="1" si="15"/>
        <v>P0</v>
      </c>
    </row>
    <row r="36" spans="1:34" x14ac:dyDescent="0.3">
      <c r="A36">
        <f t="shared" si="8"/>
        <v>1</v>
      </c>
      <c r="B36">
        <f t="shared" si="9"/>
        <v>0</v>
      </c>
      <c r="C36" s="4">
        <f t="shared" ca="1" si="10"/>
        <v>96393</v>
      </c>
      <c r="D36">
        <v>96393</v>
      </c>
      <c r="E36" t="s">
        <v>113</v>
      </c>
      <c r="F36" t="s">
        <v>253</v>
      </c>
      <c r="G36" t="s">
        <v>256</v>
      </c>
      <c r="H36" t="s">
        <v>94</v>
      </c>
      <c r="J36" t="s">
        <v>123</v>
      </c>
      <c r="K36" t="str">
        <f t="shared" ca="1" si="11"/>
        <v>NTR</v>
      </c>
      <c r="L36" t="s">
        <v>484</v>
      </c>
      <c r="M36" t="s">
        <v>484</v>
      </c>
      <c r="N36" t="s">
        <v>588</v>
      </c>
      <c r="Q36" t="s">
        <v>82</v>
      </c>
      <c r="S36" t="s">
        <v>269</v>
      </c>
      <c r="T36" t="s">
        <v>36</v>
      </c>
      <c r="U36" t="s">
        <v>39</v>
      </c>
      <c r="V36" t="s">
        <v>82</v>
      </c>
      <c r="W36" t="s">
        <v>95</v>
      </c>
      <c r="X36" t="s">
        <v>438</v>
      </c>
      <c r="Y36" t="s">
        <v>484</v>
      </c>
      <c r="AA36" s="2">
        <v>42792.862442129626</v>
      </c>
      <c r="AB36" s="2">
        <v>42793.391134259262</v>
      </c>
      <c r="AD36">
        <v>2</v>
      </c>
      <c r="AE36" t="str">
        <f t="shared" ca="1" si="12"/>
        <v>NTR</v>
      </c>
      <c r="AF36" t="str">
        <f t="shared" ca="1" si="13"/>
        <v>NoTarg</v>
      </c>
      <c r="AG36" t="str">
        <f t="shared" ca="1" si="14"/>
        <v>NoWaive</v>
      </c>
      <c r="AH36" t="str">
        <f t="shared" ca="1" si="15"/>
        <v>NTR</v>
      </c>
    </row>
    <row r="37" spans="1:34" x14ac:dyDescent="0.3">
      <c r="A37">
        <f t="shared" si="8"/>
        <v>1</v>
      </c>
      <c r="B37">
        <f t="shared" si="9"/>
        <v>0</v>
      </c>
      <c r="C37" s="4">
        <f t="shared" ca="1" si="10"/>
        <v>96400</v>
      </c>
      <c r="D37">
        <v>96400</v>
      </c>
      <c r="E37" t="s">
        <v>140</v>
      </c>
      <c r="F37" t="s">
        <v>253</v>
      </c>
      <c r="G37" t="s">
        <v>255</v>
      </c>
      <c r="H37" t="s">
        <v>184</v>
      </c>
      <c r="J37" t="s">
        <v>123</v>
      </c>
      <c r="K37" t="str">
        <f t="shared" ca="1" si="11"/>
        <v>NTR</v>
      </c>
      <c r="L37" t="s">
        <v>484</v>
      </c>
      <c r="M37" t="s">
        <v>484</v>
      </c>
      <c r="N37" t="s">
        <v>589</v>
      </c>
      <c r="P37" t="s">
        <v>590</v>
      </c>
      <c r="Q37" t="s">
        <v>82</v>
      </c>
      <c r="S37" t="s">
        <v>269</v>
      </c>
      <c r="T37" t="s">
        <v>36</v>
      </c>
      <c r="U37" t="s">
        <v>39</v>
      </c>
      <c r="V37" t="s">
        <v>82</v>
      </c>
      <c r="W37" t="s">
        <v>95</v>
      </c>
      <c r="X37" t="s">
        <v>318</v>
      </c>
      <c r="Y37" t="s">
        <v>484</v>
      </c>
      <c r="AA37" s="2">
        <v>42792.974803240744</v>
      </c>
      <c r="AB37" s="2">
        <v>42793.069803240738</v>
      </c>
      <c r="AD37">
        <v>5</v>
      </c>
      <c r="AE37" t="str">
        <f t="shared" ca="1" si="12"/>
        <v>NTR</v>
      </c>
      <c r="AF37" t="str">
        <f t="shared" ca="1" si="13"/>
        <v>NoTarg</v>
      </c>
      <c r="AG37" t="str">
        <f t="shared" ca="1" si="14"/>
        <v>NoWaive</v>
      </c>
      <c r="AH37" t="str">
        <f t="shared" ca="1" si="15"/>
        <v>NTR</v>
      </c>
    </row>
    <row r="38" spans="1:34" x14ac:dyDescent="0.3">
      <c r="A38">
        <f t="shared" si="8"/>
        <v>3</v>
      </c>
      <c r="B38">
        <f t="shared" si="9"/>
        <v>0</v>
      </c>
      <c r="C38" s="4">
        <f t="shared" ca="1" si="10"/>
        <v>96370</v>
      </c>
      <c r="D38">
        <v>96370</v>
      </c>
      <c r="E38" t="s">
        <v>62</v>
      </c>
      <c r="F38" t="s">
        <v>48</v>
      </c>
      <c r="G38" t="s">
        <v>466</v>
      </c>
      <c r="H38" t="s">
        <v>184</v>
      </c>
      <c r="I38" t="s">
        <v>560</v>
      </c>
      <c r="J38" t="s">
        <v>123</v>
      </c>
      <c r="K38" t="str">
        <f t="shared" ca="1" si="11"/>
        <v>NTR</v>
      </c>
      <c r="L38" t="s">
        <v>484</v>
      </c>
      <c r="M38" t="s">
        <v>484</v>
      </c>
      <c r="N38" t="s">
        <v>591</v>
      </c>
      <c r="Q38" t="s">
        <v>82</v>
      </c>
      <c r="S38" t="s">
        <v>269</v>
      </c>
      <c r="T38" t="s">
        <v>51</v>
      </c>
      <c r="U38" t="s">
        <v>39</v>
      </c>
      <c r="V38" t="s">
        <v>82</v>
      </c>
      <c r="W38" t="s">
        <v>95</v>
      </c>
      <c r="X38" t="s">
        <v>405</v>
      </c>
      <c r="Y38" t="s">
        <v>484</v>
      </c>
      <c r="AA38" s="2">
        <v>42790.31486111111</v>
      </c>
      <c r="AB38" s="2">
        <v>42793.651666666665</v>
      </c>
      <c r="AD38">
        <v>4</v>
      </c>
      <c r="AE38" t="str">
        <f t="shared" ca="1" si="12"/>
        <v>NTR</v>
      </c>
      <c r="AF38" t="str">
        <f t="shared" ca="1" si="13"/>
        <v>NoTarg</v>
      </c>
      <c r="AG38" t="str">
        <f t="shared" ca="1" si="14"/>
        <v>NoWaive</v>
      </c>
      <c r="AH38" t="str">
        <f t="shared" ca="1" si="15"/>
        <v>NTR</v>
      </c>
    </row>
    <row r="39" spans="1:34" x14ac:dyDescent="0.3">
      <c r="A39">
        <f t="shared" si="8"/>
        <v>109</v>
      </c>
      <c r="B39">
        <f t="shared" si="9"/>
        <v>11</v>
      </c>
      <c r="C39" s="4">
        <f t="shared" ca="1" si="10"/>
        <v>91994</v>
      </c>
      <c r="D39">
        <v>91994</v>
      </c>
      <c r="E39" t="s">
        <v>414</v>
      </c>
      <c r="F39" t="s">
        <v>215</v>
      </c>
      <c r="G39" t="s">
        <v>415</v>
      </c>
      <c r="H39" t="s">
        <v>184</v>
      </c>
      <c r="I39" t="s">
        <v>81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362</v>
      </c>
      <c r="Q39" t="s">
        <v>82</v>
      </c>
      <c r="S39" t="s">
        <v>269</v>
      </c>
      <c r="T39" t="s">
        <v>36</v>
      </c>
      <c r="U39" t="s">
        <v>22</v>
      </c>
      <c r="V39" t="s">
        <v>82</v>
      </c>
      <c r="W39" t="s">
        <v>54</v>
      </c>
      <c r="X39" t="s">
        <v>272</v>
      </c>
      <c r="Y39" t="s">
        <v>484</v>
      </c>
      <c r="AA39" s="2">
        <v>42682.225185185183</v>
      </c>
      <c r="AB39" s="2">
        <v>42782.140324074076</v>
      </c>
      <c r="AC39" t="s">
        <v>402</v>
      </c>
      <c r="AD39">
        <v>5</v>
      </c>
      <c r="AE39" t="str">
        <f t="shared" ca="1" si="12"/>
        <v>Performance Monitor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P0</v>
      </c>
    </row>
    <row r="40" spans="1:34" x14ac:dyDescent="0.3">
      <c r="A40">
        <f t="shared" si="8"/>
        <v>14</v>
      </c>
      <c r="B40">
        <f t="shared" si="9"/>
        <v>5</v>
      </c>
      <c r="C40" s="4">
        <f t="shared" ca="1" si="10"/>
        <v>95777</v>
      </c>
      <c r="D40">
        <v>95777</v>
      </c>
      <c r="E40" t="s">
        <v>139</v>
      </c>
      <c r="F40" t="s">
        <v>28</v>
      </c>
      <c r="G40" t="s">
        <v>53</v>
      </c>
      <c r="H40" t="s">
        <v>184</v>
      </c>
      <c r="I40" t="s">
        <v>245</v>
      </c>
      <c r="J40" t="s">
        <v>123</v>
      </c>
      <c r="K40" t="str">
        <f t="shared" ca="1" si="11"/>
        <v>.</v>
      </c>
      <c r="L40" t="s">
        <v>484</v>
      </c>
      <c r="M40" t="s">
        <v>493</v>
      </c>
      <c r="N40" t="s">
        <v>378</v>
      </c>
      <c r="O40">
        <v>13235</v>
      </c>
      <c r="P40" t="s">
        <v>168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37</v>
      </c>
      <c r="W40" t="s">
        <v>26</v>
      </c>
      <c r="X40" t="s">
        <v>208</v>
      </c>
      <c r="Y40" t="s">
        <v>484</v>
      </c>
      <c r="AA40" s="2">
        <v>42779.099027777775</v>
      </c>
      <c r="AB40" s="2">
        <v>42788.221886574072</v>
      </c>
      <c r="AC40" t="s">
        <v>450</v>
      </c>
      <c r="AD40">
        <v>2</v>
      </c>
      <c r="AE40" t="str">
        <f t="shared" ca="1" si="12"/>
        <v>Platform Software</v>
      </c>
      <c r="AF40" t="str">
        <f t="shared" ca="1" si="13"/>
        <v>Avitus_1.4.0.57-20170301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14</v>
      </c>
      <c r="B41">
        <f t="shared" si="9"/>
        <v>0</v>
      </c>
      <c r="C41" s="4">
        <f t="shared" ca="1" si="10"/>
        <v>95826</v>
      </c>
      <c r="D41">
        <v>95826</v>
      </c>
      <c r="E41" t="s">
        <v>246</v>
      </c>
      <c r="F41" t="s">
        <v>28</v>
      </c>
      <c r="G41" t="s">
        <v>481</v>
      </c>
      <c r="H41" t="s">
        <v>184</v>
      </c>
      <c r="I41" t="s">
        <v>81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379</v>
      </c>
      <c r="P41" t="s">
        <v>451</v>
      </c>
      <c r="Q41" t="s">
        <v>287</v>
      </c>
      <c r="R41" t="s">
        <v>82</v>
      </c>
      <c r="S41" t="s">
        <v>269</v>
      </c>
      <c r="T41" t="s">
        <v>36</v>
      </c>
      <c r="U41" t="s">
        <v>22</v>
      </c>
      <c r="V41" t="s">
        <v>82</v>
      </c>
      <c r="W41" t="s">
        <v>54</v>
      </c>
      <c r="X41" t="s">
        <v>108</v>
      </c>
      <c r="Y41" t="s">
        <v>484</v>
      </c>
      <c r="AA41" s="2">
        <v>42779.683287037034</v>
      </c>
      <c r="AB41" s="2">
        <v>42793.374872685185</v>
      </c>
      <c r="AC41" t="s">
        <v>170</v>
      </c>
      <c r="AD41">
        <v>4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P0</v>
      </c>
    </row>
    <row r="42" spans="1:34" x14ac:dyDescent="0.3">
      <c r="A42">
        <f t="shared" si="8"/>
        <v>14</v>
      </c>
      <c r="B42">
        <f t="shared" si="9"/>
        <v>4</v>
      </c>
      <c r="C42" s="4">
        <f t="shared" ca="1" si="10"/>
        <v>95828</v>
      </c>
      <c r="D42">
        <v>95828</v>
      </c>
      <c r="E42" t="s">
        <v>124</v>
      </c>
      <c r="F42" t="s">
        <v>28</v>
      </c>
      <c r="G42" t="s">
        <v>102</v>
      </c>
      <c r="H42" t="s">
        <v>94</v>
      </c>
      <c r="I42" t="s">
        <v>30</v>
      </c>
      <c r="J42" t="s">
        <v>123</v>
      </c>
      <c r="K42" t="str">
        <f t="shared" ca="1" si="11"/>
        <v>.</v>
      </c>
      <c r="L42" t="s">
        <v>484</v>
      </c>
      <c r="M42" t="s">
        <v>278</v>
      </c>
      <c r="N42" t="s">
        <v>383</v>
      </c>
      <c r="P42" t="s">
        <v>196</v>
      </c>
      <c r="Q42" t="s">
        <v>287</v>
      </c>
      <c r="R42" t="s">
        <v>82</v>
      </c>
      <c r="S42" t="s">
        <v>269</v>
      </c>
      <c r="T42" t="s">
        <v>36</v>
      </c>
      <c r="U42" t="s">
        <v>35</v>
      </c>
      <c r="V42" t="s">
        <v>29</v>
      </c>
      <c r="W42" t="s">
        <v>65</v>
      </c>
      <c r="X42" t="s">
        <v>108</v>
      </c>
      <c r="Y42" t="s">
        <v>484</v>
      </c>
      <c r="AA42" s="2">
        <v>42779.683969907404</v>
      </c>
      <c r="AB42" s="2">
        <v>42789.709224537037</v>
      </c>
      <c r="AC42" t="s">
        <v>170</v>
      </c>
      <c r="AD42">
        <v>4</v>
      </c>
      <c r="AE42" t="str">
        <f t="shared" ca="1" si="12"/>
        <v>Platform Software</v>
      </c>
      <c r="AF42" t="str">
        <f t="shared" ca="1" si="13"/>
        <v>Avitus_1.4.0.56-20170222</v>
      </c>
      <c r="AG42" t="str">
        <f t="shared" ca="1" si="14"/>
        <v>NoWaive</v>
      </c>
      <c r="AH42" t="str">
        <f t="shared" ca="1" si="15"/>
        <v>P2</v>
      </c>
    </row>
    <row r="43" spans="1:34" x14ac:dyDescent="0.3">
      <c r="A43">
        <f t="shared" si="8"/>
        <v>14</v>
      </c>
      <c r="B43">
        <f t="shared" si="9"/>
        <v>14</v>
      </c>
      <c r="C43" s="4">
        <f t="shared" ca="1" si="10"/>
        <v>95829</v>
      </c>
      <c r="D43">
        <v>95829</v>
      </c>
      <c r="E43" t="s">
        <v>27</v>
      </c>
      <c r="F43" t="s">
        <v>28</v>
      </c>
      <c r="G43" t="s">
        <v>376</v>
      </c>
      <c r="H43" t="s">
        <v>184</v>
      </c>
      <c r="I43" t="s">
        <v>245</v>
      </c>
      <c r="J43" t="s">
        <v>123</v>
      </c>
      <c r="K43" t="str">
        <f t="shared" ca="1" si="11"/>
        <v>.</v>
      </c>
      <c r="L43" t="s">
        <v>484</v>
      </c>
      <c r="M43" t="s">
        <v>278</v>
      </c>
      <c r="N43" t="s">
        <v>385</v>
      </c>
      <c r="P43" t="s">
        <v>196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279</v>
      </c>
      <c r="W43" t="s">
        <v>32</v>
      </c>
      <c r="X43" t="s">
        <v>108</v>
      </c>
      <c r="Y43" t="s">
        <v>103</v>
      </c>
      <c r="AA43" s="2">
        <v>42779.684513888889</v>
      </c>
      <c r="AB43" s="2">
        <v>42779.698946759258</v>
      </c>
      <c r="AC43" t="s">
        <v>386</v>
      </c>
      <c r="AD43">
        <v>2</v>
      </c>
      <c r="AE43" t="str">
        <f t="shared" ca="1" si="12"/>
        <v>Platform Software</v>
      </c>
      <c r="AF43" t="str">
        <f t="shared" ca="1" si="13"/>
        <v>Avitus_1.4.0.56-20170222</v>
      </c>
      <c r="AG43" t="str">
        <f t="shared" ca="1" si="14"/>
        <v>NoWaive</v>
      </c>
      <c r="AH43" t="str">
        <f t="shared" ca="1" si="15"/>
        <v>P0</v>
      </c>
    </row>
    <row r="44" spans="1:34" x14ac:dyDescent="0.3">
      <c r="A44">
        <f t="shared" si="8"/>
        <v>12</v>
      </c>
      <c r="B44">
        <f t="shared" si="9"/>
        <v>0</v>
      </c>
      <c r="C44" s="4">
        <f t="shared" ca="1" si="10"/>
        <v>95955</v>
      </c>
      <c r="D44">
        <v>95955</v>
      </c>
      <c r="E44" t="s">
        <v>512</v>
      </c>
      <c r="F44" t="s">
        <v>28</v>
      </c>
      <c r="G44" t="s">
        <v>144</v>
      </c>
      <c r="H44" t="s">
        <v>184</v>
      </c>
      <c r="J44" t="s">
        <v>123</v>
      </c>
      <c r="K44" t="str">
        <f t="shared" ca="1" si="11"/>
        <v>.</v>
      </c>
      <c r="L44" t="s">
        <v>484</v>
      </c>
      <c r="M44" t="s">
        <v>484</v>
      </c>
      <c r="N44" t="s">
        <v>424</v>
      </c>
      <c r="P44" t="s">
        <v>196</v>
      </c>
      <c r="Q44" t="s">
        <v>287</v>
      </c>
      <c r="R44" t="s">
        <v>419</v>
      </c>
      <c r="S44" t="s">
        <v>269</v>
      </c>
      <c r="T44" t="s">
        <v>36</v>
      </c>
      <c r="U44" t="s">
        <v>39</v>
      </c>
      <c r="V44" t="s">
        <v>82</v>
      </c>
      <c r="W44" t="s">
        <v>93</v>
      </c>
      <c r="X44" t="s">
        <v>285</v>
      </c>
      <c r="Y44" t="s">
        <v>484</v>
      </c>
      <c r="AA44" s="2">
        <v>42781.48096064815</v>
      </c>
      <c r="AB44" s="2">
        <v>42793.45957175926</v>
      </c>
      <c r="AC44" t="s">
        <v>170</v>
      </c>
      <c r="AD44">
        <v>2</v>
      </c>
      <c r="AE44" t="str">
        <f t="shared" ca="1" si="12"/>
        <v>Platform Software</v>
      </c>
      <c r="AF44" t="str">
        <f t="shared" ca="1" si="13"/>
        <v xml:space="preserve"> ---</v>
      </c>
      <c r="AG44" t="str">
        <f t="shared" ca="1" si="14"/>
        <v>NoWaive</v>
      </c>
      <c r="AH44" t="str">
        <f t="shared" ca="1" si="15"/>
        <v>P0</v>
      </c>
    </row>
    <row r="45" spans="1:34" x14ac:dyDescent="0.3">
      <c r="A45">
        <f t="shared" si="8"/>
        <v>3</v>
      </c>
      <c r="B45">
        <f t="shared" si="9"/>
        <v>0</v>
      </c>
      <c r="C45" s="4">
        <f t="shared" ca="1" si="10"/>
        <v>96388</v>
      </c>
      <c r="D45">
        <v>96388</v>
      </c>
      <c r="E45" t="s">
        <v>556</v>
      </c>
      <c r="F45" t="s">
        <v>28</v>
      </c>
      <c r="G45" t="s">
        <v>34</v>
      </c>
      <c r="H45" t="s">
        <v>94</v>
      </c>
      <c r="J45" t="s">
        <v>123</v>
      </c>
      <c r="K45" t="str">
        <f t="shared" ca="1" si="11"/>
        <v>NTR</v>
      </c>
      <c r="L45" t="s">
        <v>484</v>
      </c>
      <c r="M45" t="s">
        <v>484</v>
      </c>
      <c r="N45" t="s">
        <v>569</v>
      </c>
      <c r="P45" t="s">
        <v>196</v>
      </c>
      <c r="Q45" t="s">
        <v>287</v>
      </c>
      <c r="R45" t="s">
        <v>419</v>
      </c>
      <c r="S45" t="s">
        <v>269</v>
      </c>
      <c r="T45" t="s">
        <v>23</v>
      </c>
      <c r="U45" t="s">
        <v>39</v>
      </c>
      <c r="V45" t="s">
        <v>570</v>
      </c>
      <c r="W45" t="s">
        <v>109</v>
      </c>
      <c r="X45" t="s">
        <v>27</v>
      </c>
      <c r="Y45" t="s">
        <v>484</v>
      </c>
      <c r="AA45" s="2">
        <v>42790.596921296295</v>
      </c>
      <c r="AB45" s="2">
        <v>42793.58829861111</v>
      </c>
      <c r="AC45" t="s">
        <v>170</v>
      </c>
      <c r="AD45">
        <v>2</v>
      </c>
      <c r="AE45" t="str">
        <f t="shared" ca="1" si="12"/>
        <v>NTR</v>
      </c>
      <c r="AF45" t="str">
        <f t="shared" ca="1" si="13"/>
        <v>NoTarg</v>
      </c>
      <c r="AG45" t="str">
        <f t="shared" ca="1" si="14"/>
        <v>NoWaive</v>
      </c>
      <c r="AH45" t="str">
        <f t="shared" ca="1" si="15"/>
        <v>NTR</v>
      </c>
    </row>
    <row r="46" spans="1:34" x14ac:dyDescent="0.3">
      <c r="A46">
        <f t="shared" si="8"/>
        <v>27</v>
      </c>
      <c r="B46">
        <f t="shared" si="9"/>
        <v>0</v>
      </c>
      <c r="C46" s="4">
        <f t="shared" ca="1" si="10"/>
        <v>95185</v>
      </c>
      <c r="D46">
        <v>95185</v>
      </c>
      <c r="E46" t="s">
        <v>108</v>
      </c>
      <c r="F46" t="s">
        <v>28</v>
      </c>
      <c r="G46" t="s">
        <v>49</v>
      </c>
      <c r="H46" t="s">
        <v>184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219</v>
      </c>
      <c r="P46" t="s">
        <v>571</v>
      </c>
      <c r="Q46" t="s">
        <v>21</v>
      </c>
      <c r="S46" t="s">
        <v>269</v>
      </c>
      <c r="T46" t="s">
        <v>36</v>
      </c>
      <c r="U46" t="s">
        <v>35</v>
      </c>
      <c r="V46" t="s">
        <v>29</v>
      </c>
      <c r="W46" t="s">
        <v>44</v>
      </c>
      <c r="X46" t="s">
        <v>116</v>
      </c>
      <c r="Y46" t="s">
        <v>484</v>
      </c>
      <c r="AA46" s="2">
        <v>42765.331388888888</v>
      </c>
      <c r="AB46" s="2">
        <v>42793.579918981479</v>
      </c>
      <c r="AC46" t="s">
        <v>572</v>
      </c>
      <c r="AD46">
        <v>21</v>
      </c>
      <c r="AE46" t="str">
        <f t="shared" ca="1" si="12"/>
        <v>Platform Software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P0</v>
      </c>
    </row>
    <row r="47" spans="1:34" x14ac:dyDescent="0.3">
      <c r="A47">
        <f t="shared" si="8"/>
        <v>14</v>
      </c>
      <c r="B47">
        <f t="shared" si="9"/>
        <v>0</v>
      </c>
      <c r="C47" s="4">
        <f t="shared" ca="1" si="10"/>
        <v>95839</v>
      </c>
      <c r="D47">
        <v>95839</v>
      </c>
      <c r="E47" t="s">
        <v>246</v>
      </c>
      <c r="F47" t="s">
        <v>28</v>
      </c>
      <c r="G47" t="s">
        <v>49</v>
      </c>
      <c r="H47" t="s">
        <v>156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388</v>
      </c>
      <c r="P47" t="s">
        <v>573</v>
      </c>
      <c r="Q47" t="s">
        <v>21</v>
      </c>
      <c r="S47" t="s">
        <v>269</v>
      </c>
      <c r="T47" t="s">
        <v>36</v>
      </c>
      <c r="U47" t="s">
        <v>22</v>
      </c>
      <c r="V47" t="s">
        <v>29</v>
      </c>
      <c r="W47" t="s">
        <v>54</v>
      </c>
      <c r="X47" t="s">
        <v>389</v>
      </c>
      <c r="Y47" t="s">
        <v>484</v>
      </c>
      <c r="AA47" s="2">
        <v>42779.692604166667</v>
      </c>
      <c r="AB47" s="2">
        <v>42793.579444444447</v>
      </c>
      <c r="AC47" t="s">
        <v>574</v>
      </c>
      <c r="AD47">
        <v>15</v>
      </c>
      <c r="AE47" t="str">
        <f t="shared" ca="1" si="12"/>
        <v>Platform Software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unspecified</v>
      </c>
    </row>
    <row r="48" spans="1:34" x14ac:dyDescent="0.3">
      <c r="A48">
        <f t="shared" si="8"/>
        <v>13</v>
      </c>
      <c r="B48">
        <f t="shared" si="9"/>
        <v>0</v>
      </c>
      <c r="C48" s="4">
        <f t="shared" ca="1" si="10"/>
        <v>95908</v>
      </c>
      <c r="D48">
        <v>95908</v>
      </c>
      <c r="E48" t="s">
        <v>377</v>
      </c>
      <c r="F48" t="s">
        <v>28</v>
      </c>
      <c r="G48" t="s">
        <v>53</v>
      </c>
      <c r="H48" t="s">
        <v>94</v>
      </c>
      <c r="I48" t="s">
        <v>24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530</v>
      </c>
      <c r="P48" t="s">
        <v>98</v>
      </c>
      <c r="Q48" t="s">
        <v>21</v>
      </c>
      <c r="S48" t="s">
        <v>269</v>
      </c>
      <c r="T48" t="s">
        <v>36</v>
      </c>
      <c r="U48" t="s">
        <v>35</v>
      </c>
      <c r="V48" t="s">
        <v>29</v>
      </c>
      <c r="W48" t="s">
        <v>44</v>
      </c>
      <c r="X48" t="s">
        <v>47</v>
      </c>
      <c r="Y48" t="s">
        <v>484</v>
      </c>
      <c r="AA48" s="2">
        <v>42780.415937500002</v>
      </c>
      <c r="AB48" s="2">
        <v>42793.579108796293</v>
      </c>
      <c r="AC48" t="s">
        <v>575</v>
      </c>
      <c r="AD48">
        <v>30</v>
      </c>
      <c r="AE48" t="str">
        <f t="shared" ca="1" si="12"/>
        <v>Platform Software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P2</v>
      </c>
    </row>
    <row r="49" spans="1:34" x14ac:dyDescent="0.3">
      <c r="A49">
        <f t="shared" si="8"/>
        <v>13</v>
      </c>
      <c r="B49">
        <f t="shared" si="9"/>
        <v>0</v>
      </c>
      <c r="C49" s="4">
        <f t="shared" ca="1" si="10"/>
        <v>95916</v>
      </c>
      <c r="D49">
        <v>95916</v>
      </c>
      <c r="E49" t="s">
        <v>27</v>
      </c>
      <c r="F49" t="s">
        <v>28</v>
      </c>
      <c r="G49" t="s">
        <v>34</v>
      </c>
      <c r="H49" t="s">
        <v>156</v>
      </c>
      <c r="J49" t="s">
        <v>123</v>
      </c>
      <c r="K49" t="str">
        <f t="shared" ca="1" si="11"/>
        <v>.</v>
      </c>
      <c r="L49" t="s">
        <v>484</v>
      </c>
      <c r="M49" t="s">
        <v>484</v>
      </c>
      <c r="N49" t="s">
        <v>428</v>
      </c>
      <c r="P49" t="s">
        <v>38</v>
      </c>
      <c r="Q49" t="s">
        <v>21</v>
      </c>
      <c r="S49" t="s">
        <v>269</v>
      </c>
      <c r="T49" t="s">
        <v>23</v>
      </c>
      <c r="U49" t="s">
        <v>50</v>
      </c>
      <c r="V49" t="s">
        <v>82</v>
      </c>
      <c r="W49" t="s">
        <v>95</v>
      </c>
      <c r="X49" t="s">
        <v>327</v>
      </c>
      <c r="Y49" t="s">
        <v>484</v>
      </c>
      <c r="AA49" s="2">
        <v>42780.50644675926</v>
      </c>
      <c r="AB49" s="2">
        <v>42793.660381944443</v>
      </c>
      <c r="AC49" t="s">
        <v>576</v>
      </c>
      <c r="AD49">
        <v>7</v>
      </c>
      <c r="AE49" t="str">
        <f t="shared" ca="1" si="12"/>
        <v>Platform Software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unspecified</v>
      </c>
    </row>
    <row r="50" spans="1:34" x14ac:dyDescent="0.3">
      <c r="A50">
        <f t="shared" si="8"/>
        <v>11</v>
      </c>
      <c r="B50">
        <f t="shared" si="9"/>
        <v>0</v>
      </c>
      <c r="C50" s="4">
        <f t="shared" ca="1" si="10"/>
        <v>95974</v>
      </c>
      <c r="D50">
        <v>95974</v>
      </c>
      <c r="E50" t="s">
        <v>433</v>
      </c>
      <c r="F50" t="s">
        <v>28</v>
      </c>
      <c r="G50" t="s">
        <v>49</v>
      </c>
      <c r="H50" t="s">
        <v>94</v>
      </c>
      <c r="I50" t="s">
        <v>24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432</v>
      </c>
      <c r="P50" t="s">
        <v>577</v>
      </c>
      <c r="Q50" t="s">
        <v>21</v>
      </c>
      <c r="S50" t="s">
        <v>269</v>
      </c>
      <c r="T50" t="s">
        <v>23</v>
      </c>
      <c r="U50" t="s">
        <v>22</v>
      </c>
      <c r="V50" t="s">
        <v>29</v>
      </c>
      <c r="W50" t="s">
        <v>54</v>
      </c>
      <c r="X50" t="s">
        <v>433</v>
      </c>
      <c r="Y50" t="s">
        <v>484</v>
      </c>
      <c r="AA50" s="2">
        <v>42782.021145833336</v>
      </c>
      <c r="AB50" s="2">
        <v>42793.578263888892</v>
      </c>
      <c r="AC50" t="s">
        <v>578</v>
      </c>
      <c r="AD50">
        <v>17</v>
      </c>
      <c r="AE50" t="str">
        <f t="shared" ca="1" si="12"/>
        <v>Platform Software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10</v>
      </c>
      <c r="B51">
        <f t="shared" si="9"/>
        <v>4</v>
      </c>
      <c r="C51" s="4">
        <f t="shared" ca="1" si="10"/>
        <v>96145</v>
      </c>
      <c r="D51">
        <v>96145</v>
      </c>
      <c r="E51" t="s">
        <v>512</v>
      </c>
      <c r="F51" t="s">
        <v>28</v>
      </c>
      <c r="G51" t="s">
        <v>244</v>
      </c>
      <c r="H51" t="s">
        <v>94</v>
      </c>
      <c r="J51" t="s">
        <v>123</v>
      </c>
      <c r="K51" t="str">
        <f t="shared" ca="1" si="11"/>
        <v>.</v>
      </c>
      <c r="L51" t="s">
        <v>484</v>
      </c>
      <c r="M51" t="s">
        <v>484</v>
      </c>
      <c r="N51" t="s">
        <v>491</v>
      </c>
      <c r="Q51" t="s">
        <v>21</v>
      </c>
      <c r="R51" t="s">
        <v>82</v>
      </c>
      <c r="S51" t="s">
        <v>269</v>
      </c>
      <c r="T51" t="s">
        <v>36</v>
      </c>
      <c r="U51" t="s">
        <v>35</v>
      </c>
      <c r="V51" t="s">
        <v>82</v>
      </c>
      <c r="W51" t="s">
        <v>93</v>
      </c>
      <c r="X51" t="s">
        <v>492</v>
      </c>
      <c r="Y51" t="s">
        <v>484</v>
      </c>
      <c r="Z51" t="s">
        <v>531</v>
      </c>
      <c r="AA51" s="2">
        <v>42783.367986111109</v>
      </c>
      <c r="AB51" s="2">
        <v>42789.567858796298</v>
      </c>
      <c r="AC51" t="s">
        <v>579</v>
      </c>
      <c r="AD51">
        <v>11</v>
      </c>
      <c r="AE51" t="str">
        <f t="shared" ca="1" si="12"/>
        <v>Platform Software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P2</v>
      </c>
    </row>
    <row r="52" spans="1:34" x14ac:dyDescent="0.3">
      <c r="A52">
        <f t="shared" si="8"/>
        <v>6</v>
      </c>
      <c r="B52">
        <f t="shared" si="9"/>
        <v>4</v>
      </c>
      <c r="C52" s="4">
        <f t="shared" ca="1" si="10"/>
        <v>96234</v>
      </c>
      <c r="D52">
        <v>96234</v>
      </c>
      <c r="E52" t="s">
        <v>557</v>
      </c>
      <c r="F52" t="s">
        <v>28</v>
      </c>
      <c r="G52" t="s">
        <v>558</v>
      </c>
      <c r="H52" t="s">
        <v>94</v>
      </c>
      <c r="J52" t="s">
        <v>123</v>
      </c>
      <c r="K52" t="str">
        <f t="shared" ca="1" si="11"/>
        <v>.</v>
      </c>
      <c r="L52" t="s">
        <v>484</v>
      </c>
      <c r="M52" t="s">
        <v>484</v>
      </c>
      <c r="N52" t="s">
        <v>532</v>
      </c>
      <c r="Q52" t="s">
        <v>21</v>
      </c>
      <c r="R52" t="s">
        <v>580</v>
      </c>
      <c r="S52" t="s">
        <v>269</v>
      </c>
      <c r="T52" t="s">
        <v>23</v>
      </c>
      <c r="U52" t="s">
        <v>22</v>
      </c>
      <c r="V52" t="s">
        <v>82</v>
      </c>
      <c r="W52" t="s">
        <v>172</v>
      </c>
      <c r="X52" t="s">
        <v>325</v>
      </c>
      <c r="Y52" t="s">
        <v>484</v>
      </c>
      <c r="AA52" s="2">
        <v>42787.358912037038</v>
      </c>
      <c r="AB52" s="2">
        <v>42789.567384259259</v>
      </c>
      <c r="AC52" t="s">
        <v>581</v>
      </c>
      <c r="AD52">
        <v>5</v>
      </c>
      <c r="AE52" t="str">
        <f t="shared" ca="1" si="12"/>
        <v>Platform Software</v>
      </c>
      <c r="AF52" t="str">
        <f t="shared" ca="1" si="13"/>
        <v xml:space="preserve"> ---</v>
      </c>
      <c r="AG52" t="str">
        <f t="shared" ca="1" si="14"/>
        <v>NoWaive</v>
      </c>
      <c r="AH52" t="str">
        <f t="shared" ca="1" si="15"/>
        <v>P2</v>
      </c>
    </row>
    <row r="53" spans="1:34" x14ac:dyDescent="0.3">
      <c r="A53">
        <f t="shared" si="8"/>
        <v>4</v>
      </c>
      <c r="B53">
        <f t="shared" si="9"/>
        <v>0</v>
      </c>
      <c r="C53" s="4">
        <f t="shared" ca="1" si="10"/>
        <v>96345</v>
      </c>
      <c r="D53">
        <v>96345</v>
      </c>
      <c r="E53" t="s">
        <v>559</v>
      </c>
      <c r="F53" t="s">
        <v>28</v>
      </c>
      <c r="G53" t="s">
        <v>49</v>
      </c>
      <c r="H53" t="s">
        <v>94</v>
      </c>
      <c r="I53" t="s">
        <v>483</v>
      </c>
      <c r="J53" t="s">
        <v>123</v>
      </c>
      <c r="K53" t="str">
        <f t="shared" ca="1" si="11"/>
        <v>NTR</v>
      </c>
      <c r="L53" t="s">
        <v>484</v>
      </c>
      <c r="M53" t="s">
        <v>484</v>
      </c>
      <c r="N53" t="s">
        <v>582</v>
      </c>
      <c r="Q53" t="s">
        <v>21</v>
      </c>
      <c r="S53" t="s">
        <v>269</v>
      </c>
      <c r="T53" t="s">
        <v>51</v>
      </c>
      <c r="U53" t="s">
        <v>22</v>
      </c>
      <c r="V53" t="s">
        <v>82</v>
      </c>
      <c r="W53" t="s">
        <v>40</v>
      </c>
      <c r="X53" t="s">
        <v>559</v>
      </c>
      <c r="Y53" t="s">
        <v>484</v>
      </c>
      <c r="AA53" s="2">
        <v>42789.95722222222</v>
      </c>
      <c r="AB53" s="2">
        <v>42793.684050925927</v>
      </c>
      <c r="AC53" t="s">
        <v>583</v>
      </c>
      <c r="AD53">
        <v>29</v>
      </c>
      <c r="AE53" t="str">
        <f t="shared" ca="1" si="12"/>
        <v>NTR</v>
      </c>
      <c r="AF53" t="str">
        <f t="shared" ca="1" si="13"/>
        <v>NoTarg</v>
      </c>
      <c r="AG53" t="str">
        <f t="shared" ca="1" si="14"/>
        <v>NoWaive</v>
      </c>
      <c r="AH53" t="str">
        <f t="shared" ca="1" si="15"/>
        <v>NTR</v>
      </c>
    </row>
    <row r="54" spans="1:34" x14ac:dyDescent="0.3">
      <c r="A54">
        <f t="shared" si="8"/>
        <v>12</v>
      </c>
      <c r="B54">
        <f t="shared" si="9"/>
        <v>0</v>
      </c>
      <c r="C54" s="4">
        <f t="shared" ca="1" si="10"/>
        <v>95954</v>
      </c>
      <c r="D54">
        <v>95954</v>
      </c>
      <c r="E54" t="s">
        <v>408</v>
      </c>
      <c r="F54" t="s">
        <v>42</v>
      </c>
      <c r="G54" t="s">
        <v>407</v>
      </c>
      <c r="H54" t="s">
        <v>94</v>
      </c>
      <c r="J54" t="s">
        <v>123</v>
      </c>
      <c r="K54" t="str">
        <f t="shared" ca="1" si="11"/>
        <v>NTR</v>
      </c>
      <c r="L54" t="s">
        <v>484</v>
      </c>
      <c r="M54" t="s">
        <v>484</v>
      </c>
      <c r="N54" t="s">
        <v>421</v>
      </c>
      <c r="Q54" t="s">
        <v>82</v>
      </c>
      <c r="R54" t="s">
        <v>82</v>
      </c>
      <c r="S54" t="s">
        <v>269</v>
      </c>
      <c r="T54" t="s">
        <v>51</v>
      </c>
      <c r="U54" t="s">
        <v>39</v>
      </c>
      <c r="V54" t="s">
        <v>422</v>
      </c>
      <c r="W54" t="s">
        <v>93</v>
      </c>
      <c r="X54" t="s">
        <v>423</v>
      </c>
      <c r="Y54" t="s">
        <v>484</v>
      </c>
      <c r="AA54" s="2">
        <v>42781.457974537036</v>
      </c>
      <c r="AB54" s="2">
        <v>42793.631238425929</v>
      </c>
      <c r="AD54">
        <v>13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x14ac:dyDescent="0.3">
      <c r="A55">
        <f t="shared" si="8"/>
        <v>176</v>
      </c>
      <c r="B55">
        <f t="shared" si="9"/>
        <v>6</v>
      </c>
      <c r="C55" s="4">
        <f t="shared" ca="1" si="10"/>
        <v>88457</v>
      </c>
      <c r="D55">
        <v>88457</v>
      </c>
      <c r="E55" t="s">
        <v>408</v>
      </c>
      <c r="F55" t="s">
        <v>42</v>
      </c>
      <c r="G55" t="s">
        <v>407</v>
      </c>
      <c r="H55" t="s">
        <v>112</v>
      </c>
      <c r="I55" t="s">
        <v>247</v>
      </c>
      <c r="J55" t="s">
        <v>123</v>
      </c>
      <c r="K55" t="str">
        <f t="shared" ca="1" si="11"/>
        <v>.</v>
      </c>
      <c r="L55" t="s">
        <v>484</v>
      </c>
      <c r="M55" t="s">
        <v>484</v>
      </c>
      <c r="N55" t="s">
        <v>524</v>
      </c>
      <c r="O55">
        <v>11710</v>
      </c>
      <c r="P55" t="s">
        <v>525</v>
      </c>
      <c r="Q55" t="s">
        <v>287</v>
      </c>
      <c r="R55" t="s">
        <v>82</v>
      </c>
      <c r="S55" t="s">
        <v>269</v>
      </c>
      <c r="T55" t="s">
        <v>23</v>
      </c>
      <c r="U55" t="s">
        <v>22</v>
      </c>
      <c r="V55" t="s">
        <v>25</v>
      </c>
      <c r="W55" t="s">
        <v>26</v>
      </c>
      <c r="X55" t="s">
        <v>41</v>
      </c>
      <c r="Y55" t="s">
        <v>484</v>
      </c>
      <c r="AA55" s="2">
        <v>42614.314895833333</v>
      </c>
      <c r="AB55" s="2">
        <v>42787.627974537034</v>
      </c>
      <c r="AC55" t="s">
        <v>472</v>
      </c>
      <c r="AD55">
        <v>4</v>
      </c>
      <c r="AE55" t="str">
        <f t="shared" ca="1" si="12"/>
        <v>PML Core Services</v>
      </c>
      <c r="AF55" t="str">
        <f t="shared" ca="1" si="13"/>
        <v xml:space="preserve"> ---</v>
      </c>
      <c r="AG55" t="str">
        <f t="shared" ca="1" si="14"/>
        <v>NoWaive</v>
      </c>
      <c r="AH55" t="str">
        <f t="shared" ca="1" si="15"/>
        <v>P1</v>
      </c>
    </row>
    <row r="56" spans="1:34" x14ac:dyDescent="0.3">
      <c r="A56">
        <f t="shared" si="8"/>
        <v>6</v>
      </c>
      <c r="B56">
        <f t="shared" si="9"/>
        <v>0</v>
      </c>
      <c r="C56" s="4">
        <f t="shared" ca="1" si="10"/>
        <v>96243</v>
      </c>
      <c r="D56">
        <v>96243</v>
      </c>
      <c r="E56" t="s">
        <v>389</v>
      </c>
      <c r="F56" t="s">
        <v>42</v>
      </c>
      <c r="G56" t="s">
        <v>514</v>
      </c>
      <c r="H56" t="s">
        <v>94</v>
      </c>
      <c r="J56" t="s">
        <v>123</v>
      </c>
      <c r="K56" t="str">
        <f t="shared" ca="1" si="11"/>
        <v>.</v>
      </c>
      <c r="L56" t="s">
        <v>484</v>
      </c>
      <c r="M56" t="s">
        <v>484</v>
      </c>
      <c r="N56" t="s">
        <v>533</v>
      </c>
      <c r="P56" t="s">
        <v>38</v>
      </c>
      <c r="Q56" t="s">
        <v>21</v>
      </c>
      <c r="S56" t="s">
        <v>269</v>
      </c>
      <c r="T56" t="s">
        <v>36</v>
      </c>
      <c r="U56" t="s">
        <v>22</v>
      </c>
      <c r="V56" t="s">
        <v>29</v>
      </c>
      <c r="W56" t="s">
        <v>54</v>
      </c>
      <c r="X56" t="s">
        <v>389</v>
      </c>
      <c r="Y56" t="s">
        <v>484</v>
      </c>
      <c r="AA56" s="2">
        <v>42787.543182870373</v>
      </c>
      <c r="AB56" s="2">
        <v>42793.627372685187</v>
      </c>
      <c r="AC56" t="s">
        <v>584</v>
      </c>
      <c r="AD56">
        <v>11</v>
      </c>
      <c r="AE56" t="str">
        <f t="shared" ca="1" si="12"/>
        <v>PML Core Services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P2</v>
      </c>
    </row>
    <row r="57" spans="1:34" x14ac:dyDescent="0.3">
      <c r="A57">
        <f t="shared" si="8"/>
        <v>353</v>
      </c>
      <c r="B57">
        <f t="shared" si="9"/>
        <v>7</v>
      </c>
      <c r="C57" s="4">
        <f t="shared" ca="1" si="10"/>
        <v>78239</v>
      </c>
      <c r="D57">
        <v>78239</v>
      </c>
      <c r="E57" t="s">
        <v>84</v>
      </c>
      <c r="F57" t="s">
        <v>75</v>
      </c>
      <c r="G57" t="s">
        <v>262</v>
      </c>
      <c r="H57" t="s">
        <v>94</v>
      </c>
      <c r="I57" t="s">
        <v>30</v>
      </c>
      <c r="J57" t="s">
        <v>123</v>
      </c>
      <c r="K57" t="str">
        <f t="shared" ca="1" si="11"/>
        <v>.</v>
      </c>
      <c r="L57" t="s">
        <v>484</v>
      </c>
      <c r="M57" t="s">
        <v>484</v>
      </c>
      <c r="N57" t="s">
        <v>336</v>
      </c>
      <c r="Q57" t="s">
        <v>82</v>
      </c>
      <c r="S57" t="s">
        <v>269</v>
      </c>
      <c r="T57" t="s">
        <v>36</v>
      </c>
      <c r="U57" t="s">
        <v>35</v>
      </c>
      <c r="V57" t="s">
        <v>77</v>
      </c>
      <c r="W57" t="s">
        <v>78</v>
      </c>
      <c r="X57" t="s">
        <v>272</v>
      </c>
      <c r="Y57" t="s">
        <v>484</v>
      </c>
      <c r="AA57" s="2">
        <v>42433.336041666669</v>
      </c>
      <c r="AB57" s="2">
        <v>42786.249699074076</v>
      </c>
      <c r="AC57" t="s">
        <v>402</v>
      </c>
      <c r="AD57">
        <v>4</v>
      </c>
      <c r="AE57" t="str">
        <f t="shared" ca="1" si="12"/>
        <v>Protocols-AAUM</v>
      </c>
      <c r="AF57" t="str">
        <f t="shared" ca="1" si="13"/>
        <v xml:space="preserve"> ---</v>
      </c>
      <c r="AG57" t="str">
        <f t="shared" ca="1" si="14"/>
        <v>NoWaive</v>
      </c>
      <c r="AH57" t="str">
        <f t="shared" ca="1" si="15"/>
        <v>P2</v>
      </c>
    </row>
    <row r="58" spans="1:34" x14ac:dyDescent="0.3">
      <c r="A58">
        <f t="shared" si="8"/>
        <v>222</v>
      </c>
      <c r="B58">
        <f t="shared" si="9"/>
        <v>0</v>
      </c>
      <c r="C58" s="4">
        <f t="shared" ca="1" si="10"/>
        <v>86218</v>
      </c>
      <c r="D58">
        <v>86218</v>
      </c>
      <c r="E58" t="s">
        <v>149</v>
      </c>
      <c r="F58" t="s">
        <v>75</v>
      </c>
      <c r="G58" t="s">
        <v>80</v>
      </c>
      <c r="H58" t="s">
        <v>94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337</v>
      </c>
      <c r="Q58" t="s">
        <v>82</v>
      </c>
      <c r="S58" t="s">
        <v>269</v>
      </c>
      <c r="T58" t="s">
        <v>23</v>
      </c>
      <c r="U58" t="s">
        <v>39</v>
      </c>
      <c r="V58" t="s">
        <v>29</v>
      </c>
      <c r="W58" t="s">
        <v>54</v>
      </c>
      <c r="X58" t="s">
        <v>272</v>
      </c>
      <c r="Y58" t="s">
        <v>484</v>
      </c>
      <c r="AA58" s="2">
        <v>42566.347951388889</v>
      </c>
      <c r="AB58" s="2">
        <v>42793.637696759259</v>
      </c>
      <c r="AC58" t="s">
        <v>592</v>
      </c>
      <c r="AD58">
        <v>10</v>
      </c>
      <c r="AE58" t="str">
        <f t="shared" ca="1" si="12"/>
        <v>Protocols-AAUM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P2</v>
      </c>
    </row>
    <row r="59" spans="1:34" x14ac:dyDescent="0.3">
      <c r="A59">
        <f t="shared" si="8"/>
        <v>169</v>
      </c>
      <c r="B59">
        <f t="shared" si="9"/>
        <v>0</v>
      </c>
      <c r="C59" s="4">
        <f t="shared" ca="1" si="10"/>
        <v>88763</v>
      </c>
      <c r="D59">
        <v>88763</v>
      </c>
      <c r="E59" t="s">
        <v>147</v>
      </c>
      <c r="F59" t="s">
        <v>75</v>
      </c>
      <c r="G59" t="s">
        <v>76</v>
      </c>
      <c r="H59" t="s">
        <v>94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339</v>
      </c>
      <c r="Q59" t="s">
        <v>82</v>
      </c>
      <c r="S59" t="s">
        <v>269</v>
      </c>
      <c r="T59" t="s">
        <v>36</v>
      </c>
      <c r="U59" t="s">
        <v>35</v>
      </c>
      <c r="V59" t="s">
        <v>29</v>
      </c>
      <c r="W59" t="s">
        <v>44</v>
      </c>
      <c r="X59" t="s">
        <v>272</v>
      </c>
      <c r="Y59" t="s">
        <v>103</v>
      </c>
      <c r="AA59" s="2">
        <v>42621.473240740743</v>
      </c>
      <c r="AB59" s="2">
        <v>42793.637303240743</v>
      </c>
      <c r="AC59" t="s">
        <v>593</v>
      </c>
      <c r="AD59">
        <v>5</v>
      </c>
      <c r="AE59" t="str">
        <f t="shared" ca="1" si="12"/>
        <v>Protocols-AAUM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P2</v>
      </c>
    </row>
    <row r="60" spans="1:34" x14ac:dyDescent="0.3">
      <c r="A60">
        <f t="shared" si="8"/>
        <v>108</v>
      </c>
      <c r="B60">
        <f t="shared" si="9"/>
        <v>0</v>
      </c>
      <c r="C60" s="4">
        <f t="shared" ca="1" si="10"/>
        <v>92081</v>
      </c>
      <c r="D60">
        <v>92081</v>
      </c>
      <c r="E60" t="s">
        <v>128</v>
      </c>
      <c r="F60" t="s">
        <v>75</v>
      </c>
      <c r="G60" t="s">
        <v>76</v>
      </c>
      <c r="H60" t="s">
        <v>94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278</v>
      </c>
      <c r="N60" t="s">
        <v>341</v>
      </c>
      <c r="P60" t="s">
        <v>98</v>
      </c>
      <c r="Q60" t="s">
        <v>82</v>
      </c>
      <c r="S60" t="s">
        <v>269</v>
      </c>
      <c r="T60" t="s">
        <v>36</v>
      </c>
      <c r="U60" t="s">
        <v>35</v>
      </c>
      <c r="V60" t="s">
        <v>29</v>
      </c>
      <c r="W60" t="s">
        <v>54</v>
      </c>
      <c r="X60" t="s">
        <v>272</v>
      </c>
      <c r="Y60" t="s">
        <v>484</v>
      </c>
      <c r="AA60" s="2">
        <v>42683.658750000002</v>
      </c>
      <c r="AB60" s="2">
        <v>42793.637094907404</v>
      </c>
      <c r="AC60" t="s">
        <v>594</v>
      </c>
      <c r="AD60">
        <v>6</v>
      </c>
      <c r="AE60" t="str">
        <f t="shared" ca="1" si="12"/>
        <v>Protocols-AAUM</v>
      </c>
      <c r="AF60" t="str">
        <f t="shared" ca="1" si="13"/>
        <v>Avitus_1.4.0.56-20170222</v>
      </c>
      <c r="AG60" t="str">
        <f t="shared" ca="1" si="14"/>
        <v>NoWaive</v>
      </c>
      <c r="AH60" t="str">
        <f t="shared" ca="1" si="15"/>
        <v>P2</v>
      </c>
    </row>
    <row r="61" spans="1:34" x14ac:dyDescent="0.3">
      <c r="A61">
        <f t="shared" si="8"/>
        <v>103</v>
      </c>
      <c r="B61">
        <f t="shared" si="9"/>
        <v>0</v>
      </c>
      <c r="C61" s="4">
        <f t="shared" ca="1" si="10"/>
        <v>92273</v>
      </c>
      <c r="D61">
        <v>92273</v>
      </c>
      <c r="E61" t="s">
        <v>205</v>
      </c>
      <c r="F61" t="s">
        <v>75</v>
      </c>
      <c r="G61" t="s">
        <v>76</v>
      </c>
      <c r="H61" t="s">
        <v>184</v>
      </c>
      <c r="I61" t="s">
        <v>245</v>
      </c>
      <c r="J61" t="s">
        <v>123</v>
      </c>
      <c r="K61" t="str">
        <f t="shared" ca="1" si="11"/>
        <v>.</v>
      </c>
      <c r="L61" t="s">
        <v>484</v>
      </c>
      <c r="M61" t="s">
        <v>278</v>
      </c>
      <c r="N61" t="s">
        <v>342</v>
      </c>
      <c r="P61" t="s">
        <v>98</v>
      </c>
      <c r="Q61" t="s">
        <v>82</v>
      </c>
      <c r="S61" t="s">
        <v>269</v>
      </c>
      <c r="T61" t="s">
        <v>36</v>
      </c>
      <c r="U61" t="s">
        <v>22</v>
      </c>
      <c r="V61" t="s">
        <v>29</v>
      </c>
      <c r="W61" t="s">
        <v>54</v>
      </c>
      <c r="X61" t="s">
        <v>272</v>
      </c>
      <c r="Y61" t="s">
        <v>484</v>
      </c>
      <c r="AA61" s="2">
        <v>42688.423078703701</v>
      </c>
      <c r="AB61" s="2">
        <v>42793.641400462962</v>
      </c>
      <c r="AC61" t="s">
        <v>343</v>
      </c>
      <c r="AD61">
        <v>13</v>
      </c>
      <c r="AE61" t="str">
        <f t="shared" ca="1" si="12"/>
        <v>Protocols-AAUM</v>
      </c>
      <c r="AF61" t="str">
        <f t="shared" ca="1" si="13"/>
        <v>Avitus_1.4.0.56-20170222</v>
      </c>
      <c r="AG61" t="str">
        <f t="shared" ca="1" si="14"/>
        <v>NoWaive</v>
      </c>
      <c r="AH61" t="str">
        <f t="shared" ca="1" si="15"/>
        <v>P0</v>
      </c>
    </row>
    <row r="62" spans="1:34" x14ac:dyDescent="0.3">
      <c r="A62">
        <f t="shared" si="8"/>
        <v>53</v>
      </c>
      <c r="B62">
        <f t="shared" si="9"/>
        <v>19</v>
      </c>
      <c r="C62" s="4">
        <f t="shared" ca="1" si="10"/>
        <v>94191</v>
      </c>
      <c r="D62">
        <v>94191</v>
      </c>
      <c r="E62" t="s">
        <v>186</v>
      </c>
      <c r="F62" t="s">
        <v>75</v>
      </c>
      <c r="G62" t="s">
        <v>79</v>
      </c>
      <c r="H62" t="s">
        <v>112</v>
      </c>
      <c r="I62" t="s">
        <v>30</v>
      </c>
      <c r="J62" t="s">
        <v>123</v>
      </c>
      <c r="K62" t="str">
        <f t="shared" ca="1" si="11"/>
        <v>.</v>
      </c>
      <c r="L62" t="s">
        <v>484</v>
      </c>
      <c r="M62" t="s">
        <v>484</v>
      </c>
      <c r="N62" t="s">
        <v>344</v>
      </c>
      <c r="O62">
        <v>12886</v>
      </c>
      <c r="Q62" t="s">
        <v>82</v>
      </c>
      <c r="S62" t="s">
        <v>269</v>
      </c>
      <c r="T62" t="s">
        <v>36</v>
      </c>
      <c r="U62" t="s">
        <v>35</v>
      </c>
      <c r="V62" t="s">
        <v>25</v>
      </c>
      <c r="W62" t="s">
        <v>26</v>
      </c>
      <c r="X62" t="s">
        <v>272</v>
      </c>
      <c r="Y62" t="s">
        <v>103</v>
      </c>
      <c r="AA62" s="2">
        <v>42739.997685185182</v>
      </c>
      <c r="AB62" s="2">
        <v>42774.493715277778</v>
      </c>
      <c r="AD62">
        <v>2</v>
      </c>
      <c r="AE62" t="str">
        <f t="shared" ca="1" si="12"/>
        <v>Protocols-AAUM</v>
      </c>
      <c r="AF62" t="str">
        <f t="shared" ca="1" si="13"/>
        <v xml:space="preserve"> ---</v>
      </c>
      <c r="AG62" t="str">
        <f t="shared" ca="1" si="14"/>
        <v>NoWaive</v>
      </c>
      <c r="AH62" t="str">
        <f t="shared" ca="1" si="15"/>
        <v>P1</v>
      </c>
    </row>
    <row r="63" spans="1:34" x14ac:dyDescent="0.3">
      <c r="A63">
        <f t="shared" si="8"/>
        <v>26</v>
      </c>
      <c r="B63">
        <f t="shared" si="9"/>
        <v>4</v>
      </c>
      <c r="C63" s="4">
        <f t="shared" ca="1" si="10"/>
        <v>95343</v>
      </c>
      <c r="D63">
        <v>95343</v>
      </c>
      <c r="E63" t="s">
        <v>149</v>
      </c>
      <c r="F63" t="s">
        <v>75</v>
      </c>
      <c r="G63" t="s">
        <v>129</v>
      </c>
      <c r="H63" t="s">
        <v>94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347</v>
      </c>
      <c r="Q63" t="s">
        <v>82</v>
      </c>
      <c r="S63" t="s">
        <v>269</v>
      </c>
      <c r="T63" t="s">
        <v>23</v>
      </c>
      <c r="U63" t="s">
        <v>22</v>
      </c>
      <c r="V63" t="s">
        <v>82</v>
      </c>
      <c r="W63" t="s">
        <v>95</v>
      </c>
      <c r="X63" t="s">
        <v>272</v>
      </c>
      <c r="Y63" t="s">
        <v>484</v>
      </c>
      <c r="AA63" s="2">
        <v>42767.691712962966</v>
      </c>
      <c r="AB63" s="2">
        <v>42789.23238425926</v>
      </c>
      <c r="AC63" t="s">
        <v>402</v>
      </c>
      <c r="AD63">
        <v>6</v>
      </c>
      <c r="AE63" t="str">
        <f t="shared" ca="1" si="12"/>
        <v>Protocols-AAUM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P2</v>
      </c>
    </row>
    <row r="64" spans="1:34" x14ac:dyDescent="0.3">
      <c r="A64">
        <f t="shared" si="8"/>
        <v>13</v>
      </c>
      <c r="B64">
        <f t="shared" si="9"/>
        <v>4</v>
      </c>
      <c r="C64" s="4">
        <f t="shared" ca="1" si="10"/>
        <v>95911</v>
      </c>
      <c r="D64">
        <v>95911</v>
      </c>
      <c r="E64" t="s">
        <v>84</v>
      </c>
      <c r="F64" t="s">
        <v>75</v>
      </c>
      <c r="G64" t="s">
        <v>76</v>
      </c>
      <c r="H64" t="s">
        <v>184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439</v>
      </c>
      <c r="Q64" t="s">
        <v>82</v>
      </c>
      <c r="S64" t="s">
        <v>269</v>
      </c>
      <c r="T64" t="s">
        <v>36</v>
      </c>
      <c r="U64" t="s">
        <v>35</v>
      </c>
      <c r="V64" t="s">
        <v>82</v>
      </c>
      <c r="W64" t="s">
        <v>172</v>
      </c>
      <c r="X64" t="s">
        <v>272</v>
      </c>
      <c r="Y64" t="s">
        <v>484</v>
      </c>
      <c r="AA64" s="2">
        <v>42780.473194444443</v>
      </c>
      <c r="AB64" s="2">
        <v>42789.402037037034</v>
      </c>
      <c r="AC64" t="s">
        <v>595</v>
      </c>
      <c r="AD64">
        <v>6</v>
      </c>
      <c r="AE64" t="str">
        <f t="shared" ca="1" si="12"/>
        <v>Protocols-AAUM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P0</v>
      </c>
    </row>
    <row r="65" spans="1:34" x14ac:dyDescent="0.3">
      <c r="A65">
        <f t="shared" si="8"/>
        <v>4</v>
      </c>
      <c r="B65">
        <f t="shared" si="9"/>
        <v>0</v>
      </c>
      <c r="C65" s="4">
        <f t="shared" ca="1" si="10"/>
        <v>96336</v>
      </c>
      <c r="D65">
        <v>96336</v>
      </c>
      <c r="E65" t="s">
        <v>331</v>
      </c>
      <c r="F65" t="s">
        <v>75</v>
      </c>
      <c r="G65" t="s">
        <v>129</v>
      </c>
      <c r="H65" t="s">
        <v>94</v>
      </c>
      <c r="J65" t="s">
        <v>123</v>
      </c>
      <c r="K65" t="str">
        <f t="shared" ca="1" si="11"/>
        <v>NTR</v>
      </c>
      <c r="L65" t="s">
        <v>484</v>
      </c>
      <c r="M65" t="s">
        <v>484</v>
      </c>
      <c r="N65" t="s">
        <v>596</v>
      </c>
      <c r="Q65" t="s">
        <v>82</v>
      </c>
      <c r="S65" t="s">
        <v>269</v>
      </c>
      <c r="T65" t="s">
        <v>23</v>
      </c>
      <c r="U65" t="s">
        <v>22</v>
      </c>
      <c r="V65" t="s">
        <v>82</v>
      </c>
      <c r="W65" t="s">
        <v>67</v>
      </c>
      <c r="X65" t="s">
        <v>405</v>
      </c>
      <c r="Y65" t="s">
        <v>484</v>
      </c>
      <c r="AA65" s="2">
        <v>42789.625567129631</v>
      </c>
      <c r="AB65" s="2">
        <v>42793.331666666665</v>
      </c>
      <c r="AD65">
        <v>2</v>
      </c>
      <c r="AE65" t="str">
        <f t="shared" ca="1" si="12"/>
        <v>NTR</v>
      </c>
      <c r="AF65" t="str">
        <f t="shared" ca="1" si="13"/>
        <v>NoTarg</v>
      </c>
      <c r="AG65" t="str">
        <f t="shared" ca="1" si="14"/>
        <v>NoWaive</v>
      </c>
      <c r="AH65" t="str">
        <f t="shared" ca="1" si="15"/>
        <v>NTR</v>
      </c>
    </row>
    <row r="66" spans="1:34" x14ac:dyDescent="0.3">
      <c r="A66">
        <f t="shared" ref="A66:A90" si="16">DAYS360(AA66,$K$104)</f>
        <v>6</v>
      </c>
      <c r="B66">
        <f t="shared" ref="B66:B90" si="17">DAYS360(AB66,$K$104)</f>
        <v>0</v>
      </c>
      <c r="C66" s="4">
        <f t="shared" ref="C66:C100" ca="1" si="18">HYPERLINK($N$174 &amp; INDIRECT("d" &amp; ROW()),INDIRECT("d" &amp; ROW()))</f>
        <v>96226</v>
      </c>
      <c r="D66">
        <v>96226</v>
      </c>
      <c r="E66" t="s">
        <v>18</v>
      </c>
      <c r="F66" t="s">
        <v>19</v>
      </c>
      <c r="G66" t="s">
        <v>442</v>
      </c>
      <c r="H66" t="s">
        <v>94</v>
      </c>
      <c r="J66" t="s">
        <v>123</v>
      </c>
      <c r="K66" t="str">
        <f t="shared" ref="K66:K89" ca="1" si="19">IFERROR(VLOOKUP($D66,INDIRECT("'" &amp; $K$103 &amp; "'!$C$2:$k$90"),8,FALSE),"NTR")</f>
        <v>.</v>
      </c>
      <c r="L66" t="s">
        <v>484</v>
      </c>
      <c r="M66" t="s">
        <v>484</v>
      </c>
      <c r="N66" t="s">
        <v>519</v>
      </c>
      <c r="Q66" t="s">
        <v>21</v>
      </c>
      <c r="S66" t="s">
        <v>269</v>
      </c>
      <c r="T66" t="s">
        <v>23</v>
      </c>
      <c r="U66" t="s">
        <v>22</v>
      </c>
      <c r="V66" t="s">
        <v>29</v>
      </c>
      <c r="W66" t="s">
        <v>44</v>
      </c>
      <c r="X66" t="s">
        <v>188</v>
      </c>
      <c r="Y66" t="s">
        <v>484</v>
      </c>
      <c r="AA66" s="2">
        <v>42787.284178240741</v>
      </c>
      <c r="AB66" s="2">
        <v>42793.642870370371</v>
      </c>
      <c r="AD66">
        <v>6</v>
      </c>
      <c r="AE66" t="str">
        <f t="shared" ref="AE66:AE93" ca="1" si="20">IFERROR(VLOOKUP($D66,INDIRECT("'" &amp; $K$103 &amp; "'!$C$2:$K$90"),4,FALSE),"NTR")</f>
        <v>Protocols-NFS</v>
      </c>
      <c r="AF66" t="str">
        <f t="shared" ref="AF66:AF93" ca="1" si="21">IFERROR(VLOOKUP($D66,INDIRECT("'" &amp; $K$103 &amp; "'!$C$2:$T$90"),11,FALSE),"NoTarg")</f>
        <v xml:space="preserve"> ---</v>
      </c>
      <c r="AG66" t="str">
        <f t="shared" ref="AG66:AG93" ca="1" si="22">IFERROR(VLOOKUP($D66,INDIRECT("'" &amp; $K$103 &amp; "'!$C$2:$K$90"),10,FALSE),"NoWaive")</f>
        <v>NoWaive</v>
      </c>
      <c r="AH66" t="str">
        <f t="shared" ref="AH66:AH93" ca="1" si="23">IFERROR(VLOOKUP($D66,INDIRECT("'" &amp; $K$103 &amp; "'!$C$2:$T$90"),6,FALSE),"NTR")</f>
        <v>P2</v>
      </c>
    </row>
    <row r="67" spans="1:34" x14ac:dyDescent="0.3">
      <c r="A67">
        <f t="shared" si="16"/>
        <v>353</v>
      </c>
      <c r="B67">
        <f t="shared" si="17"/>
        <v>102</v>
      </c>
      <c r="C67" s="4">
        <f t="shared" ca="1" si="18"/>
        <v>78244</v>
      </c>
      <c r="D67">
        <v>78244</v>
      </c>
      <c r="E67" t="s">
        <v>155</v>
      </c>
      <c r="F67" t="s">
        <v>19</v>
      </c>
      <c r="G67" t="s">
        <v>83</v>
      </c>
      <c r="H67" t="s">
        <v>94</v>
      </c>
      <c r="I67" t="s">
        <v>30</v>
      </c>
      <c r="J67" t="s">
        <v>123</v>
      </c>
      <c r="K67" t="str">
        <f t="shared" ca="1" si="19"/>
        <v>.</v>
      </c>
      <c r="L67" t="s">
        <v>484</v>
      </c>
      <c r="M67" t="s">
        <v>484</v>
      </c>
      <c r="N67" t="s">
        <v>353</v>
      </c>
      <c r="Q67" t="s">
        <v>82</v>
      </c>
      <c r="S67" t="s">
        <v>269</v>
      </c>
      <c r="T67" t="s">
        <v>36</v>
      </c>
      <c r="U67" t="s">
        <v>35</v>
      </c>
      <c r="V67" t="s">
        <v>43</v>
      </c>
      <c r="W67" t="s">
        <v>65</v>
      </c>
      <c r="X67" t="s">
        <v>272</v>
      </c>
      <c r="Y67" t="s">
        <v>100</v>
      </c>
      <c r="AA67" s="2">
        <v>42433.348449074074</v>
      </c>
      <c r="AB67" s="2">
        <v>42689.149375000001</v>
      </c>
      <c r="AD67">
        <v>3</v>
      </c>
      <c r="AE67" t="str">
        <f t="shared" ca="1" si="20"/>
        <v>Protocols-NFS</v>
      </c>
      <c r="AF67" t="str">
        <f t="shared" ca="1" si="21"/>
        <v xml:space="preserve"> ---</v>
      </c>
      <c r="AG67" t="str">
        <f t="shared" ca="1" si="22"/>
        <v>NoWaive</v>
      </c>
      <c r="AH67" t="str">
        <f t="shared" ca="1" si="23"/>
        <v>P2</v>
      </c>
    </row>
    <row r="68" spans="1:34" x14ac:dyDescent="0.3">
      <c r="A68">
        <f t="shared" si="16"/>
        <v>6</v>
      </c>
      <c r="B68">
        <f t="shared" si="17"/>
        <v>0</v>
      </c>
      <c r="C68" s="4">
        <f t="shared" ca="1" si="18"/>
        <v>96221</v>
      </c>
      <c r="D68">
        <v>96221</v>
      </c>
      <c r="E68" t="s">
        <v>18</v>
      </c>
      <c r="F68" t="s">
        <v>86</v>
      </c>
      <c r="G68" t="s">
        <v>92</v>
      </c>
      <c r="H68" t="s">
        <v>94</v>
      </c>
      <c r="J68" t="s">
        <v>123</v>
      </c>
      <c r="K68" t="str">
        <f t="shared" ca="1" si="19"/>
        <v>.</v>
      </c>
      <c r="L68" t="s">
        <v>484</v>
      </c>
      <c r="M68" t="s">
        <v>484</v>
      </c>
      <c r="N68" t="s">
        <v>521</v>
      </c>
      <c r="Q68" t="s">
        <v>21</v>
      </c>
      <c r="S68" t="s">
        <v>269</v>
      </c>
      <c r="T68" t="s">
        <v>36</v>
      </c>
      <c r="U68" t="s">
        <v>35</v>
      </c>
      <c r="V68" t="s">
        <v>29</v>
      </c>
      <c r="W68" t="s">
        <v>54</v>
      </c>
      <c r="X68" t="s">
        <v>522</v>
      </c>
      <c r="Y68" t="s">
        <v>484</v>
      </c>
      <c r="AA68" s="2">
        <v>42787.233252314814</v>
      </c>
      <c r="AB68" s="2">
        <v>42793.292708333334</v>
      </c>
      <c r="AD68">
        <v>7</v>
      </c>
      <c r="AE68" t="str">
        <f t="shared" ca="1" si="20"/>
        <v>Protocols-SMB</v>
      </c>
      <c r="AF68" t="str">
        <f t="shared" ca="1" si="21"/>
        <v xml:space="preserve"> ---</v>
      </c>
      <c r="AG68" t="str">
        <f t="shared" ca="1" si="22"/>
        <v>NoWaive</v>
      </c>
      <c r="AH68" t="str">
        <f t="shared" ca="1" si="23"/>
        <v>P2</v>
      </c>
    </row>
    <row r="69" spans="1:34" x14ac:dyDescent="0.3">
      <c r="A69">
        <f t="shared" si="16"/>
        <v>4</v>
      </c>
      <c r="B69">
        <f t="shared" si="17"/>
        <v>0</v>
      </c>
      <c r="C69" s="4">
        <f t="shared" ca="1" si="18"/>
        <v>96300</v>
      </c>
      <c r="D69">
        <v>96300</v>
      </c>
      <c r="E69" t="s">
        <v>265</v>
      </c>
      <c r="F69" t="s">
        <v>86</v>
      </c>
      <c r="G69" t="s">
        <v>87</v>
      </c>
      <c r="H69" t="s">
        <v>94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534</v>
      </c>
      <c r="Q69" t="s">
        <v>21</v>
      </c>
      <c r="S69" t="s">
        <v>269</v>
      </c>
      <c r="T69" t="s">
        <v>36</v>
      </c>
      <c r="U69" t="s">
        <v>35</v>
      </c>
      <c r="V69" t="s">
        <v>29</v>
      </c>
      <c r="W69" t="s">
        <v>54</v>
      </c>
      <c r="X69" t="s">
        <v>522</v>
      </c>
      <c r="Y69" t="s">
        <v>484</v>
      </c>
      <c r="AA69" s="2">
        <v>42789.004027777781</v>
      </c>
      <c r="AB69" s="2">
        <v>42793.613356481481</v>
      </c>
      <c r="AD69">
        <v>4</v>
      </c>
      <c r="AE69" t="str">
        <f t="shared" ca="1" si="20"/>
        <v>PML Core Services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P2</v>
      </c>
    </row>
    <row r="70" spans="1:34" x14ac:dyDescent="0.3">
      <c r="A70">
        <f t="shared" si="16"/>
        <v>0</v>
      </c>
      <c r="B70">
        <f t="shared" si="17"/>
        <v>0</v>
      </c>
      <c r="C70" s="4">
        <f t="shared" ca="1" si="18"/>
        <v>96419</v>
      </c>
      <c r="D70">
        <v>96419</v>
      </c>
      <c r="E70" t="s">
        <v>405</v>
      </c>
      <c r="F70" t="s">
        <v>86</v>
      </c>
      <c r="G70" t="s">
        <v>554</v>
      </c>
      <c r="H70" t="s">
        <v>94</v>
      </c>
      <c r="J70" t="s">
        <v>123</v>
      </c>
      <c r="K70" t="str">
        <f t="shared" ca="1" si="19"/>
        <v>NTR</v>
      </c>
      <c r="L70" t="s">
        <v>484</v>
      </c>
      <c r="M70" t="s">
        <v>484</v>
      </c>
      <c r="N70" t="s">
        <v>564</v>
      </c>
      <c r="Q70" t="s">
        <v>21</v>
      </c>
      <c r="S70" t="s">
        <v>269</v>
      </c>
      <c r="T70" t="s">
        <v>36</v>
      </c>
      <c r="U70" t="s">
        <v>50</v>
      </c>
      <c r="V70" t="s">
        <v>82</v>
      </c>
      <c r="W70" t="s">
        <v>565</v>
      </c>
      <c r="X70" t="s">
        <v>325</v>
      </c>
      <c r="Y70" t="s">
        <v>484</v>
      </c>
      <c r="AA70" s="2">
        <v>42793.323437500003</v>
      </c>
      <c r="AB70" s="2">
        <v>42793.323437500003</v>
      </c>
      <c r="AD70">
        <v>1</v>
      </c>
      <c r="AE70" t="str">
        <f t="shared" ca="1" si="20"/>
        <v>NTR</v>
      </c>
      <c r="AF70" t="str">
        <f t="shared" ca="1" si="21"/>
        <v>NoTarg</v>
      </c>
      <c r="AG70" t="str">
        <f t="shared" ca="1" si="22"/>
        <v>NoWaive</v>
      </c>
      <c r="AH70" t="str">
        <f t="shared" ca="1" si="23"/>
        <v>NTR</v>
      </c>
    </row>
    <row r="71" spans="1:34" x14ac:dyDescent="0.3">
      <c r="A71">
        <f t="shared" si="16"/>
        <v>0</v>
      </c>
      <c r="B71">
        <f t="shared" si="17"/>
        <v>0</v>
      </c>
      <c r="C71" s="4">
        <f t="shared" ca="1" si="18"/>
        <v>96420</v>
      </c>
      <c r="D71">
        <v>96420</v>
      </c>
      <c r="E71" t="s">
        <v>265</v>
      </c>
      <c r="F71" t="s">
        <v>86</v>
      </c>
      <c r="G71" t="s">
        <v>87</v>
      </c>
      <c r="H71" t="s">
        <v>94</v>
      </c>
      <c r="J71" t="s">
        <v>123</v>
      </c>
      <c r="K71" t="str">
        <f t="shared" ca="1" si="19"/>
        <v>NTR</v>
      </c>
      <c r="L71" t="s">
        <v>484</v>
      </c>
      <c r="M71" t="s">
        <v>484</v>
      </c>
      <c r="N71" t="s">
        <v>566</v>
      </c>
      <c r="Q71" t="s">
        <v>21</v>
      </c>
      <c r="S71" t="s">
        <v>269</v>
      </c>
      <c r="T71" t="s">
        <v>23</v>
      </c>
      <c r="U71" t="s">
        <v>50</v>
      </c>
      <c r="V71" t="s">
        <v>82</v>
      </c>
      <c r="W71" t="s">
        <v>565</v>
      </c>
      <c r="X71" t="s">
        <v>325</v>
      </c>
      <c r="Y71" t="s">
        <v>484</v>
      </c>
      <c r="AA71" s="2">
        <v>42793.327037037037</v>
      </c>
      <c r="AB71" s="2">
        <v>42793.327037037037</v>
      </c>
      <c r="AD71">
        <v>1</v>
      </c>
      <c r="AE71" t="str">
        <f t="shared" ca="1" si="20"/>
        <v>NTR</v>
      </c>
      <c r="AF71" t="str">
        <f t="shared" ca="1" si="21"/>
        <v>NoTarg</v>
      </c>
      <c r="AG71" t="str">
        <f t="shared" ca="1" si="22"/>
        <v>NoWaive</v>
      </c>
      <c r="AH71" t="str">
        <f t="shared" ca="1" si="23"/>
        <v>NTR</v>
      </c>
    </row>
    <row r="72" spans="1:34" x14ac:dyDescent="0.3">
      <c r="A72">
        <f t="shared" si="16"/>
        <v>298</v>
      </c>
      <c r="B72">
        <f t="shared" si="17"/>
        <v>19</v>
      </c>
      <c r="C72" s="4">
        <f t="shared" ca="1" si="18"/>
        <v>81963</v>
      </c>
      <c r="D72">
        <v>81963</v>
      </c>
      <c r="E72" t="s">
        <v>18</v>
      </c>
      <c r="F72" t="s">
        <v>86</v>
      </c>
      <c r="G72" t="s">
        <v>87</v>
      </c>
      <c r="H72" t="s">
        <v>112</v>
      </c>
      <c r="I72" t="s">
        <v>30</v>
      </c>
      <c r="J72" t="s">
        <v>123</v>
      </c>
      <c r="K72" t="str">
        <f t="shared" ca="1" si="19"/>
        <v>.</v>
      </c>
      <c r="L72" t="s">
        <v>484</v>
      </c>
      <c r="M72" t="s">
        <v>484</v>
      </c>
      <c r="N72" t="s">
        <v>354</v>
      </c>
      <c r="O72">
        <v>10905</v>
      </c>
      <c r="Q72" t="s">
        <v>82</v>
      </c>
      <c r="S72" t="s">
        <v>269</v>
      </c>
      <c r="T72" t="s">
        <v>23</v>
      </c>
      <c r="U72" t="s">
        <v>22</v>
      </c>
      <c r="V72" t="s">
        <v>60</v>
      </c>
      <c r="W72" t="s">
        <v>26</v>
      </c>
      <c r="X72" t="s">
        <v>272</v>
      </c>
      <c r="Y72" t="s">
        <v>484</v>
      </c>
      <c r="AA72" s="2">
        <v>42489.026759259257</v>
      </c>
      <c r="AB72" s="2">
        <v>42774.287557870368</v>
      </c>
      <c r="AD72">
        <v>3</v>
      </c>
      <c r="AE72" t="str">
        <f t="shared" ca="1" si="20"/>
        <v>Protocols-SMB</v>
      </c>
      <c r="AF72" t="str">
        <f t="shared" ca="1" si="21"/>
        <v xml:space="preserve"> ---</v>
      </c>
      <c r="AG72" t="str">
        <f t="shared" ca="1" si="22"/>
        <v>NoWaive</v>
      </c>
      <c r="AH72" t="str">
        <f t="shared" ca="1" si="23"/>
        <v>P1</v>
      </c>
    </row>
    <row r="73" spans="1:34" x14ac:dyDescent="0.3">
      <c r="A73">
        <f t="shared" si="16"/>
        <v>293</v>
      </c>
      <c r="B73">
        <f t="shared" si="17"/>
        <v>37</v>
      </c>
      <c r="C73" s="4">
        <f t="shared" ca="1" si="18"/>
        <v>82178</v>
      </c>
      <c r="D73">
        <v>82178</v>
      </c>
      <c r="E73" t="s">
        <v>18</v>
      </c>
      <c r="F73" t="s">
        <v>86</v>
      </c>
      <c r="G73" t="s">
        <v>87</v>
      </c>
      <c r="H73" t="s">
        <v>112</v>
      </c>
      <c r="I73" t="s">
        <v>30</v>
      </c>
      <c r="J73" t="s">
        <v>123</v>
      </c>
      <c r="K73" t="str">
        <f t="shared" ca="1" si="19"/>
        <v>.</v>
      </c>
      <c r="L73" t="s">
        <v>484</v>
      </c>
      <c r="M73" t="s">
        <v>484</v>
      </c>
      <c r="N73" t="s">
        <v>355</v>
      </c>
      <c r="O73">
        <v>10938</v>
      </c>
      <c r="Q73" t="s">
        <v>82</v>
      </c>
      <c r="S73" t="s">
        <v>269</v>
      </c>
      <c r="T73" t="s">
        <v>36</v>
      </c>
      <c r="U73" t="s">
        <v>22</v>
      </c>
      <c r="V73" t="s">
        <v>60</v>
      </c>
      <c r="W73" t="s">
        <v>26</v>
      </c>
      <c r="X73" t="s">
        <v>272</v>
      </c>
      <c r="Y73" t="s">
        <v>484</v>
      </c>
      <c r="AA73" s="2">
        <v>42494.02715277778</v>
      </c>
      <c r="AB73" s="2">
        <v>42755.045428240737</v>
      </c>
      <c r="AD73">
        <v>2</v>
      </c>
      <c r="AE73" t="str">
        <f t="shared" ca="1" si="20"/>
        <v>Protocols-SMB</v>
      </c>
      <c r="AF73" t="str">
        <f t="shared" ca="1" si="21"/>
        <v xml:space="preserve"> ---</v>
      </c>
      <c r="AG73" t="str">
        <f t="shared" ca="1" si="22"/>
        <v>NoWaive</v>
      </c>
      <c r="AH73" t="str">
        <f t="shared" ca="1" si="23"/>
        <v>P1</v>
      </c>
    </row>
    <row r="74" spans="1:34" x14ac:dyDescent="0.3">
      <c r="A74">
        <f t="shared" si="16"/>
        <v>155</v>
      </c>
      <c r="B74">
        <f t="shared" si="17"/>
        <v>7</v>
      </c>
      <c r="C74" s="4">
        <f t="shared" ca="1" si="18"/>
        <v>89457</v>
      </c>
      <c r="D74">
        <v>89457</v>
      </c>
      <c r="E74" t="s">
        <v>399</v>
      </c>
      <c r="F74" t="s">
        <v>86</v>
      </c>
      <c r="G74" t="s">
        <v>92</v>
      </c>
      <c r="H74" t="s">
        <v>94</v>
      </c>
      <c r="I74" t="s">
        <v>30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357</v>
      </c>
      <c r="Q74" t="s">
        <v>82</v>
      </c>
      <c r="S74" t="s">
        <v>269</v>
      </c>
      <c r="T74" t="s">
        <v>23</v>
      </c>
      <c r="U74" t="s">
        <v>22</v>
      </c>
      <c r="V74" t="s">
        <v>29</v>
      </c>
      <c r="W74" t="s">
        <v>44</v>
      </c>
      <c r="X74" t="s">
        <v>272</v>
      </c>
      <c r="Y74" t="s">
        <v>484</v>
      </c>
      <c r="AA74" s="2">
        <v>42635.30327546296</v>
      </c>
      <c r="AB74" s="2">
        <v>42786.250798611109</v>
      </c>
      <c r="AC74" t="s">
        <v>343</v>
      </c>
      <c r="AD74">
        <v>3</v>
      </c>
      <c r="AE74" t="str">
        <f t="shared" ca="1" si="20"/>
        <v>Protocols-SMB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P2</v>
      </c>
    </row>
    <row r="75" spans="1:34" x14ac:dyDescent="0.3">
      <c r="A75">
        <f t="shared" si="16"/>
        <v>120</v>
      </c>
      <c r="B75">
        <f t="shared" si="17"/>
        <v>19</v>
      </c>
      <c r="C75" s="4">
        <f t="shared" ca="1" si="18"/>
        <v>91457</v>
      </c>
      <c r="D75">
        <v>91457</v>
      </c>
      <c r="E75" t="s">
        <v>74</v>
      </c>
      <c r="F75" t="s">
        <v>86</v>
      </c>
      <c r="G75" t="s">
        <v>87</v>
      </c>
      <c r="H75" t="s">
        <v>94</v>
      </c>
      <c r="I75" t="s">
        <v>30</v>
      </c>
      <c r="J75" t="s">
        <v>123</v>
      </c>
      <c r="K75" t="str">
        <f t="shared" ca="1" si="19"/>
        <v>.</v>
      </c>
      <c r="L75" t="s">
        <v>484</v>
      </c>
      <c r="M75" t="s">
        <v>484</v>
      </c>
      <c r="N75" t="s">
        <v>358</v>
      </c>
      <c r="Q75" t="s">
        <v>82</v>
      </c>
      <c r="S75" t="s">
        <v>269</v>
      </c>
      <c r="T75" t="s">
        <v>36</v>
      </c>
      <c r="U75" t="s">
        <v>35</v>
      </c>
      <c r="V75" t="s">
        <v>29</v>
      </c>
      <c r="W75" t="s">
        <v>54</v>
      </c>
      <c r="X75" t="s">
        <v>272</v>
      </c>
      <c r="Y75" t="s">
        <v>100</v>
      </c>
      <c r="AA75" s="2">
        <v>42670.388807870368</v>
      </c>
      <c r="AB75" s="2">
        <v>42774.014224537037</v>
      </c>
      <c r="AD75">
        <v>5</v>
      </c>
      <c r="AE75" t="str">
        <f t="shared" ca="1" si="20"/>
        <v>Protocols-SMB</v>
      </c>
      <c r="AF75" t="str">
        <f t="shared" ca="1" si="21"/>
        <v xml:space="preserve"> ---</v>
      </c>
      <c r="AG75" t="str">
        <f t="shared" ca="1" si="22"/>
        <v>NoWaive</v>
      </c>
      <c r="AH75" t="str">
        <f t="shared" ca="1" si="23"/>
        <v>P2</v>
      </c>
    </row>
    <row r="76" spans="1:34" x14ac:dyDescent="0.3">
      <c r="A76">
        <f t="shared" si="16"/>
        <v>116</v>
      </c>
      <c r="B76">
        <f t="shared" si="17"/>
        <v>37</v>
      </c>
      <c r="C76" s="4">
        <f t="shared" ca="1" si="18"/>
        <v>91629</v>
      </c>
      <c r="D76">
        <v>91629</v>
      </c>
      <c r="E76" t="s">
        <v>18</v>
      </c>
      <c r="F76" t="s">
        <v>86</v>
      </c>
      <c r="G76" t="s">
        <v>92</v>
      </c>
      <c r="H76" t="s">
        <v>112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484</v>
      </c>
      <c r="N76" t="s">
        <v>360</v>
      </c>
      <c r="O76">
        <v>12271</v>
      </c>
      <c r="Q76" t="s">
        <v>82</v>
      </c>
      <c r="S76" t="s">
        <v>269</v>
      </c>
      <c r="T76" t="s">
        <v>23</v>
      </c>
      <c r="U76" t="s">
        <v>22</v>
      </c>
      <c r="V76" t="s">
        <v>25</v>
      </c>
      <c r="W76" t="s">
        <v>26</v>
      </c>
      <c r="X76" t="s">
        <v>272</v>
      </c>
      <c r="Y76" t="s">
        <v>484</v>
      </c>
      <c r="AA76" s="2">
        <v>42675.623761574076</v>
      </c>
      <c r="AB76" s="2">
        <v>42755.023877314816</v>
      </c>
      <c r="AD76">
        <v>2</v>
      </c>
      <c r="AE76" t="str">
        <f t="shared" ca="1" si="20"/>
        <v>Protocols-SMB</v>
      </c>
      <c r="AF76" t="str">
        <f t="shared" ca="1" si="21"/>
        <v xml:space="preserve"> ---</v>
      </c>
      <c r="AG76" t="str">
        <f t="shared" ca="1" si="22"/>
        <v>NoWaive</v>
      </c>
      <c r="AH76" t="str">
        <f t="shared" ca="1" si="23"/>
        <v>P1</v>
      </c>
    </row>
    <row r="77" spans="1:34" x14ac:dyDescent="0.3">
      <c r="A77">
        <f t="shared" si="16"/>
        <v>37</v>
      </c>
      <c r="B77">
        <f t="shared" si="17"/>
        <v>13</v>
      </c>
      <c r="C77" s="4">
        <f t="shared" ca="1" si="18"/>
        <v>94832</v>
      </c>
      <c r="D77">
        <v>94832</v>
      </c>
      <c r="E77" t="s">
        <v>242</v>
      </c>
      <c r="F77" t="s">
        <v>86</v>
      </c>
      <c r="G77" t="s">
        <v>92</v>
      </c>
      <c r="H77" t="s">
        <v>184</v>
      </c>
      <c r="I77" t="s">
        <v>81</v>
      </c>
      <c r="J77" t="s">
        <v>123</v>
      </c>
      <c r="K77" t="str">
        <f t="shared" ca="1" si="19"/>
        <v>.</v>
      </c>
      <c r="L77" t="s">
        <v>484</v>
      </c>
      <c r="M77" t="s">
        <v>484</v>
      </c>
      <c r="N77" t="s">
        <v>270</v>
      </c>
      <c r="P77" t="s">
        <v>271</v>
      </c>
      <c r="Q77" t="s">
        <v>82</v>
      </c>
      <c r="S77" t="s">
        <v>269</v>
      </c>
      <c r="T77" t="s">
        <v>51</v>
      </c>
      <c r="U77" t="s">
        <v>22</v>
      </c>
      <c r="V77" t="s">
        <v>82</v>
      </c>
      <c r="W77" t="s">
        <v>54</v>
      </c>
      <c r="X77" t="s">
        <v>272</v>
      </c>
      <c r="Y77" t="s">
        <v>484</v>
      </c>
      <c r="AA77" s="2">
        <v>42755.471365740741</v>
      </c>
      <c r="AB77" s="2">
        <v>42780.311030092591</v>
      </c>
      <c r="AC77" t="s">
        <v>170</v>
      </c>
      <c r="AD77">
        <v>3</v>
      </c>
      <c r="AE77" t="str">
        <f t="shared" ca="1" si="20"/>
        <v>Protocols-SMB</v>
      </c>
      <c r="AF77" t="str">
        <f t="shared" ca="1" si="21"/>
        <v xml:space="preserve"> ---</v>
      </c>
      <c r="AG77" t="str">
        <f t="shared" ca="1" si="22"/>
        <v>NoWaive</v>
      </c>
      <c r="AH77" t="str">
        <f t="shared" ca="1" si="23"/>
        <v>P0</v>
      </c>
    </row>
    <row r="78" spans="1:34" x14ac:dyDescent="0.3">
      <c r="A78">
        <f t="shared" si="16"/>
        <v>37</v>
      </c>
      <c r="B78">
        <f t="shared" si="17"/>
        <v>4</v>
      </c>
      <c r="C78" s="4">
        <f t="shared" ca="1" si="18"/>
        <v>94835</v>
      </c>
      <c r="D78">
        <v>94835</v>
      </c>
      <c r="E78" t="s">
        <v>561</v>
      </c>
      <c r="F78" t="s">
        <v>86</v>
      </c>
      <c r="G78" t="s">
        <v>87</v>
      </c>
      <c r="H78" t="s">
        <v>112</v>
      </c>
      <c r="I78" t="s">
        <v>30</v>
      </c>
      <c r="J78" t="s">
        <v>123</v>
      </c>
      <c r="K78" t="str">
        <f t="shared" ca="1" si="19"/>
        <v>.</v>
      </c>
      <c r="L78" t="s">
        <v>484</v>
      </c>
      <c r="M78" t="s">
        <v>484</v>
      </c>
      <c r="N78" t="s">
        <v>363</v>
      </c>
      <c r="O78">
        <v>13183</v>
      </c>
      <c r="P78" t="s">
        <v>213</v>
      </c>
      <c r="Q78" t="s">
        <v>82</v>
      </c>
      <c r="S78" t="s">
        <v>269</v>
      </c>
      <c r="T78" t="s">
        <v>36</v>
      </c>
      <c r="U78" t="s">
        <v>35</v>
      </c>
      <c r="V78" t="s">
        <v>190</v>
      </c>
      <c r="W78" t="s">
        <v>26</v>
      </c>
      <c r="X78" t="s">
        <v>272</v>
      </c>
      <c r="Y78" t="s">
        <v>103</v>
      </c>
      <c r="AA78" s="2">
        <v>42755.484872685185</v>
      </c>
      <c r="AB78" s="2">
        <v>42789.603206018517</v>
      </c>
      <c r="AD78">
        <v>1</v>
      </c>
      <c r="AE78" t="str">
        <f t="shared" ca="1" si="20"/>
        <v>Protocols-SMB</v>
      </c>
      <c r="AF78" t="str">
        <f t="shared" ca="1" si="21"/>
        <v xml:space="preserve"> ---</v>
      </c>
      <c r="AG78" t="str">
        <f t="shared" ca="1" si="22"/>
        <v>NoWaive</v>
      </c>
      <c r="AH78" t="str">
        <f t="shared" ca="1" si="23"/>
        <v>P1</v>
      </c>
    </row>
    <row r="79" spans="1:34" x14ac:dyDescent="0.3">
      <c r="A79">
        <f t="shared" si="16"/>
        <v>30</v>
      </c>
      <c r="B79">
        <f t="shared" si="17"/>
        <v>6</v>
      </c>
      <c r="C79" s="4">
        <f t="shared" ca="1" si="18"/>
        <v>95135</v>
      </c>
      <c r="D79">
        <v>95135</v>
      </c>
      <c r="E79" t="s">
        <v>118</v>
      </c>
      <c r="F79" t="s">
        <v>86</v>
      </c>
      <c r="G79" t="s">
        <v>135</v>
      </c>
      <c r="H79" t="s">
        <v>184</v>
      </c>
      <c r="J79" t="s">
        <v>123</v>
      </c>
      <c r="K79" t="str">
        <f t="shared" ca="1" si="19"/>
        <v>.</v>
      </c>
      <c r="L79" t="s">
        <v>484</v>
      </c>
      <c r="M79" t="s">
        <v>484</v>
      </c>
      <c r="N79" t="s">
        <v>364</v>
      </c>
      <c r="P79" t="s">
        <v>212</v>
      </c>
      <c r="Q79" t="s">
        <v>82</v>
      </c>
      <c r="S79" t="s">
        <v>269</v>
      </c>
      <c r="T79" t="s">
        <v>36</v>
      </c>
      <c r="U79" t="s">
        <v>35</v>
      </c>
      <c r="V79" t="s">
        <v>29</v>
      </c>
      <c r="W79" t="s">
        <v>44</v>
      </c>
      <c r="X79" t="s">
        <v>272</v>
      </c>
      <c r="Y79" t="s">
        <v>484</v>
      </c>
      <c r="AA79" s="2">
        <v>42762.388159722221</v>
      </c>
      <c r="AB79" s="2">
        <v>42787.542916666665</v>
      </c>
      <c r="AC79" t="s">
        <v>214</v>
      </c>
      <c r="AD79">
        <v>4</v>
      </c>
      <c r="AE79" t="str">
        <f t="shared" ca="1" si="20"/>
        <v>Protocols-SMB</v>
      </c>
      <c r="AF79" t="str">
        <f t="shared" ca="1" si="21"/>
        <v xml:space="preserve"> ---</v>
      </c>
      <c r="AG79" t="str">
        <f t="shared" ca="1" si="22"/>
        <v>NoWaive</v>
      </c>
      <c r="AH79" t="str">
        <f t="shared" ca="1" si="23"/>
        <v>P0</v>
      </c>
    </row>
    <row r="80" spans="1:34" x14ac:dyDescent="0.3">
      <c r="A80">
        <f t="shared" si="16"/>
        <v>11</v>
      </c>
      <c r="B80">
        <f t="shared" si="17"/>
        <v>4</v>
      </c>
      <c r="C80" s="4">
        <f t="shared" ca="1" si="18"/>
        <v>96032</v>
      </c>
      <c r="D80">
        <v>96032</v>
      </c>
      <c r="E80" t="s">
        <v>562</v>
      </c>
      <c r="F80" t="s">
        <v>86</v>
      </c>
      <c r="G80" t="s">
        <v>87</v>
      </c>
      <c r="H80" t="s">
        <v>112</v>
      </c>
      <c r="I80" t="s">
        <v>24</v>
      </c>
      <c r="J80" t="s">
        <v>123</v>
      </c>
      <c r="K80" t="str">
        <f t="shared" ca="1" si="19"/>
        <v>NTR</v>
      </c>
      <c r="L80" t="s">
        <v>484</v>
      </c>
      <c r="M80" t="s">
        <v>484</v>
      </c>
      <c r="N80" t="s">
        <v>597</v>
      </c>
      <c r="O80">
        <v>16394</v>
      </c>
      <c r="Q80" t="s">
        <v>82</v>
      </c>
      <c r="S80" t="s">
        <v>269</v>
      </c>
      <c r="T80" t="s">
        <v>23</v>
      </c>
      <c r="U80" t="s">
        <v>22</v>
      </c>
      <c r="V80" t="s">
        <v>190</v>
      </c>
      <c r="W80" t="s">
        <v>26</v>
      </c>
      <c r="X80" t="s">
        <v>272</v>
      </c>
      <c r="Y80" t="s">
        <v>484</v>
      </c>
      <c r="AA80" s="2">
        <v>42782.24832175926</v>
      </c>
      <c r="AB80" s="2">
        <v>42789.478958333333</v>
      </c>
      <c r="AD80">
        <v>2</v>
      </c>
      <c r="AE80" t="str">
        <f t="shared" ca="1" si="20"/>
        <v>NTR</v>
      </c>
      <c r="AF80" t="str">
        <f t="shared" ca="1" si="21"/>
        <v>NoTarg</v>
      </c>
      <c r="AG80" t="str">
        <f t="shared" ca="1" si="22"/>
        <v>NoWaive</v>
      </c>
      <c r="AH80" t="str">
        <f t="shared" ca="1" si="23"/>
        <v>NTR</v>
      </c>
    </row>
    <row r="81" spans="1:34" x14ac:dyDescent="0.3">
      <c r="A81">
        <f t="shared" si="16"/>
        <v>11</v>
      </c>
      <c r="B81">
        <f t="shared" si="17"/>
        <v>6</v>
      </c>
      <c r="C81" s="4">
        <f t="shared" ca="1" si="18"/>
        <v>96106</v>
      </c>
      <c r="D81">
        <v>96106</v>
      </c>
      <c r="E81" t="s">
        <v>141</v>
      </c>
      <c r="F81" t="s">
        <v>86</v>
      </c>
      <c r="G81" t="s">
        <v>87</v>
      </c>
      <c r="H81" t="s">
        <v>184</v>
      </c>
      <c r="J81" t="s">
        <v>123</v>
      </c>
      <c r="K81" t="str">
        <f t="shared" ca="1" si="19"/>
        <v>.</v>
      </c>
      <c r="L81" t="s">
        <v>484</v>
      </c>
      <c r="M81" t="s">
        <v>484</v>
      </c>
      <c r="N81" t="s">
        <v>462</v>
      </c>
      <c r="Q81" t="s">
        <v>82</v>
      </c>
      <c r="S81" t="s">
        <v>269</v>
      </c>
      <c r="T81" t="s">
        <v>36</v>
      </c>
      <c r="U81" t="s">
        <v>35</v>
      </c>
      <c r="V81" t="s">
        <v>29</v>
      </c>
      <c r="W81" t="s">
        <v>44</v>
      </c>
      <c r="X81" t="s">
        <v>405</v>
      </c>
      <c r="Y81" t="s">
        <v>103</v>
      </c>
      <c r="AA81" s="2">
        <v>42782.535891203705</v>
      </c>
      <c r="AB81" s="2">
        <v>42787.271412037036</v>
      </c>
      <c r="AC81" t="s">
        <v>402</v>
      </c>
      <c r="AD81">
        <v>1</v>
      </c>
      <c r="AE81" t="str">
        <f t="shared" ca="1" si="20"/>
        <v>Protocols-SMB</v>
      </c>
      <c r="AF81" t="str">
        <f t="shared" ca="1" si="21"/>
        <v xml:space="preserve"> ---</v>
      </c>
      <c r="AG81" t="str">
        <f t="shared" ca="1" si="22"/>
        <v>NoWaive</v>
      </c>
      <c r="AH81" t="str">
        <f t="shared" ca="1" si="23"/>
        <v>P0</v>
      </c>
    </row>
    <row r="82" spans="1:34" x14ac:dyDescent="0.3">
      <c r="A82">
        <f t="shared" si="16"/>
        <v>5</v>
      </c>
      <c r="B82">
        <f t="shared" si="17"/>
        <v>3</v>
      </c>
      <c r="C82" s="4">
        <f t="shared" ca="1" si="18"/>
        <v>96273</v>
      </c>
      <c r="D82">
        <v>96273</v>
      </c>
      <c r="E82" t="s">
        <v>91</v>
      </c>
      <c r="F82" t="s">
        <v>86</v>
      </c>
      <c r="G82" t="s">
        <v>266</v>
      </c>
      <c r="H82" t="s">
        <v>94</v>
      </c>
      <c r="J82" t="s">
        <v>123</v>
      </c>
      <c r="K82" t="str">
        <f t="shared" ca="1" si="19"/>
        <v>.</v>
      </c>
      <c r="L82" t="s">
        <v>484</v>
      </c>
      <c r="M82" t="s">
        <v>484</v>
      </c>
      <c r="N82" t="s">
        <v>543</v>
      </c>
      <c r="Q82" t="s">
        <v>82</v>
      </c>
      <c r="S82" t="s">
        <v>269</v>
      </c>
      <c r="T82" t="s">
        <v>23</v>
      </c>
      <c r="U82" t="s">
        <v>22</v>
      </c>
      <c r="V82" t="s">
        <v>82</v>
      </c>
      <c r="W82" t="s">
        <v>95</v>
      </c>
      <c r="X82" t="s">
        <v>544</v>
      </c>
      <c r="Y82" t="s">
        <v>484</v>
      </c>
      <c r="AA82" s="2">
        <v>42788.244791666664</v>
      </c>
      <c r="AB82" s="2">
        <v>42790.328553240739</v>
      </c>
      <c r="AD82">
        <v>5</v>
      </c>
      <c r="AE82" t="str">
        <f t="shared" ca="1" si="20"/>
        <v>Protocols-SMB</v>
      </c>
      <c r="AF82" t="str">
        <f t="shared" ca="1" si="21"/>
        <v xml:space="preserve"> ---</v>
      </c>
      <c r="AG82" t="str">
        <f t="shared" ca="1" si="22"/>
        <v>NoWaive</v>
      </c>
      <c r="AH82" t="str">
        <f t="shared" ca="1" si="23"/>
        <v>P2</v>
      </c>
    </row>
    <row r="83" spans="1:34" x14ac:dyDescent="0.3">
      <c r="A83">
        <f t="shared" si="16"/>
        <v>5</v>
      </c>
      <c r="B83">
        <f t="shared" si="17"/>
        <v>4</v>
      </c>
      <c r="C83" s="4">
        <f t="shared" ca="1" si="18"/>
        <v>96279</v>
      </c>
      <c r="D83">
        <v>96279</v>
      </c>
      <c r="E83" t="s">
        <v>563</v>
      </c>
      <c r="F83" t="s">
        <v>86</v>
      </c>
      <c r="G83" t="s">
        <v>87</v>
      </c>
      <c r="H83" t="s">
        <v>184</v>
      </c>
      <c r="I83" t="s">
        <v>249</v>
      </c>
      <c r="J83" t="s">
        <v>123</v>
      </c>
      <c r="K83" t="str">
        <f t="shared" ca="1" si="19"/>
        <v>.</v>
      </c>
      <c r="L83" t="s">
        <v>484</v>
      </c>
      <c r="M83" t="s">
        <v>484</v>
      </c>
      <c r="N83" t="s">
        <v>545</v>
      </c>
      <c r="Q83" t="s">
        <v>82</v>
      </c>
      <c r="S83" t="s">
        <v>269</v>
      </c>
      <c r="T83" t="s">
        <v>36</v>
      </c>
      <c r="U83" t="s">
        <v>22</v>
      </c>
      <c r="V83" t="s">
        <v>82</v>
      </c>
      <c r="W83" t="s">
        <v>90</v>
      </c>
      <c r="X83" t="s">
        <v>405</v>
      </c>
      <c r="Y83" t="s">
        <v>100</v>
      </c>
      <c r="AA83" s="2">
        <v>42788.363287037035</v>
      </c>
      <c r="AB83" s="2">
        <v>42789.298217592594</v>
      </c>
      <c r="AC83" t="s">
        <v>598</v>
      </c>
      <c r="AD83">
        <v>1</v>
      </c>
      <c r="AE83" t="str">
        <f t="shared" ca="1" si="20"/>
        <v>Protocols-SMB</v>
      </c>
      <c r="AF83" t="str">
        <f t="shared" ca="1" si="21"/>
        <v xml:space="preserve"> ---</v>
      </c>
      <c r="AG83" t="str">
        <f t="shared" ca="1" si="22"/>
        <v>NoWaive</v>
      </c>
      <c r="AH83" t="str">
        <f t="shared" ca="1" si="23"/>
        <v>P0</v>
      </c>
    </row>
    <row r="84" spans="1:34" x14ac:dyDescent="0.3">
      <c r="A84">
        <f t="shared" si="16"/>
        <v>5</v>
      </c>
      <c r="B84">
        <f t="shared" si="17"/>
        <v>5</v>
      </c>
      <c r="C84" s="4">
        <f t="shared" ca="1" si="18"/>
        <v>96289</v>
      </c>
      <c r="D84">
        <v>96289</v>
      </c>
      <c r="E84" t="s">
        <v>91</v>
      </c>
      <c r="F84" t="s">
        <v>86</v>
      </c>
      <c r="G84" t="s">
        <v>266</v>
      </c>
      <c r="H84" t="s">
        <v>184</v>
      </c>
      <c r="J84" t="s">
        <v>123</v>
      </c>
      <c r="K84" t="str">
        <f t="shared" ca="1" si="19"/>
        <v>.</v>
      </c>
      <c r="L84" t="s">
        <v>484</v>
      </c>
      <c r="M84" t="s">
        <v>484</v>
      </c>
      <c r="N84" t="s">
        <v>546</v>
      </c>
      <c r="Q84" t="s">
        <v>82</v>
      </c>
      <c r="S84" t="s">
        <v>269</v>
      </c>
      <c r="T84" t="s">
        <v>23</v>
      </c>
      <c r="U84" t="s">
        <v>22</v>
      </c>
      <c r="V84" t="s">
        <v>82</v>
      </c>
      <c r="W84" t="s">
        <v>95</v>
      </c>
      <c r="X84" t="s">
        <v>267</v>
      </c>
      <c r="Y84" t="s">
        <v>103</v>
      </c>
      <c r="AA84" s="2">
        <v>42788.569756944446</v>
      </c>
      <c r="AB84" s="2">
        <v>42788.588692129626</v>
      </c>
      <c r="AD84">
        <v>3</v>
      </c>
      <c r="AE84" t="str">
        <f t="shared" ca="1" si="20"/>
        <v>Protocols-SMB</v>
      </c>
      <c r="AF84" t="str">
        <f t="shared" ca="1" si="21"/>
        <v xml:space="preserve"> ---</v>
      </c>
      <c r="AG84" t="str">
        <f t="shared" ca="1" si="22"/>
        <v>NoWaive</v>
      </c>
      <c r="AH84" t="str">
        <f t="shared" ca="1" si="23"/>
        <v>P0</v>
      </c>
    </row>
    <row r="85" spans="1:34" x14ac:dyDescent="0.3">
      <c r="A85">
        <f t="shared" si="16"/>
        <v>51</v>
      </c>
      <c r="B85">
        <f t="shared" si="17"/>
        <v>37</v>
      </c>
      <c r="C85" s="4">
        <f t="shared" ca="1" si="18"/>
        <v>94268</v>
      </c>
      <c r="D85">
        <v>94268</v>
      </c>
      <c r="E85" t="s">
        <v>181</v>
      </c>
      <c r="F85" t="s">
        <v>55</v>
      </c>
      <c r="G85" t="s">
        <v>182</v>
      </c>
      <c r="H85" t="s">
        <v>112</v>
      </c>
      <c r="I85" t="s">
        <v>30</v>
      </c>
      <c r="J85" t="s">
        <v>123</v>
      </c>
      <c r="K85" t="str">
        <f t="shared" ca="1" si="19"/>
        <v>.</v>
      </c>
      <c r="L85" t="s">
        <v>484</v>
      </c>
      <c r="M85" t="s">
        <v>484</v>
      </c>
      <c r="N85" t="s">
        <v>368</v>
      </c>
      <c r="O85">
        <v>12452</v>
      </c>
      <c r="Q85" t="s">
        <v>82</v>
      </c>
      <c r="S85" t="s">
        <v>269</v>
      </c>
      <c r="T85" t="s">
        <v>36</v>
      </c>
      <c r="U85" t="s">
        <v>35</v>
      </c>
      <c r="V85" t="s">
        <v>25</v>
      </c>
      <c r="W85" t="s">
        <v>26</v>
      </c>
      <c r="X85" t="s">
        <v>218</v>
      </c>
      <c r="Y85" t="s">
        <v>484</v>
      </c>
      <c r="AA85" s="2">
        <v>42741.246898148151</v>
      </c>
      <c r="AB85" s="2">
        <v>42755.022685185184</v>
      </c>
      <c r="AD85">
        <v>3</v>
      </c>
      <c r="AE85" t="str">
        <f t="shared" ca="1" si="20"/>
        <v>Snapshots</v>
      </c>
      <c r="AF85" t="str">
        <f t="shared" ca="1" si="21"/>
        <v xml:space="preserve"> ---</v>
      </c>
      <c r="AG85" t="str">
        <f t="shared" ca="1" si="22"/>
        <v>NoWaive</v>
      </c>
      <c r="AH85" t="str">
        <f t="shared" ca="1" si="23"/>
        <v>P1</v>
      </c>
    </row>
    <row r="86" spans="1:34" x14ac:dyDescent="0.3">
      <c r="A86">
        <f t="shared" si="16"/>
        <v>39</v>
      </c>
      <c r="B86">
        <f t="shared" si="17"/>
        <v>19</v>
      </c>
      <c r="C86" s="4">
        <f t="shared" ca="1" si="18"/>
        <v>94695</v>
      </c>
      <c r="D86">
        <v>94695</v>
      </c>
      <c r="E86" t="s">
        <v>181</v>
      </c>
      <c r="F86" t="s">
        <v>55</v>
      </c>
      <c r="G86" t="s">
        <v>182</v>
      </c>
      <c r="H86" t="s">
        <v>184</v>
      </c>
      <c r="I86" t="s">
        <v>245</v>
      </c>
      <c r="J86" t="s">
        <v>123</v>
      </c>
      <c r="K86" t="str">
        <f t="shared" ca="1" si="19"/>
        <v>.</v>
      </c>
      <c r="L86" t="s">
        <v>484</v>
      </c>
      <c r="M86" t="s">
        <v>484</v>
      </c>
      <c r="N86" t="s">
        <v>369</v>
      </c>
      <c r="O86">
        <v>12452</v>
      </c>
      <c r="Q86" t="s">
        <v>82</v>
      </c>
      <c r="S86" t="s">
        <v>269</v>
      </c>
      <c r="T86" t="s">
        <v>36</v>
      </c>
      <c r="U86" t="s">
        <v>35</v>
      </c>
      <c r="V86" t="s">
        <v>190</v>
      </c>
      <c r="W86" t="s">
        <v>26</v>
      </c>
      <c r="X86" t="s">
        <v>218</v>
      </c>
      <c r="Y86" t="s">
        <v>484</v>
      </c>
      <c r="AA86" s="2">
        <v>42753.19122685185</v>
      </c>
      <c r="AB86" s="2">
        <v>42774.037997685184</v>
      </c>
      <c r="AD86">
        <v>4</v>
      </c>
      <c r="AE86" t="str">
        <f t="shared" ca="1" si="20"/>
        <v>Snapshots</v>
      </c>
      <c r="AF86" t="str">
        <f t="shared" ca="1" si="21"/>
        <v xml:space="preserve"> ---</v>
      </c>
      <c r="AG86" t="str">
        <f t="shared" ca="1" si="22"/>
        <v>NoWaive</v>
      </c>
      <c r="AH86" t="str">
        <f t="shared" ca="1" si="23"/>
        <v>P0</v>
      </c>
    </row>
    <row r="87" spans="1:34" x14ac:dyDescent="0.3">
      <c r="A87">
        <f t="shared" si="16"/>
        <v>27</v>
      </c>
      <c r="B87">
        <f t="shared" si="17"/>
        <v>19</v>
      </c>
      <c r="C87" s="4">
        <f t="shared" ca="1" si="18"/>
        <v>95184</v>
      </c>
      <c r="D87">
        <v>95184</v>
      </c>
      <c r="E87" t="s">
        <v>218</v>
      </c>
      <c r="F87" t="s">
        <v>55</v>
      </c>
      <c r="G87" t="s">
        <v>182</v>
      </c>
      <c r="H87" t="s">
        <v>184</v>
      </c>
      <c r="I87" t="s">
        <v>245</v>
      </c>
      <c r="J87" t="s">
        <v>123</v>
      </c>
      <c r="K87" t="str">
        <f t="shared" ca="1" si="19"/>
        <v>.</v>
      </c>
      <c r="L87" t="s">
        <v>484</v>
      </c>
      <c r="M87" t="s">
        <v>276</v>
      </c>
      <c r="N87" t="s">
        <v>370</v>
      </c>
      <c r="Q87" t="s">
        <v>82</v>
      </c>
      <c r="S87" t="s">
        <v>269</v>
      </c>
      <c r="T87" t="s">
        <v>36</v>
      </c>
      <c r="U87" t="s">
        <v>22</v>
      </c>
      <c r="V87" t="s">
        <v>29</v>
      </c>
      <c r="W87" t="s">
        <v>44</v>
      </c>
      <c r="X87" t="s">
        <v>181</v>
      </c>
      <c r="Y87" t="s">
        <v>103</v>
      </c>
      <c r="AA87" s="2">
        <v>42765.308599537035</v>
      </c>
      <c r="AB87" s="2">
        <v>42774.117118055554</v>
      </c>
      <c r="AD87">
        <v>4</v>
      </c>
      <c r="AE87" t="str">
        <f t="shared" ca="1" si="20"/>
        <v>Snapshots</v>
      </c>
      <c r="AF87" t="str">
        <f t="shared" ca="1" si="21"/>
        <v>Avitus_1.4.0.55-20170215</v>
      </c>
      <c r="AG87" t="str">
        <f t="shared" ca="1" si="22"/>
        <v>NoWaive</v>
      </c>
      <c r="AH87" t="str">
        <f t="shared" ca="1" si="23"/>
        <v>P0</v>
      </c>
    </row>
    <row r="88" spans="1:34" x14ac:dyDescent="0.3">
      <c r="A88">
        <f t="shared" si="16"/>
        <v>25</v>
      </c>
      <c r="B88">
        <f t="shared" si="17"/>
        <v>19</v>
      </c>
      <c r="C88" s="4">
        <f t="shared" ca="1" si="18"/>
        <v>95373</v>
      </c>
      <c r="D88">
        <v>95373</v>
      </c>
      <c r="E88" t="s">
        <v>218</v>
      </c>
      <c r="F88" t="s">
        <v>55</v>
      </c>
      <c r="G88" t="s">
        <v>182</v>
      </c>
      <c r="H88" t="s">
        <v>94</v>
      </c>
      <c r="I88" t="s">
        <v>247</v>
      </c>
      <c r="J88" t="s">
        <v>123</v>
      </c>
      <c r="K88" t="str">
        <f t="shared" ca="1" si="19"/>
        <v>.</v>
      </c>
      <c r="L88" t="s">
        <v>484</v>
      </c>
      <c r="M88" t="s">
        <v>484</v>
      </c>
      <c r="N88" t="s">
        <v>371</v>
      </c>
      <c r="Q88" t="s">
        <v>82</v>
      </c>
      <c r="S88" t="s">
        <v>269</v>
      </c>
      <c r="T88" t="s">
        <v>23</v>
      </c>
      <c r="U88" t="s">
        <v>22</v>
      </c>
      <c r="V88" t="s">
        <v>29</v>
      </c>
      <c r="W88" t="s">
        <v>44</v>
      </c>
      <c r="X88" t="s">
        <v>218</v>
      </c>
      <c r="Y88" t="s">
        <v>484</v>
      </c>
      <c r="AA88" s="2">
        <v>42768.238217592596</v>
      </c>
      <c r="AB88" s="2">
        <v>42774.020324074074</v>
      </c>
      <c r="AD88">
        <v>2</v>
      </c>
      <c r="AE88" t="str">
        <f t="shared" ca="1" si="20"/>
        <v>Snapshots</v>
      </c>
      <c r="AF88" t="str">
        <f t="shared" ca="1" si="21"/>
        <v xml:space="preserve"> ---</v>
      </c>
      <c r="AG88" t="str">
        <f t="shared" ca="1" si="22"/>
        <v>NoWaive</v>
      </c>
      <c r="AH88" t="str">
        <f t="shared" ca="1" si="23"/>
        <v>P2</v>
      </c>
    </row>
    <row r="89" spans="1:34" x14ac:dyDescent="0.3">
      <c r="A89">
        <f t="shared" si="16"/>
        <v>14</v>
      </c>
      <c r="B89">
        <f t="shared" si="17"/>
        <v>13</v>
      </c>
      <c r="C89" s="4">
        <f t="shared" ca="1" si="18"/>
        <v>95780</v>
      </c>
      <c r="D89">
        <v>95780</v>
      </c>
      <c r="E89" t="s">
        <v>217</v>
      </c>
      <c r="F89" t="s">
        <v>55</v>
      </c>
      <c r="G89" t="s">
        <v>182</v>
      </c>
      <c r="H89" t="s">
        <v>184</v>
      </c>
      <c r="I89" t="s">
        <v>245</v>
      </c>
      <c r="J89" t="s">
        <v>123</v>
      </c>
      <c r="K89" t="str">
        <f t="shared" ca="1" si="19"/>
        <v>.</v>
      </c>
      <c r="L89" t="s">
        <v>484</v>
      </c>
      <c r="M89" t="s">
        <v>278</v>
      </c>
      <c r="N89" t="s">
        <v>372</v>
      </c>
      <c r="Q89" t="s">
        <v>82</v>
      </c>
      <c r="S89" t="s">
        <v>269</v>
      </c>
      <c r="T89" t="s">
        <v>23</v>
      </c>
      <c r="U89" t="s">
        <v>22</v>
      </c>
      <c r="V89" t="s">
        <v>29</v>
      </c>
      <c r="W89" t="s">
        <v>44</v>
      </c>
      <c r="X89" t="s">
        <v>218</v>
      </c>
      <c r="Y89" t="s">
        <v>484</v>
      </c>
      <c r="AA89" s="2">
        <v>42779.104201388887</v>
      </c>
      <c r="AB89" s="2">
        <v>42780.260717592595</v>
      </c>
      <c r="AD89">
        <v>2</v>
      </c>
      <c r="AE89" t="str">
        <f t="shared" ca="1" si="20"/>
        <v>Snapshots</v>
      </c>
      <c r="AF89" t="str">
        <f t="shared" ca="1" si="21"/>
        <v>Avitus_1.4.0.56-20170222</v>
      </c>
      <c r="AG89" t="str">
        <f t="shared" ca="1" si="22"/>
        <v>NoWaive</v>
      </c>
      <c r="AH89" t="str">
        <f t="shared" ca="1" si="23"/>
        <v>P0</v>
      </c>
    </row>
    <row r="90" spans="1:34" x14ac:dyDescent="0.3">
      <c r="A90">
        <f t="shared" si="16"/>
        <v>42177</v>
      </c>
      <c r="B90">
        <f t="shared" si="17"/>
        <v>42177</v>
      </c>
      <c r="C90" s="4">
        <f t="shared" ca="1" si="18"/>
        <v>0</v>
      </c>
      <c r="J90" t="s">
        <v>123</v>
      </c>
      <c r="AE90" t="str">
        <f t="shared" ca="1" si="20"/>
        <v>NTR</v>
      </c>
      <c r="AF90" t="str">
        <f t="shared" ca="1" si="21"/>
        <v>NoTarg</v>
      </c>
      <c r="AG90" t="str">
        <f t="shared" ca="1" si="22"/>
        <v>NoWaive</v>
      </c>
      <c r="AH90" t="str">
        <f t="shared" ca="1" si="23"/>
        <v>NTR</v>
      </c>
    </row>
    <row r="91" spans="1:34" x14ac:dyDescent="0.3">
      <c r="C91" s="4">
        <f t="shared" ca="1" si="18"/>
        <v>0</v>
      </c>
      <c r="J91" t="s">
        <v>123</v>
      </c>
      <c r="AE91" t="str">
        <f t="shared" ca="1" si="20"/>
        <v>NTR</v>
      </c>
      <c r="AF91" t="str">
        <f t="shared" ca="1" si="21"/>
        <v>NoTarg</v>
      </c>
      <c r="AG91" t="str">
        <f t="shared" ca="1" si="22"/>
        <v>NoWaive</v>
      </c>
      <c r="AH91" t="str">
        <f t="shared" ca="1" si="23"/>
        <v>NTR</v>
      </c>
    </row>
    <row r="92" spans="1:34" x14ac:dyDescent="0.3">
      <c r="C92" s="4">
        <f t="shared" ca="1" si="18"/>
        <v>0</v>
      </c>
      <c r="J92" t="s">
        <v>123</v>
      </c>
      <c r="AE92" t="str">
        <f t="shared" ca="1" si="20"/>
        <v>NTR</v>
      </c>
      <c r="AF92" t="str">
        <f t="shared" ca="1" si="21"/>
        <v>NoTarg</v>
      </c>
      <c r="AG92" t="str">
        <f t="shared" ca="1" si="22"/>
        <v>NoWaive</v>
      </c>
      <c r="AH92" t="str">
        <f t="shared" ca="1" si="23"/>
        <v>NTR</v>
      </c>
    </row>
    <row r="93" spans="1:34" x14ac:dyDescent="0.3">
      <c r="C93" s="4">
        <f t="shared" ca="1" si="18"/>
        <v>0</v>
      </c>
      <c r="J93" t="s">
        <v>123</v>
      </c>
      <c r="AE93" t="str">
        <f t="shared" ca="1" si="20"/>
        <v>NTR</v>
      </c>
      <c r="AF93" t="str">
        <f t="shared" ca="1" si="21"/>
        <v>NoTarg</v>
      </c>
      <c r="AG93" t="str">
        <f t="shared" ca="1" si="22"/>
        <v>NoWaive</v>
      </c>
      <c r="AH93" t="str">
        <f t="shared" ca="1" si="23"/>
        <v>NTR</v>
      </c>
    </row>
    <row r="94" spans="1:34" x14ac:dyDescent="0.3">
      <c r="C94" s="4">
        <f t="shared" ca="1" si="18"/>
        <v>0</v>
      </c>
      <c r="J94" t="s">
        <v>123</v>
      </c>
    </row>
    <row r="95" spans="1:34" x14ac:dyDescent="0.3">
      <c r="C95" s="4">
        <f t="shared" ca="1" si="18"/>
        <v>0</v>
      </c>
      <c r="J95" t="s">
        <v>123</v>
      </c>
    </row>
    <row r="96" spans="1:34" x14ac:dyDescent="0.3">
      <c r="C96" s="4">
        <f t="shared" ca="1" si="18"/>
        <v>0</v>
      </c>
      <c r="J96" t="s">
        <v>123</v>
      </c>
    </row>
    <row r="97" spans="2:14" x14ac:dyDescent="0.3">
      <c r="C97" s="4">
        <f t="shared" ca="1" si="18"/>
        <v>0</v>
      </c>
      <c r="J97" t="s">
        <v>123</v>
      </c>
    </row>
    <row r="98" spans="2:14" x14ac:dyDescent="0.3">
      <c r="C98" s="4">
        <f t="shared" ca="1" si="18"/>
        <v>0</v>
      </c>
      <c r="J98" t="s">
        <v>123</v>
      </c>
    </row>
    <row r="99" spans="2:14" x14ac:dyDescent="0.3">
      <c r="C99" s="4">
        <f t="shared" ca="1" si="18"/>
        <v>0</v>
      </c>
      <c r="J99" t="s">
        <v>123</v>
      </c>
    </row>
    <row r="100" spans="2:14" x14ac:dyDescent="0.3">
      <c r="C100" s="4">
        <f t="shared" ca="1" si="18"/>
        <v>0</v>
      </c>
      <c r="J100" t="s">
        <v>123</v>
      </c>
    </row>
    <row r="103" spans="2:14" x14ac:dyDescent="0.3">
      <c r="B103">
        <f>SUBTOTAL(3,D2:D101)</f>
        <v>88</v>
      </c>
      <c r="K103" t="s">
        <v>602</v>
      </c>
    </row>
    <row r="104" spans="2:14" x14ac:dyDescent="0.3">
      <c r="G104" t="s">
        <v>153</v>
      </c>
      <c r="I104" t="str">
        <f>CONCATENATE(MID($K$103,11,5), " Report")</f>
        <v>02-23 Report</v>
      </c>
      <c r="K104" s="6">
        <v>42793</v>
      </c>
    </row>
    <row r="105" spans="2:14" x14ac:dyDescent="0.3">
      <c r="F105" t="s">
        <v>150</v>
      </c>
      <c r="G105">
        <f ca="1">COUNTIFS(K2:K81,"=NTR")</f>
        <v>15</v>
      </c>
      <c r="I105">
        <f ca="1">INDIRECT("'" &amp; $K$103 &amp; "'!$g" &amp; ROW())</f>
        <v>14</v>
      </c>
      <c r="K105" s="7">
        <f ca="1">TODAY()</f>
        <v>42902</v>
      </c>
    </row>
    <row r="106" spans="2:14" x14ac:dyDescent="0.3">
      <c r="F106" t="s">
        <v>151</v>
      </c>
      <c r="G106">
        <f>COUNTIFS(A2:A81,"&lt;3")</f>
        <v>5</v>
      </c>
      <c r="I106">
        <f t="shared" ref="I106:I111" ca="1" si="24">INDIRECT("'" &amp; $K$103 &amp; "'!$g" &amp; ROW())</f>
        <v>14</v>
      </c>
      <c r="K106" s="7"/>
    </row>
    <row r="107" spans="2:14" x14ac:dyDescent="0.3">
      <c r="F107" t="s">
        <v>157</v>
      </c>
      <c r="G107">
        <f>COUNTIFS(B2:B81,"&gt;7",B2:B81,"&lt;400")-11</f>
        <v>8</v>
      </c>
      <c r="I107">
        <f t="shared" ca="1" si="24"/>
        <v>15</v>
      </c>
    </row>
    <row r="108" spans="2:14" x14ac:dyDescent="0.3">
      <c r="F108" t="s">
        <v>152</v>
      </c>
      <c r="G108">
        <f>COUNTIFS(L2:L81,"=Waiver*")</f>
        <v>0</v>
      </c>
      <c r="I108">
        <f t="shared" ca="1" si="24"/>
        <v>0</v>
      </c>
    </row>
    <row r="109" spans="2:14" x14ac:dyDescent="0.3">
      <c r="F109" t="s">
        <v>158</v>
      </c>
      <c r="G109">
        <f>COUNTA(D2:D104)</f>
        <v>88</v>
      </c>
      <c r="I109">
        <f t="shared" ca="1" si="24"/>
        <v>89</v>
      </c>
    </row>
    <row r="110" spans="2:14" x14ac:dyDescent="0.3">
      <c r="F110" t="s">
        <v>159</v>
      </c>
      <c r="G110">
        <v>25</v>
      </c>
      <c r="I110">
        <f t="shared" ca="1" si="24"/>
        <v>25</v>
      </c>
    </row>
    <row r="111" spans="2:14" s="1" customFormat="1" x14ac:dyDescent="0.3">
      <c r="F111" s="1" t="s">
        <v>21</v>
      </c>
      <c r="G111" s="1">
        <f>COUNTIFS(Q2:Q95,$F111)</f>
        <v>20</v>
      </c>
      <c r="I111">
        <f t="shared" ca="1" si="24"/>
        <v>20</v>
      </c>
      <c r="L111" s="13" t="s">
        <v>603</v>
      </c>
      <c r="N111" s="10" t="s">
        <v>160</v>
      </c>
    </row>
    <row r="113" spans="5:12" s="1" customFormat="1" x14ac:dyDescent="0.3"/>
    <row r="114" spans="5:12" x14ac:dyDescent="0.3">
      <c r="H114" s="11" t="s">
        <v>184</v>
      </c>
    </row>
    <row r="115" spans="5:12" s="1" customFormat="1" x14ac:dyDescent="0.3">
      <c r="E115" s="1" t="s">
        <v>3</v>
      </c>
      <c r="F115" t="s">
        <v>45</v>
      </c>
      <c r="G115" s="1">
        <f>COUNTIFS($F$2:$F$95,F115 &amp; "*")</f>
        <v>16</v>
      </c>
      <c r="H115" s="1">
        <f>COUNTIFS($F$2:$F$95,F115 &amp; "*",$H$2:$H$95,"P0")</f>
        <v>9</v>
      </c>
      <c r="I115" s="1">
        <f ca="1">INDIRECT("'" &amp; $K$103 &amp; "'!$g" &amp; ROW())</f>
        <v>16</v>
      </c>
      <c r="K115" s="10" t="s">
        <v>239</v>
      </c>
    </row>
    <row r="116" spans="5:12" x14ac:dyDescent="0.3">
      <c r="F116" t="s">
        <v>61</v>
      </c>
      <c r="G116" s="1">
        <f t="shared" ref="G116:G131" si="25">COUNTIFS($F$2:$F$95,F116 &amp; "*")</f>
        <v>1</v>
      </c>
      <c r="H116" s="1">
        <f t="shared" ref="H116:H131" si="26">COUNTIFS($F$2:$F$95,F116 &amp; "*",$H$2:$H$95,"P0")</f>
        <v>0</v>
      </c>
      <c r="I116" s="1">
        <f t="shared" ref="I116:I131" ca="1" si="27">INDIRECT("'" &amp; $K$103 &amp; "'!$g" &amp; ROW())</f>
        <v>1</v>
      </c>
      <c r="K116" s="4" t="s">
        <v>238</v>
      </c>
    </row>
    <row r="117" spans="5:12" x14ac:dyDescent="0.3">
      <c r="F117" t="s">
        <v>63</v>
      </c>
      <c r="G117" s="1">
        <f t="shared" si="25"/>
        <v>7</v>
      </c>
      <c r="H117" s="1">
        <f t="shared" si="26"/>
        <v>6</v>
      </c>
      <c r="I117" s="1">
        <f t="shared" ca="1" si="27"/>
        <v>5</v>
      </c>
    </row>
    <row r="118" spans="5:12" x14ac:dyDescent="0.3">
      <c r="F118" t="s">
        <v>70</v>
      </c>
      <c r="G118" s="1">
        <f t="shared" si="25"/>
        <v>3</v>
      </c>
      <c r="H118" s="1">
        <f t="shared" si="26"/>
        <v>3</v>
      </c>
      <c r="I118" s="1">
        <f t="shared" ca="1" si="27"/>
        <v>3</v>
      </c>
    </row>
    <row r="119" spans="5:12" x14ac:dyDescent="0.3">
      <c r="F119" t="s">
        <v>253</v>
      </c>
      <c r="G119" s="1">
        <f t="shared" si="25"/>
        <v>9</v>
      </c>
      <c r="H119" s="1">
        <f t="shared" si="26"/>
        <v>5</v>
      </c>
      <c r="I119" s="1">
        <f t="shared" ca="1" si="27"/>
        <v>11</v>
      </c>
      <c r="K119" t="s">
        <v>161</v>
      </c>
    </row>
    <row r="120" spans="5:12" x14ac:dyDescent="0.3">
      <c r="F120" t="s">
        <v>48</v>
      </c>
      <c r="G120" s="1">
        <f t="shared" si="25"/>
        <v>1</v>
      </c>
      <c r="H120" s="1">
        <f t="shared" si="26"/>
        <v>1</v>
      </c>
      <c r="I120" s="1">
        <f t="shared" ca="1" si="27"/>
        <v>1</v>
      </c>
      <c r="K120" t="s">
        <v>162</v>
      </c>
    </row>
    <row r="121" spans="5:12" x14ac:dyDescent="0.3">
      <c r="F121" t="s">
        <v>215</v>
      </c>
      <c r="G121" s="1">
        <f t="shared" si="25"/>
        <v>1</v>
      </c>
      <c r="H121" s="1">
        <f t="shared" si="26"/>
        <v>1</v>
      </c>
      <c r="I121" s="1">
        <f t="shared" ca="1" si="27"/>
        <v>1</v>
      </c>
      <c r="K121" t="s">
        <v>163</v>
      </c>
    </row>
    <row r="122" spans="5:12" x14ac:dyDescent="0.3">
      <c r="F122" t="s">
        <v>28</v>
      </c>
      <c r="G122" s="1">
        <f t="shared" si="25"/>
        <v>14</v>
      </c>
      <c r="H122" s="1">
        <f t="shared" si="26"/>
        <v>5</v>
      </c>
      <c r="I122" s="1">
        <f t="shared" ca="1" si="27"/>
        <v>13</v>
      </c>
      <c r="K122" t="s">
        <v>164</v>
      </c>
    </row>
    <row r="123" spans="5:12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0</v>
      </c>
    </row>
    <row r="124" spans="5:12" x14ac:dyDescent="0.3">
      <c r="F124" t="s">
        <v>42</v>
      </c>
      <c r="G124" s="1">
        <f t="shared" si="25"/>
        <v>3</v>
      </c>
      <c r="H124" s="1">
        <f t="shared" si="26"/>
        <v>0</v>
      </c>
      <c r="I124" s="1">
        <f t="shared" ca="1" si="27"/>
        <v>3</v>
      </c>
      <c r="K124" s="4" t="s">
        <v>176</v>
      </c>
    </row>
    <row r="125" spans="5:12" x14ac:dyDescent="0.3">
      <c r="F125" t="s">
        <v>75</v>
      </c>
      <c r="G125" s="1">
        <f t="shared" si="25"/>
        <v>9</v>
      </c>
      <c r="H125" s="1">
        <f t="shared" si="26"/>
        <v>2</v>
      </c>
      <c r="I125" s="1">
        <f t="shared" ca="1" si="27"/>
        <v>12</v>
      </c>
    </row>
    <row r="126" spans="5:12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0</v>
      </c>
      <c r="K126" t="s">
        <v>204</v>
      </c>
      <c r="L126">
        <f>COUNTIFS(H2:H95, "p0")</f>
        <v>40</v>
      </c>
    </row>
    <row r="127" spans="5:12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0</v>
      </c>
      <c r="K127" t="s">
        <v>199</v>
      </c>
      <c r="L127">
        <f>COUNTIFS(H2:H95, "p1")</f>
        <v>8</v>
      </c>
    </row>
    <row r="128" spans="5:12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0</v>
      </c>
      <c r="K128" t="s">
        <v>200</v>
      </c>
      <c r="L128">
        <f>COUNTIFS(H2:H95, "p2")</f>
        <v>38</v>
      </c>
    </row>
    <row r="129" spans="5:12" x14ac:dyDescent="0.3">
      <c r="F129" t="s">
        <v>19</v>
      </c>
      <c r="G129" s="1">
        <f t="shared" si="25"/>
        <v>2</v>
      </c>
      <c r="H129" s="1">
        <f t="shared" si="26"/>
        <v>0</v>
      </c>
      <c r="I129" s="1">
        <f t="shared" ca="1" si="27"/>
        <v>3</v>
      </c>
      <c r="K129" t="s">
        <v>203</v>
      </c>
      <c r="L129">
        <f>COUNTIFS(H2:H95, "unspecified")</f>
        <v>2</v>
      </c>
    </row>
    <row r="130" spans="5:12" x14ac:dyDescent="0.3">
      <c r="F130" t="s">
        <v>86</v>
      </c>
      <c r="G130" s="1">
        <f t="shared" si="25"/>
        <v>17</v>
      </c>
      <c r="H130" s="1">
        <f t="shared" si="26"/>
        <v>5</v>
      </c>
      <c r="I130" s="1">
        <f t="shared" ca="1" si="27"/>
        <v>15</v>
      </c>
    </row>
    <row r="131" spans="5:12" s="1" customFormat="1" x14ac:dyDescent="0.3">
      <c r="F131" s="1" t="s">
        <v>55</v>
      </c>
      <c r="G131" s="1">
        <f t="shared" si="25"/>
        <v>5</v>
      </c>
      <c r="H131" s="1">
        <f t="shared" si="26"/>
        <v>3</v>
      </c>
      <c r="I131" s="1">
        <f t="shared" ca="1" si="27"/>
        <v>5</v>
      </c>
      <c r="L131" s="1">
        <f>SUM(L126:L129)</f>
        <v>88</v>
      </c>
    </row>
    <row r="132" spans="5:12" s="1" customFormat="1" x14ac:dyDescent="0.3">
      <c r="G132" s="1">
        <f>SUM(G115:G131)</f>
        <v>88</v>
      </c>
      <c r="H132" s="1">
        <f>SUM(H115:H131)</f>
        <v>40</v>
      </c>
      <c r="I132" s="1">
        <f ca="1">SUM(I115:I131)</f>
        <v>89</v>
      </c>
    </row>
    <row r="133" spans="5:12" s="1" customFormat="1" x14ac:dyDescent="0.3">
      <c r="F133"/>
      <c r="G133"/>
      <c r="I133"/>
    </row>
    <row r="134" spans="5:12" x14ac:dyDescent="0.3">
      <c r="K134" s="4" t="s">
        <v>393</v>
      </c>
    </row>
    <row r="135" spans="5:12" s="1" customFormat="1" x14ac:dyDescent="0.3">
      <c r="E135" t="s">
        <v>11</v>
      </c>
      <c r="F135"/>
      <c r="G135"/>
      <c r="I135"/>
    </row>
    <row r="136" spans="5:12" x14ac:dyDescent="0.3">
      <c r="E136" s="1"/>
      <c r="F136" s="1" t="s">
        <v>193</v>
      </c>
      <c r="G136" s="1">
        <f>COUNTIFS($T$2:$T$95,$F136)</f>
        <v>7</v>
      </c>
      <c r="I136" s="1">
        <f ca="1">INDIRECT("'" &amp; $K$103 &amp; "'!$g" &amp; ROW())</f>
        <v>8</v>
      </c>
    </row>
    <row r="137" spans="5:12" x14ac:dyDescent="0.3">
      <c r="E137" s="1"/>
      <c r="F137" s="1" t="s">
        <v>194</v>
      </c>
      <c r="G137" s="1">
        <f>COUNTIFS($T$2:$T$95,$F137)</f>
        <v>50</v>
      </c>
      <c r="I137" s="1">
        <f ca="1">INDIRECT("'" &amp; $K$103 &amp; "'!$g" &amp; ROW())</f>
        <v>51</v>
      </c>
      <c r="K137" s="4" t="s">
        <v>216</v>
      </c>
    </row>
    <row r="138" spans="5:12" x14ac:dyDescent="0.3">
      <c r="E138" s="1"/>
      <c r="F138" s="1" t="s">
        <v>195</v>
      </c>
      <c r="G138" s="1">
        <f>COUNTIFS($T$2:$T$95,$F138)</f>
        <v>31</v>
      </c>
      <c r="I138" s="1">
        <f ca="1">INDIRECT("'" &amp; $K$103 &amp; "'!$g" &amp; ROW())</f>
        <v>30</v>
      </c>
    </row>
    <row r="139" spans="5:12" x14ac:dyDescent="0.3">
      <c r="G139">
        <f>SUM(G136:G138)</f>
        <v>88</v>
      </c>
      <c r="I139">
        <f ca="1">INDIRECT("'" &amp; $K$103 &amp; "'!$g" &amp; ROW())</f>
        <v>89</v>
      </c>
    </row>
    <row r="140" spans="5:12" x14ac:dyDescent="0.3">
      <c r="E140" s="1"/>
      <c r="F140" s="1"/>
      <c r="G140" s="1"/>
      <c r="I140" s="1"/>
    </row>
    <row r="141" spans="5:12" x14ac:dyDescent="0.3">
      <c r="E141" t="s">
        <v>173</v>
      </c>
      <c r="F141" t="s">
        <v>82</v>
      </c>
      <c r="G141">
        <f t="shared" ref="G141:G147" si="28">COUNTIFS($V$2:$V$95,$F141 &amp; "*")</f>
        <v>40</v>
      </c>
      <c r="I141">
        <f ca="1">INDIRECT("'" &amp; $K$103 &amp; "'!$g" &amp;ROW())</f>
        <v>44</v>
      </c>
    </row>
    <row r="142" spans="5:12" s="1" customFormat="1" x14ac:dyDescent="0.3">
      <c r="E142"/>
      <c r="F142" t="s">
        <v>77</v>
      </c>
      <c r="G142">
        <f t="shared" si="28"/>
        <v>1</v>
      </c>
      <c r="I142">
        <f t="shared" ref="I142:I148" ca="1" si="29">INDIRECT("'" &amp; $K$103 &amp; "'!$g" &amp;ROW())</f>
        <v>1</v>
      </c>
    </row>
    <row r="143" spans="5:12" x14ac:dyDescent="0.3">
      <c r="F143" t="s">
        <v>43</v>
      </c>
      <c r="G143">
        <f t="shared" si="28"/>
        <v>11</v>
      </c>
      <c r="I143">
        <f t="shared" ca="1" si="29"/>
        <v>10</v>
      </c>
    </row>
    <row r="144" spans="5:12" s="1" customFormat="1" x14ac:dyDescent="0.3">
      <c r="E144"/>
      <c r="F144" t="s">
        <v>29</v>
      </c>
      <c r="G144">
        <f t="shared" si="28"/>
        <v>32</v>
      </c>
      <c r="I144">
        <f t="shared" ca="1" si="29"/>
        <v>32</v>
      </c>
    </row>
    <row r="145" spans="5:9" x14ac:dyDescent="0.3">
      <c r="F145" t="s">
        <v>570</v>
      </c>
      <c r="G145">
        <f t="shared" si="28"/>
        <v>1</v>
      </c>
      <c r="I145">
        <f t="shared" ca="1" si="29"/>
        <v>0</v>
      </c>
    </row>
    <row r="146" spans="5:9" x14ac:dyDescent="0.3">
      <c r="F146" t="s">
        <v>476</v>
      </c>
      <c r="G146">
        <f t="shared" si="28"/>
        <v>1</v>
      </c>
      <c r="I146">
        <f t="shared" ca="1" si="29"/>
        <v>2</v>
      </c>
    </row>
    <row r="147" spans="5:9" x14ac:dyDescent="0.3">
      <c r="F147" t="s">
        <v>394</v>
      </c>
      <c r="G147">
        <f t="shared" si="28"/>
        <v>2</v>
      </c>
      <c r="I147">
        <f t="shared" ca="1" si="29"/>
        <v>0</v>
      </c>
    </row>
    <row r="148" spans="5:9" x14ac:dyDescent="0.3">
      <c r="F148" t="s">
        <v>156</v>
      </c>
      <c r="G148">
        <f>COUNTIFS($V$2:$V$81,$F148)</f>
        <v>0</v>
      </c>
      <c r="I148">
        <f t="shared" ca="1" si="29"/>
        <v>0</v>
      </c>
    </row>
    <row r="149" spans="5:9" s="1" customFormat="1" x14ac:dyDescent="0.3">
      <c r="E149"/>
      <c r="G149" s="1">
        <f>SUM(G141:G148)</f>
        <v>88</v>
      </c>
      <c r="I149" s="1">
        <f ca="1">SUM(I141:I148)</f>
        <v>89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2</v>
      </c>
      <c r="I152">
        <f ca="1">IFERROR(VLOOKUP($F152,INDIRECT("'"&amp;$K$103&amp;"'!$f$152:$i$164"),2,FALSE)," None Targeted")</f>
        <v>2</v>
      </c>
    </row>
    <row r="153" spans="5:9" x14ac:dyDescent="0.3">
      <c r="F153" t="s">
        <v>278</v>
      </c>
      <c r="G153">
        <f>COUNTIFS($M$2:$M$95,$F153)</f>
        <v>7</v>
      </c>
      <c r="I153">
        <f t="shared" ref="I153:I165" ca="1" si="30">IFERROR(VLOOKUP($F153,INDIRECT("'"&amp;$K$103&amp;"'!$f$152:$i$164"),2,FALSE)," None Targeted")</f>
        <v>8</v>
      </c>
    </row>
    <row r="154" spans="5:9" x14ac:dyDescent="0.3">
      <c r="F154" t="s">
        <v>493</v>
      </c>
      <c r="G154">
        <f t="shared" ref="G154:G165" si="31">COUNTIFS($M$2:$M$81,$F154)</f>
        <v>5</v>
      </c>
      <c r="I154">
        <f t="shared" ca="1" si="30"/>
        <v>5</v>
      </c>
    </row>
    <row r="155" spans="5:9" x14ac:dyDescent="0.3">
      <c r="F155" t="s">
        <v>494</v>
      </c>
      <c r="G155">
        <f t="shared" si="31"/>
        <v>1</v>
      </c>
      <c r="I155">
        <f t="shared" ca="1" si="30"/>
        <v>1</v>
      </c>
    </row>
    <row r="156" spans="5:9" x14ac:dyDescent="0.3">
      <c r="G156">
        <f t="shared" si="31"/>
        <v>0</v>
      </c>
      <c r="I156" t="str">
        <f t="shared" ca="1" si="30"/>
        <v xml:space="preserve"> None Targeted</v>
      </c>
    </row>
    <row r="157" spans="5:9" x14ac:dyDescent="0.3">
      <c r="G157">
        <f t="shared" si="31"/>
        <v>0</v>
      </c>
      <c r="I157" t="str">
        <f t="shared" ca="1" si="30"/>
        <v xml:space="preserve"> None Targeted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51" priority="4">
      <formula>IF(AND(F2 &lt;&gt; AE2, AE2 &lt;&gt; "NTR"), 1,0)</formula>
    </cfRule>
  </conditionalFormatting>
  <conditionalFormatting sqref="M2:M100">
    <cfRule type="expression" dxfId="50" priority="3">
      <formula>IF(AND(M2&lt;&gt;AF2,AF2 &lt;&gt; "---"),IF(AF2 &lt;&gt; "NoTarg",1,0),0)</formula>
    </cfRule>
  </conditionalFormatting>
  <conditionalFormatting sqref="L2:L100">
    <cfRule type="expression" dxfId="49" priority="2">
      <formula>IF(AND(L2 &lt;&gt; AG2, AG2 &lt;&gt; "NoWaive"), 1,0)</formula>
    </cfRule>
  </conditionalFormatting>
  <conditionalFormatting sqref="H2:H100">
    <cfRule type="expression" dxfId="48" priority="1">
      <formula>IF(AND(H2 &lt;&gt; AH2, AH2 &lt;&gt; "NTR"), 1,0)</formula>
    </cfRule>
  </conditionalFormatting>
  <conditionalFormatting sqref="A149:BA500 A145:E148 F146:H148 F145:G145 A142:H144 I142:BA148 A2:BA110 A112:BA141 N111:BA111 A111:L111">
    <cfRule type="expression" dxfId="47" priority="5">
      <formula>MOD(ROW(),2)=0</formula>
    </cfRule>
  </conditionalFormatting>
  <hyperlinks>
    <hyperlink ref="K115" r:id="rId1"/>
    <hyperlink ref="K1" location="'bugs-2017-02-28'!K118" display="Prev Notes"/>
    <hyperlink ref="N111" location="'bugs-2017-02-28'!A2" display="Top"/>
    <hyperlink ref="K124" location="OverTime!A1" display="OverTime"/>
    <hyperlink ref="K116" r:id="rId2"/>
    <hyperlink ref="E13" r:id="rId3" display="moorthy.mm@hpe.com"/>
    <hyperlink ref="E43" r:id="rId4" display="gabriel.vicoveanu@hpe.com"/>
    <hyperlink ref="E41" r:id="rId5" display="akshay.ballal@hpe.com"/>
    <hyperlink ref="K137" r:id="rId6"/>
    <hyperlink ref="K134" r:id="rId7"/>
  </hyperlinks>
  <pageMargins left="0.7" right="0.7" top="0.75" bottom="0.75" header="0.3" footer="0.3"/>
  <pageSetup orientation="portrait" r:id="rId8"/>
  <drawing r:id="rId9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H174"/>
  <sheetViews>
    <sheetView zoomScale="65" zoomScaleNormal="65" workbookViewId="0">
      <pane ySplit="1" topLeftCell="A87" activePane="bottomLeft" state="frozen"/>
      <selection pane="bottomLeft" activeCell="K118" sqref="K118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25.88671875" customWidth="1"/>
    <col min="7" max="7" width="18.6640625" customWidth="1"/>
    <col min="8" max="8" width="5.109375" customWidth="1"/>
    <col min="9" max="9" width="20.88671875" customWidth="1"/>
    <col min="10" max="10" width="54.33203125" customWidth="1"/>
    <col min="11" max="11" width="56.44140625" customWidth="1"/>
    <col min="12" max="12" width="12.44140625" customWidth="1"/>
    <col min="13" max="13" width="24.33203125" customWidth="1"/>
    <col min="14" max="14" width="119.44140625" customWidth="1"/>
    <col min="15" max="15" width="25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89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23-Feb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15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7</v>
      </c>
      <c r="B2">
        <f t="shared" ref="B2:B33" si="1">DAYS360(AB2,$K$104)</f>
        <v>1</v>
      </c>
      <c r="C2" s="4">
        <f t="shared" ref="C2:C33" ca="1" si="2">HYPERLINK($N$174 &amp; INDIRECT("d" &amp; ROW()),INDIRECT("d" &amp; ROW()))</f>
        <v>96069</v>
      </c>
      <c r="D2">
        <v>96069</v>
      </c>
      <c r="E2" t="s">
        <v>510</v>
      </c>
      <c r="F2" t="s">
        <v>45</v>
      </c>
      <c r="G2" t="s">
        <v>511</v>
      </c>
      <c r="H2" t="s">
        <v>94</v>
      </c>
      <c r="I2" t="s">
        <v>24</v>
      </c>
      <c r="J2" t="s">
        <v>123</v>
      </c>
      <c r="K2" t="str">
        <f t="shared" ref="K2:K33" ca="1" si="3">IFERROR(VLOOKUP($D2,INDIRECT("'" &amp; $K$103 &amp; "'!$C$2:$k$90"),8,FALSE),"NTR")</f>
        <v>.</v>
      </c>
      <c r="L2" t="s">
        <v>484</v>
      </c>
      <c r="M2" t="s">
        <v>484</v>
      </c>
      <c r="N2" t="s">
        <v>486</v>
      </c>
      <c r="Q2" t="s">
        <v>21</v>
      </c>
      <c r="S2" t="s">
        <v>269</v>
      </c>
      <c r="T2" t="s">
        <v>36</v>
      </c>
      <c r="U2" t="s">
        <v>35</v>
      </c>
      <c r="V2" t="s">
        <v>190</v>
      </c>
      <c r="W2" t="s">
        <v>44</v>
      </c>
      <c r="X2" t="s">
        <v>47</v>
      </c>
      <c r="Y2" t="s">
        <v>484</v>
      </c>
      <c r="AA2" s="2">
        <v>42782.412199074075</v>
      </c>
      <c r="AB2" s="2">
        <v>42788.409814814811</v>
      </c>
      <c r="AD2">
        <v>8</v>
      </c>
      <c r="AE2" t="str">
        <f t="shared" ref="AE2:AE33" ca="1" si="4">IFERROR(VLOOKUP($D2,INDIRECT("'" &amp; $K$103 &amp; "'!$C$2:$K$90"),4,FALSE),"NTR")</f>
        <v>Protocols-NFS</v>
      </c>
      <c r="AF2" t="str">
        <f t="shared" ref="AF2:AF33" ca="1" si="5">IFERROR(VLOOKUP($D2,INDIRECT("'" &amp; $K$103 &amp; "'!$C$2:$T$90"),11,FALSE),"NoTarg")</f>
        <v xml:space="preserve"> ---</v>
      </c>
      <c r="AG2" t="str">
        <f t="shared" ref="AG2:AG33" ca="1" si="6">IFERROR(VLOOKUP($D2,INDIRECT("'" &amp; $K$103 &amp; "'!$C$2:$K$90"),10,FALSE),"NoWaive")</f>
        <v>NoWaive</v>
      </c>
      <c r="AH2" t="str">
        <f t="shared" ref="AH2:AH33" ca="1" si="7">IFERROR(VLOOKUP($D2,INDIRECT("'" &amp; $K$103 &amp; "'!$C$2:$T$90"),6,FALSE),"NTR")</f>
        <v>P2</v>
      </c>
    </row>
    <row r="3" spans="1:34" x14ac:dyDescent="0.3">
      <c r="A3">
        <f t="shared" si="0"/>
        <v>3</v>
      </c>
      <c r="B3">
        <f t="shared" si="1"/>
        <v>1</v>
      </c>
      <c r="C3" s="4">
        <f t="shared" ca="1" si="2"/>
        <v>96194</v>
      </c>
      <c r="D3">
        <v>96194</v>
      </c>
      <c r="E3" t="s">
        <v>56</v>
      </c>
      <c r="F3" t="s">
        <v>45</v>
      </c>
      <c r="G3" t="s">
        <v>482</v>
      </c>
      <c r="H3" t="s">
        <v>94</v>
      </c>
      <c r="J3" t="s">
        <v>123</v>
      </c>
      <c r="K3" t="str">
        <f t="shared" ca="1" si="3"/>
        <v>.</v>
      </c>
      <c r="L3" t="s">
        <v>484</v>
      </c>
      <c r="M3" t="s">
        <v>484</v>
      </c>
      <c r="N3" t="s">
        <v>490</v>
      </c>
      <c r="P3" t="s">
        <v>98</v>
      </c>
      <c r="Q3" t="s">
        <v>21</v>
      </c>
      <c r="S3" t="s">
        <v>269</v>
      </c>
      <c r="T3" t="s">
        <v>23</v>
      </c>
      <c r="U3" t="s">
        <v>22</v>
      </c>
      <c r="V3" t="s">
        <v>29</v>
      </c>
      <c r="W3" t="s">
        <v>44</v>
      </c>
      <c r="X3" t="s">
        <v>154</v>
      </c>
      <c r="Y3" t="s">
        <v>484</v>
      </c>
      <c r="AA3" s="2">
        <v>42786.275914351849</v>
      </c>
      <c r="AB3" s="2">
        <v>42788.278402777774</v>
      </c>
      <c r="AD3">
        <v>8</v>
      </c>
      <c r="AE3" t="str">
        <f t="shared" ca="1" si="4"/>
        <v>ADE</v>
      </c>
      <c r="AF3" t="str">
        <f t="shared" ca="1" si="5"/>
        <v xml:space="preserve"> ---</v>
      </c>
      <c r="AG3" t="str">
        <f t="shared" ca="1" si="6"/>
        <v>NoWaive</v>
      </c>
      <c r="AH3" t="str">
        <f t="shared" ca="1" si="7"/>
        <v>P2</v>
      </c>
    </row>
    <row r="4" spans="1:34" x14ac:dyDescent="0.3">
      <c r="A4">
        <f t="shared" si="0"/>
        <v>2</v>
      </c>
      <c r="B4">
        <f t="shared" si="1"/>
        <v>2</v>
      </c>
      <c r="C4" s="4">
        <f t="shared" ca="1" si="2"/>
        <v>96222</v>
      </c>
      <c r="D4">
        <v>96222</v>
      </c>
      <c r="E4" t="s">
        <v>56</v>
      </c>
      <c r="F4" t="s">
        <v>45</v>
      </c>
      <c r="G4" t="s">
        <v>482</v>
      </c>
      <c r="H4" t="s">
        <v>94</v>
      </c>
      <c r="J4" t="s">
        <v>123</v>
      </c>
      <c r="K4" t="str">
        <f t="shared" ca="1" si="3"/>
        <v>NTR</v>
      </c>
      <c r="L4" t="s">
        <v>484</v>
      </c>
      <c r="M4" t="s">
        <v>484</v>
      </c>
      <c r="N4" t="s">
        <v>526</v>
      </c>
      <c r="P4" t="s">
        <v>98</v>
      </c>
      <c r="Q4" t="s">
        <v>21</v>
      </c>
      <c r="S4" t="s">
        <v>269</v>
      </c>
      <c r="T4" t="s">
        <v>51</v>
      </c>
      <c r="U4" t="s">
        <v>35</v>
      </c>
      <c r="V4" t="s">
        <v>29</v>
      </c>
      <c r="W4" t="s">
        <v>44</v>
      </c>
      <c r="X4" t="s">
        <v>154</v>
      </c>
      <c r="Y4" t="s">
        <v>484</v>
      </c>
      <c r="AA4" s="2">
        <v>42787.250763888886</v>
      </c>
      <c r="AB4" s="2">
        <v>42787.980150462965</v>
      </c>
      <c r="AD4">
        <v>3</v>
      </c>
      <c r="AE4" t="str">
        <f t="shared" ca="1" si="4"/>
        <v>NTR</v>
      </c>
      <c r="AF4" t="str">
        <f t="shared" ca="1" si="5"/>
        <v>NoTarg</v>
      </c>
      <c r="AG4" t="str">
        <f t="shared" ca="1" si="6"/>
        <v>NoWaive</v>
      </c>
      <c r="AH4" t="str">
        <f t="shared" ca="1" si="7"/>
        <v>NTR</v>
      </c>
    </row>
    <row r="5" spans="1:34" x14ac:dyDescent="0.3">
      <c r="A5">
        <f t="shared" si="0"/>
        <v>1</v>
      </c>
      <c r="B5">
        <f t="shared" si="1"/>
        <v>0</v>
      </c>
      <c r="C5" s="4">
        <f t="shared" ca="1" si="2"/>
        <v>96266</v>
      </c>
      <c r="D5">
        <v>96266</v>
      </c>
      <c r="E5" t="s">
        <v>412</v>
      </c>
      <c r="F5" t="s">
        <v>45</v>
      </c>
      <c r="G5" t="s">
        <v>46</v>
      </c>
      <c r="H5" t="s">
        <v>94</v>
      </c>
      <c r="J5" t="s">
        <v>123</v>
      </c>
      <c r="K5" t="str">
        <f t="shared" ca="1" si="3"/>
        <v>NTR</v>
      </c>
      <c r="L5" t="s">
        <v>484</v>
      </c>
      <c r="M5" t="s">
        <v>484</v>
      </c>
      <c r="N5" t="s">
        <v>527</v>
      </c>
      <c r="P5" t="s">
        <v>209</v>
      </c>
      <c r="Q5" t="s">
        <v>21</v>
      </c>
      <c r="S5" t="s">
        <v>269</v>
      </c>
      <c r="T5" t="s">
        <v>36</v>
      </c>
      <c r="U5" t="s">
        <v>35</v>
      </c>
      <c r="V5" t="s">
        <v>29</v>
      </c>
      <c r="W5" t="s">
        <v>44</v>
      </c>
      <c r="X5" t="s">
        <v>154</v>
      </c>
      <c r="Y5" t="s">
        <v>484</v>
      </c>
      <c r="AA5" s="2">
        <v>42788.11619212963</v>
      </c>
      <c r="AB5" s="2">
        <v>42789.074108796296</v>
      </c>
      <c r="AD5">
        <v>5</v>
      </c>
      <c r="AE5" t="str">
        <f t="shared" ca="1" si="4"/>
        <v>NTR</v>
      </c>
      <c r="AF5" t="str">
        <f t="shared" ca="1" si="5"/>
        <v>NoTarg</v>
      </c>
      <c r="AG5" t="str">
        <f t="shared" ca="1" si="6"/>
        <v>NoWaive</v>
      </c>
      <c r="AH5" t="str">
        <f t="shared" ca="1" si="7"/>
        <v>NTR</v>
      </c>
    </row>
    <row r="6" spans="1:34" x14ac:dyDescent="0.3">
      <c r="A6">
        <f t="shared" si="0"/>
        <v>243</v>
      </c>
      <c r="B6">
        <f t="shared" si="1"/>
        <v>8</v>
      </c>
      <c r="C6" s="4">
        <f t="shared" ca="1" si="2"/>
        <v>84873</v>
      </c>
      <c r="D6">
        <v>84873</v>
      </c>
      <c r="E6" t="s">
        <v>59</v>
      </c>
      <c r="F6" t="s">
        <v>45</v>
      </c>
      <c r="G6" t="s">
        <v>46</v>
      </c>
      <c r="H6" t="s">
        <v>184</v>
      </c>
      <c r="I6" t="s">
        <v>81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293</v>
      </c>
      <c r="P6" t="s">
        <v>117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109</v>
      </c>
      <c r="X6" t="s">
        <v>250</v>
      </c>
      <c r="Y6" t="s">
        <v>484</v>
      </c>
      <c r="AA6" s="2">
        <v>42541.490011574075</v>
      </c>
      <c r="AB6" s="2">
        <v>42781.175023148149</v>
      </c>
      <c r="AC6" t="s">
        <v>125</v>
      </c>
      <c r="AD6">
        <v>21</v>
      </c>
      <c r="AE6" t="str">
        <f t="shared" ca="1" si="4"/>
        <v>ADE</v>
      </c>
      <c r="AF6" t="str">
        <f t="shared" ca="1" si="5"/>
        <v xml:space="preserve"> ---</v>
      </c>
      <c r="AG6" t="str">
        <f t="shared" ca="1" si="6"/>
        <v>NoWaive</v>
      </c>
      <c r="AH6" t="str">
        <f t="shared" ca="1" si="7"/>
        <v>P0</v>
      </c>
    </row>
    <row r="7" spans="1:34" x14ac:dyDescent="0.3">
      <c r="A7">
        <f t="shared" si="0"/>
        <v>126</v>
      </c>
      <c r="B7">
        <f t="shared" si="1"/>
        <v>8</v>
      </c>
      <c r="C7" s="4">
        <f t="shared" ca="1" si="2"/>
        <v>90773</v>
      </c>
      <c r="D7">
        <v>90773</v>
      </c>
      <c r="E7" t="s">
        <v>412</v>
      </c>
      <c r="F7" t="s">
        <v>45</v>
      </c>
      <c r="G7" t="s">
        <v>46</v>
      </c>
      <c r="H7" t="s">
        <v>94</v>
      </c>
      <c r="I7" t="s">
        <v>30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294</v>
      </c>
      <c r="Q7" t="s">
        <v>82</v>
      </c>
      <c r="S7" t="s">
        <v>269</v>
      </c>
      <c r="T7" t="s">
        <v>36</v>
      </c>
      <c r="U7" t="s">
        <v>35</v>
      </c>
      <c r="V7" t="s">
        <v>29</v>
      </c>
      <c r="W7" t="s">
        <v>44</v>
      </c>
      <c r="X7" t="s">
        <v>272</v>
      </c>
      <c r="Y7" t="s">
        <v>100</v>
      </c>
      <c r="AA7" s="2">
        <v>42660.272858796299</v>
      </c>
      <c r="AB7" s="2">
        <v>42781.136886574073</v>
      </c>
      <c r="AD7">
        <v>5</v>
      </c>
      <c r="AE7" t="str">
        <f t="shared" ca="1" si="4"/>
        <v>ADE</v>
      </c>
      <c r="AF7" t="str">
        <f t="shared" ca="1" si="5"/>
        <v xml:space="preserve"> ---</v>
      </c>
      <c r="AG7" t="str">
        <f t="shared" ca="1" si="6"/>
        <v>NoWaive</v>
      </c>
      <c r="AH7" t="str">
        <f t="shared" ca="1" si="7"/>
        <v>P2</v>
      </c>
    </row>
    <row r="8" spans="1:34" x14ac:dyDescent="0.3">
      <c r="A8">
        <f t="shared" si="0"/>
        <v>83</v>
      </c>
      <c r="B8">
        <f t="shared" si="1"/>
        <v>8</v>
      </c>
      <c r="C8" s="4">
        <f t="shared" ca="1" si="2"/>
        <v>93106</v>
      </c>
      <c r="D8">
        <v>93106</v>
      </c>
      <c r="E8" t="s">
        <v>412</v>
      </c>
      <c r="F8" t="s">
        <v>45</v>
      </c>
      <c r="G8" t="s">
        <v>46</v>
      </c>
      <c r="H8" t="s">
        <v>184</v>
      </c>
      <c r="I8" t="s">
        <v>245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295</v>
      </c>
      <c r="Q8" t="s">
        <v>82</v>
      </c>
      <c r="S8" t="s">
        <v>269</v>
      </c>
      <c r="T8" t="s">
        <v>36</v>
      </c>
      <c r="U8" t="s">
        <v>39</v>
      </c>
      <c r="V8" t="s">
        <v>82</v>
      </c>
      <c r="W8" t="s">
        <v>95</v>
      </c>
      <c r="X8" t="s">
        <v>272</v>
      </c>
      <c r="Y8" t="s">
        <v>100</v>
      </c>
      <c r="AA8" s="2">
        <v>42704.326469907406</v>
      </c>
      <c r="AB8" s="2">
        <v>42781.164571759262</v>
      </c>
      <c r="AD8">
        <v>4</v>
      </c>
      <c r="AE8" t="str">
        <f t="shared" ca="1" si="4"/>
        <v>ADE</v>
      </c>
      <c r="AF8" t="str">
        <f t="shared" ca="1" si="5"/>
        <v xml:space="preserve"> ---</v>
      </c>
      <c r="AG8" t="str">
        <f t="shared" ca="1" si="6"/>
        <v>NoWaive</v>
      </c>
      <c r="AH8" t="str">
        <f t="shared" ca="1" si="7"/>
        <v>P0</v>
      </c>
    </row>
    <row r="9" spans="1:34" x14ac:dyDescent="0.3">
      <c r="A9">
        <f t="shared" si="0"/>
        <v>36</v>
      </c>
      <c r="B9">
        <f t="shared" si="1"/>
        <v>16</v>
      </c>
      <c r="C9" s="4">
        <f t="shared" ca="1" si="2"/>
        <v>94649</v>
      </c>
      <c r="D9">
        <v>94649</v>
      </c>
      <c r="E9" t="s">
        <v>59</v>
      </c>
      <c r="F9" t="s">
        <v>45</v>
      </c>
      <c r="G9" t="s">
        <v>46</v>
      </c>
      <c r="H9" t="s">
        <v>184</v>
      </c>
      <c r="I9" t="s">
        <v>81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296</v>
      </c>
      <c r="Q9" t="s">
        <v>82</v>
      </c>
      <c r="S9" t="s">
        <v>269</v>
      </c>
      <c r="T9" t="s">
        <v>23</v>
      </c>
      <c r="U9" t="s">
        <v>22</v>
      </c>
      <c r="V9" t="s">
        <v>82</v>
      </c>
      <c r="W9" t="s">
        <v>54</v>
      </c>
      <c r="X9" t="s">
        <v>297</v>
      </c>
      <c r="Y9" t="s">
        <v>484</v>
      </c>
      <c r="AA9" s="2">
        <v>42752.184282407405</v>
      </c>
      <c r="AB9" s="2">
        <v>42773.080196759256</v>
      </c>
      <c r="AD9">
        <v>16</v>
      </c>
      <c r="AE9" t="str">
        <f t="shared" ca="1" si="4"/>
        <v>ADE</v>
      </c>
      <c r="AF9" t="str">
        <f t="shared" ca="1" si="5"/>
        <v xml:space="preserve"> ---</v>
      </c>
      <c r="AG9" t="str">
        <f t="shared" ca="1" si="6"/>
        <v>NoWaive</v>
      </c>
      <c r="AH9" t="str">
        <f t="shared" ca="1" si="7"/>
        <v>P0</v>
      </c>
    </row>
    <row r="10" spans="1:34" x14ac:dyDescent="0.3">
      <c r="A10">
        <f t="shared" si="0"/>
        <v>36</v>
      </c>
      <c r="B10">
        <f t="shared" si="1"/>
        <v>16</v>
      </c>
      <c r="C10" s="4">
        <f t="shared" ca="1" si="2"/>
        <v>94665</v>
      </c>
      <c r="D10">
        <v>94665</v>
      </c>
      <c r="E10" t="s">
        <v>251</v>
      </c>
      <c r="F10" t="s">
        <v>45</v>
      </c>
      <c r="G10" t="s">
        <v>55</v>
      </c>
      <c r="H10" t="s">
        <v>184</v>
      </c>
      <c r="I10" t="s">
        <v>68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298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95</v>
      </c>
      <c r="X10" t="s">
        <v>145</v>
      </c>
      <c r="Y10" t="s">
        <v>484</v>
      </c>
      <c r="Z10" t="s">
        <v>192</v>
      </c>
      <c r="AA10" s="2">
        <v>42752.942291666666</v>
      </c>
      <c r="AB10" s="2">
        <v>42773.968009259261</v>
      </c>
      <c r="AD10">
        <v>7</v>
      </c>
      <c r="AE10" t="str">
        <f t="shared" ca="1" si="4"/>
        <v>ADE</v>
      </c>
      <c r="AF10" t="str">
        <f t="shared" ca="1" si="5"/>
        <v xml:space="preserve"> ---</v>
      </c>
      <c r="AG10" t="str">
        <f t="shared" ca="1" si="6"/>
        <v>NoWaive</v>
      </c>
      <c r="AH10" t="str">
        <f t="shared" ca="1" si="7"/>
        <v>P0</v>
      </c>
    </row>
    <row r="11" spans="1:34" x14ac:dyDescent="0.3">
      <c r="A11">
        <f t="shared" si="0"/>
        <v>29</v>
      </c>
      <c r="B11">
        <f t="shared" si="1"/>
        <v>1</v>
      </c>
      <c r="C11" s="4">
        <f t="shared" ca="1" si="2"/>
        <v>94935</v>
      </c>
      <c r="D11">
        <v>94935</v>
      </c>
      <c r="E11" t="s">
        <v>110</v>
      </c>
      <c r="F11" t="s">
        <v>45</v>
      </c>
      <c r="G11" t="s">
        <v>55</v>
      </c>
      <c r="H11" t="s">
        <v>184</v>
      </c>
      <c r="I11" t="s">
        <v>81</v>
      </c>
      <c r="J11" t="s">
        <v>123</v>
      </c>
      <c r="K11" t="str">
        <f t="shared" ca="1" si="3"/>
        <v>.</v>
      </c>
      <c r="L11" t="s">
        <v>484</v>
      </c>
      <c r="M11" t="s">
        <v>484</v>
      </c>
      <c r="N11" t="s">
        <v>299</v>
      </c>
      <c r="Q11" t="s">
        <v>82</v>
      </c>
      <c r="S11" t="s">
        <v>269</v>
      </c>
      <c r="T11" t="s">
        <v>36</v>
      </c>
      <c r="U11" t="s">
        <v>35</v>
      </c>
      <c r="V11" t="s">
        <v>82</v>
      </c>
      <c r="W11" t="s">
        <v>95</v>
      </c>
      <c r="X11" t="s">
        <v>300</v>
      </c>
      <c r="Y11" t="s">
        <v>484</v>
      </c>
      <c r="AA11" s="2">
        <v>42759.00984953704</v>
      </c>
      <c r="AB11" s="2">
        <v>42788.03329861111</v>
      </c>
      <c r="AD11">
        <v>9</v>
      </c>
      <c r="AE11" t="str">
        <f t="shared" ca="1" si="4"/>
        <v>ADE</v>
      </c>
      <c r="AF11" t="str">
        <f t="shared" ca="1" si="5"/>
        <v xml:space="preserve"> ---</v>
      </c>
      <c r="AG11" t="str">
        <f t="shared" ca="1" si="6"/>
        <v>NoWaive</v>
      </c>
      <c r="AH11" t="str">
        <f t="shared" ca="1" si="7"/>
        <v>P0</v>
      </c>
    </row>
    <row r="12" spans="1:34" x14ac:dyDescent="0.3">
      <c r="A12">
        <f t="shared" si="0"/>
        <v>29</v>
      </c>
      <c r="B12">
        <f t="shared" si="1"/>
        <v>16</v>
      </c>
      <c r="C12" s="4">
        <f t="shared" ca="1" si="2"/>
        <v>94952</v>
      </c>
      <c r="D12">
        <v>94952</v>
      </c>
      <c r="E12" t="s">
        <v>251</v>
      </c>
      <c r="F12" t="s">
        <v>45</v>
      </c>
      <c r="G12" t="s">
        <v>55</v>
      </c>
      <c r="H12" t="s">
        <v>184</v>
      </c>
      <c r="I12" t="s">
        <v>68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301</v>
      </c>
      <c r="Q12" t="s">
        <v>82</v>
      </c>
      <c r="S12" t="s">
        <v>269</v>
      </c>
      <c r="T12" t="s">
        <v>36</v>
      </c>
      <c r="U12" t="s">
        <v>35</v>
      </c>
      <c r="V12" t="s">
        <v>82</v>
      </c>
      <c r="W12" t="s">
        <v>95</v>
      </c>
      <c r="X12" t="s">
        <v>145</v>
      </c>
      <c r="Y12" t="s">
        <v>484</v>
      </c>
      <c r="Z12" t="s">
        <v>192</v>
      </c>
      <c r="AA12" s="2">
        <v>42759.143217592595</v>
      </c>
      <c r="AB12" s="2">
        <v>42773.449108796296</v>
      </c>
      <c r="AD12">
        <v>3</v>
      </c>
      <c r="AE12" t="str">
        <f t="shared" ca="1" si="4"/>
        <v>ADE</v>
      </c>
      <c r="AF12" t="str">
        <f t="shared" ca="1" si="5"/>
        <v xml:space="preserve"> ---</v>
      </c>
      <c r="AG12" t="str">
        <f t="shared" ca="1" si="6"/>
        <v>NoWaive</v>
      </c>
      <c r="AH12" t="str">
        <f t="shared" ca="1" si="7"/>
        <v>P0</v>
      </c>
    </row>
    <row r="13" spans="1:34" x14ac:dyDescent="0.3">
      <c r="A13">
        <f t="shared" si="0"/>
        <v>28</v>
      </c>
      <c r="B13">
        <f t="shared" si="1"/>
        <v>16</v>
      </c>
      <c r="C13" s="4">
        <f t="shared" ca="1" si="2"/>
        <v>95010</v>
      </c>
      <c r="D13">
        <v>95010</v>
      </c>
      <c r="E13" t="s">
        <v>251</v>
      </c>
      <c r="F13" t="s">
        <v>45</v>
      </c>
      <c r="G13" t="s">
        <v>55</v>
      </c>
      <c r="H13" t="s">
        <v>184</v>
      </c>
      <c r="I13" t="s">
        <v>81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302</v>
      </c>
      <c r="Q13" t="s">
        <v>82</v>
      </c>
      <c r="S13" t="s">
        <v>269</v>
      </c>
      <c r="T13" t="s">
        <v>36</v>
      </c>
      <c r="U13" t="s">
        <v>35</v>
      </c>
      <c r="V13" t="s">
        <v>82</v>
      </c>
      <c r="W13" t="s">
        <v>95</v>
      </c>
      <c r="X13" t="s">
        <v>145</v>
      </c>
      <c r="Y13" t="s">
        <v>484</v>
      </c>
      <c r="AA13" s="2">
        <v>42760.091064814813</v>
      </c>
      <c r="AB13" s="2">
        <v>42773.449907407405</v>
      </c>
      <c r="AD13">
        <v>6</v>
      </c>
      <c r="AE13" t="str">
        <f t="shared" ca="1" si="4"/>
        <v>ADE</v>
      </c>
      <c r="AF13" t="str">
        <f t="shared" ca="1" si="5"/>
        <v xml:space="preserve"> ---</v>
      </c>
      <c r="AG13" t="str">
        <f t="shared" ca="1" si="6"/>
        <v>NoWaive</v>
      </c>
      <c r="AH13" t="str">
        <f t="shared" ca="1" si="7"/>
        <v>P0</v>
      </c>
    </row>
    <row r="14" spans="1:34" x14ac:dyDescent="0.3">
      <c r="A14">
        <f t="shared" si="0"/>
        <v>27</v>
      </c>
      <c r="B14">
        <f t="shared" si="1"/>
        <v>2</v>
      </c>
      <c r="C14" s="4">
        <f t="shared" ca="1" si="2"/>
        <v>95080</v>
      </c>
      <c r="D14">
        <v>95080</v>
      </c>
      <c r="E14" t="s">
        <v>140</v>
      </c>
      <c r="F14" t="s">
        <v>45</v>
      </c>
      <c r="G14" t="s">
        <v>131</v>
      </c>
      <c r="H14" t="s">
        <v>184</v>
      </c>
      <c r="I14" t="s">
        <v>245</v>
      </c>
      <c r="J14" t="s">
        <v>123</v>
      </c>
      <c r="K14" t="str">
        <f t="shared" ca="1" si="3"/>
        <v>.</v>
      </c>
      <c r="L14" t="s">
        <v>484</v>
      </c>
      <c r="M14" t="s">
        <v>493</v>
      </c>
      <c r="N14" t="s">
        <v>303</v>
      </c>
      <c r="P14" t="s">
        <v>178</v>
      </c>
      <c r="Q14" t="s">
        <v>82</v>
      </c>
      <c r="S14" t="s">
        <v>269</v>
      </c>
      <c r="T14" t="s">
        <v>36</v>
      </c>
      <c r="U14" t="s">
        <v>22</v>
      </c>
      <c r="V14" t="s">
        <v>29</v>
      </c>
      <c r="W14" t="s">
        <v>107</v>
      </c>
      <c r="X14" t="s">
        <v>140</v>
      </c>
      <c r="Y14" t="s">
        <v>484</v>
      </c>
      <c r="AA14" s="2">
        <v>42761.819432870368</v>
      </c>
      <c r="AB14" s="2">
        <v>42787.022581018522</v>
      </c>
      <c r="AD14">
        <v>1</v>
      </c>
      <c r="AE14" t="str">
        <f t="shared" ca="1" si="4"/>
        <v>ADE</v>
      </c>
      <c r="AF14" t="str">
        <f t="shared" ca="1" si="5"/>
        <v>Avitus_1.4.0.57-20170301</v>
      </c>
      <c r="AG14" t="str">
        <f t="shared" ca="1" si="6"/>
        <v>NoWaive</v>
      </c>
      <c r="AH14" t="str">
        <f t="shared" ca="1" si="7"/>
        <v>P0</v>
      </c>
    </row>
    <row r="15" spans="1:34" x14ac:dyDescent="0.3">
      <c r="A15">
        <f t="shared" si="0"/>
        <v>15</v>
      </c>
      <c r="B15">
        <f t="shared" si="1"/>
        <v>9</v>
      </c>
      <c r="C15" s="4">
        <f t="shared" ca="1" si="2"/>
        <v>95630</v>
      </c>
      <c r="D15">
        <v>95630</v>
      </c>
      <c r="E15" t="s">
        <v>248</v>
      </c>
      <c r="F15" t="s">
        <v>45</v>
      </c>
      <c r="G15" t="s">
        <v>55</v>
      </c>
      <c r="H15" t="s">
        <v>94</v>
      </c>
      <c r="I15" t="s">
        <v>249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289</v>
      </c>
      <c r="Q15" t="s">
        <v>82</v>
      </c>
      <c r="S15" t="s">
        <v>269</v>
      </c>
      <c r="T15" t="s">
        <v>51</v>
      </c>
      <c r="U15" t="s">
        <v>39</v>
      </c>
      <c r="V15" t="s">
        <v>82</v>
      </c>
      <c r="W15" t="s">
        <v>95</v>
      </c>
      <c r="X15" t="s">
        <v>290</v>
      </c>
      <c r="Y15" t="s">
        <v>484</v>
      </c>
      <c r="AA15" s="2">
        <v>42774.405694444446</v>
      </c>
      <c r="AB15" s="2">
        <v>42780.191840277781</v>
      </c>
      <c r="AD15">
        <v>4</v>
      </c>
      <c r="AE15" t="str">
        <f t="shared" ca="1" si="4"/>
        <v>ADE</v>
      </c>
      <c r="AF15" t="str">
        <f t="shared" ca="1" si="5"/>
        <v xml:space="preserve"> ---</v>
      </c>
      <c r="AG15" t="str">
        <f t="shared" ca="1" si="6"/>
        <v>NoWaive</v>
      </c>
      <c r="AH15" t="str">
        <f t="shared" ca="1" si="7"/>
        <v>P2</v>
      </c>
    </row>
    <row r="16" spans="1:34" x14ac:dyDescent="0.3">
      <c r="A16">
        <f t="shared" si="0"/>
        <v>7</v>
      </c>
      <c r="B16">
        <f t="shared" si="1"/>
        <v>2</v>
      </c>
      <c r="C16" s="4">
        <f t="shared" ca="1" si="2"/>
        <v>96027</v>
      </c>
      <c r="D16">
        <v>96027</v>
      </c>
      <c r="E16" t="s">
        <v>138</v>
      </c>
      <c r="F16" t="s">
        <v>45</v>
      </c>
      <c r="G16" t="s">
        <v>445</v>
      </c>
      <c r="H16" t="s">
        <v>184</v>
      </c>
      <c r="I16" t="s">
        <v>68</v>
      </c>
      <c r="J16" t="s">
        <v>123</v>
      </c>
      <c r="K16" t="str">
        <f t="shared" ca="1" si="3"/>
        <v>.</v>
      </c>
      <c r="L16" t="s">
        <v>484</v>
      </c>
      <c r="M16" t="s">
        <v>484</v>
      </c>
      <c r="N16" t="s">
        <v>458</v>
      </c>
      <c r="Q16" t="s">
        <v>82</v>
      </c>
      <c r="S16" t="s">
        <v>269</v>
      </c>
      <c r="T16" t="s">
        <v>23</v>
      </c>
      <c r="U16" t="s">
        <v>22</v>
      </c>
      <c r="V16" t="s">
        <v>29</v>
      </c>
      <c r="W16" t="s">
        <v>54</v>
      </c>
      <c r="X16" t="s">
        <v>412</v>
      </c>
      <c r="Y16" t="s">
        <v>484</v>
      </c>
      <c r="Z16" t="s">
        <v>119</v>
      </c>
      <c r="AA16" s="2">
        <v>42782.220729166664</v>
      </c>
      <c r="AB16" s="2">
        <v>42787.290520833332</v>
      </c>
      <c r="AD16">
        <v>2</v>
      </c>
      <c r="AE16" t="str">
        <f t="shared" ca="1" si="4"/>
        <v>ADE</v>
      </c>
      <c r="AF16" t="str">
        <f t="shared" ca="1" si="5"/>
        <v xml:space="preserve"> ---</v>
      </c>
      <c r="AG16" t="str">
        <f t="shared" ca="1" si="6"/>
        <v>NoWaive</v>
      </c>
      <c r="AH16" t="str">
        <f t="shared" ca="1" si="7"/>
        <v>P0</v>
      </c>
    </row>
    <row r="17" spans="1:34" x14ac:dyDescent="0.3">
      <c r="A17">
        <f t="shared" si="0"/>
        <v>2</v>
      </c>
      <c r="B17">
        <f t="shared" si="1"/>
        <v>1</v>
      </c>
      <c r="C17" s="4">
        <f t="shared" ca="1" si="2"/>
        <v>96257</v>
      </c>
      <c r="D17">
        <v>96257</v>
      </c>
      <c r="E17" t="s">
        <v>110</v>
      </c>
      <c r="F17" t="s">
        <v>45</v>
      </c>
      <c r="G17" t="s">
        <v>46</v>
      </c>
      <c r="H17" t="s">
        <v>94</v>
      </c>
      <c r="I17" t="s">
        <v>249</v>
      </c>
      <c r="J17" t="s">
        <v>123</v>
      </c>
      <c r="K17" t="str">
        <f t="shared" ca="1" si="3"/>
        <v>NTR</v>
      </c>
      <c r="L17" t="s">
        <v>484</v>
      </c>
      <c r="M17" t="s">
        <v>484</v>
      </c>
      <c r="N17" t="s">
        <v>535</v>
      </c>
      <c r="Q17" t="s">
        <v>82</v>
      </c>
      <c r="S17" t="s">
        <v>269</v>
      </c>
      <c r="T17" t="s">
        <v>23</v>
      </c>
      <c r="U17" t="s">
        <v>39</v>
      </c>
      <c r="V17" t="s">
        <v>82</v>
      </c>
      <c r="W17" t="s">
        <v>90</v>
      </c>
      <c r="X17" t="s">
        <v>536</v>
      </c>
      <c r="Y17" t="s">
        <v>484</v>
      </c>
      <c r="AA17" s="2">
        <v>42787.972685185188</v>
      </c>
      <c r="AB17" s="2">
        <v>42788.34302083333</v>
      </c>
      <c r="AD17">
        <v>3</v>
      </c>
      <c r="AE17" t="str">
        <f t="shared" ca="1" si="4"/>
        <v>NTR</v>
      </c>
      <c r="AF17" t="str">
        <f t="shared" ca="1" si="5"/>
        <v>NoTarg</v>
      </c>
      <c r="AG17" t="str">
        <f t="shared" ca="1" si="6"/>
        <v>NoWaive</v>
      </c>
      <c r="AH17" t="str">
        <f t="shared" ca="1" si="7"/>
        <v>NTR</v>
      </c>
    </row>
    <row r="18" spans="1:34" x14ac:dyDescent="0.3">
      <c r="A18">
        <f t="shared" si="0"/>
        <v>0</v>
      </c>
      <c r="B18">
        <f t="shared" si="1"/>
        <v>0</v>
      </c>
      <c r="C18" s="4">
        <f t="shared" ca="1" si="2"/>
        <v>96314</v>
      </c>
      <c r="D18">
        <v>96314</v>
      </c>
      <c r="E18" t="s">
        <v>515</v>
      </c>
      <c r="F18" t="s">
        <v>61</v>
      </c>
      <c r="G18" t="s">
        <v>516</v>
      </c>
      <c r="H18" t="s">
        <v>94</v>
      </c>
      <c r="J18" t="s">
        <v>123</v>
      </c>
      <c r="K18" t="str">
        <f t="shared" ca="1" si="3"/>
        <v>NTR</v>
      </c>
      <c r="L18" t="s">
        <v>484</v>
      </c>
      <c r="M18" t="s">
        <v>484</v>
      </c>
      <c r="N18" t="s">
        <v>537</v>
      </c>
      <c r="P18" t="s">
        <v>538</v>
      </c>
      <c r="Q18" t="s">
        <v>82</v>
      </c>
      <c r="S18" t="s">
        <v>269</v>
      </c>
      <c r="T18" t="s">
        <v>36</v>
      </c>
      <c r="U18" t="s">
        <v>22</v>
      </c>
      <c r="V18" t="s">
        <v>29</v>
      </c>
      <c r="W18" t="s">
        <v>44</v>
      </c>
      <c r="X18" t="s">
        <v>311</v>
      </c>
      <c r="Y18" t="s">
        <v>484</v>
      </c>
      <c r="AA18" s="2">
        <v>42789.124282407407</v>
      </c>
      <c r="AB18" s="2">
        <v>42789.124282407407</v>
      </c>
      <c r="AD18">
        <v>1</v>
      </c>
      <c r="AE18" t="str">
        <f t="shared" ca="1" si="4"/>
        <v>NTR</v>
      </c>
      <c r="AF18" t="str">
        <f t="shared" ca="1" si="5"/>
        <v>NoTarg</v>
      </c>
      <c r="AG18" t="str">
        <f t="shared" ca="1" si="6"/>
        <v>NoWaive</v>
      </c>
      <c r="AH18" t="str">
        <f t="shared" ca="1" si="7"/>
        <v>NTR</v>
      </c>
    </row>
    <row r="19" spans="1:34" x14ac:dyDescent="0.3">
      <c r="A19">
        <f t="shared" si="0"/>
        <v>105</v>
      </c>
      <c r="B19">
        <f t="shared" si="1"/>
        <v>8</v>
      </c>
      <c r="C19" s="4">
        <f t="shared" ca="1" si="2"/>
        <v>91980</v>
      </c>
      <c r="D19">
        <v>91980</v>
      </c>
      <c r="E19" t="s">
        <v>110</v>
      </c>
      <c r="F19" t="s">
        <v>63</v>
      </c>
      <c r="G19" t="s">
        <v>66</v>
      </c>
      <c r="H19" t="s">
        <v>184</v>
      </c>
      <c r="I19" t="s">
        <v>245</v>
      </c>
      <c r="J19" t="s">
        <v>123</v>
      </c>
      <c r="K19" t="str">
        <f t="shared" ca="1" si="3"/>
        <v>.</v>
      </c>
      <c r="L19" t="s">
        <v>484</v>
      </c>
      <c r="M19" t="s">
        <v>278</v>
      </c>
      <c r="N19" t="s">
        <v>305</v>
      </c>
      <c r="Q19" t="s">
        <v>82</v>
      </c>
      <c r="S19" t="s">
        <v>269</v>
      </c>
      <c r="T19" t="s">
        <v>36</v>
      </c>
      <c r="U19" t="s">
        <v>35</v>
      </c>
      <c r="V19" t="s">
        <v>29</v>
      </c>
      <c r="W19" t="s">
        <v>90</v>
      </c>
      <c r="X19" t="s">
        <v>62</v>
      </c>
      <c r="Y19" t="s">
        <v>484</v>
      </c>
      <c r="AA19" s="2">
        <v>42682.147974537038</v>
      </c>
      <c r="AB19" s="2">
        <v>42781.16033564815</v>
      </c>
      <c r="AD19">
        <v>6</v>
      </c>
      <c r="AE19" t="str">
        <f t="shared" ca="1" si="4"/>
        <v>AvatarFS</v>
      </c>
      <c r="AF19" t="str">
        <f t="shared" ca="1" si="5"/>
        <v>Avitus_1.4.0.56-20170222</v>
      </c>
      <c r="AG19" t="str">
        <f t="shared" ca="1" si="6"/>
        <v>NoWaive</v>
      </c>
      <c r="AH19" t="str">
        <f t="shared" ca="1" si="7"/>
        <v>P0</v>
      </c>
    </row>
    <row r="20" spans="1:34" x14ac:dyDescent="0.3">
      <c r="A20">
        <f t="shared" si="0"/>
        <v>91</v>
      </c>
      <c r="B20">
        <f t="shared" si="1"/>
        <v>3</v>
      </c>
      <c r="C20" s="4">
        <f t="shared" ca="1" si="2"/>
        <v>92712</v>
      </c>
      <c r="D20">
        <v>92712</v>
      </c>
      <c r="E20" t="s">
        <v>169</v>
      </c>
      <c r="F20" t="s">
        <v>63</v>
      </c>
      <c r="G20" t="s">
        <v>66</v>
      </c>
      <c r="H20" t="s">
        <v>184</v>
      </c>
      <c r="I20" t="s">
        <v>245</v>
      </c>
      <c r="J20" t="s">
        <v>123</v>
      </c>
      <c r="K20" t="str">
        <f t="shared" ca="1" si="3"/>
        <v>.</v>
      </c>
      <c r="L20" t="s">
        <v>484</v>
      </c>
      <c r="M20" t="s">
        <v>493</v>
      </c>
      <c r="N20" t="s">
        <v>306</v>
      </c>
      <c r="Q20" t="s">
        <v>82</v>
      </c>
      <c r="S20" t="s">
        <v>269</v>
      </c>
      <c r="T20" t="s">
        <v>36</v>
      </c>
      <c r="U20" t="s">
        <v>22</v>
      </c>
      <c r="V20" t="s">
        <v>29</v>
      </c>
      <c r="W20" t="s">
        <v>90</v>
      </c>
      <c r="X20" t="s">
        <v>62</v>
      </c>
      <c r="Y20" t="s">
        <v>484</v>
      </c>
      <c r="AA20" s="2">
        <v>42696.25440972222</v>
      </c>
      <c r="AB20" s="2">
        <v>42786.177071759259</v>
      </c>
      <c r="AD20">
        <v>7</v>
      </c>
      <c r="AE20" t="str">
        <f t="shared" ca="1" si="4"/>
        <v>AvatarFS</v>
      </c>
      <c r="AF20" t="str">
        <f t="shared" ca="1" si="5"/>
        <v>Avitus_1.4.0.57-20170301</v>
      </c>
      <c r="AG20" t="str">
        <f t="shared" ca="1" si="6"/>
        <v>NoWaive</v>
      </c>
      <c r="AH20" t="str">
        <f t="shared" ca="1" si="7"/>
        <v>P0</v>
      </c>
    </row>
    <row r="21" spans="1:34" x14ac:dyDescent="0.3">
      <c r="A21">
        <f t="shared" si="0"/>
        <v>85</v>
      </c>
      <c r="B21">
        <f t="shared" si="1"/>
        <v>15</v>
      </c>
      <c r="C21" s="4">
        <f t="shared" ca="1" si="2"/>
        <v>92985</v>
      </c>
      <c r="D21">
        <v>92985</v>
      </c>
      <c r="E21" t="s">
        <v>104</v>
      </c>
      <c r="F21" t="s">
        <v>63</v>
      </c>
      <c r="G21" t="s">
        <v>64</v>
      </c>
      <c r="H21" t="s">
        <v>184</v>
      </c>
      <c r="I21" t="s">
        <v>245</v>
      </c>
      <c r="J21" t="s">
        <v>123</v>
      </c>
      <c r="K21" t="str">
        <f t="shared" ca="1" si="3"/>
        <v>.</v>
      </c>
      <c r="L21" t="s">
        <v>484</v>
      </c>
      <c r="M21" t="s">
        <v>276</v>
      </c>
      <c r="N21" t="s">
        <v>307</v>
      </c>
      <c r="Q21" t="s">
        <v>82</v>
      </c>
      <c r="S21" t="s">
        <v>269</v>
      </c>
      <c r="T21" t="s">
        <v>36</v>
      </c>
      <c r="U21" t="s">
        <v>22</v>
      </c>
      <c r="V21" t="s">
        <v>29</v>
      </c>
      <c r="W21" t="s">
        <v>95</v>
      </c>
      <c r="X21" t="s">
        <v>62</v>
      </c>
      <c r="Y21" t="s">
        <v>484</v>
      </c>
      <c r="AA21" s="2">
        <v>42702.945590277777</v>
      </c>
      <c r="AB21" s="2">
        <v>42774.279618055552</v>
      </c>
      <c r="AD21">
        <v>5</v>
      </c>
      <c r="AE21" t="str">
        <f t="shared" ca="1" si="4"/>
        <v>AvatarFS</v>
      </c>
      <c r="AF21" t="str">
        <f t="shared" ca="1" si="5"/>
        <v>Avitus_1.4.0.55-20170215</v>
      </c>
      <c r="AG21" t="str">
        <f t="shared" ca="1" si="6"/>
        <v>NoWaive</v>
      </c>
      <c r="AH21" t="str">
        <f t="shared" ca="1" si="7"/>
        <v>P0</v>
      </c>
    </row>
    <row r="22" spans="1:34" x14ac:dyDescent="0.3">
      <c r="A22">
        <f t="shared" si="0"/>
        <v>26</v>
      </c>
      <c r="B22">
        <f t="shared" si="1"/>
        <v>15</v>
      </c>
      <c r="C22" s="4">
        <f t="shared" ca="1" si="2"/>
        <v>95107</v>
      </c>
      <c r="D22">
        <v>95107</v>
      </c>
      <c r="E22" t="s">
        <v>146</v>
      </c>
      <c r="F22" t="s">
        <v>63</v>
      </c>
      <c r="G22" t="s">
        <v>66</v>
      </c>
      <c r="H22" t="s">
        <v>184</v>
      </c>
      <c r="I22" t="s">
        <v>245</v>
      </c>
      <c r="J22" t="s">
        <v>123</v>
      </c>
      <c r="K22" t="str">
        <f t="shared" ca="1" si="3"/>
        <v>.</v>
      </c>
      <c r="L22" t="s">
        <v>484</v>
      </c>
      <c r="M22" t="s">
        <v>278</v>
      </c>
      <c r="N22" t="s">
        <v>309</v>
      </c>
      <c r="P22" t="s">
        <v>210</v>
      </c>
      <c r="Q22" t="s">
        <v>82</v>
      </c>
      <c r="S22" t="s">
        <v>269</v>
      </c>
      <c r="T22" t="s">
        <v>23</v>
      </c>
      <c r="U22" t="s">
        <v>22</v>
      </c>
      <c r="V22" t="s">
        <v>82</v>
      </c>
      <c r="W22" t="s">
        <v>54</v>
      </c>
      <c r="X22" t="s">
        <v>146</v>
      </c>
      <c r="Y22" t="s">
        <v>484</v>
      </c>
      <c r="AA22" s="2">
        <v>42762.147650462961</v>
      </c>
      <c r="AB22" s="2">
        <v>42774.00885416667</v>
      </c>
      <c r="AD22">
        <v>2</v>
      </c>
      <c r="AE22" t="str">
        <f t="shared" ca="1" si="4"/>
        <v>AvatarFS</v>
      </c>
      <c r="AF22" t="str">
        <f t="shared" ca="1" si="5"/>
        <v>Avitus_1.4.0.56-20170222</v>
      </c>
      <c r="AG22" t="str">
        <f t="shared" ca="1" si="6"/>
        <v>NoWaive</v>
      </c>
      <c r="AH22" t="str">
        <f t="shared" ca="1" si="7"/>
        <v>P0</v>
      </c>
    </row>
    <row r="23" spans="1:34" x14ac:dyDescent="0.3">
      <c r="A23">
        <f t="shared" si="0"/>
        <v>7</v>
      </c>
      <c r="B23">
        <f t="shared" si="1"/>
        <v>1</v>
      </c>
      <c r="C23" s="4">
        <f t="shared" ca="1" si="2"/>
        <v>96022</v>
      </c>
      <c r="D23">
        <v>96022</v>
      </c>
      <c r="E23" t="s">
        <v>99</v>
      </c>
      <c r="F23" t="s">
        <v>63</v>
      </c>
      <c r="G23" t="s">
        <v>446</v>
      </c>
      <c r="H23" t="s">
        <v>184</v>
      </c>
      <c r="I23" t="s">
        <v>245</v>
      </c>
      <c r="J23" t="s">
        <v>123</v>
      </c>
      <c r="K23" t="str">
        <f t="shared" ca="1" si="3"/>
        <v>.</v>
      </c>
      <c r="L23" t="s">
        <v>484</v>
      </c>
      <c r="M23" t="s">
        <v>494</v>
      </c>
      <c r="N23" t="s">
        <v>459</v>
      </c>
      <c r="P23" t="s">
        <v>101</v>
      </c>
      <c r="Q23" t="s">
        <v>82</v>
      </c>
      <c r="S23" t="s">
        <v>269</v>
      </c>
      <c r="T23" t="s">
        <v>51</v>
      </c>
      <c r="U23" t="s">
        <v>35</v>
      </c>
      <c r="V23" t="s">
        <v>29</v>
      </c>
      <c r="W23" t="s">
        <v>54</v>
      </c>
      <c r="X23" t="s">
        <v>412</v>
      </c>
      <c r="Y23" t="s">
        <v>103</v>
      </c>
      <c r="AA23" s="2">
        <v>42782.211585648147</v>
      </c>
      <c r="AB23" s="2">
        <v>42788.656655092593</v>
      </c>
      <c r="AD23">
        <v>4</v>
      </c>
      <c r="AE23" t="str">
        <f t="shared" ca="1" si="4"/>
        <v>AvatarFS</v>
      </c>
      <c r="AF23" t="str">
        <f t="shared" ca="1" si="5"/>
        <v>Avitus_1.4.0.58-20170308</v>
      </c>
      <c r="AG23" t="str">
        <f t="shared" ca="1" si="6"/>
        <v>NoWaive</v>
      </c>
      <c r="AH23" t="str">
        <f t="shared" ca="1" si="7"/>
        <v>P0</v>
      </c>
    </row>
    <row r="24" spans="1:34" x14ac:dyDescent="0.3">
      <c r="A24">
        <f t="shared" si="0"/>
        <v>324</v>
      </c>
      <c r="B24">
        <f t="shared" si="1"/>
        <v>33</v>
      </c>
      <c r="C24" s="4">
        <f t="shared" ca="1" si="2"/>
        <v>79691</v>
      </c>
      <c r="D24">
        <v>79691</v>
      </c>
      <c r="E24" t="s">
        <v>69</v>
      </c>
      <c r="F24" t="s">
        <v>70</v>
      </c>
      <c r="G24" t="s">
        <v>71</v>
      </c>
      <c r="H24" t="s">
        <v>184</v>
      </c>
      <c r="I24" t="s">
        <v>68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310</v>
      </c>
      <c r="Q24" t="s">
        <v>82</v>
      </c>
      <c r="S24" t="s">
        <v>269</v>
      </c>
      <c r="T24" t="s">
        <v>23</v>
      </c>
      <c r="U24" t="s">
        <v>22</v>
      </c>
      <c r="V24" t="s">
        <v>82</v>
      </c>
      <c r="W24" t="s">
        <v>95</v>
      </c>
      <c r="X24" t="s">
        <v>311</v>
      </c>
      <c r="Y24" t="s">
        <v>484</v>
      </c>
      <c r="Z24" t="s">
        <v>312</v>
      </c>
      <c r="AA24" s="2">
        <v>42458.048437500001</v>
      </c>
      <c r="AB24" s="2">
        <v>42755.033599537041</v>
      </c>
      <c r="AD24">
        <v>6</v>
      </c>
      <c r="AE24" t="str">
        <f t="shared" ca="1" si="4"/>
        <v>Documentation</v>
      </c>
      <c r="AF24" t="str">
        <f t="shared" ca="1" si="5"/>
        <v xml:space="preserve"> ---</v>
      </c>
      <c r="AG24" t="str">
        <f t="shared" ca="1" si="6"/>
        <v>NoWaive</v>
      </c>
      <c r="AH24" t="str">
        <f t="shared" ca="1" si="7"/>
        <v>P0</v>
      </c>
    </row>
    <row r="25" spans="1:34" x14ac:dyDescent="0.3">
      <c r="A25">
        <f t="shared" si="0"/>
        <v>232</v>
      </c>
      <c r="B25">
        <f t="shared" si="1"/>
        <v>16</v>
      </c>
      <c r="C25" s="4">
        <f t="shared" ca="1" si="2"/>
        <v>85572</v>
      </c>
      <c r="D25">
        <v>85572</v>
      </c>
      <c r="E25" t="s">
        <v>252</v>
      </c>
      <c r="F25" t="s">
        <v>70</v>
      </c>
      <c r="G25" t="s">
        <v>71</v>
      </c>
      <c r="H25" t="s">
        <v>184</v>
      </c>
      <c r="I25" t="s">
        <v>81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313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95</v>
      </c>
      <c r="X25" t="s">
        <v>272</v>
      </c>
      <c r="Y25" t="s">
        <v>484</v>
      </c>
      <c r="AA25" s="2">
        <v>42552.705081018517</v>
      </c>
      <c r="AB25" s="2">
        <v>42773.558530092596</v>
      </c>
      <c r="AD25">
        <v>6</v>
      </c>
      <c r="AE25" t="str">
        <f t="shared" ca="1" si="4"/>
        <v>Documentation</v>
      </c>
      <c r="AF25" t="str">
        <f t="shared" ca="1" si="5"/>
        <v xml:space="preserve"> ---</v>
      </c>
      <c r="AG25" t="str">
        <f t="shared" ca="1" si="6"/>
        <v>NoWaive</v>
      </c>
      <c r="AH25" t="str">
        <f t="shared" ca="1" si="7"/>
        <v>P0</v>
      </c>
    </row>
    <row r="26" spans="1:34" x14ac:dyDescent="0.3">
      <c r="A26">
        <f t="shared" si="0"/>
        <v>174</v>
      </c>
      <c r="B26">
        <f t="shared" si="1"/>
        <v>33</v>
      </c>
      <c r="C26" s="4">
        <f t="shared" ca="1" si="2"/>
        <v>88250</v>
      </c>
      <c r="D26">
        <v>88250</v>
      </c>
      <c r="E26" t="s">
        <v>72</v>
      </c>
      <c r="F26" t="s">
        <v>70</v>
      </c>
      <c r="G26" t="s">
        <v>71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314</v>
      </c>
      <c r="Q26" t="s">
        <v>82</v>
      </c>
      <c r="S26" t="s">
        <v>269</v>
      </c>
      <c r="T26" t="s">
        <v>23</v>
      </c>
      <c r="U26" t="s">
        <v>39</v>
      </c>
      <c r="V26" t="s">
        <v>82</v>
      </c>
      <c r="W26" t="s">
        <v>105</v>
      </c>
      <c r="X26" t="s">
        <v>315</v>
      </c>
      <c r="Y26" t="s">
        <v>484</v>
      </c>
      <c r="Z26" t="s">
        <v>316</v>
      </c>
      <c r="AA26" s="2">
        <v>42611.350347222222</v>
      </c>
      <c r="AB26" s="2">
        <v>42755.033576388887</v>
      </c>
      <c r="AD26">
        <v>7</v>
      </c>
      <c r="AE26" t="str">
        <f t="shared" ca="1" si="4"/>
        <v>Documentation</v>
      </c>
      <c r="AF26" t="str">
        <f t="shared" ca="1" si="5"/>
        <v xml:space="preserve"> ---</v>
      </c>
      <c r="AG26" t="str">
        <f t="shared" ca="1" si="6"/>
        <v>NoWaive</v>
      </c>
      <c r="AH26" t="str">
        <f t="shared" ca="1" si="7"/>
        <v>P0</v>
      </c>
    </row>
    <row r="27" spans="1:34" x14ac:dyDescent="0.3">
      <c r="A27">
        <f t="shared" si="0"/>
        <v>0</v>
      </c>
      <c r="B27">
        <f t="shared" si="1"/>
        <v>0</v>
      </c>
      <c r="C27" s="4">
        <f t="shared" ca="1" si="2"/>
        <v>96299</v>
      </c>
      <c r="D27">
        <v>96299</v>
      </c>
      <c r="E27" t="s">
        <v>113</v>
      </c>
      <c r="F27" t="s">
        <v>253</v>
      </c>
      <c r="G27" t="s">
        <v>256</v>
      </c>
      <c r="H27" t="s">
        <v>94</v>
      </c>
      <c r="I27" t="s">
        <v>123</v>
      </c>
      <c r="J27" t="s">
        <v>123</v>
      </c>
      <c r="K27" t="str">
        <f t="shared" ca="1" si="3"/>
        <v>NTR</v>
      </c>
      <c r="L27" t="s">
        <v>484</v>
      </c>
      <c r="M27" t="s">
        <v>484</v>
      </c>
      <c r="N27" t="s">
        <v>528</v>
      </c>
      <c r="O27" t="s">
        <v>123</v>
      </c>
      <c r="Q27" t="s">
        <v>21</v>
      </c>
      <c r="S27" t="s">
        <v>269</v>
      </c>
      <c r="T27" t="s">
        <v>23</v>
      </c>
      <c r="U27" t="s">
        <v>50</v>
      </c>
      <c r="V27" t="s">
        <v>82</v>
      </c>
      <c r="W27" t="s">
        <v>40</v>
      </c>
      <c r="X27" t="s">
        <v>529</v>
      </c>
      <c r="Y27" t="s">
        <v>484</v>
      </c>
      <c r="AA27" s="2">
        <v>42789.002500000002</v>
      </c>
      <c r="AB27" s="2">
        <v>42789.174224537041</v>
      </c>
      <c r="AD27">
        <v>1</v>
      </c>
      <c r="AE27" t="str">
        <f t="shared" ca="1" si="4"/>
        <v>NTR</v>
      </c>
      <c r="AF27" t="str">
        <f t="shared" ca="1" si="5"/>
        <v>NoTarg</v>
      </c>
      <c r="AG27" t="str">
        <f t="shared" ca="1" si="6"/>
        <v>NoWaive</v>
      </c>
      <c r="AH27" t="str">
        <f t="shared" ca="1" si="7"/>
        <v>NTR</v>
      </c>
    </row>
    <row r="28" spans="1:34" x14ac:dyDescent="0.3">
      <c r="A28">
        <f t="shared" si="0"/>
        <v>17</v>
      </c>
      <c r="B28">
        <f t="shared" si="1"/>
        <v>3</v>
      </c>
      <c r="C28" s="4">
        <f t="shared" ca="1" si="2"/>
        <v>95467</v>
      </c>
      <c r="D28">
        <v>95467</v>
      </c>
      <c r="E28" t="s">
        <v>318</v>
      </c>
      <c r="F28" t="s">
        <v>253</v>
      </c>
      <c r="G28" t="s">
        <v>255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321</v>
      </c>
      <c r="P28" t="s">
        <v>495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95</v>
      </c>
      <c r="X28" t="s">
        <v>318</v>
      </c>
      <c r="Y28" t="s">
        <v>484</v>
      </c>
      <c r="Z28" t="s">
        <v>319</v>
      </c>
      <c r="AA28" s="2">
        <v>42772.090266203704</v>
      </c>
      <c r="AB28" s="2">
        <v>42786.872777777775</v>
      </c>
      <c r="AD28">
        <v>3</v>
      </c>
      <c r="AE28" t="str">
        <f t="shared" ca="1" si="4"/>
        <v>File Access Auditing</v>
      </c>
      <c r="AF28" t="str">
        <f t="shared" ca="1" si="5"/>
        <v xml:space="preserve"> ---</v>
      </c>
      <c r="AG28" t="str">
        <f t="shared" ca="1" si="6"/>
        <v>NoWaive</v>
      </c>
      <c r="AH28" t="str">
        <f t="shared" ca="1" si="7"/>
        <v>P0</v>
      </c>
    </row>
    <row r="29" spans="1:34" x14ac:dyDescent="0.3">
      <c r="A29">
        <f t="shared" si="0"/>
        <v>17</v>
      </c>
      <c r="B29">
        <f t="shared" si="1"/>
        <v>7</v>
      </c>
      <c r="C29" s="4">
        <f t="shared" ca="1" si="2"/>
        <v>95509</v>
      </c>
      <c r="D29">
        <v>95509</v>
      </c>
      <c r="E29" t="s">
        <v>113</v>
      </c>
      <c r="F29" t="s">
        <v>253</v>
      </c>
      <c r="G29" t="s">
        <v>256</v>
      </c>
      <c r="H29" t="s">
        <v>184</v>
      </c>
      <c r="I29" t="s">
        <v>68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322</v>
      </c>
      <c r="Q29" t="s">
        <v>82</v>
      </c>
      <c r="S29" t="s">
        <v>269</v>
      </c>
      <c r="T29" t="s">
        <v>23</v>
      </c>
      <c r="U29" t="s">
        <v>50</v>
      </c>
      <c r="V29" t="s">
        <v>82</v>
      </c>
      <c r="W29" t="s">
        <v>105</v>
      </c>
      <c r="X29" t="s">
        <v>272</v>
      </c>
      <c r="Y29" t="s">
        <v>484</v>
      </c>
      <c r="Z29" t="s">
        <v>319</v>
      </c>
      <c r="AA29" s="2">
        <v>42772.43105324074</v>
      </c>
      <c r="AB29" s="2">
        <v>42782.398912037039</v>
      </c>
      <c r="AD29">
        <v>2</v>
      </c>
      <c r="AE29" t="str">
        <f t="shared" ca="1" si="4"/>
        <v>File Access Auditing</v>
      </c>
      <c r="AF29" t="str">
        <f t="shared" ca="1" si="5"/>
        <v xml:space="preserve"> ---</v>
      </c>
      <c r="AG29" t="str">
        <f t="shared" ca="1" si="6"/>
        <v>NoWaive</v>
      </c>
      <c r="AH29" t="str">
        <f t="shared" ca="1" si="7"/>
        <v>P0</v>
      </c>
    </row>
    <row r="30" spans="1:34" x14ac:dyDescent="0.3">
      <c r="A30">
        <f t="shared" si="0"/>
        <v>13</v>
      </c>
      <c r="B30">
        <f t="shared" si="1"/>
        <v>1</v>
      </c>
      <c r="C30" s="4">
        <f t="shared" ca="1" si="2"/>
        <v>95735</v>
      </c>
      <c r="D30">
        <v>95735</v>
      </c>
      <c r="E30" t="s">
        <v>259</v>
      </c>
      <c r="F30" t="s">
        <v>253</v>
      </c>
      <c r="G30" t="s">
        <v>258</v>
      </c>
      <c r="H30" t="s">
        <v>94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539</v>
      </c>
      <c r="Q30" t="s">
        <v>82</v>
      </c>
      <c r="S30" t="s">
        <v>269</v>
      </c>
      <c r="T30" t="s">
        <v>36</v>
      </c>
      <c r="U30" t="s">
        <v>39</v>
      </c>
      <c r="V30" t="s">
        <v>82</v>
      </c>
      <c r="W30" t="s">
        <v>172</v>
      </c>
      <c r="X30" t="s">
        <v>325</v>
      </c>
      <c r="Y30" t="s">
        <v>484</v>
      </c>
      <c r="AA30" s="2">
        <v>42776.532141203701</v>
      </c>
      <c r="AB30" s="2">
        <v>42788.472395833334</v>
      </c>
      <c r="AD30">
        <v>4</v>
      </c>
      <c r="AE30" t="str">
        <f t="shared" ca="1" si="4"/>
        <v>File Access Auditing</v>
      </c>
      <c r="AF30" t="str">
        <f t="shared" ca="1" si="5"/>
        <v xml:space="preserve"> ---</v>
      </c>
      <c r="AG30" t="str">
        <f t="shared" ca="1" si="6"/>
        <v>NoWaive</v>
      </c>
      <c r="AH30" t="str">
        <f t="shared" ca="1" si="7"/>
        <v>P2</v>
      </c>
    </row>
    <row r="31" spans="1:34" x14ac:dyDescent="0.3">
      <c r="A31">
        <f t="shared" si="0"/>
        <v>13</v>
      </c>
      <c r="B31">
        <f t="shared" si="1"/>
        <v>2</v>
      </c>
      <c r="C31" s="4">
        <f t="shared" ca="1" si="2"/>
        <v>95738</v>
      </c>
      <c r="D31">
        <v>95738</v>
      </c>
      <c r="E31" t="s">
        <v>113</v>
      </c>
      <c r="F31" t="s">
        <v>253</v>
      </c>
      <c r="G31" t="s">
        <v>256</v>
      </c>
      <c r="H31" t="s">
        <v>184</v>
      </c>
      <c r="I31" t="s">
        <v>68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329</v>
      </c>
      <c r="Q31" t="s">
        <v>82</v>
      </c>
      <c r="S31" t="s">
        <v>269</v>
      </c>
      <c r="T31" t="s">
        <v>23</v>
      </c>
      <c r="U31" t="s">
        <v>22</v>
      </c>
      <c r="V31" t="s">
        <v>82</v>
      </c>
      <c r="W31" t="s">
        <v>95</v>
      </c>
      <c r="X31" t="s">
        <v>327</v>
      </c>
      <c r="Y31" t="s">
        <v>484</v>
      </c>
      <c r="AA31" s="2">
        <v>42776.60050925926</v>
      </c>
      <c r="AB31" s="2">
        <v>42787.875821759262</v>
      </c>
      <c r="AD31">
        <v>4</v>
      </c>
      <c r="AE31" t="str">
        <f t="shared" ca="1" si="4"/>
        <v>File Access Auditing</v>
      </c>
      <c r="AF31" t="str">
        <f t="shared" ca="1" si="5"/>
        <v xml:space="preserve"> ---</v>
      </c>
      <c r="AG31" t="str">
        <f t="shared" ca="1" si="6"/>
        <v>NoWaive</v>
      </c>
      <c r="AH31" t="str">
        <f t="shared" ca="1" si="7"/>
        <v>P0</v>
      </c>
    </row>
    <row r="32" spans="1:34" x14ac:dyDescent="0.3">
      <c r="A32">
        <f t="shared" si="0"/>
        <v>9</v>
      </c>
      <c r="B32">
        <f t="shared" si="1"/>
        <v>1</v>
      </c>
      <c r="C32" s="4">
        <f t="shared" ca="1" si="2"/>
        <v>95924</v>
      </c>
      <c r="D32">
        <v>95924</v>
      </c>
      <c r="E32" t="s">
        <v>413</v>
      </c>
      <c r="F32" t="s">
        <v>253</v>
      </c>
      <c r="G32" t="s">
        <v>255</v>
      </c>
      <c r="H32" t="s">
        <v>184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493</v>
      </c>
      <c r="N32" t="s">
        <v>436</v>
      </c>
      <c r="P32" t="s">
        <v>496</v>
      </c>
      <c r="Q32" t="s">
        <v>82</v>
      </c>
      <c r="S32" t="s">
        <v>269</v>
      </c>
      <c r="T32" t="s">
        <v>36</v>
      </c>
      <c r="U32" t="s">
        <v>22</v>
      </c>
      <c r="V32" t="s">
        <v>82</v>
      </c>
      <c r="W32" t="s">
        <v>95</v>
      </c>
      <c r="X32" t="s">
        <v>257</v>
      </c>
      <c r="Y32" t="s">
        <v>484</v>
      </c>
      <c r="Z32" t="s">
        <v>319</v>
      </c>
      <c r="AA32" s="2">
        <v>42780.984467592592</v>
      </c>
      <c r="AB32" s="2">
        <v>42788.437638888892</v>
      </c>
      <c r="AD32">
        <v>4</v>
      </c>
      <c r="AE32" t="str">
        <f t="shared" ca="1" si="4"/>
        <v>File Access Auditing</v>
      </c>
      <c r="AF32" t="str">
        <f t="shared" ca="1" si="5"/>
        <v xml:space="preserve"> ---</v>
      </c>
      <c r="AG32" t="str">
        <f t="shared" ca="1" si="6"/>
        <v>NoWaive</v>
      </c>
      <c r="AH32" t="str">
        <f t="shared" ca="1" si="7"/>
        <v>P2</v>
      </c>
    </row>
    <row r="33" spans="1:34" x14ac:dyDescent="0.3">
      <c r="A33">
        <f t="shared" si="0"/>
        <v>8</v>
      </c>
      <c r="B33">
        <f t="shared" si="1"/>
        <v>7</v>
      </c>
      <c r="C33" s="4">
        <f t="shared" ca="1" si="2"/>
        <v>95938</v>
      </c>
      <c r="D33">
        <v>95938</v>
      </c>
      <c r="E33" t="s">
        <v>259</v>
      </c>
      <c r="F33" t="s">
        <v>253</v>
      </c>
      <c r="G33" t="s">
        <v>258</v>
      </c>
      <c r="H33" t="s">
        <v>94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426</v>
      </c>
      <c r="Q33" t="s">
        <v>82</v>
      </c>
      <c r="S33" t="s">
        <v>269</v>
      </c>
      <c r="T33" t="s">
        <v>36</v>
      </c>
      <c r="U33" t="s">
        <v>50</v>
      </c>
      <c r="V33" t="s">
        <v>82</v>
      </c>
      <c r="W33" t="s">
        <v>95</v>
      </c>
      <c r="X33" t="s">
        <v>257</v>
      </c>
      <c r="Y33" t="s">
        <v>484</v>
      </c>
      <c r="AA33" s="2">
        <v>42781.183379629627</v>
      </c>
      <c r="AB33" s="2">
        <v>42782.321331018517</v>
      </c>
      <c r="AD33">
        <v>6</v>
      </c>
      <c r="AE33" t="str">
        <f t="shared" ca="1" si="4"/>
        <v>File Access Auditing</v>
      </c>
      <c r="AF33" t="str">
        <f t="shared" ca="1" si="5"/>
        <v xml:space="preserve"> ---</v>
      </c>
      <c r="AG33" t="str">
        <f t="shared" ca="1" si="6"/>
        <v>NoWaive</v>
      </c>
      <c r="AH33" t="str">
        <f t="shared" ca="1" si="7"/>
        <v>P2</v>
      </c>
    </row>
    <row r="34" spans="1:34" x14ac:dyDescent="0.3">
      <c r="A34">
        <f t="shared" ref="A34:A65" si="8">DAYS360(AA34,$K$104)</f>
        <v>8</v>
      </c>
      <c r="B34">
        <f t="shared" ref="B34:B65" si="9">DAYS360(AB34,$K$104)</f>
        <v>2</v>
      </c>
      <c r="C34" s="4">
        <f t="shared" ref="C34:C65" ca="1" si="10">HYPERLINK($N$174 &amp; INDIRECT("d" &amp; ROW()),INDIRECT("d" &amp; ROW()))</f>
        <v>95973</v>
      </c>
      <c r="D34">
        <v>95973</v>
      </c>
      <c r="E34" t="s">
        <v>517</v>
      </c>
      <c r="F34" t="s">
        <v>253</v>
      </c>
      <c r="G34" t="s">
        <v>256</v>
      </c>
      <c r="H34" t="s">
        <v>94</v>
      </c>
      <c r="I34" t="s">
        <v>68</v>
      </c>
      <c r="J34" t="s">
        <v>123</v>
      </c>
      <c r="K34" t="str">
        <f t="shared" ref="K34:K65" ca="1" si="11">IFERROR(VLOOKUP($D34,INDIRECT("'" &amp; $K$103 &amp; "'!$C$2:$k$90"),8,FALSE),"NTR")</f>
        <v>.</v>
      </c>
      <c r="L34" t="s">
        <v>484</v>
      </c>
      <c r="M34" t="s">
        <v>484</v>
      </c>
      <c r="N34" t="s">
        <v>437</v>
      </c>
      <c r="Q34" t="s">
        <v>82</v>
      </c>
      <c r="S34" t="s">
        <v>269</v>
      </c>
      <c r="T34" t="s">
        <v>36</v>
      </c>
      <c r="U34" t="s">
        <v>39</v>
      </c>
      <c r="V34" t="s">
        <v>82</v>
      </c>
      <c r="W34" t="s">
        <v>95</v>
      </c>
      <c r="X34" t="s">
        <v>438</v>
      </c>
      <c r="Y34" t="s">
        <v>484</v>
      </c>
      <c r="AA34" s="2">
        <v>42781.990624999999</v>
      </c>
      <c r="AB34" s="2">
        <v>42787.670034722221</v>
      </c>
      <c r="AC34" t="s">
        <v>540</v>
      </c>
      <c r="AD34">
        <v>9</v>
      </c>
      <c r="AE34" t="str">
        <f t="shared" ref="AE34:AE65" ca="1" si="12">IFERROR(VLOOKUP($D34,INDIRECT("'" &amp; $K$103 &amp; "'!$C$2:$K$90"),4,FALSE),"NTR")</f>
        <v>File Access Auditing</v>
      </c>
      <c r="AF34" t="str">
        <f t="shared" ref="AF34:AF65" ca="1" si="13">IFERROR(VLOOKUP($D34,INDIRECT("'" &amp; $K$103 &amp; "'!$C$2:$T$90"),11,FALSE),"NoTarg")</f>
        <v xml:space="preserve"> ---</v>
      </c>
      <c r="AG34" t="str">
        <f t="shared" ref="AG34:AG65" ca="1" si="14">IFERROR(VLOOKUP($D34,INDIRECT("'" &amp; $K$103 &amp; "'!$C$2:$K$90"),10,FALSE),"NoWaive")</f>
        <v>NoWaive</v>
      </c>
      <c r="AH34" t="str">
        <f t="shared" ref="AH34:AH65" ca="1" si="15">IFERROR(VLOOKUP($D34,INDIRECT("'" &amp; $K$103 &amp; "'!$C$2:$T$90"),6,FALSE),"NTR")</f>
        <v>P2</v>
      </c>
    </row>
    <row r="35" spans="1:34" x14ac:dyDescent="0.3">
      <c r="A35">
        <f t="shared" si="8"/>
        <v>7</v>
      </c>
      <c r="B35">
        <f t="shared" si="9"/>
        <v>2</v>
      </c>
      <c r="C35" s="4">
        <f t="shared" ca="1" si="10"/>
        <v>96117</v>
      </c>
      <c r="D35">
        <v>96117</v>
      </c>
      <c r="E35" t="s">
        <v>438</v>
      </c>
      <c r="F35" t="s">
        <v>253</v>
      </c>
      <c r="G35" t="s">
        <v>256</v>
      </c>
      <c r="H35" t="s">
        <v>94</v>
      </c>
      <c r="J35" t="s">
        <v>123</v>
      </c>
      <c r="K35" t="str">
        <f t="shared" ca="1" si="11"/>
        <v>.</v>
      </c>
      <c r="L35" t="s">
        <v>484</v>
      </c>
      <c r="M35" t="s">
        <v>484</v>
      </c>
      <c r="N35" t="s">
        <v>473</v>
      </c>
      <c r="Q35" t="s">
        <v>82</v>
      </c>
      <c r="S35" t="s">
        <v>269</v>
      </c>
      <c r="T35" t="s">
        <v>23</v>
      </c>
      <c r="U35" t="s">
        <v>39</v>
      </c>
      <c r="V35" t="s">
        <v>82</v>
      </c>
      <c r="W35" t="s">
        <v>95</v>
      </c>
      <c r="X35" t="s">
        <v>438</v>
      </c>
      <c r="Y35" t="s">
        <v>484</v>
      </c>
      <c r="AA35" s="2">
        <v>42782.985868055555</v>
      </c>
      <c r="AB35" s="2">
        <v>42787.86923611111</v>
      </c>
      <c r="AD35">
        <v>2</v>
      </c>
      <c r="AE35" t="str">
        <f t="shared" ca="1" si="12"/>
        <v>File Access Auditing</v>
      </c>
      <c r="AF35" t="str">
        <f t="shared" ca="1" si="13"/>
        <v xml:space="preserve"> ---</v>
      </c>
      <c r="AG35" t="str">
        <f t="shared" ca="1" si="14"/>
        <v>NoWaive</v>
      </c>
      <c r="AH35" t="str">
        <f t="shared" ca="1" si="15"/>
        <v>unspecified</v>
      </c>
    </row>
    <row r="36" spans="1:34" x14ac:dyDescent="0.3">
      <c r="A36">
        <f t="shared" si="8"/>
        <v>5</v>
      </c>
      <c r="B36">
        <f t="shared" si="9"/>
        <v>2</v>
      </c>
      <c r="C36" s="4">
        <f t="shared" ca="1" si="10"/>
        <v>96176</v>
      </c>
      <c r="D36">
        <v>96176</v>
      </c>
      <c r="E36" t="s">
        <v>259</v>
      </c>
      <c r="F36" t="s">
        <v>253</v>
      </c>
      <c r="G36" t="s">
        <v>258</v>
      </c>
      <c r="H36" t="s">
        <v>184</v>
      </c>
      <c r="I36" t="s">
        <v>68</v>
      </c>
      <c r="J36" t="s">
        <v>123</v>
      </c>
      <c r="K36" t="str">
        <f t="shared" ca="1" si="11"/>
        <v>.</v>
      </c>
      <c r="L36" t="s">
        <v>484</v>
      </c>
      <c r="M36" t="s">
        <v>484</v>
      </c>
      <c r="N36" t="s">
        <v>497</v>
      </c>
      <c r="Q36" t="s">
        <v>82</v>
      </c>
      <c r="S36" t="s">
        <v>269</v>
      </c>
      <c r="T36" t="s">
        <v>36</v>
      </c>
      <c r="U36" t="s">
        <v>50</v>
      </c>
      <c r="V36" t="s">
        <v>82</v>
      </c>
      <c r="W36" t="s">
        <v>95</v>
      </c>
      <c r="X36" t="s">
        <v>257</v>
      </c>
      <c r="Y36" t="s">
        <v>484</v>
      </c>
      <c r="Z36" t="s">
        <v>319</v>
      </c>
      <c r="AA36" s="2">
        <v>42784.873807870368</v>
      </c>
      <c r="AB36" s="2">
        <v>42787.929513888892</v>
      </c>
      <c r="AD36">
        <v>6</v>
      </c>
      <c r="AE36" t="str">
        <f t="shared" ca="1" si="12"/>
        <v>File Access Auditing</v>
      </c>
      <c r="AF36" t="str">
        <f t="shared" ca="1" si="13"/>
        <v xml:space="preserve"> ---</v>
      </c>
      <c r="AG36" t="str">
        <f t="shared" ca="1" si="14"/>
        <v>NoWaive</v>
      </c>
      <c r="AH36" t="str">
        <f t="shared" ca="1" si="15"/>
        <v>P0</v>
      </c>
    </row>
    <row r="37" spans="1:34" x14ac:dyDescent="0.3">
      <c r="A37">
        <f t="shared" si="8"/>
        <v>4</v>
      </c>
      <c r="B37">
        <f t="shared" si="9"/>
        <v>1</v>
      </c>
      <c r="C37" s="4">
        <f t="shared" ca="1" si="10"/>
        <v>96182</v>
      </c>
      <c r="D37">
        <v>96182</v>
      </c>
      <c r="E37" t="s">
        <v>315</v>
      </c>
      <c r="F37" t="s">
        <v>253</v>
      </c>
      <c r="G37" t="s">
        <v>254</v>
      </c>
      <c r="H37" t="s">
        <v>184</v>
      </c>
      <c r="I37" t="s">
        <v>68</v>
      </c>
      <c r="J37" t="s">
        <v>123</v>
      </c>
      <c r="K37" t="str">
        <f t="shared" ca="1" si="11"/>
        <v>.</v>
      </c>
      <c r="L37" t="s">
        <v>484</v>
      </c>
      <c r="M37" t="s">
        <v>493</v>
      </c>
      <c r="N37" t="s">
        <v>498</v>
      </c>
      <c r="Q37" t="s">
        <v>82</v>
      </c>
      <c r="S37" t="s">
        <v>269</v>
      </c>
      <c r="T37" t="s">
        <v>36</v>
      </c>
      <c r="U37" t="s">
        <v>39</v>
      </c>
      <c r="V37" t="s">
        <v>82</v>
      </c>
      <c r="W37" t="s">
        <v>499</v>
      </c>
      <c r="X37" t="s">
        <v>315</v>
      </c>
      <c r="Y37" t="s">
        <v>484</v>
      </c>
      <c r="Z37" t="s">
        <v>319</v>
      </c>
      <c r="AA37" s="2">
        <v>42785.992384259262</v>
      </c>
      <c r="AB37" s="2">
        <v>42788.438993055555</v>
      </c>
      <c r="AD37">
        <v>3</v>
      </c>
      <c r="AE37" t="str">
        <f t="shared" ca="1" si="12"/>
        <v>File Access Auditing</v>
      </c>
      <c r="AF37" t="str">
        <f t="shared" ca="1" si="13"/>
        <v xml:space="preserve"> ---</v>
      </c>
      <c r="AG37" t="str">
        <f t="shared" ca="1" si="14"/>
        <v>NoWaive</v>
      </c>
      <c r="AH37" t="str">
        <f t="shared" ca="1" si="15"/>
        <v>P2</v>
      </c>
    </row>
    <row r="38" spans="1:34" x14ac:dyDescent="0.3">
      <c r="A38">
        <f t="shared" si="8"/>
        <v>26</v>
      </c>
      <c r="B38">
        <f t="shared" si="9"/>
        <v>2</v>
      </c>
      <c r="C38" s="4">
        <f t="shared" ca="1" si="10"/>
        <v>95151</v>
      </c>
      <c r="D38">
        <v>95151</v>
      </c>
      <c r="E38" t="s">
        <v>465</v>
      </c>
      <c r="F38" t="s">
        <v>48</v>
      </c>
      <c r="G38" t="s">
        <v>466</v>
      </c>
      <c r="H38" t="s">
        <v>184</v>
      </c>
      <c r="I38" t="s">
        <v>81</v>
      </c>
      <c r="J38" t="s">
        <v>123</v>
      </c>
      <c r="K38" t="str">
        <f t="shared" ca="1" si="11"/>
        <v>.</v>
      </c>
      <c r="L38" t="s">
        <v>484</v>
      </c>
      <c r="M38" t="s">
        <v>484</v>
      </c>
      <c r="N38" t="s">
        <v>333</v>
      </c>
      <c r="Q38" t="s">
        <v>82</v>
      </c>
      <c r="S38" t="s">
        <v>269</v>
      </c>
      <c r="T38" t="s">
        <v>51</v>
      </c>
      <c r="U38" t="s">
        <v>50</v>
      </c>
      <c r="V38" t="s">
        <v>82</v>
      </c>
      <c r="W38" t="s">
        <v>95</v>
      </c>
      <c r="X38" t="s">
        <v>334</v>
      </c>
      <c r="Y38" t="s">
        <v>484</v>
      </c>
      <c r="AA38" s="2">
        <v>42762.67564814815</v>
      </c>
      <c r="AB38" s="2">
        <v>42787.440752314818</v>
      </c>
      <c r="AD38">
        <v>11</v>
      </c>
      <c r="AE38" t="str">
        <f t="shared" ca="1" si="12"/>
        <v>PML Agents</v>
      </c>
      <c r="AF38" t="str">
        <f t="shared" ca="1" si="13"/>
        <v xml:space="preserve"> ---</v>
      </c>
      <c r="AG38" t="str">
        <f t="shared" ca="1" si="14"/>
        <v>NoWaive</v>
      </c>
      <c r="AH38" t="str">
        <f t="shared" ca="1" si="15"/>
        <v>P0</v>
      </c>
    </row>
    <row r="39" spans="1:34" x14ac:dyDescent="0.3">
      <c r="A39">
        <f t="shared" si="8"/>
        <v>105</v>
      </c>
      <c r="B39">
        <f t="shared" si="9"/>
        <v>7</v>
      </c>
      <c r="C39" s="4">
        <f t="shared" ca="1" si="10"/>
        <v>91994</v>
      </c>
      <c r="D39">
        <v>91994</v>
      </c>
      <c r="E39" t="s">
        <v>414</v>
      </c>
      <c r="F39" t="s">
        <v>215</v>
      </c>
      <c r="G39" t="s">
        <v>415</v>
      </c>
      <c r="H39" t="s">
        <v>184</v>
      </c>
      <c r="I39" t="s">
        <v>81</v>
      </c>
      <c r="J39" t="s">
        <v>123</v>
      </c>
      <c r="K39" t="str">
        <f t="shared" ca="1" si="11"/>
        <v>.</v>
      </c>
      <c r="L39" t="s">
        <v>484</v>
      </c>
      <c r="M39" t="s">
        <v>484</v>
      </c>
      <c r="N39" t="s">
        <v>362</v>
      </c>
      <c r="Q39" t="s">
        <v>82</v>
      </c>
      <c r="S39" t="s">
        <v>269</v>
      </c>
      <c r="T39" t="s">
        <v>36</v>
      </c>
      <c r="U39" t="s">
        <v>22</v>
      </c>
      <c r="V39" t="s">
        <v>82</v>
      </c>
      <c r="W39" t="s">
        <v>54</v>
      </c>
      <c r="X39" t="s">
        <v>272</v>
      </c>
      <c r="Y39" t="s">
        <v>484</v>
      </c>
      <c r="AA39" s="2">
        <v>42682.225185185183</v>
      </c>
      <c r="AB39" s="2">
        <v>42782.140324074076</v>
      </c>
      <c r="AC39" t="s">
        <v>402</v>
      </c>
      <c r="AD39">
        <v>5</v>
      </c>
      <c r="AE39" t="str">
        <f t="shared" ca="1" si="12"/>
        <v>Performance Monitor</v>
      </c>
      <c r="AF39" t="str">
        <f t="shared" ca="1" si="13"/>
        <v xml:space="preserve"> ---</v>
      </c>
      <c r="AG39" t="str">
        <f t="shared" ca="1" si="14"/>
        <v>NoWaive</v>
      </c>
      <c r="AH39" t="str">
        <f t="shared" ca="1" si="15"/>
        <v>P0</v>
      </c>
    </row>
    <row r="40" spans="1:34" x14ac:dyDescent="0.3">
      <c r="A40">
        <f t="shared" si="8"/>
        <v>10</v>
      </c>
      <c r="B40">
        <f t="shared" si="9"/>
        <v>1</v>
      </c>
      <c r="C40" s="4">
        <f t="shared" ca="1" si="10"/>
        <v>95777</v>
      </c>
      <c r="D40">
        <v>95777</v>
      </c>
      <c r="E40" t="s">
        <v>139</v>
      </c>
      <c r="F40" t="s">
        <v>28</v>
      </c>
      <c r="G40" t="s">
        <v>53</v>
      </c>
      <c r="H40" t="s">
        <v>184</v>
      </c>
      <c r="I40" t="s">
        <v>245</v>
      </c>
      <c r="J40" t="s">
        <v>123</v>
      </c>
      <c r="K40" t="str">
        <f t="shared" ca="1" si="11"/>
        <v>.</v>
      </c>
      <c r="L40" t="s">
        <v>484</v>
      </c>
      <c r="M40" t="s">
        <v>493</v>
      </c>
      <c r="N40" t="s">
        <v>378</v>
      </c>
      <c r="O40">
        <v>13235</v>
      </c>
      <c r="P40" t="s">
        <v>168</v>
      </c>
      <c r="Q40" t="s">
        <v>287</v>
      </c>
      <c r="R40" t="s">
        <v>82</v>
      </c>
      <c r="S40" t="s">
        <v>269</v>
      </c>
      <c r="T40" t="s">
        <v>36</v>
      </c>
      <c r="U40" t="s">
        <v>35</v>
      </c>
      <c r="V40" t="s">
        <v>37</v>
      </c>
      <c r="W40" t="s">
        <v>26</v>
      </c>
      <c r="X40" t="s">
        <v>208</v>
      </c>
      <c r="Y40" t="s">
        <v>484</v>
      </c>
      <c r="AA40" s="2">
        <v>42779.099027777775</v>
      </c>
      <c r="AB40" s="2">
        <v>42788.221886574072</v>
      </c>
      <c r="AC40" t="s">
        <v>450</v>
      </c>
      <c r="AD40">
        <v>2</v>
      </c>
      <c r="AE40" t="str">
        <f t="shared" ca="1" si="12"/>
        <v>Platform Software</v>
      </c>
      <c r="AF40" t="str">
        <f t="shared" ca="1" si="13"/>
        <v>Avitus_1.4.0.56-20170222</v>
      </c>
      <c r="AG40" t="str">
        <f t="shared" ca="1" si="14"/>
        <v>NoWaive</v>
      </c>
      <c r="AH40" t="str">
        <f t="shared" ca="1" si="15"/>
        <v>P0</v>
      </c>
    </row>
    <row r="41" spans="1:34" x14ac:dyDescent="0.3">
      <c r="A41">
        <f t="shared" si="8"/>
        <v>10</v>
      </c>
      <c r="B41">
        <f t="shared" si="9"/>
        <v>7</v>
      </c>
      <c r="C41" s="4">
        <f t="shared" ca="1" si="10"/>
        <v>95826</v>
      </c>
      <c r="D41">
        <v>95826</v>
      </c>
      <c r="E41" t="s">
        <v>246</v>
      </c>
      <c r="F41" t="s">
        <v>28</v>
      </c>
      <c r="G41" t="s">
        <v>375</v>
      </c>
      <c r="H41" t="s">
        <v>184</v>
      </c>
      <c r="I41" t="s">
        <v>81</v>
      </c>
      <c r="J41" t="s">
        <v>123</v>
      </c>
      <c r="K41" t="str">
        <f t="shared" ca="1" si="11"/>
        <v>.</v>
      </c>
      <c r="L41" t="s">
        <v>484</v>
      </c>
      <c r="M41" t="s">
        <v>484</v>
      </c>
      <c r="N41" t="s">
        <v>379</v>
      </c>
      <c r="P41" t="s">
        <v>451</v>
      </c>
      <c r="Q41" t="s">
        <v>287</v>
      </c>
      <c r="R41" t="s">
        <v>82</v>
      </c>
      <c r="S41" t="s">
        <v>269</v>
      </c>
      <c r="T41" t="s">
        <v>36</v>
      </c>
      <c r="U41" t="s">
        <v>22</v>
      </c>
      <c r="V41" t="s">
        <v>82</v>
      </c>
      <c r="W41" t="s">
        <v>54</v>
      </c>
      <c r="X41" t="s">
        <v>108</v>
      </c>
      <c r="Y41" t="s">
        <v>484</v>
      </c>
      <c r="AA41" s="2">
        <v>42779.683287037034</v>
      </c>
      <c r="AB41" s="2">
        <v>42782.605775462966</v>
      </c>
      <c r="AC41" t="s">
        <v>170</v>
      </c>
      <c r="AD41">
        <v>2</v>
      </c>
      <c r="AE41" t="str">
        <f t="shared" ca="1" si="12"/>
        <v>Platform Software</v>
      </c>
      <c r="AF41" t="str">
        <f t="shared" ca="1" si="13"/>
        <v xml:space="preserve"> ---</v>
      </c>
      <c r="AG41" t="str">
        <f t="shared" ca="1" si="14"/>
        <v>NoWaive</v>
      </c>
      <c r="AH41" t="str">
        <f t="shared" ca="1" si="15"/>
        <v>P0</v>
      </c>
    </row>
    <row r="42" spans="1:34" x14ac:dyDescent="0.3">
      <c r="A42">
        <f t="shared" si="8"/>
        <v>10</v>
      </c>
      <c r="B42">
        <f t="shared" si="9"/>
        <v>1</v>
      </c>
      <c r="C42" s="4">
        <f t="shared" ca="1" si="10"/>
        <v>95828</v>
      </c>
      <c r="D42">
        <v>95828</v>
      </c>
      <c r="E42" t="s">
        <v>124</v>
      </c>
      <c r="F42" t="s">
        <v>28</v>
      </c>
      <c r="G42" t="s">
        <v>102</v>
      </c>
      <c r="H42" t="s">
        <v>94</v>
      </c>
      <c r="I42" t="s">
        <v>30</v>
      </c>
      <c r="J42" t="s">
        <v>123</v>
      </c>
      <c r="K42" t="str">
        <f t="shared" ca="1" si="11"/>
        <v>.</v>
      </c>
      <c r="L42" t="s">
        <v>484</v>
      </c>
      <c r="M42" t="s">
        <v>278</v>
      </c>
      <c r="N42" t="s">
        <v>383</v>
      </c>
      <c r="P42" t="s">
        <v>196</v>
      </c>
      <c r="Q42" t="s">
        <v>287</v>
      </c>
      <c r="R42" t="s">
        <v>82</v>
      </c>
      <c r="S42" t="s">
        <v>269</v>
      </c>
      <c r="T42" t="s">
        <v>36</v>
      </c>
      <c r="U42" t="s">
        <v>35</v>
      </c>
      <c r="V42" t="s">
        <v>29</v>
      </c>
      <c r="W42" t="s">
        <v>65</v>
      </c>
      <c r="X42" t="s">
        <v>108</v>
      </c>
      <c r="Y42" t="s">
        <v>484</v>
      </c>
      <c r="AA42" s="2">
        <v>42779.683969907404</v>
      </c>
      <c r="AB42" s="2">
        <v>42788.805324074077</v>
      </c>
      <c r="AC42" t="s">
        <v>170</v>
      </c>
      <c r="AD42">
        <v>4</v>
      </c>
      <c r="AE42" t="str">
        <f t="shared" ca="1" si="12"/>
        <v>Platform Software</v>
      </c>
      <c r="AF42" t="str">
        <f t="shared" ca="1" si="13"/>
        <v>Avitus_1.4.0.56-20170222</v>
      </c>
      <c r="AG42" t="str">
        <f t="shared" ca="1" si="14"/>
        <v>NoWaive</v>
      </c>
      <c r="AH42" t="str">
        <f t="shared" ca="1" si="15"/>
        <v>P2</v>
      </c>
    </row>
    <row r="43" spans="1:34" x14ac:dyDescent="0.3">
      <c r="A43">
        <f t="shared" si="8"/>
        <v>10</v>
      </c>
      <c r="B43">
        <f t="shared" si="9"/>
        <v>10</v>
      </c>
      <c r="C43" s="4">
        <f t="shared" ca="1" si="10"/>
        <v>95829</v>
      </c>
      <c r="D43">
        <v>95829</v>
      </c>
      <c r="E43" t="s">
        <v>27</v>
      </c>
      <c r="F43" t="s">
        <v>28</v>
      </c>
      <c r="G43" t="s">
        <v>376</v>
      </c>
      <c r="H43" t="s">
        <v>184</v>
      </c>
      <c r="I43" t="s">
        <v>245</v>
      </c>
      <c r="J43" t="s">
        <v>123</v>
      </c>
      <c r="K43" t="str">
        <f t="shared" ca="1" si="11"/>
        <v>.</v>
      </c>
      <c r="L43" t="s">
        <v>484</v>
      </c>
      <c r="M43" t="s">
        <v>278</v>
      </c>
      <c r="N43" t="s">
        <v>385</v>
      </c>
      <c r="P43" t="s">
        <v>196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279</v>
      </c>
      <c r="W43" t="s">
        <v>32</v>
      </c>
      <c r="X43" t="s">
        <v>108</v>
      </c>
      <c r="Y43" t="s">
        <v>103</v>
      </c>
      <c r="AA43" s="2">
        <v>42779.684513888889</v>
      </c>
      <c r="AB43" s="2">
        <v>42779.698946759258</v>
      </c>
      <c r="AC43" t="s">
        <v>386</v>
      </c>
      <c r="AD43">
        <v>2</v>
      </c>
      <c r="AE43" t="str">
        <f t="shared" ca="1" si="12"/>
        <v>Platform Software</v>
      </c>
      <c r="AF43" t="str">
        <f t="shared" ca="1" si="13"/>
        <v>Avitus_1.4.0.56-20170222</v>
      </c>
      <c r="AG43" t="str">
        <f t="shared" ca="1" si="14"/>
        <v>NoWaive</v>
      </c>
      <c r="AH43" t="str">
        <f t="shared" ca="1" si="15"/>
        <v>P0</v>
      </c>
    </row>
    <row r="44" spans="1:34" x14ac:dyDescent="0.3">
      <c r="A44">
        <f t="shared" si="8"/>
        <v>10</v>
      </c>
      <c r="B44">
        <f t="shared" si="9"/>
        <v>10</v>
      </c>
      <c r="C44" s="4">
        <f t="shared" ca="1" si="10"/>
        <v>95840</v>
      </c>
      <c r="D44">
        <v>95840</v>
      </c>
      <c r="E44" t="s">
        <v>185</v>
      </c>
      <c r="F44" t="s">
        <v>28</v>
      </c>
      <c r="G44" t="s">
        <v>34</v>
      </c>
      <c r="H44" t="s">
        <v>184</v>
      </c>
      <c r="I44" t="s">
        <v>81</v>
      </c>
      <c r="J44" t="s">
        <v>123</v>
      </c>
      <c r="K44" t="str">
        <f t="shared" ca="1" si="11"/>
        <v>.</v>
      </c>
      <c r="L44" t="s">
        <v>484</v>
      </c>
      <c r="M44" t="s">
        <v>278</v>
      </c>
      <c r="N44" t="s">
        <v>387</v>
      </c>
      <c r="P44" t="s">
        <v>196</v>
      </c>
      <c r="Q44" t="s">
        <v>287</v>
      </c>
      <c r="R44" t="s">
        <v>82</v>
      </c>
      <c r="S44" t="s">
        <v>269</v>
      </c>
      <c r="T44" t="s">
        <v>36</v>
      </c>
      <c r="U44" t="s">
        <v>35</v>
      </c>
      <c r="V44" t="s">
        <v>82</v>
      </c>
      <c r="W44" t="s">
        <v>93</v>
      </c>
      <c r="X44" t="s">
        <v>108</v>
      </c>
      <c r="Y44" t="s">
        <v>103</v>
      </c>
      <c r="AA44" s="2">
        <v>42779.718136574076</v>
      </c>
      <c r="AB44" s="2">
        <v>42779.720856481479</v>
      </c>
      <c r="AC44" t="s">
        <v>280</v>
      </c>
      <c r="AD44">
        <v>1</v>
      </c>
      <c r="AE44" t="str">
        <f t="shared" ca="1" si="12"/>
        <v>Platform Software</v>
      </c>
      <c r="AF44" t="str">
        <f t="shared" ca="1" si="13"/>
        <v>Avitus_1.4.0.56-20170222</v>
      </c>
      <c r="AG44" t="str">
        <f t="shared" ca="1" si="14"/>
        <v>NoWaive</v>
      </c>
      <c r="AH44" t="str">
        <f t="shared" ca="1" si="15"/>
        <v>P0</v>
      </c>
    </row>
    <row r="45" spans="1:34" x14ac:dyDescent="0.3">
      <c r="A45">
        <f t="shared" si="8"/>
        <v>8</v>
      </c>
      <c r="B45">
        <f t="shared" si="9"/>
        <v>7</v>
      </c>
      <c r="C45" s="4">
        <f t="shared" ca="1" si="10"/>
        <v>95955</v>
      </c>
      <c r="D45">
        <v>95955</v>
      </c>
      <c r="E45" t="s">
        <v>409</v>
      </c>
      <c r="F45" t="s">
        <v>28</v>
      </c>
      <c r="G45" t="s">
        <v>144</v>
      </c>
      <c r="H45" t="s">
        <v>184</v>
      </c>
      <c r="J45" t="s">
        <v>123</v>
      </c>
      <c r="K45" t="str">
        <f t="shared" ca="1" si="11"/>
        <v>.</v>
      </c>
      <c r="L45" t="s">
        <v>484</v>
      </c>
      <c r="M45" t="s">
        <v>484</v>
      </c>
      <c r="N45" t="s">
        <v>424</v>
      </c>
      <c r="P45" t="s">
        <v>196</v>
      </c>
      <c r="Q45" t="s">
        <v>287</v>
      </c>
      <c r="R45" t="s">
        <v>419</v>
      </c>
      <c r="S45" t="s">
        <v>269</v>
      </c>
      <c r="T45" t="s">
        <v>36</v>
      </c>
      <c r="U45" t="s">
        <v>39</v>
      </c>
      <c r="V45" t="s">
        <v>82</v>
      </c>
      <c r="W45" t="s">
        <v>93</v>
      </c>
      <c r="X45" t="s">
        <v>285</v>
      </c>
      <c r="Y45" t="s">
        <v>484</v>
      </c>
      <c r="AA45" s="2">
        <v>42781.48096064815</v>
      </c>
      <c r="AB45" s="2">
        <v>42782.602013888885</v>
      </c>
      <c r="AC45" t="s">
        <v>170</v>
      </c>
      <c r="AD45">
        <v>2</v>
      </c>
      <c r="AE45" t="str">
        <f t="shared" ca="1" si="12"/>
        <v>Platform Software</v>
      </c>
      <c r="AF45" t="str">
        <f t="shared" ca="1" si="13"/>
        <v xml:space="preserve"> ---</v>
      </c>
      <c r="AG45" t="str">
        <f t="shared" ca="1" si="14"/>
        <v>NoWaive</v>
      </c>
      <c r="AH45" t="str">
        <f t="shared" ca="1" si="15"/>
        <v>P0</v>
      </c>
    </row>
    <row r="46" spans="1:34" x14ac:dyDescent="0.3">
      <c r="A46">
        <f t="shared" si="8"/>
        <v>23</v>
      </c>
      <c r="B46">
        <f t="shared" si="9"/>
        <v>14</v>
      </c>
      <c r="C46" s="4">
        <f t="shared" ca="1" si="10"/>
        <v>95185</v>
      </c>
      <c r="D46">
        <v>95185</v>
      </c>
      <c r="E46" t="s">
        <v>108</v>
      </c>
      <c r="F46" t="s">
        <v>28</v>
      </c>
      <c r="G46" t="s">
        <v>49</v>
      </c>
      <c r="H46" t="s">
        <v>184</v>
      </c>
      <c r="J46" t="s">
        <v>123</v>
      </c>
      <c r="K46" t="str">
        <f t="shared" ca="1" si="11"/>
        <v>.</v>
      </c>
      <c r="L46" t="s">
        <v>484</v>
      </c>
      <c r="M46" t="s">
        <v>484</v>
      </c>
      <c r="N46" t="s">
        <v>219</v>
      </c>
      <c r="Q46" t="s">
        <v>21</v>
      </c>
      <c r="S46" t="s">
        <v>269</v>
      </c>
      <c r="T46" t="s">
        <v>36</v>
      </c>
      <c r="U46" t="s">
        <v>35</v>
      </c>
      <c r="V46" t="s">
        <v>29</v>
      </c>
      <c r="W46" t="s">
        <v>44</v>
      </c>
      <c r="X46" t="s">
        <v>116</v>
      </c>
      <c r="Y46" t="s">
        <v>484</v>
      </c>
      <c r="AA46" s="2">
        <v>42765.331388888888</v>
      </c>
      <c r="AB46" s="2">
        <v>42775.459340277775</v>
      </c>
      <c r="AC46" t="s">
        <v>233</v>
      </c>
      <c r="AD46">
        <v>17</v>
      </c>
      <c r="AE46" t="str">
        <f t="shared" ca="1" si="12"/>
        <v>Platform Software</v>
      </c>
      <c r="AF46" t="str">
        <f t="shared" ca="1" si="13"/>
        <v xml:space="preserve"> ---</v>
      </c>
      <c r="AG46" t="str">
        <f t="shared" ca="1" si="14"/>
        <v>NoWaive</v>
      </c>
      <c r="AH46" t="str">
        <f t="shared" ca="1" si="15"/>
        <v>P0</v>
      </c>
    </row>
    <row r="47" spans="1:34" x14ac:dyDescent="0.3">
      <c r="A47">
        <f t="shared" si="8"/>
        <v>10</v>
      </c>
      <c r="B47">
        <f t="shared" si="9"/>
        <v>1</v>
      </c>
      <c r="C47" s="4">
        <f t="shared" ca="1" si="10"/>
        <v>95839</v>
      </c>
      <c r="D47">
        <v>95839</v>
      </c>
      <c r="E47" t="s">
        <v>246</v>
      </c>
      <c r="F47" t="s">
        <v>28</v>
      </c>
      <c r="G47" t="s">
        <v>49</v>
      </c>
      <c r="H47" t="s">
        <v>156</v>
      </c>
      <c r="J47" t="s">
        <v>123</v>
      </c>
      <c r="K47" t="str">
        <f t="shared" ca="1" si="11"/>
        <v>.</v>
      </c>
      <c r="L47" t="s">
        <v>484</v>
      </c>
      <c r="M47" t="s">
        <v>484</v>
      </c>
      <c r="N47" t="s">
        <v>388</v>
      </c>
      <c r="Q47" t="s">
        <v>21</v>
      </c>
      <c r="S47" t="s">
        <v>269</v>
      </c>
      <c r="T47" t="s">
        <v>36</v>
      </c>
      <c r="U47" t="s">
        <v>22</v>
      </c>
      <c r="V47" t="s">
        <v>29</v>
      </c>
      <c r="W47" t="s">
        <v>54</v>
      </c>
      <c r="X47" t="s">
        <v>389</v>
      </c>
      <c r="Y47" t="s">
        <v>484</v>
      </c>
      <c r="AA47" s="2">
        <v>42779.692604166667</v>
      </c>
      <c r="AB47" s="2">
        <v>42788.730798611112</v>
      </c>
      <c r="AC47" t="s">
        <v>453</v>
      </c>
      <c r="AD47">
        <v>15</v>
      </c>
      <c r="AE47" t="str">
        <f t="shared" ca="1" si="12"/>
        <v>Platform Software</v>
      </c>
      <c r="AF47" t="str">
        <f t="shared" ca="1" si="13"/>
        <v xml:space="preserve"> ---</v>
      </c>
      <c r="AG47" t="str">
        <f t="shared" ca="1" si="14"/>
        <v>NoWaive</v>
      </c>
      <c r="AH47" t="str">
        <f t="shared" ca="1" si="15"/>
        <v>unspecified</v>
      </c>
    </row>
    <row r="48" spans="1:34" x14ac:dyDescent="0.3">
      <c r="A48">
        <f t="shared" si="8"/>
        <v>9</v>
      </c>
      <c r="B48">
        <f t="shared" si="9"/>
        <v>2</v>
      </c>
      <c r="C48" s="4">
        <f t="shared" ca="1" si="10"/>
        <v>95908</v>
      </c>
      <c r="D48">
        <v>95908</v>
      </c>
      <c r="E48" t="s">
        <v>108</v>
      </c>
      <c r="F48" t="s">
        <v>28</v>
      </c>
      <c r="G48" t="s">
        <v>53</v>
      </c>
      <c r="H48" t="s">
        <v>94</v>
      </c>
      <c r="I48" t="s">
        <v>24</v>
      </c>
      <c r="J48" t="s">
        <v>123</v>
      </c>
      <c r="K48" t="str">
        <f t="shared" ca="1" si="11"/>
        <v>.</v>
      </c>
      <c r="L48" t="s">
        <v>484</v>
      </c>
      <c r="M48" t="s">
        <v>484</v>
      </c>
      <c r="N48" t="s">
        <v>530</v>
      </c>
      <c r="P48" t="s">
        <v>98</v>
      </c>
      <c r="Q48" t="s">
        <v>21</v>
      </c>
      <c r="S48" t="s">
        <v>269</v>
      </c>
      <c r="T48" t="s">
        <v>36</v>
      </c>
      <c r="U48" t="s">
        <v>35</v>
      </c>
      <c r="V48" t="s">
        <v>29</v>
      </c>
      <c r="W48" t="s">
        <v>44</v>
      </c>
      <c r="X48" t="s">
        <v>47</v>
      </c>
      <c r="Y48" t="s">
        <v>484</v>
      </c>
      <c r="AA48" s="2">
        <v>42780.415937500002</v>
      </c>
      <c r="AB48" s="2">
        <v>42787.369108796294</v>
      </c>
      <c r="AD48">
        <v>24</v>
      </c>
      <c r="AE48" t="str">
        <f t="shared" ca="1" si="12"/>
        <v>FileSystem Management (IAS)</v>
      </c>
      <c r="AF48" t="str">
        <f t="shared" ca="1" si="13"/>
        <v xml:space="preserve"> ---</v>
      </c>
      <c r="AG48" t="str">
        <f t="shared" ca="1" si="14"/>
        <v>NoWaive</v>
      </c>
      <c r="AH48" t="str">
        <f t="shared" ca="1" si="15"/>
        <v>P2</v>
      </c>
    </row>
    <row r="49" spans="1:34" x14ac:dyDescent="0.3">
      <c r="A49">
        <f t="shared" si="8"/>
        <v>9</v>
      </c>
      <c r="B49">
        <f t="shared" si="9"/>
        <v>7</v>
      </c>
      <c r="C49" s="4">
        <f t="shared" ca="1" si="10"/>
        <v>95916</v>
      </c>
      <c r="D49">
        <v>95916</v>
      </c>
      <c r="E49" t="s">
        <v>27</v>
      </c>
      <c r="F49" t="s">
        <v>28</v>
      </c>
      <c r="G49" t="s">
        <v>34</v>
      </c>
      <c r="H49" t="s">
        <v>156</v>
      </c>
      <c r="I49" t="s">
        <v>123</v>
      </c>
      <c r="J49" t="s">
        <v>123</v>
      </c>
      <c r="K49" t="str">
        <f t="shared" ca="1" si="11"/>
        <v>investigating why cluster vif is taking a long time to come online</v>
      </c>
      <c r="L49" t="s">
        <v>484</v>
      </c>
      <c r="M49" t="s">
        <v>484</v>
      </c>
      <c r="N49" t="s">
        <v>428</v>
      </c>
      <c r="O49" t="s">
        <v>123</v>
      </c>
      <c r="Q49" t="s">
        <v>21</v>
      </c>
      <c r="S49" t="s">
        <v>269</v>
      </c>
      <c r="T49" t="s">
        <v>23</v>
      </c>
      <c r="U49" t="s">
        <v>50</v>
      </c>
      <c r="V49" t="s">
        <v>82</v>
      </c>
      <c r="W49" t="s">
        <v>95</v>
      </c>
      <c r="X49" t="s">
        <v>327</v>
      </c>
      <c r="Y49" t="s">
        <v>484</v>
      </c>
      <c r="AA49" s="2">
        <v>42780.50644675926</v>
      </c>
      <c r="AB49" s="2">
        <v>42782.572465277779</v>
      </c>
      <c r="AC49" t="s">
        <v>453</v>
      </c>
      <c r="AD49">
        <v>5</v>
      </c>
      <c r="AE49" t="str">
        <f t="shared" ca="1" si="12"/>
        <v>Platform Software</v>
      </c>
      <c r="AF49" t="str">
        <f t="shared" ca="1" si="13"/>
        <v xml:space="preserve"> ---</v>
      </c>
      <c r="AG49" t="str">
        <f t="shared" ca="1" si="14"/>
        <v>NoWaive</v>
      </c>
      <c r="AH49" t="str">
        <f t="shared" ca="1" si="15"/>
        <v>unspecified</v>
      </c>
    </row>
    <row r="50" spans="1:34" x14ac:dyDescent="0.3">
      <c r="A50">
        <f t="shared" si="8"/>
        <v>7</v>
      </c>
      <c r="B50">
        <f t="shared" si="9"/>
        <v>2</v>
      </c>
      <c r="C50" s="4">
        <f t="shared" ca="1" si="10"/>
        <v>95974</v>
      </c>
      <c r="D50">
        <v>95974</v>
      </c>
      <c r="E50" t="s">
        <v>433</v>
      </c>
      <c r="F50" t="s">
        <v>28</v>
      </c>
      <c r="G50" t="s">
        <v>49</v>
      </c>
      <c r="H50" t="s">
        <v>94</v>
      </c>
      <c r="I50" t="s">
        <v>24</v>
      </c>
      <c r="J50" t="s">
        <v>123</v>
      </c>
      <c r="K50" t="str">
        <f t="shared" ca="1" si="11"/>
        <v>.</v>
      </c>
      <c r="L50" t="s">
        <v>484</v>
      </c>
      <c r="M50" t="s">
        <v>484</v>
      </c>
      <c r="N50" t="s">
        <v>432</v>
      </c>
      <c r="Q50" t="s">
        <v>21</v>
      </c>
      <c r="S50" t="s">
        <v>269</v>
      </c>
      <c r="T50" t="s">
        <v>23</v>
      </c>
      <c r="U50" t="s">
        <v>22</v>
      </c>
      <c r="V50" t="s">
        <v>29</v>
      </c>
      <c r="W50" t="s">
        <v>54</v>
      </c>
      <c r="X50" t="s">
        <v>433</v>
      </c>
      <c r="Y50" t="s">
        <v>484</v>
      </c>
      <c r="AA50" s="2">
        <v>42782.021145833336</v>
      </c>
      <c r="AB50" s="2">
        <v>42787.555127314816</v>
      </c>
      <c r="AD50">
        <v>16</v>
      </c>
      <c r="AE50" t="str">
        <f t="shared" ca="1" si="12"/>
        <v>Snapshots</v>
      </c>
      <c r="AF50" t="str">
        <f t="shared" ca="1" si="13"/>
        <v xml:space="preserve"> ---</v>
      </c>
      <c r="AG50" t="str">
        <f t="shared" ca="1" si="14"/>
        <v>NoWaive</v>
      </c>
      <c r="AH50" t="str">
        <f t="shared" ca="1" si="15"/>
        <v>P2</v>
      </c>
    </row>
    <row r="51" spans="1:34" x14ac:dyDescent="0.3">
      <c r="A51">
        <f t="shared" si="8"/>
        <v>6</v>
      </c>
      <c r="B51">
        <f t="shared" si="9"/>
        <v>1</v>
      </c>
      <c r="C51" s="4">
        <f t="shared" ca="1" si="10"/>
        <v>96145</v>
      </c>
      <c r="D51">
        <v>96145</v>
      </c>
      <c r="E51" t="s">
        <v>512</v>
      </c>
      <c r="F51" t="s">
        <v>28</v>
      </c>
      <c r="G51" t="s">
        <v>244</v>
      </c>
      <c r="H51" t="s">
        <v>94</v>
      </c>
      <c r="I51" t="s">
        <v>123</v>
      </c>
      <c r="J51" t="s">
        <v>123</v>
      </c>
      <c r="K51" t="str">
        <f t="shared" ca="1" si="11"/>
        <v>Low probability. Investigating. May rezone, likely an escape</v>
      </c>
      <c r="L51" t="s">
        <v>484</v>
      </c>
      <c r="M51" t="s">
        <v>484</v>
      </c>
      <c r="N51" t="s">
        <v>491</v>
      </c>
      <c r="O51" t="s">
        <v>123</v>
      </c>
      <c r="Q51" t="s">
        <v>21</v>
      </c>
      <c r="R51" t="s">
        <v>82</v>
      </c>
      <c r="S51" t="s">
        <v>269</v>
      </c>
      <c r="T51" t="s">
        <v>36</v>
      </c>
      <c r="U51" t="s">
        <v>35</v>
      </c>
      <c r="V51" t="s">
        <v>82</v>
      </c>
      <c r="W51" t="s">
        <v>93</v>
      </c>
      <c r="X51" t="s">
        <v>492</v>
      </c>
      <c r="Y51" t="s">
        <v>484</v>
      </c>
      <c r="Z51" t="s">
        <v>531</v>
      </c>
      <c r="AA51" s="2">
        <v>42783.367986111109</v>
      </c>
      <c r="AB51" s="2">
        <v>42788.533206018517</v>
      </c>
      <c r="AD51">
        <v>11</v>
      </c>
      <c r="AE51" t="str">
        <f t="shared" ca="1" si="12"/>
        <v>Platform Software</v>
      </c>
      <c r="AF51" t="str">
        <f t="shared" ca="1" si="13"/>
        <v xml:space="preserve"> ---</v>
      </c>
      <c r="AG51" t="str">
        <f t="shared" ca="1" si="14"/>
        <v>NoWaive</v>
      </c>
      <c r="AH51" t="str">
        <f t="shared" ca="1" si="15"/>
        <v>P2</v>
      </c>
    </row>
    <row r="52" spans="1:34" x14ac:dyDescent="0.3">
      <c r="A52">
        <f t="shared" si="8"/>
        <v>2</v>
      </c>
      <c r="B52">
        <f t="shared" si="9"/>
        <v>2</v>
      </c>
      <c r="C52" s="4">
        <f t="shared" ca="1" si="10"/>
        <v>96234</v>
      </c>
      <c r="D52">
        <v>96234</v>
      </c>
      <c r="E52" t="s">
        <v>246</v>
      </c>
      <c r="F52" t="s">
        <v>28</v>
      </c>
      <c r="G52" t="s">
        <v>481</v>
      </c>
      <c r="H52" t="s">
        <v>94</v>
      </c>
      <c r="I52" t="s">
        <v>123</v>
      </c>
      <c r="J52" t="s">
        <v>123</v>
      </c>
      <c r="K52" t="str">
        <f t="shared" ca="1" si="11"/>
        <v>NTR</v>
      </c>
      <c r="L52" t="s">
        <v>484</v>
      </c>
      <c r="M52" t="s">
        <v>484</v>
      </c>
      <c r="N52" t="s">
        <v>532</v>
      </c>
      <c r="O52" t="s">
        <v>123</v>
      </c>
      <c r="Q52" t="s">
        <v>21</v>
      </c>
      <c r="S52" t="s">
        <v>269</v>
      </c>
      <c r="T52" t="s">
        <v>23</v>
      </c>
      <c r="U52" t="s">
        <v>50</v>
      </c>
      <c r="V52" t="s">
        <v>82</v>
      </c>
      <c r="W52" t="s">
        <v>172</v>
      </c>
      <c r="X52" t="s">
        <v>325</v>
      </c>
      <c r="Y52" t="s">
        <v>484</v>
      </c>
      <c r="AA52" s="2">
        <v>42787.358912037038</v>
      </c>
      <c r="AB52" s="2">
        <v>42787.409282407411</v>
      </c>
      <c r="AD52">
        <v>5</v>
      </c>
      <c r="AE52" t="str">
        <f t="shared" ca="1" si="12"/>
        <v>NTR</v>
      </c>
      <c r="AF52" t="str">
        <f t="shared" ca="1" si="13"/>
        <v>NoTarg</v>
      </c>
      <c r="AG52" t="str">
        <f t="shared" ca="1" si="14"/>
        <v>NoWaive</v>
      </c>
      <c r="AH52" t="str">
        <f t="shared" ca="1" si="15"/>
        <v>NTR</v>
      </c>
    </row>
    <row r="53" spans="1:34" x14ac:dyDescent="0.3">
      <c r="A53">
        <f t="shared" si="8"/>
        <v>172</v>
      </c>
      <c r="B53">
        <f t="shared" si="9"/>
        <v>2</v>
      </c>
      <c r="C53" s="4">
        <f t="shared" ca="1" si="10"/>
        <v>88457</v>
      </c>
      <c r="D53">
        <v>88457</v>
      </c>
      <c r="E53" t="s">
        <v>408</v>
      </c>
      <c r="F53" t="s">
        <v>42</v>
      </c>
      <c r="G53" t="s">
        <v>407</v>
      </c>
      <c r="H53" t="s">
        <v>112</v>
      </c>
      <c r="I53" t="s">
        <v>247</v>
      </c>
      <c r="J53" t="s">
        <v>123</v>
      </c>
      <c r="K53" t="str">
        <f t="shared" ca="1" si="11"/>
        <v>.</v>
      </c>
      <c r="L53" t="s">
        <v>484</v>
      </c>
      <c r="M53" t="s">
        <v>484</v>
      </c>
      <c r="N53" t="s">
        <v>524</v>
      </c>
      <c r="O53">
        <v>11710</v>
      </c>
      <c r="P53" t="s">
        <v>525</v>
      </c>
      <c r="Q53" t="s">
        <v>287</v>
      </c>
      <c r="R53" t="s">
        <v>82</v>
      </c>
      <c r="S53" t="s">
        <v>269</v>
      </c>
      <c r="T53" t="s">
        <v>23</v>
      </c>
      <c r="U53" t="s">
        <v>22</v>
      </c>
      <c r="V53" t="s">
        <v>25</v>
      </c>
      <c r="W53" t="s">
        <v>26</v>
      </c>
      <c r="X53" t="s">
        <v>41</v>
      </c>
      <c r="Y53" t="s">
        <v>484</v>
      </c>
      <c r="AA53" s="2">
        <v>42614.314895833333</v>
      </c>
      <c r="AB53" s="2">
        <v>42787.627974537034</v>
      </c>
      <c r="AC53" t="s">
        <v>472</v>
      </c>
      <c r="AD53">
        <v>4</v>
      </c>
      <c r="AE53" t="str">
        <f t="shared" ca="1" si="12"/>
        <v>PML Core Services</v>
      </c>
      <c r="AF53" t="str">
        <f t="shared" ca="1" si="13"/>
        <v>Avitus_1.4.0.33-20160907</v>
      </c>
      <c r="AG53" t="str">
        <f t="shared" ca="1" si="14"/>
        <v>NoWaive</v>
      </c>
      <c r="AH53" t="str">
        <f t="shared" ca="1" si="15"/>
        <v>P2</v>
      </c>
    </row>
    <row r="54" spans="1:34" x14ac:dyDescent="0.3">
      <c r="A54">
        <f t="shared" si="8"/>
        <v>2</v>
      </c>
      <c r="B54">
        <f t="shared" si="9"/>
        <v>1</v>
      </c>
      <c r="C54" s="4">
        <f t="shared" ca="1" si="10"/>
        <v>96243</v>
      </c>
      <c r="D54">
        <v>96243</v>
      </c>
      <c r="E54" t="s">
        <v>513</v>
      </c>
      <c r="F54" t="s">
        <v>42</v>
      </c>
      <c r="G54" t="s">
        <v>514</v>
      </c>
      <c r="H54" t="s">
        <v>94</v>
      </c>
      <c r="J54" t="s">
        <v>123</v>
      </c>
      <c r="K54" t="str">
        <f t="shared" ca="1" si="11"/>
        <v>NTR</v>
      </c>
      <c r="L54" t="s">
        <v>484</v>
      </c>
      <c r="M54" t="s">
        <v>484</v>
      </c>
      <c r="N54" t="s">
        <v>533</v>
      </c>
      <c r="Q54" t="s">
        <v>21</v>
      </c>
      <c r="S54" t="s">
        <v>269</v>
      </c>
      <c r="T54" t="s">
        <v>36</v>
      </c>
      <c r="U54" t="s">
        <v>22</v>
      </c>
      <c r="V54" t="s">
        <v>29</v>
      </c>
      <c r="W54" t="s">
        <v>54</v>
      </c>
      <c r="X54" t="s">
        <v>389</v>
      </c>
      <c r="Y54" t="s">
        <v>484</v>
      </c>
      <c r="AA54" s="2">
        <v>42787.543182870373</v>
      </c>
      <c r="AB54" s="2">
        <v>42788.754293981481</v>
      </c>
      <c r="AD54">
        <v>8</v>
      </c>
      <c r="AE54" t="str">
        <f t="shared" ca="1" si="12"/>
        <v>NTR</v>
      </c>
      <c r="AF54" t="str">
        <f t="shared" ca="1" si="13"/>
        <v>NoTarg</v>
      </c>
      <c r="AG54" t="str">
        <f t="shared" ca="1" si="14"/>
        <v>NoWaive</v>
      </c>
      <c r="AH54" t="str">
        <f t="shared" ca="1" si="15"/>
        <v>NTR</v>
      </c>
    </row>
    <row r="55" spans="1:34" x14ac:dyDescent="0.3">
      <c r="A55">
        <f t="shared" si="8"/>
        <v>0</v>
      </c>
      <c r="B55">
        <f t="shared" si="9"/>
        <v>0</v>
      </c>
      <c r="C55" s="4">
        <f t="shared" ca="1" si="10"/>
        <v>96300</v>
      </c>
      <c r="D55">
        <v>96300</v>
      </c>
      <c r="E55" t="s">
        <v>406</v>
      </c>
      <c r="F55" t="s">
        <v>42</v>
      </c>
      <c r="G55" t="s">
        <v>411</v>
      </c>
      <c r="H55" t="s">
        <v>94</v>
      </c>
      <c r="J55" t="s">
        <v>123</v>
      </c>
      <c r="K55" t="str">
        <f t="shared" ca="1" si="11"/>
        <v>NTR</v>
      </c>
      <c r="L55" t="s">
        <v>484</v>
      </c>
      <c r="M55" t="s">
        <v>484</v>
      </c>
      <c r="N55" t="s">
        <v>534</v>
      </c>
      <c r="Q55" t="s">
        <v>21</v>
      </c>
      <c r="S55" t="s">
        <v>269</v>
      </c>
      <c r="T55" t="s">
        <v>36</v>
      </c>
      <c r="U55" t="s">
        <v>35</v>
      </c>
      <c r="V55" t="s">
        <v>29</v>
      </c>
      <c r="W55" t="s">
        <v>54</v>
      </c>
      <c r="X55" t="s">
        <v>522</v>
      </c>
      <c r="Y55" t="s">
        <v>484</v>
      </c>
      <c r="AA55" s="2">
        <v>42789.004027777781</v>
      </c>
      <c r="AB55" s="2">
        <v>42789.00403935185</v>
      </c>
      <c r="AD55">
        <v>1</v>
      </c>
      <c r="AE55" t="str">
        <f t="shared" ca="1" si="12"/>
        <v>NTR</v>
      </c>
      <c r="AF55" t="str">
        <f t="shared" ca="1" si="13"/>
        <v>NoTarg</v>
      </c>
      <c r="AG55" t="str">
        <f t="shared" ca="1" si="14"/>
        <v>NoWaive</v>
      </c>
      <c r="AH55" t="str">
        <f t="shared" ca="1" si="15"/>
        <v>NTR</v>
      </c>
    </row>
    <row r="56" spans="1:34" x14ac:dyDescent="0.3">
      <c r="A56">
        <f t="shared" si="8"/>
        <v>2</v>
      </c>
      <c r="B56">
        <f t="shared" si="9"/>
        <v>1</v>
      </c>
      <c r="C56" s="4">
        <f t="shared" ca="1" si="10"/>
        <v>96210</v>
      </c>
      <c r="D56">
        <v>96210</v>
      </c>
      <c r="E56" t="s">
        <v>84</v>
      </c>
      <c r="F56" t="s">
        <v>75</v>
      </c>
      <c r="G56" t="s">
        <v>479</v>
      </c>
      <c r="H56" t="s">
        <v>94</v>
      </c>
      <c r="I56" t="s">
        <v>123</v>
      </c>
      <c r="J56" t="s">
        <v>123</v>
      </c>
      <c r="K56" t="str">
        <f t="shared" ca="1" si="11"/>
        <v>Umap PML issue, assigned and will create clones</v>
      </c>
      <c r="L56" t="s">
        <v>484</v>
      </c>
      <c r="M56" t="s">
        <v>484</v>
      </c>
      <c r="N56" t="s">
        <v>485</v>
      </c>
      <c r="O56" t="s">
        <v>123</v>
      </c>
      <c r="Q56" t="s">
        <v>21</v>
      </c>
      <c r="S56" t="s">
        <v>269</v>
      </c>
      <c r="T56" t="s">
        <v>51</v>
      </c>
      <c r="U56" t="s">
        <v>50</v>
      </c>
      <c r="V56" t="s">
        <v>82</v>
      </c>
      <c r="W56" t="s">
        <v>67</v>
      </c>
      <c r="X56" t="s">
        <v>331</v>
      </c>
      <c r="Y56" t="s">
        <v>484</v>
      </c>
      <c r="AA56" s="2">
        <v>42787.150370370371</v>
      </c>
      <c r="AB56" s="2">
        <v>42788.435486111113</v>
      </c>
      <c r="AD56">
        <v>2</v>
      </c>
      <c r="AE56" t="str">
        <f t="shared" ca="1" si="12"/>
        <v>Protocols-AAUM</v>
      </c>
      <c r="AF56" t="str">
        <f t="shared" ca="1" si="13"/>
        <v xml:space="preserve"> ---</v>
      </c>
      <c r="AG56" t="str">
        <f t="shared" ca="1" si="14"/>
        <v>NoWaive</v>
      </c>
      <c r="AH56" t="str">
        <f t="shared" ca="1" si="15"/>
        <v>P2</v>
      </c>
    </row>
    <row r="57" spans="1:34" x14ac:dyDescent="0.3">
      <c r="A57">
        <f t="shared" si="8"/>
        <v>1</v>
      </c>
      <c r="B57">
        <f t="shared" si="9"/>
        <v>1</v>
      </c>
      <c r="C57" s="4">
        <f t="shared" ca="1" si="10"/>
        <v>96297</v>
      </c>
      <c r="D57">
        <v>96297</v>
      </c>
      <c r="E57" t="s">
        <v>405</v>
      </c>
      <c r="F57" t="s">
        <v>75</v>
      </c>
      <c r="G57" t="s">
        <v>129</v>
      </c>
      <c r="H57" t="s">
        <v>94</v>
      </c>
      <c r="I57" t="s">
        <v>123</v>
      </c>
      <c r="J57" t="s">
        <v>123</v>
      </c>
      <c r="K57" t="str">
        <f t="shared" ca="1" si="11"/>
        <v>NTR</v>
      </c>
      <c r="L57" t="s">
        <v>484</v>
      </c>
      <c r="M57" t="s">
        <v>484</v>
      </c>
      <c r="N57" t="s">
        <v>518</v>
      </c>
      <c r="O57" t="s">
        <v>123</v>
      </c>
      <c r="Q57" t="s">
        <v>21</v>
      </c>
      <c r="S57" t="s">
        <v>269</v>
      </c>
      <c r="T57" t="s">
        <v>23</v>
      </c>
      <c r="U57" t="s">
        <v>50</v>
      </c>
      <c r="V57" t="s">
        <v>82</v>
      </c>
      <c r="W57" t="s">
        <v>67</v>
      </c>
      <c r="X57" t="s">
        <v>331</v>
      </c>
      <c r="Y57" t="s">
        <v>484</v>
      </c>
      <c r="AA57" s="2">
        <v>42788.961180555554</v>
      </c>
      <c r="AB57" s="2">
        <v>42788.961898148147</v>
      </c>
      <c r="AD57">
        <v>1</v>
      </c>
      <c r="AE57" t="str">
        <f t="shared" ca="1" si="12"/>
        <v>NTR</v>
      </c>
      <c r="AF57" t="str">
        <f t="shared" ca="1" si="13"/>
        <v>NoTarg</v>
      </c>
      <c r="AG57" t="str">
        <f t="shared" ca="1" si="14"/>
        <v>NoWaive</v>
      </c>
      <c r="AH57" t="str">
        <f t="shared" ca="1" si="15"/>
        <v>NTR</v>
      </c>
    </row>
    <row r="58" spans="1:34" x14ac:dyDescent="0.3">
      <c r="A58">
        <f t="shared" si="8"/>
        <v>349</v>
      </c>
      <c r="B58">
        <f t="shared" si="9"/>
        <v>3</v>
      </c>
      <c r="C58" s="4">
        <f t="shared" ca="1" si="10"/>
        <v>78239</v>
      </c>
      <c r="D58">
        <v>78239</v>
      </c>
      <c r="E58" t="s">
        <v>84</v>
      </c>
      <c r="F58" t="s">
        <v>75</v>
      </c>
      <c r="G58" t="s">
        <v>262</v>
      </c>
      <c r="H58" t="s">
        <v>94</v>
      </c>
      <c r="I58" t="s">
        <v>30</v>
      </c>
      <c r="J58" t="s">
        <v>123</v>
      </c>
      <c r="K58" t="str">
        <f t="shared" ca="1" si="11"/>
        <v>.</v>
      </c>
      <c r="L58" t="s">
        <v>484</v>
      </c>
      <c r="M58" t="s">
        <v>484</v>
      </c>
      <c r="N58" t="s">
        <v>336</v>
      </c>
      <c r="Q58" t="s">
        <v>82</v>
      </c>
      <c r="S58" t="s">
        <v>269</v>
      </c>
      <c r="T58" t="s">
        <v>36</v>
      </c>
      <c r="U58" t="s">
        <v>35</v>
      </c>
      <c r="V58" t="s">
        <v>77</v>
      </c>
      <c r="W58" t="s">
        <v>78</v>
      </c>
      <c r="X58" t="s">
        <v>272</v>
      </c>
      <c r="Y58" t="s">
        <v>484</v>
      </c>
      <c r="AA58" s="2">
        <v>42433.336041666669</v>
      </c>
      <c r="AB58" s="2">
        <v>42786.249699074076</v>
      </c>
      <c r="AC58" t="s">
        <v>402</v>
      </c>
      <c r="AD58">
        <v>4</v>
      </c>
      <c r="AE58" t="str">
        <f t="shared" ca="1" si="12"/>
        <v>Protocols-AAUM</v>
      </c>
      <c r="AF58" t="str">
        <f t="shared" ca="1" si="13"/>
        <v xml:space="preserve"> ---</v>
      </c>
      <c r="AG58" t="str">
        <f t="shared" ca="1" si="14"/>
        <v>NoWaive</v>
      </c>
      <c r="AH58" t="str">
        <f t="shared" ca="1" si="15"/>
        <v>P2</v>
      </c>
    </row>
    <row r="59" spans="1:34" x14ac:dyDescent="0.3">
      <c r="A59">
        <f t="shared" si="8"/>
        <v>218</v>
      </c>
      <c r="B59">
        <f t="shared" si="9"/>
        <v>21</v>
      </c>
      <c r="C59" s="4">
        <f t="shared" ca="1" si="10"/>
        <v>86218</v>
      </c>
      <c r="D59">
        <v>86218</v>
      </c>
      <c r="E59" t="s">
        <v>149</v>
      </c>
      <c r="F59" t="s">
        <v>75</v>
      </c>
      <c r="G59" t="s">
        <v>80</v>
      </c>
      <c r="H59" t="s">
        <v>94</v>
      </c>
      <c r="I59" t="s">
        <v>30</v>
      </c>
      <c r="J59" t="s">
        <v>123</v>
      </c>
      <c r="K59" t="str">
        <f t="shared" ca="1" si="11"/>
        <v>.</v>
      </c>
      <c r="L59" t="s">
        <v>484</v>
      </c>
      <c r="M59" t="s">
        <v>484</v>
      </c>
      <c r="N59" t="s">
        <v>337</v>
      </c>
      <c r="Q59" t="s">
        <v>82</v>
      </c>
      <c r="S59" t="s">
        <v>269</v>
      </c>
      <c r="T59" t="s">
        <v>23</v>
      </c>
      <c r="U59" t="s">
        <v>39</v>
      </c>
      <c r="V59" t="s">
        <v>29</v>
      </c>
      <c r="W59" t="s">
        <v>54</v>
      </c>
      <c r="X59" t="s">
        <v>272</v>
      </c>
      <c r="Y59" t="s">
        <v>484</v>
      </c>
      <c r="AA59" s="2">
        <v>42566.347951388889</v>
      </c>
      <c r="AB59" s="2">
        <v>42768.226539351854</v>
      </c>
      <c r="AC59" t="s">
        <v>143</v>
      </c>
      <c r="AD59">
        <v>9</v>
      </c>
      <c r="AE59" t="str">
        <f t="shared" ca="1" si="12"/>
        <v>Protocols-AAUM</v>
      </c>
      <c r="AF59" t="str">
        <f t="shared" ca="1" si="13"/>
        <v xml:space="preserve"> ---</v>
      </c>
      <c r="AG59" t="str">
        <f t="shared" ca="1" si="14"/>
        <v>NoWaive</v>
      </c>
      <c r="AH59" t="str">
        <f t="shared" ca="1" si="15"/>
        <v>P2</v>
      </c>
    </row>
    <row r="60" spans="1:34" x14ac:dyDescent="0.3">
      <c r="A60">
        <f t="shared" si="8"/>
        <v>165</v>
      </c>
      <c r="B60">
        <f t="shared" si="9"/>
        <v>1</v>
      </c>
      <c r="C60" s="4">
        <f t="shared" ca="1" si="10"/>
        <v>88763</v>
      </c>
      <c r="D60">
        <v>88763</v>
      </c>
      <c r="E60" t="s">
        <v>147</v>
      </c>
      <c r="F60" t="s">
        <v>75</v>
      </c>
      <c r="G60" t="s">
        <v>76</v>
      </c>
      <c r="H60" t="s">
        <v>94</v>
      </c>
      <c r="I60" t="s">
        <v>30</v>
      </c>
      <c r="J60" t="s">
        <v>123</v>
      </c>
      <c r="K60" t="str">
        <f t="shared" ca="1" si="11"/>
        <v>.</v>
      </c>
      <c r="L60" t="s">
        <v>484</v>
      </c>
      <c r="M60" t="s">
        <v>484</v>
      </c>
      <c r="N60" t="s">
        <v>339</v>
      </c>
      <c r="Q60" t="s">
        <v>82</v>
      </c>
      <c r="S60" t="s">
        <v>269</v>
      </c>
      <c r="T60" t="s">
        <v>36</v>
      </c>
      <c r="U60" t="s">
        <v>35</v>
      </c>
      <c r="V60" t="s">
        <v>29</v>
      </c>
      <c r="W60" t="s">
        <v>44</v>
      </c>
      <c r="X60" t="s">
        <v>272</v>
      </c>
      <c r="Y60" t="s">
        <v>103</v>
      </c>
      <c r="AA60" s="2">
        <v>42621.473240740743</v>
      </c>
      <c r="AB60" s="2">
        <v>42788.490416666667</v>
      </c>
      <c r="AC60" t="s">
        <v>340</v>
      </c>
      <c r="AD60">
        <v>5</v>
      </c>
      <c r="AE60" t="str">
        <f t="shared" ca="1" si="12"/>
        <v>Protocols-AAUM</v>
      </c>
      <c r="AF60" t="str">
        <f t="shared" ca="1" si="13"/>
        <v xml:space="preserve"> ---</v>
      </c>
      <c r="AG60" t="str">
        <f t="shared" ca="1" si="14"/>
        <v>NoWaive</v>
      </c>
      <c r="AH60" t="str">
        <f t="shared" ca="1" si="15"/>
        <v>P2</v>
      </c>
    </row>
    <row r="61" spans="1:34" x14ac:dyDescent="0.3">
      <c r="A61">
        <f t="shared" si="8"/>
        <v>104</v>
      </c>
      <c r="B61">
        <f t="shared" si="9"/>
        <v>2</v>
      </c>
      <c r="C61" s="4">
        <f t="shared" ca="1" si="10"/>
        <v>92081</v>
      </c>
      <c r="D61">
        <v>92081</v>
      </c>
      <c r="E61" t="s">
        <v>128</v>
      </c>
      <c r="F61" t="s">
        <v>75</v>
      </c>
      <c r="G61" t="s">
        <v>76</v>
      </c>
      <c r="H61" t="s">
        <v>94</v>
      </c>
      <c r="I61" t="s">
        <v>30</v>
      </c>
      <c r="J61" t="s">
        <v>123</v>
      </c>
      <c r="K61" t="str">
        <f t="shared" ca="1" si="11"/>
        <v>.</v>
      </c>
      <c r="L61" t="s">
        <v>484</v>
      </c>
      <c r="M61" t="s">
        <v>278</v>
      </c>
      <c r="N61" t="s">
        <v>341</v>
      </c>
      <c r="P61" t="s">
        <v>98</v>
      </c>
      <c r="Q61" t="s">
        <v>82</v>
      </c>
      <c r="S61" t="s">
        <v>269</v>
      </c>
      <c r="T61" t="s">
        <v>36</v>
      </c>
      <c r="U61" t="s">
        <v>35</v>
      </c>
      <c r="V61" t="s">
        <v>29</v>
      </c>
      <c r="W61" t="s">
        <v>54</v>
      </c>
      <c r="X61" t="s">
        <v>272</v>
      </c>
      <c r="Y61" t="s">
        <v>484</v>
      </c>
      <c r="AA61" s="2">
        <v>42683.658750000002</v>
      </c>
      <c r="AB61" s="2">
        <v>42787.372129629628</v>
      </c>
      <c r="AC61" t="s">
        <v>340</v>
      </c>
      <c r="AD61">
        <v>6</v>
      </c>
      <c r="AE61" t="str">
        <f t="shared" ca="1" si="12"/>
        <v>Protocols-AAUM</v>
      </c>
      <c r="AF61" t="str">
        <f t="shared" ca="1" si="13"/>
        <v xml:space="preserve"> ---</v>
      </c>
      <c r="AG61" t="str">
        <f t="shared" ca="1" si="14"/>
        <v>NoWaive</v>
      </c>
      <c r="AH61" t="str">
        <f t="shared" ca="1" si="15"/>
        <v>P2</v>
      </c>
    </row>
    <row r="62" spans="1:34" x14ac:dyDescent="0.3">
      <c r="A62">
        <f t="shared" si="8"/>
        <v>99</v>
      </c>
      <c r="B62">
        <f t="shared" si="9"/>
        <v>3</v>
      </c>
      <c r="C62" s="4">
        <f t="shared" ca="1" si="10"/>
        <v>92273</v>
      </c>
      <c r="D62">
        <v>92273</v>
      </c>
      <c r="E62" t="s">
        <v>205</v>
      </c>
      <c r="F62" t="s">
        <v>75</v>
      </c>
      <c r="G62" t="s">
        <v>76</v>
      </c>
      <c r="H62" t="s">
        <v>184</v>
      </c>
      <c r="I62" t="s">
        <v>245</v>
      </c>
      <c r="J62" t="s">
        <v>123</v>
      </c>
      <c r="K62" t="str">
        <f t="shared" ca="1" si="11"/>
        <v>.</v>
      </c>
      <c r="L62" t="s">
        <v>484</v>
      </c>
      <c r="M62" t="s">
        <v>278</v>
      </c>
      <c r="N62" t="s">
        <v>342</v>
      </c>
      <c r="P62" t="s">
        <v>98</v>
      </c>
      <c r="Q62" t="s">
        <v>82</v>
      </c>
      <c r="S62" t="s">
        <v>269</v>
      </c>
      <c r="T62" t="s">
        <v>36</v>
      </c>
      <c r="U62" t="s">
        <v>22</v>
      </c>
      <c r="V62" t="s">
        <v>29</v>
      </c>
      <c r="W62" t="s">
        <v>54</v>
      </c>
      <c r="X62" t="s">
        <v>272</v>
      </c>
      <c r="Y62" t="s">
        <v>484</v>
      </c>
      <c r="AA62" s="2">
        <v>42688.423078703701</v>
      </c>
      <c r="AB62" s="2">
        <v>42786.318148148152</v>
      </c>
      <c r="AC62" t="s">
        <v>343</v>
      </c>
      <c r="AD62">
        <v>12</v>
      </c>
      <c r="AE62" t="str">
        <f t="shared" ca="1" si="12"/>
        <v>Protocols-AAUM</v>
      </c>
      <c r="AF62" t="str">
        <f t="shared" ca="1" si="13"/>
        <v>Avitus_1.4.0.56-20170222</v>
      </c>
      <c r="AG62" t="str">
        <f t="shared" ca="1" si="14"/>
        <v>NoWaive</v>
      </c>
      <c r="AH62" t="str">
        <f t="shared" ca="1" si="15"/>
        <v>P0</v>
      </c>
    </row>
    <row r="63" spans="1:34" x14ac:dyDescent="0.3">
      <c r="A63">
        <f t="shared" si="8"/>
        <v>49</v>
      </c>
      <c r="B63">
        <f t="shared" si="9"/>
        <v>15</v>
      </c>
      <c r="C63" s="4">
        <f t="shared" ca="1" si="10"/>
        <v>94191</v>
      </c>
      <c r="D63">
        <v>94191</v>
      </c>
      <c r="E63" t="s">
        <v>186</v>
      </c>
      <c r="F63" t="s">
        <v>75</v>
      </c>
      <c r="G63" t="s">
        <v>79</v>
      </c>
      <c r="H63" t="s">
        <v>112</v>
      </c>
      <c r="I63" t="s">
        <v>30</v>
      </c>
      <c r="J63" t="s">
        <v>123</v>
      </c>
      <c r="K63" t="str">
        <f t="shared" ca="1" si="11"/>
        <v>.</v>
      </c>
      <c r="L63" t="s">
        <v>484</v>
      </c>
      <c r="M63" t="s">
        <v>484</v>
      </c>
      <c r="N63" t="s">
        <v>344</v>
      </c>
      <c r="O63">
        <v>12886</v>
      </c>
      <c r="Q63" t="s">
        <v>82</v>
      </c>
      <c r="S63" t="s">
        <v>269</v>
      </c>
      <c r="T63" t="s">
        <v>36</v>
      </c>
      <c r="U63" t="s">
        <v>35</v>
      </c>
      <c r="V63" t="s">
        <v>25</v>
      </c>
      <c r="W63" t="s">
        <v>26</v>
      </c>
      <c r="X63" t="s">
        <v>272</v>
      </c>
      <c r="Y63" t="s">
        <v>103</v>
      </c>
      <c r="AA63" s="2">
        <v>42739.997685185182</v>
      </c>
      <c r="AB63" s="2">
        <v>42774.493715277778</v>
      </c>
      <c r="AD63">
        <v>2</v>
      </c>
      <c r="AE63" t="str">
        <f t="shared" ca="1" si="12"/>
        <v>Protocols-AAUM</v>
      </c>
      <c r="AF63" t="str">
        <f t="shared" ca="1" si="13"/>
        <v xml:space="preserve"> ---</v>
      </c>
      <c r="AG63" t="str">
        <f t="shared" ca="1" si="14"/>
        <v>NoWaive</v>
      </c>
      <c r="AH63" t="str">
        <f t="shared" ca="1" si="15"/>
        <v>P1</v>
      </c>
    </row>
    <row r="64" spans="1:34" x14ac:dyDescent="0.3">
      <c r="A64">
        <f t="shared" si="8"/>
        <v>22</v>
      </c>
      <c r="B64">
        <f t="shared" si="9"/>
        <v>1</v>
      </c>
      <c r="C64" s="4">
        <f t="shared" ca="1" si="10"/>
        <v>95343</v>
      </c>
      <c r="D64">
        <v>95343</v>
      </c>
      <c r="E64" t="s">
        <v>149</v>
      </c>
      <c r="F64" t="s">
        <v>75</v>
      </c>
      <c r="G64" t="s">
        <v>129</v>
      </c>
      <c r="H64" t="s">
        <v>94</v>
      </c>
      <c r="J64" t="s">
        <v>123</v>
      </c>
      <c r="K64" t="str">
        <f t="shared" ca="1" si="11"/>
        <v>.</v>
      </c>
      <c r="L64" t="s">
        <v>484</v>
      </c>
      <c r="M64" t="s">
        <v>484</v>
      </c>
      <c r="N64" t="s">
        <v>347</v>
      </c>
      <c r="Q64" t="s">
        <v>82</v>
      </c>
      <c r="S64" t="s">
        <v>269</v>
      </c>
      <c r="T64" t="s">
        <v>23</v>
      </c>
      <c r="U64" t="s">
        <v>22</v>
      </c>
      <c r="V64" t="s">
        <v>82</v>
      </c>
      <c r="W64" t="s">
        <v>95</v>
      </c>
      <c r="X64" t="s">
        <v>272</v>
      </c>
      <c r="Y64" t="s">
        <v>484</v>
      </c>
      <c r="AA64" s="2">
        <v>42767.691712962966</v>
      </c>
      <c r="AB64" s="2">
        <v>42788.531550925924</v>
      </c>
      <c r="AC64" t="s">
        <v>402</v>
      </c>
      <c r="AD64">
        <v>6</v>
      </c>
      <c r="AE64" t="str">
        <f t="shared" ca="1" si="12"/>
        <v>Protocols-AAUM</v>
      </c>
      <c r="AF64" t="str">
        <f t="shared" ca="1" si="13"/>
        <v xml:space="preserve"> ---</v>
      </c>
      <c r="AG64" t="str">
        <f t="shared" ca="1" si="14"/>
        <v>NoWaive</v>
      </c>
      <c r="AH64" t="str">
        <f t="shared" ca="1" si="15"/>
        <v>P2</v>
      </c>
    </row>
    <row r="65" spans="1:34" x14ac:dyDescent="0.3">
      <c r="A65">
        <f t="shared" si="8"/>
        <v>15</v>
      </c>
      <c r="B65">
        <f t="shared" si="9"/>
        <v>1</v>
      </c>
      <c r="C65" s="4">
        <f t="shared" ca="1" si="10"/>
        <v>95650</v>
      </c>
      <c r="D65">
        <v>95650</v>
      </c>
      <c r="E65" t="s">
        <v>133</v>
      </c>
      <c r="F65" t="s">
        <v>75</v>
      </c>
      <c r="G65" t="s">
        <v>76</v>
      </c>
      <c r="H65" t="s">
        <v>184</v>
      </c>
      <c r="I65" t="s">
        <v>68</v>
      </c>
      <c r="J65" t="s">
        <v>123</v>
      </c>
      <c r="K65" t="str">
        <f t="shared" ca="1" si="11"/>
        <v>.</v>
      </c>
      <c r="L65" t="s">
        <v>484</v>
      </c>
      <c r="M65" t="s">
        <v>484</v>
      </c>
      <c r="N65" t="s">
        <v>541</v>
      </c>
      <c r="Q65" t="s">
        <v>82</v>
      </c>
      <c r="S65" t="s">
        <v>269</v>
      </c>
      <c r="T65" t="s">
        <v>36</v>
      </c>
      <c r="U65" t="s">
        <v>22</v>
      </c>
      <c r="V65" t="s">
        <v>82</v>
      </c>
      <c r="W65" t="s">
        <v>95</v>
      </c>
      <c r="X65" t="s">
        <v>257</v>
      </c>
      <c r="Y65" t="s">
        <v>484</v>
      </c>
      <c r="Z65" t="s">
        <v>319</v>
      </c>
      <c r="AA65" s="2">
        <v>42774.953576388885</v>
      </c>
      <c r="AB65" s="2">
        <v>42788.984305555554</v>
      </c>
      <c r="AD65">
        <v>13</v>
      </c>
      <c r="AE65" t="str">
        <f t="shared" ca="1" si="12"/>
        <v>File Access Auditing</v>
      </c>
      <c r="AF65" t="str">
        <f t="shared" ca="1" si="13"/>
        <v xml:space="preserve"> ---</v>
      </c>
      <c r="AG65" t="str">
        <f t="shared" ca="1" si="14"/>
        <v>NoWaive</v>
      </c>
      <c r="AH65" t="str">
        <f t="shared" ca="1" si="15"/>
        <v>P0</v>
      </c>
    </row>
    <row r="66" spans="1:34" x14ac:dyDescent="0.3">
      <c r="A66">
        <f t="shared" ref="A66:A90" si="16">DAYS360(AA66,$K$104)</f>
        <v>9</v>
      </c>
      <c r="B66">
        <f t="shared" ref="B66:B90" si="17">DAYS360(AB66,$K$104)</f>
        <v>1</v>
      </c>
      <c r="C66" s="4">
        <f t="shared" ref="C66:C100" ca="1" si="18">HYPERLINK($N$174 &amp; INDIRECT("d" &amp; ROW()),INDIRECT("d" &amp; ROW()))</f>
        <v>95911</v>
      </c>
      <c r="D66">
        <v>95911</v>
      </c>
      <c r="E66" t="s">
        <v>84</v>
      </c>
      <c r="F66" t="s">
        <v>75</v>
      </c>
      <c r="G66" t="s">
        <v>76</v>
      </c>
      <c r="H66" t="s">
        <v>184</v>
      </c>
      <c r="J66" t="s">
        <v>123</v>
      </c>
      <c r="K66" t="str">
        <f t="shared" ref="K66:K89" ca="1" si="19">IFERROR(VLOOKUP($D66,INDIRECT("'" &amp; $K$103 &amp; "'!$C$2:$k$90"),8,FALSE),"NTR")</f>
        <v>.</v>
      </c>
      <c r="L66" t="s">
        <v>484</v>
      </c>
      <c r="M66" t="s">
        <v>484</v>
      </c>
      <c r="N66" t="s">
        <v>439</v>
      </c>
      <c r="Q66" t="s">
        <v>82</v>
      </c>
      <c r="S66" t="s">
        <v>269</v>
      </c>
      <c r="T66" t="s">
        <v>36</v>
      </c>
      <c r="U66" t="s">
        <v>35</v>
      </c>
      <c r="V66" t="s">
        <v>82</v>
      </c>
      <c r="W66" t="s">
        <v>172</v>
      </c>
      <c r="X66" t="s">
        <v>272</v>
      </c>
      <c r="Y66" t="s">
        <v>484</v>
      </c>
      <c r="AA66" s="2">
        <v>42780.473194444443</v>
      </c>
      <c r="AB66" s="2">
        <v>42788.554907407408</v>
      </c>
      <c r="AD66">
        <v>6</v>
      </c>
      <c r="AE66" t="str">
        <f t="shared" ref="AE66:AE93" ca="1" si="20">IFERROR(VLOOKUP($D66,INDIRECT("'" &amp; $K$103 &amp; "'!$C$2:$K$90"),4,FALSE),"NTR")</f>
        <v>Protocols-AAUM</v>
      </c>
      <c r="AF66" t="str">
        <f t="shared" ref="AF66:AF93" ca="1" si="21">IFERROR(VLOOKUP($D66,INDIRECT("'" &amp; $K$103 &amp; "'!$C$2:$T$90"),11,FALSE),"NoTarg")</f>
        <v xml:space="preserve"> ---</v>
      </c>
      <c r="AG66" t="str">
        <f t="shared" ref="AG66:AG93" ca="1" si="22">IFERROR(VLOOKUP($D66,INDIRECT("'" &amp; $K$103 &amp; "'!$C$2:$K$90"),10,FALSE),"NoWaive")</f>
        <v>NoWaive</v>
      </c>
      <c r="AH66" t="str">
        <f t="shared" ref="AH66:AH93" ca="1" si="23">IFERROR(VLOOKUP($D66,INDIRECT("'" &amp; $K$103 &amp; "'!$C$2:$T$90"),6,FALSE),"NTR")</f>
        <v>P0</v>
      </c>
    </row>
    <row r="67" spans="1:34" x14ac:dyDescent="0.3">
      <c r="A67">
        <f t="shared" si="16"/>
        <v>1</v>
      </c>
      <c r="B67">
        <f t="shared" si="17"/>
        <v>1</v>
      </c>
      <c r="C67" s="4">
        <f t="shared" ca="1" si="18"/>
        <v>96270</v>
      </c>
      <c r="D67">
        <v>96270</v>
      </c>
      <c r="E67" t="s">
        <v>331</v>
      </c>
      <c r="F67" t="s">
        <v>75</v>
      </c>
      <c r="G67" t="s">
        <v>80</v>
      </c>
      <c r="H67" t="s">
        <v>94</v>
      </c>
      <c r="J67" t="s">
        <v>123</v>
      </c>
      <c r="K67" t="str">
        <f t="shared" ca="1" si="19"/>
        <v>NTR</v>
      </c>
      <c r="L67" t="s">
        <v>484</v>
      </c>
      <c r="M67" t="s">
        <v>484</v>
      </c>
      <c r="N67" t="s">
        <v>542</v>
      </c>
      <c r="Q67" t="s">
        <v>82</v>
      </c>
      <c r="S67" t="s">
        <v>269</v>
      </c>
      <c r="T67" t="s">
        <v>51</v>
      </c>
      <c r="U67" t="s">
        <v>50</v>
      </c>
      <c r="V67" t="s">
        <v>82</v>
      </c>
      <c r="W67" t="s">
        <v>67</v>
      </c>
      <c r="X67" t="s">
        <v>331</v>
      </c>
      <c r="Y67" t="s">
        <v>484</v>
      </c>
      <c r="AA67" s="2">
        <v>42788.187731481485</v>
      </c>
      <c r="AB67" s="2">
        <v>42788.502847222226</v>
      </c>
      <c r="AD67">
        <v>5</v>
      </c>
      <c r="AE67" t="str">
        <f t="shared" ca="1" si="20"/>
        <v>NTR</v>
      </c>
      <c r="AF67" t="str">
        <f t="shared" ca="1" si="21"/>
        <v>NoTarg</v>
      </c>
      <c r="AG67" t="str">
        <f t="shared" ca="1" si="22"/>
        <v>NoWaive</v>
      </c>
      <c r="AH67" t="str">
        <f t="shared" ca="1" si="23"/>
        <v>NTR</v>
      </c>
    </row>
    <row r="68" spans="1:34" x14ac:dyDescent="0.3">
      <c r="A68">
        <f t="shared" si="16"/>
        <v>2</v>
      </c>
      <c r="B68">
        <f t="shared" si="17"/>
        <v>1</v>
      </c>
      <c r="C68" s="4">
        <f t="shared" ca="1" si="18"/>
        <v>96226</v>
      </c>
      <c r="D68">
        <v>96226</v>
      </c>
      <c r="E68" t="s">
        <v>18</v>
      </c>
      <c r="F68" t="s">
        <v>19</v>
      </c>
      <c r="G68" t="s">
        <v>442</v>
      </c>
      <c r="H68" t="s">
        <v>94</v>
      </c>
      <c r="J68" t="s">
        <v>123</v>
      </c>
      <c r="K68" t="str">
        <f t="shared" ca="1" si="19"/>
        <v>NTR</v>
      </c>
      <c r="L68" t="s">
        <v>484</v>
      </c>
      <c r="M68" t="s">
        <v>484</v>
      </c>
      <c r="N68" t="s">
        <v>519</v>
      </c>
      <c r="Q68" t="s">
        <v>21</v>
      </c>
      <c r="S68" t="s">
        <v>269</v>
      </c>
      <c r="T68" t="s">
        <v>23</v>
      </c>
      <c r="U68" t="s">
        <v>22</v>
      </c>
      <c r="V68" t="s">
        <v>29</v>
      </c>
      <c r="W68" t="s">
        <v>44</v>
      </c>
      <c r="X68" t="s">
        <v>188</v>
      </c>
      <c r="Y68" t="s">
        <v>484</v>
      </c>
      <c r="AA68" s="2">
        <v>42787.284178240741</v>
      </c>
      <c r="AB68" s="2">
        <v>42788.385162037041</v>
      </c>
      <c r="AD68">
        <v>3</v>
      </c>
      <c r="AE68" t="str">
        <f t="shared" ca="1" si="20"/>
        <v>NTR</v>
      </c>
      <c r="AF68" t="str">
        <f t="shared" ca="1" si="21"/>
        <v>NoTarg</v>
      </c>
      <c r="AG68" t="str">
        <f t="shared" ca="1" si="22"/>
        <v>NoWaive</v>
      </c>
      <c r="AH68" t="str">
        <f t="shared" ca="1" si="23"/>
        <v>NTR</v>
      </c>
    </row>
    <row r="69" spans="1:34" x14ac:dyDescent="0.3">
      <c r="A69">
        <f t="shared" si="16"/>
        <v>349</v>
      </c>
      <c r="B69">
        <f t="shared" si="17"/>
        <v>98</v>
      </c>
      <c r="C69" s="4">
        <f t="shared" ca="1" si="18"/>
        <v>78244</v>
      </c>
      <c r="D69">
        <v>78244</v>
      </c>
      <c r="E69" t="s">
        <v>155</v>
      </c>
      <c r="F69" t="s">
        <v>19</v>
      </c>
      <c r="G69" t="s">
        <v>83</v>
      </c>
      <c r="H69" t="s">
        <v>94</v>
      </c>
      <c r="I69" t="s">
        <v>30</v>
      </c>
      <c r="J69" t="s">
        <v>123</v>
      </c>
      <c r="K69" t="str">
        <f t="shared" ca="1" si="19"/>
        <v>.</v>
      </c>
      <c r="L69" t="s">
        <v>484</v>
      </c>
      <c r="M69" t="s">
        <v>484</v>
      </c>
      <c r="N69" t="s">
        <v>353</v>
      </c>
      <c r="Q69" t="s">
        <v>82</v>
      </c>
      <c r="S69" t="s">
        <v>269</v>
      </c>
      <c r="T69" t="s">
        <v>36</v>
      </c>
      <c r="U69" t="s">
        <v>35</v>
      </c>
      <c r="V69" t="s">
        <v>43</v>
      </c>
      <c r="W69" t="s">
        <v>65</v>
      </c>
      <c r="X69" t="s">
        <v>272</v>
      </c>
      <c r="Y69" t="s">
        <v>100</v>
      </c>
      <c r="AA69" s="2">
        <v>42433.348449074074</v>
      </c>
      <c r="AB69" s="2">
        <v>42689.149375000001</v>
      </c>
      <c r="AD69">
        <v>3</v>
      </c>
      <c r="AE69" t="str">
        <f t="shared" ca="1" si="20"/>
        <v>Protocols-NFS</v>
      </c>
      <c r="AF69" t="str">
        <f t="shared" ca="1" si="21"/>
        <v xml:space="preserve"> ---</v>
      </c>
      <c r="AG69" t="str">
        <f t="shared" ca="1" si="22"/>
        <v>NoWaive</v>
      </c>
      <c r="AH69" t="str">
        <f t="shared" ca="1" si="23"/>
        <v>P2</v>
      </c>
    </row>
    <row r="70" spans="1:34" x14ac:dyDescent="0.3">
      <c r="A70">
        <f t="shared" si="16"/>
        <v>7</v>
      </c>
      <c r="B70">
        <f t="shared" si="17"/>
        <v>7</v>
      </c>
      <c r="C70" s="4">
        <f t="shared" ca="1" si="18"/>
        <v>96030</v>
      </c>
      <c r="D70">
        <v>96030</v>
      </c>
      <c r="E70" t="s">
        <v>447</v>
      </c>
      <c r="F70" t="s">
        <v>19</v>
      </c>
      <c r="G70" t="s">
        <v>442</v>
      </c>
      <c r="H70" t="s">
        <v>112</v>
      </c>
      <c r="J70" t="s">
        <v>123</v>
      </c>
      <c r="K70" t="str">
        <f t="shared" ca="1" si="19"/>
        <v>.</v>
      </c>
      <c r="L70" t="s">
        <v>484</v>
      </c>
      <c r="M70" t="s">
        <v>484</v>
      </c>
      <c r="N70" t="s">
        <v>461</v>
      </c>
      <c r="Q70" t="s">
        <v>82</v>
      </c>
      <c r="S70" t="s">
        <v>269</v>
      </c>
      <c r="T70" t="s">
        <v>51</v>
      </c>
      <c r="U70" t="s">
        <v>50</v>
      </c>
      <c r="V70" t="s">
        <v>82</v>
      </c>
      <c r="W70" t="s">
        <v>32</v>
      </c>
      <c r="X70" t="s">
        <v>272</v>
      </c>
      <c r="Y70" t="s">
        <v>484</v>
      </c>
      <c r="AA70" s="2">
        <v>42782.240347222221</v>
      </c>
      <c r="AB70" s="2">
        <v>42782.508668981478</v>
      </c>
      <c r="AD70">
        <v>3</v>
      </c>
      <c r="AE70" t="str">
        <f t="shared" ca="1" si="20"/>
        <v>Protocols-NFS</v>
      </c>
      <c r="AF70" t="str">
        <f t="shared" ca="1" si="21"/>
        <v xml:space="preserve"> ---</v>
      </c>
      <c r="AG70" t="str">
        <f t="shared" ca="1" si="22"/>
        <v>NoWaive</v>
      </c>
      <c r="AH70" t="str">
        <f t="shared" ca="1" si="23"/>
        <v>P1</v>
      </c>
    </row>
    <row r="71" spans="1:34" x14ac:dyDescent="0.3">
      <c r="A71">
        <f t="shared" si="16"/>
        <v>6</v>
      </c>
      <c r="B71">
        <f t="shared" si="17"/>
        <v>1</v>
      </c>
      <c r="C71" s="4">
        <f t="shared" ca="1" si="18"/>
        <v>96168</v>
      </c>
      <c r="D71">
        <v>96168</v>
      </c>
      <c r="E71" t="s">
        <v>315</v>
      </c>
      <c r="F71" t="s">
        <v>86</v>
      </c>
      <c r="G71" t="s">
        <v>509</v>
      </c>
      <c r="H71" t="s">
        <v>156</v>
      </c>
      <c r="J71" t="s">
        <v>123</v>
      </c>
      <c r="K71" t="str">
        <f t="shared" ca="1" si="19"/>
        <v>NTR</v>
      </c>
      <c r="L71" t="s">
        <v>484</v>
      </c>
      <c r="M71" t="s">
        <v>484</v>
      </c>
      <c r="N71" t="s">
        <v>520</v>
      </c>
      <c r="Q71" t="s">
        <v>21</v>
      </c>
      <c r="S71" t="s">
        <v>269</v>
      </c>
      <c r="T71" t="s">
        <v>23</v>
      </c>
      <c r="U71" t="s">
        <v>22</v>
      </c>
      <c r="V71" t="s">
        <v>29</v>
      </c>
      <c r="W71" t="s">
        <v>44</v>
      </c>
      <c r="X71" t="s">
        <v>456</v>
      </c>
      <c r="Y71" t="s">
        <v>484</v>
      </c>
      <c r="AA71" s="2">
        <v>42783.597025462965</v>
      </c>
      <c r="AB71" s="2">
        <v>42788.929270833331</v>
      </c>
      <c r="AD71">
        <v>5</v>
      </c>
      <c r="AE71" t="str">
        <f t="shared" ca="1" si="20"/>
        <v>NTR</v>
      </c>
      <c r="AF71" t="str">
        <f t="shared" ca="1" si="21"/>
        <v>NoTarg</v>
      </c>
      <c r="AG71" t="str">
        <f t="shared" ca="1" si="22"/>
        <v>NoWaive</v>
      </c>
      <c r="AH71" t="str">
        <f t="shared" ca="1" si="23"/>
        <v>NTR</v>
      </c>
    </row>
    <row r="72" spans="1:34" x14ac:dyDescent="0.3">
      <c r="A72">
        <f t="shared" si="16"/>
        <v>2</v>
      </c>
      <c r="B72">
        <f t="shared" si="17"/>
        <v>0</v>
      </c>
      <c r="C72" s="4">
        <f t="shared" ca="1" si="18"/>
        <v>96221</v>
      </c>
      <c r="D72">
        <v>96221</v>
      </c>
      <c r="E72" t="s">
        <v>18</v>
      </c>
      <c r="F72" t="s">
        <v>86</v>
      </c>
      <c r="G72" t="s">
        <v>92</v>
      </c>
      <c r="H72" t="s">
        <v>94</v>
      </c>
      <c r="J72" t="s">
        <v>123</v>
      </c>
      <c r="K72" t="str">
        <f t="shared" ca="1" si="19"/>
        <v>NTR</v>
      </c>
      <c r="L72" t="s">
        <v>484</v>
      </c>
      <c r="M72" t="s">
        <v>484</v>
      </c>
      <c r="N72" t="s">
        <v>521</v>
      </c>
      <c r="Q72" t="s">
        <v>21</v>
      </c>
      <c r="S72" t="s">
        <v>269</v>
      </c>
      <c r="T72" t="s">
        <v>36</v>
      </c>
      <c r="U72" t="s">
        <v>35</v>
      </c>
      <c r="V72" t="s">
        <v>29</v>
      </c>
      <c r="W72" t="s">
        <v>54</v>
      </c>
      <c r="X72" t="s">
        <v>522</v>
      </c>
      <c r="Y72" t="s">
        <v>484</v>
      </c>
      <c r="AA72" s="2">
        <v>42787.233252314814</v>
      </c>
      <c r="AB72" s="2">
        <v>42789.007962962962</v>
      </c>
      <c r="AD72">
        <v>6</v>
      </c>
      <c r="AE72" t="str">
        <f t="shared" ca="1" si="20"/>
        <v>NTR</v>
      </c>
      <c r="AF72" t="str">
        <f t="shared" ca="1" si="21"/>
        <v>NoTarg</v>
      </c>
      <c r="AG72" t="str">
        <f t="shared" ca="1" si="22"/>
        <v>NoWaive</v>
      </c>
      <c r="AH72" t="str">
        <f t="shared" ca="1" si="23"/>
        <v>NTR</v>
      </c>
    </row>
    <row r="73" spans="1:34" x14ac:dyDescent="0.3">
      <c r="A73">
        <f t="shared" si="16"/>
        <v>1</v>
      </c>
      <c r="B73">
        <f t="shared" si="17"/>
        <v>1</v>
      </c>
      <c r="C73" s="4">
        <f t="shared" ca="1" si="18"/>
        <v>96293</v>
      </c>
      <c r="D73">
        <v>96293</v>
      </c>
      <c r="E73" t="s">
        <v>405</v>
      </c>
      <c r="F73" t="s">
        <v>86</v>
      </c>
      <c r="G73" t="s">
        <v>266</v>
      </c>
      <c r="H73" t="s">
        <v>94</v>
      </c>
      <c r="I73" t="s">
        <v>68</v>
      </c>
      <c r="J73" t="s">
        <v>123</v>
      </c>
      <c r="K73" t="str">
        <f t="shared" ca="1" si="19"/>
        <v>NTR</v>
      </c>
      <c r="L73" t="s">
        <v>484</v>
      </c>
      <c r="M73" t="s">
        <v>484</v>
      </c>
      <c r="N73" t="s">
        <v>523</v>
      </c>
      <c r="O73" t="s">
        <v>123</v>
      </c>
      <c r="Q73" t="s">
        <v>21</v>
      </c>
      <c r="S73" t="s">
        <v>269</v>
      </c>
      <c r="T73" t="s">
        <v>23</v>
      </c>
      <c r="U73" t="s">
        <v>50</v>
      </c>
      <c r="V73" t="s">
        <v>82</v>
      </c>
      <c r="W73" t="s">
        <v>95</v>
      </c>
      <c r="X73" t="s">
        <v>327</v>
      </c>
      <c r="Y73" t="s">
        <v>484</v>
      </c>
      <c r="AA73" s="2">
        <v>42788.703981481478</v>
      </c>
      <c r="AB73" s="2">
        <v>42788.738263888888</v>
      </c>
      <c r="AD73">
        <v>2</v>
      </c>
      <c r="AE73" t="str">
        <f t="shared" ca="1" si="20"/>
        <v>NTR</v>
      </c>
      <c r="AF73" t="str">
        <f t="shared" ca="1" si="21"/>
        <v>NoTarg</v>
      </c>
      <c r="AG73" t="str">
        <f t="shared" ca="1" si="22"/>
        <v>NoWaive</v>
      </c>
      <c r="AH73" t="str">
        <f t="shared" ca="1" si="23"/>
        <v>NTR</v>
      </c>
    </row>
    <row r="74" spans="1:34" x14ac:dyDescent="0.3">
      <c r="A74">
        <f t="shared" si="16"/>
        <v>294</v>
      </c>
      <c r="B74">
        <f t="shared" si="17"/>
        <v>15</v>
      </c>
      <c r="C74" s="4">
        <f t="shared" ca="1" si="18"/>
        <v>81963</v>
      </c>
      <c r="D74">
        <v>81963</v>
      </c>
      <c r="E74" t="s">
        <v>18</v>
      </c>
      <c r="F74" t="s">
        <v>86</v>
      </c>
      <c r="G74" t="s">
        <v>87</v>
      </c>
      <c r="H74" t="s">
        <v>112</v>
      </c>
      <c r="I74" t="s">
        <v>30</v>
      </c>
      <c r="J74" t="s">
        <v>123</v>
      </c>
      <c r="K74" t="str">
        <f t="shared" ca="1" si="19"/>
        <v>.</v>
      </c>
      <c r="L74" t="s">
        <v>484</v>
      </c>
      <c r="M74" t="s">
        <v>484</v>
      </c>
      <c r="N74" t="s">
        <v>354</v>
      </c>
      <c r="O74">
        <v>10905</v>
      </c>
      <c r="Q74" t="s">
        <v>82</v>
      </c>
      <c r="S74" t="s">
        <v>269</v>
      </c>
      <c r="T74" t="s">
        <v>23</v>
      </c>
      <c r="U74" t="s">
        <v>22</v>
      </c>
      <c r="V74" t="s">
        <v>60</v>
      </c>
      <c r="W74" t="s">
        <v>26</v>
      </c>
      <c r="X74" t="s">
        <v>272</v>
      </c>
      <c r="Y74" t="s">
        <v>484</v>
      </c>
      <c r="AA74" s="2">
        <v>42489.026759259257</v>
      </c>
      <c r="AB74" s="2">
        <v>42774.287557870368</v>
      </c>
      <c r="AD74">
        <v>3</v>
      </c>
      <c r="AE74" t="str">
        <f t="shared" ca="1" si="20"/>
        <v>Protocols-SMB</v>
      </c>
      <c r="AF74" t="str">
        <f t="shared" ca="1" si="21"/>
        <v xml:space="preserve"> ---</v>
      </c>
      <c r="AG74" t="str">
        <f t="shared" ca="1" si="22"/>
        <v>NoWaive</v>
      </c>
      <c r="AH74" t="str">
        <f t="shared" ca="1" si="23"/>
        <v>P1</v>
      </c>
    </row>
    <row r="75" spans="1:34" x14ac:dyDescent="0.3">
      <c r="A75">
        <f t="shared" si="16"/>
        <v>289</v>
      </c>
      <c r="B75">
        <f t="shared" si="17"/>
        <v>33</v>
      </c>
      <c r="C75" s="4">
        <f t="shared" ca="1" si="18"/>
        <v>82178</v>
      </c>
      <c r="D75">
        <v>82178</v>
      </c>
      <c r="E75" t="s">
        <v>18</v>
      </c>
      <c r="F75" t="s">
        <v>86</v>
      </c>
      <c r="G75" t="s">
        <v>87</v>
      </c>
      <c r="H75" t="s">
        <v>112</v>
      </c>
      <c r="I75" t="s">
        <v>30</v>
      </c>
      <c r="J75" t="s">
        <v>123</v>
      </c>
      <c r="K75" t="str">
        <f t="shared" ca="1" si="19"/>
        <v>.</v>
      </c>
      <c r="L75" t="s">
        <v>484</v>
      </c>
      <c r="M75" t="s">
        <v>484</v>
      </c>
      <c r="N75" t="s">
        <v>355</v>
      </c>
      <c r="O75">
        <v>10938</v>
      </c>
      <c r="Q75" t="s">
        <v>82</v>
      </c>
      <c r="S75" t="s">
        <v>269</v>
      </c>
      <c r="T75" t="s">
        <v>36</v>
      </c>
      <c r="U75" t="s">
        <v>22</v>
      </c>
      <c r="V75" t="s">
        <v>60</v>
      </c>
      <c r="W75" t="s">
        <v>26</v>
      </c>
      <c r="X75" t="s">
        <v>272</v>
      </c>
      <c r="Y75" t="s">
        <v>484</v>
      </c>
      <c r="AA75" s="2">
        <v>42494.02715277778</v>
      </c>
      <c r="AB75" s="2">
        <v>42755.045428240737</v>
      </c>
      <c r="AD75">
        <v>2</v>
      </c>
      <c r="AE75" t="str">
        <f t="shared" ca="1" si="20"/>
        <v>Protocols-SMB</v>
      </c>
      <c r="AF75" t="str">
        <f t="shared" ca="1" si="21"/>
        <v xml:space="preserve"> ---</v>
      </c>
      <c r="AG75" t="str">
        <f t="shared" ca="1" si="22"/>
        <v>NoWaive</v>
      </c>
      <c r="AH75" t="str">
        <f t="shared" ca="1" si="23"/>
        <v>P1</v>
      </c>
    </row>
    <row r="76" spans="1:34" x14ac:dyDescent="0.3">
      <c r="A76">
        <f t="shared" si="16"/>
        <v>151</v>
      </c>
      <c r="B76">
        <f t="shared" si="17"/>
        <v>3</v>
      </c>
      <c r="C76" s="4">
        <f t="shared" ca="1" si="18"/>
        <v>89457</v>
      </c>
      <c r="D76">
        <v>89457</v>
      </c>
      <c r="E76" t="s">
        <v>399</v>
      </c>
      <c r="F76" t="s">
        <v>86</v>
      </c>
      <c r="G76" t="s">
        <v>92</v>
      </c>
      <c r="H76" t="s">
        <v>94</v>
      </c>
      <c r="I76" t="s">
        <v>30</v>
      </c>
      <c r="J76" t="s">
        <v>123</v>
      </c>
      <c r="K76" t="str">
        <f t="shared" ca="1" si="19"/>
        <v>.</v>
      </c>
      <c r="L76" t="s">
        <v>484</v>
      </c>
      <c r="M76" t="s">
        <v>484</v>
      </c>
      <c r="N76" t="s">
        <v>357</v>
      </c>
      <c r="Q76" t="s">
        <v>82</v>
      </c>
      <c r="S76" t="s">
        <v>269</v>
      </c>
      <c r="T76" t="s">
        <v>23</v>
      </c>
      <c r="U76" t="s">
        <v>22</v>
      </c>
      <c r="V76" t="s">
        <v>29</v>
      </c>
      <c r="W76" t="s">
        <v>44</v>
      </c>
      <c r="X76" t="s">
        <v>272</v>
      </c>
      <c r="Y76" t="s">
        <v>484</v>
      </c>
      <c r="AA76" s="2">
        <v>42635.30327546296</v>
      </c>
      <c r="AB76" s="2">
        <v>42786.250798611109</v>
      </c>
      <c r="AC76" t="s">
        <v>343</v>
      </c>
      <c r="AD76">
        <v>3</v>
      </c>
      <c r="AE76" t="str">
        <f t="shared" ca="1" si="20"/>
        <v>Protocols-SMB</v>
      </c>
      <c r="AF76" t="str">
        <f t="shared" ca="1" si="21"/>
        <v xml:space="preserve"> ---</v>
      </c>
      <c r="AG76" t="str">
        <f t="shared" ca="1" si="22"/>
        <v>NoWaive</v>
      </c>
      <c r="AH76" t="str">
        <f t="shared" ca="1" si="23"/>
        <v>P2</v>
      </c>
    </row>
    <row r="77" spans="1:34" x14ac:dyDescent="0.3">
      <c r="A77">
        <f t="shared" si="16"/>
        <v>116</v>
      </c>
      <c r="B77">
        <f t="shared" si="17"/>
        <v>15</v>
      </c>
      <c r="C77" s="4">
        <f t="shared" ca="1" si="18"/>
        <v>91457</v>
      </c>
      <c r="D77">
        <v>91457</v>
      </c>
      <c r="E77" t="s">
        <v>74</v>
      </c>
      <c r="F77" t="s">
        <v>86</v>
      </c>
      <c r="G77" t="s">
        <v>87</v>
      </c>
      <c r="H77" t="s">
        <v>94</v>
      </c>
      <c r="I77" t="s">
        <v>30</v>
      </c>
      <c r="J77" t="s">
        <v>123</v>
      </c>
      <c r="K77" t="str">
        <f t="shared" ca="1" si="19"/>
        <v>.</v>
      </c>
      <c r="L77" t="s">
        <v>484</v>
      </c>
      <c r="M77" t="s">
        <v>484</v>
      </c>
      <c r="N77" t="s">
        <v>358</v>
      </c>
      <c r="Q77" t="s">
        <v>82</v>
      </c>
      <c r="S77" t="s">
        <v>269</v>
      </c>
      <c r="T77" t="s">
        <v>36</v>
      </c>
      <c r="U77" t="s">
        <v>35</v>
      </c>
      <c r="V77" t="s">
        <v>29</v>
      </c>
      <c r="W77" t="s">
        <v>54</v>
      </c>
      <c r="X77" t="s">
        <v>272</v>
      </c>
      <c r="Y77" t="s">
        <v>100</v>
      </c>
      <c r="AA77" s="2">
        <v>42670.388807870368</v>
      </c>
      <c r="AB77" s="2">
        <v>42774.014224537037</v>
      </c>
      <c r="AD77">
        <v>5</v>
      </c>
      <c r="AE77" t="str">
        <f t="shared" ca="1" si="20"/>
        <v>Protocols-SMB</v>
      </c>
      <c r="AF77" t="str">
        <f t="shared" ca="1" si="21"/>
        <v xml:space="preserve"> ---</v>
      </c>
      <c r="AG77" t="str">
        <f t="shared" ca="1" si="22"/>
        <v>NoWaive</v>
      </c>
      <c r="AH77" t="str">
        <f t="shared" ca="1" si="23"/>
        <v>P2</v>
      </c>
    </row>
    <row r="78" spans="1:34" x14ac:dyDescent="0.3">
      <c r="A78">
        <f t="shared" si="16"/>
        <v>112</v>
      </c>
      <c r="B78">
        <f t="shared" si="17"/>
        <v>33</v>
      </c>
      <c r="C78" s="4">
        <f t="shared" ca="1" si="18"/>
        <v>91629</v>
      </c>
      <c r="D78">
        <v>91629</v>
      </c>
      <c r="E78" t="s">
        <v>18</v>
      </c>
      <c r="F78" t="s">
        <v>86</v>
      </c>
      <c r="G78" t="s">
        <v>92</v>
      </c>
      <c r="H78" t="s">
        <v>112</v>
      </c>
      <c r="I78" t="s">
        <v>30</v>
      </c>
      <c r="J78" t="s">
        <v>123</v>
      </c>
      <c r="K78" t="str">
        <f t="shared" ca="1" si="19"/>
        <v>.</v>
      </c>
      <c r="L78" t="s">
        <v>484</v>
      </c>
      <c r="M78" t="s">
        <v>484</v>
      </c>
      <c r="N78" t="s">
        <v>360</v>
      </c>
      <c r="O78">
        <v>12271</v>
      </c>
      <c r="Q78" t="s">
        <v>82</v>
      </c>
      <c r="S78" t="s">
        <v>269</v>
      </c>
      <c r="T78" t="s">
        <v>23</v>
      </c>
      <c r="U78" t="s">
        <v>22</v>
      </c>
      <c r="V78" t="s">
        <v>25</v>
      </c>
      <c r="W78" t="s">
        <v>26</v>
      </c>
      <c r="X78" t="s">
        <v>272</v>
      </c>
      <c r="Y78" t="s">
        <v>484</v>
      </c>
      <c r="AA78" s="2">
        <v>42675.623761574076</v>
      </c>
      <c r="AB78" s="2">
        <v>42755.023877314816</v>
      </c>
      <c r="AD78">
        <v>2</v>
      </c>
      <c r="AE78" t="str">
        <f t="shared" ca="1" si="20"/>
        <v>Protocols-SMB</v>
      </c>
      <c r="AF78" t="str">
        <f t="shared" ca="1" si="21"/>
        <v xml:space="preserve"> ---</v>
      </c>
      <c r="AG78" t="str">
        <f t="shared" ca="1" si="22"/>
        <v>NoWaive</v>
      </c>
      <c r="AH78" t="str">
        <f t="shared" ca="1" si="23"/>
        <v>P1</v>
      </c>
    </row>
    <row r="79" spans="1:34" x14ac:dyDescent="0.3">
      <c r="A79">
        <f t="shared" si="16"/>
        <v>33</v>
      </c>
      <c r="B79">
        <f t="shared" si="17"/>
        <v>9</v>
      </c>
      <c r="C79" s="4">
        <f t="shared" ca="1" si="18"/>
        <v>94832</v>
      </c>
      <c r="D79">
        <v>94832</v>
      </c>
      <c r="E79" t="s">
        <v>242</v>
      </c>
      <c r="F79" t="s">
        <v>86</v>
      </c>
      <c r="G79" t="s">
        <v>92</v>
      </c>
      <c r="H79" t="s">
        <v>184</v>
      </c>
      <c r="I79" t="s">
        <v>81</v>
      </c>
      <c r="J79" t="s">
        <v>123</v>
      </c>
      <c r="K79" t="str">
        <f t="shared" ca="1" si="19"/>
        <v>.</v>
      </c>
      <c r="L79" t="s">
        <v>484</v>
      </c>
      <c r="M79" t="s">
        <v>484</v>
      </c>
      <c r="N79" t="s">
        <v>270</v>
      </c>
      <c r="P79" t="s">
        <v>271</v>
      </c>
      <c r="Q79" t="s">
        <v>82</v>
      </c>
      <c r="S79" t="s">
        <v>269</v>
      </c>
      <c r="T79" t="s">
        <v>51</v>
      </c>
      <c r="U79" t="s">
        <v>22</v>
      </c>
      <c r="V79" t="s">
        <v>82</v>
      </c>
      <c r="W79" t="s">
        <v>54</v>
      </c>
      <c r="X79" t="s">
        <v>272</v>
      </c>
      <c r="Y79" t="s">
        <v>484</v>
      </c>
      <c r="AA79" s="2">
        <v>42755.471365740741</v>
      </c>
      <c r="AB79" s="2">
        <v>42780.311030092591</v>
      </c>
      <c r="AC79" t="s">
        <v>170</v>
      </c>
      <c r="AD79">
        <v>3</v>
      </c>
      <c r="AE79" t="str">
        <f t="shared" ca="1" si="20"/>
        <v>Protocols-SMB</v>
      </c>
      <c r="AF79" t="str">
        <f t="shared" ca="1" si="21"/>
        <v xml:space="preserve"> ---</v>
      </c>
      <c r="AG79" t="str">
        <f t="shared" ca="1" si="22"/>
        <v>NoWaive</v>
      </c>
      <c r="AH79" t="str">
        <f t="shared" ca="1" si="23"/>
        <v>P0</v>
      </c>
    </row>
    <row r="80" spans="1:34" x14ac:dyDescent="0.3">
      <c r="A80">
        <f t="shared" si="16"/>
        <v>33</v>
      </c>
      <c r="B80">
        <f t="shared" si="17"/>
        <v>15</v>
      </c>
      <c r="C80" s="4">
        <f t="shared" ca="1" si="18"/>
        <v>94835</v>
      </c>
      <c r="D80">
        <v>94835</v>
      </c>
      <c r="E80" t="s">
        <v>18</v>
      </c>
      <c r="F80" t="s">
        <v>86</v>
      </c>
      <c r="G80" t="s">
        <v>87</v>
      </c>
      <c r="H80" t="s">
        <v>112</v>
      </c>
      <c r="I80" t="s">
        <v>30</v>
      </c>
      <c r="J80" t="s">
        <v>123</v>
      </c>
      <c r="K80" t="str">
        <f t="shared" ca="1" si="19"/>
        <v>.</v>
      </c>
      <c r="L80" t="s">
        <v>484</v>
      </c>
      <c r="M80" t="s">
        <v>484</v>
      </c>
      <c r="N80" t="s">
        <v>363</v>
      </c>
      <c r="O80">
        <v>13183</v>
      </c>
      <c r="P80" t="s">
        <v>213</v>
      </c>
      <c r="Q80" t="s">
        <v>82</v>
      </c>
      <c r="S80" t="s">
        <v>269</v>
      </c>
      <c r="T80" t="s">
        <v>36</v>
      </c>
      <c r="U80" t="s">
        <v>35</v>
      </c>
      <c r="V80" t="s">
        <v>190</v>
      </c>
      <c r="W80" t="s">
        <v>26</v>
      </c>
      <c r="X80" t="s">
        <v>272</v>
      </c>
      <c r="Y80" t="s">
        <v>103</v>
      </c>
      <c r="AA80" s="2">
        <v>42755.484872685185</v>
      </c>
      <c r="AB80" s="2">
        <v>42774.014837962961</v>
      </c>
      <c r="AD80">
        <v>1</v>
      </c>
      <c r="AE80" t="str">
        <f t="shared" ca="1" si="20"/>
        <v>Protocols-SMB</v>
      </c>
      <c r="AF80" t="str">
        <f t="shared" ca="1" si="21"/>
        <v xml:space="preserve"> ---</v>
      </c>
      <c r="AG80" t="str">
        <f t="shared" ca="1" si="22"/>
        <v>NoWaive</v>
      </c>
      <c r="AH80" t="str">
        <f t="shared" ca="1" si="23"/>
        <v>P1</v>
      </c>
    </row>
    <row r="81" spans="1:34" x14ac:dyDescent="0.3">
      <c r="A81">
        <f t="shared" si="16"/>
        <v>26</v>
      </c>
      <c r="B81">
        <f t="shared" si="17"/>
        <v>2</v>
      </c>
      <c r="C81" s="4">
        <f t="shared" ca="1" si="18"/>
        <v>95135</v>
      </c>
      <c r="D81">
        <v>95135</v>
      </c>
      <c r="E81" t="s">
        <v>118</v>
      </c>
      <c r="F81" t="s">
        <v>86</v>
      </c>
      <c r="G81" t="s">
        <v>135</v>
      </c>
      <c r="H81" t="s">
        <v>184</v>
      </c>
      <c r="J81" t="s">
        <v>123</v>
      </c>
      <c r="K81" t="str">
        <f t="shared" ca="1" si="19"/>
        <v>.</v>
      </c>
      <c r="L81" t="s">
        <v>484</v>
      </c>
      <c r="M81" t="s">
        <v>484</v>
      </c>
      <c r="N81" t="s">
        <v>364</v>
      </c>
      <c r="P81" t="s">
        <v>212</v>
      </c>
      <c r="Q81" t="s">
        <v>82</v>
      </c>
      <c r="S81" t="s">
        <v>269</v>
      </c>
      <c r="T81" t="s">
        <v>36</v>
      </c>
      <c r="U81" t="s">
        <v>35</v>
      </c>
      <c r="V81" t="s">
        <v>29</v>
      </c>
      <c r="W81" t="s">
        <v>44</v>
      </c>
      <c r="X81" t="s">
        <v>272</v>
      </c>
      <c r="Y81" t="s">
        <v>484</v>
      </c>
      <c r="AA81" s="2">
        <v>42762.388159722221</v>
      </c>
      <c r="AB81" s="2">
        <v>42787.542916666665</v>
      </c>
      <c r="AC81" t="s">
        <v>214</v>
      </c>
      <c r="AD81">
        <v>4</v>
      </c>
      <c r="AE81" t="str">
        <f t="shared" ca="1" si="20"/>
        <v>Protocols-SMB</v>
      </c>
      <c r="AF81" t="str">
        <f t="shared" ca="1" si="21"/>
        <v xml:space="preserve"> ---</v>
      </c>
      <c r="AG81" t="str">
        <f t="shared" ca="1" si="22"/>
        <v>NoWaive</v>
      </c>
      <c r="AH81" t="str">
        <f t="shared" ca="1" si="23"/>
        <v>P0</v>
      </c>
    </row>
    <row r="82" spans="1:34" x14ac:dyDescent="0.3">
      <c r="A82">
        <f t="shared" si="16"/>
        <v>7</v>
      </c>
      <c r="B82">
        <f t="shared" si="17"/>
        <v>2</v>
      </c>
      <c r="C82" s="4">
        <f t="shared" ca="1" si="18"/>
        <v>96106</v>
      </c>
      <c r="D82">
        <v>96106</v>
      </c>
      <c r="E82" t="s">
        <v>141</v>
      </c>
      <c r="F82" t="s">
        <v>86</v>
      </c>
      <c r="G82" t="s">
        <v>87</v>
      </c>
      <c r="H82" t="s">
        <v>184</v>
      </c>
      <c r="J82" t="s">
        <v>123</v>
      </c>
      <c r="K82" t="str">
        <f t="shared" ca="1" si="19"/>
        <v>.</v>
      </c>
      <c r="L82" t="s">
        <v>484</v>
      </c>
      <c r="M82" t="s">
        <v>484</v>
      </c>
      <c r="N82" t="s">
        <v>462</v>
      </c>
      <c r="Q82" t="s">
        <v>82</v>
      </c>
      <c r="S82" t="s">
        <v>269</v>
      </c>
      <c r="T82" t="s">
        <v>36</v>
      </c>
      <c r="U82" t="s">
        <v>35</v>
      </c>
      <c r="V82" t="s">
        <v>29</v>
      </c>
      <c r="W82" t="s">
        <v>44</v>
      </c>
      <c r="X82" t="s">
        <v>405</v>
      </c>
      <c r="Y82" t="s">
        <v>103</v>
      </c>
      <c r="AA82" s="2">
        <v>42782.535891203705</v>
      </c>
      <c r="AB82" s="2">
        <v>42787.271412037036</v>
      </c>
      <c r="AC82" t="s">
        <v>402</v>
      </c>
      <c r="AD82">
        <v>1</v>
      </c>
      <c r="AE82" t="str">
        <f t="shared" ca="1" si="20"/>
        <v>Protocols-SMB</v>
      </c>
      <c r="AF82" t="str">
        <f t="shared" ca="1" si="21"/>
        <v xml:space="preserve"> ---</v>
      </c>
      <c r="AG82" t="str">
        <f t="shared" ca="1" si="22"/>
        <v>NoWaive</v>
      </c>
      <c r="AH82" t="str">
        <f t="shared" ca="1" si="23"/>
        <v>P2</v>
      </c>
    </row>
    <row r="83" spans="1:34" x14ac:dyDescent="0.3">
      <c r="A83">
        <f t="shared" si="16"/>
        <v>1</v>
      </c>
      <c r="B83">
        <f t="shared" si="17"/>
        <v>1</v>
      </c>
      <c r="C83" s="4">
        <f t="shared" ca="1" si="18"/>
        <v>96273</v>
      </c>
      <c r="D83">
        <v>96273</v>
      </c>
      <c r="E83" t="s">
        <v>91</v>
      </c>
      <c r="F83" t="s">
        <v>86</v>
      </c>
      <c r="G83" t="s">
        <v>266</v>
      </c>
      <c r="H83" t="s">
        <v>94</v>
      </c>
      <c r="J83" t="s">
        <v>123</v>
      </c>
      <c r="K83" t="str">
        <f t="shared" ca="1" si="19"/>
        <v>NTR</v>
      </c>
      <c r="L83" t="s">
        <v>484</v>
      </c>
      <c r="M83" t="s">
        <v>484</v>
      </c>
      <c r="N83" t="s">
        <v>543</v>
      </c>
      <c r="Q83" t="s">
        <v>82</v>
      </c>
      <c r="S83" t="s">
        <v>269</v>
      </c>
      <c r="T83" t="s">
        <v>23</v>
      </c>
      <c r="U83" t="s">
        <v>22</v>
      </c>
      <c r="V83" t="s">
        <v>82</v>
      </c>
      <c r="W83" t="s">
        <v>95</v>
      </c>
      <c r="X83" t="s">
        <v>544</v>
      </c>
      <c r="Y83" t="s">
        <v>484</v>
      </c>
      <c r="AA83" s="2">
        <v>42788.244791666664</v>
      </c>
      <c r="AB83" s="2">
        <v>42788.27857638889</v>
      </c>
      <c r="AD83">
        <v>3</v>
      </c>
      <c r="AE83" t="str">
        <f t="shared" ca="1" si="20"/>
        <v>NTR</v>
      </c>
      <c r="AF83" t="str">
        <f t="shared" ca="1" si="21"/>
        <v>NoTarg</v>
      </c>
      <c r="AG83" t="str">
        <f t="shared" ca="1" si="22"/>
        <v>NoWaive</v>
      </c>
      <c r="AH83" t="str">
        <f t="shared" ca="1" si="23"/>
        <v>NTR</v>
      </c>
    </row>
    <row r="84" spans="1:34" x14ac:dyDescent="0.3">
      <c r="A84">
        <f t="shared" si="16"/>
        <v>1</v>
      </c>
      <c r="B84">
        <f t="shared" si="17"/>
        <v>1</v>
      </c>
      <c r="C84" s="4">
        <f t="shared" ca="1" si="18"/>
        <v>96279</v>
      </c>
      <c r="D84">
        <v>96279</v>
      </c>
      <c r="E84" t="s">
        <v>265</v>
      </c>
      <c r="F84" t="s">
        <v>86</v>
      </c>
      <c r="G84" t="s">
        <v>87</v>
      </c>
      <c r="H84" t="s">
        <v>184</v>
      </c>
      <c r="I84" t="s">
        <v>249</v>
      </c>
      <c r="J84" t="s">
        <v>123</v>
      </c>
      <c r="K84" t="str">
        <f t="shared" ca="1" si="19"/>
        <v>NTR</v>
      </c>
      <c r="L84" t="s">
        <v>484</v>
      </c>
      <c r="M84" t="s">
        <v>484</v>
      </c>
      <c r="N84" t="s">
        <v>545</v>
      </c>
      <c r="Q84" t="s">
        <v>82</v>
      </c>
      <c r="S84" t="s">
        <v>269</v>
      </c>
      <c r="T84" t="s">
        <v>36</v>
      </c>
      <c r="U84" t="s">
        <v>22</v>
      </c>
      <c r="V84" t="s">
        <v>82</v>
      </c>
      <c r="W84" t="s">
        <v>90</v>
      </c>
      <c r="X84" t="s">
        <v>405</v>
      </c>
      <c r="Y84" t="s">
        <v>100</v>
      </c>
      <c r="AA84" s="2">
        <v>42788.363287037035</v>
      </c>
      <c r="AB84" s="2">
        <v>42788.363287037035</v>
      </c>
      <c r="AD84">
        <v>1</v>
      </c>
      <c r="AE84" t="str">
        <f t="shared" ca="1" si="20"/>
        <v>NTR</v>
      </c>
      <c r="AF84" t="str">
        <f t="shared" ca="1" si="21"/>
        <v>NoTarg</v>
      </c>
      <c r="AG84" t="str">
        <f t="shared" ca="1" si="22"/>
        <v>NoWaive</v>
      </c>
      <c r="AH84" t="str">
        <f t="shared" ca="1" si="23"/>
        <v>NTR</v>
      </c>
    </row>
    <row r="85" spans="1:34" x14ac:dyDescent="0.3">
      <c r="A85">
        <f t="shared" si="16"/>
        <v>1</v>
      </c>
      <c r="B85">
        <f t="shared" si="17"/>
        <v>1</v>
      </c>
      <c r="C85" s="4">
        <f t="shared" ca="1" si="18"/>
        <v>96289</v>
      </c>
      <c r="D85">
        <v>96289</v>
      </c>
      <c r="E85" t="s">
        <v>91</v>
      </c>
      <c r="F85" t="s">
        <v>86</v>
      </c>
      <c r="G85" t="s">
        <v>266</v>
      </c>
      <c r="H85" t="s">
        <v>184</v>
      </c>
      <c r="J85" t="s">
        <v>123</v>
      </c>
      <c r="K85" t="str">
        <f t="shared" ca="1" si="19"/>
        <v>NTR</v>
      </c>
      <c r="L85" t="s">
        <v>484</v>
      </c>
      <c r="M85" t="s">
        <v>484</v>
      </c>
      <c r="N85" t="s">
        <v>546</v>
      </c>
      <c r="Q85" t="s">
        <v>82</v>
      </c>
      <c r="S85" t="s">
        <v>269</v>
      </c>
      <c r="T85" t="s">
        <v>23</v>
      </c>
      <c r="U85" t="s">
        <v>22</v>
      </c>
      <c r="V85" t="s">
        <v>82</v>
      </c>
      <c r="W85" t="s">
        <v>95</v>
      </c>
      <c r="X85" t="s">
        <v>267</v>
      </c>
      <c r="Y85" t="s">
        <v>103</v>
      </c>
      <c r="AA85" s="2">
        <v>42788.569756944446</v>
      </c>
      <c r="AB85" s="2">
        <v>42788.588692129626</v>
      </c>
      <c r="AD85">
        <v>3</v>
      </c>
      <c r="AE85" t="str">
        <f t="shared" ca="1" si="20"/>
        <v>NTR</v>
      </c>
      <c r="AF85" t="str">
        <f t="shared" ca="1" si="21"/>
        <v>NoTarg</v>
      </c>
      <c r="AG85" t="str">
        <f t="shared" ca="1" si="22"/>
        <v>NoWaive</v>
      </c>
      <c r="AH85" t="str">
        <f t="shared" ca="1" si="23"/>
        <v>NTR</v>
      </c>
    </row>
    <row r="86" spans="1:34" x14ac:dyDescent="0.3">
      <c r="A86">
        <f t="shared" si="16"/>
        <v>47</v>
      </c>
      <c r="B86">
        <f t="shared" si="17"/>
        <v>33</v>
      </c>
      <c r="C86" s="4">
        <f t="shared" ca="1" si="18"/>
        <v>94268</v>
      </c>
      <c r="D86">
        <v>94268</v>
      </c>
      <c r="E86" t="s">
        <v>181</v>
      </c>
      <c r="F86" t="s">
        <v>55</v>
      </c>
      <c r="G86" t="s">
        <v>182</v>
      </c>
      <c r="H86" t="s">
        <v>112</v>
      </c>
      <c r="I86" t="s">
        <v>30</v>
      </c>
      <c r="J86" t="s">
        <v>123</v>
      </c>
      <c r="K86" t="str">
        <f t="shared" ca="1" si="19"/>
        <v>.</v>
      </c>
      <c r="L86" t="s">
        <v>484</v>
      </c>
      <c r="M86" t="s">
        <v>484</v>
      </c>
      <c r="N86" t="s">
        <v>368</v>
      </c>
      <c r="O86">
        <v>12452</v>
      </c>
      <c r="Q86" t="s">
        <v>82</v>
      </c>
      <c r="S86" t="s">
        <v>269</v>
      </c>
      <c r="T86" t="s">
        <v>36</v>
      </c>
      <c r="U86" t="s">
        <v>35</v>
      </c>
      <c r="V86" t="s">
        <v>25</v>
      </c>
      <c r="W86" t="s">
        <v>26</v>
      </c>
      <c r="X86" t="s">
        <v>218</v>
      </c>
      <c r="Y86" t="s">
        <v>484</v>
      </c>
      <c r="AA86" s="2">
        <v>42741.246898148151</v>
      </c>
      <c r="AB86" s="2">
        <v>42755.022685185184</v>
      </c>
      <c r="AD86">
        <v>3</v>
      </c>
      <c r="AE86" t="str">
        <f t="shared" ca="1" si="20"/>
        <v>Snapshots</v>
      </c>
      <c r="AF86" t="str">
        <f t="shared" ca="1" si="21"/>
        <v xml:space="preserve"> ---</v>
      </c>
      <c r="AG86" t="str">
        <f t="shared" ca="1" si="22"/>
        <v>NoWaive</v>
      </c>
      <c r="AH86" t="str">
        <f t="shared" ca="1" si="23"/>
        <v>P1</v>
      </c>
    </row>
    <row r="87" spans="1:34" x14ac:dyDescent="0.3">
      <c r="A87">
        <f t="shared" si="16"/>
        <v>35</v>
      </c>
      <c r="B87">
        <f t="shared" si="17"/>
        <v>15</v>
      </c>
      <c r="C87" s="4">
        <f t="shared" ca="1" si="18"/>
        <v>94695</v>
      </c>
      <c r="D87">
        <v>94695</v>
      </c>
      <c r="E87" t="s">
        <v>181</v>
      </c>
      <c r="F87" t="s">
        <v>55</v>
      </c>
      <c r="G87" t="s">
        <v>182</v>
      </c>
      <c r="H87" t="s">
        <v>184</v>
      </c>
      <c r="I87" t="s">
        <v>245</v>
      </c>
      <c r="J87" t="s">
        <v>123</v>
      </c>
      <c r="K87" t="str">
        <f t="shared" ca="1" si="19"/>
        <v>.</v>
      </c>
      <c r="L87" t="s">
        <v>484</v>
      </c>
      <c r="M87" t="s">
        <v>484</v>
      </c>
      <c r="N87" t="s">
        <v>369</v>
      </c>
      <c r="O87">
        <v>12452</v>
      </c>
      <c r="Q87" t="s">
        <v>82</v>
      </c>
      <c r="S87" t="s">
        <v>269</v>
      </c>
      <c r="T87" t="s">
        <v>36</v>
      </c>
      <c r="U87" t="s">
        <v>35</v>
      </c>
      <c r="V87" t="s">
        <v>190</v>
      </c>
      <c r="W87" t="s">
        <v>26</v>
      </c>
      <c r="X87" t="s">
        <v>218</v>
      </c>
      <c r="Y87" t="s">
        <v>484</v>
      </c>
      <c r="AA87" s="2">
        <v>42753.19122685185</v>
      </c>
      <c r="AB87" s="2">
        <v>42774.037997685184</v>
      </c>
      <c r="AD87">
        <v>4</v>
      </c>
      <c r="AE87" t="str">
        <f t="shared" ca="1" si="20"/>
        <v>Snapshots</v>
      </c>
      <c r="AF87" t="str">
        <f t="shared" ca="1" si="21"/>
        <v xml:space="preserve"> ---</v>
      </c>
      <c r="AG87" t="str">
        <f t="shared" ca="1" si="22"/>
        <v>NoWaive</v>
      </c>
      <c r="AH87" t="str">
        <f t="shared" ca="1" si="23"/>
        <v>P0</v>
      </c>
    </row>
    <row r="88" spans="1:34" x14ac:dyDescent="0.3">
      <c r="A88">
        <f t="shared" si="16"/>
        <v>23</v>
      </c>
      <c r="B88">
        <f t="shared" si="17"/>
        <v>15</v>
      </c>
      <c r="C88" s="4">
        <f t="shared" ca="1" si="18"/>
        <v>95184</v>
      </c>
      <c r="D88">
        <v>95184</v>
      </c>
      <c r="E88" t="s">
        <v>218</v>
      </c>
      <c r="F88" t="s">
        <v>55</v>
      </c>
      <c r="G88" t="s">
        <v>182</v>
      </c>
      <c r="H88" t="s">
        <v>184</v>
      </c>
      <c r="I88" t="s">
        <v>245</v>
      </c>
      <c r="J88" t="s">
        <v>123</v>
      </c>
      <c r="K88" t="str">
        <f t="shared" ca="1" si="19"/>
        <v>.</v>
      </c>
      <c r="L88" t="s">
        <v>484</v>
      </c>
      <c r="M88" t="s">
        <v>276</v>
      </c>
      <c r="N88" t="s">
        <v>370</v>
      </c>
      <c r="Q88" t="s">
        <v>82</v>
      </c>
      <c r="S88" t="s">
        <v>269</v>
      </c>
      <c r="T88" t="s">
        <v>36</v>
      </c>
      <c r="U88" t="s">
        <v>22</v>
      </c>
      <c r="V88" t="s">
        <v>29</v>
      </c>
      <c r="W88" t="s">
        <v>44</v>
      </c>
      <c r="X88" t="s">
        <v>181</v>
      </c>
      <c r="Y88" t="s">
        <v>103</v>
      </c>
      <c r="AA88" s="2">
        <v>42765.308599537035</v>
      </c>
      <c r="AB88" s="2">
        <v>42774.117118055554</v>
      </c>
      <c r="AD88">
        <v>4</v>
      </c>
      <c r="AE88" t="str">
        <f t="shared" ca="1" si="20"/>
        <v>Snapshots</v>
      </c>
      <c r="AF88" t="str">
        <f t="shared" ca="1" si="21"/>
        <v>Avitus_1.4.0.55-20170215</v>
      </c>
      <c r="AG88" t="str">
        <f t="shared" ca="1" si="22"/>
        <v>NoWaive</v>
      </c>
      <c r="AH88" t="str">
        <f t="shared" ca="1" si="23"/>
        <v>P0</v>
      </c>
    </row>
    <row r="89" spans="1:34" x14ac:dyDescent="0.3">
      <c r="A89">
        <f t="shared" si="16"/>
        <v>21</v>
      </c>
      <c r="B89">
        <f t="shared" si="17"/>
        <v>15</v>
      </c>
      <c r="C89" s="4">
        <f t="shared" ca="1" si="18"/>
        <v>95373</v>
      </c>
      <c r="D89">
        <v>95373</v>
      </c>
      <c r="E89" t="s">
        <v>218</v>
      </c>
      <c r="F89" t="s">
        <v>55</v>
      </c>
      <c r="G89" t="s">
        <v>182</v>
      </c>
      <c r="H89" t="s">
        <v>94</v>
      </c>
      <c r="I89" t="s">
        <v>247</v>
      </c>
      <c r="J89" t="s">
        <v>123</v>
      </c>
      <c r="K89" t="str">
        <f t="shared" ca="1" si="19"/>
        <v>.</v>
      </c>
      <c r="L89" t="s">
        <v>484</v>
      </c>
      <c r="M89" t="s">
        <v>484</v>
      </c>
      <c r="N89" t="s">
        <v>371</v>
      </c>
      <c r="Q89" t="s">
        <v>82</v>
      </c>
      <c r="S89" t="s">
        <v>269</v>
      </c>
      <c r="T89" t="s">
        <v>23</v>
      </c>
      <c r="U89" t="s">
        <v>22</v>
      </c>
      <c r="V89" t="s">
        <v>29</v>
      </c>
      <c r="W89" t="s">
        <v>44</v>
      </c>
      <c r="X89" t="s">
        <v>218</v>
      </c>
      <c r="Y89" t="s">
        <v>484</v>
      </c>
      <c r="AA89" s="2">
        <v>42768.238217592596</v>
      </c>
      <c r="AB89" s="2">
        <v>42774.020324074074</v>
      </c>
      <c r="AD89">
        <v>2</v>
      </c>
      <c r="AE89" t="str">
        <f t="shared" ca="1" si="20"/>
        <v>Snapshots</v>
      </c>
      <c r="AF89" t="str">
        <f t="shared" ca="1" si="21"/>
        <v xml:space="preserve"> ---</v>
      </c>
      <c r="AG89" t="str">
        <f t="shared" ca="1" si="22"/>
        <v>NoWaive</v>
      </c>
      <c r="AH89" t="str">
        <f t="shared" ca="1" si="23"/>
        <v>P2</v>
      </c>
    </row>
    <row r="90" spans="1:34" x14ac:dyDescent="0.3">
      <c r="A90">
        <f t="shared" si="16"/>
        <v>10</v>
      </c>
      <c r="B90">
        <f t="shared" si="17"/>
        <v>9</v>
      </c>
      <c r="C90" s="4">
        <f t="shared" ca="1" si="18"/>
        <v>95780</v>
      </c>
      <c r="D90">
        <v>95780</v>
      </c>
      <c r="E90" t="s">
        <v>217</v>
      </c>
      <c r="F90" t="s">
        <v>55</v>
      </c>
      <c r="G90" t="s">
        <v>182</v>
      </c>
      <c r="H90" t="s">
        <v>184</v>
      </c>
      <c r="I90" t="s">
        <v>245</v>
      </c>
      <c r="J90" t="s">
        <v>123</v>
      </c>
      <c r="L90" t="s">
        <v>484</v>
      </c>
      <c r="M90" t="s">
        <v>278</v>
      </c>
      <c r="N90" t="s">
        <v>372</v>
      </c>
      <c r="Q90" t="s">
        <v>82</v>
      </c>
      <c r="S90" t="s">
        <v>269</v>
      </c>
      <c r="T90" t="s">
        <v>23</v>
      </c>
      <c r="U90" t="s">
        <v>22</v>
      </c>
      <c r="V90" t="s">
        <v>29</v>
      </c>
      <c r="W90" t="s">
        <v>44</v>
      </c>
      <c r="X90" t="s">
        <v>218</v>
      </c>
      <c r="Y90" t="s">
        <v>484</v>
      </c>
      <c r="AA90" s="2">
        <v>42779.104201388887</v>
      </c>
      <c r="AB90" s="2">
        <v>42780.260717592595</v>
      </c>
      <c r="AD90">
        <v>2</v>
      </c>
      <c r="AE90" t="str">
        <f t="shared" ca="1" si="20"/>
        <v>Snapshots</v>
      </c>
      <c r="AF90" t="str">
        <f t="shared" ca="1" si="21"/>
        <v>Avitus_1.4.0.56-20170222</v>
      </c>
      <c r="AG90" t="str">
        <f t="shared" ca="1" si="22"/>
        <v>NoWaive</v>
      </c>
      <c r="AH90" t="str">
        <f t="shared" ca="1" si="23"/>
        <v>P0</v>
      </c>
    </row>
    <row r="91" spans="1:34" x14ac:dyDescent="0.3">
      <c r="C91" s="4">
        <f t="shared" ca="1" si="18"/>
        <v>0</v>
      </c>
      <c r="J91" t="s">
        <v>123</v>
      </c>
      <c r="AE91">
        <f t="shared" ca="1" si="20"/>
        <v>0</v>
      </c>
      <c r="AF91">
        <f t="shared" ca="1" si="21"/>
        <v>0</v>
      </c>
      <c r="AG91" t="str">
        <f t="shared" ca="1" si="22"/>
        <v>NoWaive</v>
      </c>
      <c r="AH91">
        <f t="shared" ca="1" si="23"/>
        <v>0</v>
      </c>
    </row>
    <row r="92" spans="1:34" x14ac:dyDescent="0.3">
      <c r="C92" s="4">
        <f t="shared" ca="1" si="18"/>
        <v>0</v>
      </c>
      <c r="J92" t="s">
        <v>123</v>
      </c>
      <c r="AE92">
        <f t="shared" ca="1" si="20"/>
        <v>0</v>
      </c>
      <c r="AF92">
        <f t="shared" ca="1" si="21"/>
        <v>0</v>
      </c>
      <c r="AG92" t="str">
        <f t="shared" ca="1" si="22"/>
        <v>NoWaive</v>
      </c>
      <c r="AH92">
        <f t="shared" ca="1" si="23"/>
        <v>0</v>
      </c>
    </row>
    <row r="93" spans="1:34" x14ac:dyDescent="0.3">
      <c r="C93" s="4">
        <f t="shared" ca="1" si="18"/>
        <v>0</v>
      </c>
      <c r="J93" t="s">
        <v>123</v>
      </c>
      <c r="AE93">
        <f t="shared" ca="1" si="20"/>
        <v>0</v>
      </c>
      <c r="AF93">
        <f t="shared" ca="1" si="21"/>
        <v>0</v>
      </c>
      <c r="AG93" t="str">
        <f t="shared" ca="1" si="22"/>
        <v>NoWaive</v>
      </c>
      <c r="AH93">
        <f t="shared" ca="1" si="23"/>
        <v>0</v>
      </c>
    </row>
    <row r="94" spans="1:34" x14ac:dyDescent="0.3">
      <c r="C94" s="4">
        <f t="shared" ca="1" si="18"/>
        <v>0</v>
      </c>
      <c r="J94" t="s">
        <v>123</v>
      </c>
    </row>
    <row r="95" spans="1:34" x14ac:dyDescent="0.3">
      <c r="C95" s="4">
        <f t="shared" ca="1" si="18"/>
        <v>0</v>
      </c>
      <c r="J95" t="s">
        <v>123</v>
      </c>
    </row>
    <row r="96" spans="1:34" x14ac:dyDescent="0.3">
      <c r="C96" s="4">
        <f t="shared" ca="1" si="18"/>
        <v>0</v>
      </c>
      <c r="J96" t="s">
        <v>123</v>
      </c>
    </row>
    <row r="97" spans="2:14" x14ac:dyDescent="0.3">
      <c r="C97" s="4">
        <f t="shared" ca="1" si="18"/>
        <v>0</v>
      </c>
      <c r="J97" t="s">
        <v>123</v>
      </c>
    </row>
    <row r="98" spans="2:14" x14ac:dyDescent="0.3">
      <c r="C98" s="4">
        <f t="shared" ca="1" si="18"/>
        <v>0</v>
      </c>
      <c r="J98" t="s">
        <v>123</v>
      </c>
    </row>
    <row r="99" spans="2:14" x14ac:dyDescent="0.3">
      <c r="C99" s="4">
        <f t="shared" ca="1" si="18"/>
        <v>0</v>
      </c>
      <c r="J99" t="s">
        <v>123</v>
      </c>
    </row>
    <row r="100" spans="2:14" x14ac:dyDescent="0.3">
      <c r="C100" s="4">
        <f t="shared" ca="1" si="18"/>
        <v>0</v>
      </c>
      <c r="J100" t="s">
        <v>123</v>
      </c>
    </row>
    <row r="103" spans="2:14" x14ac:dyDescent="0.3">
      <c r="B103">
        <f>SUBTOTAL(3,D2:D101)</f>
        <v>89</v>
      </c>
      <c r="K103" t="s">
        <v>547</v>
      </c>
    </row>
    <row r="104" spans="2:14" x14ac:dyDescent="0.3">
      <c r="G104" t="s">
        <v>153</v>
      </c>
      <c r="I104" t="str">
        <f>CONCATENATE(MID($K$103,11,5), " Report")</f>
        <v>02-21 Report</v>
      </c>
      <c r="K104" s="6">
        <v>42789</v>
      </c>
    </row>
    <row r="105" spans="2:14" x14ac:dyDescent="0.3">
      <c r="F105" t="s">
        <v>150</v>
      </c>
      <c r="G105">
        <f ca="1">COUNTIFS(K2:K81,"=NTR")</f>
        <v>14</v>
      </c>
      <c r="I105">
        <f ca="1">INDIRECT("'" &amp; $K$103 &amp; "'!$i" &amp; ROW())</f>
        <v>80</v>
      </c>
      <c r="K105" s="7">
        <f ca="1">TODAY()</f>
        <v>42902</v>
      </c>
    </row>
    <row r="106" spans="2:14" x14ac:dyDescent="0.3">
      <c r="F106" t="s">
        <v>151</v>
      </c>
      <c r="G106">
        <f>COUNTIFS(A2:A81,"&lt;3")</f>
        <v>14</v>
      </c>
      <c r="I106">
        <f t="shared" ref="I106:I111" ca="1" si="24">INDIRECT("'" &amp; $K$103 &amp; "'!$i" &amp; ROW())</f>
        <v>16</v>
      </c>
      <c r="K106" s="7"/>
    </row>
    <row r="107" spans="2:14" x14ac:dyDescent="0.3">
      <c r="F107" t="s">
        <v>157</v>
      </c>
      <c r="G107">
        <f>COUNTIFS(B2:B81,"&gt;7",B2:B81,"&lt;400")-11</f>
        <v>15</v>
      </c>
      <c r="I107">
        <f t="shared" ca="1" si="24"/>
        <v>15</v>
      </c>
    </row>
    <row r="108" spans="2:14" x14ac:dyDescent="0.3">
      <c r="F108" t="s">
        <v>152</v>
      </c>
      <c r="G108">
        <f>COUNTIFS(L2:L81,"=Waiver*")</f>
        <v>0</v>
      </c>
      <c r="I108">
        <f t="shared" ca="1" si="24"/>
        <v>0</v>
      </c>
    </row>
    <row r="109" spans="2:14" x14ac:dyDescent="0.3">
      <c r="F109" t="s">
        <v>158</v>
      </c>
      <c r="G109">
        <f>COUNTA(D2:D104)</f>
        <v>89</v>
      </c>
      <c r="I109">
        <f t="shared" ca="1" si="24"/>
        <v>86</v>
      </c>
    </row>
    <row r="110" spans="2:14" x14ac:dyDescent="0.3">
      <c r="F110" t="s">
        <v>159</v>
      </c>
      <c r="G110">
        <v>25</v>
      </c>
      <c r="I110">
        <f t="shared" ca="1" si="24"/>
        <v>25</v>
      </c>
    </row>
    <row r="111" spans="2:14" s="1" customFormat="1" x14ac:dyDescent="0.3">
      <c r="F111" s="1" t="s">
        <v>21</v>
      </c>
      <c r="G111" s="1">
        <f>COUNTIFS(Q2:Q95,$F111)</f>
        <v>20</v>
      </c>
      <c r="I111">
        <f t="shared" ca="1" si="24"/>
        <v>13</v>
      </c>
      <c r="N111" s="10" t="s">
        <v>160</v>
      </c>
    </row>
    <row r="113" spans="5:12" s="1" customFormat="1" x14ac:dyDescent="0.3"/>
    <row r="114" spans="5:12" x14ac:dyDescent="0.3">
      <c r="H114" s="11" t="s">
        <v>184</v>
      </c>
    </row>
    <row r="115" spans="5:12" s="1" customFormat="1" x14ac:dyDescent="0.3">
      <c r="E115" s="1" t="s">
        <v>3</v>
      </c>
      <c r="F115" t="s">
        <v>45</v>
      </c>
      <c r="G115" s="1">
        <f>COUNTIFS($F$2:$F$95,F115 &amp; "*")</f>
        <v>16</v>
      </c>
      <c r="H115" s="1">
        <f>COUNTIFS($F$2:$F$95,F115 &amp; "*",$H$2:$H$95,"P0")</f>
        <v>9</v>
      </c>
      <c r="I115" s="1">
        <f ca="1">INDIRECT("'" &amp; $K$103 &amp; "'!$i" &amp; ROW())</f>
        <v>13</v>
      </c>
      <c r="K115" s="10" t="s">
        <v>239</v>
      </c>
    </row>
    <row r="116" spans="5:12" x14ac:dyDescent="0.3">
      <c r="F116" t="s">
        <v>61</v>
      </c>
      <c r="G116" s="1">
        <f t="shared" ref="G116:G130" si="25">COUNTIFS($F$2:$F$95,F116 &amp; "*")</f>
        <v>1</v>
      </c>
      <c r="H116" s="1">
        <f t="shared" ref="H116:H130" si="26">COUNTIFS($F$2:$F$95,F116 &amp; "*",$H$2:$H$95,"P0")</f>
        <v>0</v>
      </c>
      <c r="I116" s="1">
        <f t="shared" ref="I116:I131" ca="1" si="27">INDIRECT("'" &amp; $K$103 &amp; "'!$i" &amp; ROW())</f>
        <v>7</v>
      </c>
      <c r="K116" s="4" t="s">
        <v>238</v>
      </c>
    </row>
    <row r="117" spans="5:12" x14ac:dyDescent="0.3">
      <c r="F117" t="s">
        <v>63</v>
      </c>
      <c r="G117" s="1">
        <f t="shared" si="25"/>
        <v>5</v>
      </c>
      <c r="H117" s="1">
        <f t="shared" si="26"/>
        <v>5</v>
      </c>
      <c r="I117" s="1">
        <f t="shared" ca="1" si="27"/>
        <v>3</v>
      </c>
    </row>
    <row r="118" spans="5:12" x14ac:dyDescent="0.3">
      <c r="F118" t="s">
        <v>70</v>
      </c>
      <c r="G118" s="1">
        <f t="shared" si="25"/>
        <v>3</v>
      </c>
      <c r="H118" s="1">
        <f t="shared" si="26"/>
        <v>3</v>
      </c>
      <c r="I118" s="1">
        <f t="shared" ca="1" si="27"/>
        <v>14</v>
      </c>
    </row>
    <row r="119" spans="5:12" x14ac:dyDescent="0.3">
      <c r="F119" t="s">
        <v>253</v>
      </c>
      <c r="G119" s="1">
        <f t="shared" si="25"/>
        <v>11</v>
      </c>
      <c r="H119" s="1">
        <f t="shared" si="26"/>
        <v>6</v>
      </c>
      <c r="I119" s="1">
        <f t="shared" ca="1" si="27"/>
        <v>1</v>
      </c>
      <c r="K119" t="s">
        <v>161</v>
      </c>
    </row>
    <row r="120" spans="5:12" x14ac:dyDescent="0.3">
      <c r="F120" t="s">
        <v>48</v>
      </c>
      <c r="G120" s="1">
        <f t="shared" si="25"/>
        <v>1</v>
      </c>
      <c r="H120" s="1">
        <f t="shared" si="26"/>
        <v>1</v>
      </c>
      <c r="I120" s="1">
        <f t="shared" ca="1" si="27"/>
        <v>1</v>
      </c>
      <c r="K120" t="s">
        <v>162</v>
      </c>
    </row>
    <row r="121" spans="5:12" x14ac:dyDescent="0.3">
      <c r="F121" t="s">
        <v>215</v>
      </c>
      <c r="G121" s="1">
        <f t="shared" si="25"/>
        <v>1</v>
      </c>
      <c r="H121" s="1">
        <f t="shared" si="26"/>
        <v>1</v>
      </c>
      <c r="I121" s="1">
        <f t="shared" ca="1" si="27"/>
        <v>14</v>
      </c>
      <c r="K121" t="s">
        <v>163</v>
      </c>
    </row>
    <row r="122" spans="5:12" x14ac:dyDescent="0.3">
      <c r="F122" t="s">
        <v>28</v>
      </c>
      <c r="G122" s="1">
        <f t="shared" si="25"/>
        <v>13</v>
      </c>
      <c r="H122" s="1">
        <f t="shared" si="26"/>
        <v>6</v>
      </c>
      <c r="I122" s="1">
        <f t="shared" ca="1" si="27"/>
        <v>1</v>
      </c>
      <c r="K122" t="s">
        <v>164</v>
      </c>
    </row>
    <row r="123" spans="5:12" x14ac:dyDescent="0.3">
      <c r="F123" t="s">
        <v>260</v>
      </c>
      <c r="G123" s="1">
        <f t="shared" si="25"/>
        <v>0</v>
      </c>
      <c r="H123" s="1">
        <f t="shared" si="26"/>
        <v>0</v>
      </c>
      <c r="I123" s="1">
        <f t="shared" ca="1" si="27"/>
        <v>5</v>
      </c>
    </row>
    <row r="124" spans="5:12" x14ac:dyDescent="0.3">
      <c r="F124" t="s">
        <v>42</v>
      </c>
      <c r="G124" s="1">
        <f t="shared" si="25"/>
        <v>3</v>
      </c>
      <c r="H124" s="1">
        <f t="shared" si="26"/>
        <v>0</v>
      </c>
      <c r="I124" s="1">
        <f t="shared" ca="1" si="27"/>
        <v>8</v>
      </c>
      <c r="K124" s="4" t="s">
        <v>176</v>
      </c>
    </row>
    <row r="125" spans="5:12" x14ac:dyDescent="0.3">
      <c r="F125" t="s">
        <v>75</v>
      </c>
      <c r="G125" s="1">
        <f t="shared" si="25"/>
        <v>12</v>
      </c>
      <c r="H125" s="1">
        <f t="shared" si="26"/>
        <v>3</v>
      </c>
      <c r="I125" s="1">
        <f t="shared" ca="1" si="27"/>
        <v>0</v>
      </c>
    </row>
    <row r="126" spans="5:12" x14ac:dyDescent="0.3">
      <c r="F126" t="s">
        <v>443</v>
      </c>
      <c r="G126" s="1">
        <f t="shared" si="25"/>
        <v>0</v>
      </c>
      <c r="H126" s="1">
        <f t="shared" si="26"/>
        <v>0</v>
      </c>
      <c r="I126" s="1">
        <f t="shared" ca="1" si="27"/>
        <v>1</v>
      </c>
      <c r="K126" t="s">
        <v>204</v>
      </c>
      <c r="L126">
        <f>COUNTIFS(H2:H95, "p0")</f>
        <v>42</v>
      </c>
    </row>
    <row r="127" spans="5:12" x14ac:dyDescent="0.3">
      <c r="F127" t="s">
        <v>97</v>
      </c>
      <c r="G127" s="1">
        <f t="shared" si="25"/>
        <v>0</v>
      </c>
      <c r="H127" s="1">
        <f t="shared" si="26"/>
        <v>0</v>
      </c>
      <c r="I127" s="1">
        <f t="shared" ca="1" si="27"/>
        <v>1</v>
      </c>
      <c r="K127" t="s">
        <v>199</v>
      </c>
      <c r="L127">
        <f>COUNTIFS(H2:H95, "p1")</f>
        <v>8</v>
      </c>
    </row>
    <row r="128" spans="5:12" x14ac:dyDescent="0.3">
      <c r="F128" t="s">
        <v>230</v>
      </c>
      <c r="G128" s="1">
        <f t="shared" si="25"/>
        <v>0</v>
      </c>
      <c r="H128" s="1">
        <f t="shared" si="26"/>
        <v>0</v>
      </c>
      <c r="I128" s="1">
        <f t="shared" ca="1" si="27"/>
        <v>11</v>
      </c>
      <c r="K128" t="s">
        <v>200</v>
      </c>
      <c r="L128">
        <f>COUNTIFS(H2:H95, "p2")</f>
        <v>36</v>
      </c>
    </row>
    <row r="129" spans="5:12" x14ac:dyDescent="0.3">
      <c r="F129" t="s">
        <v>19</v>
      </c>
      <c r="G129" s="1">
        <f t="shared" si="25"/>
        <v>3</v>
      </c>
      <c r="H129" s="1">
        <f t="shared" si="26"/>
        <v>0</v>
      </c>
      <c r="I129" s="1">
        <f t="shared" ca="1" si="27"/>
        <v>6</v>
      </c>
      <c r="K129" t="s">
        <v>203</v>
      </c>
      <c r="L129">
        <f>COUNTIFS(H2:H95, "unspecified")</f>
        <v>3</v>
      </c>
    </row>
    <row r="130" spans="5:12" x14ac:dyDescent="0.3">
      <c r="F130" t="s">
        <v>86</v>
      </c>
      <c r="G130" s="1">
        <f t="shared" si="25"/>
        <v>15</v>
      </c>
      <c r="H130" s="1">
        <f t="shared" si="26"/>
        <v>5</v>
      </c>
      <c r="I130" s="1">
        <f t="shared" ca="1" si="27"/>
        <v>0</v>
      </c>
    </row>
    <row r="131" spans="5:12" s="1" customFormat="1" x14ac:dyDescent="0.3">
      <c r="F131" s="1" t="s">
        <v>55</v>
      </c>
      <c r="G131" s="1">
        <f>COUNTIFS($F$2:$F$95,F131 &amp; "*")</f>
        <v>5</v>
      </c>
      <c r="H131" s="1">
        <f>COUNTIFS($F$2:$F$95,F131 &amp; "*",$H$2:$H$95,"P0")</f>
        <v>3</v>
      </c>
      <c r="I131" s="1">
        <f t="shared" ca="1" si="27"/>
        <v>86</v>
      </c>
      <c r="L131" s="1">
        <f>SUM(L126:L129)</f>
        <v>89</v>
      </c>
    </row>
    <row r="132" spans="5:12" s="1" customFormat="1" x14ac:dyDescent="0.3">
      <c r="G132" s="1">
        <f>SUM(G115:G131)</f>
        <v>89</v>
      </c>
      <c r="H132" s="1">
        <f>SUM(H115:H131)</f>
        <v>42</v>
      </c>
      <c r="I132" s="1">
        <f ca="1">SUM(I115:I130)</f>
        <v>86</v>
      </c>
    </row>
    <row r="133" spans="5:12" s="1" customFormat="1" x14ac:dyDescent="0.3">
      <c r="F133"/>
      <c r="G133"/>
      <c r="I133"/>
    </row>
    <row r="134" spans="5:12" x14ac:dyDescent="0.3">
      <c r="K134" s="4" t="s">
        <v>393</v>
      </c>
    </row>
    <row r="135" spans="5:12" s="1" customFormat="1" x14ac:dyDescent="0.3">
      <c r="E135" t="s">
        <v>11</v>
      </c>
      <c r="F135"/>
      <c r="G135"/>
      <c r="I135"/>
    </row>
    <row r="136" spans="5:12" x14ac:dyDescent="0.3">
      <c r="E136" s="1"/>
      <c r="F136" s="1" t="s">
        <v>193</v>
      </c>
      <c r="G136" s="1">
        <f>COUNTIFS($T$2:$T$95,$F136)</f>
        <v>8</v>
      </c>
      <c r="I136" s="1" t="str">
        <f ca="1">INDIRECT("'" &amp; $K$103 &amp; "'!$f" &amp; ROW())</f>
        <v>Blocker</v>
      </c>
    </row>
    <row r="137" spans="5:12" x14ac:dyDescent="0.3">
      <c r="E137" s="1"/>
      <c r="F137" s="1" t="s">
        <v>194</v>
      </c>
      <c r="G137" s="1">
        <f>COUNTIFS($T$2:$T$95,$F137)</f>
        <v>51</v>
      </c>
      <c r="I137" s="1" t="str">
        <f ca="1">INDIRECT("'" &amp; $K$103 &amp; "'!$f" &amp; ROW())</f>
        <v>Critical</v>
      </c>
      <c r="K137" s="4" t="s">
        <v>216</v>
      </c>
    </row>
    <row r="138" spans="5:12" x14ac:dyDescent="0.3">
      <c r="E138" s="1"/>
      <c r="F138" s="1" t="s">
        <v>195</v>
      </c>
      <c r="G138" s="1">
        <f>COUNTIFS($T$2:$T$95,$F138)</f>
        <v>30</v>
      </c>
      <c r="I138" s="1" t="str">
        <f ca="1">INDIRECT("'" &amp; $K$103 &amp; "'!$f" &amp; ROW())</f>
        <v>Major</v>
      </c>
    </row>
    <row r="139" spans="5:12" x14ac:dyDescent="0.3">
      <c r="G139">
        <f>SUM(G136:G138)</f>
        <v>89</v>
      </c>
      <c r="I139">
        <f ca="1">INDIRECT("'" &amp; $K$103 &amp; "'!$f" &amp; ROW())</f>
        <v>0</v>
      </c>
    </row>
    <row r="140" spans="5:12" x14ac:dyDescent="0.3">
      <c r="E140" s="1"/>
      <c r="F140" s="1"/>
      <c r="G140" s="1"/>
      <c r="I140" s="1"/>
    </row>
    <row r="141" spans="5:12" x14ac:dyDescent="0.3">
      <c r="E141" t="s">
        <v>173</v>
      </c>
      <c r="F141" t="s">
        <v>82</v>
      </c>
      <c r="G141">
        <f t="shared" ref="G141:G146" si="28">COUNTIFS($V$2:$V$95,$F141 &amp; "*")</f>
        <v>44</v>
      </c>
      <c r="I141" t="str">
        <f t="shared" ref="I141:I147" ca="1" si="29">INDIRECT("'" &amp; $K$103 &amp; "'!$f" &amp;ROW())</f>
        <v>Avitus</v>
      </c>
    </row>
    <row r="142" spans="5:12" s="1" customFormat="1" x14ac:dyDescent="0.3">
      <c r="E142"/>
      <c r="F142" t="s">
        <v>77</v>
      </c>
      <c r="G142">
        <f t="shared" si="28"/>
        <v>1</v>
      </c>
      <c r="I142" t="str">
        <f t="shared" ca="1" si="29"/>
        <v>Astra</v>
      </c>
    </row>
    <row r="143" spans="5:12" x14ac:dyDescent="0.3">
      <c r="F143" t="s">
        <v>43</v>
      </c>
      <c r="G143">
        <f t="shared" si="28"/>
        <v>10</v>
      </c>
      <c r="I143" t="str">
        <f t="shared" ca="1" si="29"/>
        <v>Atlas</v>
      </c>
    </row>
    <row r="144" spans="5:12" s="1" customFormat="1" x14ac:dyDescent="0.3">
      <c r="E144"/>
      <c r="F144" t="s">
        <v>29</v>
      </c>
      <c r="G144">
        <f t="shared" si="28"/>
        <v>32</v>
      </c>
      <c r="I144" t="str">
        <f t="shared" ca="1" si="29"/>
        <v>Aurora</v>
      </c>
    </row>
    <row r="145" spans="5:9" x14ac:dyDescent="0.3">
      <c r="F145" t="s">
        <v>476</v>
      </c>
      <c r="G145">
        <f t="shared" si="28"/>
        <v>0</v>
      </c>
      <c r="I145" t="str">
        <f t="shared" ca="1" si="29"/>
        <v>PPI</v>
      </c>
    </row>
    <row r="146" spans="5:9" x14ac:dyDescent="0.3">
      <c r="F146" t="s">
        <v>394</v>
      </c>
      <c r="G146">
        <f t="shared" si="28"/>
        <v>2</v>
      </c>
      <c r="I146" t="str">
        <f t="shared" ca="1" si="29"/>
        <v>TS2</v>
      </c>
    </row>
    <row r="147" spans="5:9" x14ac:dyDescent="0.3">
      <c r="F147" t="s">
        <v>156</v>
      </c>
      <c r="G147">
        <f>COUNTIFS($V$2:$V$81,$F147)</f>
        <v>0</v>
      </c>
      <c r="I147" t="str">
        <f t="shared" ca="1" si="29"/>
        <v>unspecified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89</v>
      </c>
      <c r="I149" s="1">
        <f ca="1">SUM(I141:I147)</f>
        <v>0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2</v>
      </c>
      <c r="I152">
        <f ca="1">IFERROR(VLOOKUP($F152,INDIRECT("'"&amp;$K$103&amp;"'!$f$152:$i$164"),2,FALSE)," None Targeted")</f>
        <v>2</v>
      </c>
    </row>
    <row r="153" spans="5:9" x14ac:dyDescent="0.3">
      <c r="F153" t="s">
        <v>278</v>
      </c>
      <c r="G153">
        <f>COUNTIFS($M$2:$M$95,$F153)</f>
        <v>8</v>
      </c>
      <c r="I153">
        <f t="shared" ref="I153:I165" ca="1" si="30">IFERROR(VLOOKUP($F153,INDIRECT("'"&amp;$K$103&amp;"'!$f$152:$i$164"),2,FALSE)," None Targeted")</f>
        <v>11</v>
      </c>
    </row>
    <row r="154" spans="5:9" x14ac:dyDescent="0.3">
      <c r="F154" t="s">
        <v>493</v>
      </c>
      <c r="G154">
        <f t="shared" ref="G154:G165" si="31">COUNTIFS($M$2:$M$81,$F154)</f>
        <v>5</v>
      </c>
      <c r="I154" t="str">
        <f t="shared" ca="1" si="30"/>
        <v xml:space="preserve"> None Targeted</v>
      </c>
    </row>
    <row r="155" spans="5:9" x14ac:dyDescent="0.3">
      <c r="F155" t="s">
        <v>494</v>
      </c>
      <c r="G155">
        <f t="shared" si="31"/>
        <v>1</v>
      </c>
      <c r="I155" t="str">
        <f t="shared" ca="1" si="30"/>
        <v xml:space="preserve"> None Targeted</v>
      </c>
    </row>
    <row r="156" spans="5:9" x14ac:dyDescent="0.3">
      <c r="G156">
        <f t="shared" si="31"/>
        <v>0</v>
      </c>
      <c r="I156" t="str">
        <f t="shared" ca="1" si="30"/>
        <v xml:space="preserve"> None Targeted</v>
      </c>
    </row>
    <row r="157" spans="5:9" x14ac:dyDescent="0.3">
      <c r="G157">
        <f t="shared" si="31"/>
        <v>0</v>
      </c>
      <c r="I157" t="str">
        <f t="shared" ca="1" si="30"/>
        <v xml:space="preserve"> None Targeted</v>
      </c>
    </row>
    <row r="158" spans="5:9" x14ac:dyDescent="0.3">
      <c r="G158">
        <f t="shared" si="31"/>
        <v>0</v>
      </c>
      <c r="I158" t="str">
        <f t="shared" ca="1" si="30"/>
        <v xml:space="preserve"> None Targeted</v>
      </c>
    </row>
    <row r="159" spans="5:9" x14ac:dyDescent="0.3">
      <c r="G159">
        <f t="shared" si="31"/>
        <v>0</v>
      </c>
      <c r="I159" t="str">
        <f t="shared" ca="1" si="30"/>
        <v xml:space="preserve"> None Targeted</v>
      </c>
    </row>
    <row r="160" spans="5:9" x14ac:dyDescent="0.3">
      <c r="G160">
        <f t="shared" si="31"/>
        <v>0</v>
      </c>
      <c r="I160" t="str">
        <f t="shared" ca="1" si="30"/>
        <v xml:space="preserve"> None Targeted</v>
      </c>
    </row>
    <row r="161" spans="7:14" x14ac:dyDescent="0.3">
      <c r="G161">
        <f t="shared" si="31"/>
        <v>0</v>
      </c>
      <c r="I161" t="str">
        <f t="shared" ca="1" si="30"/>
        <v xml:space="preserve"> None Targeted</v>
      </c>
    </row>
    <row r="162" spans="7:14" x14ac:dyDescent="0.3">
      <c r="G162">
        <f t="shared" si="31"/>
        <v>0</v>
      </c>
      <c r="I162" t="str">
        <f t="shared" ca="1" si="30"/>
        <v xml:space="preserve"> None Targeted</v>
      </c>
    </row>
    <row r="163" spans="7:14" x14ac:dyDescent="0.3">
      <c r="G163">
        <f t="shared" si="31"/>
        <v>0</v>
      </c>
      <c r="I163" t="str">
        <f t="shared" ca="1" si="30"/>
        <v xml:space="preserve"> None Targeted</v>
      </c>
    </row>
    <row r="164" spans="7:14" x14ac:dyDescent="0.3">
      <c r="G164">
        <f t="shared" si="31"/>
        <v>0</v>
      </c>
      <c r="I164" t="str">
        <f t="shared" ca="1" si="30"/>
        <v xml:space="preserve"> None Targeted</v>
      </c>
    </row>
    <row r="165" spans="7:14" x14ac:dyDescent="0.3">
      <c r="G165">
        <f t="shared" si="31"/>
        <v>0</v>
      </c>
      <c r="I165" t="str">
        <f t="shared" ca="1" si="30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46" priority="4">
      <formula>IF(AND(F2 &lt;&gt; AE2, AE2 &lt;&gt; "NTR"), 1,0)</formula>
    </cfRule>
  </conditionalFormatting>
  <conditionalFormatting sqref="M2:M100">
    <cfRule type="expression" dxfId="45" priority="3">
      <formula>IF(AND(M2&lt;&gt;AF2,AF2 &lt;&gt; "---"),IF(AF2 &lt;&gt; "NoTarg",1,0),0)</formula>
    </cfRule>
  </conditionalFormatting>
  <conditionalFormatting sqref="L2:L100">
    <cfRule type="expression" dxfId="44" priority="2">
      <formula>IF(AND(L2 &lt;&gt; AG2, AG2 &lt;&gt; "NoWaive"), 1,0)</formula>
    </cfRule>
  </conditionalFormatting>
  <conditionalFormatting sqref="H2:H100">
    <cfRule type="expression" dxfId="43" priority="1">
      <formula>IF(AND(H2 &lt;&gt; AH2, AH2 &lt;&gt; "NTR"), 1,0)</formula>
    </cfRule>
  </conditionalFormatting>
  <conditionalFormatting sqref="A2:BA500">
    <cfRule type="expression" dxfId="42" priority="5">
      <formula>MOD(ROW(),2)=0</formula>
    </cfRule>
  </conditionalFormatting>
  <hyperlinks>
    <hyperlink ref="K115" r:id="rId1"/>
    <hyperlink ref="K1" location="'bugs-2017-02-23'!K118" display="Prev Notes"/>
    <hyperlink ref="N111" location="'bugs-2017-02-23'!A2" display="Top"/>
    <hyperlink ref="K124" location="OverTime!A1" display="OverTime"/>
    <hyperlink ref="K116" r:id="rId2"/>
    <hyperlink ref="E37" r:id="rId3" display="moorthy.mm@hpe.com"/>
    <hyperlink ref="E12" r:id="rId4" display="gabriel.vicoveanu@hpe.com"/>
    <hyperlink ref="E10" r:id="rId5" display="akshay.ballal@hpe.com"/>
    <hyperlink ref="K137" r:id="rId6"/>
    <hyperlink ref="K134" r:id="rId7"/>
  </hyperlinks>
  <pageMargins left="0.7" right="0.7" top="0.75" bottom="0.75" header="0.3" footer="0.3"/>
  <pageSetup orientation="portrait" r:id="rId8"/>
  <drawing r:id="rId9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filterMode="1"/>
  <dimension ref="A1:AH174"/>
  <sheetViews>
    <sheetView zoomScale="60" zoomScaleNormal="60" workbookViewId="0">
      <pane ySplit="1" topLeftCell="A102" activePane="bottomLeft" state="frozen"/>
      <selection pane="bottomLeft" activeCell="F168" sqref="F168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7.21875" customWidth="1"/>
    <col min="7" max="7" width="18.6640625" customWidth="1"/>
    <col min="8" max="8" width="5.109375" customWidth="1"/>
    <col min="9" max="9" width="20.88671875" customWidth="1"/>
    <col min="10" max="10" width="95.21875" customWidth="1"/>
    <col min="11" max="11" width="28.88671875" customWidth="1"/>
    <col min="12" max="12" width="12.44140625" customWidth="1"/>
    <col min="13" max="13" width="24.33203125" customWidth="1"/>
    <col min="14" max="14" width="119.44140625" customWidth="1"/>
    <col min="15" max="15" width="25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11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21-Feb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15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1</v>
      </c>
      <c r="B2">
        <f t="shared" ref="B2:B33" si="1">DAYS360(AB2,$K$104)</f>
        <v>0</v>
      </c>
      <c r="C2" s="4">
        <f t="shared" ref="C2:C33" ca="1" si="2">HYPERLINK($N$174 &amp; INDIRECT("d" &amp; ROW()),INDIRECT("d" &amp; ROW()))</f>
        <v>96194</v>
      </c>
      <c r="D2">
        <v>96194</v>
      </c>
      <c r="E2" t="s">
        <v>56</v>
      </c>
      <c r="F2" t="s">
        <v>45</v>
      </c>
      <c r="G2" t="s">
        <v>482</v>
      </c>
      <c r="H2" t="s">
        <v>94</v>
      </c>
      <c r="I2" t="s">
        <v>123</v>
      </c>
      <c r="J2" t="s">
        <v>123</v>
      </c>
      <c r="K2" t="str">
        <f ca="1">IFERROR(VLOOKUP($D2,INDIRECT("'" &amp; $K$103 &amp; "'!$C$2:$k$90"),8,FALSE),"NTR")</f>
        <v>NTR</v>
      </c>
      <c r="L2" t="s">
        <v>484</v>
      </c>
      <c r="M2" t="s">
        <v>484</v>
      </c>
      <c r="N2" t="s">
        <v>490</v>
      </c>
      <c r="P2" t="s">
        <v>98</v>
      </c>
      <c r="Q2" t="s">
        <v>21</v>
      </c>
      <c r="S2" t="s">
        <v>269</v>
      </c>
      <c r="T2" t="s">
        <v>23</v>
      </c>
      <c r="U2" t="s">
        <v>22</v>
      </c>
      <c r="V2" t="s">
        <v>29</v>
      </c>
      <c r="W2" t="s">
        <v>44</v>
      </c>
      <c r="X2" t="s">
        <v>154</v>
      </c>
      <c r="Y2" t="s">
        <v>484</v>
      </c>
      <c r="AA2" s="2">
        <v>42786.275914351849</v>
      </c>
      <c r="AB2" s="2">
        <v>42787.162199074075</v>
      </c>
      <c r="AD2">
        <v>4</v>
      </c>
      <c r="AE2" t="str">
        <f ca="1">IFERROR(VLOOKUP($D2,INDIRECT("'" &amp; $K$103 &amp; "'!$C$2:$K$90"),4,FALSE),"NTR")</f>
        <v>NTR</v>
      </c>
      <c r="AF2" t="str">
        <f ca="1">IFERROR(VLOOKUP($D2,INDIRECT("'" &amp; $K$103 &amp; "'!$C$2:$T$90"),11,FALSE),"NoTarg")</f>
        <v>NoTarg</v>
      </c>
      <c r="AG2" t="str">
        <f ca="1">IFERROR(VLOOKUP($D2,INDIRECT("'" &amp; $K$103 &amp; "'!$C$2:$K$90"),10,FALSE),"NoWaive")</f>
        <v>NoWaive</v>
      </c>
      <c r="AH2" t="str">
        <f ca="1">IFERROR(VLOOKUP($D2,INDIRECT("'" &amp; $K$103 &amp; "'!$C$2:$T$90"),6,FALSE),"NTR")</f>
        <v>NTR</v>
      </c>
    </row>
    <row r="3" spans="1:34" hidden="1" x14ac:dyDescent="0.3">
      <c r="A3">
        <f t="shared" si="0"/>
        <v>241</v>
      </c>
      <c r="B3">
        <f t="shared" si="1"/>
        <v>6</v>
      </c>
      <c r="C3" s="4">
        <f t="shared" ca="1" si="2"/>
        <v>84873</v>
      </c>
      <c r="D3">
        <v>84873</v>
      </c>
      <c r="E3" t="s">
        <v>59</v>
      </c>
      <c r="F3" t="s">
        <v>45</v>
      </c>
      <c r="G3" t="s">
        <v>46</v>
      </c>
      <c r="H3" t="s">
        <v>184</v>
      </c>
      <c r="I3" t="s">
        <v>81</v>
      </c>
      <c r="J3" t="s">
        <v>123</v>
      </c>
      <c r="K3" t="str">
        <f t="shared" ref="K3:K66" ca="1" si="3">IFERROR(VLOOKUP($D3,INDIRECT("'" &amp; $K$103 &amp; "'!$C$2:$k$90"),8,FALSE),"NTR")</f>
        <v>.</v>
      </c>
      <c r="L3" t="s">
        <v>484</v>
      </c>
      <c r="M3" t="s">
        <v>484</v>
      </c>
      <c r="N3" t="s">
        <v>293</v>
      </c>
      <c r="P3" t="s">
        <v>117</v>
      </c>
      <c r="Q3" t="s">
        <v>82</v>
      </c>
      <c r="S3" t="s">
        <v>269</v>
      </c>
      <c r="T3" t="s">
        <v>36</v>
      </c>
      <c r="U3" t="s">
        <v>35</v>
      </c>
      <c r="V3" t="s">
        <v>82</v>
      </c>
      <c r="W3" t="s">
        <v>109</v>
      </c>
      <c r="X3" t="s">
        <v>250</v>
      </c>
      <c r="Y3" t="s">
        <v>484</v>
      </c>
      <c r="AA3" s="2">
        <v>42541.490011574075</v>
      </c>
      <c r="AB3" s="2">
        <v>42781.175023148149</v>
      </c>
      <c r="AC3" t="s">
        <v>125</v>
      </c>
      <c r="AD3">
        <v>21</v>
      </c>
      <c r="AE3" t="str">
        <f ca="1">IFERROR(VLOOKUP($D3,INDIRECT("'" &amp; $K$103 &amp; "'!$C$2:$K$90"),4,FALSE),"NTR")</f>
        <v>ADE</v>
      </c>
      <c r="AF3" t="str">
        <f t="shared" ref="AF3:AF66" ca="1" si="4">IFERROR(VLOOKUP($D3,INDIRECT("'" &amp; $K$103 &amp; "'!$C$2:$T$90"),11,FALSE),"NoTarg")</f>
        <v>---</v>
      </c>
      <c r="AG3" t="str">
        <f t="shared" ref="AG3:AG66" ca="1" si="5">IFERROR(VLOOKUP($D3,INDIRECT("'" &amp; $K$103 &amp; "'!$C$2:$K$90"),10,FALSE),"NoWaive")</f>
        <v>NoWaive</v>
      </c>
      <c r="AH3" t="str">
        <f ca="1">IFERROR(VLOOKUP($D3,INDIRECT("'" &amp; $K$103 &amp; "'!$C$2:$T$90"),6,FALSE),"NTR")</f>
        <v>P0</v>
      </c>
    </row>
    <row r="4" spans="1:34" hidden="1" x14ac:dyDescent="0.3">
      <c r="A4">
        <f t="shared" si="0"/>
        <v>124</v>
      </c>
      <c r="B4">
        <f t="shared" si="1"/>
        <v>6</v>
      </c>
      <c r="C4" s="4">
        <f t="shared" ca="1" si="2"/>
        <v>90773</v>
      </c>
      <c r="D4">
        <v>90773</v>
      </c>
      <c r="E4" t="s">
        <v>412</v>
      </c>
      <c r="F4" t="s">
        <v>45</v>
      </c>
      <c r="G4" t="s">
        <v>46</v>
      </c>
      <c r="H4" t="s">
        <v>94</v>
      </c>
      <c r="I4" t="s">
        <v>30</v>
      </c>
      <c r="J4" t="s">
        <v>123</v>
      </c>
      <c r="K4" t="str">
        <f t="shared" ca="1" si="3"/>
        <v>.</v>
      </c>
      <c r="L4" t="s">
        <v>484</v>
      </c>
      <c r="M4" t="s">
        <v>484</v>
      </c>
      <c r="N4" t="s">
        <v>294</v>
      </c>
      <c r="Q4" t="s">
        <v>82</v>
      </c>
      <c r="S4" t="s">
        <v>269</v>
      </c>
      <c r="T4" t="s">
        <v>36</v>
      </c>
      <c r="U4" t="s">
        <v>35</v>
      </c>
      <c r="V4" t="s">
        <v>29</v>
      </c>
      <c r="W4" t="s">
        <v>44</v>
      </c>
      <c r="X4" t="s">
        <v>272</v>
      </c>
      <c r="Y4" t="s">
        <v>100</v>
      </c>
      <c r="AA4" s="2">
        <v>42660.272858796299</v>
      </c>
      <c r="AB4" s="2">
        <v>42781.136886574073</v>
      </c>
      <c r="AD4">
        <v>5</v>
      </c>
      <c r="AE4" t="str">
        <f t="shared" ref="AE4:AE67" ca="1" si="6">IFERROR(VLOOKUP($D4,INDIRECT("'" &amp; $K$103 &amp; "'!$C$2:$K$90"),4,FALSE),"NTR")</f>
        <v>ADE</v>
      </c>
      <c r="AF4" t="str">
        <f t="shared" ca="1" si="4"/>
        <v>---</v>
      </c>
      <c r="AG4" t="str">
        <f t="shared" ca="1" si="5"/>
        <v>NoWaive</v>
      </c>
      <c r="AH4" t="str">
        <f t="shared" ref="AH4:AH67" ca="1" si="7">IFERROR(VLOOKUP($D4,INDIRECT("'" &amp; $K$103 &amp; "'!$C$2:$T$90"),6,FALSE),"NTR")</f>
        <v>P2</v>
      </c>
    </row>
    <row r="5" spans="1:34" hidden="1" x14ac:dyDescent="0.3">
      <c r="A5">
        <f t="shared" si="0"/>
        <v>81</v>
      </c>
      <c r="B5">
        <f t="shared" si="1"/>
        <v>6</v>
      </c>
      <c r="C5" s="4">
        <f t="shared" ca="1" si="2"/>
        <v>93106</v>
      </c>
      <c r="D5">
        <v>93106</v>
      </c>
      <c r="E5" t="s">
        <v>412</v>
      </c>
      <c r="F5" t="s">
        <v>45</v>
      </c>
      <c r="G5" t="s">
        <v>46</v>
      </c>
      <c r="H5" t="s">
        <v>184</v>
      </c>
      <c r="I5" t="s">
        <v>245</v>
      </c>
      <c r="J5" t="s">
        <v>123</v>
      </c>
      <c r="K5" t="str">
        <f t="shared" ca="1" si="3"/>
        <v>.</v>
      </c>
      <c r="L5" t="s">
        <v>484</v>
      </c>
      <c r="M5" t="s">
        <v>484</v>
      </c>
      <c r="N5" t="s">
        <v>295</v>
      </c>
      <c r="Q5" t="s">
        <v>82</v>
      </c>
      <c r="S5" t="s">
        <v>269</v>
      </c>
      <c r="T5" t="s">
        <v>36</v>
      </c>
      <c r="U5" t="s">
        <v>39</v>
      </c>
      <c r="V5" t="s">
        <v>82</v>
      </c>
      <c r="W5" t="s">
        <v>95</v>
      </c>
      <c r="X5" t="s">
        <v>272</v>
      </c>
      <c r="Y5" t="s">
        <v>100</v>
      </c>
      <c r="AA5" s="2">
        <v>42704.326469907406</v>
      </c>
      <c r="AB5" s="2">
        <v>42781.164571759262</v>
      </c>
      <c r="AD5">
        <v>4</v>
      </c>
      <c r="AE5" t="str">
        <f t="shared" ca="1" si="6"/>
        <v>ADE</v>
      </c>
      <c r="AF5" t="str">
        <f t="shared" ca="1" si="4"/>
        <v>---</v>
      </c>
      <c r="AG5" t="str">
        <f t="shared" ca="1" si="5"/>
        <v>NoWaive</v>
      </c>
      <c r="AH5" t="str">
        <f t="shared" ca="1" si="7"/>
        <v>P0</v>
      </c>
    </row>
    <row r="6" spans="1:34" hidden="1" x14ac:dyDescent="0.3">
      <c r="A6">
        <f t="shared" si="0"/>
        <v>34</v>
      </c>
      <c r="B6">
        <f t="shared" si="1"/>
        <v>14</v>
      </c>
      <c r="C6" s="4">
        <f t="shared" ca="1" si="2"/>
        <v>94649</v>
      </c>
      <c r="D6">
        <v>94649</v>
      </c>
      <c r="E6" t="s">
        <v>59</v>
      </c>
      <c r="F6" t="s">
        <v>45</v>
      </c>
      <c r="G6" t="s">
        <v>46</v>
      </c>
      <c r="H6" t="s">
        <v>184</v>
      </c>
      <c r="I6" t="s">
        <v>81</v>
      </c>
      <c r="J6" t="s">
        <v>123</v>
      </c>
      <c r="K6" t="str">
        <f t="shared" ca="1" si="3"/>
        <v>.</v>
      </c>
      <c r="L6" t="s">
        <v>484</v>
      </c>
      <c r="M6" t="s">
        <v>484</v>
      </c>
      <c r="N6" t="s">
        <v>296</v>
      </c>
      <c r="Q6" t="s">
        <v>82</v>
      </c>
      <c r="S6" t="s">
        <v>269</v>
      </c>
      <c r="T6" t="s">
        <v>23</v>
      </c>
      <c r="U6" t="s">
        <v>22</v>
      </c>
      <c r="V6" t="s">
        <v>82</v>
      </c>
      <c r="W6" t="s">
        <v>54</v>
      </c>
      <c r="X6" t="s">
        <v>297</v>
      </c>
      <c r="Y6" t="s">
        <v>484</v>
      </c>
      <c r="AA6" s="2">
        <v>42752.184282407405</v>
      </c>
      <c r="AB6" s="2">
        <v>42773.080196759256</v>
      </c>
      <c r="AD6">
        <v>16</v>
      </c>
      <c r="AE6" t="str">
        <f t="shared" ca="1" si="6"/>
        <v>ADE</v>
      </c>
      <c r="AF6" t="str">
        <f t="shared" ca="1" si="4"/>
        <v>---</v>
      </c>
      <c r="AG6" t="str">
        <f t="shared" ca="1" si="5"/>
        <v>NoWaive</v>
      </c>
      <c r="AH6" t="str">
        <f t="shared" ca="1" si="7"/>
        <v>P0</v>
      </c>
    </row>
    <row r="7" spans="1:34" hidden="1" x14ac:dyDescent="0.3">
      <c r="A7">
        <f t="shared" si="0"/>
        <v>34</v>
      </c>
      <c r="B7">
        <f t="shared" si="1"/>
        <v>14</v>
      </c>
      <c r="C7" s="4">
        <f t="shared" ca="1" si="2"/>
        <v>94665</v>
      </c>
      <c r="D7">
        <v>94665</v>
      </c>
      <c r="E7" t="s">
        <v>251</v>
      </c>
      <c r="F7" t="s">
        <v>45</v>
      </c>
      <c r="G7" t="s">
        <v>55</v>
      </c>
      <c r="H7" t="s">
        <v>184</v>
      </c>
      <c r="I7" t="s">
        <v>68</v>
      </c>
      <c r="J7" t="s">
        <v>123</v>
      </c>
      <c r="K7" t="str">
        <f t="shared" ca="1" si="3"/>
        <v>.</v>
      </c>
      <c r="L7" t="s">
        <v>484</v>
      </c>
      <c r="M7" t="s">
        <v>484</v>
      </c>
      <c r="N7" t="s">
        <v>298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95</v>
      </c>
      <c r="X7" t="s">
        <v>145</v>
      </c>
      <c r="Y7" t="s">
        <v>484</v>
      </c>
      <c r="Z7" t="s">
        <v>192</v>
      </c>
      <c r="AA7" s="2">
        <v>42752.942291666666</v>
      </c>
      <c r="AB7" s="2">
        <v>42773.968009259261</v>
      </c>
      <c r="AD7">
        <v>7</v>
      </c>
      <c r="AE7" t="str">
        <f t="shared" ca="1" si="6"/>
        <v>ADE</v>
      </c>
      <c r="AF7" t="str">
        <f t="shared" ca="1" si="4"/>
        <v>---</v>
      </c>
      <c r="AG7" t="str">
        <f t="shared" ca="1" si="5"/>
        <v>NoWaive</v>
      </c>
      <c r="AH7" t="str">
        <f t="shared" ca="1" si="7"/>
        <v>P0</v>
      </c>
    </row>
    <row r="8" spans="1:34" hidden="1" x14ac:dyDescent="0.3">
      <c r="A8">
        <f t="shared" si="0"/>
        <v>27</v>
      </c>
      <c r="B8">
        <f t="shared" si="1"/>
        <v>8</v>
      </c>
      <c r="C8" s="4">
        <f t="shared" ca="1" si="2"/>
        <v>94935</v>
      </c>
      <c r="D8">
        <v>94935</v>
      </c>
      <c r="E8" t="s">
        <v>110</v>
      </c>
      <c r="F8" t="s">
        <v>45</v>
      </c>
      <c r="G8" t="s">
        <v>55</v>
      </c>
      <c r="H8" t="s">
        <v>184</v>
      </c>
      <c r="I8" t="s">
        <v>81</v>
      </c>
      <c r="J8" t="s">
        <v>123</v>
      </c>
      <c r="K8" t="str">
        <f t="shared" ca="1" si="3"/>
        <v>.</v>
      </c>
      <c r="L8" t="s">
        <v>484</v>
      </c>
      <c r="M8" t="s">
        <v>484</v>
      </c>
      <c r="N8" t="s">
        <v>299</v>
      </c>
      <c r="Q8" t="s">
        <v>82</v>
      </c>
      <c r="S8" t="s">
        <v>269</v>
      </c>
      <c r="T8" t="s">
        <v>36</v>
      </c>
      <c r="U8" t="s">
        <v>35</v>
      </c>
      <c r="V8" t="s">
        <v>82</v>
      </c>
      <c r="W8" t="s">
        <v>95</v>
      </c>
      <c r="X8" t="s">
        <v>300</v>
      </c>
      <c r="Y8" t="s">
        <v>484</v>
      </c>
      <c r="AA8" s="2">
        <v>42759.00984953704</v>
      </c>
      <c r="AB8" s="2">
        <v>42779.923275462963</v>
      </c>
      <c r="AD8">
        <v>7</v>
      </c>
      <c r="AE8" t="str">
        <f t="shared" ca="1" si="6"/>
        <v>ADE</v>
      </c>
      <c r="AF8" t="str">
        <f t="shared" ca="1" si="4"/>
        <v>---</v>
      </c>
      <c r="AG8" t="str">
        <f t="shared" ca="1" si="5"/>
        <v>NoWaive</v>
      </c>
      <c r="AH8" t="str">
        <f t="shared" ca="1" si="7"/>
        <v>P0</v>
      </c>
    </row>
    <row r="9" spans="1:34" hidden="1" x14ac:dyDescent="0.3">
      <c r="A9">
        <f t="shared" si="0"/>
        <v>27</v>
      </c>
      <c r="B9">
        <f t="shared" si="1"/>
        <v>14</v>
      </c>
      <c r="C9" s="4">
        <f t="shared" ca="1" si="2"/>
        <v>94952</v>
      </c>
      <c r="D9">
        <v>94952</v>
      </c>
      <c r="E9" t="s">
        <v>251</v>
      </c>
      <c r="F9" t="s">
        <v>45</v>
      </c>
      <c r="G9" t="s">
        <v>55</v>
      </c>
      <c r="H9" t="s">
        <v>184</v>
      </c>
      <c r="I9" t="s">
        <v>68</v>
      </c>
      <c r="J9" t="s">
        <v>123</v>
      </c>
      <c r="K9" t="str">
        <f t="shared" ca="1" si="3"/>
        <v>.</v>
      </c>
      <c r="L9" t="s">
        <v>484</v>
      </c>
      <c r="M9" t="s">
        <v>484</v>
      </c>
      <c r="N9" t="s">
        <v>301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145</v>
      </c>
      <c r="Y9" t="s">
        <v>484</v>
      </c>
      <c r="Z9" t="s">
        <v>192</v>
      </c>
      <c r="AA9" s="2">
        <v>42759.143217592595</v>
      </c>
      <c r="AB9" s="2">
        <v>42773.449108796296</v>
      </c>
      <c r="AD9">
        <v>3</v>
      </c>
      <c r="AE9" t="str">
        <f t="shared" ca="1" si="6"/>
        <v>ADE</v>
      </c>
      <c r="AF9" t="str">
        <f t="shared" ca="1" si="4"/>
        <v>---</v>
      </c>
      <c r="AG9" t="str">
        <f t="shared" ca="1" si="5"/>
        <v>NoWaive</v>
      </c>
      <c r="AH9" t="str">
        <f t="shared" ca="1" si="7"/>
        <v>P0</v>
      </c>
    </row>
    <row r="10" spans="1:34" hidden="1" x14ac:dyDescent="0.3">
      <c r="A10">
        <f t="shared" si="0"/>
        <v>26</v>
      </c>
      <c r="B10">
        <f t="shared" si="1"/>
        <v>14</v>
      </c>
      <c r="C10" s="4">
        <f t="shared" ca="1" si="2"/>
        <v>95010</v>
      </c>
      <c r="D10">
        <v>95010</v>
      </c>
      <c r="E10" t="s">
        <v>251</v>
      </c>
      <c r="F10" t="s">
        <v>45</v>
      </c>
      <c r="G10" t="s">
        <v>55</v>
      </c>
      <c r="H10" t="s">
        <v>184</v>
      </c>
      <c r="I10" t="s">
        <v>81</v>
      </c>
      <c r="J10" t="s">
        <v>123</v>
      </c>
      <c r="K10" t="str">
        <f t="shared" ca="1" si="3"/>
        <v>.</v>
      </c>
      <c r="L10" t="s">
        <v>484</v>
      </c>
      <c r="M10" t="s">
        <v>484</v>
      </c>
      <c r="N10" t="s">
        <v>302</v>
      </c>
      <c r="Q10" t="s">
        <v>82</v>
      </c>
      <c r="S10" t="s">
        <v>269</v>
      </c>
      <c r="T10" t="s">
        <v>36</v>
      </c>
      <c r="U10" t="s">
        <v>35</v>
      </c>
      <c r="V10" t="s">
        <v>82</v>
      </c>
      <c r="W10" t="s">
        <v>95</v>
      </c>
      <c r="X10" t="s">
        <v>145</v>
      </c>
      <c r="Y10" t="s">
        <v>484</v>
      </c>
      <c r="AA10" s="2">
        <v>42760.091064814813</v>
      </c>
      <c r="AB10" s="2">
        <v>42773.449907407405</v>
      </c>
      <c r="AD10">
        <v>6</v>
      </c>
      <c r="AE10" t="str">
        <f t="shared" ca="1" si="6"/>
        <v>ADE</v>
      </c>
      <c r="AF10" t="str">
        <f t="shared" ca="1" si="4"/>
        <v>---</v>
      </c>
      <c r="AG10" t="str">
        <f t="shared" ca="1" si="5"/>
        <v>NoWaive</v>
      </c>
      <c r="AH10" t="str">
        <f t="shared" ca="1" si="7"/>
        <v>P0</v>
      </c>
    </row>
    <row r="11" spans="1:34" hidden="1" x14ac:dyDescent="0.3">
      <c r="A11">
        <f t="shared" si="0"/>
        <v>25</v>
      </c>
      <c r="B11">
        <f t="shared" si="1"/>
        <v>0</v>
      </c>
      <c r="C11" s="4">
        <f t="shared" ca="1" si="2"/>
        <v>95080</v>
      </c>
      <c r="D11">
        <v>95080</v>
      </c>
      <c r="E11" t="s">
        <v>140</v>
      </c>
      <c r="F11" t="s">
        <v>45</v>
      </c>
      <c r="G11" t="s">
        <v>131</v>
      </c>
      <c r="H11" t="s">
        <v>184</v>
      </c>
      <c r="I11" t="s">
        <v>245</v>
      </c>
      <c r="J11" t="s">
        <v>123</v>
      </c>
      <c r="K11" t="str">
        <f t="shared" ca="1" si="3"/>
        <v>.</v>
      </c>
      <c r="L11" t="s">
        <v>484</v>
      </c>
      <c r="M11" t="s">
        <v>493</v>
      </c>
      <c r="N11" t="s">
        <v>303</v>
      </c>
      <c r="P11" t="s">
        <v>178</v>
      </c>
      <c r="Q11" t="s">
        <v>82</v>
      </c>
      <c r="S11" t="s">
        <v>269</v>
      </c>
      <c r="T11" t="s">
        <v>36</v>
      </c>
      <c r="U11" t="s">
        <v>22</v>
      </c>
      <c r="V11" t="s">
        <v>29</v>
      </c>
      <c r="W11" t="s">
        <v>107</v>
      </c>
      <c r="X11" t="s">
        <v>140</v>
      </c>
      <c r="Y11" t="s">
        <v>484</v>
      </c>
      <c r="AA11" s="2">
        <v>42761.819432870368</v>
      </c>
      <c r="AB11" s="2">
        <v>42787.022581018522</v>
      </c>
      <c r="AD11">
        <v>1</v>
      </c>
      <c r="AE11" t="str">
        <f t="shared" ca="1" si="6"/>
        <v>ADE</v>
      </c>
      <c r="AF11" t="str">
        <f t="shared" ca="1" si="4"/>
        <v>Avitus_1.4.0.56-20170222</v>
      </c>
      <c r="AG11" t="str">
        <f t="shared" ca="1" si="5"/>
        <v>NoWaive</v>
      </c>
      <c r="AH11" t="str">
        <f t="shared" ca="1" si="7"/>
        <v>P0</v>
      </c>
    </row>
    <row r="12" spans="1:34" hidden="1" x14ac:dyDescent="0.3">
      <c r="A12">
        <f t="shared" si="0"/>
        <v>13</v>
      </c>
      <c r="B12">
        <f t="shared" si="1"/>
        <v>7</v>
      </c>
      <c r="C12" s="4">
        <f t="shared" ca="1" si="2"/>
        <v>95630</v>
      </c>
      <c r="D12">
        <v>95630</v>
      </c>
      <c r="E12" t="s">
        <v>248</v>
      </c>
      <c r="F12" t="s">
        <v>45</v>
      </c>
      <c r="G12" t="s">
        <v>55</v>
      </c>
      <c r="H12" t="s">
        <v>94</v>
      </c>
      <c r="I12" t="s">
        <v>249</v>
      </c>
      <c r="J12" t="s">
        <v>123</v>
      </c>
      <c r="K12" t="str">
        <f t="shared" ca="1" si="3"/>
        <v>.</v>
      </c>
      <c r="L12" t="s">
        <v>484</v>
      </c>
      <c r="M12" t="s">
        <v>484</v>
      </c>
      <c r="N12" t="s">
        <v>289</v>
      </c>
      <c r="Q12" t="s">
        <v>82</v>
      </c>
      <c r="S12" t="s">
        <v>269</v>
      </c>
      <c r="T12" t="s">
        <v>51</v>
      </c>
      <c r="U12" t="s">
        <v>39</v>
      </c>
      <c r="V12" t="s">
        <v>82</v>
      </c>
      <c r="W12" t="s">
        <v>95</v>
      </c>
      <c r="X12" t="s">
        <v>290</v>
      </c>
      <c r="Y12" t="s">
        <v>484</v>
      </c>
      <c r="AA12" s="2">
        <v>42774.405694444446</v>
      </c>
      <c r="AB12" s="2">
        <v>42780.191840277781</v>
      </c>
      <c r="AD12">
        <v>4</v>
      </c>
      <c r="AE12" t="str">
        <f t="shared" ca="1" si="6"/>
        <v>ADE</v>
      </c>
      <c r="AF12" t="str">
        <f t="shared" ca="1" si="4"/>
        <v>---</v>
      </c>
      <c r="AG12" t="str">
        <f t="shared" ca="1" si="5"/>
        <v>NoWaive</v>
      </c>
      <c r="AH12" t="str">
        <f t="shared" ca="1" si="7"/>
        <v>P2</v>
      </c>
    </row>
    <row r="13" spans="1:34" hidden="1" x14ac:dyDescent="0.3">
      <c r="A13">
        <f t="shared" si="0"/>
        <v>5</v>
      </c>
      <c r="B13">
        <f t="shared" si="1"/>
        <v>5</v>
      </c>
      <c r="C13" s="4">
        <f t="shared" ca="1" si="2"/>
        <v>95976</v>
      </c>
      <c r="D13">
        <v>95976</v>
      </c>
      <c r="E13" t="s">
        <v>140</v>
      </c>
      <c r="F13" t="s">
        <v>45</v>
      </c>
      <c r="G13" t="s">
        <v>131</v>
      </c>
      <c r="H13" t="s">
        <v>184</v>
      </c>
      <c r="I13" t="s">
        <v>68</v>
      </c>
      <c r="J13" t="s">
        <v>123</v>
      </c>
      <c r="K13" t="str">
        <f t="shared" ca="1" si="3"/>
        <v>.</v>
      </c>
      <c r="L13" t="s">
        <v>484</v>
      </c>
      <c r="M13" t="s">
        <v>484</v>
      </c>
      <c r="N13" t="s">
        <v>434</v>
      </c>
      <c r="P13" t="s">
        <v>400</v>
      </c>
      <c r="Q13" t="s">
        <v>82</v>
      </c>
      <c r="S13" t="s">
        <v>269</v>
      </c>
      <c r="T13" t="s">
        <v>36</v>
      </c>
      <c r="U13" t="s">
        <v>22</v>
      </c>
      <c r="V13" t="s">
        <v>29</v>
      </c>
      <c r="W13" t="s">
        <v>44</v>
      </c>
      <c r="X13" t="s">
        <v>435</v>
      </c>
      <c r="Y13" t="s">
        <v>484</v>
      </c>
      <c r="Z13" t="s">
        <v>73</v>
      </c>
      <c r="AA13" s="2">
        <v>42782.032997685186</v>
      </c>
      <c r="AB13" s="2">
        <v>42782.032997685186</v>
      </c>
      <c r="AD13">
        <v>1</v>
      </c>
      <c r="AE13" t="str">
        <f t="shared" ca="1" si="6"/>
        <v>ADE</v>
      </c>
      <c r="AF13" t="str">
        <f t="shared" ca="1" si="4"/>
        <v>---</v>
      </c>
      <c r="AG13" t="str">
        <f t="shared" ca="1" si="5"/>
        <v>NoWaive</v>
      </c>
      <c r="AH13" t="str">
        <f t="shared" ca="1" si="7"/>
        <v>P0</v>
      </c>
    </row>
    <row r="14" spans="1:34" hidden="1" x14ac:dyDescent="0.3">
      <c r="A14">
        <f t="shared" si="0"/>
        <v>5</v>
      </c>
      <c r="B14">
        <f t="shared" si="1"/>
        <v>1</v>
      </c>
      <c r="C14" s="4">
        <f t="shared" ca="1" si="2"/>
        <v>96025</v>
      </c>
      <c r="D14">
        <v>96025</v>
      </c>
      <c r="E14" t="s">
        <v>412</v>
      </c>
      <c r="F14" t="s">
        <v>45</v>
      </c>
      <c r="G14" t="s">
        <v>445</v>
      </c>
      <c r="H14" t="s">
        <v>184</v>
      </c>
      <c r="I14" t="s">
        <v>68</v>
      </c>
      <c r="J14" t="s">
        <v>123</v>
      </c>
      <c r="K14" t="str">
        <f t="shared" ca="1" si="3"/>
        <v>.</v>
      </c>
      <c r="L14" t="s">
        <v>484</v>
      </c>
      <c r="M14" t="s">
        <v>484</v>
      </c>
      <c r="N14" t="s">
        <v>457</v>
      </c>
      <c r="Q14" t="s">
        <v>82</v>
      </c>
      <c r="S14" t="s">
        <v>269</v>
      </c>
      <c r="T14" t="s">
        <v>23</v>
      </c>
      <c r="U14" t="s">
        <v>22</v>
      </c>
      <c r="V14" t="s">
        <v>29</v>
      </c>
      <c r="W14" t="s">
        <v>54</v>
      </c>
      <c r="X14" t="s">
        <v>412</v>
      </c>
      <c r="Y14" t="s">
        <v>484</v>
      </c>
      <c r="Z14" t="s">
        <v>119</v>
      </c>
      <c r="AA14" s="2">
        <v>42782.220254629632</v>
      </c>
      <c r="AB14" s="2">
        <v>42786.055046296293</v>
      </c>
      <c r="AD14">
        <v>1</v>
      </c>
      <c r="AE14" t="str">
        <f t="shared" ca="1" si="6"/>
        <v>ADE</v>
      </c>
      <c r="AF14" t="str">
        <f t="shared" ca="1" si="4"/>
        <v>---</v>
      </c>
      <c r="AG14" t="str">
        <f t="shared" ca="1" si="5"/>
        <v>NoWaive</v>
      </c>
      <c r="AH14" t="str">
        <f t="shared" ca="1" si="7"/>
        <v>P0</v>
      </c>
    </row>
    <row r="15" spans="1:34" hidden="1" x14ac:dyDescent="0.3">
      <c r="A15">
        <f t="shared" si="0"/>
        <v>5</v>
      </c>
      <c r="B15">
        <f t="shared" si="1"/>
        <v>1</v>
      </c>
      <c r="C15" s="4">
        <f t="shared" ca="1" si="2"/>
        <v>96027</v>
      </c>
      <c r="D15">
        <v>96027</v>
      </c>
      <c r="E15" t="s">
        <v>138</v>
      </c>
      <c r="F15" t="s">
        <v>45</v>
      </c>
      <c r="G15" t="s">
        <v>445</v>
      </c>
      <c r="H15" t="s">
        <v>184</v>
      </c>
      <c r="I15" t="s">
        <v>68</v>
      </c>
      <c r="J15" t="s">
        <v>123</v>
      </c>
      <c r="K15" t="str">
        <f t="shared" ca="1" si="3"/>
        <v>.</v>
      </c>
      <c r="L15" t="s">
        <v>484</v>
      </c>
      <c r="M15" t="s">
        <v>484</v>
      </c>
      <c r="N15" t="s">
        <v>458</v>
      </c>
      <c r="Q15" t="s">
        <v>82</v>
      </c>
      <c r="S15" t="s">
        <v>269</v>
      </c>
      <c r="T15" t="s">
        <v>23</v>
      </c>
      <c r="U15" t="s">
        <v>22</v>
      </c>
      <c r="V15" t="s">
        <v>29</v>
      </c>
      <c r="W15" t="s">
        <v>54</v>
      </c>
      <c r="X15" t="s">
        <v>412</v>
      </c>
      <c r="Y15" t="s">
        <v>484</v>
      </c>
      <c r="Z15" t="s">
        <v>119</v>
      </c>
      <c r="AA15" s="2">
        <v>42782.220729166664</v>
      </c>
      <c r="AB15" s="2">
        <v>42786.055081018516</v>
      </c>
      <c r="AD15">
        <v>1</v>
      </c>
      <c r="AE15" t="str">
        <f t="shared" ca="1" si="6"/>
        <v>ADE</v>
      </c>
      <c r="AF15" t="str">
        <f t="shared" ca="1" si="4"/>
        <v>---</v>
      </c>
      <c r="AG15" t="str">
        <f t="shared" ca="1" si="5"/>
        <v>NoWaive</v>
      </c>
      <c r="AH15" t="str">
        <f t="shared" ca="1" si="7"/>
        <v>P0</v>
      </c>
    </row>
    <row r="16" spans="1:34" hidden="1" x14ac:dyDescent="0.3">
      <c r="A16">
        <f t="shared" si="0"/>
        <v>103</v>
      </c>
      <c r="B16">
        <f t="shared" si="1"/>
        <v>6</v>
      </c>
      <c r="C16" s="4">
        <f t="shared" ca="1" si="2"/>
        <v>91980</v>
      </c>
      <c r="D16">
        <v>91980</v>
      </c>
      <c r="E16" t="s">
        <v>110</v>
      </c>
      <c r="F16" t="s">
        <v>63</v>
      </c>
      <c r="G16" t="s">
        <v>66</v>
      </c>
      <c r="H16" t="s">
        <v>184</v>
      </c>
      <c r="I16" t="s">
        <v>245</v>
      </c>
      <c r="J16" t="s">
        <v>123</v>
      </c>
      <c r="K16" t="str">
        <f t="shared" ca="1" si="3"/>
        <v>.</v>
      </c>
      <c r="L16" t="s">
        <v>484</v>
      </c>
      <c r="M16" t="s">
        <v>278</v>
      </c>
      <c r="N16" t="s">
        <v>305</v>
      </c>
      <c r="Q16" t="s">
        <v>82</v>
      </c>
      <c r="S16" t="s">
        <v>269</v>
      </c>
      <c r="T16" t="s">
        <v>36</v>
      </c>
      <c r="U16" t="s">
        <v>35</v>
      </c>
      <c r="V16" t="s">
        <v>29</v>
      </c>
      <c r="W16" t="s">
        <v>90</v>
      </c>
      <c r="X16" t="s">
        <v>62</v>
      </c>
      <c r="Y16" t="s">
        <v>484</v>
      </c>
      <c r="AA16" s="2">
        <v>42682.147974537038</v>
      </c>
      <c r="AB16" s="2">
        <v>42781.16033564815</v>
      </c>
      <c r="AD16">
        <v>6</v>
      </c>
      <c r="AE16" t="str">
        <f t="shared" ca="1" si="6"/>
        <v>AvatarFS</v>
      </c>
      <c r="AF16" t="str">
        <f t="shared" ca="1" si="4"/>
        <v>Avitus_1.4.0.56-20170222</v>
      </c>
      <c r="AG16" t="str">
        <f t="shared" ca="1" si="5"/>
        <v>NoWaive</v>
      </c>
      <c r="AH16" t="str">
        <f t="shared" ca="1" si="7"/>
        <v>P0</v>
      </c>
    </row>
    <row r="17" spans="1:34" hidden="1" x14ac:dyDescent="0.3">
      <c r="A17">
        <f t="shared" si="0"/>
        <v>89</v>
      </c>
      <c r="B17">
        <f t="shared" si="1"/>
        <v>1</v>
      </c>
      <c r="C17" s="4">
        <f t="shared" ca="1" si="2"/>
        <v>92712</v>
      </c>
      <c r="D17">
        <v>92712</v>
      </c>
      <c r="E17" t="s">
        <v>169</v>
      </c>
      <c r="F17" t="s">
        <v>63</v>
      </c>
      <c r="G17" t="s">
        <v>66</v>
      </c>
      <c r="H17" t="s">
        <v>184</v>
      </c>
      <c r="I17" t="s">
        <v>245</v>
      </c>
      <c r="J17" t="s">
        <v>123</v>
      </c>
      <c r="K17" t="str">
        <f t="shared" ca="1" si="3"/>
        <v>.</v>
      </c>
      <c r="L17" t="s">
        <v>484</v>
      </c>
      <c r="M17" t="s">
        <v>493</v>
      </c>
      <c r="N17" t="s">
        <v>306</v>
      </c>
      <c r="Q17" t="s">
        <v>82</v>
      </c>
      <c r="S17" t="s">
        <v>269</v>
      </c>
      <c r="T17" t="s">
        <v>36</v>
      </c>
      <c r="U17" t="s">
        <v>22</v>
      </c>
      <c r="V17" t="s">
        <v>29</v>
      </c>
      <c r="W17" t="s">
        <v>90</v>
      </c>
      <c r="X17" t="s">
        <v>62</v>
      </c>
      <c r="Y17" t="s">
        <v>484</v>
      </c>
      <c r="AA17" s="2">
        <v>42696.25440972222</v>
      </c>
      <c r="AB17" s="2">
        <v>42786.177071759259</v>
      </c>
      <c r="AD17">
        <v>7</v>
      </c>
      <c r="AE17" t="str">
        <f t="shared" ca="1" si="6"/>
        <v>AvatarFS</v>
      </c>
      <c r="AF17" t="str">
        <f t="shared" ca="1" si="4"/>
        <v>Avitus_1.4.0.55-20170215</v>
      </c>
      <c r="AG17" t="str">
        <f t="shared" ca="1" si="5"/>
        <v>NoWaive</v>
      </c>
      <c r="AH17" t="str">
        <f t="shared" ca="1" si="7"/>
        <v>P0</v>
      </c>
    </row>
    <row r="18" spans="1:34" hidden="1" x14ac:dyDescent="0.3">
      <c r="A18">
        <f t="shared" si="0"/>
        <v>83</v>
      </c>
      <c r="B18">
        <f t="shared" si="1"/>
        <v>13</v>
      </c>
      <c r="C18" s="4">
        <f t="shared" ca="1" si="2"/>
        <v>92985</v>
      </c>
      <c r="D18">
        <v>92985</v>
      </c>
      <c r="E18" t="s">
        <v>104</v>
      </c>
      <c r="F18" t="s">
        <v>63</v>
      </c>
      <c r="G18" t="s">
        <v>64</v>
      </c>
      <c r="H18" t="s">
        <v>184</v>
      </c>
      <c r="I18" t="s">
        <v>245</v>
      </c>
      <c r="J18" t="s">
        <v>123</v>
      </c>
      <c r="K18" t="str">
        <f t="shared" ca="1" si="3"/>
        <v>.</v>
      </c>
      <c r="L18" t="s">
        <v>484</v>
      </c>
      <c r="M18" t="s">
        <v>276</v>
      </c>
      <c r="N18" t="s">
        <v>307</v>
      </c>
      <c r="Q18" t="s">
        <v>82</v>
      </c>
      <c r="S18" t="s">
        <v>269</v>
      </c>
      <c r="T18" t="s">
        <v>36</v>
      </c>
      <c r="U18" t="s">
        <v>22</v>
      </c>
      <c r="V18" t="s">
        <v>29</v>
      </c>
      <c r="W18" t="s">
        <v>95</v>
      </c>
      <c r="X18" t="s">
        <v>62</v>
      </c>
      <c r="Y18" t="s">
        <v>484</v>
      </c>
      <c r="AA18" s="2">
        <v>42702.945590277777</v>
      </c>
      <c r="AB18" s="2">
        <v>42774.279618055552</v>
      </c>
      <c r="AD18">
        <v>5</v>
      </c>
      <c r="AE18" t="str">
        <f t="shared" ca="1" si="6"/>
        <v>AvatarFS</v>
      </c>
      <c r="AF18" t="str">
        <f t="shared" ca="1" si="4"/>
        <v>Avitus_1.4.0.55-20170215</v>
      </c>
      <c r="AG18" t="str">
        <f t="shared" ca="1" si="5"/>
        <v>NoWaive</v>
      </c>
      <c r="AH18" t="str">
        <f t="shared" ca="1" si="7"/>
        <v>P0</v>
      </c>
    </row>
    <row r="19" spans="1:34" hidden="1" x14ac:dyDescent="0.3">
      <c r="A19">
        <f t="shared" si="0"/>
        <v>41</v>
      </c>
      <c r="B19">
        <f t="shared" si="1"/>
        <v>4</v>
      </c>
      <c r="C19" s="4">
        <f t="shared" ca="1" si="2"/>
        <v>94384</v>
      </c>
      <c r="D19">
        <v>94384</v>
      </c>
      <c r="E19" t="s">
        <v>130</v>
      </c>
      <c r="F19" t="s">
        <v>63</v>
      </c>
      <c r="G19" t="s">
        <v>64</v>
      </c>
      <c r="H19" t="s">
        <v>184</v>
      </c>
      <c r="I19" t="s">
        <v>81</v>
      </c>
      <c r="J19" t="s">
        <v>123</v>
      </c>
      <c r="K19" t="str">
        <f t="shared" ca="1" si="3"/>
        <v>.</v>
      </c>
      <c r="L19" t="s">
        <v>484</v>
      </c>
      <c r="M19" t="s">
        <v>484</v>
      </c>
      <c r="N19" t="s">
        <v>308</v>
      </c>
      <c r="Q19" t="s">
        <v>82</v>
      </c>
      <c r="S19" t="s">
        <v>269</v>
      </c>
      <c r="T19" t="s">
        <v>36</v>
      </c>
      <c r="U19" t="s">
        <v>22</v>
      </c>
      <c r="V19" t="s">
        <v>82</v>
      </c>
      <c r="W19" t="s">
        <v>90</v>
      </c>
      <c r="X19" t="s">
        <v>300</v>
      </c>
      <c r="Y19" t="s">
        <v>484</v>
      </c>
      <c r="AA19" s="2">
        <v>42745.123425925929</v>
      </c>
      <c r="AB19" s="2">
        <v>42783.003599537034</v>
      </c>
      <c r="AD19">
        <v>5</v>
      </c>
      <c r="AE19" t="str">
        <f t="shared" ca="1" si="6"/>
        <v>AvatarFS</v>
      </c>
      <c r="AF19" t="str">
        <f t="shared" ca="1" si="4"/>
        <v>---</v>
      </c>
      <c r="AG19" t="str">
        <f t="shared" ca="1" si="5"/>
        <v>NoWaive</v>
      </c>
      <c r="AH19" t="str">
        <f t="shared" ca="1" si="7"/>
        <v>P0</v>
      </c>
    </row>
    <row r="20" spans="1:34" hidden="1" x14ac:dyDescent="0.3">
      <c r="A20">
        <f t="shared" si="0"/>
        <v>24</v>
      </c>
      <c r="B20">
        <f t="shared" si="1"/>
        <v>13</v>
      </c>
      <c r="C20" s="4">
        <f t="shared" ca="1" si="2"/>
        <v>95107</v>
      </c>
      <c r="D20">
        <v>95107</v>
      </c>
      <c r="E20" t="s">
        <v>146</v>
      </c>
      <c r="F20" t="s">
        <v>63</v>
      </c>
      <c r="G20" t="s">
        <v>66</v>
      </c>
      <c r="H20" t="s">
        <v>184</v>
      </c>
      <c r="I20" t="s">
        <v>245</v>
      </c>
      <c r="J20" t="s">
        <v>123</v>
      </c>
      <c r="K20" t="str">
        <f t="shared" ca="1" si="3"/>
        <v>.</v>
      </c>
      <c r="L20" t="s">
        <v>484</v>
      </c>
      <c r="M20" t="s">
        <v>278</v>
      </c>
      <c r="N20" t="s">
        <v>309</v>
      </c>
      <c r="P20" t="s">
        <v>210</v>
      </c>
      <c r="Q20" t="s">
        <v>82</v>
      </c>
      <c r="S20" t="s">
        <v>269</v>
      </c>
      <c r="T20" t="s">
        <v>23</v>
      </c>
      <c r="U20" t="s">
        <v>22</v>
      </c>
      <c r="V20" t="s">
        <v>82</v>
      </c>
      <c r="W20" t="s">
        <v>54</v>
      </c>
      <c r="X20" t="s">
        <v>146</v>
      </c>
      <c r="Y20" t="s">
        <v>484</v>
      </c>
      <c r="AA20" s="2">
        <v>42762.147650462961</v>
      </c>
      <c r="AB20" s="2">
        <v>42774.00885416667</v>
      </c>
      <c r="AD20">
        <v>2</v>
      </c>
      <c r="AE20" t="str">
        <f t="shared" ca="1" si="6"/>
        <v>AvatarFS</v>
      </c>
      <c r="AF20" t="str">
        <f t="shared" ca="1" si="4"/>
        <v>Avitus_1.4.0.56-20170222</v>
      </c>
      <c r="AG20" t="str">
        <f t="shared" ca="1" si="5"/>
        <v>NoWaive</v>
      </c>
      <c r="AH20" t="str">
        <f t="shared" ca="1" si="7"/>
        <v>P0</v>
      </c>
    </row>
    <row r="21" spans="1:34" hidden="1" x14ac:dyDescent="0.3">
      <c r="A21">
        <f t="shared" si="0"/>
        <v>5</v>
      </c>
      <c r="B21">
        <f t="shared" si="1"/>
        <v>1</v>
      </c>
      <c r="C21" s="4">
        <f t="shared" ca="1" si="2"/>
        <v>96013</v>
      </c>
      <c r="D21">
        <v>96013</v>
      </c>
      <c r="E21" t="s">
        <v>62</v>
      </c>
      <c r="F21" t="s">
        <v>63</v>
      </c>
      <c r="G21" t="s">
        <v>446</v>
      </c>
      <c r="H21" t="s">
        <v>156</v>
      </c>
      <c r="I21" t="s">
        <v>24</v>
      </c>
      <c r="J21" t="s">
        <v>123</v>
      </c>
      <c r="K21" t="str">
        <f t="shared" ca="1" si="3"/>
        <v>.</v>
      </c>
      <c r="L21" t="s">
        <v>484</v>
      </c>
      <c r="M21" t="s">
        <v>484</v>
      </c>
      <c r="N21" t="s">
        <v>459</v>
      </c>
      <c r="P21" t="s">
        <v>101</v>
      </c>
      <c r="Q21" t="s">
        <v>82</v>
      </c>
      <c r="S21" t="s">
        <v>269</v>
      </c>
      <c r="T21" t="s">
        <v>51</v>
      </c>
      <c r="U21" t="s">
        <v>35</v>
      </c>
      <c r="V21" t="s">
        <v>29</v>
      </c>
      <c r="W21" t="s">
        <v>54</v>
      </c>
      <c r="X21" t="s">
        <v>412</v>
      </c>
      <c r="Y21" t="s">
        <v>103</v>
      </c>
      <c r="AA21" s="2">
        <v>42782.207407407404</v>
      </c>
      <c r="AB21" s="2">
        <v>42786.055046296293</v>
      </c>
      <c r="AD21">
        <v>1</v>
      </c>
      <c r="AE21" t="str">
        <f t="shared" ca="1" si="6"/>
        <v>AvatarFS</v>
      </c>
      <c r="AF21" t="str">
        <f t="shared" ca="1" si="4"/>
        <v>---</v>
      </c>
      <c r="AG21" t="str">
        <f t="shared" ca="1" si="5"/>
        <v>NoWaive</v>
      </c>
      <c r="AH21" t="str">
        <f t="shared" ca="1" si="7"/>
        <v>unspecified</v>
      </c>
    </row>
    <row r="22" spans="1:34" hidden="1" x14ac:dyDescent="0.3">
      <c r="A22">
        <f t="shared" si="0"/>
        <v>5</v>
      </c>
      <c r="B22">
        <f t="shared" si="1"/>
        <v>0</v>
      </c>
      <c r="C22" s="4">
        <f t="shared" ca="1" si="2"/>
        <v>96022</v>
      </c>
      <c r="D22">
        <v>96022</v>
      </c>
      <c r="E22" t="s">
        <v>99</v>
      </c>
      <c r="F22" t="s">
        <v>63</v>
      </c>
      <c r="G22" t="s">
        <v>446</v>
      </c>
      <c r="H22" t="s">
        <v>184</v>
      </c>
      <c r="I22" t="s">
        <v>245</v>
      </c>
      <c r="J22" t="s">
        <v>123</v>
      </c>
      <c r="K22" t="str">
        <f t="shared" ca="1" si="3"/>
        <v>.</v>
      </c>
      <c r="L22" t="s">
        <v>484</v>
      </c>
      <c r="M22" t="s">
        <v>494</v>
      </c>
      <c r="N22" t="s">
        <v>460</v>
      </c>
      <c r="P22" t="s">
        <v>101</v>
      </c>
      <c r="Q22" t="s">
        <v>82</v>
      </c>
      <c r="S22" t="s">
        <v>269</v>
      </c>
      <c r="T22" t="s">
        <v>51</v>
      </c>
      <c r="U22" t="s">
        <v>35</v>
      </c>
      <c r="V22" t="s">
        <v>29</v>
      </c>
      <c r="W22" t="s">
        <v>54</v>
      </c>
      <c r="X22" t="s">
        <v>412</v>
      </c>
      <c r="Y22" t="s">
        <v>103</v>
      </c>
      <c r="AA22" s="2">
        <v>42782.211585648147</v>
      </c>
      <c r="AB22" s="2">
        <v>42787.146203703705</v>
      </c>
      <c r="AD22">
        <v>2</v>
      </c>
      <c r="AE22" t="str">
        <f t="shared" ca="1" si="6"/>
        <v>AvatarFS</v>
      </c>
      <c r="AF22" t="str">
        <f t="shared" ca="1" si="4"/>
        <v>---</v>
      </c>
      <c r="AG22" t="str">
        <f t="shared" ca="1" si="5"/>
        <v>NoWaive</v>
      </c>
      <c r="AH22" t="str">
        <f t="shared" ca="1" si="7"/>
        <v>unspecified</v>
      </c>
    </row>
    <row r="23" spans="1:34" hidden="1" x14ac:dyDescent="0.3">
      <c r="A23">
        <f t="shared" si="0"/>
        <v>322</v>
      </c>
      <c r="B23">
        <f t="shared" si="1"/>
        <v>31</v>
      </c>
      <c r="C23" s="4">
        <f t="shared" ca="1" si="2"/>
        <v>79691</v>
      </c>
      <c r="D23">
        <v>79691</v>
      </c>
      <c r="E23" t="s">
        <v>69</v>
      </c>
      <c r="F23" t="s">
        <v>70</v>
      </c>
      <c r="G23" t="s">
        <v>71</v>
      </c>
      <c r="H23" t="s">
        <v>184</v>
      </c>
      <c r="I23" t="s">
        <v>68</v>
      </c>
      <c r="J23" t="s">
        <v>123</v>
      </c>
      <c r="K23" t="str">
        <f t="shared" ca="1" si="3"/>
        <v>.</v>
      </c>
      <c r="L23" t="s">
        <v>484</v>
      </c>
      <c r="M23" t="s">
        <v>484</v>
      </c>
      <c r="N23" t="s">
        <v>310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95</v>
      </c>
      <c r="X23" t="s">
        <v>311</v>
      </c>
      <c r="Y23" t="s">
        <v>484</v>
      </c>
      <c r="Z23" t="s">
        <v>312</v>
      </c>
      <c r="AA23" s="2">
        <v>42458.048437500001</v>
      </c>
      <c r="AB23" s="2">
        <v>42755.033599537041</v>
      </c>
      <c r="AD23">
        <v>6</v>
      </c>
      <c r="AE23" t="str">
        <f t="shared" ca="1" si="6"/>
        <v>Documentation</v>
      </c>
      <c r="AF23" t="str">
        <f t="shared" ca="1" si="4"/>
        <v>---</v>
      </c>
      <c r="AG23" t="str">
        <f t="shared" ca="1" si="5"/>
        <v>NoWaive</v>
      </c>
      <c r="AH23" t="str">
        <f t="shared" ca="1" si="7"/>
        <v>P0</v>
      </c>
    </row>
    <row r="24" spans="1:34" hidden="1" x14ac:dyDescent="0.3">
      <c r="A24">
        <f t="shared" si="0"/>
        <v>230</v>
      </c>
      <c r="B24">
        <f t="shared" si="1"/>
        <v>14</v>
      </c>
      <c r="C24" s="4">
        <f t="shared" ca="1" si="2"/>
        <v>85572</v>
      </c>
      <c r="D24">
        <v>85572</v>
      </c>
      <c r="E24" t="s">
        <v>252</v>
      </c>
      <c r="F24" t="s">
        <v>70</v>
      </c>
      <c r="G24" t="s">
        <v>71</v>
      </c>
      <c r="H24" t="s">
        <v>184</v>
      </c>
      <c r="I24" t="s">
        <v>81</v>
      </c>
      <c r="J24" t="s">
        <v>123</v>
      </c>
      <c r="K24" t="str">
        <f t="shared" ca="1" si="3"/>
        <v>.</v>
      </c>
      <c r="L24" t="s">
        <v>484</v>
      </c>
      <c r="M24" t="s">
        <v>484</v>
      </c>
      <c r="N24" t="s">
        <v>313</v>
      </c>
      <c r="Q24" t="s">
        <v>82</v>
      </c>
      <c r="S24" t="s">
        <v>269</v>
      </c>
      <c r="T24" t="s">
        <v>23</v>
      </c>
      <c r="U24" t="s">
        <v>39</v>
      </c>
      <c r="V24" t="s">
        <v>82</v>
      </c>
      <c r="W24" t="s">
        <v>95</v>
      </c>
      <c r="X24" t="s">
        <v>272</v>
      </c>
      <c r="Y24" t="s">
        <v>484</v>
      </c>
      <c r="AA24" s="2">
        <v>42552.705081018517</v>
      </c>
      <c r="AB24" s="2">
        <v>42773.558530092596</v>
      </c>
      <c r="AD24">
        <v>6</v>
      </c>
      <c r="AE24" t="str">
        <f t="shared" ca="1" si="6"/>
        <v>Documentation</v>
      </c>
      <c r="AF24" t="str">
        <f t="shared" ca="1" si="4"/>
        <v>---</v>
      </c>
      <c r="AG24" t="str">
        <f t="shared" ca="1" si="5"/>
        <v>NoWaive</v>
      </c>
      <c r="AH24" t="str">
        <f t="shared" ca="1" si="7"/>
        <v>P0</v>
      </c>
    </row>
    <row r="25" spans="1:34" hidden="1" x14ac:dyDescent="0.3">
      <c r="A25">
        <f t="shared" si="0"/>
        <v>172</v>
      </c>
      <c r="B25">
        <f t="shared" si="1"/>
        <v>31</v>
      </c>
      <c r="C25" s="4">
        <f t="shared" ca="1" si="2"/>
        <v>88250</v>
      </c>
      <c r="D25">
        <v>88250</v>
      </c>
      <c r="E25" t="s">
        <v>72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3"/>
        <v>.</v>
      </c>
      <c r="L25" t="s">
        <v>484</v>
      </c>
      <c r="M25" t="s">
        <v>484</v>
      </c>
      <c r="N25" t="s">
        <v>314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105</v>
      </c>
      <c r="X25" t="s">
        <v>315</v>
      </c>
      <c r="Y25" t="s">
        <v>484</v>
      </c>
      <c r="Z25" t="s">
        <v>316</v>
      </c>
      <c r="AA25" s="2">
        <v>42611.350347222222</v>
      </c>
      <c r="AB25" s="2">
        <v>42755.033576388887</v>
      </c>
      <c r="AD25">
        <v>7</v>
      </c>
      <c r="AE25" t="str">
        <f t="shared" ca="1" si="6"/>
        <v>Documentation</v>
      </c>
      <c r="AF25" t="str">
        <f t="shared" ca="1" si="4"/>
        <v>---</v>
      </c>
      <c r="AG25" t="str">
        <f t="shared" ca="1" si="5"/>
        <v>NoWaive</v>
      </c>
      <c r="AH25" t="str">
        <f t="shared" ca="1" si="7"/>
        <v>P0</v>
      </c>
    </row>
    <row r="26" spans="1:34" hidden="1" x14ac:dyDescent="0.3">
      <c r="A26">
        <f t="shared" si="0"/>
        <v>15</v>
      </c>
      <c r="B26">
        <f t="shared" si="1"/>
        <v>1</v>
      </c>
      <c r="C26" s="4">
        <f t="shared" ca="1" si="2"/>
        <v>95467</v>
      </c>
      <c r="D26">
        <v>95467</v>
      </c>
      <c r="E26" t="s">
        <v>318</v>
      </c>
      <c r="F26" t="s">
        <v>253</v>
      </c>
      <c r="G26" t="s">
        <v>255</v>
      </c>
      <c r="H26" t="s">
        <v>184</v>
      </c>
      <c r="I26" t="s">
        <v>68</v>
      </c>
      <c r="J26" t="s">
        <v>123</v>
      </c>
      <c r="K26" t="str">
        <f t="shared" ca="1" si="3"/>
        <v>.</v>
      </c>
      <c r="L26" t="s">
        <v>484</v>
      </c>
      <c r="M26" t="s">
        <v>484</v>
      </c>
      <c r="N26" t="s">
        <v>321</v>
      </c>
      <c r="P26" t="s">
        <v>495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95</v>
      </c>
      <c r="X26" t="s">
        <v>318</v>
      </c>
      <c r="Y26" t="s">
        <v>484</v>
      </c>
      <c r="Z26" t="s">
        <v>319</v>
      </c>
      <c r="AA26" s="2">
        <v>42772.090266203704</v>
      </c>
      <c r="AB26" s="2">
        <v>42786.872777777775</v>
      </c>
      <c r="AD26">
        <v>3</v>
      </c>
      <c r="AE26" t="str">
        <f t="shared" ca="1" si="6"/>
        <v>File Access Auditing</v>
      </c>
      <c r="AF26" t="str">
        <f t="shared" ca="1" si="4"/>
        <v>---</v>
      </c>
      <c r="AG26" t="str">
        <f t="shared" ca="1" si="5"/>
        <v>NoWaive</v>
      </c>
      <c r="AH26" t="str">
        <f t="shared" ca="1" si="7"/>
        <v>P0</v>
      </c>
    </row>
    <row r="27" spans="1:34" hidden="1" x14ac:dyDescent="0.3">
      <c r="A27">
        <f t="shared" si="0"/>
        <v>15</v>
      </c>
      <c r="B27">
        <f t="shared" si="1"/>
        <v>5</v>
      </c>
      <c r="C27" s="4">
        <f t="shared" ca="1" si="2"/>
        <v>95509</v>
      </c>
      <c r="D27">
        <v>95509</v>
      </c>
      <c r="E27" t="s">
        <v>113</v>
      </c>
      <c r="F27" t="s">
        <v>253</v>
      </c>
      <c r="G27" t="s">
        <v>256</v>
      </c>
      <c r="H27" t="s">
        <v>184</v>
      </c>
      <c r="I27" t="s">
        <v>68</v>
      </c>
      <c r="J27" t="s">
        <v>123</v>
      </c>
      <c r="K27" t="str">
        <f t="shared" ca="1" si="3"/>
        <v>.</v>
      </c>
      <c r="L27" t="s">
        <v>484</v>
      </c>
      <c r="M27" t="s">
        <v>484</v>
      </c>
      <c r="N27" t="s">
        <v>322</v>
      </c>
      <c r="Q27" t="s">
        <v>82</v>
      </c>
      <c r="S27" t="s">
        <v>269</v>
      </c>
      <c r="T27" t="s">
        <v>23</v>
      </c>
      <c r="U27" t="s">
        <v>50</v>
      </c>
      <c r="V27" t="s">
        <v>82</v>
      </c>
      <c r="W27" t="s">
        <v>105</v>
      </c>
      <c r="X27" t="s">
        <v>272</v>
      </c>
      <c r="Y27" t="s">
        <v>484</v>
      </c>
      <c r="Z27" t="s">
        <v>319</v>
      </c>
      <c r="AA27" s="2">
        <v>42772.43105324074</v>
      </c>
      <c r="AB27" s="2">
        <v>42782.398912037039</v>
      </c>
      <c r="AD27">
        <v>2</v>
      </c>
      <c r="AE27" t="str">
        <f t="shared" ca="1" si="6"/>
        <v>File Access Auditing</v>
      </c>
      <c r="AF27" t="str">
        <f t="shared" ca="1" si="4"/>
        <v>---</v>
      </c>
      <c r="AG27" t="str">
        <f t="shared" ca="1" si="5"/>
        <v>NoWaive</v>
      </c>
      <c r="AH27" t="str">
        <f t="shared" ca="1" si="7"/>
        <v>P0</v>
      </c>
    </row>
    <row r="28" spans="1:34" hidden="1" x14ac:dyDescent="0.3">
      <c r="A28">
        <f t="shared" si="0"/>
        <v>13</v>
      </c>
      <c r="B28">
        <f t="shared" si="1"/>
        <v>1</v>
      </c>
      <c r="C28" s="4">
        <f t="shared" ca="1" si="2"/>
        <v>95650</v>
      </c>
      <c r="D28">
        <v>95650</v>
      </c>
      <c r="E28" t="s">
        <v>259</v>
      </c>
      <c r="F28" t="s">
        <v>253</v>
      </c>
      <c r="G28" t="s">
        <v>258</v>
      </c>
      <c r="H28" t="s">
        <v>184</v>
      </c>
      <c r="I28" t="s">
        <v>68</v>
      </c>
      <c r="J28" t="s">
        <v>123</v>
      </c>
      <c r="K28" t="str">
        <f t="shared" ca="1" si="3"/>
        <v>.</v>
      </c>
      <c r="L28" t="s">
        <v>484</v>
      </c>
      <c r="M28" t="s">
        <v>484</v>
      </c>
      <c r="N28" t="s">
        <v>323</v>
      </c>
      <c r="Q28" t="s">
        <v>82</v>
      </c>
      <c r="S28" t="s">
        <v>269</v>
      </c>
      <c r="T28" t="s">
        <v>36</v>
      </c>
      <c r="U28" t="s">
        <v>22</v>
      </c>
      <c r="V28" t="s">
        <v>82</v>
      </c>
      <c r="W28" t="s">
        <v>95</v>
      </c>
      <c r="X28" t="s">
        <v>257</v>
      </c>
      <c r="Y28" t="s">
        <v>484</v>
      </c>
      <c r="Z28" t="s">
        <v>319</v>
      </c>
      <c r="AA28" s="2">
        <v>42774.953576388885</v>
      </c>
      <c r="AB28" s="2">
        <v>42786.955266203702</v>
      </c>
      <c r="AD28">
        <v>7</v>
      </c>
      <c r="AE28" t="str">
        <f t="shared" ca="1" si="6"/>
        <v>File Access Auditing</v>
      </c>
      <c r="AF28" t="str">
        <f t="shared" ca="1" si="4"/>
        <v>---</v>
      </c>
      <c r="AG28" t="str">
        <f t="shared" ca="1" si="5"/>
        <v>NoWaive</v>
      </c>
      <c r="AH28" t="str">
        <f t="shared" ca="1" si="7"/>
        <v>P0</v>
      </c>
    </row>
    <row r="29" spans="1:34" hidden="1" x14ac:dyDescent="0.3">
      <c r="A29">
        <f t="shared" si="0"/>
        <v>11</v>
      </c>
      <c r="B29">
        <f t="shared" si="1"/>
        <v>8</v>
      </c>
      <c r="C29" s="4">
        <f t="shared" ca="1" si="2"/>
        <v>95735</v>
      </c>
      <c r="D29">
        <v>95735</v>
      </c>
      <c r="E29" t="s">
        <v>259</v>
      </c>
      <c r="F29" t="s">
        <v>253</v>
      </c>
      <c r="G29" t="s">
        <v>258</v>
      </c>
      <c r="H29" t="s">
        <v>94</v>
      </c>
      <c r="J29" t="s">
        <v>123</v>
      </c>
      <c r="K29" t="str">
        <f t="shared" ca="1" si="3"/>
        <v>.</v>
      </c>
      <c r="L29" t="s">
        <v>484</v>
      </c>
      <c r="M29" t="s">
        <v>484</v>
      </c>
      <c r="N29" t="s">
        <v>328</v>
      </c>
      <c r="Q29" t="s">
        <v>82</v>
      </c>
      <c r="S29" t="s">
        <v>269</v>
      </c>
      <c r="T29" t="s">
        <v>36</v>
      </c>
      <c r="U29" t="s">
        <v>39</v>
      </c>
      <c r="V29" t="s">
        <v>82</v>
      </c>
      <c r="W29" t="s">
        <v>172</v>
      </c>
      <c r="X29" t="s">
        <v>325</v>
      </c>
      <c r="Y29" t="s">
        <v>484</v>
      </c>
      <c r="AA29" s="2">
        <v>42776.532141203701</v>
      </c>
      <c r="AB29" s="2">
        <v>42779.662361111114</v>
      </c>
      <c r="AD29">
        <v>4</v>
      </c>
      <c r="AE29" t="str">
        <f t="shared" ca="1" si="6"/>
        <v>File Access Auditing</v>
      </c>
      <c r="AF29" t="str">
        <f t="shared" ca="1" si="4"/>
        <v>---</v>
      </c>
      <c r="AG29" t="str">
        <f t="shared" ca="1" si="5"/>
        <v>NoWaive</v>
      </c>
      <c r="AH29" t="str">
        <f t="shared" ca="1" si="7"/>
        <v>P2</v>
      </c>
    </row>
    <row r="30" spans="1:34" hidden="1" x14ac:dyDescent="0.3">
      <c r="A30">
        <f t="shared" si="0"/>
        <v>11</v>
      </c>
      <c r="B30">
        <f t="shared" si="1"/>
        <v>4</v>
      </c>
      <c r="C30" s="4">
        <f t="shared" ca="1" si="2"/>
        <v>95738</v>
      </c>
      <c r="D30">
        <v>95738</v>
      </c>
      <c r="E30" t="s">
        <v>113</v>
      </c>
      <c r="F30" t="s">
        <v>253</v>
      </c>
      <c r="G30" t="s">
        <v>256</v>
      </c>
      <c r="H30" t="s">
        <v>184</v>
      </c>
      <c r="I30" t="s">
        <v>68</v>
      </c>
      <c r="J30" t="s">
        <v>123</v>
      </c>
      <c r="K30" t="str">
        <f t="shared" ca="1" si="3"/>
        <v>.</v>
      </c>
      <c r="L30" t="s">
        <v>484</v>
      </c>
      <c r="M30" t="s">
        <v>484</v>
      </c>
      <c r="N30" t="s">
        <v>329</v>
      </c>
      <c r="Q30" t="s">
        <v>82</v>
      </c>
      <c r="S30" t="s">
        <v>269</v>
      </c>
      <c r="T30" t="s">
        <v>23</v>
      </c>
      <c r="U30" t="s">
        <v>22</v>
      </c>
      <c r="V30" t="s">
        <v>82</v>
      </c>
      <c r="W30" t="s">
        <v>95</v>
      </c>
      <c r="X30" t="s">
        <v>327</v>
      </c>
      <c r="Y30" t="s">
        <v>484</v>
      </c>
      <c r="AA30" s="2">
        <v>42776.60050925926</v>
      </c>
      <c r="AB30" s="2">
        <v>42783.585069444445</v>
      </c>
      <c r="AD30">
        <v>3</v>
      </c>
      <c r="AE30" t="str">
        <f t="shared" ca="1" si="6"/>
        <v>File Access Auditing</v>
      </c>
      <c r="AF30" t="str">
        <f t="shared" ca="1" si="4"/>
        <v>---</v>
      </c>
      <c r="AG30" t="str">
        <f t="shared" ca="1" si="5"/>
        <v>NoWaive</v>
      </c>
      <c r="AH30" t="str">
        <f t="shared" ca="1" si="7"/>
        <v>P0</v>
      </c>
    </row>
    <row r="31" spans="1:34" hidden="1" x14ac:dyDescent="0.3">
      <c r="A31">
        <f t="shared" si="0"/>
        <v>7</v>
      </c>
      <c r="B31">
        <f t="shared" si="1"/>
        <v>1</v>
      </c>
      <c r="C31" s="4">
        <f t="shared" ca="1" si="2"/>
        <v>95924</v>
      </c>
      <c r="D31">
        <v>95924</v>
      </c>
      <c r="E31" t="s">
        <v>413</v>
      </c>
      <c r="F31" t="s">
        <v>253</v>
      </c>
      <c r="G31" t="s">
        <v>255</v>
      </c>
      <c r="H31" t="s">
        <v>94</v>
      </c>
      <c r="J31" t="s">
        <v>123</v>
      </c>
      <c r="K31" t="str">
        <f t="shared" ca="1" si="3"/>
        <v>.</v>
      </c>
      <c r="L31" t="s">
        <v>484</v>
      </c>
      <c r="M31" t="s">
        <v>484</v>
      </c>
      <c r="N31" t="s">
        <v>436</v>
      </c>
      <c r="P31" t="s">
        <v>496</v>
      </c>
      <c r="Q31" t="s">
        <v>82</v>
      </c>
      <c r="S31" t="s">
        <v>269</v>
      </c>
      <c r="T31" t="s">
        <v>36</v>
      </c>
      <c r="U31" t="s">
        <v>22</v>
      </c>
      <c r="V31" t="s">
        <v>82</v>
      </c>
      <c r="W31" t="s">
        <v>95</v>
      </c>
      <c r="X31" t="s">
        <v>257</v>
      </c>
      <c r="Y31" t="s">
        <v>484</v>
      </c>
      <c r="AA31" s="2">
        <v>42780.984467592592</v>
      </c>
      <c r="AB31" s="2">
        <v>42786.864525462966</v>
      </c>
      <c r="AD31">
        <v>4</v>
      </c>
      <c r="AE31" t="str">
        <f t="shared" ca="1" si="6"/>
        <v>File Access Auditing</v>
      </c>
      <c r="AF31" t="str">
        <f t="shared" ca="1" si="4"/>
        <v>---</v>
      </c>
      <c r="AG31" t="str">
        <f t="shared" ca="1" si="5"/>
        <v>NoWaive</v>
      </c>
      <c r="AH31" t="str">
        <f t="shared" ca="1" si="7"/>
        <v>P2</v>
      </c>
    </row>
    <row r="32" spans="1:34" hidden="1" x14ac:dyDescent="0.3">
      <c r="A32">
        <f t="shared" si="0"/>
        <v>6</v>
      </c>
      <c r="B32">
        <f t="shared" si="1"/>
        <v>5</v>
      </c>
      <c r="C32" s="4">
        <f t="shared" ca="1" si="2"/>
        <v>95938</v>
      </c>
      <c r="D32">
        <v>95938</v>
      </c>
      <c r="E32" t="s">
        <v>259</v>
      </c>
      <c r="F32" t="s">
        <v>253</v>
      </c>
      <c r="G32" t="s">
        <v>258</v>
      </c>
      <c r="H32" t="s">
        <v>94</v>
      </c>
      <c r="I32" t="s">
        <v>68</v>
      </c>
      <c r="J32" t="s">
        <v>123</v>
      </c>
      <c r="K32" t="str">
        <f t="shared" ca="1" si="3"/>
        <v>.</v>
      </c>
      <c r="L32" t="s">
        <v>484</v>
      </c>
      <c r="M32" t="s">
        <v>484</v>
      </c>
      <c r="N32" t="s">
        <v>426</v>
      </c>
      <c r="Q32" t="s">
        <v>82</v>
      </c>
      <c r="S32" t="s">
        <v>269</v>
      </c>
      <c r="T32" t="s">
        <v>36</v>
      </c>
      <c r="U32" t="s">
        <v>50</v>
      </c>
      <c r="V32" t="s">
        <v>82</v>
      </c>
      <c r="W32" t="s">
        <v>95</v>
      </c>
      <c r="X32" t="s">
        <v>257</v>
      </c>
      <c r="Y32" t="s">
        <v>484</v>
      </c>
      <c r="AA32" s="2">
        <v>42781.183379629627</v>
      </c>
      <c r="AB32" s="2">
        <v>42782.321331018517</v>
      </c>
      <c r="AD32">
        <v>6</v>
      </c>
      <c r="AE32" t="str">
        <f t="shared" ca="1" si="6"/>
        <v>File Access Auditing</v>
      </c>
      <c r="AF32" t="str">
        <f t="shared" ca="1" si="4"/>
        <v>---</v>
      </c>
      <c r="AG32" t="str">
        <f t="shared" ca="1" si="5"/>
        <v>NoWaive</v>
      </c>
      <c r="AH32" t="str">
        <f t="shared" ca="1" si="7"/>
        <v>P2</v>
      </c>
    </row>
    <row r="33" spans="1:34" hidden="1" x14ac:dyDescent="0.3">
      <c r="A33">
        <f t="shared" si="0"/>
        <v>6</v>
      </c>
      <c r="B33">
        <f t="shared" si="1"/>
        <v>0</v>
      </c>
      <c r="C33" s="4">
        <f t="shared" ca="1" si="2"/>
        <v>95973</v>
      </c>
      <c r="D33">
        <v>95973</v>
      </c>
      <c r="E33" t="s">
        <v>113</v>
      </c>
      <c r="F33" t="s">
        <v>253</v>
      </c>
      <c r="G33" t="s">
        <v>256</v>
      </c>
      <c r="H33" t="s">
        <v>94</v>
      </c>
      <c r="I33" t="s">
        <v>68</v>
      </c>
      <c r="J33" t="s">
        <v>123</v>
      </c>
      <c r="K33" t="str">
        <f t="shared" ca="1" si="3"/>
        <v>.</v>
      </c>
      <c r="L33" t="s">
        <v>484</v>
      </c>
      <c r="M33" t="s">
        <v>484</v>
      </c>
      <c r="N33" t="s">
        <v>437</v>
      </c>
      <c r="Q33" t="s">
        <v>82</v>
      </c>
      <c r="S33" t="s">
        <v>269</v>
      </c>
      <c r="T33" t="s">
        <v>36</v>
      </c>
      <c r="U33" t="s">
        <v>39</v>
      </c>
      <c r="V33" t="s">
        <v>82</v>
      </c>
      <c r="W33" t="s">
        <v>95</v>
      </c>
      <c r="X33" t="s">
        <v>438</v>
      </c>
      <c r="Y33" t="s">
        <v>484</v>
      </c>
      <c r="AA33" s="2">
        <v>42781.990624999999</v>
      </c>
      <c r="AB33" s="2">
        <v>42787.06690972222</v>
      </c>
      <c r="AD33">
        <v>7</v>
      </c>
      <c r="AE33" t="str">
        <f t="shared" ca="1" si="6"/>
        <v>File Access Auditing</v>
      </c>
      <c r="AF33" t="str">
        <f t="shared" ca="1" si="4"/>
        <v>---</v>
      </c>
      <c r="AG33" t="str">
        <f t="shared" ca="1" si="5"/>
        <v>NoWaive</v>
      </c>
      <c r="AH33" t="str">
        <f t="shared" ca="1" si="7"/>
        <v>P2</v>
      </c>
    </row>
    <row r="34" spans="1:34" hidden="1" x14ac:dyDescent="0.3">
      <c r="A34">
        <f t="shared" ref="A34:A65" si="8">DAYS360(AA34,$K$104)</f>
        <v>5</v>
      </c>
      <c r="B34">
        <f t="shared" ref="B34:B65" si="9">DAYS360(AB34,$K$104)</f>
        <v>5</v>
      </c>
      <c r="C34" s="4">
        <f t="shared" ref="C34:C65" ca="1" si="10">HYPERLINK($N$174 &amp; INDIRECT("d" &amp; ROW()),INDIRECT("d" &amp; ROW()))</f>
        <v>96117</v>
      </c>
      <c r="D34">
        <v>96117</v>
      </c>
      <c r="E34" t="s">
        <v>113</v>
      </c>
      <c r="F34" t="s">
        <v>253</v>
      </c>
      <c r="G34" t="s">
        <v>256</v>
      </c>
      <c r="H34" t="s">
        <v>156</v>
      </c>
      <c r="J34" t="s">
        <v>123</v>
      </c>
      <c r="K34" t="str">
        <f t="shared" ca="1" si="3"/>
        <v>.</v>
      </c>
      <c r="L34" t="s">
        <v>484</v>
      </c>
      <c r="M34" t="s">
        <v>484</v>
      </c>
      <c r="N34" t="s">
        <v>473</v>
      </c>
      <c r="Q34" t="s">
        <v>82</v>
      </c>
      <c r="S34" t="s">
        <v>269</v>
      </c>
      <c r="T34" t="s">
        <v>36</v>
      </c>
      <c r="U34" t="s">
        <v>39</v>
      </c>
      <c r="V34" t="s">
        <v>82</v>
      </c>
      <c r="W34" t="s">
        <v>95</v>
      </c>
      <c r="X34" t="s">
        <v>438</v>
      </c>
      <c r="Y34" t="s">
        <v>484</v>
      </c>
      <c r="AA34" s="2">
        <v>42782.985868055555</v>
      </c>
      <c r="AB34" s="2">
        <v>42782.98641203704</v>
      </c>
      <c r="AD34">
        <v>1</v>
      </c>
      <c r="AE34" t="str">
        <f t="shared" ca="1" si="6"/>
        <v>File Access Auditing</v>
      </c>
      <c r="AF34" t="str">
        <f t="shared" ca="1" si="4"/>
        <v>---</v>
      </c>
      <c r="AG34" t="str">
        <f t="shared" ca="1" si="5"/>
        <v>NoWaive</v>
      </c>
      <c r="AH34" t="str">
        <f t="shared" ca="1" si="7"/>
        <v>unspecified</v>
      </c>
    </row>
    <row r="35" spans="1:34" hidden="1" x14ac:dyDescent="0.3">
      <c r="A35">
        <f t="shared" si="8"/>
        <v>3</v>
      </c>
      <c r="B35">
        <f t="shared" si="9"/>
        <v>0</v>
      </c>
      <c r="C35" s="4">
        <f t="shared" ca="1" si="10"/>
        <v>96176</v>
      </c>
      <c r="D35">
        <v>96176</v>
      </c>
      <c r="E35" t="s">
        <v>259</v>
      </c>
      <c r="F35" t="s">
        <v>253</v>
      </c>
      <c r="G35" t="s">
        <v>258</v>
      </c>
      <c r="H35" t="s">
        <v>184</v>
      </c>
      <c r="I35" t="s">
        <v>68</v>
      </c>
      <c r="J35" t="s">
        <v>123</v>
      </c>
      <c r="K35" t="str">
        <f t="shared" ca="1" si="3"/>
        <v>NTR</v>
      </c>
      <c r="L35" t="s">
        <v>484</v>
      </c>
      <c r="M35" t="s">
        <v>484</v>
      </c>
      <c r="N35" t="s">
        <v>497</v>
      </c>
      <c r="Q35" t="s">
        <v>82</v>
      </c>
      <c r="S35" t="s">
        <v>269</v>
      </c>
      <c r="T35" t="s">
        <v>36</v>
      </c>
      <c r="U35" t="s">
        <v>50</v>
      </c>
      <c r="V35" t="s">
        <v>82</v>
      </c>
      <c r="W35" t="s">
        <v>95</v>
      </c>
      <c r="X35" t="s">
        <v>257</v>
      </c>
      <c r="Y35" t="s">
        <v>484</v>
      </c>
      <c r="Z35" t="s">
        <v>319</v>
      </c>
      <c r="AA35" s="2">
        <v>42784.873807870368</v>
      </c>
      <c r="AB35" s="2">
        <v>42787.027442129627</v>
      </c>
      <c r="AD35">
        <v>2</v>
      </c>
      <c r="AE35" t="str">
        <f t="shared" ca="1" si="6"/>
        <v>NTR</v>
      </c>
      <c r="AF35" t="str">
        <f t="shared" ca="1" si="4"/>
        <v>NoTarg</v>
      </c>
      <c r="AG35" t="str">
        <f t="shared" ca="1" si="5"/>
        <v>NoWaive</v>
      </c>
      <c r="AH35" t="str">
        <f t="shared" ca="1" si="7"/>
        <v>NTR</v>
      </c>
    </row>
    <row r="36" spans="1:34" hidden="1" x14ac:dyDescent="0.3">
      <c r="A36">
        <f t="shared" si="8"/>
        <v>2</v>
      </c>
      <c r="B36">
        <f t="shared" si="9"/>
        <v>2</v>
      </c>
      <c r="C36" s="4">
        <f t="shared" ca="1" si="10"/>
        <v>96182</v>
      </c>
      <c r="D36">
        <v>96182</v>
      </c>
      <c r="E36" t="s">
        <v>315</v>
      </c>
      <c r="F36" t="s">
        <v>253</v>
      </c>
      <c r="G36" t="s">
        <v>254</v>
      </c>
      <c r="H36" t="s">
        <v>94</v>
      </c>
      <c r="J36" t="s">
        <v>123</v>
      </c>
      <c r="K36" t="str">
        <f t="shared" ca="1" si="3"/>
        <v>NTR</v>
      </c>
      <c r="L36" t="s">
        <v>484</v>
      </c>
      <c r="M36" t="s">
        <v>484</v>
      </c>
      <c r="N36" t="s">
        <v>498</v>
      </c>
      <c r="Q36" t="s">
        <v>82</v>
      </c>
      <c r="S36" t="s">
        <v>269</v>
      </c>
      <c r="T36" t="s">
        <v>51</v>
      </c>
      <c r="U36" t="s">
        <v>39</v>
      </c>
      <c r="V36" t="s">
        <v>82</v>
      </c>
      <c r="W36" t="s">
        <v>499</v>
      </c>
      <c r="X36" t="s">
        <v>315</v>
      </c>
      <c r="Y36" t="s">
        <v>484</v>
      </c>
      <c r="AA36" s="2">
        <v>42785.992384259262</v>
      </c>
      <c r="AB36" s="2">
        <v>42785.993969907409</v>
      </c>
      <c r="AD36">
        <v>2</v>
      </c>
      <c r="AE36" t="str">
        <f t="shared" ca="1" si="6"/>
        <v>NTR</v>
      </c>
      <c r="AF36" t="str">
        <f t="shared" ca="1" si="4"/>
        <v>NoTarg</v>
      </c>
      <c r="AG36" t="str">
        <f t="shared" ca="1" si="5"/>
        <v>NoWaive</v>
      </c>
      <c r="AH36" t="str">
        <f t="shared" ca="1" si="7"/>
        <v>NTR</v>
      </c>
    </row>
    <row r="37" spans="1:34" hidden="1" x14ac:dyDescent="0.3">
      <c r="A37">
        <f t="shared" si="8"/>
        <v>0</v>
      </c>
      <c r="B37">
        <f t="shared" si="9"/>
        <v>0</v>
      </c>
      <c r="C37" s="4">
        <f t="shared" ca="1" si="10"/>
        <v>96206</v>
      </c>
      <c r="D37">
        <v>96206</v>
      </c>
      <c r="E37" t="s">
        <v>113</v>
      </c>
      <c r="F37" t="s">
        <v>253</v>
      </c>
      <c r="G37" t="s">
        <v>256</v>
      </c>
      <c r="H37" t="s">
        <v>184</v>
      </c>
      <c r="J37" t="s">
        <v>123</v>
      </c>
      <c r="K37" t="str">
        <f t="shared" ca="1" si="3"/>
        <v>NTR</v>
      </c>
      <c r="L37" t="s">
        <v>484</v>
      </c>
      <c r="M37" t="s">
        <v>484</v>
      </c>
      <c r="N37" t="s">
        <v>500</v>
      </c>
      <c r="Q37" t="s">
        <v>82</v>
      </c>
      <c r="S37" t="s">
        <v>269</v>
      </c>
      <c r="T37" t="s">
        <v>36</v>
      </c>
      <c r="U37" t="s">
        <v>39</v>
      </c>
      <c r="V37" t="s">
        <v>82</v>
      </c>
      <c r="W37" t="s">
        <v>95</v>
      </c>
      <c r="X37" t="s">
        <v>318</v>
      </c>
      <c r="Y37" t="s">
        <v>484</v>
      </c>
      <c r="AA37" s="2">
        <v>42787.131261574075</v>
      </c>
      <c r="AB37" s="2">
        <v>42787.131273148145</v>
      </c>
      <c r="AD37">
        <v>1</v>
      </c>
      <c r="AE37" t="str">
        <f t="shared" ca="1" si="6"/>
        <v>NTR</v>
      </c>
      <c r="AF37" t="str">
        <f t="shared" ca="1" si="4"/>
        <v>NoTarg</v>
      </c>
      <c r="AG37" t="str">
        <f t="shared" ca="1" si="5"/>
        <v>NoWaive</v>
      </c>
      <c r="AH37" t="str">
        <f t="shared" ca="1" si="7"/>
        <v>NTR</v>
      </c>
    </row>
    <row r="38" spans="1:34" x14ac:dyDescent="0.3">
      <c r="A38">
        <f t="shared" si="8"/>
        <v>7</v>
      </c>
      <c r="B38">
        <f t="shared" si="9"/>
        <v>3</v>
      </c>
      <c r="C38" s="4">
        <f t="shared" ca="1" si="10"/>
        <v>95908</v>
      </c>
      <c r="D38">
        <v>95908</v>
      </c>
      <c r="E38" t="s">
        <v>108</v>
      </c>
      <c r="F38" t="s">
        <v>48</v>
      </c>
      <c r="G38" t="s">
        <v>466</v>
      </c>
      <c r="H38" t="s">
        <v>94</v>
      </c>
      <c r="I38" t="s">
        <v>24</v>
      </c>
      <c r="J38" t="s">
        <v>123</v>
      </c>
      <c r="K38" t="str">
        <f t="shared" ca="1" si="3"/>
        <v>.</v>
      </c>
      <c r="L38" t="s">
        <v>484</v>
      </c>
      <c r="M38" t="s">
        <v>484</v>
      </c>
      <c r="N38" t="s">
        <v>417</v>
      </c>
      <c r="P38" t="s">
        <v>98</v>
      </c>
      <c r="Q38" t="s">
        <v>21</v>
      </c>
      <c r="S38" t="s">
        <v>269</v>
      </c>
      <c r="T38" t="s">
        <v>36</v>
      </c>
      <c r="U38" t="s">
        <v>35</v>
      </c>
      <c r="V38" t="s">
        <v>29</v>
      </c>
      <c r="W38" t="s">
        <v>44</v>
      </c>
      <c r="X38" t="s">
        <v>47</v>
      </c>
      <c r="Y38" t="s">
        <v>484</v>
      </c>
      <c r="AA38" s="2">
        <v>42780.415937500002</v>
      </c>
      <c r="AB38" s="2">
        <v>42784.485231481478</v>
      </c>
      <c r="AD38">
        <v>22</v>
      </c>
      <c r="AE38" t="str">
        <f t="shared" ca="1" si="6"/>
        <v>FileSystem Management (IAS)</v>
      </c>
      <c r="AF38" t="str">
        <f t="shared" ca="1" si="4"/>
        <v>---</v>
      </c>
      <c r="AG38" t="str">
        <f t="shared" ca="1" si="5"/>
        <v>NoWaive</v>
      </c>
      <c r="AH38" t="str">
        <f t="shared" ca="1" si="7"/>
        <v>P2</v>
      </c>
    </row>
    <row r="39" spans="1:34" hidden="1" x14ac:dyDescent="0.3">
      <c r="A39">
        <f t="shared" si="8"/>
        <v>4</v>
      </c>
      <c r="B39">
        <f t="shared" si="9"/>
        <v>4</v>
      </c>
      <c r="C39" s="4">
        <f t="shared" ca="1" si="10"/>
        <v>96150</v>
      </c>
      <c r="D39">
        <v>96150</v>
      </c>
      <c r="E39" t="s">
        <v>465</v>
      </c>
      <c r="F39" t="s">
        <v>48</v>
      </c>
      <c r="G39" t="s">
        <v>466</v>
      </c>
      <c r="H39" t="s">
        <v>94</v>
      </c>
      <c r="J39" t="s">
        <v>123</v>
      </c>
      <c r="K39" t="str">
        <f t="shared" ca="1" si="3"/>
        <v>NTR</v>
      </c>
      <c r="L39" t="s">
        <v>484</v>
      </c>
      <c r="M39" t="s">
        <v>484</v>
      </c>
      <c r="N39" t="s">
        <v>501</v>
      </c>
      <c r="Q39" t="s">
        <v>82</v>
      </c>
      <c r="S39" t="s">
        <v>269</v>
      </c>
      <c r="T39" t="s">
        <v>23</v>
      </c>
      <c r="U39" t="s">
        <v>50</v>
      </c>
      <c r="V39" t="s">
        <v>29</v>
      </c>
      <c r="W39" t="s">
        <v>52</v>
      </c>
      <c r="X39" t="s">
        <v>41</v>
      </c>
      <c r="Y39" t="s">
        <v>484</v>
      </c>
      <c r="AA39" s="2">
        <v>42783.371249999997</v>
      </c>
      <c r="AB39" s="2">
        <v>42783.371249999997</v>
      </c>
      <c r="AD39">
        <v>1</v>
      </c>
      <c r="AE39" t="str">
        <f t="shared" ca="1" si="6"/>
        <v>NTR</v>
      </c>
      <c r="AF39" t="str">
        <f t="shared" ca="1" si="4"/>
        <v>NoTarg</v>
      </c>
      <c r="AG39" t="str">
        <f t="shared" ca="1" si="5"/>
        <v>NoWaive</v>
      </c>
      <c r="AH39" t="str">
        <f t="shared" ca="1" si="7"/>
        <v>NTR</v>
      </c>
    </row>
    <row r="40" spans="1:34" hidden="1" x14ac:dyDescent="0.3">
      <c r="A40">
        <f t="shared" si="8"/>
        <v>103</v>
      </c>
      <c r="B40">
        <f t="shared" si="9"/>
        <v>5</v>
      </c>
      <c r="C40" s="4">
        <f t="shared" ca="1" si="10"/>
        <v>91994</v>
      </c>
      <c r="D40">
        <v>91994</v>
      </c>
      <c r="E40" t="s">
        <v>414</v>
      </c>
      <c r="F40" t="s">
        <v>215</v>
      </c>
      <c r="G40" t="s">
        <v>415</v>
      </c>
      <c r="H40" t="s">
        <v>184</v>
      </c>
      <c r="I40" t="s">
        <v>81</v>
      </c>
      <c r="J40" t="s">
        <v>123</v>
      </c>
      <c r="K40" t="str">
        <f t="shared" ca="1" si="3"/>
        <v>.</v>
      </c>
      <c r="L40" t="s">
        <v>484</v>
      </c>
      <c r="M40" t="s">
        <v>484</v>
      </c>
      <c r="N40" t="s">
        <v>362</v>
      </c>
      <c r="Q40" t="s">
        <v>82</v>
      </c>
      <c r="S40" t="s">
        <v>269</v>
      </c>
      <c r="T40" t="s">
        <v>36</v>
      </c>
      <c r="U40" t="s">
        <v>22</v>
      </c>
      <c r="V40" t="s">
        <v>82</v>
      </c>
      <c r="W40" t="s">
        <v>54</v>
      </c>
      <c r="X40" t="s">
        <v>272</v>
      </c>
      <c r="Y40" t="s">
        <v>484</v>
      </c>
      <c r="AA40" s="2">
        <v>42682.225185185183</v>
      </c>
      <c r="AB40" s="2">
        <v>42782.140324074076</v>
      </c>
      <c r="AC40" t="s">
        <v>402</v>
      </c>
      <c r="AD40">
        <v>5</v>
      </c>
      <c r="AE40" t="str">
        <f t="shared" ca="1" si="6"/>
        <v>Performance Monitor</v>
      </c>
      <c r="AF40" t="str">
        <f t="shared" ca="1" si="4"/>
        <v>---</v>
      </c>
      <c r="AG40" t="str">
        <f t="shared" ca="1" si="5"/>
        <v>NoWaive</v>
      </c>
      <c r="AH40" t="str">
        <f t="shared" ca="1" si="7"/>
        <v>P0</v>
      </c>
    </row>
    <row r="41" spans="1:34" hidden="1" x14ac:dyDescent="0.3">
      <c r="A41">
        <f t="shared" si="8"/>
        <v>4</v>
      </c>
      <c r="B41">
        <f t="shared" si="9"/>
        <v>1</v>
      </c>
      <c r="C41" s="4">
        <f t="shared" ca="1" si="10"/>
        <v>96163</v>
      </c>
      <c r="D41">
        <v>96163</v>
      </c>
      <c r="E41" t="s">
        <v>480</v>
      </c>
      <c r="F41" t="s">
        <v>28</v>
      </c>
      <c r="G41" t="s">
        <v>481</v>
      </c>
      <c r="H41" t="s">
        <v>184</v>
      </c>
      <c r="I41" t="s">
        <v>81</v>
      </c>
      <c r="J41" t="s">
        <v>123</v>
      </c>
      <c r="K41" t="str">
        <f t="shared" ca="1" si="3"/>
        <v>NTR</v>
      </c>
      <c r="L41" t="s">
        <v>484</v>
      </c>
      <c r="M41" t="s">
        <v>278</v>
      </c>
      <c r="N41" t="s">
        <v>488</v>
      </c>
      <c r="Q41" t="s">
        <v>82</v>
      </c>
      <c r="R41" t="s">
        <v>82</v>
      </c>
      <c r="S41" t="s">
        <v>269</v>
      </c>
      <c r="T41" t="s">
        <v>51</v>
      </c>
      <c r="U41" t="s">
        <v>39</v>
      </c>
      <c r="V41" t="s">
        <v>156</v>
      </c>
      <c r="W41" t="s">
        <v>489</v>
      </c>
      <c r="X41" t="s">
        <v>480</v>
      </c>
      <c r="Y41" t="s">
        <v>484</v>
      </c>
      <c r="AA41" s="2">
        <v>42783.477106481485</v>
      </c>
      <c r="AB41" s="2">
        <v>42786.953657407408</v>
      </c>
      <c r="AD41">
        <v>3</v>
      </c>
      <c r="AE41" t="str">
        <f t="shared" ca="1" si="6"/>
        <v>NTR</v>
      </c>
      <c r="AF41" t="str">
        <f t="shared" ca="1" si="4"/>
        <v>NoTarg</v>
      </c>
      <c r="AG41" t="str">
        <f t="shared" ca="1" si="5"/>
        <v>NoWaive</v>
      </c>
      <c r="AH41" t="str">
        <f t="shared" ca="1" si="7"/>
        <v>NTR</v>
      </c>
    </row>
    <row r="42" spans="1:34" hidden="1" x14ac:dyDescent="0.3">
      <c r="A42">
        <f t="shared" si="8"/>
        <v>12</v>
      </c>
      <c r="B42">
        <f t="shared" si="9"/>
        <v>4</v>
      </c>
      <c r="C42" s="4">
        <f t="shared" ca="1" si="10"/>
        <v>95656</v>
      </c>
      <c r="D42">
        <v>95656</v>
      </c>
      <c r="E42" t="s">
        <v>463</v>
      </c>
      <c r="F42" t="s">
        <v>28</v>
      </c>
      <c r="G42" t="s">
        <v>464</v>
      </c>
      <c r="H42" t="s">
        <v>94</v>
      </c>
      <c r="J42" t="s">
        <v>123</v>
      </c>
      <c r="K42" t="str">
        <f t="shared" ca="1" si="3"/>
        <v>.</v>
      </c>
      <c r="L42" t="s">
        <v>484</v>
      </c>
      <c r="M42" t="s">
        <v>467</v>
      </c>
      <c r="N42" t="s">
        <v>468</v>
      </c>
      <c r="P42" t="s">
        <v>469</v>
      </c>
      <c r="Q42" t="s">
        <v>470</v>
      </c>
      <c r="R42" t="s">
        <v>82</v>
      </c>
      <c r="S42" t="s">
        <v>269</v>
      </c>
      <c r="T42" t="s">
        <v>51</v>
      </c>
      <c r="U42" t="s">
        <v>39</v>
      </c>
      <c r="V42" t="s">
        <v>82</v>
      </c>
      <c r="W42" t="s">
        <v>54</v>
      </c>
      <c r="X42" t="s">
        <v>281</v>
      </c>
      <c r="Y42" t="s">
        <v>484</v>
      </c>
      <c r="AA42" s="2">
        <v>42775.080289351848</v>
      </c>
      <c r="AB42" s="2">
        <v>42783.512754629628</v>
      </c>
      <c r="AC42" t="s">
        <v>471</v>
      </c>
      <c r="AD42">
        <v>10</v>
      </c>
      <c r="AE42" t="str">
        <f t="shared" ca="1" si="6"/>
        <v>Platform Software</v>
      </c>
      <c r="AF42" t="str">
        <f t="shared" ca="1" si="4"/>
        <v>Avitus_1.4.0.55-20170208</v>
      </c>
      <c r="AG42" t="str">
        <f t="shared" ca="1" si="5"/>
        <v>NoWaive</v>
      </c>
      <c r="AH42" t="str">
        <f t="shared" ca="1" si="7"/>
        <v>P2</v>
      </c>
    </row>
    <row r="43" spans="1:34" hidden="1" x14ac:dyDescent="0.3">
      <c r="A43">
        <f t="shared" si="8"/>
        <v>8</v>
      </c>
      <c r="B43">
        <f t="shared" si="9"/>
        <v>0</v>
      </c>
      <c r="C43" s="4">
        <f t="shared" ca="1" si="10"/>
        <v>95777</v>
      </c>
      <c r="D43">
        <v>95777</v>
      </c>
      <c r="E43" t="s">
        <v>139</v>
      </c>
      <c r="F43" t="s">
        <v>28</v>
      </c>
      <c r="G43" t="s">
        <v>53</v>
      </c>
      <c r="H43" t="s">
        <v>184</v>
      </c>
      <c r="I43" t="s">
        <v>245</v>
      </c>
      <c r="J43" t="s">
        <v>123</v>
      </c>
      <c r="K43" t="str">
        <f t="shared" ca="1" si="3"/>
        <v>.</v>
      </c>
      <c r="L43" t="s">
        <v>484</v>
      </c>
      <c r="M43" t="s">
        <v>278</v>
      </c>
      <c r="N43" t="s">
        <v>378</v>
      </c>
      <c r="O43">
        <v>13235</v>
      </c>
      <c r="P43" t="s">
        <v>168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37</v>
      </c>
      <c r="W43" t="s">
        <v>26</v>
      </c>
      <c r="X43" t="s">
        <v>208</v>
      </c>
      <c r="Y43" t="s">
        <v>484</v>
      </c>
      <c r="AA43" s="2">
        <v>42779.099027777775</v>
      </c>
      <c r="AB43" s="2">
        <v>42787.11582175926</v>
      </c>
      <c r="AC43" t="s">
        <v>450</v>
      </c>
      <c r="AD43">
        <v>2</v>
      </c>
      <c r="AE43" t="str">
        <f t="shared" ca="1" si="6"/>
        <v>Platform Software</v>
      </c>
      <c r="AF43" t="str">
        <f t="shared" ca="1" si="4"/>
        <v>Avitus_1.4.0.55-20170215</v>
      </c>
      <c r="AG43" t="str">
        <f t="shared" ca="1" si="5"/>
        <v>NoWaive</v>
      </c>
      <c r="AH43" t="str">
        <f t="shared" ca="1" si="7"/>
        <v>P0</v>
      </c>
    </row>
    <row r="44" spans="1:34" hidden="1" x14ac:dyDescent="0.3">
      <c r="A44">
        <f t="shared" si="8"/>
        <v>8</v>
      </c>
      <c r="B44">
        <f t="shared" si="9"/>
        <v>5</v>
      </c>
      <c r="C44" s="4">
        <f t="shared" ca="1" si="10"/>
        <v>95813</v>
      </c>
      <c r="D44">
        <v>95813</v>
      </c>
      <c r="E44" t="s">
        <v>33</v>
      </c>
      <c r="F44" t="s">
        <v>28</v>
      </c>
      <c r="G44" t="s">
        <v>34</v>
      </c>
      <c r="H44" t="s">
        <v>94</v>
      </c>
      <c r="J44" t="s">
        <v>123</v>
      </c>
      <c r="K44" t="str">
        <f t="shared" ca="1" si="3"/>
        <v>.</v>
      </c>
      <c r="L44" t="s">
        <v>484</v>
      </c>
      <c r="M44" t="s">
        <v>484</v>
      </c>
      <c r="N44" t="s">
        <v>288</v>
      </c>
      <c r="P44" t="s">
        <v>38</v>
      </c>
      <c r="Q44" t="s">
        <v>287</v>
      </c>
      <c r="R44" t="s">
        <v>419</v>
      </c>
      <c r="S44" t="s">
        <v>269</v>
      </c>
      <c r="T44" t="s">
        <v>51</v>
      </c>
      <c r="U44" t="s">
        <v>22</v>
      </c>
      <c r="V44" t="s">
        <v>82</v>
      </c>
      <c r="W44" t="s">
        <v>54</v>
      </c>
      <c r="X44" t="s">
        <v>33</v>
      </c>
      <c r="Y44" t="s">
        <v>484</v>
      </c>
      <c r="AA44" s="2">
        <v>42779.504027777781</v>
      </c>
      <c r="AB44" s="2">
        <v>42782.599293981482</v>
      </c>
      <c r="AC44" t="s">
        <v>170</v>
      </c>
      <c r="AD44">
        <v>1</v>
      </c>
      <c r="AE44" t="str">
        <f t="shared" ca="1" si="6"/>
        <v>Platform Software</v>
      </c>
      <c r="AF44" t="str">
        <f t="shared" ca="1" si="4"/>
        <v>---</v>
      </c>
      <c r="AG44" t="str">
        <f t="shared" ca="1" si="5"/>
        <v>NoWaive</v>
      </c>
      <c r="AH44" t="str">
        <f t="shared" ca="1" si="7"/>
        <v>P2</v>
      </c>
    </row>
    <row r="45" spans="1:34" hidden="1" x14ac:dyDescent="0.3">
      <c r="A45">
        <f t="shared" si="8"/>
        <v>8</v>
      </c>
      <c r="B45">
        <f t="shared" si="9"/>
        <v>5</v>
      </c>
      <c r="C45" s="4">
        <f t="shared" ca="1" si="10"/>
        <v>95826</v>
      </c>
      <c r="D45">
        <v>95826</v>
      </c>
      <c r="E45" t="s">
        <v>246</v>
      </c>
      <c r="F45" t="s">
        <v>28</v>
      </c>
      <c r="G45" t="s">
        <v>375</v>
      </c>
      <c r="H45" t="s">
        <v>184</v>
      </c>
      <c r="I45" t="s">
        <v>81</v>
      </c>
      <c r="J45" t="s">
        <v>123</v>
      </c>
      <c r="K45" t="str">
        <f t="shared" ca="1" si="3"/>
        <v>.</v>
      </c>
      <c r="L45" t="s">
        <v>484</v>
      </c>
      <c r="M45" t="s">
        <v>484</v>
      </c>
      <c r="N45" t="s">
        <v>379</v>
      </c>
      <c r="P45" t="s">
        <v>451</v>
      </c>
      <c r="Q45" t="s">
        <v>287</v>
      </c>
      <c r="R45" t="s">
        <v>82</v>
      </c>
      <c r="S45" t="s">
        <v>269</v>
      </c>
      <c r="T45" t="s">
        <v>36</v>
      </c>
      <c r="U45" t="s">
        <v>22</v>
      </c>
      <c r="V45" t="s">
        <v>82</v>
      </c>
      <c r="W45" t="s">
        <v>54</v>
      </c>
      <c r="X45" t="s">
        <v>108</v>
      </c>
      <c r="Y45" t="s">
        <v>484</v>
      </c>
      <c r="AA45" s="2">
        <v>42779.683287037034</v>
      </c>
      <c r="AB45" s="2">
        <v>42782.605775462966</v>
      </c>
      <c r="AC45" t="s">
        <v>170</v>
      </c>
      <c r="AD45">
        <v>2</v>
      </c>
      <c r="AE45" t="str">
        <f t="shared" ca="1" si="6"/>
        <v>Platform Software</v>
      </c>
      <c r="AF45" t="str">
        <f t="shared" ca="1" si="4"/>
        <v>---</v>
      </c>
      <c r="AG45" t="str">
        <f t="shared" ca="1" si="5"/>
        <v>NoWaive</v>
      </c>
      <c r="AH45" t="str">
        <f t="shared" ca="1" si="7"/>
        <v>P0</v>
      </c>
    </row>
    <row r="46" spans="1:34" hidden="1" x14ac:dyDescent="0.3">
      <c r="A46">
        <f t="shared" si="8"/>
        <v>8</v>
      </c>
      <c r="B46">
        <f t="shared" si="9"/>
        <v>7</v>
      </c>
      <c r="C46" s="4">
        <f t="shared" ca="1" si="10"/>
        <v>95827</v>
      </c>
      <c r="D46">
        <v>95827</v>
      </c>
      <c r="E46" t="s">
        <v>222</v>
      </c>
      <c r="F46" t="s">
        <v>28</v>
      </c>
      <c r="G46" t="s">
        <v>144</v>
      </c>
      <c r="H46" t="s">
        <v>184</v>
      </c>
      <c r="I46" t="s">
        <v>247</v>
      </c>
      <c r="J46" t="s">
        <v>123</v>
      </c>
      <c r="K46" t="str">
        <f t="shared" ca="1" si="3"/>
        <v>.</v>
      </c>
      <c r="L46" t="s">
        <v>484</v>
      </c>
      <c r="M46" t="s">
        <v>484</v>
      </c>
      <c r="N46" t="s">
        <v>381</v>
      </c>
      <c r="P46" t="s">
        <v>206</v>
      </c>
      <c r="Q46" t="s">
        <v>287</v>
      </c>
      <c r="R46" t="s">
        <v>82</v>
      </c>
      <c r="S46" t="s">
        <v>269</v>
      </c>
      <c r="T46" t="s">
        <v>36</v>
      </c>
      <c r="U46" t="s">
        <v>35</v>
      </c>
      <c r="V46" t="s">
        <v>29</v>
      </c>
      <c r="W46" t="s">
        <v>52</v>
      </c>
      <c r="X46" t="s">
        <v>108</v>
      </c>
      <c r="Y46" t="s">
        <v>484</v>
      </c>
      <c r="AA46" s="2">
        <v>42779.683645833335</v>
      </c>
      <c r="AB46" s="2">
        <v>42780.180324074077</v>
      </c>
      <c r="AC46" t="s">
        <v>382</v>
      </c>
      <c r="AD46">
        <v>2</v>
      </c>
      <c r="AE46" t="str">
        <f t="shared" ca="1" si="6"/>
        <v>Platform Software</v>
      </c>
      <c r="AF46" t="str">
        <f t="shared" ca="1" si="4"/>
        <v>---</v>
      </c>
      <c r="AG46" t="str">
        <f t="shared" ca="1" si="5"/>
        <v>NoWaive</v>
      </c>
      <c r="AH46" t="str">
        <f t="shared" ca="1" si="7"/>
        <v>P0</v>
      </c>
    </row>
    <row r="47" spans="1:34" hidden="1" x14ac:dyDescent="0.3">
      <c r="A47">
        <f t="shared" si="8"/>
        <v>8</v>
      </c>
      <c r="B47">
        <f t="shared" si="9"/>
        <v>6</v>
      </c>
      <c r="C47" s="4">
        <f t="shared" ca="1" si="10"/>
        <v>95828</v>
      </c>
      <c r="D47">
        <v>95828</v>
      </c>
      <c r="E47" t="s">
        <v>124</v>
      </c>
      <c r="F47" t="s">
        <v>28</v>
      </c>
      <c r="G47" t="s">
        <v>102</v>
      </c>
      <c r="H47" t="s">
        <v>94</v>
      </c>
      <c r="I47" t="s">
        <v>30</v>
      </c>
      <c r="J47" t="s">
        <v>123</v>
      </c>
      <c r="K47" t="str">
        <f t="shared" ca="1" si="3"/>
        <v>.</v>
      </c>
      <c r="L47" t="s">
        <v>484</v>
      </c>
      <c r="M47" t="s">
        <v>278</v>
      </c>
      <c r="N47" t="s">
        <v>383</v>
      </c>
      <c r="P47" t="s">
        <v>196</v>
      </c>
      <c r="Q47" t="s">
        <v>287</v>
      </c>
      <c r="R47" t="s">
        <v>82</v>
      </c>
      <c r="S47" t="s">
        <v>269</v>
      </c>
      <c r="T47" t="s">
        <v>36</v>
      </c>
      <c r="U47" t="s">
        <v>35</v>
      </c>
      <c r="V47" t="s">
        <v>29</v>
      </c>
      <c r="W47" t="s">
        <v>65</v>
      </c>
      <c r="X47" t="s">
        <v>108</v>
      </c>
      <c r="Y47" t="s">
        <v>100</v>
      </c>
      <c r="AA47" s="2">
        <v>42779.683969907404</v>
      </c>
      <c r="AB47" s="2">
        <v>42781.663888888892</v>
      </c>
      <c r="AC47" t="s">
        <v>384</v>
      </c>
      <c r="AD47">
        <v>3</v>
      </c>
      <c r="AE47" t="str">
        <f t="shared" ca="1" si="6"/>
        <v>Platform Software</v>
      </c>
      <c r="AF47" t="str">
        <f t="shared" ca="1" si="4"/>
        <v>Avitus_1.4.0.56-20170222</v>
      </c>
      <c r="AG47" t="str">
        <f t="shared" ca="1" si="5"/>
        <v>NoWaive</v>
      </c>
      <c r="AH47" t="str">
        <f t="shared" ca="1" si="7"/>
        <v>P2</v>
      </c>
    </row>
    <row r="48" spans="1:34" hidden="1" x14ac:dyDescent="0.3">
      <c r="A48">
        <f t="shared" si="8"/>
        <v>8</v>
      </c>
      <c r="B48">
        <f t="shared" si="9"/>
        <v>8</v>
      </c>
      <c r="C48" s="4">
        <f t="shared" ca="1" si="10"/>
        <v>95829</v>
      </c>
      <c r="D48">
        <v>95829</v>
      </c>
      <c r="E48" t="s">
        <v>27</v>
      </c>
      <c r="F48" t="s">
        <v>28</v>
      </c>
      <c r="G48" t="s">
        <v>376</v>
      </c>
      <c r="H48" t="s">
        <v>184</v>
      </c>
      <c r="I48" t="s">
        <v>245</v>
      </c>
      <c r="J48" t="s">
        <v>123</v>
      </c>
      <c r="K48" t="str">
        <f t="shared" ca="1" si="3"/>
        <v>.</v>
      </c>
      <c r="L48" t="s">
        <v>484</v>
      </c>
      <c r="M48" t="s">
        <v>278</v>
      </c>
      <c r="N48" t="s">
        <v>385</v>
      </c>
      <c r="P48" t="s">
        <v>196</v>
      </c>
      <c r="Q48" t="s">
        <v>287</v>
      </c>
      <c r="R48" t="s">
        <v>82</v>
      </c>
      <c r="S48" t="s">
        <v>269</v>
      </c>
      <c r="T48" t="s">
        <v>36</v>
      </c>
      <c r="U48" t="s">
        <v>35</v>
      </c>
      <c r="V48" t="s">
        <v>279</v>
      </c>
      <c r="W48" t="s">
        <v>32</v>
      </c>
      <c r="X48" t="s">
        <v>108</v>
      </c>
      <c r="Y48" t="s">
        <v>103</v>
      </c>
      <c r="AA48" s="2">
        <v>42779.684513888889</v>
      </c>
      <c r="AB48" s="2">
        <v>42779.698946759258</v>
      </c>
      <c r="AC48" t="s">
        <v>386</v>
      </c>
      <c r="AD48">
        <v>2</v>
      </c>
      <c r="AE48" t="str">
        <f t="shared" ca="1" si="6"/>
        <v>Platform Software</v>
      </c>
      <c r="AF48" t="str">
        <f t="shared" ca="1" si="4"/>
        <v>Avitus_1.4.0.56-20170222</v>
      </c>
      <c r="AG48" t="str">
        <f t="shared" ca="1" si="5"/>
        <v>NoWaive</v>
      </c>
      <c r="AH48" t="str">
        <f t="shared" ca="1" si="7"/>
        <v>P0</v>
      </c>
    </row>
    <row r="49" spans="1:34" hidden="1" x14ac:dyDescent="0.3">
      <c r="A49">
        <f t="shared" si="8"/>
        <v>8</v>
      </c>
      <c r="B49">
        <f t="shared" si="9"/>
        <v>8</v>
      </c>
      <c r="C49" s="4">
        <f t="shared" ca="1" si="10"/>
        <v>95840</v>
      </c>
      <c r="D49">
        <v>95840</v>
      </c>
      <c r="E49" t="s">
        <v>185</v>
      </c>
      <c r="F49" t="s">
        <v>28</v>
      </c>
      <c r="G49" t="s">
        <v>34</v>
      </c>
      <c r="H49" t="s">
        <v>184</v>
      </c>
      <c r="I49" t="s">
        <v>81</v>
      </c>
      <c r="J49" t="s">
        <v>123</v>
      </c>
      <c r="K49" t="str">
        <f t="shared" ca="1" si="3"/>
        <v>.</v>
      </c>
      <c r="L49" t="s">
        <v>484</v>
      </c>
      <c r="M49" t="s">
        <v>278</v>
      </c>
      <c r="N49" t="s">
        <v>387</v>
      </c>
      <c r="P49" t="s">
        <v>196</v>
      </c>
      <c r="Q49" t="s">
        <v>287</v>
      </c>
      <c r="R49" t="s">
        <v>82</v>
      </c>
      <c r="S49" t="s">
        <v>269</v>
      </c>
      <c r="T49" t="s">
        <v>36</v>
      </c>
      <c r="U49" t="s">
        <v>35</v>
      </c>
      <c r="V49" t="s">
        <v>82</v>
      </c>
      <c r="W49" t="s">
        <v>93</v>
      </c>
      <c r="X49" t="s">
        <v>108</v>
      </c>
      <c r="Y49" t="s">
        <v>103</v>
      </c>
      <c r="AA49" s="2">
        <v>42779.718136574076</v>
      </c>
      <c r="AB49" s="2">
        <v>42779.720856481479</v>
      </c>
      <c r="AC49" t="s">
        <v>280</v>
      </c>
      <c r="AD49">
        <v>1</v>
      </c>
      <c r="AE49" t="str">
        <f t="shared" ca="1" si="6"/>
        <v>Platform Software</v>
      </c>
      <c r="AF49" t="str">
        <f t="shared" ca="1" si="4"/>
        <v>Avitus_1.4.0.56-20170222</v>
      </c>
      <c r="AG49" t="str">
        <f t="shared" ca="1" si="5"/>
        <v>NoWaive</v>
      </c>
      <c r="AH49" t="str">
        <f t="shared" ca="1" si="7"/>
        <v>P0</v>
      </c>
    </row>
    <row r="50" spans="1:34" hidden="1" x14ac:dyDescent="0.3">
      <c r="A50">
        <f t="shared" si="8"/>
        <v>6</v>
      </c>
      <c r="B50">
        <f t="shared" si="9"/>
        <v>5</v>
      </c>
      <c r="C50" s="4">
        <f t="shared" ca="1" si="10"/>
        <v>95955</v>
      </c>
      <c r="D50">
        <v>95955</v>
      </c>
      <c r="E50" t="s">
        <v>409</v>
      </c>
      <c r="F50" t="s">
        <v>28</v>
      </c>
      <c r="G50" t="s">
        <v>144</v>
      </c>
      <c r="H50" t="s">
        <v>184</v>
      </c>
      <c r="J50" t="s">
        <v>123</v>
      </c>
      <c r="K50" t="str">
        <f t="shared" ca="1" si="3"/>
        <v>.</v>
      </c>
      <c r="L50" t="s">
        <v>484</v>
      </c>
      <c r="M50" t="s">
        <v>484</v>
      </c>
      <c r="N50" t="s">
        <v>424</v>
      </c>
      <c r="P50" t="s">
        <v>196</v>
      </c>
      <c r="Q50" t="s">
        <v>287</v>
      </c>
      <c r="R50" t="s">
        <v>419</v>
      </c>
      <c r="S50" t="s">
        <v>269</v>
      </c>
      <c r="T50" t="s">
        <v>36</v>
      </c>
      <c r="U50" t="s">
        <v>39</v>
      </c>
      <c r="V50" t="s">
        <v>82</v>
      </c>
      <c r="W50" t="s">
        <v>93</v>
      </c>
      <c r="X50" t="s">
        <v>285</v>
      </c>
      <c r="Y50" t="s">
        <v>484</v>
      </c>
      <c r="AA50" s="2">
        <v>42781.48096064815</v>
      </c>
      <c r="AB50" s="2">
        <v>42782.602013888885</v>
      </c>
      <c r="AC50" t="s">
        <v>170</v>
      </c>
      <c r="AD50">
        <v>2</v>
      </c>
      <c r="AE50" t="str">
        <f t="shared" ca="1" si="6"/>
        <v>Platform Software</v>
      </c>
      <c r="AF50" t="str">
        <f t="shared" ca="1" si="4"/>
        <v>---</v>
      </c>
      <c r="AG50" t="str">
        <f t="shared" ca="1" si="5"/>
        <v>NoWaive</v>
      </c>
      <c r="AH50" t="str">
        <f t="shared" ca="1" si="7"/>
        <v>P0</v>
      </c>
    </row>
    <row r="51" spans="1:34" hidden="1" x14ac:dyDescent="0.3">
      <c r="A51">
        <f t="shared" si="8"/>
        <v>5</v>
      </c>
      <c r="B51">
        <f t="shared" si="9"/>
        <v>1</v>
      </c>
      <c r="C51" s="4">
        <f t="shared" ca="1" si="10"/>
        <v>95990</v>
      </c>
      <c r="D51">
        <v>95990</v>
      </c>
      <c r="E51" t="s">
        <v>139</v>
      </c>
      <c r="F51" t="s">
        <v>28</v>
      </c>
      <c r="G51" t="s">
        <v>53</v>
      </c>
      <c r="H51" t="s">
        <v>184</v>
      </c>
      <c r="I51" t="s">
        <v>81</v>
      </c>
      <c r="J51" t="s">
        <v>123</v>
      </c>
      <c r="K51" t="str">
        <f t="shared" ca="1" si="3"/>
        <v>.</v>
      </c>
      <c r="L51" t="s">
        <v>484</v>
      </c>
      <c r="M51" t="s">
        <v>278</v>
      </c>
      <c r="N51" t="s">
        <v>418</v>
      </c>
      <c r="P51" t="s">
        <v>168</v>
      </c>
      <c r="Q51" t="s">
        <v>287</v>
      </c>
      <c r="R51" t="s">
        <v>419</v>
      </c>
      <c r="S51" t="s">
        <v>269</v>
      </c>
      <c r="T51" t="s">
        <v>51</v>
      </c>
      <c r="U51" t="s">
        <v>39</v>
      </c>
      <c r="V51" t="s">
        <v>82</v>
      </c>
      <c r="W51" t="s">
        <v>54</v>
      </c>
      <c r="X51" t="s">
        <v>139</v>
      </c>
      <c r="Y51" t="s">
        <v>484</v>
      </c>
      <c r="AA51" s="2">
        <v>42782.148425925923</v>
      </c>
      <c r="AB51" s="2">
        <v>42786.955821759257</v>
      </c>
      <c r="AC51" t="s">
        <v>450</v>
      </c>
      <c r="AD51">
        <v>5</v>
      </c>
      <c r="AE51" t="str">
        <f t="shared" ca="1" si="6"/>
        <v>Platform Software</v>
      </c>
      <c r="AF51" t="str">
        <f t="shared" ca="1" si="4"/>
        <v>Avitus_1.4.0.56-20170222</v>
      </c>
      <c r="AG51" t="str">
        <f t="shared" ca="1" si="5"/>
        <v>NoWaive</v>
      </c>
      <c r="AH51" t="str">
        <f t="shared" ca="1" si="7"/>
        <v>P2</v>
      </c>
    </row>
    <row r="52" spans="1:34" x14ac:dyDescent="0.3">
      <c r="A52">
        <f t="shared" si="8"/>
        <v>21</v>
      </c>
      <c r="B52">
        <f t="shared" si="9"/>
        <v>12</v>
      </c>
      <c r="C52" s="4">
        <f t="shared" ca="1" si="10"/>
        <v>95185</v>
      </c>
      <c r="D52">
        <v>95185</v>
      </c>
      <c r="E52" t="s">
        <v>108</v>
      </c>
      <c r="F52" t="s">
        <v>28</v>
      </c>
      <c r="G52" t="s">
        <v>49</v>
      </c>
      <c r="H52" t="s">
        <v>184</v>
      </c>
      <c r="I52" t="s">
        <v>123</v>
      </c>
      <c r="J52" t="s">
        <v>123</v>
      </c>
      <c r="K52" t="str">
        <f t="shared" ca="1" si="3"/>
        <v>.</v>
      </c>
      <c r="L52" t="s">
        <v>484</v>
      </c>
      <c r="M52" t="s">
        <v>484</v>
      </c>
      <c r="N52" t="s">
        <v>219</v>
      </c>
      <c r="Q52" t="s">
        <v>21</v>
      </c>
      <c r="S52" t="s">
        <v>269</v>
      </c>
      <c r="T52" t="s">
        <v>36</v>
      </c>
      <c r="U52" t="s">
        <v>35</v>
      </c>
      <c r="V52" t="s">
        <v>29</v>
      </c>
      <c r="W52" t="s">
        <v>44</v>
      </c>
      <c r="X52" t="s">
        <v>116</v>
      </c>
      <c r="Y52" t="s">
        <v>484</v>
      </c>
      <c r="AA52" s="2">
        <v>42765.331388888888</v>
      </c>
      <c r="AB52" s="2">
        <v>42775.459340277775</v>
      </c>
      <c r="AC52" t="s">
        <v>233</v>
      </c>
      <c r="AD52">
        <v>17</v>
      </c>
      <c r="AE52" t="str">
        <f t="shared" ca="1" si="6"/>
        <v>Platform Software</v>
      </c>
      <c r="AF52" t="str">
        <f t="shared" ca="1" si="4"/>
        <v>---</v>
      </c>
      <c r="AG52" t="str">
        <f t="shared" ca="1" si="5"/>
        <v>NoWaive</v>
      </c>
      <c r="AH52" t="str">
        <f t="shared" ca="1" si="7"/>
        <v>P0</v>
      </c>
    </row>
    <row r="53" spans="1:34" x14ac:dyDescent="0.3">
      <c r="A53">
        <f t="shared" si="8"/>
        <v>8</v>
      </c>
      <c r="B53">
        <f t="shared" si="9"/>
        <v>0</v>
      </c>
      <c r="C53" s="4">
        <f t="shared" ca="1" si="10"/>
        <v>95839</v>
      </c>
      <c r="D53">
        <v>95839</v>
      </c>
      <c r="E53" t="s">
        <v>246</v>
      </c>
      <c r="F53" t="s">
        <v>28</v>
      </c>
      <c r="G53" t="s">
        <v>49</v>
      </c>
      <c r="H53" t="s">
        <v>156</v>
      </c>
      <c r="I53" t="s">
        <v>123</v>
      </c>
      <c r="J53" t="s">
        <v>123</v>
      </c>
      <c r="K53" t="str">
        <f t="shared" ca="1" si="3"/>
        <v>.</v>
      </c>
      <c r="L53" t="s">
        <v>484</v>
      </c>
      <c r="M53" t="s">
        <v>484</v>
      </c>
      <c r="N53" t="s">
        <v>388</v>
      </c>
      <c r="Q53" t="s">
        <v>21</v>
      </c>
      <c r="S53" t="s">
        <v>269</v>
      </c>
      <c r="T53" t="s">
        <v>36</v>
      </c>
      <c r="U53" t="s">
        <v>22</v>
      </c>
      <c r="V53" t="s">
        <v>29</v>
      </c>
      <c r="W53" t="s">
        <v>54</v>
      </c>
      <c r="X53" t="s">
        <v>389</v>
      </c>
      <c r="Y53" t="s">
        <v>484</v>
      </c>
      <c r="AA53" s="2">
        <v>42779.692604166667</v>
      </c>
      <c r="AB53" s="2">
        <v>42787.020729166667</v>
      </c>
      <c r="AC53" t="s">
        <v>453</v>
      </c>
      <c r="AD53">
        <v>12</v>
      </c>
      <c r="AE53" t="str">
        <f t="shared" ca="1" si="6"/>
        <v>Platform Software</v>
      </c>
      <c r="AF53" t="str">
        <f t="shared" ca="1" si="4"/>
        <v>---</v>
      </c>
      <c r="AG53" t="str">
        <f t="shared" ca="1" si="5"/>
        <v>NoWaive</v>
      </c>
      <c r="AH53" t="str">
        <f t="shared" ca="1" si="7"/>
        <v>unspecified</v>
      </c>
    </row>
    <row r="54" spans="1:34" x14ac:dyDescent="0.3">
      <c r="A54">
        <f t="shared" si="8"/>
        <v>7</v>
      </c>
      <c r="B54">
        <f t="shared" si="9"/>
        <v>5</v>
      </c>
      <c r="C54" s="4">
        <f t="shared" ca="1" si="10"/>
        <v>95916</v>
      </c>
      <c r="D54">
        <v>95916</v>
      </c>
      <c r="E54" t="s">
        <v>27</v>
      </c>
      <c r="F54" t="s">
        <v>28</v>
      </c>
      <c r="G54" t="s">
        <v>34</v>
      </c>
      <c r="H54" t="s">
        <v>156</v>
      </c>
      <c r="I54" t="s">
        <v>123</v>
      </c>
      <c r="J54" t="s">
        <v>508</v>
      </c>
      <c r="K54" t="str">
        <f t="shared" ca="1" si="3"/>
        <v>.</v>
      </c>
      <c r="L54" t="s">
        <v>484</v>
      </c>
      <c r="M54" t="s">
        <v>484</v>
      </c>
      <c r="N54" t="s">
        <v>428</v>
      </c>
      <c r="Q54" t="s">
        <v>21</v>
      </c>
      <c r="S54" t="s">
        <v>269</v>
      </c>
      <c r="T54" t="s">
        <v>23</v>
      </c>
      <c r="U54" t="s">
        <v>50</v>
      </c>
      <c r="V54" t="s">
        <v>82</v>
      </c>
      <c r="W54" t="s">
        <v>95</v>
      </c>
      <c r="X54" t="s">
        <v>327</v>
      </c>
      <c r="Y54" t="s">
        <v>484</v>
      </c>
      <c r="AA54" s="2">
        <v>42780.50644675926</v>
      </c>
      <c r="AB54" s="2">
        <v>42782.572465277779</v>
      </c>
      <c r="AC54" t="s">
        <v>453</v>
      </c>
      <c r="AD54">
        <v>5</v>
      </c>
      <c r="AE54" t="str">
        <f t="shared" ca="1" si="6"/>
        <v>Platform Software</v>
      </c>
      <c r="AF54" t="str">
        <f t="shared" ca="1" si="4"/>
        <v>---</v>
      </c>
      <c r="AG54" t="str">
        <f t="shared" ca="1" si="5"/>
        <v>NoWaive</v>
      </c>
      <c r="AH54" t="str">
        <f t="shared" ca="1" si="7"/>
        <v>unspecified</v>
      </c>
    </row>
    <row r="55" spans="1:34" x14ac:dyDescent="0.3">
      <c r="A55">
        <f t="shared" si="8"/>
        <v>4</v>
      </c>
      <c r="B55">
        <f t="shared" si="9"/>
        <v>0</v>
      </c>
      <c r="C55" s="4">
        <f t="shared" ca="1" si="10"/>
        <v>96145</v>
      </c>
      <c r="D55">
        <v>96145</v>
      </c>
      <c r="E55" t="s">
        <v>409</v>
      </c>
      <c r="F55" t="s">
        <v>28</v>
      </c>
      <c r="G55" t="s">
        <v>244</v>
      </c>
      <c r="H55" t="s">
        <v>94</v>
      </c>
      <c r="I55" t="s">
        <v>123</v>
      </c>
      <c r="J55" t="s">
        <v>507</v>
      </c>
      <c r="K55" t="str">
        <f t="shared" ca="1" si="3"/>
        <v>NTR</v>
      </c>
      <c r="L55" t="s">
        <v>484</v>
      </c>
      <c r="M55" t="s">
        <v>484</v>
      </c>
      <c r="N55" t="s">
        <v>491</v>
      </c>
      <c r="Q55" t="s">
        <v>21</v>
      </c>
      <c r="R55" t="s">
        <v>82</v>
      </c>
      <c r="S55" t="s">
        <v>269</v>
      </c>
      <c r="T55" t="s">
        <v>36</v>
      </c>
      <c r="U55" t="s">
        <v>39</v>
      </c>
      <c r="V55" t="s">
        <v>82</v>
      </c>
      <c r="W55" t="s">
        <v>93</v>
      </c>
      <c r="X55" t="s">
        <v>492</v>
      </c>
      <c r="Y55" t="s">
        <v>484</v>
      </c>
      <c r="AA55" s="2">
        <v>42783.367986111109</v>
      </c>
      <c r="AB55" s="2">
        <v>42787.0156712963</v>
      </c>
      <c r="AD55">
        <v>5</v>
      </c>
      <c r="AE55" t="str">
        <f t="shared" ca="1" si="6"/>
        <v>NTR</v>
      </c>
      <c r="AF55" t="str">
        <f t="shared" ca="1" si="4"/>
        <v>NoTarg</v>
      </c>
      <c r="AG55" t="str">
        <f t="shared" ca="1" si="5"/>
        <v>NoWaive</v>
      </c>
      <c r="AH55" t="str">
        <f t="shared" ca="1" si="7"/>
        <v>NTR</v>
      </c>
    </row>
    <row r="56" spans="1:34" hidden="1" x14ac:dyDescent="0.3">
      <c r="A56">
        <f t="shared" si="8"/>
        <v>24</v>
      </c>
      <c r="B56">
        <f t="shared" si="9"/>
        <v>6</v>
      </c>
      <c r="C56" s="4">
        <f t="shared" ca="1" si="10"/>
        <v>95151</v>
      </c>
      <c r="D56">
        <v>95151</v>
      </c>
      <c r="E56" t="s">
        <v>224</v>
      </c>
      <c r="F56" t="s">
        <v>260</v>
      </c>
      <c r="G56" t="s">
        <v>261</v>
      </c>
      <c r="H56" t="s">
        <v>184</v>
      </c>
      <c r="I56" t="s">
        <v>68</v>
      </c>
      <c r="J56" t="s">
        <v>123</v>
      </c>
      <c r="K56" t="str">
        <f t="shared" ca="1" si="3"/>
        <v>.</v>
      </c>
      <c r="L56" t="s">
        <v>484</v>
      </c>
      <c r="M56" t="s">
        <v>484</v>
      </c>
      <c r="N56" t="s">
        <v>333</v>
      </c>
      <c r="Q56" t="s">
        <v>82</v>
      </c>
      <c r="S56" t="s">
        <v>269</v>
      </c>
      <c r="T56" t="s">
        <v>51</v>
      </c>
      <c r="U56" t="s">
        <v>50</v>
      </c>
      <c r="V56" t="s">
        <v>82</v>
      </c>
      <c r="W56" t="s">
        <v>95</v>
      </c>
      <c r="X56" t="s">
        <v>334</v>
      </c>
      <c r="Y56" t="s">
        <v>484</v>
      </c>
      <c r="Z56" t="s">
        <v>335</v>
      </c>
      <c r="AA56" s="2">
        <v>42762.67564814815</v>
      </c>
      <c r="AB56" s="2">
        <v>42781.387037037035</v>
      </c>
      <c r="AD56">
        <v>10</v>
      </c>
      <c r="AE56" t="str">
        <f t="shared" ca="1" si="6"/>
        <v>PML Agents</v>
      </c>
      <c r="AF56" t="str">
        <f t="shared" ca="1" si="4"/>
        <v>---</v>
      </c>
      <c r="AG56" t="str">
        <f t="shared" ca="1" si="5"/>
        <v>NoWaive</v>
      </c>
      <c r="AH56" t="str">
        <f t="shared" ca="1" si="7"/>
        <v>P0</v>
      </c>
    </row>
    <row r="57" spans="1:34" hidden="1" x14ac:dyDescent="0.3">
      <c r="A57">
        <f t="shared" si="8"/>
        <v>170</v>
      </c>
      <c r="B57">
        <f t="shared" si="9"/>
        <v>5</v>
      </c>
      <c r="C57" s="4">
        <f t="shared" ca="1" si="10"/>
        <v>88457</v>
      </c>
      <c r="D57">
        <v>88457</v>
      </c>
      <c r="E57" t="s">
        <v>408</v>
      </c>
      <c r="F57" t="s">
        <v>42</v>
      </c>
      <c r="G57" t="s">
        <v>407</v>
      </c>
      <c r="H57" t="s">
        <v>94</v>
      </c>
      <c r="I57" t="s">
        <v>247</v>
      </c>
      <c r="J57" t="s">
        <v>123</v>
      </c>
      <c r="K57" t="str">
        <f t="shared" ca="1" si="3"/>
        <v>.</v>
      </c>
      <c r="L57" t="s">
        <v>484</v>
      </c>
      <c r="M57" t="s">
        <v>448</v>
      </c>
      <c r="N57" t="s">
        <v>449</v>
      </c>
      <c r="O57">
        <v>11710</v>
      </c>
      <c r="Q57" t="s">
        <v>287</v>
      </c>
      <c r="R57" t="s">
        <v>82</v>
      </c>
      <c r="S57" t="s">
        <v>269</v>
      </c>
      <c r="T57" t="s">
        <v>23</v>
      </c>
      <c r="U57" t="s">
        <v>22</v>
      </c>
      <c r="V57" t="s">
        <v>25</v>
      </c>
      <c r="W57" t="s">
        <v>26</v>
      </c>
      <c r="X57" t="s">
        <v>41</v>
      </c>
      <c r="Y57" t="s">
        <v>484</v>
      </c>
      <c r="AA57" s="2">
        <v>42614.314895833333</v>
      </c>
      <c r="AB57" s="2">
        <v>42782.647465277776</v>
      </c>
      <c r="AC57" t="s">
        <v>472</v>
      </c>
      <c r="AD57">
        <v>4</v>
      </c>
      <c r="AE57" t="str">
        <f t="shared" ca="1" si="6"/>
        <v>PML Core Services</v>
      </c>
      <c r="AF57" t="str">
        <f t="shared" ca="1" si="4"/>
        <v>Avitus_1.4.0.33-20160907</v>
      </c>
      <c r="AG57" t="str">
        <f t="shared" ca="1" si="5"/>
        <v>NoWaive</v>
      </c>
      <c r="AH57" t="str">
        <f t="shared" ca="1" si="7"/>
        <v>P2</v>
      </c>
    </row>
    <row r="58" spans="1:34" hidden="1" x14ac:dyDescent="0.3">
      <c r="A58">
        <f t="shared" si="8"/>
        <v>5</v>
      </c>
      <c r="B58">
        <f t="shared" si="9"/>
        <v>4</v>
      </c>
      <c r="C58" s="4">
        <f t="shared" ca="1" si="10"/>
        <v>96068</v>
      </c>
      <c r="D58">
        <v>96068</v>
      </c>
      <c r="E58" t="s">
        <v>408</v>
      </c>
      <c r="F58" t="s">
        <v>42</v>
      </c>
      <c r="G58" t="s">
        <v>407</v>
      </c>
      <c r="H58" t="s">
        <v>184</v>
      </c>
      <c r="I58" t="s">
        <v>81</v>
      </c>
      <c r="J58" t="s">
        <v>123</v>
      </c>
      <c r="K58" t="str">
        <f t="shared" ca="1" si="3"/>
        <v>.</v>
      </c>
      <c r="L58" t="s">
        <v>484</v>
      </c>
      <c r="M58" t="s">
        <v>278</v>
      </c>
      <c r="N58" t="s">
        <v>452</v>
      </c>
      <c r="Q58" t="s">
        <v>287</v>
      </c>
      <c r="R58" t="s">
        <v>82</v>
      </c>
      <c r="S58" t="s">
        <v>269</v>
      </c>
      <c r="T58" t="s">
        <v>51</v>
      </c>
      <c r="U58" t="s">
        <v>22</v>
      </c>
      <c r="V58" t="s">
        <v>287</v>
      </c>
      <c r="W58" t="s">
        <v>67</v>
      </c>
      <c r="X58" t="s">
        <v>406</v>
      </c>
      <c r="Y58" t="s">
        <v>484</v>
      </c>
      <c r="Z58" t="s">
        <v>319</v>
      </c>
      <c r="AA58" s="2">
        <v>42782.399594907409</v>
      </c>
      <c r="AB58" s="2">
        <v>42783.721585648149</v>
      </c>
      <c r="AC58" t="s">
        <v>170</v>
      </c>
      <c r="AD58">
        <v>1</v>
      </c>
      <c r="AE58" t="str">
        <f t="shared" ca="1" si="6"/>
        <v>PML Core Services</v>
      </c>
      <c r="AF58" t="str">
        <f t="shared" ca="1" si="4"/>
        <v>---</v>
      </c>
      <c r="AG58" t="str">
        <f t="shared" ca="1" si="5"/>
        <v>NoWaive</v>
      </c>
      <c r="AH58" t="str">
        <f t="shared" ca="1" si="7"/>
        <v>P0</v>
      </c>
    </row>
    <row r="59" spans="1:34" x14ac:dyDescent="0.3">
      <c r="A59">
        <f t="shared" si="8"/>
        <v>0</v>
      </c>
      <c r="B59">
        <f t="shared" si="9"/>
        <v>0</v>
      </c>
      <c r="C59" s="4">
        <f t="shared" ca="1" si="10"/>
        <v>96210</v>
      </c>
      <c r="D59">
        <v>96210</v>
      </c>
      <c r="E59" s="4" t="s">
        <v>84</v>
      </c>
      <c r="F59" t="s">
        <v>75</v>
      </c>
      <c r="G59" t="s">
        <v>479</v>
      </c>
      <c r="H59" t="s">
        <v>94</v>
      </c>
      <c r="I59" t="s">
        <v>123</v>
      </c>
      <c r="J59" t="s">
        <v>504</v>
      </c>
      <c r="K59" t="str">
        <f t="shared" ca="1" si="3"/>
        <v>NTR</v>
      </c>
      <c r="L59" t="s">
        <v>484</v>
      </c>
      <c r="M59" t="s">
        <v>484</v>
      </c>
      <c r="N59" t="s">
        <v>485</v>
      </c>
      <c r="Q59" t="s">
        <v>21</v>
      </c>
      <c r="S59" t="s">
        <v>269</v>
      </c>
      <c r="T59" t="s">
        <v>23</v>
      </c>
      <c r="U59" t="s">
        <v>50</v>
      </c>
      <c r="V59" t="s">
        <v>82</v>
      </c>
      <c r="W59" t="s">
        <v>67</v>
      </c>
      <c r="X59" t="s">
        <v>331</v>
      </c>
      <c r="Y59" t="s">
        <v>484</v>
      </c>
      <c r="AA59" s="2">
        <v>42787.150370370371</v>
      </c>
      <c r="AB59" s="2">
        <v>42787.153645833336</v>
      </c>
      <c r="AD59">
        <v>1</v>
      </c>
      <c r="AE59" t="str">
        <f t="shared" ca="1" si="6"/>
        <v>NTR</v>
      </c>
      <c r="AF59" t="str">
        <f t="shared" ca="1" si="4"/>
        <v>NoTarg</v>
      </c>
      <c r="AG59" t="str">
        <f t="shared" ca="1" si="5"/>
        <v>NoWaive</v>
      </c>
      <c r="AH59" t="str">
        <f t="shared" ca="1" si="7"/>
        <v>NTR</v>
      </c>
    </row>
    <row r="60" spans="1:34" hidden="1" x14ac:dyDescent="0.3">
      <c r="A60">
        <f t="shared" si="8"/>
        <v>347</v>
      </c>
      <c r="B60">
        <f t="shared" si="9"/>
        <v>1</v>
      </c>
      <c r="C60" s="4">
        <f t="shared" ca="1" si="10"/>
        <v>78239</v>
      </c>
      <c r="D60">
        <v>78239</v>
      </c>
      <c r="E60" t="s">
        <v>84</v>
      </c>
      <c r="F60" t="s">
        <v>75</v>
      </c>
      <c r="G60" t="s">
        <v>262</v>
      </c>
      <c r="H60" t="s">
        <v>94</v>
      </c>
      <c r="I60" t="s">
        <v>30</v>
      </c>
      <c r="J60" t="s">
        <v>123</v>
      </c>
      <c r="K60" t="str">
        <f t="shared" ca="1" si="3"/>
        <v>.</v>
      </c>
      <c r="L60" t="s">
        <v>484</v>
      </c>
      <c r="M60" t="s">
        <v>484</v>
      </c>
      <c r="N60" t="s">
        <v>336</v>
      </c>
      <c r="Q60" t="s">
        <v>82</v>
      </c>
      <c r="S60" t="s">
        <v>269</v>
      </c>
      <c r="T60" t="s">
        <v>36</v>
      </c>
      <c r="U60" t="s">
        <v>35</v>
      </c>
      <c r="V60" t="s">
        <v>77</v>
      </c>
      <c r="W60" t="s">
        <v>78</v>
      </c>
      <c r="X60" t="s">
        <v>272</v>
      </c>
      <c r="Y60" t="s">
        <v>484</v>
      </c>
      <c r="AA60" s="2">
        <v>42433.336041666669</v>
      </c>
      <c r="AB60" s="2">
        <v>42786.249699074076</v>
      </c>
      <c r="AC60" t="s">
        <v>402</v>
      </c>
      <c r="AD60">
        <v>4</v>
      </c>
      <c r="AE60" t="str">
        <f t="shared" ca="1" si="6"/>
        <v>Protocols-AAUM</v>
      </c>
      <c r="AF60" t="str">
        <f t="shared" ca="1" si="4"/>
        <v>---</v>
      </c>
      <c r="AG60" t="str">
        <f t="shared" ca="1" si="5"/>
        <v>NoWaive</v>
      </c>
      <c r="AH60" t="str">
        <f t="shared" ca="1" si="7"/>
        <v>P2</v>
      </c>
    </row>
    <row r="61" spans="1:34" hidden="1" x14ac:dyDescent="0.3">
      <c r="A61">
        <f t="shared" si="8"/>
        <v>216</v>
      </c>
      <c r="B61">
        <f t="shared" si="9"/>
        <v>19</v>
      </c>
      <c r="C61" s="4">
        <f t="shared" ca="1" si="10"/>
        <v>86218</v>
      </c>
      <c r="D61">
        <v>86218</v>
      </c>
      <c r="E61" t="s">
        <v>149</v>
      </c>
      <c r="F61" t="s">
        <v>75</v>
      </c>
      <c r="G61" t="s">
        <v>80</v>
      </c>
      <c r="H61" t="s">
        <v>94</v>
      </c>
      <c r="I61" t="s">
        <v>30</v>
      </c>
      <c r="J61" t="s">
        <v>123</v>
      </c>
      <c r="K61" t="str">
        <f t="shared" ca="1" si="3"/>
        <v>.</v>
      </c>
      <c r="L61" t="s">
        <v>484</v>
      </c>
      <c r="M61" t="s">
        <v>484</v>
      </c>
      <c r="N61" t="s">
        <v>337</v>
      </c>
      <c r="Q61" t="s">
        <v>82</v>
      </c>
      <c r="S61" t="s">
        <v>269</v>
      </c>
      <c r="T61" t="s">
        <v>23</v>
      </c>
      <c r="U61" t="s">
        <v>39</v>
      </c>
      <c r="V61" t="s">
        <v>29</v>
      </c>
      <c r="W61" t="s">
        <v>54</v>
      </c>
      <c r="X61" t="s">
        <v>272</v>
      </c>
      <c r="Y61" t="s">
        <v>484</v>
      </c>
      <c r="AA61" s="2">
        <v>42566.347951388889</v>
      </c>
      <c r="AB61" s="2">
        <v>42768.226539351854</v>
      </c>
      <c r="AC61" t="s">
        <v>143</v>
      </c>
      <c r="AD61">
        <v>9</v>
      </c>
      <c r="AE61" t="str">
        <f t="shared" ca="1" si="6"/>
        <v>Protocols-AAUM</v>
      </c>
      <c r="AF61" t="str">
        <f t="shared" ca="1" si="4"/>
        <v>---</v>
      </c>
      <c r="AG61" t="str">
        <f t="shared" ca="1" si="5"/>
        <v>NoWaive</v>
      </c>
      <c r="AH61" t="str">
        <f t="shared" ca="1" si="7"/>
        <v>P2</v>
      </c>
    </row>
    <row r="62" spans="1:34" hidden="1" x14ac:dyDescent="0.3">
      <c r="A62">
        <f t="shared" si="8"/>
        <v>163</v>
      </c>
      <c r="B62">
        <f t="shared" si="9"/>
        <v>14</v>
      </c>
      <c r="C62" s="4">
        <f t="shared" ca="1" si="10"/>
        <v>88763</v>
      </c>
      <c r="D62">
        <v>88763</v>
      </c>
      <c r="E62" t="s">
        <v>147</v>
      </c>
      <c r="F62" t="s">
        <v>75</v>
      </c>
      <c r="G62" t="s">
        <v>76</v>
      </c>
      <c r="H62" t="s">
        <v>94</v>
      </c>
      <c r="I62" t="s">
        <v>30</v>
      </c>
      <c r="J62" t="s">
        <v>123</v>
      </c>
      <c r="K62" t="str">
        <f t="shared" ca="1" si="3"/>
        <v>.</v>
      </c>
      <c r="L62" t="s">
        <v>484</v>
      </c>
      <c r="M62" t="s">
        <v>484</v>
      </c>
      <c r="N62" t="s">
        <v>339</v>
      </c>
      <c r="Q62" t="s">
        <v>82</v>
      </c>
      <c r="S62" t="s">
        <v>269</v>
      </c>
      <c r="T62" t="s">
        <v>36</v>
      </c>
      <c r="U62" t="s">
        <v>35</v>
      </c>
      <c r="V62" t="s">
        <v>29</v>
      </c>
      <c r="W62" t="s">
        <v>44</v>
      </c>
      <c r="X62" t="s">
        <v>272</v>
      </c>
      <c r="Y62" t="s">
        <v>103</v>
      </c>
      <c r="AA62" s="2">
        <v>42621.473240740743</v>
      </c>
      <c r="AB62" s="2">
        <v>42773.570833333331</v>
      </c>
      <c r="AC62" t="s">
        <v>340</v>
      </c>
      <c r="AD62">
        <v>4</v>
      </c>
      <c r="AE62" t="str">
        <f t="shared" ca="1" si="6"/>
        <v>Protocols-AAUM</v>
      </c>
      <c r="AF62" t="str">
        <f t="shared" ca="1" si="4"/>
        <v>---</v>
      </c>
      <c r="AG62" t="str">
        <f t="shared" ca="1" si="5"/>
        <v>NoWaive</v>
      </c>
      <c r="AH62" t="str">
        <f t="shared" ca="1" si="7"/>
        <v>P2</v>
      </c>
    </row>
    <row r="63" spans="1:34" hidden="1" x14ac:dyDescent="0.3">
      <c r="A63">
        <f t="shared" si="8"/>
        <v>102</v>
      </c>
      <c r="B63">
        <f t="shared" si="9"/>
        <v>12</v>
      </c>
      <c r="C63" s="4">
        <f t="shared" ca="1" si="10"/>
        <v>92081</v>
      </c>
      <c r="D63">
        <v>92081</v>
      </c>
      <c r="E63" t="s">
        <v>128</v>
      </c>
      <c r="F63" t="s">
        <v>75</v>
      </c>
      <c r="G63" t="s">
        <v>76</v>
      </c>
      <c r="H63" t="s">
        <v>94</v>
      </c>
      <c r="I63" t="s">
        <v>30</v>
      </c>
      <c r="J63" t="s">
        <v>123</v>
      </c>
      <c r="K63" t="str">
        <f t="shared" ca="1" si="3"/>
        <v>.</v>
      </c>
      <c r="L63" t="s">
        <v>484</v>
      </c>
      <c r="M63" t="s">
        <v>484</v>
      </c>
      <c r="N63" t="s">
        <v>341</v>
      </c>
      <c r="P63" t="s">
        <v>98</v>
      </c>
      <c r="Q63" t="s">
        <v>82</v>
      </c>
      <c r="S63" t="s">
        <v>269</v>
      </c>
      <c r="T63" t="s">
        <v>36</v>
      </c>
      <c r="U63" t="s">
        <v>35</v>
      </c>
      <c r="V63" t="s">
        <v>29</v>
      </c>
      <c r="W63" t="s">
        <v>54</v>
      </c>
      <c r="X63" t="s">
        <v>272</v>
      </c>
      <c r="Y63" t="s">
        <v>484</v>
      </c>
      <c r="AA63" s="2">
        <v>42683.658750000002</v>
      </c>
      <c r="AB63" s="2">
        <v>42775.414930555555</v>
      </c>
      <c r="AC63" t="s">
        <v>340</v>
      </c>
      <c r="AD63">
        <v>5</v>
      </c>
      <c r="AE63" t="str">
        <f t="shared" ca="1" si="6"/>
        <v>Protocols-AAUM</v>
      </c>
      <c r="AF63" t="str">
        <f t="shared" ca="1" si="4"/>
        <v>---</v>
      </c>
      <c r="AG63" t="str">
        <f t="shared" ca="1" si="5"/>
        <v>NoWaive</v>
      </c>
      <c r="AH63" t="str">
        <f t="shared" ca="1" si="7"/>
        <v>P2</v>
      </c>
    </row>
    <row r="64" spans="1:34" hidden="1" x14ac:dyDescent="0.3">
      <c r="A64">
        <f t="shared" si="8"/>
        <v>97</v>
      </c>
      <c r="B64">
        <f t="shared" si="9"/>
        <v>1</v>
      </c>
      <c r="C64" s="4">
        <f t="shared" ca="1" si="10"/>
        <v>92273</v>
      </c>
      <c r="D64">
        <v>92273</v>
      </c>
      <c r="E64" t="s">
        <v>205</v>
      </c>
      <c r="F64" t="s">
        <v>75</v>
      </c>
      <c r="G64" t="s">
        <v>76</v>
      </c>
      <c r="H64" t="s">
        <v>184</v>
      </c>
      <c r="I64" t="s">
        <v>245</v>
      </c>
      <c r="J64" t="s">
        <v>123</v>
      </c>
      <c r="K64" t="str">
        <f t="shared" ca="1" si="3"/>
        <v>.</v>
      </c>
      <c r="L64" t="s">
        <v>484</v>
      </c>
      <c r="M64" t="s">
        <v>278</v>
      </c>
      <c r="N64" t="s">
        <v>342</v>
      </c>
      <c r="P64" t="s">
        <v>98</v>
      </c>
      <c r="Q64" t="s">
        <v>82</v>
      </c>
      <c r="S64" t="s">
        <v>269</v>
      </c>
      <c r="T64" t="s">
        <v>36</v>
      </c>
      <c r="U64" t="s">
        <v>22</v>
      </c>
      <c r="V64" t="s">
        <v>29</v>
      </c>
      <c r="W64" t="s">
        <v>54</v>
      </c>
      <c r="X64" t="s">
        <v>272</v>
      </c>
      <c r="Y64" t="s">
        <v>484</v>
      </c>
      <c r="AA64" s="2">
        <v>42688.423078703701</v>
      </c>
      <c r="AB64" s="2">
        <v>42786.318148148152</v>
      </c>
      <c r="AC64" t="s">
        <v>343</v>
      </c>
      <c r="AD64">
        <v>12</v>
      </c>
      <c r="AE64" t="str">
        <f t="shared" ca="1" si="6"/>
        <v>Protocols-AAUM</v>
      </c>
      <c r="AF64" t="str">
        <f t="shared" ca="1" si="4"/>
        <v>Avitus_1.4.0.56-20170222</v>
      </c>
      <c r="AG64" t="str">
        <f t="shared" ca="1" si="5"/>
        <v>NoWaive</v>
      </c>
      <c r="AH64" t="str">
        <f t="shared" ca="1" si="7"/>
        <v>P0</v>
      </c>
    </row>
    <row r="65" spans="1:34" hidden="1" x14ac:dyDescent="0.3">
      <c r="A65">
        <f t="shared" si="8"/>
        <v>47</v>
      </c>
      <c r="B65">
        <f t="shared" si="9"/>
        <v>13</v>
      </c>
      <c r="C65" s="4">
        <f t="shared" ca="1" si="10"/>
        <v>94191</v>
      </c>
      <c r="D65">
        <v>94191</v>
      </c>
      <c r="E65" t="s">
        <v>186</v>
      </c>
      <c r="F65" t="s">
        <v>75</v>
      </c>
      <c r="G65" t="s">
        <v>79</v>
      </c>
      <c r="H65" t="s">
        <v>112</v>
      </c>
      <c r="I65" t="s">
        <v>30</v>
      </c>
      <c r="J65" t="s">
        <v>123</v>
      </c>
      <c r="K65" t="str">
        <f t="shared" ca="1" si="3"/>
        <v>.</v>
      </c>
      <c r="L65" t="s">
        <v>484</v>
      </c>
      <c r="M65" t="s">
        <v>484</v>
      </c>
      <c r="N65" t="s">
        <v>344</v>
      </c>
      <c r="O65">
        <v>12886</v>
      </c>
      <c r="Q65" t="s">
        <v>82</v>
      </c>
      <c r="S65" t="s">
        <v>269</v>
      </c>
      <c r="T65" t="s">
        <v>36</v>
      </c>
      <c r="U65" t="s">
        <v>35</v>
      </c>
      <c r="V65" t="s">
        <v>25</v>
      </c>
      <c r="W65" t="s">
        <v>26</v>
      </c>
      <c r="X65" t="s">
        <v>272</v>
      </c>
      <c r="Y65" t="s">
        <v>103</v>
      </c>
      <c r="AA65" s="2">
        <v>42739.997685185182</v>
      </c>
      <c r="AB65" s="2">
        <v>42774.493715277778</v>
      </c>
      <c r="AD65">
        <v>2</v>
      </c>
      <c r="AE65" t="str">
        <f t="shared" ca="1" si="6"/>
        <v>Protocols-AAUM</v>
      </c>
      <c r="AF65" t="str">
        <f t="shared" ca="1" si="4"/>
        <v>---</v>
      </c>
      <c r="AG65" t="str">
        <f t="shared" ca="1" si="5"/>
        <v>NoWaive</v>
      </c>
      <c r="AH65" t="str">
        <f t="shared" ca="1" si="7"/>
        <v>P1</v>
      </c>
    </row>
    <row r="66" spans="1:34" hidden="1" x14ac:dyDescent="0.3">
      <c r="A66">
        <f t="shared" ref="A66:A90" si="11">DAYS360(AA66,$K$104)</f>
        <v>20</v>
      </c>
      <c r="B66">
        <f t="shared" ref="B66:B90" si="12">DAYS360(AB66,$K$104)</f>
        <v>1</v>
      </c>
      <c r="C66" s="4">
        <f t="shared" ref="C66:C100" ca="1" si="13">HYPERLINK($N$174 &amp; INDIRECT("d" &amp; ROW()),INDIRECT("d" &amp; ROW()))</f>
        <v>95343</v>
      </c>
      <c r="D66">
        <v>95343</v>
      </c>
      <c r="E66" t="s">
        <v>84</v>
      </c>
      <c r="F66" t="s">
        <v>75</v>
      </c>
      <c r="G66" t="s">
        <v>264</v>
      </c>
      <c r="H66" t="s">
        <v>94</v>
      </c>
      <c r="J66" t="s">
        <v>123</v>
      </c>
      <c r="K66" t="str">
        <f t="shared" ca="1" si="3"/>
        <v>.</v>
      </c>
      <c r="L66" t="s">
        <v>484</v>
      </c>
      <c r="M66" t="s">
        <v>484</v>
      </c>
      <c r="N66" t="s">
        <v>347</v>
      </c>
      <c r="Q66" t="s">
        <v>82</v>
      </c>
      <c r="S66" t="s">
        <v>269</v>
      </c>
      <c r="T66" t="s">
        <v>23</v>
      </c>
      <c r="U66" t="s">
        <v>50</v>
      </c>
      <c r="V66" t="s">
        <v>82</v>
      </c>
      <c r="W66" t="s">
        <v>95</v>
      </c>
      <c r="X66" t="s">
        <v>272</v>
      </c>
      <c r="Y66" t="s">
        <v>484</v>
      </c>
      <c r="AA66" s="2">
        <v>42767.691712962966</v>
      </c>
      <c r="AB66" s="2">
        <v>42786.25072916667</v>
      </c>
      <c r="AC66" t="s">
        <v>402</v>
      </c>
      <c r="AD66">
        <v>3</v>
      </c>
      <c r="AE66" t="str">
        <f t="shared" ca="1" si="6"/>
        <v>Protocols-AAUM</v>
      </c>
      <c r="AF66" t="str">
        <f t="shared" ca="1" si="4"/>
        <v>---</v>
      </c>
      <c r="AG66" t="str">
        <f t="shared" ca="1" si="5"/>
        <v>NoWaive</v>
      </c>
      <c r="AH66" t="str">
        <f t="shared" ca="1" si="7"/>
        <v>P2</v>
      </c>
    </row>
    <row r="67" spans="1:34" hidden="1" x14ac:dyDescent="0.3">
      <c r="A67">
        <f t="shared" si="11"/>
        <v>7</v>
      </c>
      <c r="B67">
        <f t="shared" si="12"/>
        <v>1</v>
      </c>
      <c r="C67" s="4">
        <f t="shared" ca="1" si="13"/>
        <v>95911</v>
      </c>
      <c r="D67">
        <v>95911</v>
      </c>
      <c r="E67" t="s">
        <v>205</v>
      </c>
      <c r="F67" t="s">
        <v>75</v>
      </c>
      <c r="G67" t="s">
        <v>76</v>
      </c>
      <c r="H67" t="s">
        <v>184</v>
      </c>
      <c r="J67" t="s">
        <v>123</v>
      </c>
      <c r="K67" t="str">
        <f t="shared" ref="K67:K89" ca="1" si="14">IFERROR(VLOOKUP($D67,INDIRECT("'" &amp; $K$103 &amp; "'!$C$2:$k$90"),8,FALSE),"NTR")</f>
        <v>.</v>
      </c>
      <c r="L67" t="s">
        <v>484</v>
      </c>
      <c r="M67" t="s">
        <v>484</v>
      </c>
      <c r="N67" t="s">
        <v>439</v>
      </c>
      <c r="Q67" t="s">
        <v>82</v>
      </c>
      <c r="S67" t="s">
        <v>269</v>
      </c>
      <c r="T67" t="s">
        <v>36</v>
      </c>
      <c r="U67" t="s">
        <v>35</v>
      </c>
      <c r="V67" t="s">
        <v>82</v>
      </c>
      <c r="W67" t="s">
        <v>172</v>
      </c>
      <c r="X67" t="s">
        <v>272</v>
      </c>
      <c r="Y67" t="s">
        <v>484</v>
      </c>
      <c r="AA67" s="2">
        <v>42780.473194444443</v>
      </c>
      <c r="AB67" s="2">
        <v>42786.951319444444</v>
      </c>
      <c r="AC67" t="s">
        <v>402</v>
      </c>
      <c r="AD67">
        <v>4</v>
      </c>
      <c r="AE67" t="str">
        <f t="shared" ca="1" si="6"/>
        <v>Protocols-AAUM</v>
      </c>
      <c r="AF67" t="str">
        <f t="shared" ref="AF67:AF93" ca="1" si="15">IFERROR(VLOOKUP($D67,INDIRECT("'" &amp; $K$103 &amp; "'!$C$2:$T$90"),11,FALSE),"NoTarg")</f>
        <v>---</v>
      </c>
      <c r="AG67" t="str">
        <f t="shared" ref="AG67:AG93" ca="1" si="16">IFERROR(VLOOKUP($D67,INDIRECT("'" &amp; $K$103 &amp; "'!$C$2:$K$90"),10,FALSE),"NoWaive")</f>
        <v>NoWaive</v>
      </c>
      <c r="AH67" t="str">
        <f t="shared" ca="1" si="7"/>
        <v>P2</v>
      </c>
    </row>
    <row r="68" spans="1:34" hidden="1" x14ac:dyDescent="0.3">
      <c r="A68">
        <f t="shared" si="11"/>
        <v>5</v>
      </c>
      <c r="B68">
        <f t="shared" si="12"/>
        <v>4</v>
      </c>
      <c r="C68" s="4">
        <f t="shared" ca="1" si="13"/>
        <v>96112</v>
      </c>
      <c r="D68">
        <v>96112</v>
      </c>
      <c r="E68" t="s">
        <v>263</v>
      </c>
      <c r="F68" t="s">
        <v>75</v>
      </c>
      <c r="G68" t="s">
        <v>80</v>
      </c>
      <c r="H68" t="s">
        <v>184</v>
      </c>
      <c r="I68" t="s">
        <v>483</v>
      </c>
      <c r="J68" t="s">
        <v>505</v>
      </c>
      <c r="K68" t="str">
        <f t="shared" ca="1" si="14"/>
        <v>NTR</v>
      </c>
      <c r="L68" t="s">
        <v>484</v>
      </c>
      <c r="M68" t="s">
        <v>484</v>
      </c>
      <c r="N68" t="s">
        <v>502</v>
      </c>
      <c r="Q68" t="s">
        <v>82</v>
      </c>
      <c r="S68" t="s">
        <v>269</v>
      </c>
      <c r="T68" t="s">
        <v>51</v>
      </c>
      <c r="U68" t="s">
        <v>35</v>
      </c>
      <c r="V68" t="s">
        <v>82</v>
      </c>
      <c r="W68" t="s">
        <v>52</v>
      </c>
      <c r="X68" t="s">
        <v>41</v>
      </c>
      <c r="Y68" t="s">
        <v>484</v>
      </c>
      <c r="AA68" s="2">
        <v>42782.621030092596</v>
      </c>
      <c r="AB68" s="2">
        <v>42783.396689814814</v>
      </c>
      <c r="AD68">
        <v>3</v>
      </c>
      <c r="AE68" t="str">
        <f t="shared" ref="AE68:AE93" ca="1" si="17">IFERROR(VLOOKUP($D68,INDIRECT("'" &amp; $K$103 &amp; "'!$C$2:$K$90"),4,FALSE),"NTR")</f>
        <v>NTR</v>
      </c>
      <c r="AF68" t="str">
        <f t="shared" ca="1" si="15"/>
        <v>NoTarg</v>
      </c>
      <c r="AG68" t="str">
        <f t="shared" ca="1" si="16"/>
        <v>NoWaive</v>
      </c>
      <c r="AH68" t="str">
        <f t="shared" ref="AH68:AH93" ca="1" si="18">IFERROR(VLOOKUP($D68,INDIRECT("'" &amp; $K$103 &amp; "'!$C$2:$T$90"),6,FALSE),"NTR")</f>
        <v>NTR</v>
      </c>
    </row>
    <row r="69" spans="1:34" x14ac:dyDescent="0.3">
      <c r="A69">
        <f t="shared" si="11"/>
        <v>11</v>
      </c>
      <c r="B69">
        <f t="shared" si="12"/>
        <v>0</v>
      </c>
      <c r="C69" s="4">
        <f t="shared" ca="1" si="13"/>
        <v>95725</v>
      </c>
      <c r="D69">
        <v>95725</v>
      </c>
      <c r="E69" t="s">
        <v>229</v>
      </c>
      <c r="F69" t="s">
        <v>230</v>
      </c>
      <c r="G69" t="s">
        <v>231</v>
      </c>
      <c r="H69" t="s">
        <v>156</v>
      </c>
      <c r="I69" t="s">
        <v>123</v>
      </c>
      <c r="J69" t="s">
        <v>123</v>
      </c>
      <c r="K69" t="str">
        <f t="shared" ca="1" si="14"/>
        <v>.</v>
      </c>
      <c r="L69" t="s">
        <v>484</v>
      </c>
      <c r="M69" t="s">
        <v>484</v>
      </c>
      <c r="N69" t="s">
        <v>234</v>
      </c>
      <c r="P69" t="s">
        <v>209</v>
      </c>
      <c r="Q69" t="s">
        <v>21</v>
      </c>
      <c r="S69" t="s">
        <v>269</v>
      </c>
      <c r="T69" t="s">
        <v>36</v>
      </c>
      <c r="U69" t="s">
        <v>22</v>
      </c>
      <c r="V69" t="s">
        <v>29</v>
      </c>
      <c r="W69" t="s">
        <v>54</v>
      </c>
      <c r="X69" t="s">
        <v>154</v>
      </c>
      <c r="Y69" t="s">
        <v>484</v>
      </c>
      <c r="AA69" s="2">
        <v>42776.262164351851</v>
      </c>
      <c r="AB69" s="2">
        <v>42787.039560185185</v>
      </c>
      <c r="AD69">
        <v>21</v>
      </c>
      <c r="AE69" t="str">
        <f t="shared" ca="1" si="17"/>
        <v>Protocols-NDMP</v>
      </c>
      <c r="AF69" t="str">
        <f t="shared" ca="1" si="15"/>
        <v>---</v>
      </c>
      <c r="AG69" t="str">
        <f t="shared" ca="1" si="16"/>
        <v>NoWaive</v>
      </c>
      <c r="AH69" t="str">
        <f t="shared" ca="1" si="18"/>
        <v>unspecified</v>
      </c>
    </row>
    <row r="70" spans="1:34" x14ac:dyDescent="0.3">
      <c r="A70">
        <f t="shared" si="11"/>
        <v>5</v>
      </c>
      <c r="B70">
        <f t="shared" si="12"/>
        <v>0</v>
      </c>
      <c r="C70" s="4">
        <f t="shared" ca="1" si="13"/>
        <v>96069</v>
      </c>
      <c r="D70">
        <v>96069</v>
      </c>
      <c r="E70" t="s">
        <v>447</v>
      </c>
      <c r="F70" t="s">
        <v>19</v>
      </c>
      <c r="G70" t="s">
        <v>442</v>
      </c>
      <c r="H70" t="s">
        <v>94</v>
      </c>
      <c r="I70" t="s">
        <v>24</v>
      </c>
      <c r="J70" t="s">
        <v>123</v>
      </c>
      <c r="K70" t="str">
        <f t="shared" ca="1" si="14"/>
        <v>NTR</v>
      </c>
      <c r="L70" t="s">
        <v>484</v>
      </c>
      <c r="M70" t="s">
        <v>484</v>
      </c>
      <c r="N70" t="s">
        <v>486</v>
      </c>
      <c r="Q70" t="s">
        <v>21</v>
      </c>
      <c r="S70" t="s">
        <v>269</v>
      </c>
      <c r="T70" t="s">
        <v>36</v>
      </c>
      <c r="U70" t="s">
        <v>35</v>
      </c>
      <c r="V70" t="s">
        <v>190</v>
      </c>
      <c r="W70" t="s">
        <v>44</v>
      </c>
      <c r="X70" t="s">
        <v>47</v>
      </c>
      <c r="Y70" t="s">
        <v>484</v>
      </c>
      <c r="AA70" s="2">
        <v>42782.412199074075</v>
      </c>
      <c r="AB70" s="2">
        <v>42787.048078703701</v>
      </c>
      <c r="AD70">
        <v>7</v>
      </c>
      <c r="AE70" t="str">
        <f t="shared" ca="1" si="17"/>
        <v>NTR</v>
      </c>
      <c r="AF70" t="str">
        <f t="shared" ca="1" si="15"/>
        <v>NoTarg</v>
      </c>
      <c r="AG70" t="str">
        <f t="shared" ca="1" si="16"/>
        <v>NoWaive</v>
      </c>
      <c r="AH70" t="str">
        <f t="shared" ca="1" si="18"/>
        <v>NTR</v>
      </c>
    </row>
    <row r="71" spans="1:34" hidden="1" x14ac:dyDescent="0.3">
      <c r="A71">
        <f t="shared" si="11"/>
        <v>347</v>
      </c>
      <c r="B71">
        <f t="shared" si="12"/>
        <v>96</v>
      </c>
      <c r="C71" s="4">
        <f t="shared" ca="1" si="13"/>
        <v>78244</v>
      </c>
      <c r="D71">
        <v>78244</v>
      </c>
      <c r="E71" t="s">
        <v>155</v>
      </c>
      <c r="F71" t="s">
        <v>19</v>
      </c>
      <c r="G71" t="s">
        <v>83</v>
      </c>
      <c r="H71" t="s">
        <v>94</v>
      </c>
      <c r="I71" t="s">
        <v>30</v>
      </c>
      <c r="J71" t="s">
        <v>123</v>
      </c>
      <c r="K71" t="str">
        <f t="shared" ca="1" si="14"/>
        <v>.</v>
      </c>
      <c r="L71" t="s">
        <v>484</v>
      </c>
      <c r="M71" t="s">
        <v>484</v>
      </c>
      <c r="N71" t="s">
        <v>353</v>
      </c>
      <c r="Q71" t="s">
        <v>82</v>
      </c>
      <c r="S71" t="s">
        <v>269</v>
      </c>
      <c r="T71" t="s">
        <v>36</v>
      </c>
      <c r="U71" t="s">
        <v>35</v>
      </c>
      <c r="V71" t="s">
        <v>43</v>
      </c>
      <c r="W71" t="s">
        <v>65</v>
      </c>
      <c r="X71" t="s">
        <v>272</v>
      </c>
      <c r="Y71" t="s">
        <v>100</v>
      </c>
      <c r="AA71" s="2">
        <v>42433.348449074074</v>
      </c>
      <c r="AB71" s="2">
        <v>42689.149375000001</v>
      </c>
      <c r="AD71">
        <v>3</v>
      </c>
      <c r="AE71" t="str">
        <f t="shared" ca="1" si="17"/>
        <v>Protocols-NFS</v>
      </c>
      <c r="AF71" t="str">
        <f t="shared" ca="1" si="15"/>
        <v>---</v>
      </c>
      <c r="AG71" t="str">
        <f t="shared" ca="1" si="16"/>
        <v>NoWaive</v>
      </c>
      <c r="AH71" t="str">
        <f t="shared" ca="1" si="18"/>
        <v>P2</v>
      </c>
    </row>
    <row r="72" spans="1:34" hidden="1" x14ac:dyDescent="0.3">
      <c r="A72">
        <f t="shared" si="11"/>
        <v>5</v>
      </c>
      <c r="B72">
        <f t="shared" si="12"/>
        <v>5</v>
      </c>
      <c r="C72" s="4">
        <f t="shared" ca="1" si="13"/>
        <v>96030</v>
      </c>
      <c r="D72">
        <v>96030</v>
      </c>
      <c r="E72" t="s">
        <v>447</v>
      </c>
      <c r="F72" t="s">
        <v>19</v>
      </c>
      <c r="G72" t="s">
        <v>442</v>
      </c>
      <c r="H72" t="s">
        <v>112</v>
      </c>
      <c r="J72" t="s">
        <v>123</v>
      </c>
      <c r="K72" t="str">
        <f t="shared" ca="1" si="14"/>
        <v>.</v>
      </c>
      <c r="L72" t="s">
        <v>484</v>
      </c>
      <c r="M72" t="s">
        <v>484</v>
      </c>
      <c r="N72" t="s">
        <v>461</v>
      </c>
      <c r="Q72" t="s">
        <v>82</v>
      </c>
      <c r="S72" t="s">
        <v>269</v>
      </c>
      <c r="T72" t="s">
        <v>51</v>
      </c>
      <c r="U72" t="s">
        <v>50</v>
      </c>
      <c r="V72" t="s">
        <v>82</v>
      </c>
      <c r="W72" t="s">
        <v>32</v>
      </c>
      <c r="X72" t="s">
        <v>272</v>
      </c>
      <c r="Y72" t="s">
        <v>484</v>
      </c>
      <c r="AA72" s="2">
        <v>42782.240347222221</v>
      </c>
      <c r="AB72" s="2">
        <v>42782.508668981478</v>
      </c>
      <c r="AD72">
        <v>3</v>
      </c>
      <c r="AE72" t="str">
        <f t="shared" ca="1" si="17"/>
        <v>Protocols-NFS</v>
      </c>
      <c r="AF72" t="str">
        <f t="shared" ca="1" si="15"/>
        <v>---</v>
      </c>
      <c r="AG72" t="str">
        <f t="shared" ca="1" si="16"/>
        <v>NoWaive</v>
      </c>
      <c r="AH72" t="str">
        <f t="shared" ca="1" si="18"/>
        <v>P1</v>
      </c>
    </row>
    <row r="73" spans="1:34" x14ac:dyDescent="0.3">
      <c r="A73">
        <f t="shared" si="11"/>
        <v>2</v>
      </c>
      <c r="B73">
        <f t="shared" si="12"/>
        <v>0</v>
      </c>
      <c r="C73" s="4">
        <f t="shared" ca="1" si="13"/>
        <v>96181</v>
      </c>
      <c r="D73">
        <v>96181</v>
      </c>
      <c r="E73" t="s">
        <v>134</v>
      </c>
      <c r="F73" t="s">
        <v>86</v>
      </c>
      <c r="G73" t="s">
        <v>87</v>
      </c>
      <c r="H73" t="s">
        <v>184</v>
      </c>
      <c r="I73" t="s">
        <v>249</v>
      </c>
      <c r="J73" t="s">
        <v>506</v>
      </c>
      <c r="K73" t="str">
        <f t="shared" ca="1" si="14"/>
        <v>NTR</v>
      </c>
      <c r="L73" t="s">
        <v>484</v>
      </c>
      <c r="M73" t="s">
        <v>484</v>
      </c>
      <c r="N73" t="s">
        <v>487</v>
      </c>
      <c r="Q73" t="s">
        <v>21</v>
      </c>
      <c r="S73" t="s">
        <v>269</v>
      </c>
      <c r="T73" t="s">
        <v>36</v>
      </c>
      <c r="U73" t="s">
        <v>22</v>
      </c>
      <c r="V73" t="s">
        <v>82</v>
      </c>
      <c r="W73" t="s">
        <v>90</v>
      </c>
      <c r="X73" t="s">
        <v>290</v>
      </c>
      <c r="Y73" t="s">
        <v>100</v>
      </c>
      <c r="AA73" s="2">
        <v>42785.980127314811</v>
      </c>
      <c r="AB73" s="2">
        <v>42787.044895833336</v>
      </c>
      <c r="AC73" t="s">
        <v>402</v>
      </c>
      <c r="AD73">
        <v>4</v>
      </c>
      <c r="AE73" t="str">
        <f t="shared" ca="1" si="17"/>
        <v>NTR</v>
      </c>
      <c r="AF73" t="str">
        <f t="shared" ca="1" si="15"/>
        <v>NoTarg</v>
      </c>
      <c r="AG73" t="str">
        <f t="shared" ca="1" si="16"/>
        <v>NoWaive</v>
      </c>
      <c r="AH73" t="str">
        <f t="shared" ca="1" si="18"/>
        <v>NTR</v>
      </c>
    </row>
    <row r="74" spans="1:34" hidden="1" x14ac:dyDescent="0.3">
      <c r="A74">
        <f t="shared" si="11"/>
        <v>292</v>
      </c>
      <c r="B74">
        <f t="shared" si="12"/>
        <v>13</v>
      </c>
      <c r="C74" s="4">
        <f t="shared" ca="1" si="13"/>
        <v>81963</v>
      </c>
      <c r="D74">
        <v>81963</v>
      </c>
      <c r="E74" t="s">
        <v>18</v>
      </c>
      <c r="F74" t="s">
        <v>86</v>
      </c>
      <c r="G74" t="s">
        <v>87</v>
      </c>
      <c r="H74" t="s">
        <v>112</v>
      </c>
      <c r="I74" t="s">
        <v>30</v>
      </c>
      <c r="J74" t="s">
        <v>123</v>
      </c>
      <c r="K74" t="str">
        <f t="shared" ca="1" si="14"/>
        <v>.</v>
      </c>
      <c r="L74" t="s">
        <v>484</v>
      </c>
      <c r="M74" t="s">
        <v>484</v>
      </c>
      <c r="N74" t="s">
        <v>354</v>
      </c>
      <c r="O74">
        <v>10905</v>
      </c>
      <c r="Q74" t="s">
        <v>82</v>
      </c>
      <c r="S74" t="s">
        <v>269</v>
      </c>
      <c r="T74" t="s">
        <v>23</v>
      </c>
      <c r="U74" t="s">
        <v>22</v>
      </c>
      <c r="V74" t="s">
        <v>60</v>
      </c>
      <c r="W74" t="s">
        <v>26</v>
      </c>
      <c r="X74" t="s">
        <v>272</v>
      </c>
      <c r="Y74" t="s">
        <v>484</v>
      </c>
      <c r="AA74" s="2">
        <v>42489.026759259257</v>
      </c>
      <c r="AB74" s="2">
        <v>42774.287557870368</v>
      </c>
      <c r="AD74">
        <v>3</v>
      </c>
      <c r="AE74" t="str">
        <f t="shared" ca="1" si="17"/>
        <v>Protocols-SMB</v>
      </c>
      <c r="AF74" t="str">
        <f t="shared" ca="1" si="15"/>
        <v>---</v>
      </c>
      <c r="AG74" t="str">
        <f t="shared" ca="1" si="16"/>
        <v>NoWaive</v>
      </c>
      <c r="AH74" t="str">
        <f t="shared" ca="1" si="18"/>
        <v>P1</v>
      </c>
    </row>
    <row r="75" spans="1:34" hidden="1" x14ac:dyDescent="0.3">
      <c r="A75">
        <f t="shared" si="11"/>
        <v>287</v>
      </c>
      <c r="B75">
        <f t="shared" si="12"/>
        <v>31</v>
      </c>
      <c r="C75" s="4">
        <f t="shared" ca="1" si="13"/>
        <v>82178</v>
      </c>
      <c r="D75">
        <v>82178</v>
      </c>
      <c r="E75" t="s">
        <v>18</v>
      </c>
      <c r="F75" t="s">
        <v>86</v>
      </c>
      <c r="G75" t="s">
        <v>87</v>
      </c>
      <c r="H75" t="s">
        <v>112</v>
      </c>
      <c r="I75" t="s">
        <v>30</v>
      </c>
      <c r="J75" t="s">
        <v>123</v>
      </c>
      <c r="K75" t="str">
        <f t="shared" ca="1" si="14"/>
        <v>.</v>
      </c>
      <c r="L75" t="s">
        <v>484</v>
      </c>
      <c r="M75" t="s">
        <v>484</v>
      </c>
      <c r="N75" t="s">
        <v>355</v>
      </c>
      <c r="O75">
        <v>10938</v>
      </c>
      <c r="Q75" t="s">
        <v>82</v>
      </c>
      <c r="S75" t="s">
        <v>269</v>
      </c>
      <c r="T75" t="s">
        <v>36</v>
      </c>
      <c r="U75" t="s">
        <v>22</v>
      </c>
      <c r="V75" t="s">
        <v>60</v>
      </c>
      <c r="W75" t="s">
        <v>26</v>
      </c>
      <c r="X75" t="s">
        <v>272</v>
      </c>
      <c r="Y75" t="s">
        <v>484</v>
      </c>
      <c r="AA75" s="2">
        <v>42494.02715277778</v>
      </c>
      <c r="AB75" s="2">
        <v>42755.045428240737</v>
      </c>
      <c r="AD75">
        <v>2</v>
      </c>
      <c r="AE75" t="str">
        <f t="shared" ca="1" si="17"/>
        <v>Protocols-SMB</v>
      </c>
      <c r="AF75" t="str">
        <f t="shared" ca="1" si="15"/>
        <v>---</v>
      </c>
      <c r="AG75" t="str">
        <f t="shared" ca="1" si="16"/>
        <v>NoWaive</v>
      </c>
      <c r="AH75" t="str">
        <f t="shared" ca="1" si="18"/>
        <v>P1</v>
      </c>
    </row>
    <row r="76" spans="1:34" hidden="1" x14ac:dyDescent="0.3">
      <c r="A76">
        <f t="shared" si="11"/>
        <v>149</v>
      </c>
      <c r="B76">
        <f t="shared" si="12"/>
        <v>1</v>
      </c>
      <c r="C76" s="4">
        <f t="shared" ca="1" si="13"/>
        <v>89457</v>
      </c>
      <c r="D76">
        <v>89457</v>
      </c>
      <c r="E76" t="s">
        <v>399</v>
      </c>
      <c r="F76" t="s">
        <v>86</v>
      </c>
      <c r="G76" t="s">
        <v>92</v>
      </c>
      <c r="H76" t="s">
        <v>94</v>
      </c>
      <c r="I76" t="s">
        <v>30</v>
      </c>
      <c r="J76" t="s">
        <v>123</v>
      </c>
      <c r="K76" t="str">
        <f t="shared" ca="1" si="14"/>
        <v>.</v>
      </c>
      <c r="L76" t="s">
        <v>484</v>
      </c>
      <c r="M76" t="s">
        <v>484</v>
      </c>
      <c r="N76" t="s">
        <v>357</v>
      </c>
      <c r="Q76" t="s">
        <v>82</v>
      </c>
      <c r="S76" t="s">
        <v>269</v>
      </c>
      <c r="T76" t="s">
        <v>23</v>
      </c>
      <c r="U76" t="s">
        <v>22</v>
      </c>
      <c r="V76" t="s">
        <v>29</v>
      </c>
      <c r="W76" t="s">
        <v>44</v>
      </c>
      <c r="X76" t="s">
        <v>272</v>
      </c>
      <c r="Y76" t="s">
        <v>484</v>
      </c>
      <c r="AA76" s="2">
        <v>42635.30327546296</v>
      </c>
      <c r="AB76" s="2">
        <v>42786.250798611109</v>
      </c>
      <c r="AC76" t="s">
        <v>343</v>
      </c>
      <c r="AD76">
        <v>3</v>
      </c>
      <c r="AE76" t="str">
        <f t="shared" ca="1" si="17"/>
        <v>Protocols-SMB</v>
      </c>
      <c r="AF76" t="str">
        <f t="shared" ca="1" si="15"/>
        <v>---</v>
      </c>
      <c r="AG76" t="str">
        <f t="shared" ca="1" si="16"/>
        <v>NoWaive</v>
      </c>
      <c r="AH76" t="str">
        <f t="shared" ca="1" si="18"/>
        <v>P2</v>
      </c>
    </row>
    <row r="77" spans="1:34" hidden="1" x14ac:dyDescent="0.3">
      <c r="A77">
        <f t="shared" si="11"/>
        <v>114</v>
      </c>
      <c r="B77">
        <f t="shared" si="12"/>
        <v>13</v>
      </c>
      <c r="C77" s="4">
        <f t="shared" ca="1" si="13"/>
        <v>91457</v>
      </c>
      <c r="D77">
        <v>91457</v>
      </c>
      <c r="E77" t="s">
        <v>74</v>
      </c>
      <c r="F77" t="s">
        <v>86</v>
      </c>
      <c r="G77" t="s">
        <v>87</v>
      </c>
      <c r="H77" t="s">
        <v>94</v>
      </c>
      <c r="I77" t="s">
        <v>30</v>
      </c>
      <c r="J77" t="s">
        <v>123</v>
      </c>
      <c r="K77" t="str">
        <f t="shared" ca="1" si="14"/>
        <v>.</v>
      </c>
      <c r="L77" t="s">
        <v>484</v>
      </c>
      <c r="M77" t="s">
        <v>484</v>
      </c>
      <c r="N77" t="s">
        <v>358</v>
      </c>
      <c r="Q77" t="s">
        <v>82</v>
      </c>
      <c r="S77" t="s">
        <v>269</v>
      </c>
      <c r="T77" t="s">
        <v>36</v>
      </c>
      <c r="U77" t="s">
        <v>35</v>
      </c>
      <c r="V77" t="s">
        <v>29</v>
      </c>
      <c r="W77" t="s">
        <v>54</v>
      </c>
      <c r="X77" t="s">
        <v>272</v>
      </c>
      <c r="Y77" t="s">
        <v>100</v>
      </c>
      <c r="AA77" s="2">
        <v>42670.388807870368</v>
      </c>
      <c r="AB77" s="2">
        <v>42774.014224537037</v>
      </c>
      <c r="AD77">
        <v>5</v>
      </c>
      <c r="AE77" t="str">
        <f t="shared" ca="1" si="17"/>
        <v>Protocols-SMB</v>
      </c>
      <c r="AF77" t="str">
        <f t="shared" ca="1" si="15"/>
        <v>---</v>
      </c>
      <c r="AG77" t="str">
        <f t="shared" ca="1" si="16"/>
        <v>NoWaive</v>
      </c>
      <c r="AH77" t="str">
        <f t="shared" ca="1" si="18"/>
        <v>P2</v>
      </c>
    </row>
    <row r="78" spans="1:34" hidden="1" x14ac:dyDescent="0.3">
      <c r="A78">
        <f t="shared" si="11"/>
        <v>110</v>
      </c>
      <c r="B78">
        <f t="shared" si="12"/>
        <v>31</v>
      </c>
      <c r="C78" s="4">
        <f t="shared" ca="1" si="13"/>
        <v>91629</v>
      </c>
      <c r="D78">
        <v>91629</v>
      </c>
      <c r="E78" t="s">
        <v>18</v>
      </c>
      <c r="F78" t="s">
        <v>86</v>
      </c>
      <c r="G78" t="s">
        <v>92</v>
      </c>
      <c r="H78" t="s">
        <v>112</v>
      </c>
      <c r="I78" t="s">
        <v>30</v>
      </c>
      <c r="J78" t="s">
        <v>123</v>
      </c>
      <c r="K78" t="str">
        <f t="shared" ca="1" si="14"/>
        <v>.</v>
      </c>
      <c r="L78" t="s">
        <v>484</v>
      </c>
      <c r="M78" t="s">
        <v>484</v>
      </c>
      <c r="N78" t="s">
        <v>360</v>
      </c>
      <c r="O78">
        <v>12271</v>
      </c>
      <c r="Q78" t="s">
        <v>82</v>
      </c>
      <c r="S78" t="s">
        <v>269</v>
      </c>
      <c r="T78" t="s">
        <v>23</v>
      </c>
      <c r="U78" t="s">
        <v>22</v>
      </c>
      <c r="V78" t="s">
        <v>25</v>
      </c>
      <c r="W78" t="s">
        <v>26</v>
      </c>
      <c r="X78" t="s">
        <v>272</v>
      </c>
      <c r="Y78" t="s">
        <v>484</v>
      </c>
      <c r="AA78" s="2">
        <v>42675.623761574076</v>
      </c>
      <c r="AB78" s="2">
        <v>42755.023877314816</v>
      </c>
      <c r="AD78">
        <v>2</v>
      </c>
      <c r="AE78" t="str">
        <f t="shared" ca="1" si="17"/>
        <v>Protocols-SMB</v>
      </c>
      <c r="AF78" t="str">
        <f t="shared" ca="1" si="15"/>
        <v>---</v>
      </c>
      <c r="AG78" t="str">
        <f t="shared" ca="1" si="16"/>
        <v>NoWaive</v>
      </c>
      <c r="AH78" t="str">
        <f t="shared" ca="1" si="18"/>
        <v>P1</v>
      </c>
    </row>
    <row r="79" spans="1:34" hidden="1" x14ac:dyDescent="0.3">
      <c r="A79">
        <f t="shared" si="11"/>
        <v>31</v>
      </c>
      <c r="B79">
        <f t="shared" si="12"/>
        <v>7</v>
      </c>
      <c r="C79" s="4">
        <f t="shared" ca="1" si="13"/>
        <v>94832</v>
      </c>
      <c r="D79">
        <v>94832</v>
      </c>
      <c r="E79" t="s">
        <v>242</v>
      </c>
      <c r="F79" t="s">
        <v>86</v>
      </c>
      <c r="G79" t="s">
        <v>92</v>
      </c>
      <c r="H79" t="s">
        <v>184</v>
      </c>
      <c r="I79" t="s">
        <v>81</v>
      </c>
      <c r="J79" t="s">
        <v>123</v>
      </c>
      <c r="K79" t="str">
        <f t="shared" ca="1" si="14"/>
        <v>.</v>
      </c>
      <c r="L79" t="s">
        <v>484</v>
      </c>
      <c r="M79" t="s">
        <v>484</v>
      </c>
      <c r="N79" t="s">
        <v>270</v>
      </c>
      <c r="P79" t="s">
        <v>271</v>
      </c>
      <c r="Q79" t="s">
        <v>82</v>
      </c>
      <c r="S79" t="s">
        <v>269</v>
      </c>
      <c r="T79" t="s">
        <v>51</v>
      </c>
      <c r="U79" t="s">
        <v>22</v>
      </c>
      <c r="V79" t="s">
        <v>82</v>
      </c>
      <c r="W79" t="s">
        <v>54</v>
      </c>
      <c r="X79" t="s">
        <v>272</v>
      </c>
      <c r="Y79" t="s">
        <v>484</v>
      </c>
      <c r="AA79" s="2">
        <v>42755.471365740741</v>
      </c>
      <c r="AB79" s="2">
        <v>42780.311030092591</v>
      </c>
      <c r="AC79" t="s">
        <v>170</v>
      </c>
      <c r="AD79">
        <v>3</v>
      </c>
      <c r="AE79" t="str">
        <f t="shared" ca="1" si="17"/>
        <v>Protocols-SMB</v>
      </c>
      <c r="AF79" t="str">
        <f t="shared" ca="1" si="15"/>
        <v>---</v>
      </c>
      <c r="AG79" t="str">
        <f t="shared" ca="1" si="16"/>
        <v>NoWaive</v>
      </c>
      <c r="AH79" t="str">
        <f t="shared" ca="1" si="18"/>
        <v>P0</v>
      </c>
    </row>
    <row r="80" spans="1:34" hidden="1" x14ac:dyDescent="0.3">
      <c r="A80">
        <f t="shared" si="11"/>
        <v>31</v>
      </c>
      <c r="B80">
        <f t="shared" si="12"/>
        <v>13</v>
      </c>
      <c r="C80" s="4">
        <f t="shared" ca="1" si="13"/>
        <v>94835</v>
      </c>
      <c r="D80">
        <v>94835</v>
      </c>
      <c r="E80" t="s">
        <v>18</v>
      </c>
      <c r="F80" t="s">
        <v>86</v>
      </c>
      <c r="G80" t="s">
        <v>87</v>
      </c>
      <c r="H80" t="s">
        <v>112</v>
      </c>
      <c r="I80" t="s">
        <v>30</v>
      </c>
      <c r="J80" t="s">
        <v>123</v>
      </c>
      <c r="K80" t="str">
        <f t="shared" ca="1" si="14"/>
        <v>.</v>
      </c>
      <c r="L80" t="s">
        <v>484</v>
      </c>
      <c r="M80" t="s">
        <v>484</v>
      </c>
      <c r="N80" t="s">
        <v>363</v>
      </c>
      <c r="O80">
        <v>13183</v>
      </c>
      <c r="P80" t="s">
        <v>213</v>
      </c>
      <c r="Q80" t="s">
        <v>82</v>
      </c>
      <c r="S80" t="s">
        <v>269</v>
      </c>
      <c r="T80" t="s">
        <v>36</v>
      </c>
      <c r="U80" t="s">
        <v>35</v>
      </c>
      <c r="V80" t="s">
        <v>190</v>
      </c>
      <c r="W80" t="s">
        <v>26</v>
      </c>
      <c r="X80" t="s">
        <v>272</v>
      </c>
      <c r="Y80" t="s">
        <v>103</v>
      </c>
      <c r="AA80" s="2">
        <v>42755.484872685185</v>
      </c>
      <c r="AB80" s="2">
        <v>42774.014837962961</v>
      </c>
      <c r="AD80">
        <v>1</v>
      </c>
      <c r="AE80" t="str">
        <f t="shared" ca="1" si="17"/>
        <v>Protocols-SMB</v>
      </c>
      <c r="AF80" t="str">
        <f t="shared" ca="1" si="15"/>
        <v>---</v>
      </c>
      <c r="AG80" t="str">
        <f t="shared" ca="1" si="16"/>
        <v>NoWaive</v>
      </c>
      <c r="AH80" t="str">
        <f t="shared" ca="1" si="18"/>
        <v>P1</v>
      </c>
    </row>
    <row r="81" spans="1:34" hidden="1" x14ac:dyDescent="0.3">
      <c r="A81">
        <f t="shared" si="11"/>
        <v>24</v>
      </c>
      <c r="B81">
        <f t="shared" si="12"/>
        <v>1</v>
      </c>
      <c r="C81" s="4">
        <f t="shared" ca="1" si="13"/>
        <v>95135</v>
      </c>
      <c r="D81">
        <v>95135</v>
      </c>
      <c r="E81" t="s">
        <v>118</v>
      </c>
      <c r="F81" t="s">
        <v>86</v>
      </c>
      <c r="G81" t="s">
        <v>135</v>
      </c>
      <c r="H81" t="s">
        <v>184</v>
      </c>
      <c r="J81" t="s">
        <v>123</v>
      </c>
      <c r="K81" t="str">
        <f t="shared" ca="1" si="14"/>
        <v>.</v>
      </c>
      <c r="L81" t="s">
        <v>484</v>
      </c>
      <c r="M81" t="s">
        <v>484</v>
      </c>
      <c r="N81" t="s">
        <v>364</v>
      </c>
      <c r="P81" t="s">
        <v>212</v>
      </c>
      <c r="Q81" t="s">
        <v>82</v>
      </c>
      <c r="S81" t="s">
        <v>269</v>
      </c>
      <c r="T81" t="s">
        <v>36</v>
      </c>
      <c r="U81" t="s">
        <v>35</v>
      </c>
      <c r="V81" t="s">
        <v>29</v>
      </c>
      <c r="W81" t="s">
        <v>44</v>
      </c>
      <c r="X81" t="s">
        <v>272</v>
      </c>
      <c r="Y81" t="s">
        <v>484</v>
      </c>
      <c r="AA81" s="2">
        <v>42762.388159722221</v>
      </c>
      <c r="AB81" s="2">
        <v>42786.996631944443</v>
      </c>
      <c r="AC81" t="s">
        <v>214</v>
      </c>
      <c r="AD81">
        <v>2</v>
      </c>
      <c r="AE81" t="str">
        <f t="shared" ca="1" si="17"/>
        <v>Protocols-SMB</v>
      </c>
      <c r="AF81" t="str">
        <f t="shared" ca="1" si="15"/>
        <v>---</v>
      </c>
      <c r="AG81" t="str">
        <f t="shared" ca="1" si="16"/>
        <v>NoWaive</v>
      </c>
      <c r="AH81" t="str">
        <f t="shared" ca="1" si="18"/>
        <v>P0</v>
      </c>
    </row>
    <row r="82" spans="1:34" hidden="1" x14ac:dyDescent="0.3">
      <c r="A82">
        <f t="shared" si="11"/>
        <v>8</v>
      </c>
      <c r="B82">
        <f t="shared" si="12"/>
        <v>6</v>
      </c>
      <c r="C82" s="4">
        <f t="shared" ca="1" si="13"/>
        <v>95798</v>
      </c>
      <c r="D82">
        <v>95798</v>
      </c>
      <c r="E82" t="s">
        <v>416</v>
      </c>
      <c r="F82" t="s">
        <v>86</v>
      </c>
      <c r="G82" t="s">
        <v>266</v>
      </c>
      <c r="H82" t="s">
        <v>112</v>
      </c>
      <c r="I82" t="s">
        <v>24</v>
      </c>
      <c r="J82" t="s">
        <v>123</v>
      </c>
      <c r="K82" t="str">
        <f t="shared" ca="1" si="14"/>
        <v>.</v>
      </c>
      <c r="L82" t="s">
        <v>484</v>
      </c>
      <c r="M82" t="s">
        <v>484</v>
      </c>
      <c r="N82" t="s">
        <v>367</v>
      </c>
      <c r="Q82" t="s">
        <v>82</v>
      </c>
      <c r="S82" t="s">
        <v>269</v>
      </c>
      <c r="T82" t="s">
        <v>23</v>
      </c>
      <c r="U82" t="s">
        <v>22</v>
      </c>
      <c r="V82" t="s">
        <v>82</v>
      </c>
      <c r="W82" t="s">
        <v>67</v>
      </c>
      <c r="X82" t="s">
        <v>272</v>
      </c>
      <c r="Y82" t="s">
        <v>484</v>
      </c>
      <c r="AA82" s="2">
        <v>42779.3596875</v>
      </c>
      <c r="AB82" s="2">
        <v>42781.367106481484</v>
      </c>
      <c r="AD82">
        <v>1</v>
      </c>
      <c r="AE82" t="str">
        <f t="shared" ca="1" si="17"/>
        <v>Protocols-SMB</v>
      </c>
      <c r="AF82" t="str">
        <f t="shared" ca="1" si="15"/>
        <v>---</v>
      </c>
      <c r="AG82" t="str">
        <f t="shared" ca="1" si="16"/>
        <v>NoWaive</v>
      </c>
      <c r="AH82" t="str">
        <f t="shared" ca="1" si="18"/>
        <v>P1</v>
      </c>
    </row>
    <row r="83" spans="1:34" hidden="1" x14ac:dyDescent="0.3">
      <c r="A83">
        <f t="shared" si="11"/>
        <v>5</v>
      </c>
      <c r="B83">
        <f t="shared" si="12"/>
        <v>1</v>
      </c>
      <c r="C83" s="4">
        <f t="shared" ca="1" si="13"/>
        <v>96106</v>
      </c>
      <c r="D83">
        <v>96106</v>
      </c>
      <c r="E83" t="s">
        <v>141</v>
      </c>
      <c r="F83" t="s">
        <v>86</v>
      </c>
      <c r="G83" t="s">
        <v>87</v>
      </c>
      <c r="H83" t="s">
        <v>94</v>
      </c>
      <c r="J83" t="s">
        <v>123</v>
      </c>
      <c r="K83" t="str">
        <f t="shared" ca="1" si="14"/>
        <v>.</v>
      </c>
      <c r="L83" t="s">
        <v>484</v>
      </c>
      <c r="M83" t="s">
        <v>484</v>
      </c>
      <c r="N83" t="s">
        <v>462</v>
      </c>
      <c r="Q83" t="s">
        <v>82</v>
      </c>
      <c r="S83" t="s">
        <v>269</v>
      </c>
      <c r="T83" t="s">
        <v>36</v>
      </c>
      <c r="U83" t="s">
        <v>35</v>
      </c>
      <c r="V83" t="s">
        <v>29</v>
      </c>
      <c r="W83" t="s">
        <v>44</v>
      </c>
      <c r="X83" t="s">
        <v>405</v>
      </c>
      <c r="Y83" t="s">
        <v>103</v>
      </c>
      <c r="AA83" s="2">
        <v>42782.535891203705</v>
      </c>
      <c r="AB83" s="2">
        <v>42786.927118055559</v>
      </c>
      <c r="AC83" t="s">
        <v>402</v>
      </c>
      <c r="AD83">
        <v>1</v>
      </c>
      <c r="AE83" t="str">
        <f t="shared" ca="1" si="17"/>
        <v>Protocols-SMB</v>
      </c>
      <c r="AF83" t="str">
        <f t="shared" ca="1" si="15"/>
        <v>---</v>
      </c>
      <c r="AG83" t="str">
        <f t="shared" ca="1" si="16"/>
        <v>NoWaive</v>
      </c>
      <c r="AH83" t="str">
        <f t="shared" ca="1" si="18"/>
        <v>P2</v>
      </c>
    </row>
    <row r="84" spans="1:34" x14ac:dyDescent="0.3">
      <c r="A84">
        <f t="shared" si="11"/>
        <v>5</v>
      </c>
      <c r="B84">
        <f t="shared" si="12"/>
        <v>1</v>
      </c>
      <c r="C84" s="4">
        <f t="shared" ca="1" si="13"/>
        <v>95974</v>
      </c>
      <c r="D84">
        <v>95974</v>
      </c>
      <c r="E84" t="s">
        <v>433</v>
      </c>
      <c r="F84" t="s">
        <v>55</v>
      </c>
      <c r="G84" t="s">
        <v>182</v>
      </c>
      <c r="H84" t="s">
        <v>94</v>
      </c>
      <c r="I84" t="s">
        <v>24</v>
      </c>
      <c r="J84" t="s">
        <v>123</v>
      </c>
      <c r="K84" t="str">
        <f t="shared" ca="1" si="14"/>
        <v>.</v>
      </c>
      <c r="L84" t="s">
        <v>484</v>
      </c>
      <c r="M84" t="s">
        <v>484</v>
      </c>
      <c r="N84" t="s">
        <v>432</v>
      </c>
      <c r="Q84" t="s">
        <v>21</v>
      </c>
      <c r="S84" t="s">
        <v>269</v>
      </c>
      <c r="T84" t="s">
        <v>23</v>
      </c>
      <c r="U84" t="s">
        <v>22</v>
      </c>
      <c r="V84" t="s">
        <v>29</v>
      </c>
      <c r="W84" t="s">
        <v>54</v>
      </c>
      <c r="X84" t="s">
        <v>433</v>
      </c>
      <c r="Y84" t="s">
        <v>484</v>
      </c>
      <c r="AA84" s="2">
        <v>42782.021145833336</v>
      </c>
      <c r="AB84" s="2">
        <v>42786.422256944446</v>
      </c>
      <c r="AD84">
        <v>12</v>
      </c>
      <c r="AE84" t="str">
        <f t="shared" ca="1" si="17"/>
        <v>Snapshots</v>
      </c>
      <c r="AF84" t="str">
        <f t="shared" ca="1" si="15"/>
        <v>---</v>
      </c>
      <c r="AG84" t="str">
        <f t="shared" ca="1" si="16"/>
        <v>NoWaive</v>
      </c>
      <c r="AH84" t="str">
        <f t="shared" ca="1" si="18"/>
        <v>P2</v>
      </c>
    </row>
    <row r="85" spans="1:34" hidden="1" x14ac:dyDescent="0.3">
      <c r="A85">
        <f t="shared" si="11"/>
        <v>45</v>
      </c>
      <c r="B85">
        <f t="shared" si="12"/>
        <v>31</v>
      </c>
      <c r="C85" s="4">
        <f t="shared" ca="1" si="13"/>
        <v>94268</v>
      </c>
      <c r="D85">
        <v>94268</v>
      </c>
      <c r="E85" t="s">
        <v>181</v>
      </c>
      <c r="F85" t="s">
        <v>55</v>
      </c>
      <c r="G85" t="s">
        <v>182</v>
      </c>
      <c r="H85" t="s">
        <v>112</v>
      </c>
      <c r="I85" t="s">
        <v>30</v>
      </c>
      <c r="J85" t="s">
        <v>123</v>
      </c>
      <c r="K85" t="str">
        <f t="shared" ca="1" si="14"/>
        <v>.</v>
      </c>
      <c r="L85" t="s">
        <v>484</v>
      </c>
      <c r="M85" t="s">
        <v>484</v>
      </c>
      <c r="N85" t="s">
        <v>368</v>
      </c>
      <c r="O85">
        <v>12452</v>
      </c>
      <c r="Q85" t="s">
        <v>82</v>
      </c>
      <c r="S85" t="s">
        <v>269</v>
      </c>
      <c r="T85" t="s">
        <v>36</v>
      </c>
      <c r="U85" t="s">
        <v>35</v>
      </c>
      <c r="V85" t="s">
        <v>25</v>
      </c>
      <c r="W85" t="s">
        <v>26</v>
      </c>
      <c r="X85" t="s">
        <v>218</v>
      </c>
      <c r="Y85" t="s">
        <v>484</v>
      </c>
      <c r="AA85" s="2">
        <v>42741.246898148151</v>
      </c>
      <c r="AB85" s="2">
        <v>42755.022685185184</v>
      </c>
      <c r="AD85">
        <v>3</v>
      </c>
      <c r="AE85" t="str">
        <f t="shared" ca="1" si="17"/>
        <v>Snapshots</v>
      </c>
      <c r="AF85" t="str">
        <f t="shared" ca="1" si="15"/>
        <v>---</v>
      </c>
      <c r="AG85" t="str">
        <f t="shared" ca="1" si="16"/>
        <v>NoWaive</v>
      </c>
      <c r="AH85" t="str">
        <f t="shared" ca="1" si="18"/>
        <v>P1</v>
      </c>
    </row>
    <row r="86" spans="1:34" hidden="1" x14ac:dyDescent="0.3">
      <c r="A86">
        <f t="shared" si="11"/>
        <v>33</v>
      </c>
      <c r="B86">
        <f t="shared" si="12"/>
        <v>13</v>
      </c>
      <c r="C86" s="4">
        <f t="shared" ca="1" si="13"/>
        <v>94695</v>
      </c>
      <c r="D86">
        <v>94695</v>
      </c>
      <c r="E86" t="s">
        <v>181</v>
      </c>
      <c r="F86" t="s">
        <v>55</v>
      </c>
      <c r="G86" t="s">
        <v>182</v>
      </c>
      <c r="H86" t="s">
        <v>184</v>
      </c>
      <c r="I86" t="s">
        <v>245</v>
      </c>
      <c r="J86" t="s">
        <v>123</v>
      </c>
      <c r="K86" t="str">
        <f t="shared" ca="1" si="14"/>
        <v>.</v>
      </c>
      <c r="L86" t="s">
        <v>484</v>
      </c>
      <c r="M86" t="s">
        <v>484</v>
      </c>
      <c r="N86" t="s">
        <v>369</v>
      </c>
      <c r="O86">
        <v>12452</v>
      </c>
      <c r="Q86" t="s">
        <v>82</v>
      </c>
      <c r="S86" t="s">
        <v>269</v>
      </c>
      <c r="T86" t="s">
        <v>36</v>
      </c>
      <c r="U86" t="s">
        <v>35</v>
      </c>
      <c r="V86" t="s">
        <v>190</v>
      </c>
      <c r="W86" t="s">
        <v>26</v>
      </c>
      <c r="X86" t="s">
        <v>218</v>
      </c>
      <c r="Y86" t="s">
        <v>484</v>
      </c>
      <c r="AA86" s="2">
        <v>42753.19122685185</v>
      </c>
      <c r="AB86" s="2">
        <v>42774.037997685184</v>
      </c>
      <c r="AD86">
        <v>4</v>
      </c>
      <c r="AE86" t="str">
        <f t="shared" ca="1" si="17"/>
        <v>Snapshots</v>
      </c>
      <c r="AF86" t="str">
        <f t="shared" ca="1" si="15"/>
        <v>---</v>
      </c>
      <c r="AG86" t="str">
        <f t="shared" ca="1" si="16"/>
        <v>NoWaive</v>
      </c>
      <c r="AH86" t="str">
        <f t="shared" ca="1" si="18"/>
        <v>P0</v>
      </c>
    </row>
    <row r="87" spans="1:34" hidden="1" x14ac:dyDescent="0.3">
      <c r="A87">
        <f t="shared" si="11"/>
        <v>21</v>
      </c>
      <c r="B87">
        <f t="shared" si="12"/>
        <v>13</v>
      </c>
      <c r="C87" s="4">
        <f t="shared" ca="1" si="13"/>
        <v>95184</v>
      </c>
      <c r="D87">
        <v>95184</v>
      </c>
      <c r="E87" t="s">
        <v>218</v>
      </c>
      <c r="F87" t="s">
        <v>55</v>
      </c>
      <c r="G87" t="s">
        <v>182</v>
      </c>
      <c r="H87" t="s">
        <v>184</v>
      </c>
      <c r="I87" t="s">
        <v>245</v>
      </c>
      <c r="J87" t="s">
        <v>123</v>
      </c>
      <c r="K87" t="str">
        <f t="shared" ca="1" si="14"/>
        <v>.</v>
      </c>
      <c r="L87" t="s">
        <v>484</v>
      </c>
      <c r="M87" t="s">
        <v>276</v>
      </c>
      <c r="N87" t="s">
        <v>370</v>
      </c>
      <c r="Q87" t="s">
        <v>82</v>
      </c>
      <c r="S87" t="s">
        <v>269</v>
      </c>
      <c r="T87" t="s">
        <v>36</v>
      </c>
      <c r="U87" t="s">
        <v>22</v>
      </c>
      <c r="V87" t="s">
        <v>29</v>
      </c>
      <c r="W87" t="s">
        <v>44</v>
      </c>
      <c r="X87" t="s">
        <v>181</v>
      </c>
      <c r="Y87" t="s">
        <v>103</v>
      </c>
      <c r="AA87" s="2">
        <v>42765.308599537035</v>
      </c>
      <c r="AB87" s="2">
        <v>42774.117118055554</v>
      </c>
      <c r="AD87">
        <v>4</v>
      </c>
      <c r="AE87" t="str">
        <f t="shared" ca="1" si="17"/>
        <v>Snapshots</v>
      </c>
      <c r="AF87" t="str">
        <f t="shared" ca="1" si="15"/>
        <v>Avitus_1.4.0.55-20170215</v>
      </c>
      <c r="AG87" t="str">
        <f t="shared" ca="1" si="16"/>
        <v>NoWaive</v>
      </c>
      <c r="AH87" t="str">
        <f t="shared" ca="1" si="18"/>
        <v>P0</v>
      </c>
    </row>
    <row r="88" spans="1:34" hidden="1" x14ac:dyDescent="0.3">
      <c r="A88">
        <f t="shared" si="11"/>
        <v>19</v>
      </c>
      <c r="B88">
        <f t="shared" si="12"/>
        <v>13</v>
      </c>
      <c r="C88" s="4">
        <f t="shared" ca="1" si="13"/>
        <v>95373</v>
      </c>
      <c r="D88">
        <v>95373</v>
      </c>
      <c r="E88" t="s">
        <v>218</v>
      </c>
      <c r="F88" t="s">
        <v>55</v>
      </c>
      <c r="G88" t="s">
        <v>182</v>
      </c>
      <c r="H88" t="s">
        <v>94</v>
      </c>
      <c r="I88" t="s">
        <v>247</v>
      </c>
      <c r="J88" t="s">
        <v>123</v>
      </c>
      <c r="K88" t="str">
        <f t="shared" ca="1" si="14"/>
        <v>.</v>
      </c>
      <c r="L88" t="s">
        <v>484</v>
      </c>
      <c r="M88" t="s">
        <v>484</v>
      </c>
      <c r="N88" t="s">
        <v>371</v>
      </c>
      <c r="Q88" t="s">
        <v>82</v>
      </c>
      <c r="S88" t="s">
        <v>269</v>
      </c>
      <c r="T88" t="s">
        <v>23</v>
      </c>
      <c r="U88" t="s">
        <v>22</v>
      </c>
      <c r="V88" t="s">
        <v>29</v>
      </c>
      <c r="W88" t="s">
        <v>44</v>
      </c>
      <c r="X88" t="s">
        <v>218</v>
      </c>
      <c r="Y88" t="s">
        <v>484</v>
      </c>
      <c r="AA88" s="2">
        <v>42768.238217592596</v>
      </c>
      <c r="AB88" s="2">
        <v>42774.020324074074</v>
      </c>
      <c r="AD88">
        <v>2</v>
      </c>
      <c r="AE88" t="str">
        <f t="shared" ca="1" si="17"/>
        <v>Snapshots</v>
      </c>
      <c r="AF88" t="str">
        <f t="shared" ca="1" si="15"/>
        <v>---</v>
      </c>
      <c r="AG88" t="str">
        <f t="shared" ca="1" si="16"/>
        <v>NoWaive</v>
      </c>
      <c r="AH88" t="str">
        <f t="shared" ca="1" si="18"/>
        <v>P2</v>
      </c>
    </row>
    <row r="89" spans="1:34" hidden="1" x14ac:dyDescent="0.3">
      <c r="A89">
        <f t="shared" si="11"/>
        <v>8</v>
      </c>
      <c r="B89">
        <f t="shared" si="12"/>
        <v>7</v>
      </c>
      <c r="C89" s="4">
        <f t="shared" ca="1" si="13"/>
        <v>95780</v>
      </c>
      <c r="D89">
        <v>95780</v>
      </c>
      <c r="E89" t="s">
        <v>217</v>
      </c>
      <c r="F89" t="s">
        <v>55</v>
      </c>
      <c r="G89" t="s">
        <v>182</v>
      </c>
      <c r="H89" t="s">
        <v>184</v>
      </c>
      <c r="I89" t="s">
        <v>245</v>
      </c>
      <c r="J89" t="s">
        <v>123</v>
      </c>
      <c r="K89" t="str">
        <f t="shared" ca="1" si="14"/>
        <v>.</v>
      </c>
      <c r="L89" t="s">
        <v>484</v>
      </c>
      <c r="M89" t="s">
        <v>278</v>
      </c>
      <c r="N89" t="s">
        <v>372</v>
      </c>
      <c r="Q89" t="s">
        <v>82</v>
      </c>
      <c r="S89" t="s">
        <v>269</v>
      </c>
      <c r="T89" t="s">
        <v>23</v>
      </c>
      <c r="U89" t="s">
        <v>22</v>
      </c>
      <c r="V89" t="s">
        <v>29</v>
      </c>
      <c r="W89" t="s">
        <v>44</v>
      </c>
      <c r="X89" t="s">
        <v>218</v>
      </c>
      <c r="Y89" t="s">
        <v>484</v>
      </c>
      <c r="AA89" s="2">
        <v>42779.104201388887</v>
      </c>
      <c r="AB89" s="2">
        <v>42780.260717592595</v>
      </c>
      <c r="AD89">
        <v>2</v>
      </c>
      <c r="AE89" t="str">
        <f t="shared" ca="1" si="17"/>
        <v>Snapshots</v>
      </c>
      <c r="AF89" t="str">
        <f t="shared" ca="1" si="15"/>
        <v>Avitus_1.4.0.56-20170222</v>
      </c>
      <c r="AG89" t="str">
        <f t="shared" ca="1" si="16"/>
        <v>NoWaive</v>
      </c>
      <c r="AH89" t="str">
        <f t="shared" ca="1" si="18"/>
        <v>P0</v>
      </c>
    </row>
    <row r="90" spans="1:34" hidden="1" x14ac:dyDescent="0.3">
      <c r="A90">
        <f t="shared" si="11"/>
        <v>42171</v>
      </c>
      <c r="B90">
        <f t="shared" si="12"/>
        <v>42171</v>
      </c>
      <c r="C90" s="4">
        <f t="shared" ca="1" si="13"/>
        <v>0</v>
      </c>
      <c r="J90" t="s">
        <v>123</v>
      </c>
      <c r="AE90">
        <f t="shared" ca="1" si="17"/>
        <v>0</v>
      </c>
      <c r="AF90">
        <f t="shared" ca="1" si="15"/>
        <v>0</v>
      </c>
      <c r="AG90" t="str">
        <f t="shared" ca="1" si="16"/>
        <v>NoWaive</v>
      </c>
      <c r="AH90">
        <f t="shared" ca="1" si="18"/>
        <v>0</v>
      </c>
    </row>
    <row r="91" spans="1:34" hidden="1" x14ac:dyDescent="0.3">
      <c r="C91" s="4">
        <f t="shared" ca="1" si="13"/>
        <v>0</v>
      </c>
      <c r="J91" t="s">
        <v>123</v>
      </c>
      <c r="AE91">
        <f t="shared" ca="1" si="17"/>
        <v>0</v>
      </c>
      <c r="AF91">
        <f t="shared" ca="1" si="15"/>
        <v>0</v>
      </c>
      <c r="AG91" t="str">
        <f t="shared" ca="1" si="16"/>
        <v>NoWaive</v>
      </c>
      <c r="AH91">
        <f t="shared" ca="1" si="18"/>
        <v>0</v>
      </c>
    </row>
    <row r="92" spans="1:34" hidden="1" x14ac:dyDescent="0.3">
      <c r="C92" s="4">
        <f t="shared" ca="1" si="13"/>
        <v>0</v>
      </c>
      <c r="J92" t="s">
        <v>123</v>
      </c>
      <c r="AE92">
        <f t="shared" ca="1" si="17"/>
        <v>0</v>
      </c>
      <c r="AF92">
        <f t="shared" ca="1" si="15"/>
        <v>0</v>
      </c>
      <c r="AG92" t="str">
        <f t="shared" ca="1" si="16"/>
        <v>NoWaive</v>
      </c>
      <c r="AH92">
        <f t="shared" ca="1" si="18"/>
        <v>0</v>
      </c>
    </row>
    <row r="93" spans="1:34" hidden="1" x14ac:dyDescent="0.3">
      <c r="C93" s="4">
        <f t="shared" ca="1" si="13"/>
        <v>0</v>
      </c>
      <c r="J93" t="s">
        <v>123</v>
      </c>
      <c r="AE93">
        <f t="shared" ca="1" si="17"/>
        <v>0</v>
      </c>
      <c r="AF93">
        <f t="shared" ca="1" si="15"/>
        <v>0</v>
      </c>
      <c r="AG93" t="str">
        <f t="shared" ca="1" si="16"/>
        <v>NoWaive</v>
      </c>
      <c r="AH93">
        <f t="shared" ca="1" si="18"/>
        <v>0</v>
      </c>
    </row>
    <row r="94" spans="1:34" hidden="1" x14ac:dyDescent="0.3">
      <c r="C94" s="4">
        <f t="shared" ca="1" si="13"/>
        <v>0</v>
      </c>
      <c r="J94" t="s">
        <v>123</v>
      </c>
    </row>
    <row r="95" spans="1:34" hidden="1" x14ac:dyDescent="0.3">
      <c r="C95" s="4">
        <f t="shared" ca="1" si="13"/>
        <v>0</v>
      </c>
      <c r="J95" t="s">
        <v>123</v>
      </c>
    </row>
    <row r="96" spans="1:34" hidden="1" x14ac:dyDescent="0.3">
      <c r="C96" s="4">
        <f t="shared" ca="1" si="13"/>
        <v>0</v>
      </c>
      <c r="J96" t="s">
        <v>123</v>
      </c>
    </row>
    <row r="97" spans="2:14" hidden="1" x14ac:dyDescent="0.3">
      <c r="C97" s="4">
        <f t="shared" ca="1" si="13"/>
        <v>0</v>
      </c>
      <c r="J97" t="s">
        <v>123</v>
      </c>
    </row>
    <row r="98" spans="2:14" hidden="1" x14ac:dyDescent="0.3">
      <c r="C98" s="4">
        <f t="shared" ca="1" si="13"/>
        <v>0</v>
      </c>
      <c r="J98" t="s">
        <v>123</v>
      </c>
    </row>
    <row r="99" spans="2:14" hidden="1" x14ac:dyDescent="0.3">
      <c r="C99" s="4">
        <f t="shared" ca="1" si="13"/>
        <v>0</v>
      </c>
      <c r="J99" t="s">
        <v>123</v>
      </c>
    </row>
    <row r="100" spans="2:14" hidden="1" x14ac:dyDescent="0.3">
      <c r="C100" s="4">
        <f t="shared" ca="1" si="13"/>
        <v>0</v>
      </c>
      <c r="J100" t="s">
        <v>123</v>
      </c>
    </row>
    <row r="101" spans="2:14" hidden="1" x14ac:dyDescent="0.3"/>
    <row r="103" spans="2:14" x14ac:dyDescent="0.3">
      <c r="B103">
        <f>SUBTOTAL(3,D2:D101)</f>
        <v>11</v>
      </c>
      <c r="K103" t="s">
        <v>503</v>
      </c>
    </row>
    <row r="104" spans="2:14" x14ac:dyDescent="0.3">
      <c r="G104" t="s">
        <v>153</v>
      </c>
      <c r="I104" t="str">
        <f>CONCATENATE(MID($K$103,11,5), " Report")</f>
        <v>02-17 Report</v>
      </c>
      <c r="K104" s="6">
        <v>42787</v>
      </c>
    </row>
    <row r="105" spans="2:14" x14ac:dyDescent="0.3">
      <c r="F105" t="s">
        <v>150</v>
      </c>
      <c r="G105">
        <f ca="1">COUNTIFS(K2:K81,"=NTR")</f>
        <v>11</v>
      </c>
      <c r="I105">
        <f ca="1">INDIRECT("'" &amp; $K$103 &amp; "'!$i" &amp; ROW())</f>
        <v>80</v>
      </c>
      <c r="K105" s="7">
        <f ca="1">TODAY()</f>
        <v>42902</v>
      </c>
    </row>
    <row r="106" spans="2:14" x14ac:dyDescent="0.3">
      <c r="F106" t="s">
        <v>151</v>
      </c>
      <c r="G106">
        <f>COUNTIFS(A2:A81,"&lt;3")</f>
        <v>5</v>
      </c>
      <c r="I106">
        <f t="shared" ref="I106:I111" ca="1" si="19">INDIRECT("'" &amp; $K$103 &amp; "'!$i" &amp; ROW())</f>
        <v>16</v>
      </c>
      <c r="K106" s="7"/>
    </row>
    <row r="107" spans="2:14" x14ac:dyDescent="0.3">
      <c r="F107" t="s">
        <v>157</v>
      </c>
      <c r="G107">
        <f>COUNTIFS(B2:B81,"&gt;7",B2:B81,"&lt;400")-11</f>
        <v>13</v>
      </c>
      <c r="I107">
        <f t="shared" ca="1" si="19"/>
        <v>15</v>
      </c>
    </row>
    <row r="108" spans="2:14" x14ac:dyDescent="0.3">
      <c r="F108" t="s">
        <v>152</v>
      </c>
      <c r="G108">
        <f>COUNTIFS(L2:L81,"=Waiver*")</f>
        <v>0</v>
      </c>
      <c r="I108">
        <f t="shared" ca="1" si="19"/>
        <v>0</v>
      </c>
    </row>
    <row r="109" spans="2:14" x14ac:dyDescent="0.3">
      <c r="F109" t="s">
        <v>158</v>
      </c>
      <c r="G109">
        <f>COUNTA(D2:D104)</f>
        <v>88</v>
      </c>
      <c r="I109">
        <f t="shared" ca="1" si="19"/>
        <v>86</v>
      </c>
    </row>
    <row r="110" spans="2:14" x14ac:dyDescent="0.3">
      <c r="F110" t="s">
        <v>159</v>
      </c>
      <c r="G110">
        <v>25</v>
      </c>
      <c r="I110">
        <f t="shared" ca="1" si="19"/>
        <v>25</v>
      </c>
    </row>
    <row r="111" spans="2:14" s="1" customFormat="1" x14ac:dyDescent="0.3">
      <c r="F111" s="1" t="s">
        <v>21</v>
      </c>
      <c r="G111" s="1">
        <f>COUNTIFS(Q2:Q95,$F111)</f>
        <v>11</v>
      </c>
      <c r="I111">
        <f t="shared" ca="1" si="19"/>
        <v>13</v>
      </c>
      <c r="N111" s="10" t="s">
        <v>160</v>
      </c>
    </row>
    <row r="113" spans="5:12" s="1" customFormat="1" x14ac:dyDescent="0.3"/>
    <row r="114" spans="5:12" x14ac:dyDescent="0.3">
      <c r="H114" s="11" t="s">
        <v>184</v>
      </c>
    </row>
    <row r="115" spans="5:12" s="1" customFormat="1" x14ac:dyDescent="0.3">
      <c r="E115" s="1" t="s">
        <v>3</v>
      </c>
      <c r="F115" t="s">
        <v>45</v>
      </c>
      <c r="G115" s="1">
        <f>COUNTIFS($F$2:$F$95,F115 &amp; "*")</f>
        <v>14</v>
      </c>
      <c r="H115" s="1">
        <f>COUNTIFS($F$2:$F$95,F115 &amp; "*",$H$2:$H$95,"P0")</f>
        <v>11</v>
      </c>
      <c r="I115" s="1">
        <f ca="1">INDIRECT("'" &amp; $K$103 &amp; "'!$i" &amp; ROW())</f>
        <v>13</v>
      </c>
      <c r="K115" s="10" t="s">
        <v>239</v>
      </c>
    </row>
    <row r="116" spans="5:12" x14ac:dyDescent="0.3">
      <c r="F116" t="s">
        <v>63</v>
      </c>
      <c r="G116" s="1">
        <f t="shared" ref="G116:G130" si="20">COUNTIFS($F$2:$F$95,F116 &amp; "*")</f>
        <v>7</v>
      </c>
      <c r="H116" s="1">
        <f t="shared" ref="H116:H130" si="21">COUNTIFS($F$2:$F$95,F116 &amp; "*",$H$2:$H$95,"P0")</f>
        <v>6</v>
      </c>
      <c r="I116" s="1">
        <f t="shared" ref="I116:I130" ca="1" si="22">INDIRECT("'" &amp; $K$103 &amp; "'!$i" &amp; ROW())</f>
        <v>7</v>
      </c>
      <c r="K116" s="4" t="s">
        <v>238</v>
      </c>
    </row>
    <row r="117" spans="5:12" x14ac:dyDescent="0.3">
      <c r="F117" t="s">
        <v>70</v>
      </c>
      <c r="G117" s="1">
        <f t="shared" si="20"/>
        <v>3</v>
      </c>
      <c r="H117" s="1">
        <f t="shared" si="21"/>
        <v>3</v>
      </c>
      <c r="I117" s="1">
        <f t="shared" ca="1" si="22"/>
        <v>3</v>
      </c>
    </row>
    <row r="118" spans="5:12" x14ac:dyDescent="0.3">
      <c r="F118" t="s">
        <v>253</v>
      </c>
      <c r="G118" s="1">
        <f t="shared" si="20"/>
        <v>12</v>
      </c>
      <c r="H118" s="1">
        <f t="shared" si="21"/>
        <v>6</v>
      </c>
      <c r="I118" s="1">
        <f t="shared" ca="1" si="22"/>
        <v>14</v>
      </c>
    </row>
    <row r="119" spans="5:12" x14ac:dyDescent="0.3">
      <c r="F119" t="s">
        <v>48</v>
      </c>
      <c r="G119" s="1">
        <f t="shared" si="20"/>
        <v>2</v>
      </c>
      <c r="H119" s="1">
        <f t="shared" si="21"/>
        <v>0</v>
      </c>
      <c r="I119" s="1">
        <f t="shared" ca="1" si="22"/>
        <v>1</v>
      </c>
      <c r="K119" t="s">
        <v>161</v>
      </c>
    </row>
    <row r="120" spans="5:12" x14ac:dyDescent="0.3">
      <c r="F120" t="s">
        <v>215</v>
      </c>
      <c r="G120" s="1">
        <f t="shared" si="20"/>
        <v>1</v>
      </c>
      <c r="H120" s="1">
        <f t="shared" si="21"/>
        <v>1</v>
      </c>
      <c r="I120" s="1">
        <f t="shared" ca="1" si="22"/>
        <v>1</v>
      </c>
      <c r="K120" t="s">
        <v>162</v>
      </c>
    </row>
    <row r="121" spans="5:12" x14ac:dyDescent="0.3">
      <c r="F121" t="s">
        <v>28</v>
      </c>
      <c r="G121" s="1">
        <f t="shared" si="20"/>
        <v>15</v>
      </c>
      <c r="H121" s="1">
        <f t="shared" si="21"/>
        <v>9</v>
      </c>
      <c r="I121" s="1">
        <f t="shared" ca="1" si="22"/>
        <v>14</v>
      </c>
      <c r="K121" t="s">
        <v>163</v>
      </c>
    </row>
    <row r="122" spans="5:12" x14ac:dyDescent="0.3">
      <c r="F122" t="s">
        <v>260</v>
      </c>
      <c r="G122" s="1">
        <f t="shared" si="20"/>
        <v>1</v>
      </c>
      <c r="H122" s="1">
        <f t="shared" si="21"/>
        <v>1</v>
      </c>
      <c r="I122" s="1">
        <f t="shared" ca="1" si="22"/>
        <v>1</v>
      </c>
      <c r="K122" t="s">
        <v>164</v>
      </c>
    </row>
    <row r="123" spans="5:12" x14ac:dyDescent="0.3">
      <c r="F123" t="s">
        <v>42</v>
      </c>
      <c r="G123" s="1">
        <f t="shared" si="20"/>
        <v>2</v>
      </c>
      <c r="H123" s="1">
        <f t="shared" si="21"/>
        <v>1</v>
      </c>
      <c r="I123" s="1">
        <f t="shared" ca="1" si="22"/>
        <v>5</v>
      </c>
    </row>
    <row r="124" spans="5:12" x14ac:dyDescent="0.3">
      <c r="F124" t="s">
        <v>75</v>
      </c>
      <c r="G124" s="1">
        <f t="shared" si="20"/>
        <v>10</v>
      </c>
      <c r="H124" s="1">
        <f t="shared" si="21"/>
        <v>3</v>
      </c>
      <c r="I124" s="1">
        <f t="shared" ca="1" si="22"/>
        <v>8</v>
      </c>
      <c r="K124" s="4" t="s">
        <v>176</v>
      </c>
    </row>
    <row r="125" spans="5:12" x14ac:dyDescent="0.3">
      <c r="F125" t="s">
        <v>97</v>
      </c>
      <c r="G125" s="1">
        <f t="shared" si="20"/>
        <v>0</v>
      </c>
      <c r="H125" s="1">
        <f t="shared" si="21"/>
        <v>0</v>
      </c>
      <c r="I125" s="1">
        <f t="shared" ca="1" si="22"/>
        <v>0</v>
      </c>
    </row>
    <row r="126" spans="5:12" x14ac:dyDescent="0.3">
      <c r="F126" t="s">
        <v>230</v>
      </c>
      <c r="G126" s="1">
        <f t="shared" si="20"/>
        <v>1</v>
      </c>
      <c r="H126" s="1">
        <f t="shared" si="21"/>
        <v>0</v>
      </c>
      <c r="I126" s="1">
        <f t="shared" ca="1" si="22"/>
        <v>1</v>
      </c>
      <c r="K126" t="s">
        <v>204</v>
      </c>
      <c r="L126">
        <f>COUNTIFS(H2:H95, "p0")</f>
        <v>47</v>
      </c>
    </row>
    <row r="127" spans="5:12" x14ac:dyDescent="0.3">
      <c r="F127" t="s">
        <v>19</v>
      </c>
      <c r="G127" s="1">
        <f t="shared" si="20"/>
        <v>3</v>
      </c>
      <c r="H127" s="1">
        <f t="shared" si="21"/>
        <v>0</v>
      </c>
      <c r="I127" s="1">
        <f t="shared" ca="1" si="22"/>
        <v>1</v>
      </c>
      <c r="K127" t="s">
        <v>199</v>
      </c>
      <c r="L127">
        <f>COUNTIFS(H2:H95, "p1")</f>
        <v>8</v>
      </c>
    </row>
    <row r="128" spans="5:12" x14ac:dyDescent="0.3">
      <c r="F128" t="s">
        <v>86</v>
      </c>
      <c r="G128" s="1">
        <f t="shared" si="20"/>
        <v>11</v>
      </c>
      <c r="H128" s="1">
        <f t="shared" si="21"/>
        <v>3</v>
      </c>
      <c r="I128" s="1">
        <f t="shared" ca="1" si="22"/>
        <v>11</v>
      </c>
      <c r="K128" t="s">
        <v>200</v>
      </c>
      <c r="L128">
        <f>COUNTIFS(H2:H95, "p2")</f>
        <v>28</v>
      </c>
    </row>
    <row r="129" spans="5:12" x14ac:dyDescent="0.3">
      <c r="F129" t="s">
        <v>55</v>
      </c>
      <c r="G129" s="1">
        <f t="shared" si="20"/>
        <v>6</v>
      </c>
      <c r="H129" s="1">
        <f t="shared" si="21"/>
        <v>3</v>
      </c>
      <c r="I129" s="1">
        <f t="shared" ca="1" si="22"/>
        <v>6</v>
      </c>
      <c r="K129" t="s">
        <v>203</v>
      </c>
      <c r="L129">
        <f>COUNTIFS(H2:H95, "unspecified")</f>
        <v>5</v>
      </c>
    </row>
    <row r="130" spans="5:12" x14ac:dyDescent="0.3">
      <c r="F130" t="s">
        <v>443</v>
      </c>
      <c r="G130" s="1">
        <f t="shared" si="20"/>
        <v>0</v>
      </c>
      <c r="H130" s="1">
        <f t="shared" si="21"/>
        <v>0</v>
      </c>
      <c r="I130" s="1">
        <f t="shared" ca="1" si="22"/>
        <v>0</v>
      </c>
    </row>
    <row r="131" spans="5:12" s="1" customFormat="1" x14ac:dyDescent="0.3">
      <c r="G131" s="1">
        <f>SUM(G115:G130)</f>
        <v>88</v>
      </c>
      <c r="H131" s="1">
        <f>SUM(H115:H130)</f>
        <v>47</v>
      </c>
      <c r="I131" s="1">
        <f ca="1">SUM(I115:I129)</f>
        <v>86</v>
      </c>
      <c r="L131" s="1">
        <f>SUM(L126:L129)</f>
        <v>88</v>
      </c>
    </row>
    <row r="132" spans="5:12" s="1" customFormat="1" x14ac:dyDescent="0.3"/>
    <row r="133" spans="5:12" s="1" customFormat="1" x14ac:dyDescent="0.3">
      <c r="F133"/>
      <c r="G133"/>
      <c r="I133"/>
    </row>
    <row r="134" spans="5:12" x14ac:dyDescent="0.3">
      <c r="K134" s="4" t="s">
        <v>393</v>
      </c>
    </row>
    <row r="135" spans="5:12" s="1" customFormat="1" x14ac:dyDescent="0.3">
      <c r="E135" t="s">
        <v>11</v>
      </c>
      <c r="F135"/>
      <c r="G135"/>
      <c r="I135"/>
    </row>
    <row r="136" spans="5:12" x14ac:dyDescent="0.3">
      <c r="E136" s="1"/>
      <c r="F136" s="1" t="s">
        <v>193</v>
      </c>
      <c r="G136" s="1">
        <f>COUNTIFS($T$2:$T$95,$F136)</f>
        <v>13</v>
      </c>
      <c r="I136" s="1" t="str">
        <f ca="1">INDIRECT("'" &amp; $K$103 &amp; "'!$f" &amp; ROW())</f>
        <v>Blocker</v>
      </c>
    </row>
    <row r="137" spans="5:12" x14ac:dyDescent="0.3">
      <c r="E137" s="1"/>
      <c r="F137" s="1" t="s">
        <v>194</v>
      </c>
      <c r="G137" s="1">
        <f>COUNTIFS($T$2:$T$95,$F137)</f>
        <v>51</v>
      </c>
      <c r="I137" s="1" t="str">
        <f ca="1">INDIRECT("'" &amp; $K$103 &amp; "'!$f" &amp; ROW())</f>
        <v>Critical</v>
      </c>
      <c r="K137" s="4" t="s">
        <v>216</v>
      </c>
    </row>
    <row r="138" spans="5:12" x14ac:dyDescent="0.3">
      <c r="E138" s="1"/>
      <c r="F138" s="1" t="s">
        <v>195</v>
      </c>
      <c r="G138" s="1">
        <f>COUNTIFS($T$2:$T$95,$F138)</f>
        <v>24</v>
      </c>
      <c r="I138" s="1" t="str">
        <f ca="1">INDIRECT("'" &amp; $K$103 &amp; "'!$f" &amp; ROW())</f>
        <v>Major</v>
      </c>
    </row>
    <row r="139" spans="5:12" x14ac:dyDescent="0.3">
      <c r="G139">
        <f>SUM(G136:G138)</f>
        <v>88</v>
      </c>
      <c r="I139">
        <f ca="1">INDIRECT("'" &amp; $K$103 &amp; "'!$f" &amp; ROW())</f>
        <v>0</v>
      </c>
    </row>
    <row r="140" spans="5:12" x14ac:dyDescent="0.3">
      <c r="E140" s="1"/>
      <c r="F140" s="1"/>
      <c r="G140" s="1"/>
      <c r="I140" s="1"/>
    </row>
    <row r="141" spans="5:12" x14ac:dyDescent="0.3">
      <c r="E141" t="s">
        <v>173</v>
      </c>
      <c r="F141" t="s">
        <v>82</v>
      </c>
      <c r="G141">
        <f t="shared" ref="G141:G146" si="23">COUNTIFS($V$2:$V$95,$F141 &amp; "*")</f>
        <v>43</v>
      </c>
      <c r="I141" t="str">
        <f t="shared" ref="I141:I147" ca="1" si="24">INDIRECT("'" &amp; $K$103 &amp; "'!$f" &amp;ROW())</f>
        <v>Avitus</v>
      </c>
    </row>
    <row r="142" spans="5:12" s="1" customFormat="1" x14ac:dyDescent="0.3">
      <c r="E142"/>
      <c r="F142" t="s">
        <v>77</v>
      </c>
      <c r="G142">
        <f t="shared" si="23"/>
        <v>1</v>
      </c>
      <c r="I142" t="str">
        <f t="shared" ca="1" si="24"/>
        <v>Astra</v>
      </c>
    </row>
    <row r="143" spans="5:12" x14ac:dyDescent="0.3">
      <c r="F143" t="s">
        <v>43</v>
      </c>
      <c r="G143">
        <f t="shared" si="23"/>
        <v>10</v>
      </c>
      <c r="I143" t="str">
        <f t="shared" ca="1" si="24"/>
        <v>Atlas</v>
      </c>
    </row>
    <row r="144" spans="5:12" s="1" customFormat="1" x14ac:dyDescent="0.3">
      <c r="E144"/>
      <c r="F144" t="s">
        <v>29</v>
      </c>
      <c r="G144">
        <f t="shared" si="23"/>
        <v>30</v>
      </c>
      <c r="I144" t="str">
        <f t="shared" ca="1" si="24"/>
        <v>Aurora</v>
      </c>
    </row>
    <row r="145" spans="5:9" x14ac:dyDescent="0.3">
      <c r="F145" t="s">
        <v>476</v>
      </c>
      <c r="G145">
        <f t="shared" si="23"/>
        <v>1</v>
      </c>
      <c r="I145" t="str">
        <f t="shared" ca="1" si="24"/>
        <v>PPI</v>
      </c>
    </row>
    <row r="146" spans="5:9" x14ac:dyDescent="0.3">
      <c r="F146" t="s">
        <v>394</v>
      </c>
      <c r="G146">
        <f t="shared" si="23"/>
        <v>2</v>
      </c>
      <c r="I146" t="str">
        <f t="shared" ca="1" si="24"/>
        <v>TS2</v>
      </c>
    </row>
    <row r="147" spans="5:9" x14ac:dyDescent="0.3">
      <c r="F147" t="s">
        <v>156</v>
      </c>
      <c r="G147">
        <f>COUNTIFS($V$2:$V$81,$F147)</f>
        <v>1</v>
      </c>
      <c r="I147" t="str">
        <f t="shared" ca="1" si="24"/>
        <v>unspecified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88</v>
      </c>
      <c r="I149" s="1">
        <f ca="1">SUM(I141:I147)</f>
        <v>0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2</v>
      </c>
      <c r="I152" t="str">
        <f t="shared" ref="I152:I165" ca="1" si="25">IFERROR(VLOOKUP($F152,INDIRECT("'"&amp;$K$103&amp;"'!$e$124:$g$130"),2,FALSE)," None Targeted")</f>
        <v xml:space="preserve"> None Targeted</v>
      </c>
    </row>
    <row r="153" spans="5:9" x14ac:dyDescent="0.3">
      <c r="F153" t="s">
        <v>278</v>
      </c>
      <c r="G153">
        <f>COUNTIFS($M$2:$M$95,$F153)</f>
        <v>11</v>
      </c>
      <c r="I153" t="str">
        <f t="shared" ca="1" si="25"/>
        <v xml:space="preserve"> None Targeted</v>
      </c>
    </row>
    <row r="154" spans="5:9" x14ac:dyDescent="0.3">
      <c r="G154">
        <f t="shared" ref="G154:G165" si="26">COUNTIFS($M$2:$M$81,$F154)</f>
        <v>0</v>
      </c>
      <c r="I154" t="str">
        <f t="shared" ca="1" si="25"/>
        <v xml:space="preserve"> None Targeted</v>
      </c>
    </row>
    <row r="155" spans="5:9" x14ac:dyDescent="0.3">
      <c r="G155">
        <f t="shared" si="26"/>
        <v>0</v>
      </c>
      <c r="I155" t="str">
        <f t="shared" ca="1" si="25"/>
        <v xml:space="preserve"> None Targeted</v>
      </c>
    </row>
    <row r="156" spans="5:9" x14ac:dyDescent="0.3">
      <c r="G156">
        <f t="shared" si="26"/>
        <v>0</v>
      </c>
      <c r="I156" t="str">
        <f t="shared" ca="1" si="25"/>
        <v xml:space="preserve"> None Targeted</v>
      </c>
    </row>
    <row r="157" spans="5:9" x14ac:dyDescent="0.3">
      <c r="G157">
        <f t="shared" si="26"/>
        <v>0</v>
      </c>
      <c r="I157" t="str">
        <f t="shared" ca="1" si="25"/>
        <v xml:space="preserve"> None Targeted</v>
      </c>
    </row>
    <row r="158" spans="5:9" x14ac:dyDescent="0.3">
      <c r="G158">
        <f t="shared" si="26"/>
        <v>0</v>
      </c>
      <c r="I158" t="str">
        <f t="shared" ca="1" si="25"/>
        <v xml:space="preserve"> None Targeted</v>
      </c>
    </row>
    <row r="159" spans="5:9" x14ac:dyDescent="0.3">
      <c r="G159">
        <f t="shared" si="26"/>
        <v>0</v>
      </c>
      <c r="I159" t="str">
        <f t="shared" ca="1" si="25"/>
        <v xml:space="preserve"> None Targeted</v>
      </c>
    </row>
    <row r="160" spans="5:9" x14ac:dyDescent="0.3">
      <c r="G160">
        <f t="shared" si="26"/>
        <v>0</v>
      </c>
      <c r="I160" t="str">
        <f t="shared" ca="1" si="25"/>
        <v xml:space="preserve"> None Targeted</v>
      </c>
    </row>
    <row r="161" spans="7:14" x14ac:dyDescent="0.3">
      <c r="G161">
        <f t="shared" si="26"/>
        <v>0</v>
      </c>
      <c r="I161" t="str">
        <f t="shared" ca="1" si="25"/>
        <v xml:space="preserve"> None Targeted</v>
      </c>
    </row>
    <row r="162" spans="7:14" x14ac:dyDescent="0.3">
      <c r="G162">
        <f t="shared" si="26"/>
        <v>0</v>
      </c>
      <c r="I162" t="str">
        <f t="shared" ca="1" si="25"/>
        <v xml:space="preserve"> None Targeted</v>
      </c>
    </row>
    <row r="163" spans="7:14" x14ac:dyDescent="0.3">
      <c r="G163">
        <f t="shared" si="26"/>
        <v>0</v>
      </c>
      <c r="I163" t="str">
        <f t="shared" ca="1" si="25"/>
        <v xml:space="preserve"> None Targeted</v>
      </c>
    </row>
    <row r="164" spans="7:14" x14ac:dyDescent="0.3">
      <c r="G164">
        <f t="shared" si="26"/>
        <v>0</v>
      </c>
      <c r="I164" t="str">
        <f t="shared" ca="1" si="25"/>
        <v xml:space="preserve"> None Targeted</v>
      </c>
    </row>
    <row r="165" spans="7:14" x14ac:dyDescent="0.3">
      <c r="G165">
        <f t="shared" si="26"/>
        <v>0</v>
      </c>
      <c r="I165" t="str">
        <f t="shared" ca="1" si="25"/>
        <v xml:space="preserve"> None Targeted</v>
      </c>
    </row>
    <row r="174" spans="7:14" x14ac:dyDescent="0.3">
      <c r="N174" t="s">
        <v>478</v>
      </c>
    </row>
  </sheetData>
  <autoFilter ref="A1:AH101">
    <filterColumn colId="16">
      <filters>
        <filter val="For Review"/>
      </filters>
    </filterColumn>
  </autoFilter>
  <conditionalFormatting sqref="F2:F100">
    <cfRule type="expression" dxfId="41" priority="4">
      <formula>IF(AND(F2 &lt;&gt; AE2, AE2 &lt;&gt; "NTR"), 1,0)</formula>
    </cfRule>
  </conditionalFormatting>
  <conditionalFormatting sqref="M2:M100">
    <cfRule type="expression" dxfId="40" priority="3">
      <formula>IF(AND(M2&lt;&gt;AF2,AF2 &lt;&gt; "---"),IF(AF2 &lt;&gt; "NoTarg",1,0),0)</formula>
    </cfRule>
  </conditionalFormatting>
  <conditionalFormatting sqref="L2:L100">
    <cfRule type="expression" dxfId="39" priority="2">
      <formula>IF(AND(L2 &lt;&gt; AG2, AG2 &lt;&gt; "NoWaive"), 1,0)</formula>
    </cfRule>
  </conditionalFormatting>
  <conditionalFormatting sqref="H2:H100">
    <cfRule type="expression" dxfId="38" priority="1">
      <formula>IF(AND(H2 &lt;&gt; AH2, AH2 &lt;&gt; "NTR"), 1,0)</formula>
    </cfRule>
  </conditionalFormatting>
  <conditionalFormatting sqref="A2:BA500">
    <cfRule type="expression" dxfId="37" priority="5">
      <formula>MOD(ROW(),2)=0</formula>
    </cfRule>
  </conditionalFormatting>
  <hyperlinks>
    <hyperlink ref="K115" r:id="rId1"/>
    <hyperlink ref="K1" location="'bugs-2017-02-21'!K118" display="Prev Notes"/>
    <hyperlink ref="N111" location="'bugs-2017-02-21'!A2" display="Top"/>
    <hyperlink ref="K124" location="OverTime!A1" display="OverTime"/>
    <hyperlink ref="K116" r:id="rId2"/>
    <hyperlink ref="E59" r:id="rId3"/>
    <hyperlink ref="E35" r:id="rId4" display="gabriel.vicoveanu@hpe.com"/>
    <hyperlink ref="E33" r:id="rId5" display="akshay.ballal@hpe.com"/>
    <hyperlink ref="K137" r:id="rId6"/>
    <hyperlink ref="K134" r:id="rId7"/>
  </hyperlink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0417" r:id="rId11" name="Button 1">
              <controlPr defaultSize="0" print="0" autoFill="0" autoPict="0" macro="[0]!ClearFilters">
                <anchor moveWithCells="1" sizeWithCells="1">
                  <from>
                    <xdr:col>12</xdr:col>
                    <xdr:colOff>38100</xdr:colOff>
                    <xdr:row>110</xdr:row>
                    <xdr:rowOff>167640</xdr:rowOff>
                  </from>
                  <to>
                    <xdr:col>12</xdr:col>
                    <xdr:colOff>998220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18" r:id="rId12" name="Button 2">
              <controlPr defaultSize="0" print="0" autoFill="0" autoPict="0" macro="[0]!CopySheet">
                <anchor moveWithCells="1" sizeWithCells="1">
                  <from>
                    <xdr:col>13</xdr:col>
                    <xdr:colOff>3086100</xdr:colOff>
                    <xdr:row>113</xdr:row>
                    <xdr:rowOff>60960</xdr:rowOff>
                  </from>
                  <to>
                    <xdr:col>13</xdr:col>
                    <xdr:colOff>3947160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19" r:id="rId13" name="Button 3">
              <controlPr defaultSize="0" print="0" autoFill="0" autoPict="0" macro="[0]!ClearFilters">
                <anchor moveWithCells="1" sizeWithCells="1">
                  <from>
                    <xdr:col>12</xdr:col>
                    <xdr:colOff>38100</xdr:colOff>
                    <xdr:row>110</xdr:row>
                    <xdr:rowOff>167640</xdr:rowOff>
                  </from>
                  <to>
                    <xdr:col>12</xdr:col>
                    <xdr:colOff>990600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0" r:id="rId14" name="Button 4">
              <controlPr defaultSize="0" print="0" autoFill="0" autoPict="0" macro="[0]!ForReview">
                <anchor moveWithCells="1" sizeWithCells="1">
                  <from>
                    <xdr:col>13</xdr:col>
                    <xdr:colOff>3078480</xdr:colOff>
                    <xdr:row>111</xdr:row>
                    <xdr:rowOff>175260</xdr:rowOff>
                  </from>
                  <to>
                    <xdr:col>13</xdr:col>
                    <xdr:colOff>4061460</xdr:colOff>
                    <xdr:row>112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1" r:id="rId15" name="Button 5">
              <controlPr defaultSize="0" print="0" autoFill="0" autoPict="0" macro="[0]!TargettedBuilds">
                <anchor moveWithCells="1" sizeWithCells="1">
                  <from>
                    <xdr:col>12</xdr:col>
                    <xdr:colOff>53340</xdr:colOff>
                    <xdr:row>112</xdr:row>
                    <xdr:rowOff>22860</xdr:rowOff>
                  </from>
                  <to>
                    <xdr:col>13</xdr:col>
                    <xdr:colOff>2651760</xdr:colOff>
                    <xdr:row>113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2" r:id="rId16" name="Button 6">
              <controlPr defaultSize="0" print="0" autoFill="0" autoPict="0" macro="[0]!ClearFilters">
                <anchor moveWithCells="1" sizeWithCells="1">
                  <from>
                    <xdr:col>12</xdr:col>
                    <xdr:colOff>38100</xdr:colOff>
                    <xdr:row>110</xdr:row>
                    <xdr:rowOff>167640</xdr:rowOff>
                  </from>
                  <to>
                    <xdr:col>13</xdr:col>
                    <xdr:colOff>502920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3" r:id="rId17" name="Button 7">
              <controlPr defaultSize="0" print="0" autoFill="0" autoPict="0" macro="[0]!InPlay">
                <anchor moveWithCells="1" sizeWithCells="1">
                  <from>
                    <xdr:col>9</xdr:col>
                    <xdr:colOff>411480</xdr:colOff>
                    <xdr:row>110</xdr:row>
                    <xdr:rowOff>175260</xdr:rowOff>
                  </from>
                  <to>
                    <xdr:col>10</xdr:col>
                    <xdr:colOff>457200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4" r:id="rId18" name="Button 8">
              <controlPr defaultSize="0" print="0" autoFill="0" autoPict="0" macro="[0]!Waivers">
                <anchor moveWithCells="1" sizeWithCells="1">
                  <from>
                    <xdr:col>13</xdr:col>
                    <xdr:colOff>4221480</xdr:colOff>
                    <xdr:row>111</xdr:row>
                    <xdr:rowOff>160020</xdr:rowOff>
                  </from>
                  <to>
                    <xdr:col>13</xdr:col>
                    <xdr:colOff>4831080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5" r:id="rId19" name="Button 9">
              <controlPr defaultSize="0" print="0" autoFill="0" autoPict="0" macro="[0]!FormatScrubSheet">
                <anchor moveWithCells="1" sizeWithCells="1">
                  <from>
                    <xdr:col>12</xdr:col>
                    <xdr:colOff>60960</xdr:colOff>
                    <xdr:row>113</xdr:row>
                    <xdr:rowOff>160020</xdr:rowOff>
                  </from>
                  <to>
                    <xdr:col>13</xdr:col>
                    <xdr:colOff>2385060</xdr:colOff>
                    <xdr:row>115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6" r:id="rId20" name="Button 10">
              <controlPr defaultSize="0" print="0" autoFill="0" autoPict="0" macro="[0]!HideColumns">
                <anchor moveWithCells="1">
                  <from>
                    <xdr:col>12</xdr:col>
                    <xdr:colOff>45720</xdr:colOff>
                    <xdr:row>115</xdr:row>
                    <xdr:rowOff>129540</xdr:rowOff>
                  </from>
                  <to>
                    <xdr:col>13</xdr:col>
                    <xdr:colOff>502920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7" r:id="rId21" name="Button 11">
              <controlPr defaultSize="0" print="0" autoFill="0" autoPict="0" macro="[0]!UnHideColumns">
                <anchor moveWithCells="1" sizeWithCells="1">
                  <from>
                    <xdr:col>13</xdr:col>
                    <xdr:colOff>3040380</xdr:colOff>
                    <xdr:row>116</xdr:row>
                    <xdr:rowOff>91440</xdr:rowOff>
                  </from>
                  <to>
                    <xdr:col>13</xdr:col>
                    <xdr:colOff>3825240</xdr:colOff>
                    <xdr:row>117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8" r:id="rId22" name="Button 12">
              <controlPr defaultSize="0" print="0" autoFill="0" autoPict="0" macro="[0]!P0bugs">
                <anchor moveWithCells="1" sizeWithCells="1">
                  <from>
                    <xdr:col>13</xdr:col>
                    <xdr:colOff>4152900</xdr:colOff>
                    <xdr:row>113</xdr:row>
                    <xdr:rowOff>114300</xdr:rowOff>
                  </from>
                  <to>
                    <xdr:col>13</xdr:col>
                    <xdr:colOff>4732020</xdr:colOff>
                    <xdr:row>114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AH174"/>
  <sheetViews>
    <sheetView zoomScale="60" zoomScaleNormal="60" workbookViewId="0">
      <pane ySplit="1" topLeftCell="A77" activePane="bottomLeft" state="frozen"/>
      <selection pane="bottomLeft" activeCell="J89" sqref="J89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6.88671875" hidden="1" customWidth="1"/>
    <col min="5" max="5" width="21.44140625" customWidth="1"/>
    <col min="6" max="6" width="17.21875" customWidth="1"/>
    <col min="7" max="7" width="18.6640625" customWidth="1"/>
    <col min="8" max="8" width="5.109375" customWidth="1"/>
    <col min="9" max="9" width="20.88671875" customWidth="1"/>
    <col min="10" max="10" width="21.77734375" customWidth="1"/>
    <col min="11" max="11" width="28.88671875" customWidth="1"/>
    <col min="12" max="12" width="12.44140625" customWidth="1"/>
    <col min="13" max="13" width="24.33203125" customWidth="1"/>
    <col min="14" max="14" width="119.44140625" customWidth="1"/>
    <col min="15" max="15" width="25.6640625" customWidth="1"/>
    <col min="16" max="16" width="18.77734375" customWidth="1"/>
    <col min="17" max="17" width="13.21875" customWidth="1"/>
    <col min="18" max="18" width="8.5546875" customWidth="1"/>
    <col min="19" max="19" width="10.88671875" customWidth="1"/>
    <col min="20" max="20" width="11.88671875" bestFit="1" customWidth="1"/>
    <col min="21" max="21" width="18.5546875" bestFit="1" customWidth="1"/>
    <col min="22" max="22" width="31.109375" bestFit="1" customWidth="1"/>
    <col min="23" max="23" width="29.109375" bestFit="1" customWidth="1"/>
    <col min="24" max="24" width="36.88671875" bestFit="1" customWidth="1"/>
    <col min="25" max="25" width="17" bestFit="1" customWidth="1"/>
    <col min="26" max="26" width="13.33203125" bestFit="1" customWidth="1"/>
    <col min="27" max="27" width="15.6640625" bestFit="1" customWidth="1"/>
    <col min="28" max="28" width="15.21875" customWidth="1"/>
    <col min="29" max="29" width="37.5546875" customWidth="1"/>
    <col min="30" max="30" width="4.33203125" customWidth="1"/>
    <col min="31" max="34" width="16.21875" bestFit="1" customWidth="1"/>
  </cols>
  <sheetData>
    <row r="1" spans="1:34" s="3" customFormat="1" x14ac:dyDescent="0.3">
      <c r="A1" s="3" t="s">
        <v>441</v>
      </c>
      <c r="B1" s="3" t="s">
        <v>121</v>
      </c>
      <c r="C1" s="3" t="s">
        <v>477</v>
      </c>
      <c r="D1" s="3" t="s">
        <v>0</v>
      </c>
      <c r="E1" s="3" t="s">
        <v>1</v>
      </c>
      <c r="F1" s="3" t="str">
        <f>CONCATENATE("Product ",SUBTOTAL(3,F2:F95))</f>
        <v>Product 87</v>
      </c>
      <c r="G1" s="3" t="s">
        <v>4</v>
      </c>
      <c r="H1" s="3" t="s">
        <v>115</v>
      </c>
      <c r="I1" s="3" t="s">
        <v>14</v>
      </c>
      <c r="J1" s="3" t="str">
        <f>CONCATENATE(TEXT(K104,"dd-mmm")," Notes")</f>
        <v>17-Feb Notes</v>
      </c>
      <c r="K1" s="8" t="s">
        <v>137</v>
      </c>
      <c r="L1" s="3" t="s">
        <v>5</v>
      </c>
      <c r="M1" s="3" t="s">
        <v>6</v>
      </c>
      <c r="N1" s="3" t="s">
        <v>8</v>
      </c>
      <c r="O1" s="3" t="s">
        <v>9</v>
      </c>
      <c r="P1" s="3" t="s">
        <v>2</v>
      </c>
      <c r="Q1" s="3" t="s">
        <v>7</v>
      </c>
      <c r="R1" s="3" t="s">
        <v>373</v>
      </c>
      <c r="S1" s="3" t="s">
        <v>240</v>
      </c>
      <c r="T1" s="3" t="s">
        <v>11</v>
      </c>
      <c r="U1" s="3" t="s">
        <v>10</v>
      </c>
      <c r="V1" s="3" t="s">
        <v>16</v>
      </c>
      <c r="W1" s="3" t="s">
        <v>17</v>
      </c>
      <c r="X1" s="3" t="s">
        <v>241</v>
      </c>
      <c r="Y1" s="3" t="s">
        <v>114</v>
      </c>
      <c r="Z1" s="3" t="s">
        <v>15</v>
      </c>
      <c r="AA1" s="3" t="s">
        <v>12</v>
      </c>
      <c r="AB1" s="3" t="s">
        <v>13</v>
      </c>
      <c r="AC1" s="3" t="s">
        <v>126</v>
      </c>
      <c r="AD1" s="3" t="s">
        <v>136</v>
      </c>
      <c r="AE1" s="3" t="s">
        <v>165</v>
      </c>
      <c r="AF1" s="3" t="s">
        <v>166</v>
      </c>
      <c r="AG1" s="3" t="s">
        <v>175</v>
      </c>
      <c r="AH1" s="3" t="s">
        <v>183</v>
      </c>
    </row>
    <row r="2" spans="1:34" x14ac:dyDescent="0.3">
      <c r="A2">
        <f t="shared" ref="A2:A33" si="0">DAYS360(AA2,$K$104)</f>
        <v>237</v>
      </c>
      <c r="B2">
        <f t="shared" ref="B2:B33" si="1">DAYS360(AB2,$K$104)</f>
        <v>2</v>
      </c>
      <c r="C2" s="4">
        <f ca="1">HYPERLINK($N$174 &amp; INDIRECT("d" &amp; ROW()),INDIRECT("d" &amp; ROW()))</f>
        <v>84873</v>
      </c>
      <c r="D2">
        <v>84873</v>
      </c>
      <c r="E2" t="s">
        <v>59</v>
      </c>
      <c r="F2" t="s">
        <v>45</v>
      </c>
      <c r="G2" t="s">
        <v>46</v>
      </c>
      <c r="H2" t="s">
        <v>184</v>
      </c>
      <c r="I2" t="s">
        <v>81</v>
      </c>
      <c r="J2" t="s">
        <v>123</v>
      </c>
      <c r="K2" t="str">
        <f t="shared" ref="K2:K33" ca="1" si="2">IFERROR(VLOOKUP($D2,INDIRECT("'" &amp; $K$103 &amp; "'!$C$2:$H$90"),7,FALSE),"NTR")</f>
        <v>NTR</v>
      </c>
      <c r="L2" t="s">
        <v>20</v>
      </c>
      <c r="M2" t="s">
        <v>20</v>
      </c>
      <c r="N2" t="s">
        <v>293</v>
      </c>
      <c r="P2" t="s">
        <v>117</v>
      </c>
      <c r="Q2" t="s">
        <v>82</v>
      </c>
      <c r="S2" t="s">
        <v>269</v>
      </c>
      <c r="T2" t="s">
        <v>36</v>
      </c>
      <c r="U2" t="s">
        <v>35</v>
      </c>
      <c r="V2" t="s">
        <v>82</v>
      </c>
      <c r="W2" t="s">
        <v>109</v>
      </c>
      <c r="X2" t="s">
        <v>250</v>
      </c>
      <c r="Y2" t="s">
        <v>20</v>
      </c>
      <c r="AA2" s="2">
        <v>42541.490011574075</v>
      </c>
      <c r="AB2" s="2">
        <v>42781.175023148149</v>
      </c>
      <c r="AC2" t="s">
        <v>125</v>
      </c>
      <c r="AD2">
        <v>21</v>
      </c>
      <c r="AE2" t="str">
        <f t="shared" ref="AE2:AE33" ca="1" si="3">IFERROR(VLOOKUP($D2,INDIRECT("'" &amp; $K$103 &amp; "'!$C$2:$K$90"),3,FALSE),"NTR")</f>
        <v>ADE</v>
      </c>
      <c r="AF2" t="str">
        <f t="shared" ref="AF2:AF33" ca="1" si="4">IFERROR(VLOOKUP($D2,INDIRECT("'" &amp; $K$103 &amp; "'!$C$2:$T$90"),10,FALSE),"NoTarg")</f>
        <v>---</v>
      </c>
      <c r="AG2" t="str">
        <f t="shared" ref="AG2:AG33" ca="1" si="5">IFERROR(VLOOKUP($D2,INDIRECT("'" &amp; $K$103 &amp; "'!$C$2:$K$90"),9,FALSE),"NoWaive")</f>
        <v>---</v>
      </c>
      <c r="AH2" t="str">
        <f t="shared" ref="AH2:AH33" ca="1" si="6">IFERROR(VLOOKUP($D2,INDIRECT("'" &amp; $K$103 &amp; "'!$C$2:$T$90"),5,FALSE),"NTR")</f>
        <v>P0</v>
      </c>
    </row>
    <row r="3" spans="1:34" x14ac:dyDescent="0.3">
      <c r="A3">
        <f t="shared" si="0"/>
        <v>120</v>
      </c>
      <c r="B3">
        <f t="shared" si="1"/>
        <v>2</v>
      </c>
      <c r="C3" s="4">
        <f t="shared" ref="C3:C66" ca="1" si="7">HYPERLINK($N$174 &amp; INDIRECT("d" &amp; ROW()),INDIRECT("d" &amp; ROW()))</f>
        <v>90773</v>
      </c>
      <c r="D3">
        <v>90773</v>
      </c>
      <c r="E3" t="s">
        <v>412</v>
      </c>
      <c r="F3" t="s">
        <v>45</v>
      </c>
      <c r="G3" t="s">
        <v>46</v>
      </c>
      <c r="H3" t="s">
        <v>94</v>
      </c>
      <c r="I3" t="s">
        <v>30</v>
      </c>
      <c r="J3" t="s">
        <v>123</v>
      </c>
      <c r="K3" t="str">
        <f t="shared" ca="1" si="2"/>
        <v>NTR</v>
      </c>
      <c r="L3" t="s">
        <v>20</v>
      </c>
      <c r="M3" t="s">
        <v>20</v>
      </c>
      <c r="N3" t="s">
        <v>294</v>
      </c>
      <c r="Q3" t="s">
        <v>82</v>
      </c>
      <c r="S3" t="s">
        <v>269</v>
      </c>
      <c r="T3" t="s">
        <v>36</v>
      </c>
      <c r="U3" t="s">
        <v>35</v>
      </c>
      <c r="V3" t="s">
        <v>29</v>
      </c>
      <c r="W3" t="s">
        <v>44</v>
      </c>
      <c r="X3" t="s">
        <v>272</v>
      </c>
      <c r="Y3" t="s">
        <v>100</v>
      </c>
      <c r="AA3" s="2">
        <v>42660.272858796299</v>
      </c>
      <c r="AB3" s="2">
        <v>42781.136886574073</v>
      </c>
      <c r="AD3">
        <v>5</v>
      </c>
      <c r="AE3" t="str">
        <f t="shared" ca="1" si="3"/>
        <v>ADE</v>
      </c>
      <c r="AF3" t="str">
        <f t="shared" ca="1" si="4"/>
        <v>---</v>
      </c>
      <c r="AG3" t="str">
        <f t="shared" ca="1" si="5"/>
        <v>---</v>
      </c>
      <c r="AH3" t="str">
        <f t="shared" ca="1" si="6"/>
        <v>P2</v>
      </c>
    </row>
    <row r="4" spans="1:34" x14ac:dyDescent="0.3">
      <c r="A4">
        <f t="shared" si="0"/>
        <v>77</v>
      </c>
      <c r="B4">
        <f t="shared" si="1"/>
        <v>2</v>
      </c>
      <c r="C4" s="4">
        <f t="shared" ca="1" si="7"/>
        <v>93106</v>
      </c>
      <c r="D4">
        <v>93106</v>
      </c>
      <c r="E4" t="s">
        <v>412</v>
      </c>
      <c r="F4" t="s">
        <v>45</v>
      </c>
      <c r="G4" t="s">
        <v>46</v>
      </c>
      <c r="H4" t="s">
        <v>184</v>
      </c>
      <c r="I4" t="s">
        <v>245</v>
      </c>
      <c r="J4" t="s">
        <v>123</v>
      </c>
      <c r="K4" t="str">
        <f t="shared" ca="1" si="2"/>
        <v>NTR</v>
      </c>
      <c r="L4" t="s">
        <v>20</v>
      </c>
      <c r="M4" t="s">
        <v>20</v>
      </c>
      <c r="N4" t="s">
        <v>295</v>
      </c>
      <c r="Q4" t="s">
        <v>82</v>
      </c>
      <c r="S4" t="s">
        <v>269</v>
      </c>
      <c r="T4" t="s">
        <v>36</v>
      </c>
      <c r="U4" t="s">
        <v>39</v>
      </c>
      <c r="V4" t="s">
        <v>82</v>
      </c>
      <c r="W4" t="s">
        <v>95</v>
      </c>
      <c r="X4" t="s">
        <v>272</v>
      </c>
      <c r="Y4" t="s">
        <v>100</v>
      </c>
      <c r="AA4" s="2">
        <v>42704.326469907406</v>
      </c>
      <c r="AB4" s="2">
        <v>42781.164571759262</v>
      </c>
      <c r="AD4">
        <v>4</v>
      </c>
      <c r="AE4" t="str">
        <f t="shared" ca="1" si="3"/>
        <v>ADE</v>
      </c>
      <c r="AF4" t="str">
        <f t="shared" ca="1" si="4"/>
        <v>---</v>
      </c>
      <c r="AG4" t="str">
        <f t="shared" ca="1" si="5"/>
        <v>---</v>
      </c>
      <c r="AH4" t="str">
        <f t="shared" ca="1" si="6"/>
        <v>P0</v>
      </c>
    </row>
    <row r="5" spans="1:34" x14ac:dyDescent="0.3">
      <c r="A5">
        <f t="shared" si="0"/>
        <v>30</v>
      </c>
      <c r="B5">
        <f t="shared" si="1"/>
        <v>10</v>
      </c>
      <c r="C5" s="4">
        <f t="shared" ca="1" si="7"/>
        <v>94649</v>
      </c>
      <c r="D5">
        <v>94649</v>
      </c>
      <c r="E5" t="s">
        <v>59</v>
      </c>
      <c r="F5" t="s">
        <v>45</v>
      </c>
      <c r="G5" t="s">
        <v>46</v>
      </c>
      <c r="H5" t="s">
        <v>184</v>
      </c>
      <c r="I5" t="s">
        <v>81</v>
      </c>
      <c r="J5" t="s">
        <v>123</v>
      </c>
      <c r="K5" t="str">
        <f t="shared" ca="1" si="2"/>
        <v>NTR</v>
      </c>
      <c r="L5" t="s">
        <v>20</v>
      </c>
      <c r="M5" t="s">
        <v>20</v>
      </c>
      <c r="N5" t="s">
        <v>296</v>
      </c>
      <c r="Q5" t="s">
        <v>82</v>
      </c>
      <c r="S5" t="s">
        <v>269</v>
      </c>
      <c r="T5" t="s">
        <v>23</v>
      </c>
      <c r="U5" t="s">
        <v>22</v>
      </c>
      <c r="V5" t="s">
        <v>82</v>
      </c>
      <c r="W5" t="s">
        <v>54</v>
      </c>
      <c r="X5" t="s">
        <v>297</v>
      </c>
      <c r="Y5" t="s">
        <v>20</v>
      </c>
      <c r="AA5" s="2">
        <v>42752.184282407405</v>
      </c>
      <c r="AB5" s="2">
        <v>42773.080196759256</v>
      </c>
      <c r="AD5">
        <v>16</v>
      </c>
      <c r="AE5" t="str">
        <f t="shared" ca="1" si="3"/>
        <v>ADE</v>
      </c>
      <c r="AF5" t="str">
        <f t="shared" ca="1" si="4"/>
        <v>---</v>
      </c>
      <c r="AG5" t="str">
        <f t="shared" ca="1" si="5"/>
        <v>---</v>
      </c>
      <c r="AH5" t="str">
        <f t="shared" ca="1" si="6"/>
        <v>P0</v>
      </c>
    </row>
    <row r="6" spans="1:34" x14ac:dyDescent="0.3">
      <c r="A6">
        <f t="shared" si="0"/>
        <v>30</v>
      </c>
      <c r="B6">
        <f t="shared" si="1"/>
        <v>10</v>
      </c>
      <c r="C6" s="4">
        <f t="shared" ca="1" si="7"/>
        <v>94665</v>
      </c>
      <c r="D6">
        <v>94665</v>
      </c>
      <c r="E6" t="s">
        <v>251</v>
      </c>
      <c r="F6" t="s">
        <v>45</v>
      </c>
      <c r="G6" t="s">
        <v>55</v>
      </c>
      <c r="H6" t="s">
        <v>184</v>
      </c>
      <c r="I6" t="s">
        <v>68</v>
      </c>
      <c r="J6" t="s">
        <v>123</v>
      </c>
      <c r="K6" t="str">
        <f t="shared" ca="1" si="2"/>
        <v>NTR</v>
      </c>
      <c r="L6" t="s">
        <v>20</v>
      </c>
      <c r="M6" t="s">
        <v>20</v>
      </c>
      <c r="N6" t="s">
        <v>298</v>
      </c>
      <c r="Q6" t="s">
        <v>82</v>
      </c>
      <c r="S6" t="s">
        <v>269</v>
      </c>
      <c r="T6" t="s">
        <v>36</v>
      </c>
      <c r="U6" t="s">
        <v>35</v>
      </c>
      <c r="V6" t="s">
        <v>82</v>
      </c>
      <c r="W6" t="s">
        <v>95</v>
      </c>
      <c r="X6" t="s">
        <v>145</v>
      </c>
      <c r="Y6" t="s">
        <v>20</v>
      </c>
      <c r="Z6" t="s">
        <v>192</v>
      </c>
      <c r="AA6" s="2">
        <v>42752.942291666666</v>
      </c>
      <c r="AB6" s="2">
        <v>42773.968009259261</v>
      </c>
      <c r="AD6">
        <v>7</v>
      </c>
      <c r="AE6" t="str">
        <f t="shared" ca="1" si="3"/>
        <v>ADE</v>
      </c>
      <c r="AF6" t="str">
        <f t="shared" ca="1" si="4"/>
        <v>---</v>
      </c>
      <c r="AG6" t="str">
        <f t="shared" ca="1" si="5"/>
        <v>---</v>
      </c>
      <c r="AH6" t="str">
        <f t="shared" ca="1" si="6"/>
        <v>P0</v>
      </c>
    </row>
    <row r="7" spans="1:34" x14ac:dyDescent="0.3">
      <c r="A7">
        <f t="shared" si="0"/>
        <v>23</v>
      </c>
      <c r="B7">
        <f t="shared" si="1"/>
        <v>4</v>
      </c>
      <c r="C7" s="4">
        <f t="shared" ca="1" si="7"/>
        <v>94935</v>
      </c>
      <c r="D7">
        <v>94935</v>
      </c>
      <c r="E7" t="s">
        <v>110</v>
      </c>
      <c r="F7" t="s">
        <v>45</v>
      </c>
      <c r="G7" t="s">
        <v>55</v>
      </c>
      <c r="H7" t="s">
        <v>184</v>
      </c>
      <c r="I7" t="s">
        <v>81</v>
      </c>
      <c r="J7" t="s">
        <v>123</v>
      </c>
      <c r="K7" t="str">
        <f t="shared" ca="1" si="2"/>
        <v>NTR</v>
      </c>
      <c r="L7" t="s">
        <v>20</v>
      </c>
      <c r="M7" t="s">
        <v>20</v>
      </c>
      <c r="N7" t="s">
        <v>299</v>
      </c>
      <c r="Q7" t="s">
        <v>82</v>
      </c>
      <c r="S7" t="s">
        <v>269</v>
      </c>
      <c r="T7" t="s">
        <v>36</v>
      </c>
      <c r="U7" t="s">
        <v>35</v>
      </c>
      <c r="V7" t="s">
        <v>82</v>
      </c>
      <c r="W7" t="s">
        <v>95</v>
      </c>
      <c r="X7" t="s">
        <v>300</v>
      </c>
      <c r="Y7" t="s">
        <v>20</v>
      </c>
      <c r="AA7" s="2">
        <v>42759.00984953704</v>
      </c>
      <c r="AB7" s="2">
        <v>42779.923275462963</v>
      </c>
      <c r="AD7">
        <v>7</v>
      </c>
      <c r="AE7" t="str">
        <f t="shared" ca="1" si="3"/>
        <v>ADE</v>
      </c>
      <c r="AF7" t="str">
        <f t="shared" ca="1" si="4"/>
        <v>---</v>
      </c>
      <c r="AG7" t="str">
        <f t="shared" ca="1" si="5"/>
        <v>---</v>
      </c>
      <c r="AH7" t="str">
        <f t="shared" ca="1" si="6"/>
        <v>P0</v>
      </c>
    </row>
    <row r="8" spans="1:34" x14ac:dyDescent="0.3">
      <c r="A8">
        <f t="shared" si="0"/>
        <v>23</v>
      </c>
      <c r="B8">
        <f t="shared" si="1"/>
        <v>10</v>
      </c>
      <c r="C8" s="4">
        <f t="shared" ca="1" si="7"/>
        <v>94952</v>
      </c>
      <c r="D8">
        <v>94952</v>
      </c>
      <c r="E8" t="s">
        <v>251</v>
      </c>
      <c r="F8" t="s">
        <v>45</v>
      </c>
      <c r="G8" t="s">
        <v>55</v>
      </c>
      <c r="H8" t="s">
        <v>184</v>
      </c>
      <c r="I8" t="s">
        <v>68</v>
      </c>
      <c r="J8" t="s">
        <v>123</v>
      </c>
      <c r="K8" t="str">
        <f t="shared" ca="1" si="2"/>
        <v>NTR</v>
      </c>
      <c r="L8" t="s">
        <v>20</v>
      </c>
      <c r="M8" t="s">
        <v>20</v>
      </c>
      <c r="N8" t="s">
        <v>301</v>
      </c>
      <c r="Q8" t="s">
        <v>82</v>
      </c>
      <c r="S8" t="s">
        <v>269</v>
      </c>
      <c r="T8" t="s">
        <v>36</v>
      </c>
      <c r="U8" t="s">
        <v>35</v>
      </c>
      <c r="V8" t="s">
        <v>82</v>
      </c>
      <c r="W8" t="s">
        <v>95</v>
      </c>
      <c r="X8" t="s">
        <v>145</v>
      </c>
      <c r="Y8" t="s">
        <v>20</v>
      </c>
      <c r="Z8" t="s">
        <v>192</v>
      </c>
      <c r="AA8" s="2">
        <v>42759.143217592595</v>
      </c>
      <c r="AB8" s="2">
        <v>42773.449108796296</v>
      </c>
      <c r="AD8">
        <v>3</v>
      </c>
      <c r="AE8" t="str">
        <f t="shared" ca="1" si="3"/>
        <v>ADE</v>
      </c>
      <c r="AF8" t="str">
        <f t="shared" ca="1" si="4"/>
        <v>---</v>
      </c>
      <c r="AG8" t="str">
        <f t="shared" ca="1" si="5"/>
        <v>---</v>
      </c>
      <c r="AH8" t="str">
        <f t="shared" ca="1" si="6"/>
        <v>P0</v>
      </c>
    </row>
    <row r="9" spans="1:34" x14ac:dyDescent="0.3">
      <c r="A9">
        <f t="shared" si="0"/>
        <v>22</v>
      </c>
      <c r="B9">
        <f t="shared" si="1"/>
        <v>10</v>
      </c>
      <c r="C9" s="4">
        <f t="shared" ca="1" si="7"/>
        <v>95010</v>
      </c>
      <c r="D9">
        <v>95010</v>
      </c>
      <c r="E9" t="s">
        <v>251</v>
      </c>
      <c r="F9" t="s">
        <v>45</v>
      </c>
      <c r="G9" t="s">
        <v>55</v>
      </c>
      <c r="H9" t="s">
        <v>184</v>
      </c>
      <c r="I9" t="s">
        <v>81</v>
      </c>
      <c r="J9" t="s">
        <v>123</v>
      </c>
      <c r="K9" t="str">
        <f t="shared" ca="1" si="2"/>
        <v>NTR</v>
      </c>
      <c r="L9" t="s">
        <v>20</v>
      </c>
      <c r="M9" t="s">
        <v>20</v>
      </c>
      <c r="N9" t="s">
        <v>302</v>
      </c>
      <c r="Q9" t="s">
        <v>82</v>
      </c>
      <c r="S9" t="s">
        <v>269</v>
      </c>
      <c r="T9" t="s">
        <v>36</v>
      </c>
      <c r="U9" t="s">
        <v>35</v>
      </c>
      <c r="V9" t="s">
        <v>82</v>
      </c>
      <c r="W9" t="s">
        <v>95</v>
      </c>
      <c r="X9" t="s">
        <v>145</v>
      </c>
      <c r="Y9" t="s">
        <v>20</v>
      </c>
      <c r="AA9" s="2">
        <v>42760.091064814813</v>
      </c>
      <c r="AB9" s="2">
        <v>42773.449907407405</v>
      </c>
      <c r="AD9">
        <v>6</v>
      </c>
      <c r="AE9" t="str">
        <f t="shared" ca="1" si="3"/>
        <v>ADE</v>
      </c>
      <c r="AF9" t="str">
        <f t="shared" ca="1" si="4"/>
        <v>---</v>
      </c>
      <c r="AG9" t="str">
        <f t="shared" ca="1" si="5"/>
        <v>---</v>
      </c>
      <c r="AH9" t="str">
        <f t="shared" ca="1" si="6"/>
        <v>P0</v>
      </c>
    </row>
    <row r="10" spans="1:34" x14ac:dyDescent="0.3">
      <c r="A10">
        <f t="shared" si="0"/>
        <v>21</v>
      </c>
      <c r="B10">
        <f t="shared" si="1"/>
        <v>3</v>
      </c>
      <c r="C10" s="4">
        <f t="shared" ca="1" si="7"/>
        <v>95080</v>
      </c>
      <c r="D10">
        <v>95080</v>
      </c>
      <c r="E10" t="s">
        <v>140</v>
      </c>
      <c r="F10" t="s">
        <v>45</v>
      </c>
      <c r="G10" t="s">
        <v>131</v>
      </c>
      <c r="H10" t="s">
        <v>184</v>
      </c>
      <c r="I10" t="s">
        <v>245</v>
      </c>
      <c r="J10" t="s">
        <v>123</v>
      </c>
      <c r="K10" t="str">
        <f t="shared" ca="1" si="2"/>
        <v>NTR</v>
      </c>
      <c r="L10" t="s">
        <v>20</v>
      </c>
      <c r="M10" t="s">
        <v>278</v>
      </c>
      <c r="N10" t="s">
        <v>303</v>
      </c>
      <c r="P10" t="s">
        <v>178</v>
      </c>
      <c r="Q10" t="s">
        <v>82</v>
      </c>
      <c r="S10" t="s">
        <v>269</v>
      </c>
      <c r="T10" t="s">
        <v>36</v>
      </c>
      <c r="U10" t="s">
        <v>22</v>
      </c>
      <c r="V10" t="s">
        <v>29</v>
      </c>
      <c r="W10" t="s">
        <v>107</v>
      </c>
      <c r="X10" t="s">
        <v>140</v>
      </c>
      <c r="Y10" t="s">
        <v>20</v>
      </c>
      <c r="AA10" s="2">
        <v>42761.819432870368</v>
      </c>
      <c r="AB10" s="2">
        <v>42780.850613425922</v>
      </c>
      <c r="AD10">
        <v>1</v>
      </c>
      <c r="AE10" t="str">
        <f t="shared" ca="1" si="3"/>
        <v>ADE</v>
      </c>
      <c r="AF10" t="str">
        <f t="shared" ca="1" si="4"/>
        <v>Avitus_1.4.0.56-20170222</v>
      </c>
      <c r="AG10" t="str">
        <f t="shared" ca="1" si="5"/>
        <v>---</v>
      </c>
      <c r="AH10" t="str">
        <f t="shared" ca="1" si="6"/>
        <v>P0</v>
      </c>
    </row>
    <row r="11" spans="1:34" x14ac:dyDescent="0.3">
      <c r="A11">
        <f t="shared" si="0"/>
        <v>9</v>
      </c>
      <c r="B11">
        <f t="shared" si="1"/>
        <v>3</v>
      </c>
      <c r="C11" s="4">
        <f t="shared" ca="1" si="7"/>
        <v>95630</v>
      </c>
      <c r="D11">
        <v>95630</v>
      </c>
      <c r="E11" t="s">
        <v>248</v>
      </c>
      <c r="F11" t="s">
        <v>45</v>
      </c>
      <c r="G11" t="s">
        <v>55</v>
      </c>
      <c r="H11" t="s">
        <v>94</v>
      </c>
      <c r="I11" t="s">
        <v>249</v>
      </c>
      <c r="J11" t="s">
        <v>123</v>
      </c>
      <c r="K11" t="str">
        <f t="shared" ca="1" si="2"/>
        <v>NTR</v>
      </c>
      <c r="L11" t="s">
        <v>20</v>
      </c>
      <c r="M11" t="s">
        <v>20</v>
      </c>
      <c r="N11" t="s">
        <v>289</v>
      </c>
      <c r="Q11" t="s">
        <v>82</v>
      </c>
      <c r="S11" t="s">
        <v>269</v>
      </c>
      <c r="T11" t="s">
        <v>51</v>
      </c>
      <c r="U11" t="s">
        <v>39</v>
      </c>
      <c r="V11" t="s">
        <v>82</v>
      </c>
      <c r="W11" t="s">
        <v>95</v>
      </c>
      <c r="X11" t="s">
        <v>290</v>
      </c>
      <c r="Y11" t="s">
        <v>20</v>
      </c>
      <c r="AA11" s="2">
        <v>42774.405694444446</v>
      </c>
      <c r="AB11" s="2">
        <v>42780.191840277781</v>
      </c>
      <c r="AD11">
        <v>4</v>
      </c>
      <c r="AE11" t="str">
        <f t="shared" ca="1" si="3"/>
        <v>ADE</v>
      </c>
      <c r="AF11" t="str">
        <f t="shared" ca="1" si="4"/>
        <v>---</v>
      </c>
      <c r="AG11" t="str">
        <f t="shared" ca="1" si="5"/>
        <v>---</v>
      </c>
      <c r="AH11" t="str">
        <f t="shared" ca="1" si="6"/>
        <v>P2</v>
      </c>
    </row>
    <row r="12" spans="1:34" x14ac:dyDescent="0.3">
      <c r="A12">
        <f t="shared" si="0"/>
        <v>1</v>
      </c>
      <c r="B12">
        <f t="shared" si="1"/>
        <v>1</v>
      </c>
      <c r="C12" s="4">
        <f t="shared" ca="1" si="7"/>
        <v>95976</v>
      </c>
      <c r="D12">
        <v>95976</v>
      </c>
      <c r="E12" t="s">
        <v>140</v>
      </c>
      <c r="F12" t="s">
        <v>45</v>
      </c>
      <c r="G12" t="s">
        <v>131</v>
      </c>
      <c r="H12" t="s">
        <v>184</v>
      </c>
      <c r="I12" t="s">
        <v>68</v>
      </c>
      <c r="J12" t="s">
        <v>123</v>
      </c>
      <c r="K12" t="str">
        <f t="shared" ca="1" si="2"/>
        <v>NTR</v>
      </c>
      <c r="L12" t="s">
        <v>20</v>
      </c>
      <c r="M12" t="s">
        <v>20</v>
      </c>
      <c r="N12" t="s">
        <v>434</v>
      </c>
      <c r="P12" t="s">
        <v>400</v>
      </c>
      <c r="Q12" t="s">
        <v>82</v>
      </c>
      <c r="S12" t="s">
        <v>269</v>
      </c>
      <c r="T12" t="s">
        <v>36</v>
      </c>
      <c r="U12" t="s">
        <v>22</v>
      </c>
      <c r="V12" t="s">
        <v>29</v>
      </c>
      <c r="W12" t="s">
        <v>44</v>
      </c>
      <c r="X12" t="s">
        <v>435</v>
      </c>
      <c r="Y12" t="s">
        <v>20</v>
      </c>
      <c r="Z12" t="s">
        <v>73</v>
      </c>
      <c r="AA12" s="2">
        <v>42782.032997685186</v>
      </c>
      <c r="AB12" s="2">
        <v>42782.032997685186</v>
      </c>
      <c r="AD12">
        <v>1</v>
      </c>
      <c r="AE12" t="str">
        <f t="shared" ca="1" si="3"/>
        <v>ADE</v>
      </c>
      <c r="AF12" t="str">
        <f t="shared" ca="1" si="4"/>
        <v>---</v>
      </c>
      <c r="AG12" t="str">
        <f t="shared" ca="1" si="5"/>
        <v>---</v>
      </c>
      <c r="AH12" t="str">
        <f t="shared" ca="1" si="6"/>
        <v>P0</v>
      </c>
    </row>
    <row r="13" spans="1:34" x14ac:dyDescent="0.3">
      <c r="A13">
        <f t="shared" si="0"/>
        <v>1</v>
      </c>
      <c r="B13">
        <f t="shared" si="1"/>
        <v>1</v>
      </c>
      <c r="C13" s="4">
        <f t="shared" ca="1" si="7"/>
        <v>96025</v>
      </c>
      <c r="D13">
        <v>96025</v>
      </c>
      <c r="E13" t="s">
        <v>412</v>
      </c>
      <c r="F13" t="s">
        <v>45</v>
      </c>
      <c r="G13" t="s">
        <v>445</v>
      </c>
      <c r="H13" t="s">
        <v>184</v>
      </c>
      <c r="I13" t="s">
        <v>68</v>
      </c>
      <c r="J13" t="s">
        <v>123</v>
      </c>
      <c r="K13" t="str">
        <f t="shared" ca="1" si="2"/>
        <v>NTR</v>
      </c>
      <c r="L13" t="s">
        <v>20</v>
      </c>
      <c r="M13" t="s">
        <v>20</v>
      </c>
      <c r="N13" t="s">
        <v>457</v>
      </c>
      <c r="Q13" t="s">
        <v>82</v>
      </c>
      <c r="S13" t="s">
        <v>269</v>
      </c>
      <c r="T13" t="s">
        <v>23</v>
      </c>
      <c r="U13" t="s">
        <v>22</v>
      </c>
      <c r="V13" t="s">
        <v>29</v>
      </c>
      <c r="W13" t="s">
        <v>54</v>
      </c>
      <c r="X13" t="s">
        <v>412</v>
      </c>
      <c r="Y13" t="s">
        <v>20</v>
      </c>
      <c r="Z13" t="s">
        <v>119</v>
      </c>
      <c r="AA13" s="2">
        <v>42782.220254629632</v>
      </c>
      <c r="AB13" s="2">
        <v>42782.220254629632</v>
      </c>
      <c r="AD13">
        <v>1</v>
      </c>
      <c r="AE13" t="str">
        <f t="shared" ca="1" si="3"/>
        <v>NTR</v>
      </c>
      <c r="AF13" t="str">
        <f t="shared" ca="1" si="4"/>
        <v>NoTarg</v>
      </c>
      <c r="AG13" t="str">
        <f t="shared" ca="1" si="5"/>
        <v>NoWaive</v>
      </c>
      <c r="AH13" t="str">
        <f t="shared" ca="1" si="6"/>
        <v>NTR</v>
      </c>
    </row>
    <row r="14" spans="1:34" x14ac:dyDescent="0.3">
      <c r="A14">
        <f t="shared" si="0"/>
        <v>1</v>
      </c>
      <c r="B14">
        <f t="shared" si="1"/>
        <v>1</v>
      </c>
      <c r="C14" s="4">
        <f t="shared" ca="1" si="7"/>
        <v>96027</v>
      </c>
      <c r="D14">
        <v>96027</v>
      </c>
      <c r="E14" t="s">
        <v>138</v>
      </c>
      <c r="F14" t="s">
        <v>45</v>
      </c>
      <c r="G14" t="s">
        <v>445</v>
      </c>
      <c r="H14" t="s">
        <v>184</v>
      </c>
      <c r="I14" t="s">
        <v>68</v>
      </c>
      <c r="J14" t="s">
        <v>123</v>
      </c>
      <c r="K14" t="str">
        <f t="shared" ca="1" si="2"/>
        <v>NTR</v>
      </c>
      <c r="L14" t="s">
        <v>20</v>
      </c>
      <c r="M14" t="s">
        <v>20</v>
      </c>
      <c r="N14" t="s">
        <v>458</v>
      </c>
      <c r="Q14" t="s">
        <v>82</v>
      </c>
      <c r="S14" t="s">
        <v>269</v>
      </c>
      <c r="T14" t="s">
        <v>23</v>
      </c>
      <c r="U14" t="s">
        <v>22</v>
      </c>
      <c r="V14" t="s">
        <v>29</v>
      </c>
      <c r="W14" t="s">
        <v>54</v>
      </c>
      <c r="X14" t="s">
        <v>412</v>
      </c>
      <c r="Y14" t="s">
        <v>20</v>
      </c>
      <c r="Z14" t="s">
        <v>119</v>
      </c>
      <c r="AA14" s="2">
        <v>42782.220729166664</v>
      </c>
      <c r="AB14" s="2">
        <v>42782.221458333333</v>
      </c>
      <c r="AD14">
        <v>1</v>
      </c>
      <c r="AE14" t="str">
        <f t="shared" ca="1" si="3"/>
        <v>NTR</v>
      </c>
      <c r="AF14" t="str">
        <f t="shared" ca="1" si="4"/>
        <v>NoTarg</v>
      </c>
      <c r="AG14" t="str">
        <f t="shared" ca="1" si="5"/>
        <v>NoWaive</v>
      </c>
      <c r="AH14" t="str">
        <f t="shared" ca="1" si="6"/>
        <v>NTR</v>
      </c>
    </row>
    <row r="15" spans="1:34" x14ac:dyDescent="0.3">
      <c r="A15">
        <f t="shared" si="0"/>
        <v>278</v>
      </c>
      <c r="B15">
        <f t="shared" si="1"/>
        <v>9</v>
      </c>
      <c r="C15" s="4">
        <f t="shared" ca="1" si="7"/>
        <v>82492</v>
      </c>
      <c r="D15">
        <v>82492</v>
      </c>
      <c r="E15" t="s">
        <v>99</v>
      </c>
      <c r="F15" t="s">
        <v>63</v>
      </c>
      <c r="G15" t="s">
        <v>64</v>
      </c>
      <c r="H15" t="s">
        <v>184</v>
      </c>
      <c r="I15" t="s">
        <v>245</v>
      </c>
      <c r="J15" t="s">
        <v>123</v>
      </c>
      <c r="K15" t="str">
        <f t="shared" ca="1" si="2"/>
        <v>NTR</v>
      </c>
      <c r="L15" t="s">
        <v>20</v>
      </c>
      <c r="M15" t="s">
        <v>20</v>
      </c>
      <c r="N15" t="s">
        <v>304</v>
      </c>
      <c r="Q15" t="s">
        <v>82</v>
      </c>
      <c r="S15" t="s">
        <v>269</v>
      </c>
      <c r="T15" t="s">
        <v>36</v>
      </c>
      <c r="U15" t="s">
        <v>35</v>
      </c>
      <c r="V15" t="s">
        <v>43</v>
      </c>
      <c r="W15" t="s">
        <v>65</v>
      </c>
      <c r="X15" t="s">
        <v>62</v>
      </c>
      <c r="Y15" t="s">
        <v>100</v>
      </c>
      <c r="AA15" s="2">
        <v>42499.097928240742</v>
      </c>
      <c r="AB15" s="2">
        <v>42774.03802083333</v>
      </c>
      <c r="AD15">
        <v>9</v>
      </c>
      <c r="AE15" t="str">
        <f t="shared" ca="1" si="3"/>
        <v>AvatarFS</v>
      </c>
      <c r="AF15" t="str">
        <f t="shared" ca="1" si="4"/>
        <v>---</v>
      </c>
      <c r="AG15" t="str">
        <f t="shared" ca="1" si="5"/>
        <v>---</v>
      </c>
      <c r="AH15" t="str">
        <f t="shared" ca="1" si="6"/>
        <v>P0</v>
      </c>
    </row>
    <row r="16" spans="1:34" x14ac:dyDescent="0.3">
      <c r="A16">
        <f t="shared" si="0"/>
        <v>99</v>
      </c>
      <c r="B16">
        <f t="shared" si="1"/>
        <v>2</v>
      </c>
      <c r="C16" s="4">
        <f t="shared" ca="1" si="7"/>
        <v>91980</v>
      </c>
      <c r="D16">
        <v>91980</v>
      </c>
      <c r="E16" t="s">
        <v>110</v>
      </c>
      <c r="F16" t="s">
        <v>63</v>
      </c>
      <c r="G16" t="s">
        <v>66</v>
      </c>
      <c r="H16" t="s">
        <v>184</v>
      </c>
      <c r="I16" t="s">
        <v>245</v>
      </c>
      <c r="J16" t="s">
        <v>123</v>
      </c>
      <c r="K16" t="str">
        <f t="shared" ca="1" si="2"/>
        <v>NTR</v>
      </c>
      <c r="L16" t="s">
        <v>20</v>
      </c>
      <c r="M16" t="s">
        <v>278</v>
      </c>
      <c r="N16" t="s">
        <v>305</v>
      </c>
      <c r="Q16" t="s">
        <v>82</v>
      </c>
      <c r="S16" t="s">
        <v>269</v>
      </c>
      <c r="T16" t="s">
        <v>36</v>
      </c>
      <c r="U16" t="s">
        <v>35</v>
      </c>
      <c r="V16" t="s">
        <v>29</v>
      </c>
      <c r="W16" t="s">
        <v>90</v>
      </c>
      <c r="X16" t="s">
        <v>62</v>
      </c>
      <c r="Y16" t="s">
        <v>20</v>
      </c>
      <c r="AA16" s="2">
        <v>42682.147974537038</v>
      </c>
      <c r="AB16" s="2">
        <v>42781.16033564815</v>
      </c>
      <c r="AD16">
        <v>6</v>
      </c>
      <c r="AE16" t="str">
        <f t="shared" ca="1" si="3"/>
        <v>AvatarFS</v>
      </c>
      <c r="AF16" t="str">
        <f t="shared" ca="1" si="4"/>
        <v>Avitus_1.4.0.56-20170222</v>
      </c>
      <c r="AG16" t="str">
        <f t="shared" ca="1" si="5"/>
        <v>---</v>
      </c>
      <c r="AH16" t="str">
        <f t="shared" ca="1" si="6"/>
        <v>P0</v>
      </c>
    </row>
    <row r="17" spans="1:34" x14ac:dyDescent="0.3">
      <c r="A17">
        <f t="shared" si="0"/>
        <v>85</v>
      </c>
      <c r="B17">
        <f t="shared" si="1"/>
        <v>0</v>
      </c>
      <c r="C17" s="4">
        <f t="shared" ca="1" si="7"/>
        <v>92712</v>
      </c>
      <c r="D17">
        <v>92712</v>
      </c>
      <c r="E17" t="s">
        <v>169</v>
      </c>
      <c r="F17" t="s">
        <v>63</v>
      </c>
      <c r="G17" t="s">
        <v>66</v>
      </c>
      <c r="H17" t="s">
        <v>184</v>
      </c>
      <c r="I17" t="s">
        <v>245</v>
      </c>
      <c r="J17" t="s">
        <v>123</v>
      </c>
      <c r="K17" t="str">
        <f t="shared" ca="1" si="2"/>
        <v>NTR</v>
      </c>
      <c r="L17" t="s">
        <v>20</v>
      </c>
      <c r="M17" t="s">
        <v>276</v>
      </c>
      <c r="N17" t="s">
        <v>306</v>
      </c>
      <c r="Q17" t="s">
        <v>82</v>
      </c>
      <c r="S17" t="s">
        <v>269</v>
      </c>
      <c r="T17" t="s">
        <v>36</v>
      </c>
      <c r="U17" t="s">
        <v>22</v>
      </c>
      <c r="V17" t="s">
        <v>29</v>
      </c>
      <c r="W17" t="s">
        <v>90</v>
      </c>
      <c r="X17" t="s">
        <v>62</v>
      </c>
      <c r="Y17" t="s">
        <v>20</v>
      </c>
      <c r="AA17" s="2">
        <v>42696.25440972222</v>
      </c>
      <c r="AB17" s="2">
        <v>42783.220891203702</v>
      </c>
      <c r="AD17">
        <v>7</v>
      </c>
      <c r="AE17" t="str">
        <f t="shared" ca="1" si="3"/>
        <v>AvatarFS</v>
      </c>
      <c r="AF17" t="str">
        <f t="shared" ca="1" si="4"/>
        <v>Avitus_1.4.0.55-20170215</v>
      </c>
      <c r="AG17" t="str">
        <f t="shared" ca="1" si="5"/>
        <v>---</v>
      </c>
      <c r="AH17" t="str">
        <f t="shared" ca="1" si="6"/>
        <v>P0</v>
      </c>
    </row>
    <row r="18" spans="1:34" x14ac:dyDescent="0.3">
      <c r="A18">
        <f t="shared" si="0"/>
        <v>79</v>
      </c>
      <c r="B18">
        <f t="shared" si="1"/>
        <v>9</v>
      </c>
      <c r="C18" s="4">
        <f t="shared" ca="1" si="7"/>
        <v>92985</v>
      </c>
      <c r="D18">
        <v>92985</v>
      </c>
      <c r="E18" t="s">
        <v>104</v>
      </c>
      <c r="F18" t="s">
        <v>63</v>
      </c>
      <c r="G18" t="s">
        <v>64</v>
      </c>
      <c r="H18" t="s">
        <v>184</v>
      </c>
      <c r="I18" t="s">
        <v>245</v>
      </c>
      <c r="J18" t="s">
        <v>123</v>
      </c>
      <c r="K18" t="str">
        <f t="shared" ca="1" si="2"/>
        <v>NTR</v>
      </c>
      <c r="L18" t="s">
        <v>20</v>
      </c>
      <c r="M18" t="s">
        <v>276</v>
      </c>
      <c r="N18" t="s">
        <v>307</v>
      </c>
      <c r="Q18" t="s">
        <v>82</v>
      </c>
      <c r="S18" t="s">
        <v>269</v>
      </c>
      <c r="T18" t="s">
        <v>36</v>
      </c>
      <c r="U18" t="s">
        <v>22</v>
      </c>
      <c r="V18" t="s">
        <v>29</v>
      </c>
      <c r="W18" t="s">
        <v>95</v>
      </c>
      <c r="X18" t="s">
        <v>62</v>
      </c>
      <c r="Y18" t="s">
        <v>20</v>
      </c>
      <c r="AA18" s="2">
        <v>42702.945590277777</v>
      </c>
      <c r="AB18" s="2">
        <v>42774.279618055552</v>
      </c>
      <c r="AD18">
        <v>5</v>
      </c>
      <c r="AE18" t="str">
        <f t="shared" ca="1" si="3"/>
        <v>AvatarFS</v>
      </c>
      <c r="AF18" t="str">
        <f t="shared" ca="1" si="4"/>
        <v>Avitus_1.4.0.55-20170215</v>
      </c>
      <c r="AG18" t="str">
        <f t="shared" ca="1" si="5"/>
        <v>---</v>
      </c>
      <c r="AH18" t="str">
        <f t="shared" ca="1" si="6"/>
        <v>P0</v>
      </c>
    </row>
    <row r="19" spans="1:34" x14ac:dyDescent="0.3">
      <c r="A19">
        <f t="shared" si="0"/>
        <v>37</v>
      </c>
      <c r="B19">
        <f t="shared" si="1"/>
        <v>0</v>
      </c>
      <c r="C19" s="4">
        <f t="shared" ca="1" si="7"/>
        <v>94384</v>
      </c>
      <c r="D19">
        <v>94384</v>
      </c>
      <c r="E19" t="s">
        <v>130</v>
      </c>
      <c r="F19" t="s">
        <v>63</v>
      </c>
      <c r="G19" t="s">
        <v>64</v>
      </c>
      <c r="H19" t="s">
        <v>184</v>
      </c>
      <c r="I19" t="s">
        <v>81</v>
      </c>
      <c r="J19" t="s">
        <v>123</v>
      </c>
      <c r="K19" t="str">
        <f t="shared" ca="1" si="2"/>
        <v>NTR</v>
      </c>
      <c r="L19" t="s">
        <v>20</v>
      </c>
      <c r="M19" t="s">
        <v>20</v>
      </c>
      <c r="N19" t="s">
        <v>308</v>
      </c>
      <c r="Q19" t="s">
        <v>82</v>
      </c>
      <c r="S19" t="s">
        <v>269</v>
      </c>
      <c r="T19" t="s">
        <v>36</v>
      </c>
      <c r="U19" t="s">
        <v>22</v>
      </c>
      <c r="V19" t="s">
        <v>82</v>
      </c>
      <c r="W19" t="s">
        <v>90</v>
      </c>
      <c r="X19" t="s">
        <v>300</v>
      </c>
      <c r="Y19" t="s">
        <v>20</v>
      </c>
      <c r="AA19" s="2">
        <v>42745.123425925929</v>
      </c>
      <c r="AB19" s="2">
        <v>42783.003599537034</v>
      </c>
      <c r="AD19">
        <v>5</v>
      </c>
      <c r="AE19" t="str">
        <f t="shared" ca="1" si="3"/>
        <v>AvatarFS</v>
      </c>
      <c r="AF19" t="str">
        <f t="shared" ca="1" si="4"/>
        <v>---</v>
      </c>
      <c r="AG19" t="str">
        <f t="shared" ca="1" si="5"/>
        <v>---</v>
      </c>
      <c r="AH19" t="str">
        <f t="shared" ca="1" si="6"/>
        <v>P0</v>
      </c>
    </row>
    <row r="20" spans="1:34" x14ac:dyDescent="0.3">
      <c r="A20">
        <f t="shared" si="0"/>
        <v>20</v>
      </c>
      <c r="B20">
        <f t="shared" si="1"/>
        <v>9</v>
      </c>
      <c r="C20" s="4">
        <f t="shared" ca="1" si="7"/>
        <v>95107</v>
      </c>
      <c r="D20">
        <v>95107</v>
      </c>
      <c r="E20" t="s">
        <v>146</v>
      </c>
      <c r="F20" t="s">
        <v>63</v>
      </c>
      <c r="G20" t="s">
        <v>66</v>
      </c>
      <c r="H20" t="s">
        <v>184</v>
      </c>
      <c r="I20" t="s">
        <v>245</v>
      </c>
      <c r="J20" t="s">
        <v>123</v>
      </c>
      <c r="K20" t="str">
        <f t="shared" ca="1" si="2"/>
        <v>NTR</v>
      </c>
      <c r="L20" t="s">
        <v>20</v>
      </c>
      <c r="M20" t="s">
        <v>278</v>
      </c>
      <c r="N20" t="s">
        <v>309</v>
      </c>
      <c r="P20" t="s">
        <v>210</v>
      </c>
      <c r="Q20" t="s">
        <v>82</v>
      </c>
      <c r="S20" t="s">
        <v>269</v>
      </c>
      <c r="T20" t="s">
        <v>23</v>
      </c>
      <c r="U20" t="s">
        <v>22</v>
      </c>
      <c r="V20" t="s">
        <v>82</v>
      </c>
      <c r="W20" t="s">
        <v>54</v>
      </c>
      <c r="X20" t="s">
        <v>146</v>
      </c>
      <c r="Y20" t="s">
        <v>20</v>
      </c>
      <c r="AA20" s="2">
        <v>42762.147650462961</v>
      </c>
      <c r="AB20" s="2">
        <v>42774.00885416667</v>
      </c>
      <c r="AD20">
        <v>2</v>
      </c>
      <c r="AE20" t="str">
        <f t="shared" ca="1" si="3"/>
        <v>AvatarFS</v>
      </c>
      <c r="AF20" t="str">
        <f t="shared" ca="1" si="4"/>
        <v>Avitus_1.4.0.56-20170222</v>
      </c>
      <c r="AG20" t="str">
        <f t="shared" ca="1" si="5"/>
        <v>---</v>
      </c>
      <c r="AH20" t="str">
        <f t="shared" ca="1" si="6"/>
        <v>P0</v>
      </c>
    </row>
    <row r="21" spans="1:34" x14ac:dyDescent="0.3">
      <c r="A21">
        <f t="shared" si="0"/>
        <v>1</v>
      </c>
      <c r="B21">
        <f t="shared" si="1"/>
        <v>1</v>
      </c>
      <c r="C21" s="4">
        <f t="shared" ca="1" si="7"/>
        <v>96013</v>
      </c>
      <c r="D21">
        <v>96013</v>
      </c>
      <c r="E21" t="s">
        <v>62</v>
      </c>
      <c r="F21" t="s">
        <v>63</v>
      </c>
      <c r="G21" t="s">
        <v>446</v>
      </c>
      <c r="H21" t="s">
        <v>156</v>
      </c>
      <c r="I21" t="s">
        <v>24</v>
      </c>
      <c r="J21" t="s">
        <v>123</v>
      </c>
      <c r="K21" t="str">
        <f t="shared" ca="1" si="2"/>
        <v>NTR</v>
      </c>
      <c r="L21" t="s">
        <v>20</v>
      </c>
      <c r="M21" t="s">
        <v>20</v>
      </c>
      <c r="N21" t="s">
        <v>459</v>
      </c>
      <c r="P21" t="s">
        <v>101</v>
      </c>
      <c r="Q21" t="s">
        <v>82</v>
      </c>
      <c r="S21" t="s">
        <v>269</v>
      </c>
      <c r="T21" t="s">
        <v>51</v>
      </c>
      <c r="U21" t="s">
        <v>35</v>
      </c>
      <c r="V21" t="s">
        <v>29</v>
      </c>
      <c r="W21" t="s">
        <v>54</v>
      </c>
      <c r="X21" t="s">
        <v>412</v>
      </c>
      <c r="Y21" t="s">
        <v>103</v>
      </c>
      <c r="AA21" s="2">
        <v>42782.207407407404</v>
      </c>
      <c r="AB21" s="2">
        <v>42782.207407407404</v>
      </c>
      <c r="AD21">
        <v>1</v>
      </c>
      <c r="AE21" t="str">
        <f t="shared" ca="1" si="3"/>
        <v>NTR</v>
      </c>
      <c r="AF21" t="str">
        <f t="shared" ca="1" si="4"/>
        <v>NoTarg</v>
      </c>
      <c r="AG21" t="str">
        <f t="shared" ca="1" si="5"/>
        <v>NoWaive</v>
      </c>
      <c r="AH21" t="str">
        <f t="shared" ca="1" si="6"/>
        <v>NTR</v>
      </c>
    </row>
    <row r="22" spans="1:34" x14ac:dyDescent="0.3">
      <c r="A22">
        <f t="shared" si="0"/>
        <v>1</v>
      </c>
      <c r="B22">
        <f t="shared" si="1"/>
        <v>1</v>
      </c>
      <c r="C22" s="4">
        <f t="shared" ca="1" si="7"/>
        <v>96022</v>
      </c>
      <c r="D22">
        <v>96022</v>
      </c>
      <c r="E22" t="s">
        <v>99</v>
      </c>
      <c r="F22" t="s">
        <v>63</v>
      </c>
      <c r="G22" t="s">
        <v>446</v>
      </c>
      <c r="H22" t="s">
        <v>156</v>
      </c>
      <c r="I22" t="s">
        <v>24</v>
      </c>
      <c r="J22" t="s">
        <v>123</v>
      </c>
      <c r="K22" t="str">
        <f t="shared" ca="1" si="2"/>
        <v>NTR</v>
      </c>
      <c r="L22" t="s">
        <v>20</v>
      </c>
      <c r="M22" t="s">
        <v>20</v>
      </c>
      <c r="N22" t="s">
        <v>460</v>
      </c>
      <c r="P22" t="s">
        <v>101</v>
      </c>
      <c r="Q22" t="s">
        <v>82</v>
      </c>
      <c r="S22" t="s">
        <v>269</v>
      </c>
      <c r="T22" t="s">
        <v>51</v>
      </c>
      <c r="U22" t="s">
        <v>35</v>
      </c>
      <c r="V22" t="s">
        <v>29</v>
      </c>
      <c r="W22" t="s">
        <v>54</v>
      </c>
      <c r="X22" t="s">
        <v>412</v>
      </c>
      <c r="Y22" t="s">
        <v>103</v>
      </c>
      <c r="AA22" s="2">
        <v>42782.211585648147</v>
      </c>
      <c r="AB22" s="2">
        <v>42782.213449074072</v>
      </c>
      <c r="AD22">
        <v>1</v>
      </c>
      <c r="AE22" t="str">
        <f t="shared" ca="1" si="3"/>
        <v>NTR</v>
      </c>
      <c r="AF22" t="str">
        <f t="shared" ca="1" si="4"/>
        <v>NoTarg</v>
      </c>
      <c r="AG22" t="str">
        <f t="shared" ca="1" si="5"/>
        <v>NoWaive</v>
      </c>
      <c r="AH22" t="str">
        <f t="shared" ca="1" si="6"/>
        <v>NTR</v>
      </c>
    </row>
    <row r="23" spans="1:34" x14ac:dyDescent="0.3">
      <c r="A23">
        <f t="shared" si="0"/>
        <v>318</v>
      </c>
      <c r="B23">
        <f t="shared" si="1"/>
        <v>27</v>
      </c>
      <c r="C23" s="4">
        <f t="shared" ca="1" si="7"/>
        <v>79691</v>
      </c>
      <c r="D23">
        <v>79691</v>
      </c>
      <c r="E23" t="s">
        <v>69</v>
      </c>
      <c r="F23" t="s">
        <v>70</v>
      </c>
      <c r="G23" t="s">
        <v>71</v>
      </c>
      <c r="H23" t="s">
        <v>184</v>
      </c>
      <c r="I23" t="s">
        <v>68</v>
      </c>
      <c r="J23" t="s">
        <v>123</v>
      </c>
      <c r="K23" t="str">
        <f t="shared" ca="1" si="2"/>
        <v>NTR</v>
      </c>
      <c r="L23" t="s">
        <v>20</v>
      </c>
      <c r="M23" t="s">
        <v>20</v>
      </c>
      <c r="N23" t="s">
        <v>310</v>
      </c>
      <c r="Q23" t="s">
        <v>82</v>
      </c>
      <c r="S23" t="s">
        <v>269</v>
      </c>
      <c r="T23" t="s">
        <v>23</v>
      </c>
      <c r="U23" t="s">
        <v>22</v>
      </c>
      <c r="V23" t="s">
        <v>82</v>
      </c>
      <c r="W23" t="s">
        <v>95</v>
      </c>
      <c r="X23" t="s">
        <v>311</v>
      </c>
      <c r="Y23" t="s">
        <v>20</v>
      </c>
      <c r="Z23" t="s">
        <v>312</v>
      </c>
      <c r="AA23" s="2">
        <v>42458.048437500001</v>
      </c>
      <c r="AB23" s="2">
        <v>42755.033599537041</v>
      </c>
      <c r="AD23">
        <v>6</v>
      </c>
      <c r="AE23" t="str">
        <f t="shared" ca="1" si="3"/>
        <v>Documentation</v>
      </c>
      <c r="AF23" t="str">
        <f t="shared" ca="1" si="4"/>
        <v>---</v>
      </c>
      <c r="AG23" t="str">
        <f t="shared" ca="1" si="5"/>
        <v>---</v>
      </c>
      <c r="AH23" t="str">
        <f t="shared" ca="1" si="6"/>
        <v>P0</v>
      </c>
    </row>
    <row r="24" spans="1:34" x14ac:dyDescent="0.3">
      <c r="A24">
        <f t="shared" si="0"/>
        <v>226</v>
      </c>
      <c r="B24">
        <f t="shared" si="1"/>
        <v>10</v>
      </c>
      <c r="C24" s="4">
        <f t="shared" ca="1" si="7"/>
        <v>85572</v>
      </c>
      <c r="D24">
        <v>85572</v>
      </c>
      <c r="E24" t="s">
        <v>252</v>
      </c>
      <c r="F24" t="s">
        <v>70</v>
      </c>
      <c r="G24" t="s">
        <v>71</v>
      </c>
      <c r="H24" t="s">
        <v>184</v>
      </c>
      <c r="I24" t="s">
        <v>81</v>
      </c>
      <c r="J24" t="s">
        <v>123</v>
      </c>
      <c r="K24" t="str">
        <f t="shared" ca="1" si="2"/>
        <v>NTR</v>
      </c>
      <c r="L24" t="s">
        <v>20</v>
      </c>
      <c r="M24" t="s">
        <v>20</v>
      </c>
      <c r="N24" t="s">
        <v>313</v>
      </c>
      <c r="Q24" t="s">
        <v>82</v>
      </c>
      <c r="S24" t="s">
        <v>269</v>
      </c>
      <c r="T24" t="s">
        <v>23</v>
      </c>
      <c r="U24" t="s">
        <v>39</v>
      </c>
      <c r="V24" t="s">
        <v>82</v>
      </c>
      <c r="W24" t="s">
        <v>95</v>
      </c>
      <c r="X24" t="s">
        <v>272</v>
      </c>
      <c r="Y24" t="s">
        <v>20</v>
      </c>
      <c r="AA24" s="2">
        <v>42552.705081018517</v>
      </c>
      <c r="AB24" s="2">
        <v>42773.558530092596</v>
      </c>
      <c r="AD24">
        <v>6</v>
      </c>
      <c r="AE24" t="str">
        <f t="shared" ca="1" si="3"/>
        <v>Documentation</v>
      </c>
      <c r="AF24" t="str">
        <f t="shared" ca="1" si="4"/>
        <v>---</v>
      </c>
      <c r="AG24" t="str">
        <f t="shared" ca="1" si="5"/>
        <v>---</v>
      </c>
      <c r="AH24" t="str">
        <f t="shared" ca="1" si="6"/>
        <v>P0</v>
      </c>
    </row>
    <row r="25" spans="1:34" x14ac:dyDescent="0.3">
      <c r="A25">
        <f t="shared" si="0"/>
        <v>168</v>
      </c>
      <c r="B25">
        <f t="shared" si="1"/>
        <v>27</v>
      </c>
      <c r="C25" s="4">
        <f t="shared" ca="1" si="7"/>
        <v>88250</v>
      </c>
      <c r="D25">
        <v>88250</v>
      </c>
      <c r="E25" t="s">
        <v>72</v>
      </c>
      <c r="F25" t="s">
        <v>70</v>
      </c>
      <c r="G25" t="s">
        <v>71</v>
      </c>
      <c r="H25" t="s">
        <v>184</v>
      </c>
      <c r="I25" t="s">
        <v>68</v>
      </c>
      <c r="J25" t="s">
        <v>123</v>
      </c>
      <c r="K25" t="str">
        <f t="shared" ca="1" si="2"/>
        <v>NTR</v>
      </c>
      <c r="L25" t="s">
        <v>20</v>
      </c>
      <c r="M25" t="s">
        <v>20</v>
      </c>
      <c r="N25" t="s">
        <v>314</v>
      </c>
      <c r="Q25" t="s">
        <v>82</v>
      </c>
      <c r="S25" t="s">
        <v>269</v>
      </c>
      <c r="T25" t="s">
        <v>23</v>
      </c>
      <c r="U25" t="s">
        <v>39</v>
      </c>
      <c r="V25" t="s">
        <v>82</v>
      </c>
      <c r="W25" t="s">
        <v>105</v>
      </c>
      <c r="X25" t="s">
        <v>315</v>
      </c>
      <c r="Y25" t="s">
        <v>20</v>
      </c>
      <c r="Z25" t="s">
        <v>316</v>
      </c>
      <c r="AA25" s="2">
        <v>42611.350347222222</v>
      </c>
      <c r="AB25" s="2">
        <v>42755.033576388887</v>
      </c>
      <c r="AD25">
        <v>7</v>
      </c>
      <c r="AE25" t="str">
        <f t="shared" ca="1" si="3"/>
        <v>Documentation</v>
      </c>
      <c r="AF25" t="str">
        <f t="shared" ca="1" si="4"/>
        <v>---</v>
      </c>
      <c r="AG25" t="str">
        <f t="shared" ca="1" si="5"/>
        <v>---</v>
      </c>
      <c r="AH25" t="str">
        <f t="shared" ca="1" si="6"/>
        <v>P0</v>
      </c>
    </row>
    <row r="26" spans="1:34" x14ac:dyDescent="0.3">
      <c r="A26">
        <f t="shared" si="0"/>
        <v>24</v>
      </c>
      <c r="B26">
        <f t="shared" si="1"/>
        <v>20</v>
      </c>
      <c r="C26" s="4">
        <f t="shared" ca="1" si="7"/>
        <v>94866</v>
      </c>
      <c r="D26">
        <v>94866</v>
      </c>
      <c r="E26" t="s">
        <v>140</v>
      </c>
      <c r="F26" t="s">
        <v>253</v>
      </c>
      <c r="G26" t="s">
        <v>254</v>
      </c>
      <c r="H26" t="s">
        <v>184</v>
      </c>
      <c r="I26" t="s">
        <v>68</v>
      </c>
      <c r="J26" t="s">
        <v>123</v>
      </c>
      <c r="K26" t="str">
        <f t="shared" ca="1" si="2"/>
        <v>NTR</v>
      </c>
      <c r="L26" t="s">
        <v>20</v>
      </c>
      <c r="M26" t="s">
        <v>20</v>
      </c>
      <c r="N26" t="s">
        <v>317</v>
      </c>
      <c r="Q26" t="s">
        <v>82</v>
      </c>
      <c r="S26" t="s">
        <v>269</v>
      </c>
      <c r="T26" t="s">
        <v>23</v>
      </c>
      <c r="U26" t="s">
        <v>22</v>
      </c>
      <c r="V26" t="s">
        <v>82</v>
      </c>
      <c r="W26" t="s">
        <v>95</v>
      </c>
      <c r="X26" t="s">
        <v>318</v>
      </c>
      <c r="Y26" t="s">
        <v>20</v>
      </c>
      <c r="Z26" t="s">
        <v>319</v>
      </c>
      <c r="AA26" s="2">
        <v>42758.082256944443</v>
      </c>
      <c r="AB26" s="2">
        <v>42762.050104166665</v>
      </c>
      <c r="AD26">
        <v>1</v>
      </c>
      <c r="AE26" t="str">
        <f t="shared" ca="1" si="3"/>
        <v>File Access Auditing</v>
      </c>
      <c r="AF26" t="str">
        <f t="shared" ca="1" si="4"/>
        <v>---</v>
      </c>
      <c r="AG26" t="str">
        <f t="shared" ca="1" si="5"/>
        <v>---</v>
      </c>
      <c r="AH26" t="str">
        <f t="shared" ca="1" si="6"/>
        <v>P0</v>
      </c>
    </row>
    <row r="27" spans="1:34" x14ac:dyDescent="0.3">
      <c r="A27">
        <f t="shared" si="0"/>
        <v>24</v>
      </c>
      <c r="B27">
        <f t="shared" si="1"/>
        <v>18</v>
      </c>
      <c r="C27" s="4">
        <f t="shared" ca="1" si="7"/>
        <v>94875</v>
      </c>
      <c r="D27">
        <v>94875</v>
      </c>
      <c r="E27" t="s">
        <v>140</v>
      </c>
      <c r="F27" t="s">
        <v>253</v>
      </c>
      <c r="G27" t="s">
        <v>254</v>
      </c>
      <c r="H27" t="s">
        <v>184</v>
      </c>
      <c r="I27" t="s">
        <v>68</v>
      </c>
      <c r="J27" t="s">
        <v>123</v>
      </c>
      <c r="K27" t="str">
        <f t="shared" ca="1" si="2"/>
        <v>NTR</v>
      </c>
      <c r="L27" t="s">
        <v>20</v>
      </c>
      <c r="M27" t="s">
        <v>20</v>
      </c>
      <c r="N27" t="s">
        <v>320</v>
      </c>
      <c r="Q27" t="s">
        <v>82</v>
      </c>
      <c r="S27" t="s">
        <v>269</v>
      </c>
      <c r="T27" t="s">
        <v>23</v>
      </c>
      <c r="U27" t="s">
        <v>22</v>
      </c>
      <c r="V27" t="s">
        <v>82</v>
      </c>
      <c r="W27" t="s">
        <v>95</v>
      </c>
      <c r="X27" t="s">
        <v>318</v>
      </c>
      <c r="Y27" t="s">
        <v>20</v>
      </c>
      <c r="Z27" t="s">
        <v>319</v>
      </c>
      <c r="AA27" s="2">
        <v>42758.134432870371</v>
      </c>
      <c r="AB27" s="2">
        <v>42764.97550925926</v>
      </c>
      <c r="AD27">
        <v>2</v>
      </c>
      <c r="AE27" t="str">
        <f t="shared" ca="1" si="3"/>
        <v>File Access Auditing</v>
      </c>
      <c r="AF27" t="str">
        <f t="shared" ca="1" si="4"/>
        <v>---</v>
      </c>
      <c r="AG27" t="str">
        <f t="shared" ca="1" si="5"/>
        <v>---</v>
      </c>
      <c r="AH27" t="str">
        <f t="shared" ca="1" si="6"/>
        <v>P0</v>
      </c>
    </row>
    <row r="28" spans="1:34" x14ac:dyDescent="0.3">
      <c r="A28">
        <f t="shared" si="0"/>
        <v>11</v>
      </c>
      <c r="B28">
        <f t="shared" si="1"/>
        <v>2</v>
      </c>
      <c r="C28" s="4">
        <f t="shared" ca="1" si="7"/>
        <v>95467</v>
      </c>
      <c r="D28">
        <v>95467</v>
      </c>
      <c r="E28" t="s">
        <v>413</v>
      </c>
      <c r="F28" t="s">
        <v>253</v>
      </c>
      <c r="G28" t="s">
        <v>255</v>
      </c>
      <c r="H28" t="s">
        <v>184</v>
      </c>
      <c r="I28" t="s">
        <v>68</v>
      </c>
      <c r="J28" t="s">
        <v>123</v>
      </c>
      <c r="K28" t="str">
        <f t="shared" ca="1" si="2"/>
        <v>NTR</v>
      </c>
      <c r="L28" t="s">
        <v>20</v>
      </c>
      <c r="M28" t="s">
        <v>20</v>
      </c>
      <c r="N28" t="s">
        <v>321</v>
      </c>
      <c r="Q28" t="s">
        <v>82</v>
      </c>
      <c r="S28" t="s">
        <v>269</v>
      </c>
      <c r="T28" t="s">
        <v>23</v>
      </c>
      <c r="U28" t="s">
        <v>22</v>
      </c>
      <c r="V28" t="s">
        <v>82</v>
      </c>
      <c r="W28" t="s">
        <v>95</v>
      </c>
      <c r="X28" t="s">
        <v>318</v>
      </c>
      <c r="Y28" t="s">
        <v>20</v>
      </c>
      <c r="Z28" t="s">
        <v>319</v>
      </c>
      <c r="AA28" s="2">
        <v>42772.090266203704</v>
      </c>
      <c r="AB28" s="2">
        <v>42781.101724537039</v>
      </c>
      <c r="AD28">
        <v>2</v>
      </c>
      <c r="AE28" t="str">
        <f t="shared" ca="1" si="3"/>
        <v>File Access Auditing</v>
      </c>
      <c r="AF28" t="str">
        <f t="shared" ca="1" si="4"/>
        <v>---</v>
      </c>
      <c r="AG28" t="str">
        <f t="shared" ca="1" si="5"/>
        <v>---</v>
      </c>
      <c r="AH28" t="str">
        <f t="shared" ca="1" si="6"/>
        <v>P0</v>
      </c>
    </row>
    <row r="29" spans="1:34" x14ac:dyDescent="0.3">
      <c r="A29">
        <f t="shared" si="0"/>
        <v>11</v>
      </c>
      <c r="B29">
        <f t="shared" si="1"/>
        <v>1</v>
      </c>
      <c r="C29" s="4">
        <f t="shared" ca="1" si="7"/>
        <v>95509</v>
      </c>
      <c r="D29">
        <v>95509</v>
      </c>
      <c r="E29" t="s">
        <v>113</v>
      </c>
      <c r="F29" t="s">
        <v>253</v>
      </c>
      <c r="G29" t="s">
        <v>256</v>
      </c>
      <c r="H29" t="s">
        <v>184</v>
      </c>
      <c r="I29" t="s">
        <v>68</v>
      </c>
      <c r="J29" t="s">
        <v>123</v>
      </c>
      <c r="K29" t="str">
        <f t="shared" ca="1" si="2"/>
        <v>NTR</v>
      </c>
      <c r="L29" t="s">
        <v>20</v>
      </c>
      <c r="M29" t="s">
        <v>20</v>
      </c>
      <c r="N29" t="s">
        <v>322</v>
      </c>
      <c r="Q29" t="s">
        <v>82</v>
      </c>
      <c r="S29" t="s">
        <v>269</v>
      </c>
      <c r="T29" t="s">
        <v>23</v>
      </c>
      <c r="U29" t="s">
        <v>50</v>
      </c>
      <c r="V29" t="s">
        <v>82</v>
      </c>
      <c r="W29" t="s">
        <v>105</v>
      </c>
      <c r="X29" t="s">
        <v>272</v>
      </c>
      <c r="Y29" t="s">
        <v>20</v>
      </c>
      <c r="Z29" t="s">
        <v>319</v>
      </c>
      <c r="AA29" s="2">
        <v>42772.43105324074</v>
      </c>
      <c r="AB29" s="2">
        <v>42782.398912037039</v>
      </c>
      <c r="AD29">
        <v>2</v>
      </c>
      <c r="AE29" t="str">
        <f t="shared" ca="1" si="3"/>
        <v>File Access Auditing</v>
      </c>
      <c r="AF29" t="str">
        <f t="shared" ca="1" si="4"/>
        <v>---</v>
      </c>
      <c r="AG29" t="str">
        <f t="shared" ca="1" si="5"/>
        <v>---</v>
      </c>
      <c r="AH29" t="str">
        <f t="shared" ca="1" si="6"/>
        <v>P0</v>
      </c>
    </row>
    <row r="30" spans="1:34" x14ac:dyDescent="0.3">
      <c r="A30">
        <f t="shared" si="0"/>
        <v>9</v>
      </c>
      <c r="B30">
        <f t="shared" si="1"/>
        <v>7</v>
      </c>
      <c r="C30" s="4">
        <f t="shared" ca="1" si="7"/>
        <v>95650</v>
      </c>
      <c r="D30">
        <v>95650</v>
      </c>
      <c r="E30" t="s">
        <v>257</v>
      </c>
      <c r="F30" t="s">
        <v>253</v>
      </c>
      <c r="G30" t="s">
        <v>258</v>
      </c>
      <c r="H30" t="s">
        <v>184</v>
      </c>
      <c r="I30" t="s">
        <v>68</v>
      </c>
      <c r="J30" t="s">
        <v>123</v>
      </c>
      <c r="K30" t="str">
        <f t="shared" ca="1" si="2"/>
        <v>NTR</v>
      </c>
      <c r="L30" t="s">
        <v>20</v>
      </c>
      <c r="M30" t="s">
        <v>20</v>
      </c>
      <c r="N30" t="s">
        <v>323</v>
      </c>
      <c r="Q30" t="s">
        <v>82</v>
      </c>
      <c r="S30" t="s">
        <v>269</v>
      </c>
      <c r="T30" t="s">
        <v>36</v>
      </c>
      <c r="U30" t="s">
        <v>50</v>
      </c>
      <c r="V30" t="s">
        <v>82</v>
      </c>
      <c r="W30" t="s">
        <v>95</v>
      </c>
      <c r="X30" t="s">
        <v>257</v>
      </c>
      <c r="Y30" t="s">
        <v>20</v>
      </c>
      <c r="Z30" t="s">
        <v>319</v>
      </c>
      <c r="AA30" s="2">
        <v>42774.953576388885</v>
      </c>
      <c r="AB30" s="2">
        <v>42776.380509259259</v>
      </c>
      <c r="AD30">
        <v>6</v>
      </c>
      <c r="AE30" t="str">
        <f t="shared" ca="1" si="3"/>
        <v>File Access Auditing</v>
      </c>
      <c r="AF30" t="str">
        <f t="shared" ca="1" si="4"/>
        <v>---</v>
      </c>
      <c r="AG30" t="str">
        <f t="shared" ca="1" si="5"/>
        <v>---</v>
      </c>
      <c r="AH30" t="str">
        <f t="shared" ca="1" si="6"/>
        <v>P0</v>
      </c>
    </row>
    <row r="31" spans="1:34" x14ac:dyDescent="0.3">
      <c r="A31">
        <f t="shared" si="0"/>
        <v>7</v>
      </c>
      <c r="B31">
        <f t="shared" si="1"/>
        <v>4</v>
      </c>
      <c r="C31" s="4">
        <f t="shared" ca="1" si="7"/>
        <v>95735</v>
      </c>
      <c r="D31">
        <v>95735</v>
      </c>
      <c r="E31" t="s">
        <v>259</v>
      </c>
      <c r="F31" t="s">
        <v>253</v>
      </c>
      <c r="G31" t="s">
        <v>258</v>
      </c>
      <c r="H31" t="s">
        <v>94</v>
      </c>
      <c r="J31" t="s">
        <v>123</v>
      </c>
      <c r="K31" t="str">
        <f t="shared" ca="1" si="2"/>
        <v>NTR</v>
      </c>
      <c r="L31" t="s">
        <v>20</v>
      </c>
      <c r="M31" t="s">
        <v>20</v>
      </c>
      <c r="N31" t="s">
        <v>328</v>
      </c>
      <c r="Q31" t="s">
        <v>82</v>
      </c>
      <c r="S31" t="s">
        <v>269</v>
      </c>
      <c r="T31" t="s">
        <v>36</v>
      </c>
      <c r="U31" t="s">
        <v>39</v>
      </c>
      <c r="V31" t="s">
        <v>82</v>
      </c>
      <c r="W31" t="s">
        <v>172</v>
      </c>
      <c r="X31" t="s">
        <v>325</v>
      </c>
      <c r="Y31" t="s">
        <v>20</v>
      </c>
      <c r="AA31" s="2">
        <v>42776.532141203701</v>
      </c>
      <c r="AB31" s="2">
        <v>42779.662361111114</v>
      </c>
      <c r="AD31">
        <v>4</v>
      </c>
      <c r="AE31" t="str">
        <f t="shared" ca="1" si="3"/>
        <v>File Access Auditing</v>
      </c>
      <c r="AF31" t="str">
        <f t="shared" ca="1" si="4"/>
        <v>---</v>
      </c>
      <c r="AG31" t="str">
        <f t="shared" ca="1" si="5"/>
        <v>---</v>
      </c>
      <c r="AH31" t="str">
        <f t="shared" ca="1" si="6"/>
        <v>P2</v>
      </c>
    </row>
    <row r="32" spans="1:34" x14ac:dyDescent="0.3">
      <c r="A32">
        <f t="shared" si="0"/>
        <v>7</v>
      </c>
      <c r="B32">
        <f t="shared" si="1"/>
        <v>7</v>
      </c>
      <c r="C32" s="4">
        <f t="shared" ca="1" si="7"/>
        <v>95738</v>
      </c>
      <c r="D32">
        <v>95738</v>
      </c>
      <c r="E32" t="s">
        <v>113</v>
      </c>
      <c r="F32" t="s">
        <v>253</v>
      </c>
      <c r="G32" t="s">
        <v>256</v>
      </c>
      <c r="H32" t="s">
        <v>184</v>
      </c>
      <c r="I32" t="s">
        <v>68</v>
      </c>
      <c r="J32" t="s">
        <v>123</v>
      </c>
      <c r="K32" t="str">
        <f t="shared" ca="1" si="2"/>
        <v>NTR</v>
      </c>
      <c r="L32" t="s">
        <v>20</v>
      </c>
      <c r="M32" t="s">
        <v>20</v>
      </c>
      <c r="N32" t="s">
        <v>329</v>
      </c>
      <c r="Q32" t="s">
        <v>82</v>
      </c>
      <c r="S32" t="s">
        <v>269</v>
      </c>
      <c r="T32" t="s">
        <v>23</v>
      </c>
      <c r="U32" t="s">
        <v>22</v>
      </c>
      <c r="V32" t="s">
        <v>82</v>
      </c>
      <c r="W32" t="s">
        <v>95</v>
      </c>
      <c r="X32" t="s">
        <v>327</v>
      </c>
      <c r="Y32" t="s">
        <v>20</v>
      </c>
      <c r="AA32" s="2">
        <v>42776.60050925926</v>
      </c>
      <c r="AB32" s="2">
        <v>42776.634560185186</v>
      </c>
      <c r="AD32">
        <v>2</v>
      </c>
      <c r="AE32" t="str">
        <f t="shared" ca="1" si="3"/>
        <v>File Access Auditing</v>
      </c>
      <c r="AF32" t="str">
        <f t="shared" ca="1" si="4"/>
        <v>---</v>
      </c>
      <c r="AG32" t="str">
        <f t="shared" ca="1" si="5"/>
        <v>---</v>
      </c>
      <c r="AH32" t="str">
        <f t="shared" ca="1" si="6"/>
        <v>P0</v>
      </c>
    </row>
    <row r="33" spans="1:34" x14ac:dyDescent="0.3">
      <c r="A33">
        <f t="shared" si="0"/>
        <v>3</v>
      </c>
      <c r="B33">
        <f t="shared" si="1"/>
        <v>2</v>
      </c>
      <c r="C33" s="4">
        <f t="shared" ca="1" si="7"/>
        <v>95924</v>
      </c>
      <c r="D33">
        <v>95924</v>
      </c>
      <c r="E33" t="s">
        <v>413</v>
      </c>
      <c r="F33" t="s">
        <v>253</v>
      </c>
      <c r="G33" t="s">
        <v>255</v>
      </c>
      <c r="H33" t="s">
        <v>94</v>
      </c>
      <c r="J33" t="s">
        <v>123</v>
      </c>
      <c r="K33" t="str">
        <f t="shared" ca="1" si="2"/>
        <v>NTR</v>
      </c>
      <c r="L33" t="s">
        <v>20</v>
      </c>
      <c r="M33" t="s">
        <v>20</v>
      </c>
      <c r="N33" t="s">
        <v>436</v>
      </c>
      <c r="Q33" t="s">
        <v>82</v>
      </c>
      <c r="S33" t="s">
        <v>269</v>
      </c>
      <c r="T33" t="s">
        <v>36</v>
      </c>
      <c r="U33" t="s">
        <v>22</v>
      </c>
      <c r="V33" t="s">
        <v>82</v>
      </c>
      <c r="W33" t="s">
        <v>95</v>
      </c>
      <c r="X33" t="s">
        <v>257</v>
      </c>
      <c r="Y33" t="s">
        <v>20</v>
      </c>
      <c r="AA33" s="2">
        <v>42780.984467592592</v>
      </c>
      <c r="AB33" s="2">
        <v>42781.177175925928</v>
      </c>
      <c r="AD33">
        <v>3</v>
      </c>
      <c r="AE33" t="str">
        <f t="shared" ca="1" si="3"/>
        <v>File Access Auditing</v>
      </c>
      <c r="AF33" t="str">
        <f t="shared" ca="1" si="4"/>
        <v>---</v>
      </c>
      <c r="AG33" t="str">
        <f t="shared" ca="1" si="5"/>
        <v>---</v>
      </c>
      <c r="AH33" t="str">
        <f t="shared" ca="1" si="6"/>
        <v>P2</v>
      </c>
    </row>
    <row r="34" spans="1:34" x14ac:dyDescent="0.3">
      <c r="A34">
        <f t="shared" ref="A34:A65" si="8">DAYS360(AA34,$K$104)</f>
        <v>2</v>
      </c>
      <c r="B34">
        <f t="shared" ref="B34:B65" si="9">DAYS360(AB34,$K$104)</f>
        <v>1</v>
      </c>
      <c r="C34" s="4">
        <f t="shared" ca="1" si="7"/>
        <v>95938</v>
      </c>
      <c r="D34">
        <v>95938</v>
      </c>
      <c r="E34" t="s">
        <v>259</v>
      </c>
      <c r="F34" t="s">
        <v>253</v>
      </c>
      <c r="G34" t="s">
        <v>258</v>
      </c>
      <c r="H34" t="s">
        <v>94</v>
      </c>
      <c r="I34" t="s">
        <v>68</v>
      </c>
      <c r="J34" t="s">
        <v>123</v>
      </c>
      <c r="K34" t="str">
        <f t="shared" ref="K34:K65" ca="1" si="10">IFERROR(VLOOKUP($D34,INDIRECT("'" &amp; $K$103 &amp; "'!$C$2:$H$90"),7,FALSE),"NTR")</f>
        <v>NTR</v>
      </c>
      <c r="L34" t="s">
        <v>20</v>
      </c>
      <c r="M34" t="s">
        <v>20</v>
      </c>
      <c r="N34" t="s">
        <v>426</v>
      </c>
      <c r="Q34" t="s">
        <v>82</v>
      </c>
      <c r="S34" t="s">
        <v>269</v>
      </c>
      <c r="T34" t="s">
        <v>36</v>
      </c>
      <c r="U34" t="s">
        <v>50</v>
      </c>
      <c r="V34" t="s">
        <v>82</v>
      </c>
      <c r="W34" t="s">
        <v>95</v>
      </c>
      <c r="X34" t="s">
        <v>257</v>
      </c>
      <c r="Y34" t="s">
        <v>20</v>
      </c>
      <c r="AA34" s="2">
        <v>42781.183379629627</v>
      </c>
      <c r="AB34" s="2">
        <v>42782.321331018517</v>
      </c>
      <c r="AD34">
        <v>6</v>
      </c>
      <c r="AE34" t="str">
        <f t="shared" ref="AE34:AE65" ca="1" si="11">IFERROR(VLOOKUP($D34,INDIRECT("'" &amp; $K$103 &amp; "'!$C$2:$K$90"),3,FALSE),"NTR")</f>
        <v>File Access Auditing</v>
      </c>
      <c r="AF34" t="str">
        <f t="shared" ref="AF34:AF65" ca="1" si="12">IFERROR(VLOOKUP($D34,INDIRECT("'" &amp; $K$103 &amp; "'!$C$2:$T$90"),10,FALSE),"NoTarg")</f>
        <v>---</v>
      </c>
      <c r="AG34" t="str">
        <f t="shared" ref="AG34:AG65" ca="1" si="13">IFERROR(VLOOKUP($D34,INDIRECT("'" &amp; $K$103 &amp; "'!$C$2:$K$90"),9,FALSE),"NoWaive")</f>
        <v>---</v>
      </c>
      <c r="AH34" t="str">
        <f t="shared" ref="AH34:AH65" ca="1" si="14">IFERROR(VLOOKUP($D34,INDIRECT("'" &amp; $K$103 &amp; "'!$C$2:$T$90"),5,FALSE),"NTR")</f>
        <v>unspecified</v>
      </c>
    </row>
    <row r="35" spans="1:34" x14ac:dyDescent="0.3">
      <c r="A35">
        <f t="shared" si="8"/>
        <v>2</v>
      </c>
      <c r="B35">
        <f t="shared" si="9"/>
        <v>1</v>
      </c>
      <c r="C35" s="4">
        <f t="shared" ca="1" si="7"/>
        <v>95973</v>
      </c>
      <c r="D35">
        <v>95973</v>
      </c>
      <c r="E35" t="s">
        <v>438</v>
      </c>
      <c r="F35" t="s">
        <v>253</v>
      </c>
      <c r="G35" t="s">
        <v>256</v>
      </c>
      <c r="H35" t="s">
        <v>94</v>
      </c>
      <c r="I35" t="s">
        <v>68</v>
      </c>
      <c r="J35" t="s">
        <v>123</v>
      </c>
      <c r="K35" t="str">
        <f t="shared" ca="1" si="10"/>
        <v>NTR</v>
      </c>
      <c r="L35" t="s">
        <v>20</v>
      </c>
      <c r="M35" t="s">
        <v>20</v>
      </c>
      <c r="N35" t="s">
        <v>437</v>
      </c>
      <c r="Q35" t="s">
        <v>82</v>
      </c>
      <c r="S35" t="s">
        <v>269</v>
      </c>
      <c r="T35" t="s">
        <v>36</v>
      </c>
      <c r="U35" t="s">
        <v>39</v>
      </c>
      <c r="V35" t="s">
        <v>82</v>
      </c>
      <c r="W35" t="s">
        <v>95</v>
      </c>
      <c r="X35" t="s">
        <v>438</v>
      </c>
      <c r="Y35" t="s">
        <v>20</v>
      </c>
      <c r="AA35" s="2">
        <v>42781.990624999999</v>
      </c>
      <c r="AB35" s="2">
        <v>42782.424849537034</v>
      </c>
      <c r="AD35">
        <v>6</v>
      </c>
      <c r="AE35" t="str">
        <f t="shared" ca="1" si="11"/>
        <v>File Access Auditing</v>
      </c>
      <c r="AF35" t="str">
        <f t="shared" ca="1" si="12"/>
        <v>---</v>
      </c>
      <c r="AG35" t="str">
        <f t="shared" ca="1" si="13"/>
        <v>---</v>
      </c>
      <c r="AH35" t="str">
        <f t="shared" ca="1" si="14"/>
        <v>P2</v>
      </c>
    </row>
    <row r="36" spans="1:34" x14ac:dyDescent="0.3">
      <c r="A36">
        <f t="shared" si="8"/>
        <v>1</v>
      </c>
      <c r="B36">
        <f t="shared" si="9"/>
        <v>1</v>
      </c>
      <c r="C36" s="4">
        <f t="shared" ca="1" si="7"/>
        <v>96117</v>
      </c>
      <c r="D36">
        <v>96117</v>
      </c>
      <c r="E36" t="s">
        <v>113</v>
      </c>
      <c r="F36" t="s">
        <v>253</v>
      </c>
      <c r="G36" t="s">
        <v>256</v>
      </c>
      <c r="H36" t="s">
        <v>156</v>
      </c>
      <c r="J36" t="s">
        <v>123</v>
      </c>
      <c r="K36" t="str">
        <f t="shared" ca="1" si="10"/>
        <v>NTR</v>
      </c>
      <c r="L36" t="s">
        <v>20</v>
      </c>
      <c r="M36" t="s">
        <v>20</v>
      </c>
      <c r="N36" t="s">
        <v>473</v>
      </c>
      <c r="Q36" t="s">
        <v>82</v>
      </c>
      <c r="S36" t="s">
        <v>269</v>
      </c>
      <c r="T36" t="s">
        <v>36</v>
      </c>
      <c r="U36" t="s">
        <v>39</v>
      </c>
      <c r="V36" t="s">
        <v>82</v>
      </c>
      <c r="W36" t="s">
        <v>95</v>
      </c>
      <c r="X36" t="s">
        <v>438</v>
      </c>
      <c r="Y36" t="s">
        <v>20</v>
      </c>
      <c r="AA36" s="2">
        <v>42782.985868055555</v>
      </c>
      <c r="AB36" s="2">
        <v>42782.98641203704</v>
      </c>
      <c r="AD36">
        <v>1</v>
      </c>
      <c r="AE36" t="str">
        <f t="shared" ca="1" si="11"/>
        <v>NTR</v>
      </c>
      <c r="AF36" t="str">
        <f t="shared" ca="1" si="12"/>
        <v>NoTarg</v>
      </c>
      <c r="AG36" t="str">
        <f t="shared" ca="1" si="13"/>
        <v>NoWaive</v>
      </c>
      <c r="AH36" t="str">
        <f t="shared" ca="1" si="14"/>
        <v>NTR</v>
      </c>
    </row>
    <row r="37" spans="1:34" x14ac:dyDescent="0.3">
      <c r="A37">
        <f t="shared" si="8"/>
        <v>0</v>
      </c>
      <c r="B37">
        <f t="shared" si="9"/>
        <v>0</v>
      </c>
      <c r="C37" s="4">
        <f t="shared" ca="1" si="7"/>
        <v>96129</v>
      </c>
      <c r="D37">
        <v>96129</v>
      </c>
      <c r="E37" t="s">
        <v>140</v>
      </c>
      <c r="F37" t="s">
        <v>253</v>
      </c>
      <c r="G37" t="s">
        <v>255</v>
      </c>
      <c r="H37" t="s">
        <v>184</v>
      </c>
      <c r="J37" t="s">
        <v>123</v>
      </c>
      <c r="K37" t="str">
        <f t="shared" ca="1" si="10"/>
        <v>NTR</v>
      </c>
      <c r="L37" t="s">
        <v>20</v>
      </c>
      <c r="M37" t="s">
        <v>20</v>
      </c>
      <c r="N37" t="s">
        <v>474</v>
      </c>
      <c r="Q37" t="s">
        <v>82</v>
      </c>
      <c r="S37" t="s">
        <v>269</v>
      </c>
      <c r="T37" t="s">
        <v>51</v>
      </c>
      <c r="U37" t="s">
        <v>39</v>
      </c>
      <c r="V37" t="s">
        <v>82</v>
      </c>
      <c r="W37" t="s">
        <v>95</v>
      </c>
      <c r="X37" t="s">
        <v>318</v>
      </c>
      <c r="Y37" t="s">
        <v>20</v>
      </c>
      <c r="AA37" s="2">
        <v>42783.145810185182</v>
      </c>
      <c r="AB37" s="2">
        <v>42783.145821759259</v>
      </c>
      <c r="AD37">
        <v>1</v>
      </c>
      <c r="AE37" t="str">
        <f t="shared" ca="1" si="11"/>
        <v>NTR</v>
      </c>
      <c r="AF37" t="str">
        <f t="shared" ca="1" si="12"/>
        <v>NoTarg</v>
      </c>
      <c r="AG37" t="str">
        <f t="shared" ca="1" si="13"/>
        <v>NoWaive</v>
      </c>
      <c r="AH37" t="str">
        <f t="shared" ca="1" si="14"/>
        <v>NTR</v>
      </c>
    </row>
    <row r="38" spans="1:34" x14ac:dyDescent="0.3">
      <c r="A38">
        <f t="shared" si="8"/>
        <v>3</v>
      </c>
      <c r="B38">
        <f t="shared" si="9"/>
        <v>0</v>
      </c>
      <c r="C38" s="4">
        <f t="shared" ca="1" si="7"/>
        <v>95908</v>
      </c>
      <c r="D38">
        <v>95908</v>
      </c>
      <c r="E38" t="s">
        <v>465</v>
      </c>
      <c r="F38" t="s">
        <v>48</v>
      </c>
      <c r="G38" t="s">
        <v>466</v>
      </c>
      <c r="H38" t="s">
        <v>94</v>
      </c>
      <c r="I38" t="s">
        <v>24</v>
      </c>
      <c r="J38" t="s">
        <v>123</v>
      </c>
      <c r="K38" t="str">
        <f t="shared" ca="1" si="10"/>
        <v>NTR</v>
      </c>
      <c r="L38" t="s">
        <v>20</v>
      </c>
      <c r="M38" t="s">
        <v>20</v>
      </c>
      <c r="N38" t="s">
        <v>417</v>
      </c>
      <c r="P38" t="s">
        <v>98</v>
      </c>
      <c r="Q38" t="s">
        <v>21</v>
      </c>
      <c r="S38" t="s">
        <v>269</v>
      </c>
      <c r="T38" t="s">
        <v>36</v>
      </c>
      <c r="U38" t="s">
        <v>35</v>
      </c>
      <c r="V38" t="s">
        <v>29</v>
      </c>
      <c r="W38" t="s">
        <v>44</v>
      </c>
      <c r="X38" t="s">
        <v>47</v>
      </c>
      <c r="Y38" t="s">
        <v>20</v>
      </c>
      <c r="AA38" s="2">
        <v>42780.415937500002</v>
      </c>
      <c r="AB38" s="2">
        <v>42783.090300925927</v>
      </c>
      <c r="AD38">
        <v>19</v>
      </c>
      <c r="AE38" t="str">
        <f t="shared" ca="1" si="11"/>
        <v>Protocols-SMB</v>
      </c>
      <c r="AF38" t="str">
        <f t="shared" ca="1" si="12"/>
        <v>---</v>
      </c>
      <c r="AG38" t="str">
        <f t="shared" ca="1" si="13"/>
        <v>---</v>
      </c>
      <c r="AH38" t="str">
        <f t="shared" ca="1" si="14"/>
        <v>P2</v>
      </c>
    </row>
    <row r="39" spans="1:34" x14ac:dyDescent="0.3">
      <c r="A39">
        <f t="shared" si="8"/>
        <v>1</v>
      </c>
      <c r="B39">
        <f t="shared" si="9"/>
        <v>0</v>
      </c>
      <c r="C39" s="4">
        <f t="shared" ca="1" si="7"/>
        <v>96111</v>
      </c>
      <c r="D39">
        <v>96111</v>
      </c>
      <c r="E39" t="s">
        <v>465</v>
      </c>
      <c r="F39" t="s">
        <v>48</v>
      </c>
      <c r="G39" t="s">
        <v>466</v>
      </c>
      <c r="H39" t="s">
        <v>156</v>
      </c>
      <c r="J39" t="s">
        <v>123</v>
      </c>
      <c r="K39" t="str">
        <f t="shared" ca="1" si="10"/>
        <v>NTR</v>
      </c>
      <c r="L39" t="s">
        <v>20</v>
      </c>
      <c r="M39" t="s">
        <v>20</v>
      </c>
      <c r="N39" t="s">
        <v>454</v>
      </c>
      <c r="Q39" t="s">
        <v>21</v>
      </c>
      <c r="S39" t="s">
        <v>269</v>
      </c>
      <c r="T39" t="s">
        <v>36</v>
      </c>
      <c r="U39" t="s">
        <v>35</v>
      </c>
      <c r="V39" t="s">
        <v>29</v>
      </c>
      <c r="W39" t="s">
        <v>44</v>
      </c>
      <c r="X39" t="s">
        <v>47</v>
      </c>
      <c r="Y39" t="s">
        <v>20</v>
      </c>
      <c r="AA39" s="2">
        <v>42782.613900462966</v>
      </c>
      <c r="AB39" s="2">
        <v>42783.085497685184</v>
      </c>
      <c r="AD39">
        <v>4</v>
      </c>
      <c r="AE39" t="str">
        <f t="shared" ca="1" si="11"/>
        <v>NTR</v>
      </c>
      <c r="AF39" t="str">
        <f t="shared" ca="1" si="12"/>
        <v>NoTarg</v>
      </c>
      <c r="AG39" t="str">
        <f t="shared" ca="1" si="13"/>
        <v>NoWaive</v>
      </c>
      <c r="AH39" t="str">
        <f t="shared" ca="1" si="14"/>
        <v>NTR</v>
      </c>
    </row>
    <row r="40" spans="1:34" x14ac:dyDescent="0.3">
      <c r="A40">
        <f t="shared" si="8"/>
        <v>10</v>
      </c>
      <c r="B40">
        <f t="shared" si="9"/>
        <v>3</v>
      </c>
      <c r="C40" s="4">
        <f t="shared" ca="1" si="7"/>
        <v>95559</v>
      </c>
      <c r="D40">
        <v>95559</v>
      </c>
      <c r="E40" t="s">
        <v>179</v>
      </c>
      <c r="F40" t="s">
        <v>48</v>
      </c>
      <c r="G40" t="s">
        <v>180</v>
      </c>
      <c r="H40" t="s">
        <v>94</v>
      </c>
      <c r="I40" t="s">
        <v>247</v>
      </c>
      <c r="J40" t="s">
        <v>123</v>
      </c>
      <c r="K40" t="str">
        <f t="shared" ca="1" si="10"/>
        <v>NTR</v>
      </c>
      <c r="L40" t="s">
        <v>20</v>
      </c>
      <c r="M40" t="s">
        <v>20</v>
      </c>
      <c r="N40" t="s">
        <v>332</v>
      </c>
      <c r="Q40" t="s">
        <v>82</v>
      </c>
      <c r="S40" t="s">
        <v>269</v>
      </c>
      <c r="T40" t="s">
        <v>23</v>
      </c>
      <c r="U40" t="s">
        <v>50</v>
      </c>
      <c r="V40" t="s">
        <v>29</v>
      </c>
      <c r="W40" t="s">
        <v>44</v>
      </c>
      <c r="X40" t="s">
        <v>41</v>
      </c>
      <c r="Y40" t="s">
        <v>20</v>
      </c>
      <c r="AA40" s="2">
        <v>42773.50571759259</v>
      </c>
      <c r="AB40" s="2">
        <v>42780.553229166668</v>
      </c>
      <c r="AD40">
        <v>2</v>
      </c>
      <c r="AE40" t="str">
        <f t="shared" ca="1" si="11"/>
        <v>FileSystem Management (IAS)</v>
      </c>
      <c r="AF40" t="str">
        <f t="shared" ca="1" si="12"/>
        <v>---</v>
      </c>
      <c r="AG40" t="str">
        <f t="shared" ca="1" si="13"/>
        <v>---</v>
      </c>
      <c r="AH40" t="str">
        <f t="shared" ca="1" si="14"/>
        <v>P2</v>
      </c>
    </row>
    <row r="41" spans="1:34" x14ac:dyDescent="0.3">
      <c r="A41">
        <f t="shared" si="8"/>
        <v>99</v>
      </c>
      <c r="B41">
        <f t="shared" si="9"/>
        <v>1</v>
      </c>
      <c r="C41" s="4">
        <f t="shared" ca="1" si="7"/>
        <v>91994</v>
      </c>
      <c r="D41">
        <v>91994</v>
      </c>
      <c r="E41" t="s">
        <v>414</v>
      </c>
      <c r="F41" t="s">
        <v>215</v>
      </c>
      <c r="G41" t="s">
        <v>415</v>
      </c>
      <c r="H41" t="s">
        <v>184</v>
      </c>
      <c r="I41" t="s">
        <v>81</v>
      </c>
      <c r="J41" t="s">
        <v>123</v>
      </c>
      <c r="K41" t="str">
        <f t="shared" ca="1" si="10"/>
        <v>NTR</v>
      </c>
      <c r="L41" t="s">
        <v>20</v>
      </c>
      <c r="M41" t="s">
        <v>20</v>
      </c>
      <c r="N41" t="s">
        <v>362</v>
      </c>
      <c r="Q41" t="s">
        <v>82</v>
      </c>
      <c r="S41" t="s">
        <v>269</v>
      </c>
      <c r="T41" t="s">
        <v>36</v>
      </c>
      <c r="U41" t="s">
        <v>22</v>
      </c>
      <c r="V41" t="s">
        <v>82</v>
      </c>
      <c r="W41" t="s">
        <v>54</v>
      </c>
      <c r="X41" t="s">
        <v>272</v>
      </c>
      <c r="Y41" t="s">
        <v>20</v>
      </c>
      <c r="AA41" s="2">
        <v>42682.225185185183</v>
      </c>
      <c r="AB41" s="2">
        <v>42782.140324074076</v>
      </c>
      <c r="AC41" t="s">
        <v>402</v>
      </c>
      <c r="AD41">
        <v>5</v>
      </c>
      <c r="AE41" t="str">
        <f t="shared" ca="1" si="11"/>
        <v>Performance Monitor</v>
      </c>
      <c r="AF41" t="str">
        <f t="shared" ca="1" si="12"/>
        <v>---</v>
      </c>
      <c r="AG41" t="str">
        <f t="shared" ca="1" si="13"/>
        <v>---</v>
      </c>
      <c r="AH41" t="str">
        <f t="shared" ca="1" si="14"/>
        <v>P0</v>
      </c>
    </row>
    <row r="42" spans="1:34" x14ac:dyDescent="0.3">
      <c r="A42">
        <f t="shared" si="8"/>
        <v>8</v>
      </c>
      <c r="B42">
        <f t="shared" si="9"/>
        <v>1</v>
      </c>
      <c r="C42" s="4">
        <f t="shared" ca="1" si="7"/>
        <v>95656</v>
      </c>
      <c r="D42">
        <v>95656</v>
      </c>
      <c r="E42" t="s">
        <v>463</v>
      </c>
      <c r="F42" t="s">
        <v>28</v>
      </c>
      <c r="G42" t="s">
        <v>464</v>
      </c>
      <c r="H42" t="s">
        <v>94</v>
      </c>
      <c r="J42" t="s">
        <v>123</v>
      </c>
      <c r="K42" t="str">
        <f t="shared" ca="1" si="10"/>
        <v>NTR</v>
      </c>
      <c r="L42" t="s">
        <v>20</v>
      </c>
      <c r="M42" t="s">
        <v>467</v>
      </c>
      <c r="N42" t="s">
        <v>468</v>
      </c>
      <c r="P42" t="s">
        <v>469</v>
      </c>
      <c r="Q42" t="s">
        <v>470</v>
      </c>
      <c r="R42" t="s">
        <v>82</v>
      </c>
      <c r="S42" t="s">
        <v>269</v>
      </c>
      <c r="T42" t="s">
        <v>51</v>
      </c>
      <c r="U42" t="s">
        <v>39</v>
      </c>
      <c r="V42" t="s">
        <v>82</v>
      </c>
      <c r="W42" t="s">
        <v>54</v>
      </c>
      <c r="X42" t="s">
        <v>281</v>
      </c>
      <c r="Y42" t="s">
        <v>20</v>
      </c>
      <c r="AA42" s="2">
        <v>42775.080289351848</v>
      </c>
      <c r="AB42" s="2">
        <v>42782.962754629632</v>
      </c>
      <c r="AC42" t="s">
        <v>471</v>
      </c>
      <c r="AD42">
        <v>9</v>
      </c>
      <c r="AE42" t="str">
        <f t="shared" ca="1" si="11"/>
        <v>NTR</v>
      </c>
      <c r="AF42" t="str">
        <f t="shared" ca="1" si="12"/>
        <v>NoTarg</v>
      </c>
      <c r="AG42" t="str">
        <f t="shared" ca="1" si="13"/>
        <v>NoWaive</v>
      </c>
      <c r="AH42" t="str">
        <f t="shared" ca="1" si="14"/>
        <v>NTR</v>
      </c>
    </row>
    <row r="43" spans="1:34" x14ac:dyDescent="0.3">
      <c r="A43">
        <f t="shared" si="8"/>
        <v>4</v>
      </c>
      <c r="B43">
        <f t="shared" si="9"/>
        <v>1</v>
      </c>
      <c r="C43" s="4">
        <f t="shared" ca="1" si="7"/>
        <v>95777</v>
      </c>
      <c r="D43">
        <v>95777</v>
      </c>
      <c r="E43" t="s">
        <v>139</v>
      </c>
      <c r="F43" t="s">
        <v>28</v>
      </c>
      <c r="G43" t="s">
        <v>53</v>
      </c>
      <c r="H43" t="s">
        <v>184</v>
      </c>
      <c r="I43" t="s">
        <v>245</v>
      </c>
      <c r="J43" t="s">
        <v>123</v>
      </c>
      <c r="K43" t="str">
        <f t="shared" ca="1" si="10"/>
        <v>NTR</v>
      </c>
      <c r="L43" t="s">
        <v>20</v>
      </c>
      <c r="M43" t="s">
        <v>276</v>
      </c>
      <c r="N43" t="s">
        <v>378</v>
      </c>
      <c r="O43">
        <v>13235</v>
      </c>
      <c r="P43" t="s">
        <v>168</v>
      </c>
      <c r="Q43" t="s">
        <v>287</v>
      </c>
      <c r="R43" t="s">
        <v>82</v>
      </c>
      <c r="S43" t="s">
        <v>269</v>
      </c>
      <c r="T43" t="s">
        <v>36</v>
      </c>
      <c r="U43" t="s">
        <v>35</v>
      </c>
      <c r="V43" t="s">
        <v>37</v>
      </c>
      <c r="W43" t="s">
        <v>26</v>
      </c>
      <c r="X43" t="s">
        <v>208</v>
      </c>
      <c r="Y43" t="s">
        <v>20</v>
      </c>
      <c r="AA43" s="2">
        <v>42779.099027777775</v>
      </c>
      <c r="AB43" s="2">
        <v>42782.597719907404</v>
      </c>
      <c r="AC43" t="s">
        <v>450</v>
      </c>
      <c r="AD43">
        <v>1</v>
      </c>
      <c r="AE43" t="str">
        <f t="shared" ca="1" si="11"/>
        <v>Platform Software</v>
      </c>
      <c r="AF43" t="str">
        <f t="shared" ca="1" si="12"/>
        <v>Avitus_1.4.0.55-20170215</v>
      </c>
      <c r="AG43" t="str">
        <f t="shared" ca="1" si="13"/>
        <v>---</v>
      </c>
      <c r="AH43" t="str">
        <f t="shared" ca="1" si="14"/>
        <v>P0</v>
      </c>
    </row>
    <row r="44" spans="1:34" x14ac:dyDescent="0.3">
      <c r="A44">
        <f t="shared" si="8"/>
        <v>4</v>
      </c>
      <c r="B44">
        <f t="shared" si="9"/>
        <v>1</v>
      </c>
      <c r="C44" s="4">
        <f t="shared" ca="1" si="7"/>
        <v>95813</v>
      </c>
      <c r="D44">
        <v>95813</v>
      </c>
      <c r="E44" t="s">
        <v>33</v>
      </c>
      <c r="F44" t="s">
        <v>28</v>
      </c>
      <c r="G44" t="s">
        <v>34</v>
      </c>
      <c r="H44" t="s">
        <v>94</v>
      </c>
      <c r="J44" t="s">
        <v>123</v>
      </c>
      <c r="K44" t="str">
        <f t="shared" ca="1" si="10"/>
        <v>NTR</v>
      </c>
      <c r="L44" t="s">
        <v>20</v>
      </c>
      <c r="M44" t="s">
        <v>20</v>
      </c>
      <c r="N44" t="s">
        <v>288</v>
      </c>
      <c r="P44" t="s">
        <v>38</v>
      </c>
      <c r="Q44" t="s">
        <v>287</v>
      </c>
      <c r="R44" t="s">
        <v>419</v>
      </c>
      <c r="S44" t="s">
        <v>269</v>
      </c>
      <c r="T44" t="s">
        <v>51</v>
      </c>
      <c r="U44" t="s">
        <v>22</v>
      </c>
      <c r="V44" t="s">
        <v>82</v>
      </c>
      <c r="W44" t="s">
        <v>54</v>
      </c>
      <c r="X44" t="s">
        <v>33</v>
      </c>
      <c r="Y44" t="s">
        <v>20</v>
      </c>
      <c r="AA44" s="2">
        <v>42779.504027777781</v>
      </c>
      <c r="AB44" s="2">
        <v>42782.599293981482</v>
      </c>
      <c r="AC44" t="s">
        <v>170</v>
      </c>
      <c r="AD44">
        <v>1</v>
      </c>
      <c r="AE44" t="str">
        <f t="shared" ca="1" si="11"/>
        <v>Platform Software</v>
      </c>
      <c r="AF44" t="str">
        <f t="shared" ca="1" si="12"/>
        <v>---</v>
      </c>
      <c r="AG44" t="str">
        <f t="shared" ca="1" si="13"/>
        <v>---</v>
      </c>
      <c r="AH44" t="str">
        <f t="shared" ca="1" si="14"/>
        <v>P2</v>
      </c>
    </row>
    <row r="45" spans="1:34" x14ac:dyDescent="0.3">
      <c r="A45">
        <f t="shared" si="8"/>
        <v>4</v>
      </c>
      <c r="B45">
        <f t="shared" si="9"/>
        <v>1</v>
      </c>
      <c r="C45" s="4">
        <f t="shared" ca="1" si="7"/>
        <v>95826</v>
      </c>
      <c r="D45">
        <v>95826</v>
      </c>
      <c r="E45" t="s">
        <v>246</v>
      </c>
      <c r="F45" t="s">
        <v>28</v>
      </c>
      <c r="G45" t="s">
        <v>375</v>
      </c>
      <c r="H45" t="s">
        <v>184</v>
      </c>
      <c r="I45" t="s">
        <v>81</v>
      </c>
      <c r="J45" t="s">
        <v>123</v>
      </c>
      <c r="K45" t="str">
        <f t="shared" ca="1" si="10"/>
        <v>NTR</v>
      </c>
      <c r="L45" t="s">
        <v>20</v>
      </c>
      <c r="M45" t="s">
        <v>20</v>
      </c>
      <c r="N45" t="s">
        <v>379</v>
      </c>
      <c r="P45" t="s">
        <v>451</v>
      </c>
      <c r="Q45" t="s">
        <v>287</v>
      </c>
      <c r="R45" t="s">
        <v>82</v>
      </c>
      <c r="S45" t="s">
        <v>269</v>
      </c>
      <c r="T45" t="s">
        <v>36</v>
      </c>
      <c r="U45" t="s">
        <v>22</v>
      </c>
      <c r="V45" t="s">
        <v>82</v>
      </c>
      <c r="W45" t="s">
        <v>54</v>
      </c>
      <c r="X45" t="s">
        <v>108</v>
      </c>
      <c r="Y45" t="s">
        <v>20</v>
      </c>
      <c r="AA45" s="2">
        <v>42779.683287037034</v>
      </c>
      <c r="AB45" s="2">
        <v>42782.605775462966</v>
      </c>
      <c r="AC45" t="s">
        <v>170</v>
      </c>
      <c r="AD45">
        <v>2</v>
      </c>
      <c r="AE45" t="str">
        <f t="shared" ca="1" si="11"/>
        <v>Platform Software</v>
      </c>
      <c r="AF45" t="str">
        <f t="shared" ca="1" si="12"/>
        <v>---</v>
      </c>
      <c r="AG45" t="str">
        <f t="shared" ca="1" si="13"/>
        <v>---</v>
      </c>
      <c r="AH45" t="str">
        <f t="shared" ca="1" si="14"/>
        <v>P0</v>
      </c>
    </row>
    <row r="46" spans="1:34" x14ac:dyDescent="0.3">
      <c r="A46">
        <f t="shared" si="8"/>
        <v>4</v>
      </c>
      <c r="B46">
        <f t="shared" si="9"/>
        <v>3</v>
      </c>
      <c r="C46" s="4">
        <f t="shared" ca="1" si="7"/>
        <v>95827</v>
      </c>
      <c r="D46">
        <v>95827</v>
      </c>
      <c r="E46" t="s">
        <v>222</v>
      </c>
      <c r="F46" t="s">
        <v>28</v>
      </c>
      <c r="G46" t="s">
        <v>144</v>
      </c>
      <c r="H46" t="s">
        <v>184</v>
      </c>
      <c r="I46" t="s">
        <v>247</v>
      </c>
      <c r="J46" t="s">
        <v>123</v>
      </c>
      <c r="K46" t="str">
        <f t="shared" ca="1" si="10"/>
        <v>NTR</v>
      </c>
      <c r="L46" t="s">
        <v>20</v>
      </c>
      <c r="M46" t="s">
        <v>20</v>
      </c>
      <c r="N46" t="s">
        <v>381</v>
      </c>
      <c r="P46" t="s">
        <v>206</v>
      </c>
      <c r="Q46" t="s">
        <v>287</v>
      </c>
      <c r="R46" t="s">
        <v>82</v>
      </c>
      <c r="S46" t="s">
        <v>269</v>
      </c>
      <c r="T46" t="s">
        <v>36</v>
      </c>
      <c r="U46" t="s">
        <v>35</v>
      </c>
      <c r="V46" t="s">
        <v>29</v>
      </c>
      <c r="W46" t="s">
        <v>52</v>
      </c>
      <c r="X46" t="s">
        <v>108</v>
      </c>
      <c r="Y46" t="s">
        <v>20</v>
      </c>
      <c r="AA46" s="2">
        <v>42779.683645833335</v>
      </c>
      <c r="AB46" s="2">
        <v>42780.180324074077</v>
      </c>
      <c r="AC46" t="s">
        <v>382</v>
      </c>
      <c r="AD46">
        <v>2</v>
      </c>
      <c r="AE46" t="str">
        <f t="shared" ca="1" si="11"/>
        <v>Platform Software</v>
      </c>
      <c r="AF46" t="str">
        <f t="shared" ca="1" si="12"/>
        <v>---</v>
      </c>
      <c r="AG46" t="str">
        <f t="shared" ca="1" si="13"/>
        <v>---</v>
      </c>
      <c r="AH46" t="str">
        <f t="shared" ca="1" si="14"/>
        <v>P0</v>
      </c>
    </row>
    <row r="47" spans="1:34" x14ac:dyDescent="0.3">
      <c r="A47">
        <f t="shared" si="8"/>
        <v>4</v>
      </c>
      <c r="B47">
        <f t="shared" si="9"/>
        <v>2</v>
      </c>
      <c r="C47" s="4">
        <f t="shared" ca="1" si="7"/>
        <v>95828</v>
      </c>
      <c r="D47">
        <v>95828</v>
      </c>
      <c r="E47" t="s">
        <v>124</v>
      </c>
      <c r="F47" t="s">
        <v>28</v>
      </c>
      <c r="G47" t="s">
        <v>102</v>
      </c>
      <c r="H47" t="s">
        <v>94</v>
      </c>
      <c r="I47" t="s">
        <v>30</v>
      </c>
      <c r="J47" t="s">
        <v>123</v>
      </c>
      <c r="K47" t="str">
        <f t="shared" ca="1" si="10"/>
        <v>NTR</v>
      </c>
      <c r="L47" t="s">
        <v>20</v>
      </c>
      <c r="M47" t="s">
        <v>278</v>
      </c>
      <c r="N47" t="s">
        <v>383</v>
      </c>
      <c r="P47" t="s">
        <v>196</v>
      </c>
      <c r="Q47" t="s">
        <v>287</v>
      </c>
      <c r="R47" t="s">
        <v>82</v>
      </c>
      <c r="S47" t="s">
        <v>269</v>
      </c>
      <c r="T47" t="s">
        <v>36</v>
      </c>
      <c r="U47" t="s">
        <v>35</v>
      </c>
      <c r="V47" t="s">
        <v>29</v>
      </c>
      <c r="W47" t="s">
        <v>65</v>
      </c>
      <c r="X47" t="s">
        <v>108</v>
      </c>
      <c r="Y47" t="s">
        <v>100</v>
      </c>
      <c r="AA47" s="2">
        <v>42779.683969907404</v>
      </c>
      <c r="AB47" s="2">
        <v>42781.663888888892</v>
      </c>
      <c r="AC47" t="s">
        <v>384</v>
      </c>
      <c r="AD47">
        <v>3</v>
      </c>
      <c r="AE47" t="str">
        <f t="shared" ca="1" si="11"/>
        <v>Platform Software</v>
      </c>
      <c r="AF47" t="str">
        <f t="shared" ca="1" si="12"/>
        <v>Avitus_1.4.0.56-20170222</v>
      </c>
      <c r="AG47" t="str">
        <f t="shared" ca="1" si="13"/>
        <v>---</v>
      </c>
      <c r="AH47" t="str">
        <f t="shared" ca="1" si="14"/>
        <v>P2</v>
      </c>
    </row>
    <row r="48" spans="1:34" x14ac:dyDescent="0.3">
      <c r="A48">
        <f t="shared" si="8"/>
        <v>4</v>
      </c>
      <c r="B48">
        <f t="shared" si="9"/>
        <v>4</v>
      </c>
      <c r="C48" s="4">
        <f t="shared" ca="1" si="7"/>
        <v>95829</v>
      </c>
      <c r="D48">
        <v>95829</v>
      </c>
      <c r="E48" t="s">
        <v>27</v>
      </c>
      <c r="F48" t="s">
        <v>28</v>
      </c>
      <c r="G48" t="s">
        <v>376</v>
      </c>
      <c r="H48" t="s">
        <v>184</v>
      </c>
      <c r="I48" t="s">
        <v>245</v>
      </c>
      <c r="J48" t="s">
        <v>123</v>
      </c>
      <c r="K48" t="str">
        <f t="shared" ca="1" si="10"/>
        <v>NTR</v>
      </c>
      <c r="L48" t="s">
        <v>20</v>
      </c>
      <c r="M48" t="s">
        <v>278</v>
      </c>
      <c r="N48" t="s">
        <v>385</v>
      </c>
      <c r="P48" t="s">
        <v>196</v>
      </c>
      <c r="Q48" t="s">
        <v>287</v>
      </c>
      <c r="R48" t="s">
        <v>82</v>
      </c>
      <c r="S48" t="s">
        <v>269</v>
      </c>
      <c r="T48" t="s">
        <v>36</v>
      </c>
      <c r="U48" t="s">
        <v>35</v>
      </c>
      <c r="V48" t="s">
        <v>279</v>
      </c>
      <c r="W48" t="s">
        <v>32</v>
      </c>
      <c r="X48" t="s">
        <v>108</v>
      </c>
      <c r="Y48" t="s">
        <v>103</v>
      </c>
      <c r="AA48" s="2">
        <v>42779.684513888889</v>
      </c>
      <c r="AB48" s="2">
        <v>42779.698946759258</v>
      </c>
      <c r="AC48" t="s">
        <v>386</v>
      </c>
      <c r="AD48">
        <v>2</v>
      </c>
      <c r="AE48" t="str">
        <f t="shared" ca="1" si="11"/>
        <v>Platform Software</v>
      </c>
      <c r="AF48" t="str">
        <f t="shared" ca="1" si="12"/>
        <v>Avitus_1.4.0.56-20170222</v>
      </c>
      <c r="AG48" t="str">
        <f t="shared" ca="1" si="13"/>
        <v>---</v>
      </c>
      <c r="AH48" t="str">
        <f t="shared" ca="1" si="14"/>
        <v>P0</v>
      </c>
    </row>
    <row r="49" spans="1:34" x14ac:dyDescent="0.3">
      <c r="A49">
        <f t="shared" si="8"/>
        <v>4</v>
      </c>
      <c r="B49">
        <f t="shared" si="9"/>
        <v>4</v>
      </c>
      <c r="C49" s="4">
        <f t="shared" ca="1" si="7"/>
        <v>95840</v>
      </c>
      <c r="D49">
        <v>95840</v>
      </c>
      <c r="E49" t="s">
        <v>185</v>
      </c>
      <c r="F49" t="s">
        <v>28</v>
      </c>
      <c r="G49" t="s">
        <v>34</v>
      </c>
      <c r="H49" t="s">
        <v>184</v>
      </c>
      <c r="I49" t="s">
        <v>81</v>
      </c>
      <c r="J49" t="s">
        <v>123</v>
      </c>
      <c r="K49" t="str">
        <f t="shared" ca="1" si="10"/>
        <v>NTR</v>
      </c>
      <c r="L49" t="s">
        <v>20</v>
      </c>
      <c r="M49" t="s">
        <v>278</v>
      </c>
      <c r="N49" t="s">
        <v>387</v>
      </c>
      <c r="P49" t="s">
        <v>196</v>
      </c>
      <c r="Q49" t="s">
        <v>287</v>
      </c>
      <c r="R49" t="s">
        <v>82</v>
      </c>
      <c r="S49" t="s">
        <v>269</v>
      </c>
      <c r="T49" t="s">
        <v>36</v>
      </c>
      <c r="U49" t="s">
        <v>35</v>
      </c>
      <c r="V49" t="s">
        <v>82</v>
      </c>
      <c r="W49" t="s">
        <v>93</v>
      </c>
      <c r="X49" t="s">
        <v>108</v>
      </c>
      <c r="Y49" t="s">
        <v>103</v>
      </c>
      <c r="AA49" s="2">
        <v>42779.718136574076</v>
      </c>
      <c r="AB49" s="2">
        <v>42779.720856481479</v>
      </c>
      <c r="AC49" t="s">
        <v>280</v>
      </c>
      <c r="AD49">
        <v>1</v>
      </c>
      <c r="AE49" t="str">
        <f t="shared" ca="1" si="11"/>
        <v>Platform Software</v>
      </c>
      <c r="AF49" t="str">
        <f t="shared" ca="1" si="12"/>
        <v>Avitus_1.4.0.56-20170222</v>
      </c>
      <c r="AG49" t="str">
        <f t="shared" ca="1" si="13"/>
        <v>---</v>
      </c>
      <c r="AH49" t="str">
        <f t="shared" ca="1" si="14"/>
        <v>P0</v>
      </c>
    </row>
    <row r="50" spans="1:34" x14ac:dyDescent="0.3">
      <c r="A50">
        <f t="shared" si="8"/>
        <v>2</v>
      </c>
      <c r="B50">
        <f t="shared" si="9"/>
        <v>1</v>
      </c>
      <c r="C50" s="4">
        <f t="shared" ca="1" si="7"/>
        <v>95955</v>
      </c>
      <c r="D50">
        <v>95955</v>
      </c>
      <c r="E50" t="s">
        <v>409</v>
      </c>
      <c r="F50" t="s">
        <v>28</v>
      </c>
      <c r="G50" t="s">
        <v>144</v>
      </c>
      <c r="H50" t="s">
        <v>184</v>
      </c>
      <c r="J50" t="s">
        <v>123</v>
      </c>
      <c r="K50" t="str">
        <f t="shared" ca="1" si="10"/>
        <v>NTR</v>
      </c>
      <c r="L50" t="s">
        <v>20</v>
      </c>
      <c r="M50" t="s">
        <v>20</v>
      </c>
      <c r="N50" t="s">
        <v>424</v>
      </c>
      <c r="P50" t="s">
        <v>196</v>
      </c>
      <c r="Q50" t="s">
        <v>287</v>
      </c>
      <c r="R50" t="s">
        <v>419</v>
      </c>
      <c r="S50" t="s">
        <v>269</v>
      </c>
      <c r="T50" t="s">
        <v>36</v>
      </c>
      <c r="U50" t="s">
        <v>39</v>
      </c>
      <c r="V50" t="s">
        <v>82</v>
      </c>
      <c r="W50" t="s">
        <v>93</v>
      </c>
      <c r="X50" t="s">
        <v>285</v>
      </c>
      <c r="Y50" t="s">
        <v>20</v>
      </c>
      <c r="AA50" s="2">
        <v>42781.48096064815</v>
      </c>
      <c r="AB50" s="2">
        <v>42782.602013888885</v>
      </c>
      <c r="AC50" t="s">
        <v>170</v>
      </c>
      <c r="AD50">
        <v>2</v>
      </c>
      <c r="AE50" t="str">
        <f t="shared" ca="1" si="11"/>
        <v>Platform Software</v>
      </c>
      <c r="AF50" t="str">
        <f t="shared" ca="1" si="12"/>
        <v>---</v>
      </c>
      <c r="AG50" t="str">
        <f t="shared" ca="1" si="13"/>
        <v>---</v>
      </c>
      <c r="AH50" t="str">
        <f t="shared" ca="1" si="14"/>
        <v>P0</v>
      </c>
    </row>
    <row r="51" spans="1:34" x14ac:dyDescent="0.3">
      <c r="A51">
        <f t="shared" si="8"/>
        <v>1</v>
      </c>
      <c r="B51">
        <f t="shared" si="9"/>
        <v>1</v>
      </c>
      <c r="C51" s="4">
        <f t="shared" ca="1" si="7"/>
        <v>95990</v>
      </c>
      <c r="D51">
        <v>95990</v>
      </c>
      <c r="E51" t="s">
        <v>139</v>
      </c>
      <c r="F51" t="s">
        <v>28</v>
      </c>
      <c r="G51" t="s">
        <v>53</v>
      </c>
      <c r="H51" t="s">
        <v>94</v>
      </c>
      <c r="J51" t="s">
        <v>123</v>
      </c>
      <c r="K51" t="str">
        <f t="shared" ca="1" si="10"/>
        <v>NTR</v>
      </c>
      <c r="L51" t="s">
        <v>20</v>
      </c>
      <c r="M51" t="s">
        <v>278</v>
      </c>
      <c r="N51" t="s">
        <v>418</v>
      </c>
      <c r="P51" t="s">
        <v>168</v>
      </c>
      <c r="Q51" t="s">
        <v>287</v>
      </c>
      <c r="R51" t="s">
        <v>419</v>
      </c>
      <c r="S51" t="s">
        <v>269</v>
      </c>
      <c r="T51" t="s">
        <v>51</v>
      </c>
      <c r="U51" t="s">
        <v>39</v>
      </c>
      <c r="V51" t="s">
        <v>82</v>
      </c>
      <c r="W51" t="s">
        <v>54</v>
      </c>
      <c r="X51" t="s">
        <v>139</v>
      </c>
      <c r="Y51" t="s">
        <v>20</v>
      </c>
      <c r="AA51" s="2">
        <v>42782.148425925923</v>
      </c>
      <c r="AB51" s="2">
        <v>42782.576284722221</v>
      </c>
      <c r="AC51" t="s">
        <v>450</v>
      </c>
      <c r="AD51">
        <v>3</v>
      </c>
      <c r="AE51" t="str">
        <f t="shared" ca="1" si="11"/>
        <v>Platform Software</v>
      </c>
      <c r="AF51" t="str">
        <f t="shared" ca="1" si="12"/>
        <v>---</v>
      </c>
      <c r="AG51" t="str">
        <f t="shared" ca="1" si="13"/>
        <v>---</v>
      </c>
      <c r="AH51" t="str">
        <f t="shared" ca="1" si="14"/>
        <v>P2</v>
      </c>
    </row>
    <row r="52" spans="1:34" x14ac:dyDescent="0.3">
      <c r="A52">
        <f t="shared" si="8"/>
        <v>17</v>
      </c>
      <c r="B52">
        <f t="shared" si="9"/>
        <v>8</v>
      </c>
      <c r="C52" s="4">
        <f t="shared" ca="1" si="7"/>
        <v>95185</v>
      </c>
      <c r="D52">
        <v>95185</v>
      </c>
      <c r="E52" t="s">
        <v>108</v>
      </c>
      <c r="F52" t="s">
        <v>28</v>
      </c>
      <c r="G52" t="s">
        <v>49</v>
      </c>
      <c r="H52" t="s">
        <v>184</v>
      </c>
      <c r="J52" t="s">
        <v>123</v>
      </c>
      <c r="K52" t="str">
        <f t="shared" ca="1" si="10"/>
        <v>NTR</v>
      </c>
      <c r="L52" t="s">
        <v>20</v>
      </c>
      <c r="M52" t="s">
        <v>20</v>
      </c>
      <c r="N52" t="s">
        <v>219</v>
      </c>
      <c r="Q52" t="s">
        <v>21</v>
      </c>
      <c r="S52" t="s">
        <v>269</v>
      </c>
      <c r="T52" t="s">
        <v>36</v>
      </c>
      <c r="U52" t="s">
        <v>35</v>
      </c>
      <c r="V52" t="s">
        <v>29</v>
      </c>
      <c r="W52" t="s">
        <v>44</v>
      </c>
      <c r="X52" t="s">
        <v>116</v>
      </c>
      <c r="Y52" t="s">
        <v>20</v>
      </c>
      <c r="AA52" s="2">
        <v>42765.331388888888</v>
      </c>
      <c r="AB52" s="2">
        <v>42775.459340277775</v>
      </c>
      <c r="AC52" t="s">
        <v>233</v>
      </c>
      <c r="AD52">
        <v>17</v>
      </c>
      <c r="AE52" t="str">
        <f t="shared" ca="1" si="11"/>
        <v>Platform Software</v>
      </c>
      <c r="AF52" t="str">
        <f t="shared" ca="1" si="12"/>
        <v>---</v>
      </c>
      <c r="AG52" t="str">
        <f t="shared" ca="1" si="13"/>
        <v>---</v>
      </c>
      <c r="AH52" t="str">
        <f t="shared" ca="1" si="14"/>
        <v>P0</v>
      </c>
    </row>
    <row r="53" spans="1:34" x14ac:dyDescent="0.3">
      <c r="A53">
        <f t="shared" si="8"/>
        <v>4</v>
      </c>
      <c r="B53">
        <f t="shared" si="9"/>
        <v>0</v>
      </c>
      <c r="C53" s="4">
        <f t="shared" ca="1" si="7"/>
        <v>95839</v>
      </c>
      <c r="D53">
        <v>95839</v>
      </c>
      <c r="E53" t="s">
        <v>246</v>
      </c>
      <c r="F53" t="s">
        <v>28</v>
      </c>
      <c r="G53" t="s">
        <v>396</v>
      </c>
      <c r="H53" t="s">
        <v>156</v>
      </c>
      <c r="J53" t="s">
        <v>123</v>
      </c>
      <c r="K53" t="str">
        <f t="shared" ca="1" si="10"/>
        <v>NTR</v>
      </c>
      <c r="L53" t="s">
        <v>20</v>
      </c>
      <c r="M53" t="s">
        <v>20</v>
      </c>
      <c r="N53" t="s">
        <v>388</v>
      </c>
      <c r="Q53" t="s">
        <v>21</v>
      </c>
      <c r="S53" t="s">
        <v>269</v>
      </c>
      <c r="T53" t="s">
        <v>36</v>
      </c>
      <c r="U53" t="s">
        <v>22</v>
      </c>
      <c r="V53" t="s">
        <v>29</v>
      </c>
      <c r="W53" t="s">
        <v>54</v>
      </c>
      <c r="X53" t="s">
        <v>389</v>
      </c>
      <c r="Y53" t="s">
        <v>20</v>
      </c>
      <c r="AA53" s="2">
        <v>42779.692604166667</v>
      </c>
      <c r="AB53" s="2">
        <v>42783.048645833333</v>
      </c>
      <c r="AC53" t="s">
        <v>453</v>
      </c>
      <c r="AD53">
        <v>10</v>
      </c>
      <c r="AE53" t="str">
        <f t="shared" ca="1" si="11"/>
        <v>Platform Software</v>
      </c>
      <c r="AF53" t="str">
        <f t="shared" ca="1" si="12"/>
        <v>---</v>
      </c>
      <c r="AG53" t="str">
        <f t="shared" ca="1" si="13"/>
        <v>---</v>
      </c>
      <c r="AH53" t="str">
        <f t="shared" ca="1" si="14"/>
        <v>unspecified</v>
      </c>
    </row>
    <row r="54" spans="1:34" x14ac:dyDescent="0.3">
      <c r="A54">
        <f t="shared" si="8"/>
        <v>3</v>
      </c>
      <c r="B54">
        <f t="shared" si="9"/>
        <v>1</v>
      </c>
      <c r="C54" s="4">
        <f t="shared" ca="1" si="7"/>
        <v>95916</v>
      </c>
      <c r="D54">
        <v>95916</v>
      </c>
      <c r="E54" t="s">
        <v>27</v>
      </c>
      <c r="F54" t="s">
        <v>28</v>
      </c>
      <c r="G54" t="s">
        <v>34</v>
      </c>
      <c r="H54" t="s">
        <v>156</v>
      </c>
      <c r="J54" t="s">
        <v>123</v>
      </c>
      <c r="K54" t="str">
        <f t="shared" ca="1" si="10"/>
        <v>NTR</v>
      </c>
      <c r="L54" t="s">
        <v>20</v>
      </c>
      <c r="M54" t="s">
        <v>20</v>
      </c>
      <c r="N54" t="s">
        <v>428</v>
      </c>
      <c r="Q54" t="s">
        <v>21</v>
      </c>
      <c r="S54" t="s">
        <v>269</v>
      </c>
      <c r="T54" t="s">
        <v>23</v>
      </c>
      <c r="U54" t="s">
        <v>50</v>
      </c>
      <c r="V54" t="s">
        <v>82</v>
      </c>
      <c r="W54" t="s">
        <v>95</v>
      </c>
      <c r="X54" t="s">
        <v>327</v>
      </c>
      <c r="Y54" t="s">
        <v>20</v>
      </c>
      <c r="AA54" s="2">
        <v>42780.50644675926</v>
      </c>
      <c r="AB54" s="2">
        <v>42782.572465277779</v>
      </c>
      <c r="AC54" t="s">
        <v>453</v>
      </c>
      <c r="AD54">
        <v>5</v>
      </c>
      <c r="AE54" t="str">
        <f t="shared" ca="1" si="11"/>
        <v>Platform Software</v>
      </c>
      <c r="AF54" t="str">
        <f t="shared" ca="1" si="12"/>
        <v>---</v>
      </c>
      <c r="AG54" t="str">
        <f t="shared" ca="1" si="13"/>
        <v>---</v>
      </c>
      <c r="AH54" t="str">
        <f t="shared" ca="1" si="14"/>
        <v>unspecified</v>
      </c>
    </row>
    <row r="55" spans="1:34" x14ac:dyDescent="0.3">
      <c r="A55">
        <f t="shared" si="8"/>
        <v>20</v>
      </c>
      <c r="B55">
        <f t="shared" si="9"/>
        <v>2</v>
      </c>
      <c r="C55" s="4">
        <f t="shared" ca="1" si="7"/>
        <v>95151</v>
      </c>
      <c r="D55">
        <v>95151</v>
      </c>
      <c r="E55" t="s">
        <v>224</v>
      </c>
      <c r="F55" t="s">
        <v>260</v>
      </c>
      <c r="G55" t="s">
        <v>261</v>
      </c>
      <c r="H55" t="s">
        <v>184</v>
      </c>
      <c r="I55" t="s">
        <v>68</v>
      </c>
      <c r="J55" t="s">
        <v>123</v>
      </c>
      <c r="K55" t="str">
        <f t="shared" ca="1" si="10"/>
        <v>NTR</v>
      </c>
      <c r="L55" t="s">
        <v>20</v>
      </c>
      <c r="M55" t="s">
        <v>20</v>
      </c>
      <c r="N55" t="s">
        <v>333</v>
      </c>
      <c r="Q55" t="s">
        <v>82</v>
      </c>
      <c r="S55" t="s">
        <v>269</v>
      </c>
      <c r="T55" t="s">
        <v>51</v>
      </c>
      <c r="U55" t="s">
        <v>50</v>
      </c>
      <c r="V55" t="s">
        <v>82</v>
      </c>
      <c r="W55" t="s">
        <v>95</v>
      </c>
      <c r="X55" t="s">
        <v>334</v>
      </c>
      <c r="Y55" t="s">
        <v>20</v>
      </c>
      <c r="Z55" t="s">
        <v>335</v>
      </c>
      <c r="AA55" s="2">
        <v>42762.67564814815</v>
      </c>
      <c r="AB55" s="2">
        <v>42781.387037037035</v>
      </c>
      <c r="AD55">
        <v>10</v>
      </c>
      <c r="AE55" t="str">
        <f t="shared" ca="1" si="11"/>
        <v>PML Agents</v>
      </c>
      <c r="AF55" t="str">
        <f t="shared" ca="1" si="12"/>
        <v>---</v>
      </c>
      <c r="AG55" t="str">
        <f t="shared" ca="1" si="13"/>
        <v>---</v>
      </c>
      <c r="AH55" t="str">
        <f t="shared" ca="1" si="14"/>
        <v>P0</v>
      </c>
    </row>
    <row r="56" spans="1:34" x14ac:dyDescent="0.3">
      <c r="A56">
        <f t="shared" si="8"/>
        <v>2</v>
      </c>
      <c r="B56">
        <f t="shared" si="9"/>
        <v>1</v>
      </c>
      <c r="C56" s="4">
        <f t="shared" ca="1" si="7"/>
        <v>95948</v>
      </c>
      <c r="D56">
        <v>95948</v>
      </c>
      <c r="E56" t="s">
        <v>408</v>
      </c>
      <c r="F56" t="s">
        <v>42</v>
      </c>
      <c r="G56" t="s">
        <v>407</v>
      </c>
      <c r="H56" t="s">
        <v>94</v>
      </c>
      <c r="J56" t="s">
        <v>123</v>
      </c>
      <c r="K56" t="str">
        <f t="shared" ca="1" si="10"/>
        <v>NTR</v>
      </c>
      <c r="L56" t="s">
        <v>20</v>
      </c>
      <c r="M56" t="s">
        <v>20</v>
      </c>
      <c r="N56" t="s">
        <v>420</v>
      </c>
      <c r="Q56" t="s">
        <v>82</v>
      </c>
      <c r="R56" t="s">
        <v>82</v>
      </c>
      <c r="S56" t="s">
        <v>269</v>
      </c>
      <c r="T56" t="s">
        <v>51</v>
      </c>
      <c r="U56" t="s">
        <v>39</v>
      </c>
      <c r="V56" t="s">
        <v>82</v>
      </c>
      <c r="W56" t="s">
        <v>93</v>
      </c>
      <c r="X56" t="s">
        <v>283</v>
      </c>
      <c r="Y56" t="s">
        <v>20</v>
      </c>
      <c r="AA56" s="2">
        <v>42781.343518518515</v>
      </c>
      <c r="AB56" s="2">
        <v>42782.938043981485</v>
      </c>
      <c r="AD56">
        <v>5</v>
      </c>
      <c r="AE56" t="str">
        <f t="shared" ca="1" si="11"/>
        <v>PML Core Services</v>
      </c>
      <c r="AF56" t="str">
        <f t="shared" ca="1" si="12"/>
        <v>---</v>
      </c>
      <c r="AG56" t="str">
        <f t="shared" ca="1" si="13"/>
        <v>---</v>
      </c>
      <c r="AH56" t="str">
        <f t="shared" ca="1" si="14"/>
        <v>P2</v>
      </c>
    </row>
    <row r="57" spans="1:34" x14ac:dyDescent="0.3">
      <c r="A57">
        <f t="shared" si="8"/>
        <v>166</v>
      </c>
      <c r="B57">
        <f t="shared" si="9"/>
        <v>1</v>
      </c>
      <c r="C57" s="4">
        <f t="shared" ca="1" si="7"/>
        <v>88457</v>
      </c>
      <c r="D57">
        <v>88457</v>
      </c>
      <c r="E57" t="s">
        <v>408</v>
      </c>
      <c r="F57" t="s">
        <v>42</v>
      </c>
      <c r="G57" t="s">
        <v>407</v>
      </c>
      <c r="H57" t="s">
        <v>94</v>
      </c>
      <c r="I57" t="s">
        <v>247</v>
      </c>
      <c r="J57" t="s">
        <v>123</v>
      </c>
      <c r="K57" t="str">
        <f t="shared" ca="1" si="10"/>
        <v>NTR</v>
      </c>
      <c r="L57" t="s">
        <v>20</v>
      </c>
      <c r="M57" t="s">
        <v>448</v>
      </c>
      <c r="N57" t="s">
        <v>449</v>
      </c>
      <c r="O57">
        <v>11710</v>
      </c>
      <c r="Q57" t="s">
        <v>287</v>
      </c>
      <c r="R57" t="s">
        <v>82</v>
      </c>
      <c r="S57" t="s">
        <v>269</v>
      </c>
      <c r="T57" t="s">
        <v>23</v>
      </c>
      <c r="U57" t="s">
        <v>22</v>
      </c>
      <c r="V57" t="s">
        <v>25</v>
      </c>
      <c r="W57" t="s">
        <v>26</v>
      </c>
      <c r="X57" t="s">
        <v>41</v>
      </c>
      <c r="Y57" t="s">
        <v>20</v>
      </c>
      <c r="AA57" s="2">
        <v>42614.314895833333</v>
      </c>
      <c r="AB57" s="2">
        <v>42782.647465277776</v>
      </c>
      <c r="AC57" t="s">
        <v>472</v>
      </c>
      <c r="AD57">
        <v>4</v>
      </c>
      <c r="AE57" t="str">
        <f t="shared" ca="1" si="11"/>
        <v>NTR</v>
      </c>
      <c r="AF57" t="str">
        <f t="shared" ca="1" si="12"/>
        <v>NoTarg</v>
      </c>
      <c r="AG57" t="str">
        <f t="shared" ca="1" si="13"/>
        <v>NoWaive</v>
      </c>
      <c r="AH57" t="str">
        <f t="shared" ca="1" si="14"/>
        <v>NTR</v>
      </c>
    </row>
    <row r="58" spans="1:34" x14ac:dyDescent="0.3">
      <c r="A58">
        <f t="shared" si="8"/>
        <v>1</v>
      </c>
      <c r="B58">
        <f t="shared" si="9"/>
        <v>1</v>
      </c>
      <c r="C58" s="4">
        <f t="shared" ca="1" si="7"/>
        <v>96068</v>
      </c>
      <c r="D58">
        <v>96068</v>
      </c>
      <c r="E58" t="s">
        <v>408</v>
      </c>
      <c r="F58" t="s">
        <v>42</v>
      </c>
      <c r="G58" t="s">
        <v>407</v>
      </c>
      <c r="H58" t="s">
        <v>184</v>
      </c>
      <c r="I58" t="s">
        <v>81</v>
      </c>
      <c r="J58" t="s">
        <v>123</v>
      </c>
      <c r="K58" t="str">
        <f t="shared" ca="1" si="10"/>
        <v>NTR</v>
      </c>
      <c r="L58" t="s">
        <v>20</v>
      </c>
      <c r="M58" t="s">
        <v>20</v>
      </c>
      <c r="N58" t="s">
        <v>452</v>
      </c>
      <c r="Q58" t="s">
        <v>287</v>
      </c>
      <c r="R58" t="s">
        <v>82</v>
      </c>
      <c r="S58" t="s">
        <v>269</v>
      </c>
      <c r="T58" t="s">
        <v>51</v>
      </c>
      <c r="U58" t="s">
        <v>22</v>
      </c>
      <c r="V58" t="s">
        <v>287</v>
      </c>
      <c r="W58" t="s">
        <v>67</v>
      </c>
      <c r="X58" t="s">
        <v>406</v>
      </c>
      <c r="Y58" t="s">
        <v>20</v>
      </c>
      <c r="Z58" t="s">
        <v>319</v>
      </c>
      <c r="AA58" s="2">
        <v>42782.399594907409</v>
      </c>
      <c r="AB58" s="2">
        <v>42782.668506944443</v>
      </c>
      <c r="AC58" t="s">
        <v>170</v>
      </c>
      <c r="AD58">
        <v>1</v>
      </c>
      <c r="AE58" t="str">
        <f t="shared" ca="1" si="11"/>
        <v>NTR</v>
      </c>
      <c r="AF58" t="str">
        <f t="shared" ca="1" si="12"/>
        <v>NoTarg</v>
      </c>
      <c r="AG58" t="str">
        <f t="shared" ca="1" si="13"/>
        <v>NoWaive</v>
      </c>
      <c r="AH58" t="str">
        <f t="shared" ca="1" si="14"/>
        <v>NTR</v>
      </c>
    </row>
    <row r="59" spans="1:34" x14ac:dyDescent="0.3">
      <c r="A59">
        <f t="shared" si="8"/>
        <v>343</v>
      </c>
      <c r="B59">
        <f t="shared" si="9"/>
        <v>2</v>
      </c>
      <c r="C59" s="4">
        <f t="shared" ca="1" si="7"/>
        <v>78239</v>
      </c>
      <c r="D59">
        <v>78239</v>
      </c>
      <c r="E59" t="s">
        <v>84</v>
      </c>
      <c r="F59" t="s">
        <v>75</v>
      </c>
      <c r="G59" t="s">
        <v>262</v>
      </c>
      <c r="H59" t="s">
        <v>94</v>
      </c>
      <c r="I59" t="s">
        <v>30</v>
      </c>
      <c r="J59" t="s">
        <v>123</v>
      </c>
      <c r="K59" t="str">
        <f t="shared" ca="1" si="10"/>
        <v>NTR</v>
      </c>
      <c r="L59" t="s">
        <v>20</v>
      </c>
      <c r="M59" t="s">
        <v>20</v>
      </c>
      <c r="N59" t="s">
        <v>336</v>
      </c>
      <c r="Q59" t="s">
        <v>82</v>
      </c>
      <c r="S59" t="s">
        <v>269</v>
      </c>
      <c r="T59" t="s">
        <v>36</v>
      </c>
      <c r="U59" t="s">
        <v>35</v>
      </c>
      <c r="V59" t="s">
        <v>77</v>
      </c>
      <c r="W59" t="s">
        <v>78</v>
      </c>
      <c r="X59" t="s">
        <v>272</v>
      </c>
      <c r="Y59" t="s">
        <v>20</v>
      </c>
      <c r="AA59" s="2">
        <v>42433.336041666669</v>
      </c>
      <c r="AB59" s="2">
        <v>42781.382604166669</v>
      </c>
      <c r="AD59">
        <v>4</v>
      </c>
      <c r="AE59" t="str">
        <f t="shared" ca="1" si="11"/>
        <v>Protocols-AAUM</v>
      </c>
      <c r="AF59" t="str">
        <f t="shared" ca="1" si="12"/>
        <v>---</v>
      </c>
      <c r="AG59" t="str">
        <f t="shared" ca="1" si="13"/>
        <v>---</v>
      </c>
      <c r="AH59" t="str">
        <f t="shared" ca="1" si="14"/>
        <v>P2</v>
      </c>
    </row>
    <row r="60" spans="1:34" x14ac:dyDescent="0.3">
      <c r="A60">
        <f t="shared" si="8"/>
        <v>212</v>
      </c>
      <c r="B60">
        <f t="shared" si="9"/>
        <v>15</v>
      </c>
      <c r="C60" s="4">
        <f t="shared" ca="1" si="7"/>
        <v>86218</v>
      </c>
      <c r="D60">
        <v>86218</v>
      </c>
      <c r="E60" t="s">
        <v>149</v>
      </c>
      <c r="F60" t="s">
        <v>75</v>
      </c>
      <c r="G60" t="s">
        <v>80</v>
      </c>
      <c r="H60" t="s">
        <v>94</v>
      </c>
      <c r="I60" t="s">
        <v>30</v>
      </c>
      <c r="J60" t="s">
        <v>123</v>
      </c>
      <c r="K60" t="str">
        <f t="shared" ca="1" si="10"/>
        <v>NTR</v>
      </c>
      <c r="L60" t="s">
        <v>20</v>
      </c>
      <c r="M60" t="s">
        <v>20</v>
      </c>
      <c r="N60" t="s">
        <v>337</v>
      </c>
      <c r="Q60" t="s">
        <v>82</v>
      </c>
      <c r="S60" t="s">
        <v>269</v>
      </c>
      <c r="T60" t="s">
        <v>23</v>
      </c>
      <c r="U60" t="s">
        <v>39</v>
      </c>
      <c r="V60" t="s">
        <v>29</v>
      </c>
      <c r="W60" t="s">
        <v>54</v>
      </c>
      <c r="X60" t="s">
        <v>272</v>
      </c>
      <c r="Y60" t="s">
        <v>20</v>
      </c>
      <c r="AA60" s="2">
        <v>42566.347951388889</v>
      </c>
      <c r="AB60" s="2">
        <v>42768.226539351854</v>
      </c>
      <c r="AC60" t="s">
        <v>143</v>
      </c>
      <c r="AD60">
        <v>9</v>
      </c>
      <c r="AE60" t="str">
        <f t="shared" ca="1" si="11"/>
        <v>Protocols-AAUM</v>
      </c>
      <c r="AF60" t="str">
        <f t="shared" ca="1" si="12"/>
        <v>---</v>
      </c>
      <c r="AG60" t="str">
        <f t="shared" ca="1" si="13"/>
        <v>---</v>
      </c>
      <c r="AH60" t="str">
        <f t="shared" ca="1" si="14"/>
        <v>P2</v>
      </c>
    </row>
    <row r="61" spans="1:34" x14ac:dyDescent="0.3">
      <c r="A61">
        <f t="shared" si="8"/>
        <v>159</v>
      </c>
      <c r="B61">
        <f t="shared" si="9"/>
        <v>10</v>
      </c>
      <c r="C61" s="4">
        <f t="shared" ca="1" si="7"/>
        <v>88763</v>
      </c>
      <c r="D61">
        <v>88763</v>
      </c>
      <c r="E61" t="s">
        <v>147</v>
      </c>
      <c r="F61" t="s">
        <v>75</v>
      </c>
      <c r="G61" t="s">
        <v>76</v>
      </c>
      <c r="H61" t="s">
        <v>94</v>
      </c>
      <c r="I61" t="s">
        <v>30</v>
      </c>
      <c r="J61" t="s">
        <v>123</v>
      </c>
      <c r="K61" t="str">
        <f t="shared" ca="1" si="10"/>
        <v>NTR</v>
      </c>
      <c r="L61" t="s">
        <v>20</v>
      </c>
      <c r="M61" t="s">
        <v>20</v>
      </c>
      <c r="N61" t="s">
        <v>339</v>
      </c>
      <c r="Q61" t="s">
        <v>82</v>
      </c>
      <c r="S61" t="s">
        <v>269</v>
      </c>
      <c r="T61" t="s">
        <v>36</v>
      </c>
      <c r="U61" t="s">
        <v>35</v>
      </c>
      <c r="V61" t="s">
        <v>29</v>
      </c>
      <c r="W61" t="s">
        <v>44</v>
      </c>
      <c r="X61" t="s">
        <v>272</v>
      </c>
      <c r="Y61" t="s">
        <v>103</v>
      </c>
      <c r="AA61" s="2">
        <v>42621.473240740743</v>
      </c>
      <c r="AB61" s="2">
        <v>42773.570833333331</v>
      </c>
      <c r="AC61" t="s">
        <v>340</v>
      </c>
      <c r="AD61">
        <v>4</v>
      </c>
      <c r="AE61" t="str">
        <f t="shared" ca="1" si="11"/>
        <v>Protocols-AAUM</v>
      </c>
      <c r="AF61" t="str">
        <f t="shared" ca="1" si="12"/>
        <v>---</v>
      </c>
      <c r="AG61" t="str">
        <f t="shared" ca="1" si="13"/>
        <v>---</v>
      </c>
      <c r="AH61" t="str">
        <f t="shared" ca="1" si="14"/>
        <v>P2</v>
      </c>
    </row>
    <row r="62" spans="1:34" x14ac:dyDescent="0.3">
      <c r="A62">
        <f t="shared" si="8"/>
        <v>98</v>
      </c>
      <c r="B62">
        <f t="shared" si="9"/>
        <v>8</v>
      </c>
      <c r="C62" s="4">
        <f t="shared" ca="1" si="7"/>
        <v>92081</v>
      </c>
      <c r="D62">
        <v>92081</v>
      </c>
      <c r="E62" t="s">
        <v>128</v>
      </c>
      <c r="F62" t="s">
        <v>75</v>
      </c>
      <c r="G62" t="s">
        <v>76</v>
      </c>
      <c r="H62" t="s">
        <v>94</v>
      </c>
      <c r="I62" t="s">
        <v>30</v>
      </c>
      <c r="J62" t="s">
        <v>123</v>
      </c>
      <c r="K62" t="str">
        <f t="shared" ca="1" si="10"/>
        <v>NTR</v>
      </c>
      <c r="L62" t="s">
        <v>20</v>
      </c>
      <c r="M62" t="s">
        <v>20</v>
      </c>
      <c r="N62" t="s">
        <v>341</v>
      </c>
      <c r="P62" t="s">
        <v>98</v>
      </c>
      <c r="Q62" t="s">
        <v>82</v>
      </c>
      <c r="S62" t="s">
        <v>269</v>
      </c>
      <c r="T62" t="s">
        <v>36</v>
      </c>
      <c r="U62" t="s">
        <v>35</v>
      </c>
      <c r="V62" t="s">
        <v>29</v>
      </c>
      <c r="W62" t="s">
        <v>54</v>
      </c>
      <c r="X62" t="s">
        <v>272</v>
      </c>
      <c r="Y62" t="s">
        <v>20</v>
      </c>
      <c r="AA62" s="2">
        <v>42683.658750000002</v>
      </c>
      <c r="AB62" s="2">
        <v>42775.414930555555</v>
      </c>
      <c r="AC62" t="s">
        <v>340</v>
      </c>
      <c r="AD62">
        <v>5</v>
      </c>
      <c r="AE62" t="str">
        <f t="shared" ca="1" si="11"/>
        <v>Protocols-AAUM</v>
      </c>
      <c r="AF62" t="str">
        <f t="shared" ca="1" si="12"/>
        <v>---</v>
      </c>
      <c r="AG62" t="str">
        <f t="shared" ca="1" si="13"/>
        <v>---</v>
      </c>
      <c r="AH62" t="str">
        <f t="shared" ca="1" si="14"/>
        <v>P2</v>
      </c>
    </row>
    <row r="63" spans="1:34" x14ac:dyDescent="0.3">
      <c r="A63">
        <f t="shared" si="8"/>
        <v>93</v>
      </c>
      <c r="B63">
        <f t="shared" si="9"/>
        <v>7</v>
      </c>
      <c r="C63" s="4">
        <f t="shared" ca="1" si="7"/>
        <v>92273</v>
      </c>
      <c r="D63">
        <v>92273</v>
      </c>
      <c r="E63" t="s">
        <v>205</v>
      </c>
      <c r="F63" t="s">
        <v>75</v>
      </c>
      <c r="G63" t="s">
        <v>76</v>
      </c>
      <c r="H63" t="s">
        <v>184</v>
      </c>
      <c r="I63" t="s">
        <v>245</v>
      </c>
      <c r="J63" t="s">
        <v>123</v>
      </c>
      <c r="K63" t="str">
        <f t="shared" ca="1" si="10"/>
        <v>NTR</v>
      </c>
      <c r="L63" t="s">
        <v>20</v>
      </c>
      <c r="M63" t="s">
        <v>278</v>
      </c>
      <c r="N63" t="s">
        <v>342</v>
      </c>
      <c r="P63" t="s">
        <v>98</v>
      </c>
      <c r="Q63" t="s">
        <v>82</v>
      </c>
      <c r="S63" t="s">
        <v>269</v>
      </c>
      <c r="T63" t="s">
        <v>36</v>
      </c>
      <c r="U63" t="s">
        <v>22</v>
      </c>
      <c r="V63" t="s">
        <v>29</v>
      </c>
      <c r="W63" t="s">
        <v>54</v>
      </c>
      <c r="X63" t="s">
        <v>272</v>
      </c>
      <c r="Y63" t="s">
        <v>20</v>
      </c>
      <c r="AA63" s="2">
        <v>42688.423078703701</v>
      </c>
      <c r="AB63" s="2">
        <v>42776.471666666665</v>
      </c>
      <c r="AC63" t="s">
        <v>343</v>
      </c>
      <c r="AD63">
        <v>11</v>
      </c>
      <c r="AE63" t="str">
        <f t="shared" ca="1" si="11"/>
        <v>Protocols-AAUM</v>
      </c>
      <c r="AF63" t="str">
        <f t="shared" ca="1" si="12"/>
        <v>Avitus_1.4.0.56-20170222</v>
      </c>
      <c r="AG63" t="str">
        <f t="shared" ca="1" si="13"/>
        <v>---</v>
      </c>
      <c r="AH63" t="str">
        <f t="shared" ca="1" si="14"/>
        <v>P0</v>
      </c>
    </row>
    <row r="64" spans="1:34" x14ac:dyDescent="0.3">
      <c r="A64">
        <f t="shared" si="8"/>
        <v>43</v>
      </c>
      <c r="B64">
        <f t="shared" si="9"/>
        <v>9</v>
      </c>
      <c r="C64" s="4">
        <f t="shared" ca="1" si="7"/>
        <v>94191</v>
      </c>
      <c r="D64">
        <v>94191</v>
      </c>
      <c r="E64" t="s">
        <v>186</v>
      </c>
      <c r="F64" t="s">
        <v>75</v>
      </c>
      <c r="G64" t="s">
        <v>79</v>
      </c>
      <c r="H64" t="s">
        <v>112</v>
      </c>
      <c r="I64" t="s">
        <v>30</v>
      </c>
      <c r="J64" t="s">
        <v>123</v>
      </c>
      <c r="K64" t="str">
        <f t="shared" ca="1" si="10"/>
        <v>NTR</v>
      </c>
      <c r="L64" t="s">
        <v>20</v>
      </c>
      <c r="M64" t="s">
        <v>20</v>
      </c>
      <c r="N64" t="s">
        <v>344</v>
      </c>
      <c r="O64">
        <v>12886</v>
      </c>
      <c r="Q64" t="s">
        <v>82</v>
      </c>
      <c r="S64" t="s">
        <v>269</v>
      </c>
      <c r="T64" t="s">
        <v>36</v>
      </c>
      <c r="U64" t="s">
        <v>35</v>
      </c>
      <c r="V64" t="s">
        <v>25</v>
      </c>
      <c r="W64" t="s">
        <v>26</v>
      </c>
      <c r="X64" t="s">
        <v>272</v>
      </c>
      <c r="Y64" t="s">
        <v>103</v>
      </c>
      <c r="AA64" s="2">
        <v>42739.997685185182</v>
      </c>
      <c r="AB64" s="2">
        <v>42774.493715277778</v>
      </c>
      <c r="AD64">
        <v>2</v>
      </c>
      <c r="AE64" t="str">
        <f t="shared" ca="1" si="11"/>
        <v>Protocols-AAUM</v>
      </c>
      <c r="AF64" t="str">
        <f t="shared" ca="1" si="12"/>
        <v>---</v>
      </c>
      <c r="AG64" t="str">
        <f t="shared" ca="1" si="13"/>
        <v>---</v>
      </c>
      <c r="AH64" t="str">
        <f t="shared" ca="1" si="14"/>
        <v>P1</v>
      </c>
    </row>
    <row r="65" spans="1:34" x14ac:dyDescent="0.3">
      <c r="A65">
        <f t="shared" si="8"/>
        <v>16</v>
      </c>
      <c r="B65">
        <f t="shared" si="9"/>
        <v>2</v>
      </c>
      <c r="C65" s="4">
        <f t="shared" ca="1" si="7"/>
        <v>95343</v>
      </c>
      <c r="D65">
        <v>95343</v>
      </c>
      <c r="E65" t="s">
        <v>84</v>
      </c>
      <c r="F65" t="s">
        <v>75</v>
      </c>
      <c r="G65" t="s">
        <v>264</v>
      </c>
      <c r="H65" t="s">
        <v>94</v>
      </c>
      <c r="J65" t="s">
        <v>123</v>
      </c>
      <c r="K65" t="str">
        <f t="shared" ca="1" si="10"/>
        <v>NTR</v>
      </c>
      <c r="L65" t="s">
        <v>20</v>
      </c>
      <c r="M65" t="s">
        <v>20</v>
      </c>
      <c r="N65" t="s">
        <v>347</v>
      </c>
      <c r="Q65" t="s">
        <v>82</v>
      </c>
      <c r="S65" t="s">
        <v>269</v>
      </c>
      <c r="T65" t="s">
        <v>23</v>
      </c>
      <c r="U65" t="s">
        <v>50</v>
      </c>
      <c r="V65" t="s">
        <v>82</v>
      </c>
      <c r="W65" t="s">
        <v>95</v>
      </c>
      <c r="X65" t="s">
        <v>272</v>
      </c>
      <c r="Y65" t="s">
        <v>20</v>
      </c>
      <c r="AA65" s="2">
        <v>42767.691712962966</v>
      </c>
      <c r="AB65" s="2">
        <v>42781.603807870371</v>
      </c>
      <c r="AD65">
        <v>3</v>
      </c>
      <c r="AE65" t="str">
        <f t="shared" ca="1" si="11"/>
        <v>Protocols-AAUM</v>
      </c>
      <c r="AF65" t="str">
        <f t="shared" ca="1" si="12"/>
        <v>---</v>
      </c>
      <c r="AG65" t="str">
        <f t="shared" ca="1" si="13"/>
        <v>---</v>
      </c>
      <c r="AH65" t="str">
        <f t="shared" ca="1" si="14"/>
        <v>P2</v>
      </c>
    </row>
    <row r="66" spans="1:34" x14ac:dyDescent="0.3">
      <c r="A66">
        <f t="shared" ref="A66:A90" si="15">DAYS360(AA66,$K$104)</f>
        <v>3</v>
      </c>
      <c r="B66">
        <f t="shared" ref="B66:B90" si="16">DAYS360(AB66,$K$104)</f>
        <v>1</v>
      </c>
      <c r="C66" s="4">
        <f t="shared" ca="1" si="7"/>
        <v>95911</v>
      </c>
      <c r="D66">
        <v>95911</v>
      </c>
      <c r="E66" t="s">
        <v>205</v>
      </c>
      <c r="F66" t="s">
        <v>75</v>
      </c>
      <c r="G66" t="s">
        <v>76</v>
      </c>
      <c r="H66" t="s">
        <v>94</v>
      </c>
      <c r="J66" t="s">
        <v>123</v>
      </c>
      <c r="K66" t="str">
        <f t="shared" ref="K66:K88" ca="1" si="17">IFERROR(VLOOKUP($D66,INDIRECT("'" &amp; $K$103 &amp; "'!$C$2:$H$90"),7,FALSE),"NTR")</f>
        <v>NTR</v>
      </c>
      <c r="L66" t="s">
        <v>20</v>
      </c>
      <c r="M66" t="s">
        <v>20</v>
      </c>
      <c r="N66" t="s">
        <v>439</v>
      </c>
      <c r="Q66" t="s">
        <v>82</v>
      </c>
      <c r="S66" t="s">
        <v>269</v>
      </c>
      <c r="T66" t="s">
        <v>36</v>
      </c>
      <c r="U66" t="s">
        <v>35</v>
      </c>
      <c r="V66" t="s">
        <v>82</v>
      </c>
      <c r="W66" t="s">
        <v>172</v>
      </c>
      <c r="X66" t="s">
        <v>272</v>
      </c>
      <c r="Y66" t="s">
        <v>20</v>
      </c>
      <c r="AA66" s="2">
        <v>42780.473194444443</v>
      </c>
      <c r="AB66" s="2">
        <v>42782.654120370367</v>
      </c>
      <c r="AD66">
        <v>2</v>
      </c>
      <c r="AE66" t="str">
        <f t="shared" ref="AE66:AE93" ca="1" si="18">IFERROR(VLOOKUP($D66,INDIRECT("'" &amp; $K$103 &amp; "'!$C$2:$K$90"),3,FALSE),"NTR")</f>
        <v>Protocols-AAUM</v>
      </c>
      <c r="AF66" t="str">
        <f t="shared" ref="AF66:AF93" ca="1" si="19">IFERROR(VLOOKUP($D66,INDIRECT("'" &amp; $K$103 &amp; "'!$C$2:$T$90"),10,FALSE),"NoTarg")</f>
        <v>---</v>
      </c>
      <c r="AG66" t="str">
        <f t="shared" ref="AG66:AG93" ca="1" si="20">IFERROR(VLOOKUP($D66,INDIRECT("'" &amp; $K$103 &amp; "'!$C$2:$K$90"),9,FALSE),"NoWaive")</f>
        <v>---</v>
      </c>
      <c r="AH66" t="str">
        <f t="shared" ref="AH66:AH93" ca="1" si="21">IFERROR(VLOOKUP($D66,INDIRECT("'" &amp; $K$103 &amp; "'!$C$2:$T$90"),5,FALSE),"NTR")</f>
        <v>P2</v>
      </c>
    </row>
    <row r="67" spans="1:34" x14ac:dyDescent="0.3">
      <c r="A67">
        <f t="shared" si="15"/>
        <v>1</v>
      </c>
      <c r="B67">
        <f t="shared" si="16"/>
        <v>0</v>
      </c>
      <c r="C67" s="4">
        <f t="shared" ref="C67:C100" ca="1" si="22">HYPERLINK($N$174 &amp; INDIRECT("d" &amp; ROW()),INDIRECT("d" &amp; ROW()))</f>
        <v>96108</v>
      </c>
      <c r="D67">
        <v>96108</v>
      </c>
      <c r="E67" t="s">
        <v>315</v>
      </c>
      <c r="F67" t="s">
        <v>443</v>
      </c>
      <c r="G67" t="s">
        <v>444</v>
      </c>
      <c r="H67" t="s">
        <v>156</v>
      </c>
      <c r="J67" t="s">
        <v>123</v>
      </c>
      <c r="K67" t="str">
        <f t="shared" ca="1" si="17"/>
        <v>NTR</v>
      </c>
      <c r="L67" t="s">
        <v>20</v>
      </c>
      <c r="M67" t="s">
        <v>20</v>
      </c>
      <c r="N67" t="s">
        <v>455</v>
      </c>
      <c r="Q67" t="s">
        <v>21</v>
      </c>
      <c r="S67" t="s">
        <v>269</v>
      </c>
      <c r="T67" t="s">
        <v>23</v>
      </c>
      <c r="U67" t="s">
        <v>22</v>
      </c>
      <c r="V67" t="s">
        <v>29</v>
      </c>
      <c r="W67" t="s">
        <v>44</v>
      </c>
      <c r="X67" t="s">
        <v>456</v>
      </c>
      <c r="Y67" t="s">
        <v>20</v>
      </c>
      <c r="AA67" s="2">
        <v>42782.582326388889</v>
      </c>
      <c r="AB67" s="2">
        <v>42783.309583333335</v>
      </c>
      <c r="AD67">
        <v>3</v>
      </c>
      <c r="AE67" t="str">
        <f t="shared" ca="1" si="18"/>
        <v>NTR</v>
      </c>
      <c r="AF67" t="str">
        <f t="shared" ca="1" si="19"/>
        <v>NoTarg</v>
      </c>
      <c r="AG67" t="str">
        <f t="shared" ca="1" si="20"/>
        <v>NoWaive</v>
      </c>
      <c r="AH67" t="str">
        <f t="shared" ca="1" si="21"/>
        <v>NTR</v>
      </c>
    </row>
    <row r="68" spans="1:34" x14ac:dyDescent="0.3">
      <c r="A68">
        <f t="shared" si="15"/>
        <v>7</v>
      </c>
      <c r="B68">
        <f t="shared" si="16"/>
        <v>1</v>
      </c>
      <c r="C68" s="4">
        <f t="shared" ca="1" si="22"/>
        <v>95725</v>
      </c>
      <c r="D68">
        <v>95725</v>
      </c>
      <c r="E68" t="s">
        <v>106</v>
      </c>
      <c r="F68" t="s">
        <v>230</v>
      </c>
      <c r="G68" t="s">
        <v>231</v>
      </c>
      <c r="H68" t="s">
        <v>156</v>
      </c>
      <c r="J68" t="s">
        <v>123</v>
      </c>
      <c r="K68" t="str">
        <f t="shared" ca="1" si="17"/>
        <v>NTR</v>
      </c>
      <c r="L68" t="s">
        <v>20</v>
      </c>
      <c r="M68" t="s">
        <v>20</v>
      </c>
      <c r="N68" t="s">
        <v>234</v>
      </c>
      <c r="P68" t="s">
        <v>209</v>
      </c>
      <c r="Q68" t="s">
        <v>21</v>
      </c>
      <c r="S68" t="s">
        <v>269</v>
      </c>
      <c r="T68" t="s">
        <v>36</v>
      </c>
      <c r="U68" t="s">
        <v>22</v>
      </c>
      <c r="V68" t="s">
        <v>29</v>
      </c>
      <c r="W68" t="s">
        <v>54</v>
      </c>
      <c r="X68" t="s">
        <v>154</v>
      </c>
      <c r="Y68" t="s">
        <v>20</v>
      </c>
      <c r="AA68" s="2">
        <v>42776.262164351851</v>
      </c>
      <c r="AB68" s="2">
        <v>42782.902824074074</v>
      </c>
      <c r="AD68">
        <v>20</v>
      </c>
      <c r="AE68" t="str">
        <f t="shared" ca="1" si="18"/>
        <v>Protocols-NDMP</v>
      </c>
      <c r="AF68" t="str">
        <f t="shared" ca="1" si="19"/>
        <v>---</v>
      </c>
      <c r="AG68" t="str">
        <f t="shared" ca="1" si="20"/>
        <v>---</v>
      </c>
      <c r="AH68" t="str">
        <f t="shared" ca="1" si="21"/>
        <v>unspecified</v>
      </c>
    </row>
    <row r="69" spans="1:34" x14ac:dyDescent="0.3">
      <c r="A69">
        <f t="shared" si="15"/>
        <v>2</v>
      </c>
      <c r="B69">
        <f t="shared" si="16"/>
        <v>1</v>
      </c>
      <c r="C69" s="4">
        <f t="shared" ca="1" si="22"/>
        <v>95960</v>
      </c>
      <c r="D69">
        <v>95960</v>
      </c>
      <c r="E69" t="s">
        <v>84</v>
      </c>
      <c r="F69" t="s">
        <v>19</v>
      </c>
      <c r="G69" t="s">
        <v>442</v>
      </c>
      <c r="H69" t="s">
        <v>156</v>
      </c>
      <c r="J69" t="s">
        <v>123</v>
      </c>
      <c r="K69" t="str">
        <f t="shared" ca="1" si="17"/>
        <v>NTR</v>
      </c>
      <c r="L69" t="s">
        <v>20</v>
      </c>
      <c r="M69" t="s">
        <v>20</v>
      </c>
      <c r="N69" t="s">
        <v>431</v>
      </c>
      <c r="Q69" t="s">
        <v>21</v>
      </c>
      <c r="S69" t="s">
        <v>269</v>
      </c>
      <c r="T69" t="s">
        <v>36</v>
      </c>
      <c r="U69" t="s">
        <v>35</v>
      </c>
      <c r="V69" t="s">
        <v>190</v>
      </c>
      <c r="W69" t="s">
        <v>44</v>
      </c>
      <c r="X69" t="s">
        <v>47</v>
      </c>
      <c r="Y69" t="s">
        <v>20</v>
      </c>
      <c r="AA69" s="2">
        <v>42781.545659722222</v>
      </c>
      <c r="AB69" s="2">
        <v>42782.558958333335</v>
      </c>
      <c r="AD69">
        <v>7</v>
      </c>
      <c r="AE69" t="str">
        <f t="shared" ca="1" si="18"/>
        <v>PML Core Services</v>
      </c>
      <c r="AF69" t="str">
        <f t="shared" ca="1" si="19"/>
        <v>---</v>
      </c>
      <c r="AG69" t="str">
        <f t="shared" ca="1" si="20"/>
        <v>---</v>
      </c>
      <c r="AH69" t="str">
        <f t="shared" ca="1" si="21"/>
        <v>unspecified</v>
      </c>
    </row>
    <row r="70" spans="1:34" x14ac:dyDescent="0.3">
      <c r="A70">
        <f t="shared" si="15"/>
        <v>343</v>
      </c>
      <c r="B70">
        <f t="shared" si="16"/>
        <v>92</v>
      </c>
      <c r="C70" s="4">
        <f t="shared" ca="1" si="22"/>
        <v>78244</v>
      </c>
      <c r="D70">
        <v>78244</v>
      </c>
      <c r="E70" t="s">
        <v>155</v>
      </c>
      <c r="F70" t="s">
        <v>19</v>
      </c>
      <c r="G70" t="s">
        <v>83</v>
      </c>
      <c r="H70" t="s">
        <v>94</v>
      </c>
      <c r="I70" t="s">
        <v>30</v>
      </c>
      <c r="J70" t="s">
        <v>123</v>
      </c>
      <c r="K70" t="str">
        <f t="shared" ca="1" si="17"/>
        <v>NTR</v>
      </c>
      <c r="L70" t="s">
        <v>20</v>
      </c>
      <c r="M70" t="s">
        <v>20</v>
      </c>
      <c r="N70" t="s">
        <v>353</v>
      </c>
      <c r="Q70" t="s">
        <v>82</v>
      </c>
      <c r="S70" t="s">
        <v>269</v>
      </c>
      <c r="T70" t="s">
        <v>36</v>
      </c>
      <c r="U70" t="s">
        <v>35</v>
      </c>
      <c r="V70" t="s">
        <v>43</v>
      </c>
      <c r="W70" t="s">
        <v>65</v>
      </c>
      <c r="X70" t="s">
        <v>272</v>
      </c>
      <c r="Y70" t="s">
        <v>100</v>
      </c>
      <c r="AA70" s="2">
        <v>42433.348449074074</v>
      </c>
      <c r="AB70" s="2">
        <v>42689.149375000001</v>
      </c>
      <c r="AD70">
        <v>3</v>
      </c>
      <c r="AE70" t="str">
        <f t="shared" ca="1" si="18"/>
        <v>Protocols-NFS</v>
      </c>
      <c r="AF70" t="str">
        <f t="shared" ca="1" si="19"/>
        <v>---</v>
      </c>
      <c r="AG70" t="str">
        <f t="shared" ca="1" si="20"/>
        <v>---</v>
      </c>
      <c r="AH70" t="str">
        <f t="shared" ca="1" si="21"/>
        <v>P2</v>
      </c>
    </row>
    <row r="71" spans="1:34" x14ac:dyDescent="0.3">
      <c r="A71">
        <f t="shared" si="15"/>
        <v>1</v>
      </c>
      <c r="B71">
        <f t="shared" si="16"/>
        <v>1</v>
      </c>
      <c r="C71" s="4">
        <f t="shared" ca="1" si="22"/>
        <v>96030</v>
      </c>
      <c r="D71">
        <v>96030</v>
      </c>
      <c r="E71" t="s">
        <v>447</v>
      </c>
      <c r="F71" t="s">
        <v>19</v>
      </c>
      <c r="G71" t="s">
        <v>442</v>
      </c>
      <c r="H71" t="s">
        <v>112</v>
      </c>
      <c r="J71" t="s">
        <v>123</v>
      </c>
      <c r="K71" t="str">
        <f t="shared" ca="1" si="17"/>
        <v>NTR</v>
      </c>
      <c r="L71" t="s">
        <v>20</v>
      </c>
      <c r="M71" t="s">
        <v>20</v>
      </c>
      <c r="N71" t="s">
        <v>461</v>
      </c>
      <c r="Q71" t="s">
        <v>82</v>
      </c>
      <c r="S71" t="s">
        <v>269</v>
      </c>
      <c r="T71" t="s">
        <v>51</v>
      </c>
      <c r="U71" t="s">
        <v>50</v>
      </c>
      <c r="V71" t="s">
        <v>82</v>
      </c>
      <c r="W71" t="s">
        <v>32</v>
      </c>
      <c r="X71" t="s">
        <v>272</v>
      </c>
      <c r="Y71" t="s">
        <v>20</v>
      </c>
      <c r="AA71" s="2">
        <v>42782.240347222221</v>
      </c>
      <c r="AB71" s="2">
        <v>42782.508668981478</v>
      </c>
      <c r="AD71">
        <v>3</v>
      </c>
      <c r="AE71" t="str">
        <f t="shared" ca="1" si="18"/>
        <v>NTR</v>
      </c>
      <c r="AF71" t="str">
        <f t="shared" ca="1" si="19"/>
        <v>NoTarg</v>
      </c>
      <c r="AG71" t="str">
        <f t="shared" ca="1" si="20"/>
        <v>NoWaive</v>
      </c>
      <c r="AH71" t="str">
        <f t="shared" ca="1" si="21"/>
        <v>NTR</v>
      </c>
    </row>
    <row r="72" spans="1:34" x14ac:dyDescent="0.3">
      <c r="A72">
        <f t="shared" si="15"/>
        <v>288</v>
      </c>
      <c r="B72">
        <f t="shared" si="16"/>
        <v>9</v>
      </c>
      <c r="C72" s="4">
        <f t="shared" ca="1" si="22"/>
        <v>81963</v>
      </c>
      <c r="D72">
        <v>81963</v>
      </c>
      <c r="E72" t="s">
        <v>18</v>
      </c>
      <c r="F72" t="s">
        <v>86</v>
      </c>
      <c r="G72" t="s">
        <v>87</v>
      </c>
      <c r="H72" t="s">
        <v>112</v>
      </c>
      <c r="I72" t="s">
        <v>30</v>
      </c>
      <c r="J72" t="s">
        <v>123</v>
      </c>
      <c r="K72" t="str">
        <f t="shared" ca="1" si="17"/>
        <v>NTR</v>
      </c>
      <c r="L72" t="s">
        <v>20</v>
      </c>
      <c r="M72" t="s">
        <v>20</v>
      </c>
      <c r="N72" t="s">
        <v>354</v>
      </c>
      <c r="O72">
        <v>10905</v>
      </c>
      <c r="Q72" t="s">
        <v>82</v>
      </c>
      <c r="S72" t="s">
        <v>269</v>
      </c>
      <c r="T72" t="s">
        <v>23</v>
      </c>
      <c r="U72" t="s">
        <v>22</v>
      </c>
      <c r="V72" t="s">
        <v>60</v>
      </c>
      <c r="W72" t="s">
        <v>26</v>
      </c>
      <c r="X72" t="s">
        <v>272</v>
      </c>
      <c r="Y72" t="s">
        <v>20</v>
      </c>
      <c r="AA72" s="2">
        <v>42489.026759259257</v>
      </c>
      <c r="AB72" s="2">
        <v>42774.287557870368</v>
      </c>
      <c r="AD72">
        <v>3</v>
      </c>
      <c r="AE72" t="str">
        <f t="shared" ca="1" si="18"/>
        <v>Protocols-SMB</v>
      </c>
      <c r="AF72" t="str">
        <f t="shared" ca="1" si="19"/>
        <v>---</v>
      </c>
      <c r="AG72" t="str">
        <f t="shared" ca="1" si="20"/>
        <v>---</v>
      </c>
      <c r="AH72" t="str">
        <f t="shared" ca="1" si="21"/>
        <v>P1</v>
      </c>
    </row>
    <row r="73" spans="1:34" x14ac:dyDescent="0.3">
      <c r="A73">
        <f t="shared" si="15"/>
        <v>283</v>
      </c>
      <c r="B73">
        <f t="shared" si="16"/>
        <v>27</v>
      </c>
      <c r="C73" s="4">
        <f t="shared" ca="1" si="22"/>
        <v>82178</v>
      </c>
      <c r="D73">
        <v>82178</v>
      </c>
      <c r="E73" t="s">
        <v>18</v>
      </c>
      <c r="F73" t="s">
        <v>86</v>
      </c>
      <c r="G73" t="s">
        <v>87</v>
      </c>
      <c r="H73" t="s">
        <v>112</v>
      </c>
      <c r="I73" t="s">
        <v>30</v>
      </c>
      <c r="J73" t="s">
        <v>123</v>
      </c>
      <c r="K73" t="str">
        <f t="shared" ca="1" si="17"/>
        <v>NTR</v>
      </c>
      <c r="L73" t="s">
        <v>20</v>
      </c>
      <c r="M73" t="s">
        <v>20</v>
      </c>
      <c r="N73" t="s">
        <v>355</v>
      </c>
      <c r="O73">
        <v>10938</v>
      </c>
      <c r="Q73" t="s">
        <v>82</v>
      </c>
      <c r="S73" t="s">
        <v>269</v>
      </c>
      <c r="T73" t="s">
        <v>36</v>
      </c>
      <c r="U73" t="s">
        <v>22</v>
      </c>
      <c r="V73" t="s">
        <v>60</v>
      </c>
      <c r="W73" t="s">
        <v>26</v>
      </c>
      <c r="X73" t="s">
        <v>272</v>
      </c>
      <c r="Y73" t="s">
        <v>20</v>
      </c>
      <c r="AA73" s="2">
        <v>42494.02715277778</v>
      </c>
      <c r="AB73" s="2">
        <v>42755.045428240737</v>
      </c>
      <c r="AD73">
        <v>2</v>
      </c>
      <c r="AE73" t="str">
        <f t="shared" ca="1" si="18"/>
        <v>Protocols-SMB</v>
      </c>
      <c r="AF73" t="str">
        <f t="shared" ca="1" si="19"/>
        <v>---</v>
      </c>
      <c r="AG73" t="str">
        <f t="shared" ca="1" si="20"/>
        <v>---</v>
      </c>
      <c r="AH73" t="str">
        <f t="shared" ca="1" si="21"/>
        <v>P1</v>
      </c>
    </row>
    <row r="74" spans="1:34" x14ac:dyDescent="0.3">
      <c r="A74">
        <f t="shared" si="15"/>
        <v>181</v>
      </c>
      <c r="B74">
        <f t="shared" si="16"/>
        <v>10</v>
      </c>
      <c r="C74" s="4">
        <f t="shared" ca="1" si="22"/>
        <v>87635</v>
      </c>
      <c r="D74">
        <v>87635</v>
      </c>
      <c r="E74" t="s">
        <v>134</v>
      </c>
      <c r="F74" t="s">
        <v>86</v>
      </c>
      <c r="G74" t="s">
        <v>87</v>
      </c>
      <c r="H74" t="s">
        <v>112</v>
      </c>
      <c r="I74" t="s">
        <v>30</v>
      </c>
      <c r="J74" t="s">
        <v>123</v>
      </c>
      <c r="K74" t="str">
        <f t="shared" ca="1" si="17"/>
        <v>NTR</v>
      </c>
      <c r="L74" t="s">
        <v>20</v>
      </c>
      <c r="M74" t="s">
        <v>20</v>
      </c>
      <c r="N74" t="s">
        <v>356</v>
      </c>
      <c r="O74">
        <v>11924</v>
      </c>
      <c r="Q74" t="s">
        <v>82</v>
      </c>
      <c r="S74" t="s">
        <v>269</v>
      </c>
      <c r="T74" t="s">
        <v>36</v>
      </c>
      <c r="U74" t="s">
        <v>22</v>
      </c>
      <c r="V74" t="s">
        <v>57</v>
      </c>
      <c r="W74" t="s">
        <v>26</v>
      </c>
      <c r="X74" t="s">
        <v>108</v>
      </c>
      <c r="Y74" t="s">
        <v>103</v>
      </c>
      <c r="AA74" s="2">
        <v>42598.010752314818</v>
      </c>
      <c r="AB74" s="2">
        <v>42773.971354166664</v>
      </c>
      <c r="AC74" t="s">
        <v>191</v>
      </c>
      <c r="AD74">
        <v>2</v>
      </c>
      <c r="AE74" t="str">
        <f t="shared" ca="1" si="18"/>
        <v>Protocols-SMB</v>
      </c>
      <c r="AF74" t="str">
        <f t="shared" ca="1" si="19"/>
        <v>---</v>
      </c>
      <c r="AG74" t="str">
        <f t="shared" ca="1" si="20"/>
        <v>---</v>
      </c>
      <c r="AH74" t="str">
        <f t="shared" ca="1" si="21"/>
        <v>P1</v>
      </c>
    </row>
    <row r="75" spans="1:34" x14ac:dyDescent="0.3">
      <c r="A75">
        <f t="shared" si="15"/>
        <v>145</v>
      </c>
      <c r="B75">
        <f t="shared" si="16"/>
        <v>9</v>
      </c>
      <c r="C75" s="4">
        <f t="shared" ca="1" si="22"/>
        <v>89457</v>
      </c>
      <c r="D75">
        <v>89457</v>
      </c>
      <c r="E75" t="s">
        <v>265</v>
      </c>
      <c r="F75" t="s">
        <v>86</v>
      </c>
      <c r="G75" t="s">
        <v>92</v>
      </c>
      <c r="H75" t="s">
        <v>94</v>
      </c>
      <c r="I75" t="s">
        <v>30</v>
      </c>
      <c r="J75" t="s">
        <v>123</v>
      </c>
      <c r="K75" t="str">
        <f t="shared" ca="1" si="17"/>
        <v>NTR</v>
      </c>
      <c r="L75" t="s">
        <v>20</v>
      </c>
      <c r="M75" t="s">
        <v>20</v>
      </c>
      <c r="N75" t="s">
        <v>357</v>
      </c>
      <c r="Q75" t="s">
        <v>82</v>
      </c>
      <c r="S75" t="s">
        <v>269</v>
      </c>
      <c r="T75" t="s">
        <v>23</v>
      </c>
      <c r="U75" t="s">
        <v>22</v>
      </c>
      <c r="V75" t="s">
        <v>29</v>
      </c>
      <c r="W75" t="s">
        <v>44</v>
      </c>
      <c r="X75" t="s">
        <v>272</v>
      </c>
      <c r="Y75" t="s">
        <v>20</v>
      </c>
      <c r="AA75" s="2">
        <v>42635.30327546296</v>
      </c>
      <c r="AB75" s="2">
        <v>42774.493344907409</v>
      </c>
      <c r="AC75" t="s">
        <v>340</v>
      </c>
      <c r="AD75">
        <v>3</v>
      </c>
      <c r="AE75" t="str">
        <f t="shared" ca="1" si="18"/>
        <v>Protocols-SMB</v>
      </c>
      <c r="AF75" t="str">
        <f t="shared" ca="1" si="19"/>
        <v>---</v>
      </c>
      <c r="AG75" t="str">
        <f t="shared" ca="1" si="20"/>
        <v>---</v>
      </c>
      <c r="AH75" t="str">
        <f t="shared" ca="1" si="21"/>
        <v>P2</v>
      </c>
    </row>
    <row r="76" spans="1:34" x14ac:dyDescent="0.3">
      <c r="A76">
        <f t="shared" si="15"/>
        <v>110</v>
      </c>
      <c r="B76">
        <f t="shared" si="16"/>
        <v>9</v>
      </c>
      <c r="C76" s="4">
        <f t="shared" ca="1" si="22"/>
        <v>91457</v>
      </c>
      <c r="D76">
        <v>91457</v>
      </c>
      <c r="E76" t="s">
        <v>74</v>
      </c>
      <c r="F76" t="s">
        <v>86</v>
      </c>
      <c r="G76" t="s">
        <v>87</v>
      </c>
      <c r="H76" t="s">
        <v>94</v>
      </c>
      <c r="I76" t="s">
        <v>30</v>
      </c>
      <c r="J76" t="s">
        <v>123</v>
      </c>
      <c r="K76" t="str">
        <f t="shared" ca="1" si="17"/>
        <v>NTR</v>
      </c>
      <c r="L76" t="s">
        <v>20</v>
      </c>
      <c r="M76" t="s">
        <v>20</v>
      </c>
      <c r="N76" t="s">
        <v>358</v>
      </c>
      <c r="Q76" t="s">
        <v>82</v>
      </c>
      <c r="S76" t="s">
        <v>269</v>
      </c>
      <c r="T76" t="s">
        <v>36</v>
      </c>
      <c r="U76" t="s">
        <v>35</v>
      </c>
      <c r="V76" t="s">
        <v>29</v>
      </c>
      <c r="W76" t="s">
        <v>54</v>
      </c>
      <c r="X76" t="s">
        <v>272</v>
      </c>
      <c r="Y76" t="s">
        <v>100</v>
      </c>
      <c r="AA76" s="2">
        <v>42670.388807870368</v>
      </c>
      <c r="AB76" s="2">
        <v>42774.014224537037</v>
      </c>
      <c r="AD76">
        <v>5</v>
      </c>
      <c r="AE76" t="str">
        <f t="shared" ca="1" si="18"/>
        <v>Protocols-SMB</v>
      </c>
      <c r="AF76" t="str">
        <f t="shared" ca="1" si="19"/>
        <v>---</v>
      </c>
      <c r="AG76" t="str">
        <f t="shared" ca="1" si="20"/>
        <v>---</v>
      </c>
      <c r="AH76" t="str">
        <f t="shared" ca="1" si="21"/>
        <v>P2</v>
      </c>
    </row>
    <row r="77" spans="1:34" x14ac:dyDescent="0.3">
      <c r="A77">
        <f t="shared" si="15"/>
        <v>106</v>
      </c>
      <c r="B77">
        <f t="shared" si="16"/>
        <v>27</v>
      </c>
      <c r="C77" s="4">
        <f t="shared" ca="1" si="22"/>
        <v>91629</v>
      </c>
      <c r="D77">
        <v>91629</v>
      </c>
      <c r="E77" t="s">
        <v>18</v>
      </c>
      <c r="F77" t="s">
        <v>86</v>
      </c>
      <c r="G77" t="s">
        <v>92</v>
      </c>
      <c r="H77" t="s">
        <v>112</v>
      </c>
      <c r="I77" t="s">
        <v>30</v>
      </c>
      <c r="J77" t="s">
        <v>123</v>
      </c>
      <c r="K77" t="str">
        <f t="shared" ca="1" si="17"/>
        <v>NTR</v>
      </c>
      <c r="L77" t="s">
        <v>20</v>
      </c>
      <c r="M77" t="s">
        <v>20</v>
      </c>
      <c r="N77" t="s">
        <v>360</v>
      </c>
      <c r="O77">
        <v>12271</v>
      </c>
      <c r="Q77" t="s">
        <v>82</v>
      </c>
      <c r="S77" t="s">
        <v>269</v>
      </c>
      <c r="T77" t="s">
        <v>23</v>
      </c>
      <c r="U77" t="s">
        <v>22</v>
      </c>
      <c r="V77" t="s">
        <v>25</v>
      </c>
      <c r="W77" t="s">
        <v>26</v>
      </c>
      <c r="X77" t="s">
        <v>272</v>
      </c>
      <c r="Y77" t="s">
        <v>20</v>
      </c>
      <c r="AA77" s="2">
        <v>42675.623761574076</v>
      </c>
      <c r="AB77" s="2">
        <v>42755.023877314816</v>
      </c>
      <c r="AD77">
        <v>2</v>
      </c>
      <c r="AE77" t="str">
        <f t="shared" ca="1" si="18"/>
        <v>Protocols-SMB</v>
      </c>
      <c r="AF77" t="str">
        <f t="shared" ca="1" si="19"/>
        <v>---</v>
      </c>
      <c r="AG77" t="str">
        <f t="shared" ca="1" si="20"/>
        <v>---</v>
      </c>
      <c r="AH77" t="str">
        <f t="shared" ca="1" si="21"/>
        <v>P1</v>
      </c>
    </row>
    <row r="78" spans="1:34" x14ac:dyDescent="0.3">
      <c r="A78">
        <f t="shared" si="15"/>
        <v>27</v>
      </c>
      <c r="B78">
        <f t="shared" si="16"/>
        <v>3</v>
      </c>
      <c r="C78" s="4">
        <f t="shared" ca="1" si="22"/>
        <v>94832</v>
      </c>
      <c r="D78">
        <v>94832</v>
      </c>
      <c r="E78" t="s">
        <v>242</v>
      </c>
      <c r="F78" t="s">
        <v>86</v>
      </c>
      <c r="G78" t="s">
        <v>92</v>
      </c>
      <c r="H78" t="s">
        <v>184</v>
      </c>
      <c r="I78" t="s">
        <v>81</v>
      </c>
      <c r="J78" t="s">
        <v>123</v>
      </c>
      <c r="K78" t="str">
        <f t="shared" ca="1" si="17"/>
        <v>NTR</v>
      </c>
      <c r="L78" t="s">
        <v>20</v>
      </c>
      <c r="M78" t="s">
        <v>20</v>
      </c>
      <c r="N78" t="s">
        <v>270</v>
      </c>
      <c r="P78" t="s">
        <v>271</v>
      </c>
      <c r="Q78" t="s">
        <v>82</v>
      </c>
      <c r="S78" t="s">
        <v>269</v>
      </c>
      <c r="T78" t="s">
        <v>51</v>
      </c>
      <c r="U78" t="s">
        <v>22</v>
      </c>
      <c r="V78" t="s">
        <v>82</v>
      </c>
      <c r="W78" t="s">
        <v>54</v>
      </c>
      <c r="X78" t="s">
        <v>272</v>
      </c>
      <c r="Y78" t="s">
        <v>20</v>
      </c>
      <c r="AA78" s="2">
        <v>42755.471365740741</v>
      </c>
      <c r="AB78" s="2">
        <v>42780.311030092591</v>
      </c>
      <c r="AC78" t="s">
        <v>170</v>
      </c>
      <c r="AD78">
        <v>3</v>
      </c>
      <c r="AE78" t="str">
        <f t="shared" ca="1" si="18"/>
        <v>Protocols-SMB</v>
      </c>
      <c r="AF78" t="str">
        <f t="shared" ca="1" si="19"/>
        <v>---</v>
      </c>
      <c r="AG78" t="str">
        <f t="shared" ca="1" si="20"/>
        <v>---</v>
      </c>
      <c r="AH78" t="str">
        <f t="shared" ca="1" si="21"/>
        <v>P0</v>
      </c>
    </row>
    <row r="79" spans="1:34" x14ac:dyDescent="0.3">
      <c r="A79">
        <f t="shared" si="15"/>
        <v>27</v>
      </c>
      <c r="B79">
        <f t="shared" si="16"/>
        <v>9</v>
      </c>
      <c r="C79" s="4">
        <f t="shared" ca="1" si="22"/>
        <v>94835</v>
      </c>
      <c r="D79">
        <v>94835</v>
      </c>
      <c r="E79" t="s">
        <v>18</v>
      </c>
      <c r="F79" t="s">
        <v>86</v>
      </c>
      <c r="G79" t="s">
        <v>87</v>
      </c>
      <c r="H79" t="s">
        <v>112</v>
      </c>
      <c r="I79" t="s">
        <v>30</v>
      </c>
      <c r="J79" t="s">
        <v>123</v>
      </c>
      <c r="K79" t="str">
        <f t="shared" ca="1" si="17"/>
        <v>NTR</v>
      </c>
      <c r="L79" t="s">
        <v>20</v>
      </c>
      <c r="M79" t="s">
        <v>20</v>
      </c>
      <c r="N79" t="s">
        <v>363</v>
      </c>
      <c r="O79">
        <v>13183</v>
      </c>
      <c r="P79" t="s">
        <v>213</v>
      </c>
      <c r="Q79" t="s">
        <v>82</v>
      </c>
      <c r="S79" t="s">
        <v>269</v>
      </c>
      <c r="T79" t="s">
        <v>36</v>
      </c>
      <c r="U79" t="s">
        <v>35</v>
      </c>
      <c r="V79" t="s">
        <v>190</v>
      </c>
      <c r="W79" t="s">
        <v>26</v>
      </c>
      <c r="X79" t="s">
        <v>272</v>
      </c>
      <c r="Y79" t="s">
        <v>103</v>
      </c>
      <c r="AA79" s="2">
        <v>42755.484872685185</v>
      </c>
      <c r="AB79" s="2">
        <v>42774.014837962961</v>
      </c>
      <c r="AD79">
        <v>1</v>
      </c>
      <c r="AE79" t="str">
        <f t="shared" ca="1" si="18"/>
        <v>Protocols-SMB</v>
      </c>
      <c r="AF79" t="str">
        <f t="shared" ca="1" si="19"/>
        <v>---</v>
      </c>
      <c r="AG79" t="str">
        <f t="shared" ca="1" si="20"/>
        <v>---</v>
      </c>
      <c r="AH79" t="str">
        <f t="shared" ca="1" si="21"/>
        <v>P1</v>
      </c>
    </row>
    <row r="80" spans="1:34" x14ac:dyDescent="0.3">
      <c r="A80">
        <f t="shared" si="15"/>
        <v>20</v>
      </c>
      <c r="B80">
        <f t="shared" si="16"/>
        <v>9</v>
      </c>
      <c r="C80" s="4">
        <f t="shared" ca="1" si="22"/>
        <v>95135</v>
      </c>
      <c r="D80">
        <v>95135</v>
      </c>
      <c r="E80" t="s">
        <v>118</v>
      </c>
      <c r="F80" t="s">
        <v>86</v>
      </c>
      <c r="G80" t="s">
        <v>135</v>
      </c>
      <c r="H80" t="s">
        <v>184</v>
      </c>
      <c r="I80" t="s">
        <v>247</v>
      </c>
      <c r="J80" t="s">
        <v>123</v>
      </c>
      <c r="K80" t="str">
        <f t="shared" ca="1" si="17"/>
        <v>NTR</v>
      </c>
      <c r="L80" t="s">
        <v>20</v>
      </c>
      <c r="M80" t="s">
        <v>20</v>
      </c>
      <c r="N80" t="s">
        <v>364</v>
      </c>
      <c r="P80" t="s">
        <v>212</v>
      </c>
      <c r="Q80" t="s">
        <v>82</v>
      </c>
      <c r="S80" t="s">
        <v>269</v>
      </c>
      <c r="T80" t="s">
        <v>36</v>
      </c>
      <c r="U80" t="s">
        <v>35</v>
      </c>
      <c r="V80" t="s">
        <v>29</v>
      </c>
      <c r="W80" t="s">
        <v>44</v>
      </c>
      <c r="X80" t="s">
        <v>272</v>
      </c>
      <c r="Y80" t="s">
        <v>20</v>
      </c>
      <c r="AA80" s="2">
        <v>42762.388159722221</v>
      </c>
      <c r="AB80" s="2">
        <v>42774.020821759259</v>
      </c>
      <c r="AC80" t="s">
        <v>214</v>
      </c>
      <c r="AD80">
        <v>1</v>
      </c>
      <c r="AE80" t="str">
        <f t="shared" ca="1" si="18"/>
        <v>Protocols-SMB</v>
      </c>
      <c r="AF80" t="str">
        <f t="shared" ca="1" si="19"/>
        <v>---</v>
      </c>
      <c r="AG80" t="str">
        <f t="shared" ca="1" si="20"/>
        <v>---</v>
      </c>
      <c r="AH80" t="str">
        <f t="shared" ca="1" si="21"/>
        <v>P0</v>
      </c>
    </row>
    <row r="81" spans="1:34" x14ac:dyDescent="0.3">
      <c r="A81">
        <f t="shared" si="15"/>
        <v>4</v>
      </c>
      <c r="B81">
        <f t="shared" si="16"/>
        <v>2</v>
      </c>
      <c r="C81" s="4">
        <f t="shared" ca="1" si="22"/>
        <v>95798</v>
      </c>
      <c r="D81">
        <v>95798</v>
      </c>
      <c r="E81" t="s">
        <v>416</v>
      </c>
      <c r="F81" t="s">
        <v>86</v>
      </c>
      <c r="G81" t="s">
        <v>266</v>
      </c>
      <c r="H81" t="s">
        <v>112</v>
      </c>
      <c r="I81" t="s">
        <v>24</v>
      </c>
      <c r="J81" t="s">
        <v>123</v>
      </c>
      <c r="K81" t="str">
        <f t="shared" ca="1" si="17"/>
        <v>NTR</v>
      </c>
      <c r="L81" t="s">
        <v>20</v>
      </c>
      <c r="M81" t="s">
        <v>20</v>
      </c>
      <c r="N81" t="s">
        <v>367</v>
      </c>
      <c r="Q81" t="s">
        <v>82</v>
      </c>
      <c r="S81" t="s">
        <v>269</v>
      </c>
      <c r="T81" t="s">
        <v>23</v>
      </c>
      <c r="U81" t="s">
        <v>22</v>
      </c>
      <c r="V81" t="s">
        <v>82</v>
      </c>
      <c r="W81" t="s">
        <v>67</v>
      </c>
      <c r="X81" t="s">
        <v>272</v>
      </c>
      <c r="Y81" t="s">
        <v>20</v>
      </c>
      <c r="AA81" s="2">
        <v>42779.3596875</v>
      </c>
      <c r="AB81" s="2">
        <v>42781.367106481484</v>
      </c>
      <c r="AD81">
        <v>1</v>
      </c>
      <c r="AE81" t="str">
        <f t="shared" ca="1" si="18"/>
        <v>Protocols-SMB</v>
      </c>
      <c r="AF81" t="str">
        <f t="shared" ca="1" si="19"/>
        <v>---</v>
      </c>
      <c r="AG81" t="str">
        <f t="shared" ca="1" si="20"/>
        <v>---</v>
      </c>
      <c r="AH81" t="str">
        <f t="shared" ca="1" si="21"/>
        <v>P1</v>
      </c>
    </row>
    <row r="82" spans="1:34" x14ac:dyDescent="0.3">
      <c r="A82">
        <f t="shared" si="15"/>
        <v>1</v>
      </c>
      <c r="B82">
        <f t="shared" si="16"/>
        <v>1</v>
      </c>
      <c r="C82" s="4">
        <f t="shared" ca="1" si="22"/>
        <v>96106</v>
      </c>
      <c r="D82">
        <v>96106</v>
      </c>
      <c r="E82" t="s">
        <v>265</v>
      </c>
      <c r="F82" t="s">
        <v>86</v>
      </c>
      <c r="G82" t="s">
        <v>87</v>
      </c>
      <c r="H82" t="s">
        <v>94</v>
      </c>
      <c r="J82" t="s">
        <v>123</v>
      </c>
      <c r="K82" t="str">
        <f t="shared" ca="1" si="17"/>
        <v>NTR</v>
      </c>
      <c r="L82" t="s">
        <v>20</v>
      </c>
      <c r="M82" t="s">
        <v>20</v>
      </c>
      <c r="N82" t="s">
        <v>462</v>
      </c>
      <c r="Q82" t="s">
        <v>82</v>
      </c>
      <c r="S82" t="s">
        <v>269</v>
      </c>
      <c r="T82" t="s">
        <v>36</v>
      </c>
      <c r="U82" t="s">
        <v>35</v>
      </c>
      <c r="V82" t="s">
        <v>29</v>
      </c>
      <c r="W82" t="s">
        <v>44</v>
      </c>
      <c r="X82" t="s">
        <v>405</v>
      </c>
      <c r="Y82" t="s">
        <v>103</v>
      </c>
      <c r="AA82" s="2">
        <v>42782.535891203705</v>
      </c>
      <c r="AB82" s="2">
        <v>42782.535891203705</v>
      </c>
      <c r="AD82">
        <v>1</v>
      </c>
      <c r="AE82" t="str">
        <f t="shared" ca="1" si="18"/>
        <v>NTR</v>
      </c>
      <c r="AF82" t="str">
        <f t="shared" ca="1" si="19"/>
        <v>NoTarg</v>
      </c>
      <c r="AG82" t="str">
        <f t="shared" ca="1" si="20"/>
        <v>NoWaive</v>
      </c>
      <c r="AH82" t="str">
        <f t="shared" ca="1" si="21"/>
        <v>NTR</v>
      </c>
    </row>
    <row r="83" spans="1:34" x14ac:dyDescent="0.3">
      <c r="A83">
        <f t="shared" si="15"/>
        <v>1</v>
      </c>
      <c r="B83">
        <f t="shared" si="16"/>
        <v>0</v>
      </c>
      <c r="C83" s="4">
        <f t="shared" ca="1" si="22"/>
        <v>95974</v>
      </c>
      <c r="D83">
        <v>95974</v>
      </c>
      <c r="E83" t="s">
        <v>433</v>
      </c>
      <c r="F83" t="s">
        <v>55</v>
      </c>
      <c r="G83" t="s">
        <v>182</v>
      </c>
      <c r="H83" t="s">
        <v>94</v>
      </c>
      <c r="I83" t="s">
        <v>24</v>
      </c>
      <c r="J83" t="s">
        <v>123</v>
      </c>
      <c r="K83" t="str">
        <f t="shared" ca="1" si="17"/>
        <v>NTR</v>
      </c>
      <c r="L83" t="s">
        <v>20</v>
      </c>
      <c r="M83" t="s">
        <v>20</v>
      </c>
      <c r="N83" t="s">
        <v>432</v>
      </c>
      <c r="Q83" t="s">
        <v>21</v>
      </c>
      <c r="S83" t="s">
        <v>269</v>
      </c>
      <c r="T83" t="s">
        <v>23</v>
      </c>
      <c r="U83" t="s">
        <v>22</v>
      </c>
      <c r="V83" t="s">
        <v>29</v>
      </c>
      <c r="W83" t="s">
        <v>54</v>
      </c>
      <c r="X83" t="s">
        <v>433</v>
      </c>
      <c r="Y83" t="s">
        <v>20</v>
      </c>
      <c r="AA83" s="2">
        <v>42782.021145833336</v>
      </c>
      <c r="AB83" s="2">
        <v>42783.227997685186</v>
      </c>
      <c r="AD83">
        <v>6</v>
      </c>
      <c r="AE83" t="str">
        <f t="shared" ca="1" si="18"/>
        <v>Snapshots</v>
      </c>
      <c r="AF83" t="str">
        <f t="shared" ca="1" si="19"/>
        <v>---</v>
      </c>
      <c r="AG83" t="str">
        <f t="shared" ca="1" si="20"/>
        <v>---</v>
      </c>
      <c r="AH83" t="str">
        <f t="shared" ca="1" si="21"/>
        <v>P2</v>
      </c>
    </row>
    <row r="84" spans="1:34" x14ac:dyDescent="0.3">
      <c r="A84">
        <f t="shared" si="15"/>
        <v>41</v>
      </c>
      <c r="B84">
        <f t="shared" si="16"/>
        <v>27</v>
      </c>
      <c r="C84" s="4">
        <f t="shared" ca="1" si="22"/>
        <v>94268</v>
      </c>
      <c r="D84">
        <v>94268</v>
      </c>
      <c r="E84" t="s">
        <v>181</v>
      </c>
      <c r="F84" t="s">
        <v>55</v>
      </c>
      <c r="G84" t="s">
        <v>182</v>
      </c>
      <c r="H84" t="s">
        <v>112</v>
      </c>
      <c r="I84" t="s">
        <v>30</v>
      </c>
      <c r="J84" t="s">
        <v>123</v>
      </c>
      <c r="K84" t="str">
        <f t="shared" ca="1" si="17"/>
        <v>NTR</v>
      </c>
      <c r="L84" t="s">
        <v>20</v>
      </c>
      <c r="M84" t="s">
        <v>20</v>
      </c>
      <c r="N84" t="s">
        <v>368</v>
      </c>
      <c r="O84">
        <v>12452</v>
      </c>
      <c r="Q84" t="s">
        <v>82</v>
      </c>
      <c r="S84" t="s">
        <v>269</v>
      </c>
      <c r="T84" t="s">
        <v>36</v>
      </c>
      <c r="U84" t="s">
        <v>35</v>
      </c>
      <c r="V84" t="s">
        <v>25</v>
      </c>
      <c r="W84" t="s">
        <v>26</v>
      </c>
      <c r="X84" t="s">
        <v>218</v>
      </c>
      <c r="Y84" t="s">
        <v>20</v>
      </c>
      <c r="AA84" s="2">
        <v>42741.246898148151</v>
      </c>
      <c r="AB84" s="2">
        <v>42755.022685185184</v>
      </c>
      <c r="AD84">
        <v>3</v>
      </c>
      <c r="AE84" t="str">
        <f t="shared" ca="1" si="18"/>
        <v>Snapshots</v>
      </c>
      <c r="AF84" t="str">
        <f t="shared" ca="1" si="19"/>
        <v>---</v>
      </c>
      <c r="AG84" t="str">
        <f t="shared" ca="1" si="20"/>
        <v>---</v>
      </c>
      <c r="AH84" t="str">
        <f t="shared" ca="1" si="21"/>
        <v>P1</v>
      </c>
    </row>
    <row r="85" spans="1:34" x14ac:dyDescent="0.3">
      <c r="A85">
        <f t="shared" si="15"/>
        <v>29</v>
      </c>
      <c r="B85">
        <f t="shared" si="16"/>
        <v>9</v>
      </c>
      <c r="C85" s="4">
        <f t="shared" ca="1" si="22"/>
        <v>94695</v>
      </c>
      <c r="D85">
        <v>94695</v>
      </c>
      <c r="E85" t="s">
        <v>181</v>
      </c>
      <c r="F85" t="s">
        <v>55</v>
      </c>
      <c r="G85" t="s">
        <v>182</v>
      </c>
      <c r="H85" t="s">
        <v>184</v>
      </c>
      <c r="I85" t="s">
        <v>245</v>
      </c>
      <c r="J85" t="s">
        <v>123</v>
      </c>
      <c r="K85" t="str">
        <f t="shared" ca="1" si="17"/>
        <v>NTR</v>
      </c>
      <c r="L85" t="s">
        <v>20</v>
      </c>
      <c r="M85" t="s">
        <v>20</v>
      </c>
      <c r="N85" t="s">
        <v>369</v>
      </c>
      <c r="O85">
        <v>12452</v>
      </c>
      <c r="Q85" t="s">
        <v>82</v>
      </c>
      <c r="S85" t="s">
        <v>269</v>
      </c>
      <c r="T85" t="s">
        <v>36</v>
      </c>
      <c r="U85" t="s">
        <v>35</v>
      </c>
      <c r="V85" t="s">
        <v>190</v>
      </c>
      <c r="W85" t="s">
        <v>26</v>
      </c>
      <c r="X85" t="s">
        <v>218</v>
      </c>
      <c r="Y85" t="s">
        <v>20</v>
      </c>
      <c r="AA85" s="2">
        <v>42753.19122685185</v>
      </c>
      <c r="AB85" s="2">
        <v>42774.037997685184</v>
      </c>
      <c r="AD85">
        <v>4</v>
      </c>
      <c r="AE85" t="str">
        <f t="shared" ca="1" si="18"/>
        <v>Snapshots</v>
      </c>
      <c r="AF85" t="str">
        <f t="shared" ca="1" si="19"/>
        <v>---</v>
      </c>
      <c r="AG85" t="str">
        <f t="shared" ca="1" si="20"/>
        <v>---</v>
      </c>
      <c r="AH85" t="str">
        <f t="shared" ca="1" si="21"/>
        <v>P0</v>
      </c>
    </row>
    <row r="86" spans="1:34" x14ac:dyDescent="0.3">
      <c r="A86">
        <f t="shared" si="15"/>
        <v>17</v>
      </c>
      <c r="B86">
        <f t="shared" si="16"/>
        <v>9</v>
      </c>
      <c r="C86" s="4">
        <f t="shared" ca="1" si="22"/>
        <v>95184</v>
      </c>
      <c r="D86">
        <v>95184</v>
      </c>
      <c r="E86" t="s">
        <v>218</v>
      </c>
      <c r="F86" t="s">
        <v>55</v>
      </c>
      <c r="G86" t="s">
        <v>182</v>
      </c>
      <c r="H86" t="s">
        <v>184</v>
      </c>
      <c r="I86" t="s">
        <v>245</v>
      </c>
      <c r="J86" t="s">
        <v>123</v>
      </c>
      <c r="K86" t="str">
        <f t="shared" ca="1" si="17"/>
        <v>NTR</v>
      </c>
      <c r="L86" t="s">
        <v>20</v>
      </c>
      <c r="M86" t="s">
        <v>276</v>
      </c>
      <c r="N86" t="s">
        <v>370</v>
      </c>
      <c r="Q86" t="s">
        <v>82</v>
      </c>
      <c r="S86" t="s">
        <v>269</v>
      </c>
      <c r="T86" t="s">
        <v>36</v>
      </c>
      <c r="U86" t="s">
        <v>22</v>
      </c>
      <c r="V86" t="s">
        <v>29</v>
      </c>
      <c r="W86" t="s">
        <v>44</v>
      </c>
      <c r="X86" t="s">
        <v>181</v>
      </c>
      <c r="Y86" t="s">
        <v>103</v>
      </c>
      <c r="AA86" s="2">
        <v>42765.308599537035</v>
      </c>
      <c r="AB86" s="2">
        <v>42774.117118055554</v>
      </c>
      <c r="AD86">
        <v>4</v>
      </c>
      <c r="AE86" t="str">
        <f t="shared" ca="1" si="18"/>
        <v>Snapshots</v>
      </c>
      <c r="AF86" t="str">
        <f t="shared" ca="1" si="19"/>
        <v>Avitus_1.4.0.55-20170215</v>
      </c>
      <c r="AG86" t="str">
        <f t="shared" ca="1" si="20"/>
        <v>---</v>
      </c>
      <c r="AH86" t="str">
        <f t="shared" ca="1" si="21"/>
        <v>P0</v>
      </c>
    </row>
    <row r="87" spans="1:34" x14ac:dyDescent="0.3">
      <c r="A87">
        <f t="shared" si="15"/>
        <v>15</v>
      </c>
      <c r="B87">
        <f t="shared" si="16"/>
        <v>9</v>
      </c>
      <c r="C87" s="4">
        <f t="shared" ca="1" si="22"/>
        <v>95373</v>
      </c>
      <c r="D87">
        <v>95373</v>
      </c>
      <c r="E87" t="s">
        <v>218</v>
      </c>
      <c r="F87" t="s">
        <v>55</v>
      </c>
      <c r="G87" t="s">
        <v>182</v>
      </c>
      <c r="H87" t="s">
        <v>94</v>
      </c>
      <c r="I87" t="s">
        <v>247</v>
      </c>
      <c r="J87" t="s">
        <v>123</v>
      </c>
      <c r="K87" t="str">
        <f t="shared" ca="1" si="17"/>
        <v>NTR</v>
      </c>
      <c r="L87" t="s">
        <v>20</v>
      </c>
      <c r="M87" t="s">
        <v>20</v>
      </c>
      <c r="N87" t="s">
        <v>371</v>
      </c>
      <c r="Q87" t="s">
        <v>82</v>
      </c>
      <c r="S87" t="s">
        <v>269</v>
      </c>
      <c r="T87" t="s">
        <v>23</v>
      </c>
      <c r="U87" t="s">
        <v>22</v>
      </c>
      <c r="V87" t="s">
        <v>29</v>
      </c>
      <c r="W87" t="s">
        <v>44</v>
      </c>
      <c r="X87" t="s">
        <v>218</v>
      </c>
      <c r="Y87" t="s">
        <v>20</v>
      </c>
      <c r="AA87" s="2">
        <v>42768.238217592596</v>
      </c>
      <c r="AB87" s="2">
        <v>42774.020324074074</v>
      </c>
      <c r="AD87">
        <v>2</v>
      </c>
      <c r="AE87" t="str">
        <f t="shared" ca="1" si="18"/>
        <v>Snapshots</v>
      </c>
      <c r="AF87" t="str">
        <f t="shared" ca="1" si="19"/>
        <v>---</v>
      </c>
      <c r="AG87" t="str">
        <f t="shared" ca="1" si="20"/>
        <v>---</v>
      </c>
      <c r="AH87" t="str">
        <f t="shared" ca="1" si="21"/>
        <v>P2</v>
      </c>
    </row>
    <row r="88" spans="1:34" x14ac:dyDescent="0.3">
      <c r="A88">
        <f t="shared" si="15"/>
        <v>4</v>
      </c>
      <c r="B88">
        <f t="shared" si="16"/>
        <v>3</v>
      </c>
      <c r="C88" s="4">
        <f t="shared" ca="1" si="22"/>
        <v>95780</v>
      </c>
      <c r="D88">
        <v>95780</v>
      </c>
      <c r="E88" t="s">
        <v>217</v>
      </c>
      <c r="F88" t="s">
        <v>55</v>
      </c>
      <c r="G88" t="s">
        <v>182</v>
      </c>
      <c r="H88" t="s">
        <v>184</v>
      </c>
      <c r="I88" t="s">
        <v>245</v>
      </c>
      <c r="J88" t="s">
        <v>123</v>
      </c>
      <c r="K88" t="str">
        <f t="shared" ca="1" si="17"/>
        <v>NTR</v>
      </c>
      <c r="L88" t="s">
        <v>20</v>
      </c>
      <c r="M88" t="s">
        <v>278</v>
      </c>
      <c r="N88" t="s">
        <v>372</v>
      </c>
      <c r="Q88" t="s">
        <v>82</v>
      </c>
      <c r="S88" t="s">
        <v>269</v>
      </c>
      <c r="T88" t="s">
        <v>23</v>
      </c>
      <c r="U88" t="s">
        <v>22</v>
      </c>
      <c r="V88" t="s">
        <v>29</v>
      </c>
      <c r="W88" t="s">
        <v>44</v>
      </c>
      <c r="X88" t="s">
        <v>218</v>
      </c>
      <c r="Y88" t="s">
        <v>20</v>
      </c>
      <c r="AA88" s="2">
        <v>42779.104201388887</v>
      </c>
      <c r="AB88" s="2">
        <v>42780.260717592595</v>
      </c>
      <c r="AD88">
        <v>2</v>
      </c>
      <c r="AE88" t="str">
        <f t="shared" ca="1" si="18"/>
        <v>Snapshots</v>
      </c>
      <c r="AF88" t="str">
        <f t="shared" ca="1" si="19"/>
        <v>Avitus_1.4.0.56-20170222</v>
      </c>
      <c r="AG88" t="str">
        <f t="shared" ca="1" si="20"/>
        <v>---</v>
      </c>
      <c r="AH88" t="str">
        <f t="shared" ca="1" si="21"/>
        <v>P0</v>
      </c>
    </row>
    <row r="89" spans="1:34" x14ac:dyDescent="0.3">
      <c r="A89">
        <f t="shared" si="15"/>
        <v>42167</v>
      </c>
      <c r="B89">
        <f t="shared" si="16"/>
        <v>42167</v>
      </c>
      <c r="C89" s="4">
        <f t="shared" ca="1" si="22"/>
        <v>0</v>
      </c>
      <c r="J89" t="s">
        <v>123</v>
      </c>
      <c r="O89" t="s">
        <v>123</v>
      </c>
      <c r="P89" t="s">
        <v>123</v>
      </c>
      <c r="S89" s="2"/>
      <c r="T89" s="2"/>
      <c r="AE89" t="str">
        <f t="shared" ca="1" si="18"/>
        <v>NTR</v>
      </c>
      <c r="AF89" t="str">
        <f t="shared" ca="1" si="19"/>
        <v>NoTarg</v>
      </c>
      <c r="AG89" t="str">
        <f t="shared" ca="1" si="20"/>
        <v>NoWaive</v>
      </c>
      <c r="AH89" t="str">
        <f t="shared" ca="1" si="21"/>
        <v>NTR</v>
      </c>
    </row>
    <row r="90" spans="1:34" x14ac:dyDescent="0.3">
      <c r="A90">
        <f t="shared" si="15"/>
        <v>42167</v>
      </c>
      <c r="B90">
        <f t="shared" si="16"/>
        <v>42167</v>
      </c>
      <c r="C90" s="4">
        <f t="shared" ca="1" si="22"/>
        <v>0</v>
      </c>
      <c r="J90" t="s">
        <v>123</v>
      </c>
      <c r="O90" t="s">
        <v>123</v>
      </c>
      <c r="P90" t="s">
        <v>123</v>
      </c>
      <c r="S90" s="2"/>
      <c r="T90" s="2"/>
      <c r="AE90" t="str">
        <f t="shared" ca="1" si="18"/>
        <v>NTR</v>
      </c>
      <c r="AF90" t="str">
        <f t="shared" ca="1" si="19"/>
        <v>NoTarg</v>
      </c>
      <c r="AG90" t="str">
        <f t="shared" ca="1" si="20"/>
        <v>NoWaive</v>
      </c>
      <c r="AH90" t="str">
        <f t="shared" ca="1" si="21"/>
        <v>NTR</v>
      </c>
    </row>
    <row r="91" spans="1:34" x14ac:dyDescent="0.3">
      <c r="C91" s="4">
        <f t="shared" ca="1" si="22"/>
        <v>0</v>
      </c>
      <c r="J91" t="s">
        <v>123</v>
      </c>
      <c r="O91" t="s">
        <v>123</v>
      </c>
      <c r="P91" t="s">
        <v>123</v>
      </c>
      <c r="S91" s="2"/>
      <c r="T91" s="2"/>
      <c r="AE91" t="str">
        <f t="shared" ca="1" si="18"/>
        <v>NTR</v>
      </c>
      <c r="AF91" t="str">
        <f t="shared" ca="1" si="19"/>
        <v>NoTarg</v>
      </c>
      <c r="AG91" t="str">
        <f t="shared" ca="1" si="20"/>
        <v>NoWaive</v>
      </c>
      <c r="AH91" t="str">
        <f t="shared" ca="1" si="21"/>
        <v>NTR</v>
      </c>
    </row>
    <row r="92" spans="1:34" x14ac:dyDescent="0.3">
      <c r="C92" s="4">
        <f t="shared" ca="1" si="22"/>
        <v>0</v>
      </c>
      <c r="J92" t="s">
        <v>123</v>
      </c>
      <c r="O92" t="s">
        <v>123</v>
      </c>
      <c r="P92" t="s">
        <v>123</v>
      </c>
      <c r="S92" s="2"/>
      <c r="T92" s="2"/>
      <c r="AE92" t="str">
        <f t="shared" ca="1" si="18"/>
        <v>NTR</v>
      </c>
      <c r="AF92" t="str">
        <f t="shared" ca="1" si="19"/>
        <v>NoTarg</v>
      </c>
      <c r="AG92" t="str">
        <f t="shared" ca="1" si="20"/>
        <v>NoWaive</v>
      </c>
      <c r="AH92" t="str">
        <f t="shared" ca="1" si="21"/>
        <v>NTR</v>
      </c>
    </row>
    <row r="93" spans="1:34" x14ac:dyDescent="0.3">
      <c r="C93" s="4">
        <f t="shared" ca="1" si="22"/>
        <v>0</v>
      </c>
      <c r="J93" t="s">
        <v>123</v>
      </c>
      <c r="O93" t="s">
        <v>123</v>
      </c>
      <c r="P93" t="s">
        <v>123</v>
      </c>
      <c r="S93" s="2"/>
      <c r="T93" s="2"/>
      <c r="AE93" t="str">
        <f t="shared" ca="1" si="18"/>
        <v>NTR</v>
      </c>
      <c r="AF93" t="str">
        <f t="shared" ca="1" si="19"/>
        <v>NoTarg</v>
      </c>
      <c r="AG93" t="str">
        <f t="shared" ca="1" si="20"/>
        <v>NoWaive</v>
      </c>
      <c r="AH93" t="str">
        <f t="shared" ca="1" si="21"/>
        <v>NTR</v>
      </c>
    </row>
    <row r="94" spans="1:34" x14ac:dyDescent="0.3">
      <c r="C94" s="4">
        <f t="shared" ca="1" si="22"/>
        <v>0</v>
      </c>
      <c r="J94" t="s">
        <v>123</v>
      </c>
      <c r="O94" t="s">
        <v>123</v>
      </c>
      <c r="P94" t="s">
        <v>123</v>
      </c>
      <c r="S94" s="2"/>
      <c r="T94" s="2"/>
    </row>
    <row r="95" spans="1:34" x14ac:dyDescent="0.3">
      <c r="C95" s="4">
        <f t="shared" ca="1" si="22"/>
        <v>0</v>
      </c>
      <c r="J95" t="s">
        <v>123</v>
      </c>
      <c r="O95" t="s">
        <v>123</v>
      </c>
      <c r="P95" t="s">
        <v>123</v>
      </c>
      <c r="S95" s="2"/>
      <c r="T95" s="2"/>
    </row>
    <row r="96" spans="1:34" x14ac:dyDescent="0.3">
      <c r="C96" s="4">
        <f t="shared" ca="1" si="22"/>
        <v>0</v>
      </c>
      <c r="P96" t="s">
        <v>123</v>
      </c>
      <c r="S96" s="2"/>
      <c r="T96" s="2"/>
    </row>
    <row r="97" spans="2:20" x14ac:dyDescent="0.3">
      <c r="C97" s="4">
        <f t="shared" ca="1" si="22"/>
        <v>0</v>
      </c>
      <c r="S97" s="2"/>
      <c r="T97" s="2"/>
    </row>
    <row r="98" spans="2:20" x14ac:dyDescent="0.3">
      <c r="C98" s="4">
        <f t="shared" ca="1" si="22"/>
        <v>0</v>
      </c>
      <c r="S98" s="2"/>
      <c r="T98" s="2"/>
    </row>
    <row r="99" spans="2:20" x14ac:dyDescent="0.3">
      <c r="C99" s="4">
        <f t="shared" ca="1" si="22"/>
        <v>0</v>
      </c>
      <c r="S99" s="2"/>
      <c r="T99" s="2"/>
    </row>
    <row r="100" spans="2:20" x14ac:dyDescent="0.3">
      <c r="C100" s="4">
        <f t="shared" ca="1" si="22"/>
        <v>0</v>
      </c>
      <c r="S100" s="2"/>
      <c r="T100" s="2"/>
    </row>
    <row r="103" spans="2:20" x14ac:dyDescent="0.3">
      <c r="B103">
        <f>SUBTOTAL(3,D2:D101)</f>
        <v>87</v>
      </c>
      <c r="K103" t="s">
        <v>475</v>
      </c>
    </row>
    <row r="104" spans="2:20" x14ac:dyDescent="0.3">
      <c r="G104" t="s">
        <v>153</v>
      </c>
      <c r="I104" t="str">
        <f>CONCATENATE(MID($K$103,11,5), " Report")</f>
        <v>02-16 Report</v>
      </c>
      <c r="K104" s="6">
        <v>42783</v>
      </c>
    </row>
    <row r="105" spans="2:20" x14ac:dyDescent="0.3">
      <c r="F105" t="s">
        <v>150</v>
      </c>
      <c r="G105">
        <f ca="1">COUNTIFS(K2:K81,"=NTR")</f>
        <v>80</v>
      </c>
      <c r="I105">
        <f t="shared" ref="I105:I111" ca="1" si="23">INDIRECT("'" &amp; $K$103 &amp; "'!$f" &amp; ROW())</f>
        <v>80</v>
      </c>
      <c r="K105" s="7">
        <f ca="1">TODAY()</f>
        <v>42902</v>
      </c>
    </row>
    <row r="106" spans="2:20" x14ac:dyDescent="0.3">
      <c r="F106" t="s">
        <v>151</v>
      </c>
      <c r="G106">
        <f>COUNTIFS(A2:A81,"&lt;3")</f>
        <v>17</v>
      </c>
      <c r="I106">
        <f t="shared" ca="1" si="23"/>
        <v>16</v>
      </c>
      <c r="K106" s="7"/>
    </row>
    <row r="107" spans="2:20" x14ac:dyDescent="0.3">
      <c r="F107" t="s">
        <v>157</v>
      </c>
      <c r="G107">
        <f>COUNTIFS(B2:B81,"&gt;7",B2:B81,"&lt;400")-11</f>
        <v>15</v>
      </c>
      <c r="I107">
        <f t="shared" ca="1" si="23"/>
        <v>15</v>
      </c>
    </row>
    <row r="108" spans="2:20" x14ac:dyDescent="0.3">
      <c r="F108" t="s">
        <v>152</v>
      </c>
      <c r="G108">
        <f>COUNTIFS(L2:L81,"=Waiver*")</f>
        <v>0</v>
      </c>
      <c r="I108">
        <f t="shared" ca="1" si="23"/>
        <v>0</v>
      </c>
    </row>
    <row r="109" spans="2:20" x14ac:dyDescent="0.3">
      <c r="F109" t="s">
        <v>158</v>
      </c>
      <c r="G109">
        <f>COUNTA(D2:D104)</f>
        <v>87</v>
      </c>
      <c r="I109">
        <f t="shared" ca="1" si="23"/>
        <v>86</v>
      </c>
    </row>
    <row r="110" spans="2:20" x14ac:dyDescent="0.3">
      <c r="F110" t="s">
        <v>159</v>
      </c>
      <c r="G110">
        <v>25</v>
      </c>
      <c r="I110">
        <f t="shared" ca="1" si="23"/>
        <v>25</v>
      </c>
    </row>
    <row r="111" spans="2:20" s="1" customFormat="1" x14ac:dyDescent="0.3">
      <c r="F111" s="1" t="s">
        <v>21</v>
      </c>
      <c r="G111" s="1">
        <f>COUNTIFS(Q2:Q95,$F111)</f>
        <v>9</v>
      </c>
      <c r="I111" s="1">
        <f t="shared" ca="1" si="23"/>
        <v>13</v>
      </c>
      <c r="N111" s="10" t="s">
        <v>160</v>
      </c>
    </row>
    <row r="113" spans="5:12" s="1" customFormat="1" x14ac:dyDescent="0.3"/>
    <row r="114" spans="5:12" x14ac:dyDescent="0.3">
      <c r="H114" s="11" t="s">
        <v>184</v>
      </c>
    </row>
    <row r="115" spans="5:12" s="1" customFormat="1" x14ac:dyDescent="0.3">
      <c r="E115" s="1" t="s">
        <v>3</v>
      </c>
      <c r="F115" t="s">
        <v>45</v>
      </c>
      <c r="G115" s="1">
        <f>COUNTIFS($F$2:$F$95,F115 &amp; "*")</f>
        <v>13</v>
      </c>
      <c r="H115" s="1">
        <f>COUNTIFS($F$2:$F$95,F115 &amp; "*",$H$2:$H$95,"P0")</f>
        <v>11</v>
      </c>
      <c r="I115" s="1">
        <f t="shared" ref="I115:I130" ca="1" si="24">INDIRECT("'" &amp; $K$103 &amp; "'!$f" &amp; ROW())</f>
        <v>13</v>
      </c>
      <c r="K115" s="10" t="s">
        <v>239</v>
      </c>
    </row>
    <row r="116" spans="5:12" x14ac:dyDescent="0.3">
      <c r="F116" t="s">
        <v>63</v>
      </c>
      <c r="G116" s="1">
        <f t="shared" ref="G116:G129" si="25">COUNTIFS($F$2:$F$95,F116 &amp; "*")</f>
        <v>8</v>
      </c>
      <c r="H116" s="1">
        <f t="shared" ref="H116:H130" si="26">COUNTIFS($F$2:$F$95,F116 &amp; "*",$H$2:$H$95,"P0")</f>
        <v>6</v>
      </c>
      <c r="I116">
        <f t="shared" ca="1" si="24"/>
        <v>7</v>
      </c>
      <c r="K116" s="4" t="s">
        <v>238</v>
      </c>
    </row>
    <row r="117" spans="5:12" x14ac:dyDescent="0.3">
      <c r="F117" t="s">
        <v>70</v>
      </c>
      <c r="G117" s="1">
        <f t="shared" si="25"/>
        <v>3</v>
      </c>
      <c r="H117" s="1">
        <f t="shared" si="26"/>
        <v>3</v>
      </c>
      <c r="I117">
        <f t="shared" ca="1" si="24"/>
        <v>3</v>
      </c>
    </row>
    <row r="118" spans="5:12" x14ac:dyDescent="0.3">
      <c r="F118" t="s">
        <v>253</v>
      </c>
      <c r="G118" s="1">
        <f t="shared" si="25"/>
        <v>12</v>
      </c>
      <c r="H118" s="1">
        <f t="shared" si="26"/>
        <v>7</v>
      </c>
      <c r="I118">
        <f t="shared" ca="1" si="24"/>
        <v>14</v>
      </c>
    </row>
    <row r="119" spans="5:12" x14ac:dyDescent="0.3">
      <c r="F119" t="s">
        <v>48</v>
      </c>
      <c r="G119" s="1">
        <f t="shared" si="25"/>
        <v>3</v>
      </c>
      <c r="H119" s="1">
        <f t="shared" si="26"/>
        <v>0</v>
      </c>
      <c r="I119">
        <f t="shared" ca="1" si="24"/>
        <v>1</v>
      </c>
      <c r="K119" t="s">
        <v>161</v>
      </c>
    </row>
    <row r="120" spans="5:12" x14ac:dyDescent="0.3">
      <c r="F120" t="s">
        <v>215</v>
      </c>
      <c r="G120" s="1">
        <f t="shared" si="25"/>
        <v>1</v>
      </c>
      <c r="H120" s="1">
        <f t="shared" si="26"/>
        <v>1</v>
      </c>
      <c r="I120">
        <f t="shared" ca="1" si="24"/>
        <v>1</v>
      </c>
      <c r="K120" t="s">
        <v>162</v>
      </c>
    </row>
    <row r="121" spans="5:12" x14ac:dyDescent="0.3">
      <c r="F121" t="s">
        <v>28</v>
      </c>
      <c r="G121" s="1">
        <f t="shared" si="25"/>
        <v>13</v>
      </c>
      <c r="H121" s="1">
        <f t="shared" si="26"/>
        <v>7</v>
      </c>
      <c r="I121">
        <f t="shared" ca="1" si="24"/>
        <v>14</v>
      </c>
      <c r="K121" t="s">
        <v>163</v>
      </c>
    </row>
    <row r="122" spans="5:12" x14ac:dyDescent="0.3">
      <c r="F122" t="s">
        <v>260</v>
      </c>
      <c r="G122" s="1">
        <f t="shared" si="25"/>
        <v>1</v>
      </c>
      <c r="H122" s="1">
        <f t="shared" si="26"/>
        <v>1</v>
      </c>
      <c r="I122">
        <f t="shared" ca="1" si="24"/>
        <v>1</v>
      </c>
      <c r="K122" t="s">
        <v>164</v>
      </c>
    </row>
    <row r="123" spans="5:12" x14ac:dyDescent="0.3">
      <c r="F123" t="s">
        <v>42</v>
      </c>
      <c r="G123" s="1">
        <f t="shared" si="25"/>
        <v>3</v>
      </c>
      <c r="H123" s="1">
        <f t="shared" si="26"/>
        <v>1</v>
      </c>
      <c r="I123">
        <f t="shared" ca="1" si="24"/>
        <v>5</v>
      </c>
    </row>
    <row r="124" spans="5:12" x14ac:dyDescent="0.3">
      <c r="F124" t="s">
        <v>75</v>
      </c>
      <c r="G124" s="1">
        <f t="shared" si="25"/>
        <v>8</v>
      </c>
      <c r="H124" s="1">
        <f t="shared" si="26"/>
        <v>1</v>
      </c>
      <c r="I124">
        <f t="shared" ca="1" si="24"/>
        <v>8</v>
      </c>
      <c r="K124" s="4" t="s">
        <v>176</v>
      </c>
    </row>
    <row r="125" spans="5:12" x14ac:dyDescent="0.3">
      <c r="F125" t="s">
        <v>97</v>
      </c>
      <c r="G125" s="1">
        <f t="shared" si="25"/>
        <v>0</v>
      </c>
      <c r="H125" s="1">
        <f t="shared" si="26"/>
        <v>0</v>
      </c>
      <c r="I125">
        <f t="shared" ca="1" si="24"/>
        <v>0</v>
      </c>
    </row>
    <row r="126" spans="5:12" x14ac:dyDescent="0.3">
      <c r="F126" t="s">
        <v>230</v>
      </c>
      <c r="G126" s="1">
        <f t="shared" si="25"/>
        <v>1</v>
      </c>
      <c r="H126" s="1">
        <f t="shared" si="26"/>
        <v>0</v>
      </c>
      <c r="I126">
        <f t="shared" ca="1" si="24"/>
        <v>1</v>
      </c>
      <c r="K126" t="s">
        <v>204</v>
      </c>
      <c r="L126">
        <f>COUNTIFS(H2:H95, "p0")</f>
        <v>43</v>
      </c>
    </row>
    <row r="127" spans="5:12" x14ac:dyDescent="0.3">
      <c r="F127" t="s">
        <v>19</v>
      </c>
      <c r="G127" s="1">
        <f t="shared" si="25"/>
        <v>3</v>
      </c>
      <c r="H127" s="1">
        <f t="shared" si="26"/>
        <v>0</v>
      </c>
      <c r="I127">
        <f t="shared" ca="1" si="24"/>
        <v>1</v>
      </c>
      <c r="K127" t="s">
        <v>199</v>
      </c>
      <c r="L127">
        <f>COUNTIFS(H2:H95, "p1")</f>
        <v>9</v>
      </c>
    </row>
    <row r="128" spans="5:12" x14ac:dyDescent="0.3">
      <c r="F128" t="s">
        <v>86</v>
      </c>
      <c r="G128" s="1">
        <f t="shared" si="25"/>
        <v>11</v>
      </c>
      <c r="H128" s="1">
        <f t="shared" si="26"/>
        <v>2</v>
      </c>
      <c r="I128">
        <f t="shared" ca="1" si="24"/>
        <v>11</v>
      </c>
      <c r="K128" t="s">
        <v>200</v>
      </c>
      <c r="L128">
        <f>COUNTIFS(H2:H95, "p2")</f>
        <v>26</v>
      </c>
    </row>
    <row r="129" spans="5:12" x14ac:dyDescent="0.3">
      <c r="F129" t="s">
        <v>55</v>
      </c>
      <c r="G129" s="1">
        <f t="shared" si="25"/>
        <v>6</v>
      </c>
      <c r="H129" s="1">
        <f t="shared" si="26"/>
        <v>3</v>
      </c>
      <c r="I129">
        <f t="shared" ca="1" si="24"/>
        <v>6</v>
      </c>
      <c r="K129" t="s">
        <v>203</v>
      </c>
      <c r="L129">
        <f>COUNTIFS(H2:H95, "unspecified")</f>
        <v>9</v>
      </c>
    </row>
    <row r="130" spans="5:12" x14ac:dyDescent="0.3">
      <c r="F130" t="s">
        <v>443</v>
      </c>
      <c r="G130" s="1">
        <f>COUNTIFS($F$2:$F$95,F130 &amp; "*")</f>
        <v>1</v>
      </c>
      <c r="H130" s="1">
        <f t="shared" si="26"/>
        <v>0</v>
      </c>
      <c r="I130">
        <f t="shared" ca="1" si="24"/>
        <v>0</v>
      </c>
    </row>
    <row r="131" spans="5:12" s="1" customFormat="1" x14ac:dyDescent="0.3">
      <c r="G131" s="1">
        <f>SUM(G115:G130)</f>
        <v>87</v>
      </c>
      <c r="H131" s="1">
        <f>SUM(H115:H130)</f>
        <v>43</v>
      </c>
      <c r="I131" s="1">
        <f ca="1">SUM(I115:I129)</f>
        <v>86</v>
      </c>
      <c r="L131" s="1">
        <f>SUM(L126:L129)</f>
        <v>87</v>
      </c>
    </row>
    <row r="132" spans="5:12" s="1" customFormat="1" x14ac:dyDescent="0.3"/>
    <row r="133" spans="5:12" s="1" customFormat="1" x14ac:dyDescent="0.3">
      <c r="F133"/>
      <c r="G133"/>
      <c r="I133"/>
    </row>
    <row r="134" spans="5:12" x14ac:dyDescent="0.3">
      <c r="K134" s="4" t="s">
        <v>393</v>
      </c>
    </row>
    <row r="135" spans="5:12" s="1" customFormat="1" x14ac:dyDescent="0.3">
      <c r="E135" t="s">
        <v>11</v>
      </c>
      <c r="F135"/>
      <c r="G135"/>
      <c r="I135"/>
    </row>
    <row r="136" spans="5:12" x14ac:dyDescent="0.3">
      <c r="E136" s="1"/>
      <c r="F136" s="1" t="s">
        <v>193</v>
      </c>
      <c r="G136" s="1">
        <f>COUNTIFS($T$2:$T$95,$F136)</f>
        <v>12</v>
      </c>
      <c r="I136" s="1">
        <f ca="1">INDIRECT("'" &amp; $K$103 &amp; "'!$f" &amp; ROW())</f>
        <v>11</v>
      </c>
    </row>
    <row r="137" spans="5:12" x14ac:dyDescent="0.3">
      <c r="E137" s="1"/>
      <c r="F137" s="1" t="s">
        <v>194</v>
      </c>
      <c r="G137" s="1">
        <f>COUNTIFS($T$2:$T$95,$F137)</f>
        <v>50</v>
      </c>
      <c r="I137" s="1">
        <f ca="1">INDIRECT("'" &amp; $K$103 &amp; "'!$f" &amp; ROW())</f>
        <v>49</v>
      </c>
      <c r="K137" s="4" t="s">
        <v>216</v>
      </c>
    </row>
    <row r="138" spans="5:12" x14ac:dyDescent="0.3">
      <c r="E138" s="1"/>
      <c r="F138" s="1" t="s">
        <v>195</v>
      </c>
      <c r="G138" s="1">
        <f>COUNTIFS($T$2:$T$95,$F138)</f>
        <v>25</v>
      </c>
      <c r="I138" s="1">
        <f ca="1">INDIRECT("'" &amp; $K$103 &amp; "'!$f" &amp; ROW())</f>
        <v>26</v>
      </c>
    </row>
    <row r="139" spans="5:12" x14ac:dyDescent="0.3">
      <c r="G139">
        <f>SUM(G136:G138)</f>
        <v>87</v>
      </c>
      <c r="I139">
        <f ca="1">INDIRECT("'" &amp; $K$103 &amp; "'!$f" &amp; ROW())</f>
        <v>86</v>
      </c>
    </row>
    <row r="140" spans="5:12" x14ac:dyDescent="0.3">
      <c r="E140" s="1"/>
      <c r="F140" s="1"/>
      <c r="G140" s="1"/>
      <c r="I140" s="1"/>
    </row>
    <row r="141" spans="5:12" x14ac:dyDescent="0.3">
      <c r="E141" t="s">
        <v>173</v>
      </c>
      <c r="F141" t="s">
        <v>82</v>
      </c>
      <c r="G141">
        <f t="shared" ref="G141:G146" si="27">COUNTIFS($V$2:$V$95,$F141 &amp; "*")</f>
        <v>40</v>
      </c>
      <c r="I141">
        <f t="shared" ref="I141:I147" ca="1" si="28">INDIRECT("'" &amp; $K$103 &amp; "'!$f" &amp;ROW())</f>
        <v>0</v>
      </c>
    </row>
    <row r="142" spans="5:12" s="1" customFormat="1" x14ac:dyDescent="0.3">
      <c r="E142"/>
      <c r="F142" t="s">
        <v>77</v>
      </c>
      <c r="G142">
        <f t="shared" si="27"/>
        <v>2</v>
      </c>
      <c r="I142">
        <f t="shared" ca="1" si="28"/>
        <v>29</v>
      </c>
    </row>
    <row r="143" spans="5:12" x14ac:dyDescent="0.3">
      <c r="F143" t="s">
        <v>43</v>
      </c>
      <c r="G143">
        <f t="shared" si="27"/>
        <v>11</v>
      </c>
      <c r="I143">
        <f t="shared" ca="1" si="28"/>
        <v>41</v>
      </c>
    </row>
    <row r="144" spans="5:12" s="1" customFormat="1" x14ac:dyDescent="0.3">
      <c r="E144"/>
      <c r="F144" t="s">
        <v>29</v>
      </c>
      <c r="G144">
        <f t="shared" si="27"/>
        <v>31</v>
      </c>
      <c r="I144">
        <f t="shared" ca="1" si="28"/>
        <v>10</v>
      </c>
    </row>
    <row r="145" spans="5:9" x14ac:dyDescent="0.3">
      <c r="F145" t="s">
        <v>476</v>
      </c>
      <c r="G145">
        <f t="shared" si="27"/>
        <v>1</v>
      </c>
      <c r="I145">
        <f t="shared" ca="1" si="28"/>
        <v>2</v>
      </c>
    </row>
    <row r="146" spans="5:9" x14ac:dyDescent="0.3">
      <c r="F146" t="s">
        <v>394</v>
      </c>
      <c r="G146">
        <f t="shared" si="27"/>
        <v>2</v>
      </c>
      <c r="I146">
        <f t="shared" ca="1" si="28"/>
        <v>2</v>
      </c>
    </row>
    <row r="147" spans="5:9" x14ac:dyDescent="0.3">
      <c r="F147" t="s">
        <v>156</v>
      </c>
      <c r="G147">
        <f>COUNTIFS($V$2:$V$81,$F147)</f>
        <v>0</v>
      </c>
      <c r="I147">
        <f t="shared" ca="1" si="28"/>
        <v>0</v>
      </c>
    </row>
    <row r="148" spans="5:9" x14ac:dyDescent="0.3">
      <c r="F148" s="1"/>
      <c r="G148" s="1"/>
      <c r="I148" s="1"/>
    </row>
    <row r="149" spans="5:9" s="1" customFormat="1" x14ac:dyDescent="0.3">
      <c r="E149"/>
      <c r="G149" s="1">
        <f>SUM(G141:G147)</f>
        <v>87</v>
      </c>
      <c r="I149" s="1">
        <f ca="1">SUM(I141:I147)</f>
        <v>84</v>
      </c>
    </row>
    <row r="150" spans="5:9" x14ac:dyDescent="0.3">
      <c r="E150" s="1"/>
      <c r="F150" s="1"/>
      <c r="G150" s="1"/>
      <c r="I150" s="1"/>
    </row>
    <row r="151" spans="5:9" x14ac:dyDescent="0.3">
      <c r="E151" t="s">
        <v>174</v>
      </c>
    </row>
    <row r="152" spans="5:9" x14ac:dyDescent="0.3">
      <c r="F152" t="s">
        <v>276</v>
      </c>
      <c r="G152">
        <f>COUNTIFS($M$2:$M$95,$F152)</f>
        <v>4</v>
      </c>
      <c r="I152" t="str">
        <f t="shared" ref="I152:I165" ca="1" si="29">IFERROR(VLOOKUP($F152,INDIRECT("'"&amp;$K$103&amp;"'!$e$124:$g$130"),2,FALSE)," None Targeted")</f>
        <v xml:space="preserve"> None Targeted</v>
      </c>
    </row>
    <row r="153" spans="5:9" x14ac:dyDescent="0.3">
      <c r="F153" t="s">
        <v>278</v>
      </c>
      <c r="G153">
        <f>COUNTIFS($M$2:$M$95,$F153)</f>
        <v>9</v>
      </c>
      <c r="I153" t="str">
        <f t="shared" ca="1" si="29"/>
        <v xml:space="preserve"> None Targeted</v>
      </c>
    </row>
    <row r="154" spans="5:9" x14ac:dyDescent="0.3">
      <c r="G154">
        <f t="shared" ref="G154:G165" si="30">COUNTIFS($M$2:$M$81,$F154)</f>
        <v>0</v>
      </c>
      <c r="I154" t="str">
        <f t="shared" ca="1" si="29"/>
        <v xml:space="preserve"> None Targeted</v>
      </c>
    </row>
    <row r="155" spans="5:9" x14ac:dyDescent="0.3">
      <c r="G155">
        <f t="shared" si="30"/>
        <v>0</v>
      </c>
      <c r="I155" t="str">
        <f t="shared" ca="1" si="29"/>
        <v xml:space="preserve"> None Targeted</v>
      </c>
    </row>
    <row r="156" spans="5:9" x14ac:dyDescent="0.3">
      <c r="G156">
        <f t="shared" si="30"/>
        <v>0</v>
      </c>
      <c r="I156" t="str">
        <f t="shared" ca="1" si="29"/>
        <v xml:space="preserve"> None Targeted</v>
      </c>
    </row>
    <row r="157" spans="5:9" x14ac:dyDescent="0.3">
      <c r="G157">
        <f t="shared" si="30"/>
        <v>0</v>
      </c>
      <c r="I157" t="str">
        <f t="shared" ca="1" si="29"/>
        <v xml:space="preserve"> None Targeted</v>
      </c>
    </row>
    <row r="158" spans="5:9" x14ac:dyDescent="0.3">
      <c r="G158">
        <f t="shared" si="30"/>
        <v>0</v>
      </c>
      <c r="I158" t="str">
        <f t="shared" ca="1" si="29"/>
        <v xml:space="preserve"> None Targeted</v>
      </c>
    </row>
    <row r="159" spans="5:9" x14ac:dyDescent="0.3">
      <c r="G159">
        <f t="shared" si="30"/>
        <v>0</v>
      </c>
      <c r="I159" t="str">
        <f t="shared" ca="1" si="29"/>
        <v xml:space="preserve"> None Targeted</v>
      </c>
    </row>
    <row r="160" spans="5:9" x14ac:dyDescent="0.3">
      <c r="G160">
        <f t="shared" si="30"/>
        <v>0</v>
      </c>
      <c r="I160" t="str">
        <f t="shared" ca="1" si="29"/>
        <v xml:space="preserve"> None Targeted</v>
      </c>
    </row>
    <row r="161" spans="7:14" x14ac:dyDescent="0.3">
      <c r="G161">
        <f t="shared" si="30"/>
        <v>0</v>
      </c>
      <c r="I161" t="str">
        <f t="shared" ca="1" si="29"/>
        <v xml:space="preserve"> None Targeted</v>
      </c>
    </row>
    <row r="162" spans="7:14" x14ac:dyDescent="0.3">
      <c r="G162">
        <f t="shared" si="30"/>
        <v>0</v>
      </c>
      <c r="I162" t="str">
        <f t="shared" ca="1" si="29"/>
        <v xml:space="preserve"> None Targeted</v>
      </c>
    </row>
    <row r="163" spans="7:14" x14ac:dyDescent="0.3">
      <c r="G163">
        <f t="shared" si="30"/>
        <v>0</v>
      </c>
      <c r="I163" t="str">
        <f t="shared" ca="1" si="29"/>
        <v xml:space="preserve"> None Targeted</v>
      </c>
    </row>
    <row r="164" spans="7:14" x14ac:dyDescent="0.3">
      <c r="G164">
        <f t="shared" si="30"/>
        <v>0</v>
      </c>
      <c r="I164" t="str">
        <f t="shared" ca="1" si="29"/>
        <v xml:space="preserve"> None Targeted</v>
      </c>
    </row>
    <row r="165" spans="7:14" x14ac:dyDescent="0.3">
      <c r="G165">
        <f t="shared" si="30"/>
        <v>0</v>
      </c>
      <c r="I165" t="str">
        <f t="shared" ca="1" si="29"/>
        <v xml:space="preserve"> None Targeted</v>
      </c>
    </row>
    <row r="174" spans="7:14" x14ac:dyDescent="0.3">
      <c r="N174" t="s">
        <v>478</v>
      </c>
    </row>
  </sheetData>
  <autoFilter ref="A1:AH101"/>
  <conditionalFormatting sqref="F2:F100">
    <cfRule type="expression" dxfId="36" priority="4">
      <formula>IF(AND(F2 &lt;&gt; AE2, AE2 &lt;&gt; "NTR"), 1,0)</formula>
    </cfRule>
  </conditionalFormatting>
  <conditionalFormatting sqref="M2:M100">
    <cfRule type="expression" dxfId="35" priority="3">
      <formula>IF(AND(M2&lt;&gt;AF2,AF2 &lt;&gt; "---"),IF(AF2 &lt;&gt; "NoTarg",1,0),0)</formula>
    </cfRule>
  </conditionalFormatting>
  <conditionalFormatting sqref="L2:L100">
    <cfRule type="expression" dxfId="34" priority="2">
      <formula>IF(AND(L2 &lt;&gt; AG2, AG2 &lt;&gt; "NoWaive"), 1,0)</formula>
    </cfRule>
  </conditionalFormatting>
  <conditionalFormatting sqref="H2:H100">
    <cfRule type="expression" dxfId="33" priority="1">
      <formula>IF(AND(H2 &lt;&gt; AH2, AH2 &lt;&gt; "NTR"), 1,0)</formula>
    </cfRule>
  </conditionalFormatting>
  <conditionalFormatting sqref="A2:BA500">
    <cfRule type="expression" dxfId="32" priority="5">
      <formula>MOD(ROW(),2)=0</formula>
    </cfRule>
  </conditionalFormatting>
  <hyperlinks>
    <hyperlink ref="K115" r:id="rId1"/>
    <hyperlink ref="K1" location="'bugs-2017-02-17'!K118" display="Prev Notes"/>
    <hyperlink ref="N111" location="'bugs-2017-02-17'!A2" display="Top"/>
    <hyperlink ref="K124" location="OverTime!A1" display="OverTime"/>
    <hyperlink ref="K116" r:id="rId2"/>
    <hyperlink ref="E2" r:id="rId3" display="moorthy.mm@hpe.com"/>
    <hyperlink ref="E58" r:id="rId4" display="gabriel.vicoveanu@hpe.com"/>
    <hyperlink ref="E56" r:id="rId5" display="akshay.ballal@hpe.com"/>
    <hyperlink ref="K137" r:id="rId6"/>
    <hyperlink ref="K134" r:id="rId7"/>
  </hyperlink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21" r:id="rId11" name="Button 1">
              <controlPr defaultSize="0" print="0" autoFill="0" autoPict="0" macro="[0]!ClearFilters">
                <anchor moveWithCells="1" sizeWithCells="1">
                  <from>
                    <xdr:col>12</xdr:col>
                    <xdr:colOff>38100</xdr:colOff>
                    <xdr:row>110</xdr:row>
                    <xdr:rowOff>167640</xdr:rowOff>
                  </from>
                  <to>
                    <xdr:col>12</xdr:col>
                    <xdr:colOff>998220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22" r:id="rId12" name="Button 2">
              <controlPr defaultSize="0" print="0" autoFill="0" autoPict="0" macro="[0]!CopySheet">
                <anchor moveWithCells="1" sizeWithCells="1">
                  <from>
                    <xdr:col>13</xdr:col>
                    <xdr:colOff>3086100</xdr:colOff>
                    <xdr:row>113</xdr:row>
                    <xdr:rowOff>60960</xdr:rowOff>
                  </from>
                  <to>
                    <xdr:col>13</xdr:col>
                    <xdr:colOff>3947160</xdr:colOff>
                    <xdr:row>114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23" r:id="rId13" name="Button 3">
              <controlPr defaultSize="0" print="0" autoFill="0" autoPict="0" macro="[0]!ClearFilters">
                <anchor moveWithCells="1" sizeWithCells="1">
                  <from>
                    <xdr:col>12</xdr:col>
                    <xdr:colOff>38100</xdr:colOff>
                    <xdr:row>110</xdr:row>
                    <xdr:rowOff>167640</xdr:rowOff>
                  </from>
                  <to>
                    <xdr:col>12</xdr:col>
                    <xdr:colOff>990600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24" r:id="rId14" name="Button 4">
              <controlPr defaultSize="0" print="0" autoFill="0" autoPict="0" macro="[0]!ForReview">
                <anchor moveWithCells="1" sizeWithCells="1">
                  <from>
                    <xdr:col>13</xdr:col>
                    <xdr:colOff>3078480</xdr:colOff>
                    <xdr:row>111</xdr:row>
                    <xdr:rowOff>175260</xdr:rowOff>
                  </from>
                  <to>
                    <xdr:col>13</xdr:col>
                    <xdr:colOff>4061460</xdr:colOff>
                    <xdr:row>112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25" r:id="rId15" name="Button 5">
              <controlPr defaultSize="0" print="0" autoFill="0" autoPict="0" macro="[0]!TargettedBuilds">
                <anchor moveWithCells="1" sizeWithCells="1">
                  <from>
                    <xdr:col>12</xdr:col>
                    <xdr:colOff>53340</xdr:colOff>
                    <xdr:row>112</xdr:row>
                    <xdr:rowOff>22860</xdr:rowOff>
                  </from>
                  <to>
                    <xdr:col>13</xdr:col>
                    <xdr:colOff>2651760</xdr:colOff>
                    <xdr:row>113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26" r:id="rId16" name="Button 6">
              <controlPr defaultSize="0" print="0" autoFill="0" autoPict="0" macro="[0]!ClearFilters">
                <anchor moveWithCells="1" sizeWithCells="1">
                  <from>
                    <xdr:col>12</xdr:col>
                    <xdr:colOff>38100</xdr:colOff>
                    <xdr:row>110</xdr:row>
                    <xdr:rowOff>167640</xdr:rowOff>
                  </from>
                  <to>
                    <xdr:col>13</xdr:col>
                    <xdr:colOff>502920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27" r:id="rId17" name="Button 7">
              <controlPr defaultSize="0" print="0" autoFill="0" autoPict="0" macro="[0]!InPlay">
                <anchor moveWithCells="1" sizeWithCells="1">
                  <from>
                    <xdr:col>9</xdr:col>
                    <xdr:colOff>411480</xdr:colOff>
                    <xdr:row>110</xdr:row>
                    <xdr:rowOff>175260</xdr:rowOff>
                  </from>
                  <to>
                    <xdr:col>10</xdr:col>
                    <xdr:colOff>457200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28" r:id="rId18" name="Button 8">
              <controlPr defaultSize="0" print="0" autoFill="0" autoPict="0" macro="[0]!Waivers">
                <anchor moveWithCells="1" sizeWithCells="1">
                  <from>
                    <xdr:col>13</xdr:col>
                    <xdr:colOff>4221480</xdr:colOff>
                    <xdr:row>111</xdr:row>
                    <xdr:rowOff>160020</xdr:rowOff>
                  </from>
                  <to>
                    <xdr:col>13</xdr:col>
                    <xdr:colOff>4831080</xdr:colOff>
                    <xdr:row>112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29" r:id="rId19" name="Button 9">
              <controlPr defaultSize="0" print="0" autoFill="0" autoPict="0" macro="[0]!FormatScrubSheet">
                <anchor moveWithCells="1" sizeWithCells="1">
                  <from>
                    <xdr:col>12</xdr:col>
                    <xdr:colOff>60960</xdr:colOff>
                    <xdr:row>113</xdr:row>
                    <xdr:rowOff>160020</xdr:rowOff>
                  </from>
                  <to>
                    <xdr:col>13</xdr:col>
                    <xdr:colOff>2385060</xdr:colOff>
                    <xdr:row>115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30" r:id="rId20" name="Button 10">
              <controlPr defaultSize="0" print="0" autoFill="0" autoPict="0" macro="[0]!HideColumns">
                <anchor moveWithCells="1">
                  <from>
                    <xdr:col>12</xdr:col>
                    <xdr:colOff>45720</xdr:colOff>
                    <xdr:row>115</xdr:row>
                    <xdr:rowOff>129540</xdr:rowOff>
                  </from>
                  <to>
                    <xdr:col>13</xdr:col>
                    <xdr:colOff>502920</xdr:colOff>
                    <xdr:row>116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31" r:id="rId21" name="Button 11">
              <controlPr defaultSize="0" print="0" autoFill="0" autoPict="0" macro="[0]!UnHideColumns">
                <anchor moveWithCells="1" sizeWithCells="1">
                  <from>
                    <xdr:col>13</xdr:col>
                    <xdr:colOff>3040380</xdr:colOff>
                    <xdr:row>116</xdr:row>
                    <xdr:rowOff>91440</xdr:rowOff>
                  </from>
                  <to>
                    <xdr:col>13</xdr:col>
                    <xdr:colOff>3825240</xdr:colOff>
                    <xdr:row>117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32" r:id="rId22" name="Button 12">
              <controlPr defaultSize="0" print="0" autoFill="0" autoPict="0" macro="[0]!P0bugs">
                <anchor moveWithCells="1" sizeWithCells="1">
                  <from>
                    <xdr:col>13</xdr:col>
                    <xdr:colOff>4152900</xdr:colOff>
                    <xdr:row>113</xdr:row>
                    <xdr:rowOff>114300</xdr:rowOff>
                  </from>
                  <to>
                    <xdr:col>13</xdr:col>
                    <xdr:colOff>4732020</xdr:colOff>
                    <xdr:row>114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AG165"/>
  <sheetViews>
    <sheetView zoomScale="62" zoomScaleNormal="62" workbookViewId="0">
      <pane ySplit="1" topLeftCell="A73" activePane="bottomLeft" state="frozen"/>
      <selection pane="bottomLeft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21.44140625" customWidth="1"/>
    <col min="5" max="5" width="17.21875" customWidth="1"/>
    <col min="6" max="6" width="18.6640625" customWidth="1"/>
    <col min="7" max="7" width="5.109375" customWidth="1"/>
    <col min="8" max="8" width="20.88671875" bestFit="1" customWidth="1"/>
    <col min="9" max="9" width="21.77734375" customWidth="1"/>
    <col min="10" max="10" width="16.6640625" customWidth="1"/>
    <col min="11" max="11" width="12.44140625" customWidth="1"/>
    <col min="12" max="12" width="24.33203125" customWidth="1"/>
    <col min="13" max="13" width="119.44140625" customWidth="1"/>
    <col min="14" max="14" width="25.6640625" customWidth="1"/>
    <col min="15" max="15" width="18.77734375" customWidth="1"/>
    <col min="16" max="16" width="13.21875" customWidth="1"/>
    <col min="17" max="17" width="8.5546875" customWidth="1"/>
    <col min="18" max="18" width="10.88671875" customWidth="1"/>
    <col min="19" max="19" width="11.88671875" bestFit="1" customWidth="1"/>
    <col min="20" max="20" width="18.5546875" bestFit="1" customWidth="1"/>
    <col min="21" max="21" width="31.109375" bestFit="1" customWidth="1"/>
    <col min="22" max="22" width="29.109375" bestFit="1" customWidth="1"/>
    <col min="23" max="23" width="36.88671875" bestFit="1" customWidth="1"/>
    <col min="24" max="24" width="17" bestFit="1" customWidth="1"/>
    <col min="25" max="25" width="13.33203125" bestFit="1" customWidth="1"/>
    <col min="26" max="26" width="15.6640625" bestFit="1" customWidth="1"/>
    <col min="27" max="27" width="15.21875" customWidth="1"/>
    <col min="28" max="28" width="37.5546875" customWidth="1"/>
    <col min="29" max="29" width="4.33203125" customWidth="1"/>
    <col min="30" max="33" width="16.21875" bestFit="1" customWidth="1"/>
  </cols>
  <sheetData>
    <row r="1" spans="1:33" s="3" customFormat="1" x14ac:dyDescent="0.3">
      <c r="A1" s="3" t="s">
        <v>441</v>
      </c>
      <c r="B1" s="3" t="s">
        <v>121</v>
      </c>
      <c r="C1" s="3" t="s">
        <v>0</v>
      </c>
      <c r="D1" s="3" t="s">
        <v>1</v>
      </c>
      <c r="E1" s="3" t="str">
        <f>CONCATENATE("Product ",SUBTOTAL(3,E2:E95))</f>
        <v>Product 86</v>
      </c>
      <c r="F1" s="3" t="s">
        <v>4</v>
      </c>
      <c r="G1" s="3" t="s">
        <v>115</v>
      </c>
      <c r="H1" s="3" t="s">
        <v>14</v>
      </c>
      <c r="I1" s="3" t="str">
        <f>CONCATENATE(TEXT(J104,"dd-mmm")," Notes")</f>
        <v>16-Feb Notes</v>
      </c>
      <c r="J1" s="8" t="s">
        <v>137</v>
      </c>
      <c r="K1" s="3" t="s">
        <v>5</v>
      </c>
      <c r="L1" s="3" t="s">
        <v>6</v>
      </c>
      <c r="M1" s="3" t="s">
        <v>8</v>
      </c>
      <c r="N1" s="3" t="s">
        <v>9</v>
      </c>
      <c r="O1" s="3" t="s">
        <v>2</v>
      </c>
      <c r="P1" s="3" t="s">
        <v>7</v>
      </c>
      <c r="Q1" s="3" t="s">
        <v>373</v>
      </c>
      <c r="R1" s="3" t="s">
        <v>240</v>
      </c>
      <c r="S1" s="3" t="s">
        <v>11</v>
      </c>
      <c r="T1" s="3" t="s">
        <v>10</v>
      </c>
      <c r="U1" s="3" t="s">
        <v>16</v>
      </c>
      <c r="V1" s="3" t="s">
        <v>17</v>
      </c>
      <c r="W1" s="3" t="s">
        <v>241</v>
      </c>
      <c r="X1" s="3" t="s">
        <v>114</v>
      </c>
      <c r="Y1" s="3" t="s">
        <v>15</v>
      </c>
      <c r="Z1" s="3" t="s">
        <v>12</v>
      </c>
      <c r="AA1" s="3" t="s">
        <v>13</v>
      </c>
      <c r="AB1" s="3" t="s">
        <v>126</v>
      </c>
      <c r="AC1" s="3" t="s">
        <v>136</v>
      </c>
      <c r="AD1" s="3" t="s">
        <v>165</v>
      </c>
      <c r="AE1" s="3" t="s">
        <v>166</v>
      </c>
      <c r="AF1" s="3" t="s">
        <v>175</v>
      </c>
      <c r="AG1" s="3" t="s">
        <v>183</v>
      </c>
    </row>
    <row r="2" spans="1:33" x14ac:dyDescent="0.3">
      <c r="A2">
        <f t="shared" ref="A2:A33" si="0">DAYS360(Z2,$J$104)</f>
        <v>19</v>
      </c>
      <c r="B2">
        <f t="shared" ref="B2:B33" si="1">DAYS360(AA2,$J$104)</f>
        <v>2</v>
      </c>
      <c r="C2">
        <v>95124</v>
      </c>
      <c r="D2" t="s">
        <v>130</v>
      </c>
      <c r="E2" t="s">
        <v>45</v>
      </c>
      <c r="F2" t="s">
        <v>46</v>
      </c>
      <c r="G2" t="s">
        <v>156</v>
      </c>
      <c r="H2" t="s">
        <v>24</v>
      </c>
      <c r="I2" t="s">
        <v>123</v>
      </c>
      <c r="J2" t="str">
        <f t="shared" ref="J2:J33" ca="1" si="2">IFERROR(VLOOKUP($C2,INDIRECT("'" &amp; $J$103 &amp; "'!$C$2:$H$90"),7,FALSE),"NTR")</f>
        <v>NTR</v>
      </c>
      <c r="K2" t="s">
        <v>20</v>
      </c>
      <c r="L2" t="s">
        <v>20</v>
      </c>
      <c r="M2" t="s">
        <v>223</v>
      </c>
      <c r="O2" t="s">
        <v>101</v>
      </c>
      <c r="P2" t="s">
        <v>21</v>
      </c>
      <c r="R2" t="s">
        <v>269</v>
      </c>
      <c r="S2" t="s">
        <v>51</v>
      </c>
      <c r="T2" t="s">
        <v>35</v>
      </c>
      <c r="U2" t="s">
        <v>29</v>
      </c>
      <c r="V2" t="s">
        <v>54</v>
      </c>
      <c r="W2" t="s">
        <v>127</v>
      </c>
      <c r="X2" t="s">
        <v>103</v>
      </c>
      <c r="Z2" s="2">
        <v>42762.292384259257</v>
      </c>
      <c r="AA2" s="2">
        <v>42780.262997685182</v>
      </c>
      <c r="AC2">
        <v>25</v>
      </c>
      <c r="AD2" t="str">
        <f t="shared" ref="AD2:AD33" ca="1" si="3">IFERROR(VLOOKUP($C2,INDIRECT("'" &amp; $J$103 &amp; "'!$C$2:$K$90"),3,FALSE),"NTR")</f>
        <v>ADE</v>
      </c>
      <c r="AE2" t="str">
        <f t="shared" ref="AE2:AE33" ca="1" si="4">IFERROR(VLOOKUP($C2,INDIRECT("'" &amp; $J$103 &amp; "'!$C$2:$T$90"),10,FALSE),"NoTarg")</f>
        <v>---</v>
      </c>
      <c r="AF2" t="str">
        <f t="shared" ref="AF2:AF33" ca="1" si="5">IFERROR(VLOOKUP($C2,INDIRECT("'" &amp; $J$103 &amp; "'!$C$2:$K$90"),9,FALSE),"NoWaive")</f>
        <v>---</v>
      </c>
      <c r="AG2" t="str">
        <f t="shared" ref="AG2:AG33" ca="1" si="6">IFERROR(VLOOKUP($C2,INDIRECT("'" &amp; $J$103 &amp; "'!$C$2:$T$90"),5,FALSE),"NTR")</f>
        <v>unspecified</v>
      </c>
    </row>
    <row r="3" spans="1:33" x14ac:dyDescent="0.3">
      <c r="A3">
        <f t="shared" si="0"/>
        <v>2</v>
      </c>
      <c r="B3">
        <f t="shared" si="1"/>
        <v>0</v>
      </c>
      <c r="C3">
        <v>95845</v>
      </c>
      <c r="D3" t="s">
        <v>410</v>
      </c>
      <c r="E3" t="s">
        <v>45</v>
      </c>
      <c r="F3" t="s">
        <v>46</v>
      </c>
      <c r="G3" t="s">
        <v>156</v>
      </c>
      <c r="H3" t="s">
        <v>123</v>
      </c>
      <c r="I3" t="s">
        <v>123</v>
      </c>
      <c r="J3" t="str">
        <f t="shared" ca="1" si="2"/>
        <v>NTR</v>
      </c>
      <c r="K3" t="s">
        <v>20</v>
      </c>
      <c r="L3" t="s">
        <v>20</v>
      </c>
      <c r="M3" t="s">
        <v>401</v>
      </c>
      <c r="O3" t="s">
        <v>101</v>
      </c>
      <c r="P3" t="s">
        <v>21</v>
      </c>
      <c r="R3" t="s">
        <v>269</v>
      </c>
      <c r="S3" t="s">
        <v>23</v>
      </c>
      <c r="T3" t="s">
        <v>22</v>
      </c>
      <c r="U3" t="s">
        <v>29</v>
      </c>
      <c r="V3" t="s">
        <v>44</v>
      </c>
      <c r="W3" t="s">
        <v>127</v>
      </c>
      <c r="X3" t="s">
        <v>20</v>
      </c>
      <c r="Z3" s="2">
        <v>42780.117025462961</v>
      </c>
      <c r="AA3" s="2">
        <v>42782.15421296296</v>
      </c>
      <c r="AC3">
        <v>8</v>
      </c>
      <c r="AD3" t="str">
        <f t="shared" ca="1" si="3"/>
        <v>Protocols-HTTP-DataPath</v>
      </c>
      <c r="AE3" t="str">
        <f t="shared" ca="1" si="4"/>
        <v>---</v>
      </c>
      <c r="AF3" t="str">
        <f t="shared" ca="1" si="5"/>
        <v>---</v>
      </c>
      <c r="AG3" t="str">
        <f t="shared" ca="1" si="6"/>
        <v>unspecified</v>
      </c>
    </row>
    <row r="4" spans="1:33" x14ac:dyDescent="0.3">
      <c r="A4">
        <f t="shared" si="0"/>
        <v>236</v>
      </c>
      <c r="B4">
        <f t="shared" si="1"/>
        <v>1</v>
      </c>
      <c r="C4">
        <v>84873</v>
      </c>
      <c r="D4" t="s">
        <v>59</v>
      </c>
      <c r="E4" t="s">
        <v>45</v>
      </c>
      <c r="F4" t="s">
        <v>46</v>
      </c>
      <c r="G4" t="s">
        <v>184</v>
      </c>
      <c r="H4" t="s">
        <v>81</v>
      </c>
      <c r="I4" t="s">
        <v>123</v>
      </c>
      <c r="J4" t="str">
        <f t="shared" ca="1" si="2"/>
        <v>NTR</v>
      </c>
      <c r="K4" t="s">
        <v>20</v>
      </c>
      <c r="L4" t="s">
        <v>20</v>
      </c>
      <c r="M4" t="s">
        <v>293</v>
      </c>
      <c r="O4" t="s">
        <v>117</v>
      </c>
      <c r="P4" t="s">
        <v>82</v>
      </c>
      <c r="R4" t="s">
        <v>269</v>
      </c>
      <c r="S4" t="s">
        <v>36</v>
      </c>
      <c r="T4" t="s">
        <v>35</v>
      </c>
      <c r="U4" t="s">
        <v>82</v>
      </c>
      <c r="V4" t="s">
        <v>109</v>
      </c>
      <c r="W4" t="s">
        <v>250</v>
      </c>
      <c r="X4" t="s">
        <v>20</v>
      </c>
      <c r="Z4" s="2">
        <v>42541.490011574075</v>
      </c>
      <c r="AA4" s="2">
        <v>42781.175023148149</v>
      </c>
      <c r="AB4" t="s">
        <v>125</v>
      </c>
      <c r="AC4">
        <v>21</v>
      </c>
      <c r="AD4" t="str">
        <f t="shared" ca="1" si="3"/>
        <v>ADE</v>
      </c>
      <c r="AE4" t="str">
        <f t="shared" ca="1" si="4"/>
        <v>---</v>
      </c>
      <c r="AF4" t="str">
        <f t="shared" ca="1" si="5"/>
        <v>---</v>
      </c>
      <c r="AG4" t="str">
        <f t="shared" ca="1" si="6"/>
        <v>P0</v>
      </c>
    </row>
    <row r="5" spans="1:33" x14ac:dyDescent="0.3">
      <c r="A5">
        <f t="shared" si="0"/>
        <v>119</v>
      </c>
      <c r="B5">
        <f t="shared" si="1"/>
        <v>1</v>
      </c>
      <c r="C5">
        <v>90773</v>
      </c>
      <c r="D5" t="s">
        <v>412</v>
      </c>
      <c r="E5" t="s">
        <v>45</v>
      </c>
      <c r="F5" t="s">
        <v>46</v>
      </c>
      <c r="G5" t="s">
        <v>94</v>
      </c>
      <c r="H5" t="s">
        <v>30</v>
      </c>
      <c r="I5" t="s">
        <v>123</v>
      </c>
      <c r="J5" t="str">
        <f t="shared" ca="1" si="2"/>
        <v>NTR</v>
      </c>
      <c r="K5" t="s">
        <v>20</v>
      </c>
      <c r="L5" t="s">
        <v>20</v>
      </c>
      <c r="M5" t="s">
        <v>294</v>
      </c>
      <c r="P5" t="s">
        <v>82</v>
      </c>
      <c r="R5" t="s">
        <v>269</v>
      </c>
      <c r="S5" t="s">
        <v>36</v>
      </c>
      <c r="T5" t="s">
        <v>35</v>
      </c>
      <c r="U5" t="s">
        <v>29</v>
      </c>
      <c r="V5" t="s">
        <v>44</v>
      </c>
      <c r="W5" t="s">
        <v>272</v>
      </c>
      <c r="X5" t="s">
        <v>100</v>
      </c>
      <c r="Z5" s="2">
        <v>42660.272858796299</v>
      </c>
      <c r="AA5" s="2">
        <v>42781.136886574073</v>
      </c>
      <c r="AC5">
        <v>5</v>
      </c>
      <c r="AD5" t="str">
        <f t="shared" ca="1" si="3"/>
        <v>ADE</v>
      </c>
      <c r="AE5" t="str">
        <f t="shared" ca="1" si="4"/>
        <v>---</v>
      </c>
      <c r="AF5" t="str">
        <f t="shared" ca="1" si="5"/>
        <v>---</v>
      </c>
      <c r="AG5" t="str">
        <f t="shared" ca="1" si="6"/>
        <v>P2</v>
      </c>
    </row>
    <row r="6" spans="1:33" x14ac:dyDescent="0.3">
      <c r="A6">
        <f t="shared" si="0"/>
        <v>76</v>
      </c>
      <c r="B6">
        <f t="shared" si="1"/>
        <v>1</v>
      </c>
      <c r="C6">
        <v>93106</v>
      </c>
      <c r="D6" t="s">
        <v>412</v>
      </c>
      <c r="E6" t="s">
        <v>45</v>
      </c>
      <c r="F6" t="s">
        <v>46</v>
      </c>
      <c r="G6" t="s">
        <v>184</v>
      </c>
      <c r="H6" t="s">
        <v>245</v>
      </c>
      <c r="I6" t="s">
        <v>123</v>
      </c>
      <c r="J6" t="str">
        <f t="shared" ca="1" si="2"/>
        <v>NTR</v>
      </c>
      <c r="K6" t="s">
        <v>20</v>
      </c>
      <c r="L6" t="s">
        <v>20</v>
      </c>
      <c r="M6" t="s">
        <v>295</v>
      </c>
      <c r="P6" t="s">
        <v>82</v>
      </c>
      <c r="R6" t="s">
        <v>269</v>
      </c>
      <c r="S6" t="s">
        <v>36</v>
      </c>
      <c r="T6" t="s">
        <v>39</v>
      </c>
      <c r="U6" t="s">
        <v>82</v>
      </c>
      <c r="V6" t="s">
        <v>95</v>
      </c>
      <c r="W6" t="s">
        <v>272</v>
      </c>
      <c r="X6" t="s">
        <v>100</v>
      </c>
      <c r="Z6" s="2">
        <v>42704.326469907406</v>
      </c>
      <c r="AA6" s="2">
        <v>42781.164571759262</v>
      </c>
      <c r="AC6">
        <v>4</v>
      </c>
      <c r="AD6" t="str">
        <f t="shared" ca="1" si="3"/>
        <v>ADE</v>
      </c>
      <c r="AE6" t="str">
        <f t="shared" ca="1" si="4"/>
        <v>---</v>
      </c>
      <c r="AF6" t="str">
        <f t="shared" ca="1" si="5"/>
        <v>---</v>
      </c>
      <c r="AG6" t="str">
        <f t="shared" ca="1" si="6"/>
        <v>P0</v>
      </c>
    </row>
    <row r="7" spans="1:33" x14ac:dyDescent="0.3">
      <c r="A7">
        <f t="shared" si="0"/>
        <v>29</v>
      </c>
      <c r="B7">
        <f t="shared" si="1"/>
        <v>9</v>
      </c>
      <c r="C7">
        <v>94649</v>
      </c>
      <c r="D7" t="s">
        <v>59</v>
      </c>
      <c r="E7" t="s">
        <v>45</v>
      </c>
      <c r="F7" t="s">
        <v>46</v>
      </c>
      <c r="G7" t="s">
        <v>184</v>
      </c>
      <c r="H7" t="s">
        <v>81</v>
      </c>
      <c r="I7" t="s">
        <v>123</v>
      </c>
      <c r="J7" t="str">
        <f t="shared" ca="1" si="2"/>
        <v>NTR</v>
      </c>
      <c r="K7" t="s">
        <v>20</v>
      </c>
      <c r="L7" t="s">
        <v>20</v>
      </c>
      <c r="M7" t="s">
        <v>296</v>
      </c>
      <c r="P7" t="s">
        <v>82</v>
      </c>
      <c r="R7" t="s">
        <v>269</v>
      </c>
      <c r="S7" t="s">
        <v>23</v>
      </c>
      <c r="T7" t="s">
        <v>22</v>
      </c>
      <c r="U7" t="s">
        <v>82</v>
      </c>
      <c r="V7" t="s">
        <v>54</v>
      </c>
      <c r="W7" t="s">
        <v>297</v>
      </c>
      <c r="X7" t="s">
        <v>20</v>
      </c>
      <c r="Z7" s="2">
        <v>42752.184282407405</v>
      </c>
      <c r="AA7" s="2">
        <v>42773.080196759256</v>
      </c>
      <c r="AC7">
        <v>16</v>
      </c>
      <c r="AD7" t="str">
        <f t="shared" ca="1" si="3"/>
        <v>ADE</v>
      </c>
      <c r="AE7" t="str">
        <f t="shared" ca="1" si="4"/>
        <v>---</v>
      </c>
      <c r="AF7" t="str">
        <f t="shared" ca="1" si="5"/>
        <v>---</v>
      </c>
      <c r="AG7" t="str">
        <f t="shared" ca="1" si="6"/>
        <v>P0</v>
      </c>
    </row>
    <row r="8" spans="1:33" x14ac:dyDescent="0.3">
      <c r="A8">
        <f t="shared" si="0"/>
        <v>29</v>
      </c>
      <c r="B8">
        <f t="shared" si="1"/>
        <v>9</v>
      </c>
      <c r="C8">
        <v>94665</v>
      </c>
      <c r="D8" t="s">
        <v>251</v>
      </c>
      <c r="E8" t="s">
        <v>45</v>
      </c>
      <c r="F8" t="s">
        <v>55</v>
      </c>
      <c r="G8" t="s">
        <v>184</v>
      </c>
      <c r="H8" t="s">
        <v>68</v>
      </c>
      <c r="I8" t="s">
        <v>123</v>
      </c>
      <c r="J8" t="str">
        <f t="shared" ca="1" si="2"/>
        <v>NTR</v>
      </c>
      <c r="K8" t="s">
        <v>20</v>
      </c>
      <c r="L8" t="s">
        <v>20</v>
      </c>
      <c r="M8" t="s">
        <v>298</v>
      </c>
      <c r="P8" t="s">
        <v>82</v>
      </c>
      <c r="R8" t="s">
        <v>269</v>
      </c>
      <c r="S8" t="s">
        <v>36</v>
      </c>
      <c r="T8" t="s">
        <v>35</v>
      </c>
      <c r="U8" t="s">
        <v>82</v>
      </c>
      <c r="V8" t="s">
        <v>95</v>
      </c>
      <c r="W8" t="s">
        <v>145</v>
      </c>
      <c r="X8" t="s">
        <v>20</v>
      </c>
      <c r="Y8" t="s">
        <v>192</v>
      </c>
      <c r="Z8" s="2">
        <v>42752.942291666666</v>
      </c>
      <c r="AA8" s="2">
        <v>42773.968009259261</v>
      </c>
      <c r="AC8">
        <v>7</v>
      </c>
      <c r="AD8" t="str">
        <f t="shared" ca="1" si="3"/>
        <v>ADE</v>
      </c>
      <c r="AE8" t="str">
        <f t="shared" ca="1" si="4"/>
        <v>---</v>
      </c>
      <c r="AF8" t="str">
        <f t="shared" ca="1" si="5"/>
        <v>---</v>
      </c>
      <c r="AG8" t="str">
        <f t="shared" ca="1" si="6"/>
        <v>P0</v>
      </c>
    </row>
    <row r="9" spans="1:33" x14ac:dyDescent="0.3">
      <c r="A9">
        <f t="shared" si="0"/>
        <v>22</v>
      </c>
      <c r="B9">
        <f t="shared" si="1"/>
        <v>3</v>
      </c>
      <c r="C9">
        <v>94935</v>
      </c>
      <c r="D9" t="s">
        <v>110</v>
      </c>
      <c r="E9" t="s">
        <v>45</v>
      </c>
      <c r="F9" t="s">
        <v>55</v>
      </c>
      <c r="G9" t="s">
        <v>184</v>
      </c>
      <c r="H9" t="s">
        <v>81</v>
      </c>
      <c r="I9" t="s">
        <v>123</v>
      </c>
      <c r="J9" t="str">
        <f t="shared" ca="1" si="2"/>
        <v>NTR</v>
      </c>
      <c r="K9" t="s">
        <v>20</v>
      </c>
      <c r="L9" t="s">
        <v>20</v>
      </c>
      <c r="M9" t="s">
        <v>299</v>
      </c>
      <c r="P9" t="s">
        <v>82</v>
      </c>
      <c r="R9" t="s">
        <v>269</v>
      </c>
      <c r="S9" t="s">
        <v>36</v>
      </c>
      <c r="T9" t="s">
        <v>35</v>
      </c>
      <c r="U9" t="s">
        <v>82</v>
      </c>
      <c r="V9" t="s">
        <v>95</v>
      </c>
      <c r="W9" t="s">
        <v>300</v>
      </c>
      <c r="X9" t="s">
        <v>20</v>
      </c>
      <c r="Z9" s="2">
        <v>42759.00984953704</v>
      </c>
      <c r="AA9" s="2">
        <v>42779.923275462963</v>
      </c>
      <c r="AC9">
        <v>7</v>
      </c>
      <c r="AD9" t="str">
        <f t="shared" ca="1" si="3"/>
        <v>ADE</v>
      </c>
      <c r="AE9" t="str">
        <f t="shared" ca="1" si="4"/>
        <v>---</v>
      </c>
      <c r="AF9" t="str">
        <f t="shared" ca="1" si="5"/>
        <v>---</v>
      </c>
      <c r="AG9" t="str">
        <f t="shared" ca="1" si="6"/>
        <v>P0</v>
      </c>
    </row>
    <row r="10" spans="1:33" x14ac:dyDescent="0.3">
      <c r="A10">
        <f t="shared" si="0"/>
        <v>22</v>
      </c>
      <c r="B10">
        <f t="shared" si="1"/>
        <v>9</v>
      </c>
      <c r="C10">
        <v>94952</v>
      </c>
      <c r="D10" t="s">
        <v>251</v>
      </c>
      <c r="E10" t="s">
        <v>45</v>
      </c>
      <c r="F10" t="s">
        <v>55</v>
      </c>
      <c r="G10" t="s">
        <v>184</v>
      </c>
      <c r="H10" t="s">
        <v>68</v>
      </c>
      <c r="I10" t="s">
        <v>123</v>
      </c>
      <c r="J10" t="str">
        <f t="shared" ca="1" si="2"/>
        <v>NTR</v>
      </c>
      <c r="K10" t="s">
        <v>20</v>
      </c>
      <c r="L10" t="s">
        <v>20</v>
      </c>
      <c r="M10" t="s">
        <v>301</v>
      </c>
      <c r="P10" t="s">
        <v>82</v>
      </c>
      <c r="R10" t="s">
        <v>269</v>
      </c>
      <c r="S10" t="s">
        <v>36</v>
      </c>
      <c r="T10" t="s">
        <v>35</v>
      </c>
      <c r="U10" t="s">
        <v>82</v>
      </c>
      <c r="V10" t="s">
        <v>95</v>
      </c>
      <c r="W10" t="s">
        <v>145</v>
      </c>
      <c r="X10" t="s">
        <v>20</v>
      </c>
      <c r="Y10" t="s">
        <v>192</v>
      </c>
      <c r="Z10" s="2">
        <v>42759.143217592595</v>
      </c>
      <c r="AA10" s="2">
        <v>42773.449108796296</v>
      </c>
      <c r="AC10">
        <v>3</v>
      </c>
      <c r="AD10" t="str">
        <f t="shared" ca="1" si="3"/>
        <v>ADE</v>
      </c>
      <c r="AE10" t="str">
        <f t="shared" ca="1" si="4"/>
        <v>---</v>
      </c>
      <c r="AF10" t="str">
        <f t="shared" ca="1" si="5"/>
        <v>---</v>
      </c>
      <c r="AG10" t="str">
        <f t="shared" ca="1" si="6"/>
        <v>P0</v>
      </c>
    </row>
    <row r="11" spans="1:33" x14ac:dyDescent="0.3">
      <c r="A11">
        <f t="shared" si="0"/>
        <v>21</v>
      </c>
      <c r="B11">
        <f t="shared" si="1"/>
        <v>9</v>
      </c>
      <c r="C11">
        <v>95010</v>
      </c>
      <c r="D11" t="s">
        <v>251</v>
      </c>
      <c r="E11" t="s">
        <v>45</v>
      </c>
      <c r="F11" t="s">
        <v>55</v>
      </c>
      <c r="G11" t="s">
        <v>184</v>
      </c>
      <c r="H11" t="s">
        <v>81</v>
      </c>
      <c r="I11" t="s">
        <v>123</v>
      </c>
      <c r="J11" t="str">
        <f t="shared" ca="1" si="2"/>
        <v>NTR</v>
      </c>
      <c r="K11" t="s">
        <v>20</v>
      </c>
      <c r="L11" t="s">
        <v>20</v>
      </c>
      <c r="M11" t="s">
        <v>302</v>
      </c>
      <c r="P11" t="s">
        <v>82</v>
      </c>
      <c r="R11" t="s">
        <v>269</v>
      </c>
      <c r="S11" t="s">
        <v>36</v>
      </c>
      <c r="T11" t="s">
        <v>35</v>
      </c>
      <c r="U11" t="s">
        <v>82</v>
      </c>
      <c r="V11" t="s">
        <v>95</v>
      </c>
      <c r="W11" t="s">
        <v>145</v>
      </c>
      <c r="X11" t="s">
        <v>20</v>
      </c>
      <c r="Z11" s="2">
        <v>42760.091064814813</v>
      </c>
      <c r="AA11" s="2">
        <v>42773.449907407405</v>
      </c>
      <c r="AC11">
        <v>6</v>
      </c>
      <c r="AD11" t="str">
        <f t="shared" ca="1" si="3"/>
        <v>ADE</v>
      </c>
      <c r="AE11" t="str">
        <f t="shared" ca="1" si="4"/>
        <v>---</v>
      </c>
      <c r="AF11" t="str">
        <f t="shared" ca="1" si="5"/>
        <v>---</v>
      </c>
      <c r="AG11" t="str">
        <f t="shared" ca="1" si="6"/>
        <v>P0</v>
      </c>
    </row>
    <row r="12" spans="1:33" x14ac:dyDescent="0.3">
      <c r="A12">
        <f t="shared" si="0"/>
        <v>20</v>
      </c>
      <c r="B12">
        <f t="shared" si="1"/>
        <v>2</v>
      </c>
      <c r="C12">
        <v>95080</v>
      </c>
      <c r="D12" t="s">
        <v>140</v>
      </c>
      <c r="E12" t="s">
        <v>45</v>
      </c>
      <c r="F12" t="s">
        <v>131</v>
      </c>
      <c r="G12" t="s">
        <v>184</v>
      </c>
      <c r="H12" t="s">
        <v>245</v>
      </c>
      <c r="I12" t="s">
        <v>123</v>
      </c>
      <c r="J12" t="str">
        <f t="shared" ca="1" si="2"/>
        <v>NTR</v>
      </c>
      <c r="K12" t="s">
        <v>20</v>
      </c>
      <c r="L12" t="s">
        <v>278</v>
      </c>
      <c r="M12" t="s">
        <v>303</v>
      </c>
      <c r="O12" t="s">
        <v>178</v>
      </c>
      <c r="P12" t="s">
        <v>82</v>
      </c>
      <c r="R12" t="s">
        <v>269</v>
      </c>
      <c r="S12" t="s">
        <v>36</v>
      </c>
      <c r="T12" t="s">
        <v>22</v>
      </c>
      <c r="U12" t="s">
        <v>29</v>
      </c>
      <c r="V12" t="s">
        <v>107</v>
      </c>
      <c r="W12" t="s">
        <v>140</v>
      </c>
      <c r="X12" t="s">
        <v>20</v>
      </c>
      <c r="Z12" s="2">
        <v>42761.819432870368</v>
      </c>
      <c r="AA12" s="2">
        <v>42780.850613425922</v>
      </c>
      <c r="AC12">
        <v>1</v>
      </c>
      <c r="AD12" t="str">
        <f t="shared" ca="1" si="3"/>
        <v>ADE</v>
      </c>
      <c r="AE12" t="str">
        <f t="shared" ca="1" si="4"/>
        <v>Avitus_1.4.0.55-20170215</v>
      </c>
      <c r="AF12" t="str">
        <f t="shared" ca="1" si="5"/>
        <v>---</v>
      </c>
      <c r="AG12" t="str">
        <f t="shared" ca="1" si="6"/>
        <v>P0</v>
      </c>
    </row>
    <row r="13" spans="1:33" x14ac:dyDescent="0.3">
      <c r="A13">
        <f t="shared" si="0"/>
        <v>8</v>
      </c>
      <c r="B13">
        <f t="shared" si="1"/>
        <v>2</v>
      </c>
      <c r="C13">
        <v>95630</v>
      </c>
      <c r="D13" t="s">
        <v>248</v>
      </c>
      <c r="E13" t="s">
        <v>45</v>
      </c>
      <c r="F13" t="s">
        <v>55</v>
      </c>
      <c r="G13" t="s">
        <v>94</v>
      </c>
      <c r="H13" t="s">
        <v>249</v>
      </c>
      <c r="I13" t="s">
        <v>123</v>
      </c>
      <c r="J13" t="str">
        <f t="shared" ca="1" si="2"/>
        <v>NTR</v>
      </c>
      <c r="K13" t="s">
        <v>20</v>
      </c>
      <c r="L13" t="s">
        <v>20</v>
      </c>
      <c r="M13" t="s">
        <v>289</v>
      </c>
      <c r="P13" t="s">
        <v>82</v>
      </c>
      <c r="R13" t="s">
        <v>269</v>
      </c>
      <c r="S13" t="s">
        <v>51</v>
      </c>
      <c r="T13" t="s">
        <v>39</v>
      </c>
      <c r="U13" t="s">
        <v>82</v>
      </c>
      <c r="V13" t="s">
        <v>95</v>
      </c>
      <c r="W13" t="s">
        <v>290</v>
      </c>
      <c r="X13" t="s">
        <v>20</v>
      </c>
      <c r="Z13" s="2">
        <v>42774.405694444446</v>
      </c>
      <c r="AA13" s="2">
        <v>42780.191840277781</v>
      </c>
      <c r="AC13">
        <v>4</v>
      </c>
      <c r="AD13" t="str">
        <f t="shared" ca="1" si="3"/>
        <v>ADE</v>
      </c>
      <c r="AE13" t="str">
        <f t="shared" ca="1" si="4"/>
        <v>---</v>
      </c>
      <c r="AF13" t="str">
        <f t="shared" ca="1" si="5"/>
        <v>---</v>
      </c>
      <c r="AG13" t="str">
        <f t="shared" ca="1" si="6"/>
        <v>P2</v>
      </c>
    </row>
    <row r="14" spans="1:33" x14ac:dyDescent="0.3">
      <c r="A14">
        <f t="shared" si="0"/>
        <v>0</v>
      </c>
      <c r="B14">
        <f t="shared" si="1"/>
        <v>0</v>
      </c>
      <c r="C14">
        <v>95976</v>
      </c>
      <c r="D14" t="s">
        <v>140</v>
      </c>
      <c r="E14" t="s">
        <v>45</v>
      </c>
      <c r="F14" t="s">
        <v>131</v>
      </c>
      <c r="G14" t="s">
        <v>184</v>
      </c>
      <c r="H14" t="s">
        <v>68</v>
      </c>
      <c r="I14" t="s">
        <v>123</v>
      </c>
      <c r="J14" t="str">
        <f t="shared" ca="1" si="2"/>
        <v>NTR</v>
      </c>
      <c r="K14" t="s">
        <v>20</v>
      </c>
      <c r="L14" t="s">
        <v>20</v>
      </c>
      <c r="M14" t="s">
        <v>434</v>
      </c>
      <c r="O14" t="s">
        <v>400</v>
      </c>
      <c r="P14" t="s">
        <v>82</v>
      </c>
      <c r="R14" t="s">
        <v>269</v>
      </c>
      <c r="S14" t="s">
        <v>36</v>
      </c>
      <c r="T14" t="s">
        <v>22</v>
      </c>
      <c r="U14" t="s">
        <v>29</v>
      </c>
      <c r="V14" t="s">
        <v>44</v>
      </c>
      <c r="W14" t="s">
        <v>435</v>
      </c>
      <c r="X14" t="s">
        <v>20</v>
      </c>
      <c r="Y14" t="s">
        <v>73</v>
      </c>
      <c r="Z14" s="2">
        <v>42782.032997685186</v>
      </c>
      <c r="AA14" s="2">
        <v>42782.032997685186</v>
      </c>
      <c r="AC14">
        <v>1</v>
      </c>
      <c r="AD14" t="str">
        <f t="shared" ca="1" si="3"/>
        <v>NTR</v>
      </c>
      <c r="AE14" t="str">
        <f t="shared" ca="1" si="4"/>
        <v>NoTarg</v>
      </c>
      <c r="AF14" t="str">
        <f t="shared" ca="1" si="5"/>
        <v>NoWaive</v>
      </c>
      <c r="AG14" t="str">
        <f t="shared" ca="1" si="6"/>
        <v>NTR</v>
      </c>
    </row>
    <row r="15" spans="1:33" x14ac:dyDescent="0.3">
      <c r="A15">
        <f t="shared" si="0"/>
        <v>63</v>
      </c>
      <c r="B15">
        <f t="shared" si="1"/>
        <v>0</v>
      </c>
      <c r="C15">
        <v>93678</v>
      </c>
      <c r="D15" t="s">
        <v>138</v>
      </c>
      <c r="E15" t="s">
        <v>63</v>
      </c>
      <c r="F15" t="s">
        <v>120</v>
      </c>
      <c r="G15" t="s">
        <v>184</v>
      </c>
      <c r="H15" t="s">
        <v>68</v>
      </c>
      <c r="I15" t="s">
        <v>123</v>
      </c>
      <c r="J15" t="str">
        <f t="shared" ca="1" si="2"/>
        <v>NTR</v>
      </c>
      <c r="K15" t="s">
        <v>20</v>
      </c>
      <c r="L15" t="s">
        <v>20</v>
      </c>
      <c r="M15" t="s">
        <v>227</v>
      </c>
      <c r="P15" t="s">
        <v>21</v>
      </c>
      <c r="R15" t="s">
        <v>269</v>
      </c>
      <c r="S15" t="s">
        <v>23</v>
      </c>
      <c r="T15" t="s">
        <v>22</v>
      </c>
      <c r="U15" t="s">
        <v>29</v>
      </c>
      <c r="V15" t="s">
        <v>54</v>
      </c>
      <c r="W15" t="s">
        <v>277</v>
      </c>
      <c r="X15" t="s">
        <v>20</v>
      </c>
      <c r="Y15" t="s">
        <v>119</v>
      </c>
      <c r="Z15" s="2">
        <v>42717.35297453704</v>
      </c>
      <c r="AA15" s="2">
        <v>42782.169976851852</v>
      </c>
      <c r="AB15" t="s">
        <v>125</v>
      </c>
      <c r="AC15">
        <v>21</v>
      </c>
      <c r="AD15" t="str">
        <f t="shared" ca="1" si="3"/>
        <v>AvatarFS</v>
      </c>
      <c r="AE15" t="str">
        <f t="shared" ca="1" si="4"/>
        <v>---</v>
      </c>
      <c r="AF15" t="str">
        <f t="shared" ca="1" si="5"/>
        <v>---</v>
      </c>
      <c r="AG15" t="str">
        <f t="shared" ca="1" si="6"/>
        <v>P0</v>
      </c>
    </row>
    <row r="16" spans="1:33" x14ac:dyDescent="0.3">
      <c r="A16">
        <f t="shared" si="0"/>
        <v>277</v>
      </c>
      <c r="B16">
        <f t="shared" si="1"/>
        <v>8</v>
      </c>
      <c r="C16">
        <v>82492</v>
      </c>
      <c r="D16" t="s">
        <v>99</v>
      </c>
      <c r="E16" t="s">
        <v>63</v>
      </c>
      <c r="F16" t="s">
        <v>64</v>
      </c>
      <c r="G16" t="s">
        <v>184</v>
      </c>
      <c r="H16" t="s">
        <v>245</v>
      </c>
      <c r="I16" t="s">
        <v>123</v>
      </c>
      <c r="J16" t="str">
        <f t="shared" ca="1" si="2"/>
        <v>NTR</v>
      </c>
      <c r="K16" t="s">
        <v>20</v>
      </c>
      <c r="L16" t="s">
        <v>20</v>
      </c>
      <c r="M16" t="s">
        <v>304</v>
      </c>
      <c r="P16" t="s">
        <v>82</v>
      </c>
      <c r="R16" t="s">
        <v>269</v>
      </c>
      <c r="S16" t="s">
        <v>36</v>
      </c>
      <c r="T16" t="s">
        <v>35</v>
      </c>
      <c r="U16" t="s">
        <v>43</v>
      </c>
      <c r="V16" t="s">
        <v>65</v>
      </c>
      <c r="W16" t="s">
        <v>62</v>
      </c>
      <c r="X16" t="s">
        <v>100</v>
      </c>
      <c r="Z16" s="2">
        <v>42499.097928240742</v>
      </c>
      <c r="AA16" s="2">
        <v>42774.03802083333</v>
      </c>
      <c r="AC16">
        <v>9</v>
      </c>
      <c r="AD16" t="str">
        <f t="shared" ca="1" si="3"/>
        <v>AvatarFS</v>
      </c>
      <c r="AE16" t="str">
        <f t="shared" ca="1" si="4"/>
        <v>---</v>
      </c>
      <c r="AF16" t="str">
        <f t="shared" ca="1" si="5"/>
        <v>---</v>
      </c>
      <c r="AG16" t="str">
        <f t="shared" ca="1" si="6"/>
        <v>P0</v>
      </c>
    </row>
    <row r="17" spans="1:33" x14ac:dyDescent="0.3">
      <c r="A17">
        <f t="shared" si="0"/>
        <v>98</v>
      </c>
      <c r="B17">
        <f t="shared" si="1"/>
        <v>1</v>
      </c>
      <c r="C17">
        <v>91980</v>
      </c>
      <c r="D17" t="s">
        <v>110</v>
      </c>
      <c r="E17" t="s">
        <v>63</v>
      </c>
      <c r="F17" t="s">
        <v>66</v>
      </c>
      <c r="G17" t="s">
        <v>184</v>
      </c>
      <c r="H17" t="s">
        <v>245</v>
      </c>
      <c r="I17" t="s">
        <v>123</v>
      </c>
      <c r="J17" t="str">
        <f t="shared" ca="1" si="2"/>
        <v>NTR</v>
      </c>
      <c r="K17" t="s">
        <v>20</v>
      </c>
      <c r="L17" t="s">
        <v>278</v>
      </c>
      <c r="M17" t="s">
        <v>305</v>
      </c>
      <c r="P17" t="s">
        <v>82</v>
      </c>
      <c r="R17" t="s">
        <v>269</v>
      </c>
      <c r="S17" t="s">
        <v>36</v>
      </c>
      <c r="T17" t="s">
        <v>35</v>
      </c>
      <c r="U17" t="s">
        <v>29</v>
      </c>
      <c r="V17" t="s">
        <v>90</v>
      </c>
      <c r="W17" t="s">
        <v>62</v>
      </c>
      <c r="X17" t="s">
        <v>20</v>
      </c>
      <c r="Z17" s="2">
        <v>42682.147974537038</v>
      </c>
      <c r="AA17" s="2">
        <v>42781.16033564815</v>
      </c>
      <c r="AC17">
        <v>6</v>
      </c>
      <c r="AD17" t="str">
        <f t="shared" ca="1" si="3"/>
        <v>AvatarFS</v>
      </c>
      <c r="AE17" t="str">
        <f t="shared" ca="1" si="4"/>
        <v>---</v>
      </c>
      <c r="AF17" t="str">
        <f t="shared" ca="1" si="5"/>
        <v>---</v>
      </c>
      <c r="AG17" t="str">
        <f t="shared" ca="1" si="6"/>
        <v>P0</v>
      </c>
    </row>
    <row r="18" spans="1:33" x14ac:dyDescent="0.3">
      <c r="A18">
        <f t="shared" si="0"/>
        <v>84</v>
      </c>
      <c r="B18">
        <f t="shared" si="1"/>
        <v>7</v>
      </c>
      <c r="C18">
        <v>92712</v>
      </c>
      <c r="D18" t="s">
        <v>169</v>
      </c>
      <c r="E18" t="s">
        <v>63</v>
      </c>
      <c r="F18" t="s">
        <v>66</v>
      </c>
      <c r="G18" t="s">
        <v>184</v>
      </c>
      <c r="H18" t="s">
        <v>245</v>
      </c>
      <c r="I18" t="s">
        <v>123</v>
      </c>
      <c r="J18" t="str">
        <f t="shared" ca="1" si="2"/>
        <v>NTR</v>
      </c>
      <c r="K18" t="s">
        <v>20</v>
      </c>
      <c r="L18" t="s">
        <v>276</v>
      </c>
      <c r="M18" t="s">
        <v>306</v>
      </c>
      <c r="P18" t="s">
        <v>82</v>
      </c>
      <c r="R18" t="s">
        <v>269</v>
      </c>
      <c r="S18" t="s">
        <v>36</v>
      </c>
      <c r="T18" t="s">
        <v>22</v>
      </c>
      <c r="U18" t="s">
        <v>29</v>
      </c>
      <c r="V18" t="s">
        <v>90</v>
      </c>
      <c r="W18" t="s">
        <v>62</v>
      </c>
      <c r="X18" t="s">
        <v>20</v>
      </c>
      <c r="Z18" s="2">
        <v>42696.25440972222</v>
      </c>
      <c r="AA18" s="2">
        <v>42775.975046296298</v>
      </c>
      <c r="AC18">
        <v>6</v>
      </c>
      <c r="AD18" t="str">
        <f t="shared" ca="1" si="3"/>
        <v>AvatarFS</v>
      </c>
      <c r="AE18" t="str">
        <f t="shared" ca="1" si="4"/>
        <v>Avitus_1.4.0.55-20170215</v>
      </c>
      <c r="AF18" t="str">
        <f t="shared" ca="1" si="5"/>
        <v>---</v>
      </c>
      <c r="AG18" t="str">
        <f t="shared" ca="1" si="6"/>
        <v>P0</v>
      </c>
    </row>
    <row r="19" spans="1:33" x14ac:dyDescent="0.3">
      <c r="A19">
        <f t="shared" si="0"/>
        <v>78</v>
      </c>
      <c r="B19">
        <f t="shared" si="1"/>
        <v>8</v>
      </c>
      <c r="C19">
        <v>92985</v>
      </c>
      <c r="D19" t="s">
        <v>104</v>
      </c>
      <c r="E19" t="s">
        <v>63</v>
      </c>
      <c r="F19" t="s">
        <v>64</v>
      </c>
      <c r="G19" t="s">
        <v>184</v>
      </c>
      <c r="H19" t="s">
        <v>245</v>
      </c>
      <c r="I19" t="s">
        <v>123</v>
      </c>
      <c r="J19" t="str">
        <f t="shared" ca="1" si="2"/>
        <v>NTR</v>
      </c>
      <c r="K19" t="s">
        <v>20</v>
      </c>
      <c r="L19" t="s">
        <v>276</v>
      </c>
      <c r="M19" t="s">
        <v>307</v>
      </c>
      <c r="P19" t="s">
        <v>82</v>
      </c>
      <c r="R19" t="s">
        <v>269</v>
      </c>
      <c r="S19" t="s">
        <v>36</v>
      </c>
      <c r="T19" t="s">
        <v>22</v>
      </c>
      <c r="U19" t="s">
        <v>29</v>
      </c>
      <c r="V19" t="s">
        <v>95</v>
      </c>
      <c r="W19" t="s">
        <v>62</v>
      </c>
      <c r="X19" t="s">
        <v>20</v>
      </c>
      <c r="Z19" s="2">
        <v>42702.945590277777</v>
      </c>
      <c r="AA19" s="2">
        <v>42774.279618055552</v>
      </c>
      <c r="AC19">
        <v>5</v>
      </c>
      <c r="AD19" t="str">
        <f t="shared" ca="1" si="3"/>
        <v>AvatarFS</v>
      </c>
      <c r="AE19" t="str">
        <f t="shared" ca="1" si="4"/>
        <v>Avitus_1.4.0.55-20170215</v>
      </c>
      <c r="AF19" t="str">
        <f t="shared" ca="1" si="5"/>
        <v>---</v>
      </c>
      <c r="AG19" t="str">
        <f t="shared" ca="1" si="6"/>
        <v>P0</v>
      </c>
    </row>
    <row r="20" spans="1:33" x14ac:dyDescent="0.3">
      <c r="A20">
        <f t="shared" si="0"/>
        <v>36</v>
      </c>
      <c r="B20">
        <f t="shared" si="1"/>
        <v>14</v>
      </c>
      <c r="C20">
        <v>94384</v>
      </c>
      <c r="D20" t="s">
        <v>130</v>
      </c>
      <c r="E20" t="s">
        <v>63</v>
      </c>
      <c r="F20" t="s">
        <v>64</v>
      </c>
      <c r="G20" t="s">
        <v>184</v>
      </c>
      <c r="H20" t="s">
        <v>81</v>
      </c>
      <c r="I20" t="s">
        <v>123</v>
      </c>
      <c r="J20" t="str">
        <f t="shared" ca="1" si="2"/>
        <v>NTR</v>
      </c>
      <c r="K20" t="s">
        <v>20</v>
      </c>
      <c r="L20" t="s">
        <v>20</v>
      </c>
      <c r="M20" t="s">
        <v>308</v>
      </c>
      <c r="P20" t="s">
        <v>82</v>
      </c>
      <c r="R20" t="s">
        <v>269</v>
      </c>
      <c r="S20" t="s">
        <v>36</v>
      </c>
      <c r="T20" t="s">
        <v>22</v>
      </c>
      <c r="U20" t="s">
        <v>82</v>
      </c>
      <c r="V20" t="s">
        <v>90</v>
      </c>
      <c r="W20" t="s">
        <v>300</v>
      </c>
      <c r="X20" t="s">
        <v>20</v>
      </c>
      <c r="Z20" s="2">
        <v>42745.123425925929</v>
      </c>
      <c r="AA20" s="2">
        <v>42768.254884259259</v>
      </c>
      <c r="AC20">
        <v>4</v>
      </c>
      <c r="AD20" t="str">
        <f t="shared" ca="1" si="3"/>
        <v>AvatarFS</v>
      </c>
      <c r="AE20" t="str">
        <f t="shared" ca="1" si="4"/>
        <v>---</v>
      </c>
      <c r="AF20" t="str">
        <f t="shared" ca="1" si="5"/>
        <v>---</v>
      </c>
      <c r="AG20" t="str">
        <f t="shared" ca="1" si="6"/>
        <v>P0</v>
      </c>
    </row>
    <row r="21" spans="1:33" x14ac:dyDescent="0.3">
      <c r="A21">
        <f t="shared" si="0"/>
        <v>19</v>
      </c>
      <c r="B21">
        <f t="shared" si="1"/>
        <v>8</v>
      </c>
      <c r="C21">
        <v>95107</v>
      </c>
      <c r="D21" t="s">
        <v>146</v>
      </c>
      <c r="E21" t="s">
        <v>63</v>
      </c>
      <c r="F21" t="s">
        <v>66</v>
      </c>
      <c r="G21" t="s">
        <v>184</v>
      </c>
      <c r="H21" t="s">
        <v>245</v>
      </c>
      <c r="I21" t="s">
        <v>123</v>
      </c>
      <c r="J21" t="str">
        <f t="shared" ca="1" si="2"/>
        <v>NTR</v>
      </c>
      <c r="K21" t="s">
        <v>20</v>
      </c>
      <c r="L21" t="s">
        <v>278</v>
      </c>
      <c r="M21" t="s">
        <v>309</v>
      </c>
      <c r="O21" t="s">
        <v>210</v>
      </c>
      <c r="P21" t="s">
        <v>82</v>
      </c>
      <c r="R21" t="s">
        <v>269</v>
      </c>
      <c r="S21" t="s">
        <v>23</v>
      </c>
      <c r="T21" t="s">
        <v>22</v>
      </c>
      <c r="U21" t="s">
        <v>82</v>
      </c>
      <c r="V21" t="s">
        <v>54</v>
      </c>
      <c r="W21" t="s">
        <v>146</v>
      </c>
      <c r="X21" t="s">
        <v>20</v>
      </c>
      <c r="Z21" s="2">
        <v>42762.147650462961</v>
      </c>
      <c r="AA21" s="2">
        <v>42774.00885416667</v>
      </c>
      <c r="AC21">
        <v>2</v>
      </c>
      <c r="AD21" t="str">
        <f t="shared" ca="1" si="3"/>
        <v>AvatarFS</v>
      </c>
      <c r="AE21" t="str">
        <f t="shared" ca="1" si="4"/>
        <v>Avitus_1.4.0.56-20170222</v>
      </c>
      <c r="AF21" t="str">
        <f t="shared" ca="1" si="5"/>
        <v>---</v>
      </c>
      <c r="AG21" t="str">
        <f t="shared" ca="1" si="6"/>
        <v>P0</v>
      </c>
    </row>
    <row r="22" spans="1:33" x14ac:dyDescent="0.3">
      <c r="A22">
        <f t="shared" si="0"/>
        <v>317</v>
      </c>
      <c r="B22">
        <f t="shared" si="1"/>
        <v>26</v>
      </c>
      <c r="C22">
        <v>79691</v>
      </c>
      <c r="D22" t="s">
        <v>69</v>
      </c>
      <c r="E22" t="s">
        <v>70</v>
      </c>
      <c r="F22" t="s">
        <v>71</v>
      </c>
      <c r="G22" t="s">
        <v>184</v>
      </c>
      <c r="H22" t="s">
        <v>68</v>
      </c>
      <c r="I22" t="s">
        <v>123</v>
      </c>
      <c r="J22" t="str">
        <f t="shared" ca="1" si="2"/>
        <v>NTR</v>
      </c>
      <c r="K22" t="s">
        <v>20</v>
      </c>
      <c r="L22" t="s">
        <v>20</v>
      </c>
      <c r="M22" t="s">
        <v>310</v>
      </c>
      <c r="P22" t="s">
        <v>82</v>
      </c>
      <c r="R22" t="s">
        <v>269</v>
      </c>
      <c r="S22" t="s">
        <v>23</v>
      </c>
      <c r="T22" t="s">
        <v>22</v>
      </c>
      <c r="U22" t="s">
        <v>82</v>
      </c>
      <c r="V22" t="s">
        <v>95</v>
      </c>
      <c r="W22" t="s">
        <v>311</v>
      </c>
      <c r="X22" t="s">
        <v>20</v>
      </c>
      <c r="Y22" t="s">
        <v>312</v>
      </c>
      <c r="Z22" s="2">
        <v>42458.048437500001</v>
      </c>
      <c r="AA22" s="2">
        <v>42755.033599537041</v>
      </c>
      <c r="AC22">
        <v>6</v>
      </c>
      <c r="AD22" t="str">
        <f t="shared" ca="1" si="3"/>
        <v>Documentation</v>
      </c>
      <c r="AE22" t="str">
        <f t="shared" ca="1" si="4"/>
        <v>---</v>
      </c>
      <c r="AF22" t="str">
        <f t="shared" ca="1" si="5"/>
        <v>---</v>
      </c>
      <c r="AG22" t="str">
        <f t="shared" ca="1" si="6"/>
        <v>P0</v>
      </c>
    </row>
    <row r="23" spans="1:33" x14ac:dyDescent="0.3">
      <c r="A23">
        <f t="shared" si="0"/>
        <v>225</v>
      </c>
      <c r="B23">
        <f t="shared" si="1"/>
        <v>9</v>
      </c>
      <c r="C23">
        <v>85572</v>
      </c>
      <c r="D23" t="s">
        <v>252</v>
      </c>
      <c r="E23" t="s">
        <v>70</v>
      </c>
      <c r="F23" t="s">
        <v>71</v>
      </c>
      <c r="G23" t="s">
        <v>184</v>
      </c>
      <c r="H23" t="s">
        <v>81</v>
      </c>
      <c r="I23" t="s">
        <v>123</v>
      </c>
      <c r="J23" t="str">
        <f t="shared" ca="1" si="2"/>
        <v>NTR</v>
      </c>
      <c r="K23" t="s">
        <v>20</v>
      </c>
      <c r="L23" t="s">
        <v>20</v>
      </c>
      <c r="M23" t="s">
        <v>313</v>
      </c>
      <c r="P23" t="s">
        <v>82</v>
      </c>
      <c r="R23" t="s">
        <v>269</v>
      </c>
      <c r="S23" t="s">
        <v>23</v>
      </c>
      <c r="T23" t="s">
        <v>39</v>
      </c>
      <c r="U23" t="s">
        <v>82</v>
      </c>
      <c r="V23" t="s">
        <v>95</v>
      </c>
      <c r="W23" t="s">
        <v>272</v>
      </c>
      <c r="X23" t="s">
        <v>20</v>
      </c>
      <c r="Z23" s="2">
        <v>42552.705081018517</v>
      </c>
      <c r="AA23" s="2">
        <v>42773.558530092596</v>
      </c>
      <c r="AC23">
        <v>6</v>
      </c>
      <c r="AD23" t="str">
        <f t="shared" ca="1" si="3"/>
        <v>Documentation</v>
      </c>
      <c r="AE23" t="str">
        <f t="shared" ca="1" si="4"/>
        <v>---</v>
      </c>
      <c r="AF23" t="str">
        <f t="shared" ca="1" si="5"/>
        <v>---</v>
      </c>
      <c r="AG23" t="str">
        <f t="shared" ca="1" si="6"/>
        <v>P0</v>
      </c>
    </row>
    <row r="24" spans="1:33" x14ac:dyDescent="0.3">
      <c r="A24">
        <f t="shared" si="0"/>
        <v>167</v>
      </c>
      <c r="B24">
        <f t="shared" si="1"/>
        <v>26</v>
      </c>
      <c r="C24">
        <v>88250</v>
      </c>
      <c r="D24" t="s">
        <v>72</v>
      </c>
      <c r="E24" t="s">
        <v>70</v>
      </c>
      <c r="F24" t="s">
        <v>71</v>
      </c>
      <c r="G24" t="s">
        <v>184</v>
      </c>
      <c r="H24" t="s">
        <v>68</v>
      </c>
      <c r="I24" t="s">
        <v>123</v>
      </c>
      <c r="J24" t="str">
        <f t="shared" ca="1" si="2"/>
        <v>NTR</v>
      </c>
      <c r="K24" t="s">
        <v>20</v>
      </c>
      <c r="L24" t="s">
        <v>20</v>
      </c>
      <c r="M24" t="s">
        <v>314</v>
      </c>
      <c r="P24" t="s">
        <v>82</v>
      </c>
      <c r="R24" t="s">
        <v>269</v>
      </c>
      <c r="S24" t="s">
        <v>23</v>
      </c>
      <c r="T24" t="s">
        <v>39</v>
      </c>
      <c r="U24" t="s">
        <v>82</v>
      </c>
      <c r="V24" t="s">
        <v>105</v>
      </c>
      <c r="W24" t="s">
        <v>315</v>
      </c>
      <c r="X24" t="s">
        <v>20</v>
      </c>
      <c r="Y24" t="s">
        <v>316</v>
      </c>
      <c r="Z24" s="2">
        <v>42611.350347222222</v>
      </c>
      <c r="AA24" s="2">
        <v>42755.033576388887</v>
      </c>
      <c r="AC24">
        <v>7</v>
      </c>
      <c r="AD24" t="str">
        <f t="shared" ca="1" si="3"/>
        <v>Documentation</v>
      </c>
      <c r="AE24" t="str">
        <f t="shared" ca="1" si="4"/>
        <v>---</v>
      </c>
      <c r="AF24" t="str">
        <f t="shared" ca="1" si="5"/>
        <v>---</v>
      </c>
      <c r="AG24" t="str">
        <f t="shared" ca="1" si="6"/>
        <v>P0</v>
      </c>
    </row>
    <row r="25" spans="1:33" x14ac:dyDescent="0.3">
      <c r="A25">
        <f t="shared" si="0"/>
        <v>1</v>
      </c>
      <c r="B25">
        <f t="shared" si="1"/>
        <v>1</v>
      </c>
      <c r="C25">
        <v>95938</v>
      </c>
      <c r="D25" t="s">
        <v>259</v>
      </c>
      <c r="E25" t="s">
        <v>253</v>
      </c>
      <c r="F25" t="s">
        <v>258</v>
      </c>
      <c r="G25" t="s">
        <v>156</v>
      </c>
      <c r="H25" t="s">
        <v>123</v>
      </c>
      <c r="I25" t="s">
        <v>123</v>
      </c>
      <c r="J25" t="str">
        <f t="shared" ca="1" si="2"/>
        <v>NTR</v>
      </c>
      <c r="K25" t="s">
        <v>20</v>
      </c>
      <c r="L25" t="s">
        <v>20</v>
      </c>
      <c r="M25" t="s">
        <v>426</v>
      </c>
      <c r="P25" t="s">
        <v>21</v>
      </c>
      <c r="R25" t="s">
        <v>269</v>
      </c>
      <c r="S25" t="s">
        <v>36</v>
      </c>
      <c r="T25" t="s">
        <v>50</v>
      </c>
      <c r="U25" t="s">
        <v>82</v>
      </c>
      <c r="V25" t="s">
        <v>95</v>
      </c>
      <c r="W25" t="s">
        <v>257</v>
      </c>
      <c r="X25" t="s">
        <v>20</v>
      </c>
      <c r="Z25" s="2">
        <v>42781.183379629627</v>
      </c>
      <c r="AA25" s="2">
        <v>42781.375208333331</v>
      </c>
      <c r="AC25">
        <v>6</v>
      </c>
      <c r="AD25" t="str">
        <f t="shared" ca="1" si="3"/>
        <v>NTR</v>
      </c>
      <c r="AE25" t="str">
        <f t="shared" ca="1" si="4"/>
        <v>NoTarg</v>
      </c>
      <c r="AF25" t="str">
        <f t="shared" ca="1" si="5"/>
        <v>NoWaive</v>
      </c>
      <c r="AG25" t="str">
        <f t="shared" ca="1" si="6"/>
        <v>NTR</v>
      </c>
    </row>
    <row r="26" spans="1:33" x14ac:dyDescent="0.3">
      <c r="A26">
        <f t="shared" si="0"/>
        <v>0</v>
      </c>
      <c r="B26">
        <f t="shared" si="1"/>
        <v>0</v>
      </c>
      <c r="C26">
        <v>96002</v>
      </c>
      <c r="D26" t="s">
        <v>113</v>
      </c>
      <c r="E26" t="s">
        <v>253</v>
      </c>
      <c r="F26" t="s">
        <v>256</v>
      </c>
      <c r="G26" t="s">
        <v>156</v>
      </c>
      <c r="H26" t="s">
        <v>123</v>
      </c>
      <c r="I26" t="s">
        <v>123</v>
      </c>
      <c r="J26" t="str">
        <f t="shared" ca="1" si="2"/>
        <v>NTR</v>
      </c>
      <c r="K26" t="s">
        <v>20</v>
      </c>
      <c r="L26" t="s">
        <v>20</v>
      </c>
      <c r="M26" t="s">
        <v>427</v>
      </c>
      <c r="P26" t="s">
        <v>21</v>
      </c>
      <c r="R26" t="s">
        <v>269</v>
      </c>
      <c r="S26" t="s">
        <v>23</v>
      </c>
      <c r="T26" t="s">
        <v>50</v>
      </c>
      <c r="U26" t="s">
        <v>82</v>
      </c>
      <c r="V26" t="s">
        <v>95</v>
      </c>
      <c r="W26" t="s">
        <v>257</v>
      </c>
      <c r="X26" t="s">
        <v>20</v>
      </c>
      <c r="Z26" s="2">
        <v>42782.172812500001</v>
      </c>
      <c r="AA26" s="2">
        <v>42782.172824074078</v>
      </c>
      <c r="AC26">
        <v>1</v>
      </c>
      <c r="AD26" t="str">
        <f t="shared" ca="1" si="3"/>
        <v>NTR</v>
      </c>
      <c r="AE26" t="str">
        <f t="shared" ca="1" si="4"/>
        <v>NoTarg</v>
      </c>
      <c r="AF26" t="str">
        <f t="shared" ca="1" si="5"/>
        <v>NoWaive</v>
      </c>
      <c r="AG26" t="str">
        <f t="shared" ca="1" si="6"/>
        <v>NTR</v>
      </c>
    </row>
    <row r="27" spans="1:33" x14ac:dyDescent="0.3">
      <c r="A27">
        <f t="shared" si="0"/>
        <v>23</v>
      </c>
      <c r="B27">
        <f t="shared" si="1"/>
        <v>19</v>
      </c>
      <c r="C27">
        <v>94866</v>
      </c>
      <c r="D27" t="s">
        <v>140</v>
      </c>
      <c r="E27" t="s">
        <v>253</v>
      </c>
      <c r="F27" t="s">
        <v>254</v>
      </c>
      <c r="G27" t="s">
        <v>184</v>
      </c>
      <c r="H27" t="s">
        <v>68</v>
      </c>
      <c r="I27" t="s">
        <v>123</v>
      </c>
      <c r="J27" t="str">
        <f t="shared" ca="1" si="2"/>
        <v>NTR</v>
      </c>
      <c r="K27" t="s">
        <v>20</v>
      </c>
      <c r="L27" t="s">
        <v>20</v>
      </c>
      <c r="M27" t="s">
        <v>317</v>
      </c>
      <c r="P27" t="s">
        <v>82</v>
      </c>
      <c r="R27" t="s">
        <v>269</v>
      </c>
      <c r="S27" t="s">
        <v>23</v>
      </c>
      <c r="T27" t="s">
        <v>22</v>
      </c>
      <c r="U27" t="s">
        <v>82</v>
      </c>
      <c r="V27" t="s">
        <v>95</v>
      </c>
      <c r="W27" t="s">
        <v>318</v>
      </c>
      <c r="X27" t="s">
        <v>20</v>
      </c>
      <c r="Y27" t="s">
        <v>319</v>
      </c>
      <c r="Z27" s="2">
        <v>42758.082256944443</v>
      </c>
      <c r="AA27" s="2">
        <v>42762.050104166665</v>
      </c>
      <c r="AC27">
        <v>1</v>
      </c>
      <c r="AD27" t="str">
        <f t="shared" ca="1" si="3"/>
        <v>File Access Auditing</v>
      </c>
      <c r="AE27" t="str">
        <f t="shared" ca="1" si="4"/>
        <v>---</v>
      </c>
      <c r="AF27" t="str">
        <f t="shared" ca="1" si="5"/>
        <v>---</v>
      </c>
      <c r="AG27" t="str">
        <f t="shared" ca="1" si="6"/>
        <v>P0</v>
      </c>
    </row>
    <row r="28" spans="1:33" x14ac:dyDescent="0.3">
      <c r="A28">
        <f t="shared" si="0"/>
        <v>23</v>
      </c>
      <c r="B28">
        <f t="shared" si="1"/>
        <v>17</v>
      </c>
      <c r="C28">
        <v>94875</v>
      </c>
      <c r="D28" t="s">
        <v>140</v>
      </c>
      <c r="E28" t="s">
        <v>253</v>
      </c>
      <c r="F28" t="s">
        <v>254</v>
      </c>
      <c r="G28" t="s">
        <v>184</v>
      </c>
      <c r="H28" t="s">
        <v>68</v>
      </c>
      <c r="I28" t="s">
        <v>123</v>
      </c>
      <c r="J28" t="str">
        <f t="shared" ca="1" si="2"/>
        <v>NTR</v>
      </c>
      <c r="K28" t="s">
        <v>20</v>
      </c>
      <c r="L28" t="s">
        <v>20</v>
      </c>
      <c r="M28" t="s">
        <v>320</v>
      </c>
      <c r="P28" t="s">
        <v>82</v>
      </c>
      <c r="R28" t="s">
        <v>269</v>
      </c>
      <c r="S28" t="s">
        <v>23</v>
      </c>
      <c r="T28" t="s">
        <v>22</v>
      </c>
      <c r="U28" t="s">
        <v>82</v>
      </c>
      <c r="V28" t="s">
        <v>95</v>
      </c>
      <c r="W28" t="s">
        <v>318</v>
      </c>
      <c r="X28" t="s">
        <v>20</v>
      </c>
      <c r="Y28" t="s">
        <v>319</v>
      </c>
      <c r="Z28" s="2">
        <v>42758.134432870371</v>
      </c>
      <c r="AA28" s="2">
        <v>42764.97550925926</v>
      </c>
      <c r="AC28">
        <v>2</v>
      </c>
      <c r="AD28" t="str">
        <f t="shared" ca="1" si="3"/>
        <v>File Access Auditing</v>
      </c>
      <c r="AE28" t="str">
        <f t="shared" ca="1" si="4"/>
        <v>---</v>
      </c>
      <c r="AF28" t="str">
        <f t="shared" ca="1" si="5"/>
        <v>---</v>
      </c>
      <c r="AG28" t="str">
        <f t="shared" ca="1" si="6"/>
        <v>P0</v>
      </c>
    </row>
    <row r="29" spans="1:33" x14ac:dyDescent="0.3">
      <c r="A29">
        <f t="shared" si="0"/>
        <v>10</v>
      </c>
      <c r="B29">
        <f t="shared" si="1"/>
        <v>1</v>
      </c>
      <c r="C29">
        <v>95467</v>
      </c>
      <c r="D29" t="s">
        <v>413</v>
      </c>
      <c r="E29" t="s">
        <v>253</v>
      </c>
      <c r="F29" t="s">
        <v>255</v>
      </c>
      <c r="G29" t="s">
        <v>184</v>
      </c>
      <c r="H29" t="s">
        <v>68</v>
      </c>
      <c r="I29" t="s">
        <v>123</v>
      </c>
      <c r="J29" t="str">
        <f t="shared" ca="1" si="2"/>
        <v>NTR</v>
      </c>
      <c r="K29" t="s">
        <v>20</v>
      </c>
      <c r="L29" t="s">
        <v>20</v>
      </c>
      <c r="M29" t="s">
        <v>321</v>
      </c>
      <c r="P29" t="s">
        <v>82</v>
      </c>
      <c r="R29" t="s">
        <v>269</v>
      </c>
      <c r="S29" t="s">
        <v>23</v>
      </c>
      <c r="T29" t="s">
        <v>22</v>
      </c>
      <c r="U29" t="s">
        <v>82</v>
      </c>
      <c r="V29" t="s">
        <v>95</v>
      </c>
      <c r="W29" t="s">
        <v>318</v>
      </c>
      <c r="X29" t="s">
        <v>20</v>
      </c>
      <c r="Y29" t="s">
        <v>319</v>
      </c>
      <c r="Z29" s="2">
        <v>42772.090266203704</v>
      </c>
      <c r="AA29" s="2">
        <v>42781.101724537039</v>
      </c>
      <c r="AC29">
        <v>2</v>
      </c>
      <c r="AD29" t="str">
        <f t="shared" ca="1" si="3"/>
        <v>File Access Auditing</v>
      </c>
      <c r="AE29" t="str">
        <f t="shared" ca="1" si="4"/>
        <v>---</v>
      </c>
      <c r="AF29" t="str">
        <f t="shared" ca="1" si="5"/>
        <v>---</v>
      </c>
      <c r="AG29" t="str">
        <f t="shared" ca="1" si="6"/>
        <v>P0</v>
      </c>
    </row>
    <row r="30" spans="1:33" x14ac:dyDescent="0.3">
      <c r="A30">
        <f t="shared" si="0"/>
        <v>10</v>
      </c>
      <c r="B30">
        <f t="shared" si="1"/>
        <v>8</v>
      </c>
      <c r="C30">
        <v>95509</v>
      </c>
      <c r="D30" t="s">
        <v>113</v>
      </c>
      <c r="E30" t="s">
        <v>253</v>
      </c>
      <c r="F30" t="s">
        <v>256</v>
      </c>
      <c r="G30" t="s">
        <v>184</v>
      </c>
      <c r="H30" t="s">
        <v>68</v>
      </c>
      <c r="I30" t="s">
        <v>123</v>
      </c>
      <c r="J30" t="str">
        <f t="shared" ca="1" si="2"/>
        <v>NTR</v>
      </c>
      <c r="K30" t="s">
        <v>20</v>
      </c>
      <c r="L30" t="s">
        <v>20</v>
      </c>
      <c r="M30" t="s">
        <v>322</v>
      </c>
      <c r="P30" t="s">
        <v>82</v>
      </c>
      <c r="R30" t="s">
        <v>269</v>
      </c>
      <c r="S30" t="s">
        <v>23</v>
      </c>
      <c r="T30" t="s">
        <v>50</v>
      </c>
      <c r="U30" t="s">
        <v>82</v>
      </c>
      <c r="V30" t="s">
        <v>105</v>
      </c>
      <c r="W30" t="s">
        <v>272</v>
      </c>
      <c r="X30" t="s">
        <v>20</v>
      </c>
      <c r="Y30" t="s">
        <v>319</v>
      </c>
      <c r="Z30" s="2">
        <v>42772.43105324074</v>
      </c>
      <c r="AA30" s="2">
        <v>42774.010567129626</v>
      </c>
      <c r="AC30">
        <v>1</v>
      </c>
      <c r="AD30" t="str">
        <f t="shared" ca="1" si="3"/>
        <v>File Access Auditing</v>
      </c>
      <c r="AE30" t="str">
        <f t="shared" ca="1" si="4"/>
        <v>---</v>
      </c>
      <c r="AF30" t="str">
        <f t="shared" ca="1" si="5"/>
        <v>---</v>
      </c>
      <c r="AG30" t="str">
        <f t="shared" ca="1" si="6"/>
        <v>P0</v>
      </c>
    </row>
    <row r="31" spans="1:33" x14ac:dyDescent="0.3">
      <c r="A31">
        <f t="shared" si="0"/>
        <v>8</v>
      </c>
      <c r="B31">
        <f t="shared" si="1"/>
        <v>6</v>
      </c>
      <c r="C31">
        <v>95650</v>
      </c>
      <c r="D31" t="s">
        <v>257</v>
      </c>
      <c r="E31" t="s">
        <v>253</v>
      </c>
      <c r="F31" t="s">
        <v>258</v>
      </c>
      <c r="G31" t="s">
        <v>184</v>
      </c>
      <c r="H31" t="s">
        <v>68</v>
      </c>
      <c r="I31" t="s">
        <v>123</v>
      </c>
      <c r="J31" t="str">
        <f t="shared" ca="1" si="2"/>
        <v>NTR</v>
      </c>
      <c r="K31" t="s">
        <v>20</v>
      </c>
      <c r="L31" t="s">
        <v>20</v>
      </c>
      <c r="M31" t="s">
        <v>323</v>
      </c>
      <c r="P31" t="s">
        <v>82</v>
      </c>
      <c r="R31" t="s">
        <v>269</v>
      </c>
      <c r="S31" t="s">
        <v>36</v>
      </c>
      <c r="T31" t="s">
        <v>50</v>
      </c>
      <c r="U31" t="s">
        <v>82</v>
      </c>
      <c r="V31" t="s">
        <v>95</v>
      </c>
      <c r="W31" t="s">
        <v>257</v>
      </c>
      <c r="X31" t="s">
        <v>20</v>
      </c>
      <c r="Y31" t="s">
        <v>319</v>
      </c>
      <c r="Z31" s="2">
        <v>42774.953576388885</v>
      </c>
      <c r="AA31" s="2">
        <v>42776.380509259259</v>
      </c>
      <c r="AC31">
        <v>6</v>
      </c>
      <c r="AD31" t="str">
        <f t="shared" ca="1" si="3"/>
        <v>File Access Auditing</v>
      </c>
      <c r="AE31" t="str">
        <f t="shared" ca="1" si="4"/>
        <v>---</v>
      </c>
      <c r="AF31" t="str">
        <f t="shared" ca="1" si="5"/>
        <v>---</v>
      </c>
      <c r="AG31" t="str">
        <f t="shared" ca="1" si="6"/>
        <v>P0</v>
      </c>
    </row>
    <row r="32" spans="1:33" x14ac:dyDescent="0.3">
      <c r="A32">
        <f t="shared" si="0"/>
        <v>7</v>
      </c>
      <c r="B32">
        <f t="shared" si="1"/>
        <v>1</v>
      </c>
      <c r="C32">
        <v>95696</v>
      </c>
      <c r="D32" t="s">
        <v>113</v>
      </c>
      <c r="E32" t="s">
        <v>253</v>
      </c>
      <c r="F32" t="s">
        <v>256</v>
      </c>
      <c r="G32" t="s">
        <v>184</v>
      </c>
      <c r="H32" t="s">
        <v>81</v>
      </c>
      <c r="I32" t="s">
        <v>123</v>
      </c>
      <c r="J32" t="str">
        <f t="shared" ca="1" si="2"/>
        <v>NTR</v>
      </c>
      <c r="K32" t="s">
        <v>20</v>
      </c>
      <c r="L32" t="s">
        <v>20</v>
      </c>
      <c r="M32" t="s">
        <v>324</v>
      </c>
      <c r="P32" t="s">
        <v>82</v>
      </c>
      <c r="R32" t="s">
        <v>269</v>
      </c>
      <c r="S32" t="s">
        <v>51</v>
      </c>
      <c r="T32" t="s">
        <v>39</v>
      </c>
      <c r="U32" t="s">
        <v>82</v>
      </c>
      <c r="V32" t="s">
        <v>142</v>
      </c>
      <c r="W32" t="s">
        <v>325</v>
      </c>
      <c r="X32" t="s">
        <v>20</v>
      </c>
      <c r="Z32" s="2">
        <v>42775.712511574071</v>
      </c>
      <c r="AA32" s="2">
        <v>42781.516712962963</v>
      </c>
      <c r="AC32">
        <v>5</v>
      </c>
      <c r="AD32" t="str">
        <f t="shared" ca="1" si="3"/>
        <v>File Access Auditing</v>
      </c>
      <c r="AE32" t="str">
        <f t="shared" ca="1" si="4"/>
        <v>---</v>
      </c>
      <c r="AF32" t="str">
        <f t="shared" ca="1" si="5"/>
        <v>---</v>
      </c>
      <c r="AG32" t="str">
        <f t="shared" ca="1" si="6"/>
        <v>P0</v>
      </c>
    </row>
    <row r="33" spans="1:33" x14ac:dyDescent="0.3">
      <c r="A33">
        <f t="shared" si="0"/>
        <v>7</v>
      </c>
      <c r="B33">
        <f t="shared" si="1"/>
        <v>6</v>
      </c>
      <c r="C33">
        <v>95697</v>
      </c>
      <c r="D33" t="s">
        <v>113</v>
      </c>
      <c r="E33" t="s">
        <v>253</v>
      </c>
      <c r="F33" t="s">
        <v>256</v>
      </c>
      <c r="G33" t="s">
        <v>184</v>
      </c>
      <c r="H33" t="s">
        <v>68</v>
      </c>
      <c r="I33" t="s">
        <v>123</v>
      </c>
      <c r="J33" t="str">
        <f t="shared" ca="1" si="2"/>
        <v>NTR</v>
      </c>
      <c r="K33" t="s">
        <v>20</v>
      </c>
      <c r="L33" t="s">
        <v>20</v>
      </c>
      <c r="M33" t="s">
        <v>326</v>
      </c>
      <c r="P33" t="s">
        <v>82</v>
      </c>
      <c r="R33" t="s">
        <v>269</v>
      </c>
      <c r="S33" t="s">
        <v>23</v>
      </c>
      <c r="T33" t="s">
        <v>22</v>
      </c>
      <c r="U33" t="s">
        <v>82</v>
      </c>
      <c r="V33" t="s">
        <v>95</v>
      </c>
      <c r="W33" t="s">
        <v>327</v>
      </c>
      <c r="X33" t="s">
        <v>20</v>
      </c>
      <c r="Y33" t="s">
        <v>319</v>
      </c>
      <c r="Z33" s="2">
        <v>42775.774421296293</v>
      </c>
      <c r="AA33" s="2">
        <v>42776.462500000001</v>
      </c>
      <c r="AC33">
        <v>3</v>
      </c>
      <c r="AD33" t="str">
        <f t="shared" ca="1" si="3"/>
        <v>File Access Auditing</v>
      </c>
      <c r="AE33" t="str">
        <f t="shared" ca="1" si="4"/>
        <v>---</v>
      </c>
      <c r="AF33" t="str">
        <f t="shared" ca="1" si="5"/>
        <v>---</v>
      </c>
      <c r="AG33" t="str">
        <f t="shared" ca="1" si="6"/>
        <v>P0</v>
      </c>
    </row>
    <row r="34" spans="1:33" x14ac:dyDescent="0.3">
      <c r="A34">
        <f t="shared" ref="A34:A65" si="7">DAYS360(Z34,$J$104)</f>
        <v>6</v>
      </c>
      <c r="B34">
        <f t="shared" ref="B34:B65" si="8">DAYS360(AA34,$J$104)</f>
        <v>3</v>
      </c>
      <c r="C34">
        <v>95735</v>
      </c>
      <c r="D34" t="s">
        <v>259</v>
      </c>
      <c r="E34" t="s">
        <v>253</v>
      </c>
      <c r="F34" t="s">
        <v>258</v>
      </c>
      <c r="G34" t="s">
        <v>94</v>
      </c>
      <c r="I34" t="s">
        <v>123</v>
      </c>
      <c r="J34" t="str">
        <f t="shared" ref="J34:J65" ca="1" si="9">IFERROR(VLOOKUP($C34,INDIRECT("'" &amp; $J$103 &amp; "'!$C$2:$H$90"),7,FALSE),"NTR")</f>
        <v>NTR</v>
      </c>
      <c r="K34" t="s">
        <v>20</v>
      </c>
      <c r="L34" t="s">
        <v>20</v>
      </c>
      <c r="M34" t="s">
        <v>328</v>
      </c>
      <c r="P34" t="s">
        <v>82</v>
      </c>
      <c r="R34" t="s">
        <v>269</v>
      </c>
      <c r="S34" t="s">
        <v>36</v>
      </c>
      <c r="T34" t="s">
        <v>39</v>
      </c>
      <c r="U34" t="s">
        <v>82</v>
      </c>
      <c r="V34" t="s">
        <v>172</v>
      </c>
      <c r="W34" t="s">
        <v>325</v>
      </c>
      <c r="X34" t="s">
        <v>20</v>
      </c>
      <c r="Z34" s="2">
        <v>42776.532141203701</v>
      </c>
      <c r="AA34" s="2">
        <v>42779.662361111114</v>
      </c>
      <c r="AC34">
        <v>4</v>
      </c>
      <c r="AD34" t="str">
        <f t="shared" ref="AD34:AD65" ca="1" si="10">IFERROR(VLOOKUP($C34,INDIRECT("'" &amp; $J$103 &amp; "'!$C$2:$K$90"),3,FALSE),"NTR")</f>
        <v>File Access Auditing</v>
      </c>
      <c r="AE34" t="str">
        <f t="shared" ref="AE34:AE65" ca="1" si="11">IFERROR(VLOOKUP($C34,INDIRECT("'" &amp; $J$103 &amp; "'!$C$2:$T$90"),10,FALSE),"NoTarg")</f>
        <v>---</v>
      </c>
      <c r="AF34" t="str">
        <f t="shared" ref="AF34:AF65" ca="1" si="12">IFERROR(VLOOKUP($C34,INDIRECT("'" &amp; $J$103 &amp; "'!$C$2:$K$90"),9,FALSE),"NoWaive")</f>
        <v>---</v>
      </c>
      <c r="AG34" t="str">
        <f t="shared" ref="AG34:AG65" ca="1" si="13">IFERROR(VLOOKUP($C34,INDIRECT("'" &amp; $J$103 &amp; "'!$C$2:$T$90"),5,FALSE),"NTR")</f>
        <v>P2</v>
      </c>
    </row>
    <row r="35" spans="1:33" x14ac:dyDescent="0.3">
      <c r="A35">
        <f t="shared" si="7"/>
        <v>6</v>
      </c>
      <c r="B35">
        <f t="shared" si="8"/>
        <v>6</v>
      </c>
      <c r="C35">
        <v>95738</v>
      </c>
      <c r="D35" t="s">
        <v>113</v>
      </c>
      <c r="E35" t="s">
        <v>253</v>
      </c>
      <c r="F35" t="s">
        <v>256</v>
      </c>
      <c r="G35" t="s">
        <v>184</v>
      </c>
      <c r="H35" t="s">
        <v>68</v>
      </c>
      <c r="I35" t="s">
        <v>123</v>
      </c>
      <c r="J35" t="str">
        <f t="shared" ca="1" si="9"/>
        <v>NTR</v>
      </c>
      <c r="K35" t="s">
        <v>20</v>
      </c>
      <c r="L35" t="s">
        <v>20</v>
      </c>
      <c r="M35" t="s">
        <v>329</v>
      </c>
      <c r="P35" t="s">
        <v>82</v>
      </c>
      <c r="R35" t="s">
        <v>269</v>
      </c>
      <c r="S35" t="s">
        <v>23</v>
      </c>
      <c r="T35" t="s">
        <v>22</v>
      </c>
      <c r="U35" t="s">
        <v>82</v>
      </c>
      <c r="V35" t="s">
        <v>95</v>
      </c>
      <c r="W35" t="s">
        <v>327</v>
      </c>
      <c r="X35" t="s">
        <v>20</v>
      </c>
      <c r="Z35" s="2">
        <v>42776.60050925926</v>
      </c>
      <c r="AA35" s="2">
        <v>42776.634560185186</v>
      </c>
      <c r="AC35">
        <v>2</v>
      </c>
      <c r="AD35" t="str">
        <f t="shared" ca="1" si="10"/>
        <v>File Access Auditing</v>
      </c>
      <c r="AE35" t="str">
        <f t="shared" ca="1" si="11"/>
        <v>---</v>
      </c>
      <c r="AF35" t="str">
        <f t="shared" ca="1" si="12"/>
        <v>---</v>
      </c>
      <c r="AG35" t="str">
        <f t="shared" ca="1" si="13"/>
        <v>P0</v>
      </c>
    </row>
    <row r="36" spans="1:33" x14ac:dyDescent="0.3">
      <c r="A36">
        <f t="shared" si="7"/>
        <v>3</v>
      </c>
      <c r="B36">
        <f t="shared" si="8"/>
        <v>3</v>
      </c>
      <c r="C36">
        <v>95843</v>
      </c>
      <c r="D36" t="s">
        <v>113</v>
      </c>
      <c r="E36" t="s">
        <v>253</v>
      </c>
      <c r="F36" t="s">
        <v>256</v>
      </c>
      <c r="G36" t="s">
        <v>156</v>
      </c>
      <c r="I36" t="s">
        <v>123</v>
      </c>
      <c r="J36" t="str">
        <f t="shared" ca="1" si="9"/>
        <v>NTR</v>
      </c>
      <c r="K36" t="s">
        <v>20</v>
      </c>
      <c r="L36" t="s">
        <v>20</v>
      </c>
      <c r="M36" t="s">
        <v>390</v>
      </c>
      <c r="P36" t="s">
        <v>82</v>
      </c>
      <c r="R36" t="s">
        <v>269</v>
      </c>
      <c r="S36" t="s">
        <v>23</v>
      </c>
      <c r="T36" t="s">
        <v>50</v>
      </c>
      <c r="U36" t="s">
        <v>82</v>
      </c>
      <c r="V36" t="s">
        <v>95</v>
      </c>
      <c r="W36" t="s">
        <v>391</v>
      </c>
      <c r="X36" t="s">
        <v>20</v>
      </c>
      <c r="Z36" s="2">
        <v>42779.847118055557</v>
      </c>
      <c r="AA36" s="2">
        <v>42779.847129629627</v>
      </c>
      <c r="AC36">
        <v>1</v>
      </c>
      <c r="AD36" t="str">
        <f t="shared" ca="1" si="10"/>
        <v>File Access Auditing</v>
      </c>
      <c r="AE36" t="str">
        <f t="shared" ca="1" si="11"/>
        <v>---</v>
      </c>
      <c r="AF36" t="str">
        <f t="shared" ca="1" si="12"/>
        <v>---</v>
      </c>
      <c r="AG36" t="str">
        <f t="shared" ca="1" si="13"/>
        <v>unspecified</v>
      </c>
    </row>
    <row r="37" spans="1:33" x14ac:dyDescent="0.3">
      <c r="A37">
        <f t="shared" si="7"/>
        <v>2</v>
      </c>
      <c r="B37">
        <f t="shared" si="8"/>
        <v>1</v>
      </c>
      <c r="C37">
        <v>95924</v>
      </c>
      <c r="D37" t="s">
        <v>413</v>
      </c>
      <c r="E37" t="s">
        <v>253</v>
      </c>
      <c r="F37" t="s">
        <v>255</v>
      </c>
      <c r="G37" t="s">
        <v>94</v>
      </c>
      <c r="I37" t="s">
        <v>123</v>
      </c>
      <c r="J37" t="str">
        <f t="shared" ca="1" si="9"/>
        <v>NTR</v>
      </c>
      <c r="K37" t="s">
        <v>20</v>
      </c>
      <c r="L37" t="s">
        <v>20</v>
      </c>
      <c r="M37" t="s">
        <v>436</v>
      </c>
      <c r="P37" t="s">
        <v>82</v>
      </c>
      <c r="R37" t="s">
        <v>269</v>
      </c>
      <c r="S37" t="s">
        <v>36</v>
      </c>
      <c r="T37" t="s">
        <v>22</v>
      </c>
      <c r="U37" t="s">
        <v>82</v>
      </c>
      <c r="V37" t="s">
        <v>95</v>
      </c>
      <c r="W37" t="s">
        <v>257</v>
      </c>
      <c r="X37" t="s">
        <v>20</v>
      </c>
      <c r="Z37" s="2">
        <v>42780.984467592592</v>
      </c>
      <c r="AA37" s="2">
        <v>42781.177175925928</v>
      </c>
      <c r="AC37">
        <v>3</v>
      </c>
      <c r="AD37" t="str">
        <f t="shared" ca="1" si="10"/>
        <v>NTR</v>
      </c>
      <c r="AE37" t="str">
        <f t="shared" ca="1" si="11"/>
        <v>NoTarg</v>
      </c>
      <c r="AF37" t="str">
        <f t="shared" ca="1" si="12"/>
        <v>NoWaive</v>
      </c>
      <c r="AG37" t="str">
        <f t="shared" ca="1" si="13"/>
        <v>NTR</v>
      </c>
    </row>
    <row r="38" spans="1:33" x14ac:dyDescent="0.3">
      <c r="A38">
        <f t="shared" si="7"/>
        <v>1</v>
      </c>
      <c r="B38">
        <f t="shared" si="8"/>
        <v>1</v>
      </c>
      <c r="C38">
        <v>95973</v>
      </c>
      <c r="D38" t="s">
        <v>113</v>
      </c>
      <c r="E38" t="s">
        <v>253</v>
      </c>
      <c r="F38" t="s">
        <v>256</v>
      </c>
      <c r="G38" t="s">
        <v>94</v>
      </c>
      <c r="I38" t="s">
        <v>123</v>
      </c>
      <c r="J38" t="str">
        <f t="shared" ca="1" si="9"/>
        <v>NTR</v>
      </c>
      <c r="K38" t="s">
        <v>20</v>
      </c>
      <c r="L38" t="s">
        <v>20</v>
      </c>
      <c r="M38" t="s">
        <v>437</v>
      </c>
      <c r="P38" t="s">
        <v>82</v>
      </c>
      <c r="R38" t="s">
        <v>269</v>
      </c>
      <c r="S38" t="s">
        <v>36</v>
      </c>
      <c r="T38" t="s">
        <v>39</v>
      </c>
      <c r="U38" t="s">
        <v>82</v>
      </c>
      <c r="V38" t="s">
        <v>95</v>
      </c>
      <c r="W38" t="s">
        <v>438</v>
      </c>
      <c r="X38" t="s">
        <v>20</v>
      </c>
      <c r="Z38" s="2">
        <v>42781.990624999999</v>
      </c>
      <c r="AA38" s="2">
        <v>42781.990636574075</v>
      </c>
      <c r="AC38">
        <v>1</v>
      </c>
      <c r="AD38" t="str">
        <f t="shared" ca="1" si="10"/>
        <v>NTR</v>
      </c>
      <c r="AE38" t="str">
        <f t="shared" ca="1" si="11"/>
        <v>NoTarg</v>
      </c>
      <c r="AF38" t="str">
        <f t="shared" ca="1" si="12"/>
        <v>NoWaive</v>
      </c>
      <c r="AG38" t="str">
        <f t="shared" ca="1" si="13"/>
        <v>NTR</v>
      </c>
    </row>
    <row r="39" spans="1:33" x14ac:dyDescent="0.3">
      <c r="A39">
        <f t="shared" si="7"/>
        <v>9</v>
      </c>
      <c r="B39">
        <f t="shared" si="8"/>
        <v>2</v>
      </c>
      <c r="C39">
        <v>95559</v>
      </c>
      <c r="D39" t="s">
        <v>179</v>
      </c>
      <c r="E39" t="s">
        <v>48</v>
      </c>
      <c r="F39" t="s">
        <v>180</v>
      </c>
      <c r="G39" t="s">
        <v>94</v>
      </c>
      <c r="H39" t="s">
        <v>247</v>
      </c>
      <c r="I39" t="s">
        <v>123</v>
      </c>
      <c r="J39" t="str">
        <f t="shared" ca="1" si="9"/>
        <v>NTR</v>
      </c>
      <c r="K39" t="s">
        <v>20</v>
      </c>
      <c r="L39" t="s">
        <v>20</v>
      </c>
      <c r="M39" t="s">
        <v>332</v>
      </c>
      <c r="P39" t="s">
        <v>82</v>
      </c>
      <c r="R39" t="s">
        <v>269</v>
      </c>
      <c r="S39" t="s">
        <v>23</v>
      </c>
      <c r="T39" t="s">
        <v>50</v>
      </c>
      <c r="U39" t="s">
        <v>29</v>
      </c>
      <c r="V39" t="s">
        <v>44</v>
      </c>
      <c r="W39" t="s">
        <v>41</v>
      </c>
      <c r="X39" t="s">
        <v>20</v>
      </c>
      <c r="Z39" s="2">
        <v>42773.50571759259</v>
      </c>
      <c r="AA39" s="2">
        <v>42780.553229166668</v>
      </c>
      <c r="AC39">
        <v>2</v>
      </c>
      <c r="AD39" t="str">
        <f t="shared" ca="1" si="10"/>
        <v>FileSystem Management (IAS)</v>
      </c>
      <c r="AE39" t="str">
        <f t="shared" ca="1" si="11"/>
        <v>---</v>
      </c>
      <c r="AF39" t="str">
        <f t="shared" ca="1" si="12"/>
        <v>---</v>
      </c>
      <c r="AG39" t="str">
        <f t="shared" ca="1" si="13"/>
        <v>P2</v>
      </c>
    </row>
    <row r="40" spans="1:33" x14ac:dyDescent="0.3">
      <c r="A40">
        <f t="shared" si="7"/>
        <v>98</v>
      </c>
      <c r="B40">
        <f t="shared" si="8"/>
        <v>0</v>
      </c>
      <c r="C40">
        <v>91994</v>
      </c>
      <c r="D40" t="s">
        <v>414</v>
      </c>
      <c r="E40" t="s">
        <v>215</v>
      </c>
      <c r="F40" t="s">
        <v>415</v>
      </c>
      <c r="G40" t="s">
        <v>184</v>
      </c>
      <c r="H40" t="s">
        <v>81</v>
      </c>
      <c r="I40" t="s">
        <v>123</v>
      </c>
      <c r="J40" t="str">
        <f t="shared" ca="1" si="9"/>
        <v>NTR</v>
      </c>
      <c r="K40" t="s">
        <v>20</v>
      </c>
      <c r="L40" t="s">
        <v>20</v>
      </c>
      <c r="M40" t="s">
        <v>362</v>
      </c>
      <c r="P40" t="s">
        <v>82</v>
      </c>
      <c r="R40" t="s">
        <v>269</v>
      </c>
      <c r="S40" t="s">
        <v>36</v>
      </c>
      <c r="T40" t="s">
        <v>22</v>
      </c>
      <c r="U40" t="s">
        <v>82</v>
      </c>
      <c r="V40" t="s">
        <v>54</v>
      </c>
      <c r="W40" t="s">
        <v>272</v>
      </c>
      <c r="X40" t="s">
        <v>20</v>
      </c>
      <c r="Z40" s="2">
        <v>42682.225185185183</v>
      </c>
      <c r="AA40" s="2">
        <v>42782.140324074076</v>
      </c>
      <c r="AB40" t="s">
        <v>402</v>
      </c>
      <c r="AC40">
        <v>5</v>
      </c>
      <c r="AD40" t="str">
        <f t="shared" ca="1" si="10"/>
        <v>Protocols-SMB</v>
      </c>
      <c r="AE40" t="str">
        <f t="shared" ca="1" si="11"/>
        <v>---</v>
      </c>
      <c r="AF40" t="str">
        <f t="shared" ca="1" si="12"/>
        <v>---</v>
      </c>
      <c r="AG40" t="str">
        <f t="shared" ca="1" si="13"/>
        <v>P0</v>
      </c>
    </row>
    <row r="41" spans="1:33" x14ac:dyDescent="0.3">
      <c r="A41">
        <f t="shared" si="7"/>
        <v>0</v>
      </c>
      <c r="B41">
        <f t="shared" si="8"/>
        <v>0</v>
      </c>
      <c r="C41">
        <v>95990</v>
      </c>
      <c r="D41" t="s">
        <v>139</v>
      </c>
      <c r="E41" t="s">
        <v>28</v>
      </c>
      <c r="F41" t="s">
        <v>53</v>
      </c>
      <c r="G41" t="s">
        <v>94</v>
      </c>
      <c r="I41" t="s">
        <v>123</v>
      </c>
      <c r="J41" t="str">
        <f t="shared" ca="1" si="9"/>
        <v>NTR</v>
      </c>
      <c r="K41" t="s">
        <v>20</v>
      </c>
      <c r="L41" t="s">
        <v>20</v>
      </c>
      <c r="M41" t="s">
        <v>418</v>
      </c>
      <c r="P41" t="s">
        <v>82</v>
      </c>
      <c r="Q41" t="s">
        <v>419</v>
      </c>
      <c r="R41" t="s">
        <v>269</v>
      </c>
      <c r="S41" t="s">
        <v>51</v>
      </c>
      <c r="T41" t="s">
        <v>39</v>
      </c>
      <c r="U41" t="s">
        <v>82</v>
      </c>
      <c r="V41" t="s">
        <v>54</v>
      </c>
      <c r="W41" t="s">
        <v>139</v>
      </c>
      <c r="X41" t="s">
        <v>20</v>
      </c>
      <c r="Z41" s="2">
        <v>42782.148425925923</v>
      </c>
      <c r="AA41" s="2">
        <v>42782.180810185186</v>
      </c>
      <c r="AC41">
        <v>1</v>
      </c>
      <c r="AD41" t="str">
        <f t="shared" ca="1" si="10"/>
        <v>NTR</v>
      </c>
      <c r="AE41" t="str">
        <f t="shared" ca="1" si="11"/>
        <v>NoTarg</v>
      </c>
      <c r="AF41" t="str">
        <f t="shared" ca="1" si="12"/>
        <v>NoWaive</v>
      </c>
      <c r="AG41" t="str">
        <f t="shared" ca="1" si="13"/>
        <v>NTR</v>
      </c>
    </row>
    <row r="42" spans="1:33" x14ac:dyDescent="0.3">
      <c r="A42">
        <f t="shared" si="7"/>
        <v>3</v>
      </c>
      <c r="B42">
        <f t="shared" si="8"/>
        <v>3</v>
      </c>
      <c r="C42">
        <v>95777</v>
      </c>
      <c r="D42" t="s">
        <v>139</v>
      </c>
      <c r="E42" t="s">
        <v>28</v>
      </c>
      <c r="F42" t="s">
        <v>53</v>
      </c>
      <c r="G42" t="s">
        <v>184</v>
      </c>
      <c r="H42" t="s">
        <v>245</v>
      </c>
      <c r="I42" t="s">
        <v>123</v>
      </c>
      <c r="J42" t="str">
        <f t="shared" ca="1" si="9"/>
        <v>NTR</v>
      </c>
      <c r="K42" t="s">
        <v>20</v>
      </c>
      <c r="L42" t="s">
        <v>276</v>
      </c>
      <c r="M42" t="s">
        <v>378</v>
      </c>
      <c r="N42">
        <v>13235</v>
      </c>
      <c r="P42" t="s">
        <v>287</v>
      </c>
      <c r="Q42" t="s">
        <v>82</v>
      </c>
      <c r="R42" t="s">
        <v>269</v>
      </c>
      <c r="S42" t="s">
        <v>36</v>
      </c>
      <c r="T42" t="s">
        <v>35</v>
      </c>
      <c r="U42" t="s">
        <v>37</v>
      </c>
      <c r="V42" t="s">
        <v>26</v>
      </c>
      <c r="W42" t="s">
        <v>208</v>
      </c>
      <c r="X42" t="s">
        <v>20</v>
      </c>
      <c r="Z42" s="2">
        <v>42779.099027777775</v>
      </c>
      <c r="AA42" s="2">
        <v>42779.682719907411</v>
      </c>
      <c r="AC42">
        <v>1</v>
      </c>
      <c r="AD42" t="str">
        <f t="shared" ca="1" si="10"/>
        <v>Platform Software</v>
      </c>
      <c r="AE42" t="str">
        <f t="shared" ca="1" si="11"/>
        <v>Avitus_1.4.0.55-20170215</v>
      </c>
      <c r="AF42" t="str">
        <f t="shared" ca="1" si="12"/>
        <v>---</v>
      </c>
      <c r="AG42" t="str">
        <f t="shared" ca="1" si="13"/>
        <v>P0</v>
      </c>
    </row>
    <row r="43" spans="1:33" x14ac:dyDescent="0.3">
      <c r="A43">
        <f t="shared" si="7"/>
        <v>3</v>
      </c>
      <c r="B43">
        <f t="shared" si="8"/>
        <v>2</v>
      </c>
      <c r="C43">
        <v>95811</v>
      </c>
      <c r="D43" t="s">
        <v>222</v>
      </c>
      <c r="E43" t="s">
        <v>28</v>
      </c>
      <c r="F43" t="s">
        <v>144</v>
      </c>
      <c r="G43" t="s">
        <v>184</v>
      </c>
      <c r="H43" t="s">
        <v>245</v>
      </c>
      <c r="I43" t="s">
        <v>123</v>
      </c>
      <c r="J43" t="str">
        <f t="shared" ca="1" si="9"/>
        <v>NTR</v>
      </c>
      <c r="K43" t="s">
        <v>20</v>
      </c>
      <c r="L43" t="s">
        <v>276</v>
      </c>
      <c r="M43" t="s">
        <v>286</v>
      </c>
      <c r="O43" t="s">
        <v>168</v>
      </c>
      <c r="P43" t="s">
        <v>287</v>
      </c>
      <c r="Q43" t="s">
        <v>82</v>
      </c>
      <c r="R43" t="s">
        <v>269</v>
      </c>
      <c r="S43" t="s">
        <v>36</v>
      </c>
      <c r="T43" t="s">
        <v>35</v>
      </c>
      <c r="U43" t="s">
        <v>29</v>
      </c>
      <c r="V43" t="s">
        <v>40</v>
      </c>
      <c r="W43" t="s">
        <v>285</v>
      </c>
      <c r="X43" t="s">
        <v>20</v>
      </c>
      <c r="Z43" s="2">
        <v>42779.494895833333</v>
      </c>
      <c r="AA43" s="2">
        <v>42780.727164351854</v>
      </c>
      <c r="AB43" t="s">
        <v>170</v>
      </c>
      <c r="AC43">
        <v>5</v>
      </c>
      <c r="AD43" t="str">
        <f t="shared" ca="1" si="10"/>
        <v>Platform Software</v>
      </c>
      <c r="AE43" t="str">
        <f t="shared" ca="1" si="11"/>
        <v>Avitus_1.4.0.55-20170215</v>
      </c>
      <c r="AF43" t="str">
        <f t="shared" ca="1" si="12"/>
        <v>---</v>
      </c>
      <c r="AG43" t="str">
        <f t="shared" ca="1" si="13"/>
        <v>P0</v>
      </c>
    </row>
    <row r="44" spans="1:33" x14ac:dyDescent="0.3">
      <c r="A44">
        <f t="shared" si="7"/>
        <v>3</v>
      </c>
      <c r="B44">
        <f t="shared" si="8"/>
        <v>2</v>
      </c>
      <c r="C44">
        <v>95813</v>
      </c>
      <c r="D44" t="s">
        <v>33</v>
      </c>
      <c r="E44" t="s">
        <v>28</v>
      </c>
      <c r="F44" t="s">
        <v>34</v>
      </c>
      <c r="G44" t="s">
        <v>94</v>
      </c>
      <c r="I44" t="s">
        <v>123</v>
      </c>
      <c r="J44" t="str">
        <f t="shared" ca="1" si="9"/>
        <v>NTR</v>
      </c>
      <c r="K44" t="s">
        <v>20</v>
      </c>
      <c r="L44" t="s">
        <v>20</v>
      </c>
      <c r="M44" t="s">
        <v>288</v>
      </c>
      <c r="P44" t="s">
        <v>287</v>
      </c>
      <c r="Q44" t="s">
        <v>419</v>
      </c>
      <c r="R44" t="s">
        <v>269</v>
      </c>
      <c r="S44" t="s">
        <v>51</v>
      </c>
      <c r="T44" t="s">
        <v>22</v>
      </c>
      <c r="U44" t="s">
        <v>82</v>
      </c>
      <c r="V44" t="s">
        <v>54</v>
      </c>
      <c r="W44" t="s">
        <v>33</v>
      </c>
      <c r="X44" t="s">
        <v>20</v>
      </c>
      <c r="Z44" s="2">
        <v>42779.504027777781</v>
      </c>
      <c r="AA44" s="2">
        <v>42780.33121527778</v>
      </c>
      <c r="AC44">
        <v>1</v>
      </c>
      <c r="AD44" t="str">
        <f t="shared" ca="1" si="10"/>
        <v>Platform Software</v>
      </c>
      <c r="AE44" t="str">
        <f t="shared" ca="1" si="11"/>
        <v>---</v>
      </c>
      <c r="AF44" t="str">
        <f t="shared" ca="1" si="12"/>
        <v>---</v>
      </c>
      <c r="AG44" t="str">
        <f t="shared" ca="1" si="13"/>
        <v>P2</v>
      </c>
    </row>
    <row r="45" spans="1:33" x14ac:dyDescent="0.3">
      <c r="A45">
        <f t="shared" si="7"/>
        <v>3</v>
      </c>
      <c r="B45">
        <f t="shared" si="8"/>
        <v>3</v>
      </c>
      <c r="C45">
        <v>95826</v>
      </c>
      <c r="D45" t="s">
        <v>246</v>
      </c>
      <c r="E45" t="s">
        <v>28</v>
      </c>
      <c r="F45" t="s">
        <v>375</v>
      </c>
      <c r="G45" t="s">
        <v>184</v>
      </c>
      <c r="H45" t="s">
        <v>81</v>
      </c>
      <c r="I45" t="s">
        <v>123</v>
      </c>
      <c r="J45" t="str">
        <f t="shared" ca="1" si="9"/>
        <v>NTR</v>
      </c>
      <c r="K45" t="s">
        <v>20</v>
      </c>
      <c r="L45" t="s">
        <v>20</v>
      </c>
      <c r="M45" t="s">
        <v>379</v>
      </c>
      <c r="O45" t="s">
        <v>38</v>
      </c>
      <c r="P45" t="s">
        <v>287</v>
      </c>
      <c r="Q45" t="s">
        <v>82</v>
      </c>
      <c r="R45" t="s">
        <v>269</v>
      </c>
      <c r="S45" t="s">
        <v>36</v>
      </c>
      <c r="T45" t="s">
        <v>22</v>
      </c>
      <c r="U45" t="s">
        <v>82</v>
      </c>
      <c r="V45" t="s">
        <v>54</v>
      </c>
      <c r="W45" t="s">
        <v>108</v>
      </c>
      <c r="X45" t="s">
        <v>20</v>
      </c>
      <c r="Z45" s="2">
        <v>42779.683287037034</v>
      </c>
      <c r="AA45" s="2">
        <v>42779.691030092596</v>
      </c>
      <c r="AB45" t="s">
        <v>380</v>
      </c>
      <c r="AC45">
        <v>2</v>
      </c>
      <c r="AD45" t="str">
        <f t="shared" ca="1" si="10"/>
        <v>Platform Software</v>
      </c>
      <c r="AE45" t="str">
        <f t="shared" ca="1" si="11"/>
        <v>---</v>
      </c>
      <c r="AF45" t="str">
        <f t="shared" ca="1" si="12"/>
        <v>---</v>
      </c>
      <c r="AG45" t="str">
        <f t="shared" ca="1" si="13"/>
        <v>P0</v>
      </c>
    </row>
    <row r="46" spans="1:33" x14ac:dyDescent="0.3">
      <c r="A46">
        <f t="shared" si="7"/>
        <v>3</v>
      </c>
      <c r="B46">
        <f t="shared" si="8"/>
        <v>2</v>
      </c>
      <c r="C46">
        <v>95827</v>
      </c>
      <c r="D46" t="s">
        <v>222</v>
      </c>
      <c r="E46" t="s">
        <v>28</v>
      </c>
      <c r="F46" t="s">
        <v>144</v>
      </c>
      <c r="G46" t="s">
        <v>184</v>
      </c>
      <c r="H46" t="s">
        <v>247</v>
      </c>
      <c r="I46" t="s">
        <v>123</v>
      </c>
      <c r="J46" t="str">
        <f t="shared" ca="1" si="9"/>
        <v>NTR</v>
      </c>
      <c r="K46" t="s">
        <v>20</v>
      </c>
      <c r="L46" t="s">
        <v>20</v>
      </c>
      <c r="M46" t="s">
        <v>381</v>
      </c>
      <c r="O46" t="s">
        <v>206</v>
      </c>
      <c r="P46" t="s">
        <v>287</v>
      </c>
      <c r="Q46" t="s">
        <v>82</v>
      </c>
      <c r="R46" t="s">
        <v>269</v>
      </c>
      <c r="S46" t="s">
        <v>36</v>
      </c>
      <c r="T46" t="s">
        <v>35</v>
      </c>
      <c r="U46" t="s">
        <v>29</v>
      </c>
      <c r="V46" t="s">
        <v>52</v>
      </c>
      <c r="W46" t="s">
        <v>108</v>
      </c>
      <c r="X46" t="s">
        <v>20</v>
      </c>
      <c r="Z46" s="2">
        <v>42779.683645833335</v>
      </c>
      <c r="AA46" s="2">
        <v>42780.180324074077</v>
      </c>
      <c r="AB46" t="s">
        <v>382</v>
      </c>
      <c r="AC46">
        <v>2</v>
      </c>
      <c r="AD46" t="str">
        <f t="shared" ca="1" si="10"/>
        <v>Platform Software</v>
      </c>
      <c r="AE46" t="str">
        <f t="shared" ca="1" si="11"/>
        <v>---</v>
      </c>
      <c r="AF46" t="str">
        <f t="shared" ca="1" si="12"/>
        <v>---</v>
      </c>
      <c r="AG46" t="str">
        <f t="shared" ca="1" si="13"/>
        <v>P0</v>
      </c>
    </row>
    <row r="47" spans="1:33" x14ac:dyDescent="0.3">
      <c r="A47">
        <f t="shared" si="7"/>
        <v>3</v>
      </c>
      <c r="B47">
        <f t="shared" si="8"/>
        <v>1</v>
      </c>
      <c r="C47">
        <v>95828</v>
      </c>
      <c r="D47" t="s">
        <v>124</v>
      </c>
      <c r="E47" t="s">
        <v>28</v>
      </c>
      <c r="F47" t="s">
        <v>102</v>
      </c>
      <c r="G47" t="s">
        <v>94</v>
      </c>
      <c r="H47" t="s">
        <v>30</v>
      </c>
      <c r="I47" t="s">
        <v>123</v>
      </c>
      <c r="J47" t="str">
        <f t="shared" ca="1" si="9"/>
        <v>NTR</v>
      </c>
      <c r="K47" t="s">
        <v>20</v>
      </c>
      <c r="L47" t="s">
        <v>278</v>
      </c>
      <c r="M47" t="s">
        <v>383</v>
      </c>
      <c r="O47" t="s">
        <v>196</v>
      </c>
      <c r="P47" t="s">
        <v>287</v>
      </c>
      <c r="Q47" t="s">
        <v>82</v>
      </c>
      <c r="R47" t="s">
        <v>269</v>
      </c>
      <c r="S47" t="s">
        <v>36</v>
      </c>
      <c r="T47" t="s">
        <v>35</v>
      </c>
      <c r="U47" t="s">
        <v>29</v>
      </c>
      <c r="V47" t="s">
        <v>65</v>
      </c>
      <c r="W47" t="s">
        <v>108</v>
      </c>
      <c r="X47" t="s">
        <v>100</v>
      </c>
      <c r="Z47" s="2">
        <v>42779.683969907404</v>
      </c>
      <c r="AA47" s="2">
        <v>42781.663888888892</v>
      </c>
      <c r="AB47" t="s">
        <v>384</v>
      </c>
      <c r="AC47">
        <v>3</v>
      </c>
      <c r="AD47" t="str">
        <f t="shared" ca="1" si="10"/>
        <v>Platform Software</v>
      </c>
      <c r="AE47" t="str">
        <f t="shared" ca="1" si="11"/>
        <v>Avitus_1.4.0.55-20170215</v>
      </c>
      <c r="AF47" t="str">
        <f t="shared" ca="1" si="12"/>
        <v>---</v>
      </c>
      <c r="AG47" t="str">
        <f t="shared" ca="1" si="13"/>
        <v>P0</v>
      </c>
    </row>
    <row r="48" spans="1:33" x14ac:dyDescent="0.3">
      <c r="A48">
        <f t="shared" si="7"/>
        <v>3</v>
      </c>
      <c r="B48">
        <f t="shared" si="8"/>
        <v>3</v>
      </c>
      <c r="C48">
        <v>95829</v>
      </c>
      <c r="D48" t="s">
        <v>27</v>
      </c>
      <c r="E48" t="s">
        <v>28</v>
      </c>
      <c r="F48" t="s">
        <v>376</v>
      </c>
      <c r="G48" t="s">
        <v>184</v>
      </c>
      <c r="H48" t="s">
        <v>245</v>
      </c>
      <c r="I48" t="s">
        <v>123</v>
      </c>
      <c r="J48" t="str">
        <f t="shared" ca="1" si="9"/>
        <v>NTR</v>
      </c>
      <c r="K48" t="s">
        <v>20</v>
      </c>
      <c r="L48" t="s">
        <v>278</v>
      </c>
      <c r="M48" t="s">
        <v>385</v>
      </c>
      <c r="O48" t="s">
        <v>196</v>
      </c>
      <c r="P48" t="s">
        <v>287</v>
      </c>
      <c r="Q48" t="s">
        <v>82</v>
      </c>
      <c r="R48" t="s">
        <v>269</v>
      </c>
      <c r="S48" t="s">
        <v>36</v>
      </c>
      <c r="T48" t="s">
        <v>35</v>
      </c>
      <c r="U48" t="s">
        <v>279</v>
      </c>
      <c r="V48" t="s">
        <v>32</v>
      </c>
      <c r="W48" t="s">
        <v>108</v>
      </c>
      <c r="X48" t="s">
        <v>103</v>
      </c>
      <c r="Z48" s="2">
        <v>42779.684513888889</v>
      </c>
      <c r="AA48" s="2">
        <v>42779.698946759258</v>
      </c>
      <c r="AB48" t="s">
        <v>386</v>
      </c>
      <c r="AC48">
        <v>2</v>
      </c>
      <c r="AD48" t="str">
        <f t="shared" ca="1" si="10"/>
        <v>Platform Software</v>
      </c>
      <c r="AE48" t="str">
        <f t="shared" ca="1" si="11"/>
        <v>Avitus_1.4.0.56-20170222</v>
      </c>
      <c r="AF48" t="str">
        <f t="shared" ca="1" si="12"/>
        <v>---</v>
      </c>
      <c r="AG48" t="str">
        <f t="shared" ca="1" si="13"/>
        <v>P0</v>
      </c>
    </row>
    <row r="49" spans="1:33" x14ac:dyDescent="0.3">
      <c r="A49">
        <f t="shared" si="7"/>
        <v>3</v>
      </c>
      <c r="B49">
        <f t="shared" si="8"/>
        <v>3</v>
      </c>
      <c r="C49">
        <v>95840</v>
      </c>
      <c r="D49" t="s">
        <v>185</v>
      </c>
      <c r="E49" t="s">
        <v>28</v>
      </c>
      <c r="F49" t="s">
        <v>34</v>
      </c>
      <c r="G49" t="s">
        <v>184</v>
      </c>
      <c r="H49" t="s">
        <v>81</v>
      </c>
      <c r="I49" t="s">
        <v>123</v>
      </c>
      <c r="J49" t="str">
        <f t="shared" ca="1" si="9"/>
        <v>NTR</v>
      </c>
      <c r="K49" t="s">
        <v>20</v>
      </c>
      <c r="L49" t="s">
        <v>278</v>
      </c>
      <c r="M49" t="s">
        <v>387</v>
      </c>
      <c r="O49" t="s">
        <v>196</v>
      </c>
      <c r="P49" t="s">
        <v>287</v>
      </c>
      <c r="Q49" t="s">
        <v>82</v>
      </c>
      <c r="R49" t="s">
        <v>269</v>
      </c>
      <c r="S49" t="s">
        <v>36</v>
      </c>
      <c r="T49" t="s">
        <v>35</v>
      </c>
      <c r="U49" t="s">
        <v>82</v>
      </c>
      <c r="V49" t="s">
        <v>93</v>
      </c>
      <c r="W49" t="s">
        <v>108</v>
      </c>
      <c r="X49" t="s">
        <v>103</v>
      </c>
      <c r="Z49" s="2">
        <v>42779.718136574076</v>
      </c>
      <c r="AA49" s="2">
        <v>42779.720856481479</v>
      </c>
      <c r="AB49" t="s">
        <v>280</v>
      </c>
      <c r="AC49">
        <v>1</v>
      </c>
      <c r="AD49" t="str">
        <f t="shared" ca="1" si="10"/>
        <v>Platform Software</v>
      </c>
      <c r="AE49" t="str">
        <f t="shared" ca="1" si="11"/>
        <v>Avitus_1.4.0.56-20170222</v>
      </c>
      <c r="AF49" t="str">
        <f t="shared" ca="1" si="12"/>
        <v>---</v>
      </c>
      <c r="AG49" t="str">
        <f t="shared" ca="1" si="13"/>
        <v>P0</v>
      </c>
    </row>
    <row r="50" spans="1:33" x14ac:dyDescent="0.3">
      <c r="A50">
        <f t="shared" si="7"/>
        <v>1</v>
      </c>
      <c r="B50">
        <f t="shared" si="8"/>
        <v>1</v>
      </c>
      <c r="C50">
        <v>95955</v>
      </c>
      <c r="D50" t="s">
        <v>409</v>
      </c>
      <c r="E50" t="s">
        <v>28</v>
      </c>
      <c r="F50" t="s">
        <v>144</v>
      </c>
      <c r="G50" t="s">
        <v>184</v>
      </c>
      <c r="I50" t="s">
        <v>123</v>
      </c>
      <c r="J50" t="str">
        <f t="shared" ca="1" si="9"/>
        <v>NTR</v>
      </c>
      <c r="K50" t="s">
        <v>20</v>
      </c>
      <c r="L50" t="s">
        <v>20</v>
      </c>
      <c r="M50" t="s">
        <v>424</v>
      </c>
      <c r="O50" t="s">
        <v>206</v>
      </c>
      <c r="P50" t="s">
        <v>287</v>
      </c>
      <c r="Q50" t="s">
        <v>419</v>
      </c>
      <c r="R50" t="s">
        <v>269</v>
      </c>
      <c r="S50" t="s">
        <v>51</v>
      </c>
      <c r="T50" t="s">
        <v>39</v>
      </c>
      <c r="U50" t="s">
        <v>82</v>
      </c>
      <c r="V50" t="s">
        <v>93</v>
      </c>
      <c r="W50" t="s">
        <v>285</v>
      </c>
      <c r="X50" t="s">
        <v>20</v>
      </c>
      <c r="Z50" s="2">
        <v>42781.48096064815</v>
      </c>
      <c r="AA50" s="2">
        <v>42781.483576388891</v>
      </c>
      <c r="AB50" t="s">
        <v>284</v>
      </c>
      <c r="AC50">
        <v>2</v>
      </c>
      <c r="AD50" t="str">
        <f t="shared" ca="1" si="10"/>
        <v>NTR</v>
      </c>
      <c r="AE50" t="str">
        <f t="shared" ca="1" si="11"/>
        <v>NoTarg</v>
      </c>
      <c r="AF50" t="str">
        <f t="shared" ca="1" si="12"/>
        <v>NoWaive</v>
      </c>
      <c r="AG50" t="str">
        <f t="shared" ca="1" si="13"/>
        <v>NTR</v>
      </c>
    </row>
    <row r="51" spans="1:33" x14ac:dyDescent="0.3">
      <c r="A51">
        <f t="shared" si="7"/>
        <v>16</v>
      </c>
      <c r="B51">
        <f t="shared" si="8"/>
        <v>7</v>
      </c>
      <c r="C51">
        <v>95185</v>
      </c>
      <c r="D51" t="s">
        <v>108</v>
      </c>
      <c r="E51" t="s">
        <v>28</v>
      </c>
      <c r="F51" t="s">
        <v>49</v>
      </c>
      <c r="G51" t="s">
        <v>184</v>
      </c>
      <c r="H51" t="s">
        <v>123</v>
      </c>
      <c r="I51" t="s">
        <v>123</v>
      </c>
      <c r="J51" t="str">
        <f t="shared" ca="1" si="9"/>
        <v>NTR</v>
      </c>
      <c r="K51" t="s">
        <v>20</v>
      </c>
      <c r="L51" t="s">
        <v>20</v>
      </c>
      <c r="M51" t="s">
        <v>219</v>
      </c>
      <c r="P51" t="s">
        <v>21</v>
      </c>
      <c r="R51" t="s">
        <v>269</v>
      </c>
      <c r="S51" t="s">
        <v>36</v>
      </c>
      <c r="T51" t="s">
        <v>35</v>
      </c>
      <c r="U51" t="s">
        <v>29</v>
      </c>
      <c r="V51" t="s">
        <v>44</v>
      </c>
      <c r="W51" t="s">
        <v>116</v>
      </c>
      <c r="X51" t="s">
        <v>20</v>
      </c>
      <c r="Z51" s="2">
        <v>42765.331388888888</v>
      </c>
      <c r="AA51" s="2">
        <v>42775.459340277775</v>
      </c>
      <c r="AB51" t="s">
        <v>233</v>
      </c>
      <c r="AC51">
        <v>17</v>
      </c>
      <c r="AD51" t="str">
        <f t="shared" ca="1" si="10"/>
        <v>Platform Software</v>
      </c>
      <c r="AE51" t="str">
        <f t="shared" ca="1" si="11"/>
        <v>---</v>
      </c>
      <c r="AF51" t="str">
        <f t="shared" ca="1" si="12"/>
        <v>---</v>
      </c>
      <c r="AG51" t="str">
        <f t="shared" ca="1" si="13"/>
        <v>P0</v>
      </c>
    </row>
    <row r="52" spans="1:33" x14ac:dyDescent="0.3">
      <c r="A52">
        <f t="shared" si="7"/>
        <v>3</v>
      </c>
      <c r="B52">
        <f t="shared" si="8"/>
        <v>1</v>
      </c>
      <c r="C52">
        <v>95839</v>
      </c>
      <c r="D52" t="s">
        <v>246</v>
      </c>
      <c r="E52" t="s">
        <v>28</v>
      </c>
      <c r="F52" t="s">
        <v>396</v>
      </c>
      <c r="G52" t="s">
        <v>156</v>
      </c>
      <c r="H52" t="s">
        <v>123</v>
      </c>
      <c r="I52" t="s">
        <v>123</v>
      </c>
      <c r="J52" t="str">
        <f t="shared" ca="1" si="9"/>
        <v>NTR</v>
      </c>
      <c r="K52" t="s">
        <v>20</v>
      </c>
      <c r="L52" t="s">
        <v>20</v>
      </c>
      <c r="M52" t="s">
        <v>388</v>
      </c>
      <c r="P52" t="s">
        <v>21</v>
      </c>
      <c r="R52" t="s">
        <v>269</v>
      </c>
      <c r="S52" t="s">
        <v>36</v>
      </c>
      <c r="T52" t="s">
        <v>22</v>
      </c>
      <c r="U52" t="s">
        <v>29</v>
      </c>
      <c r="V52" t="s">
        <v>54</v>
      </c>
      <c r="W52" t="s">
        <v>389</v>
      </c>
      <c r="X52" t="s">
        <v>20</v>
      </c>
      <c r="Z52" s="2">
        <v>42779.692604166667</v>
      </c>
      <c r="AA52" s="2">
        <v>42781.689652777779</v>
      </c>
      <c r="AC52">
        <v>8</v>
      </c>
      <c r="AD52" t="str">
        <f t="shared" ca="1" si="10"/>
        <v>Platform Software</v>
      </c>
      <c r="AE52" t="str">
        <f t="shared" ca="1" si="11"/>
        <v>---</v>
      </c>
      <c r="AF52" t="str">
        <f t="shared" ca="1" si="12"/>
        <v>---</v>
      </c>
      <c r="AG52" t="str">
        <f t="shared" ca="1" si="13"/>
        <v>unspecified</v>
      </c>
    </row>
    <row r="53" spans="1:33" x14ac:dyDescent="0.3">
      <c r="A53">
        <f t="shared" si="7"/>
        <v>2</v>
      </c>
      <c r="B53">
        <f t="shared" si="8"/>
        <v>1</v>
      </c>
      <c r="C53">
        <v>95916</v>
      </c>
      <c r="D53" t="s">
        <v>27</v>
      </c>
      <c r="E53" t="s">
        <v>28</v>
      </c>
      <c r="F53" t="s">
        <v>34</v>
      </c>
      <c r="G53" t="s">
        <v>156</v>
      </c>
      <c r="H53" t="s">
        <v>123</v>
      </c>
      <c r="I53" t="s">
        <v>123</v>
      </c>
      <c r="J53" t="str">
        <f t="shared" ca="1" si="9"/>
        <v>NTR</v>
      </c>
      <c r="K53" t="s">
        <v>20</v>
      </c>
      <c r="L53" t="s">
        <v>20</v>
      </c>
      <c r="M53" t="s">
        <v>428</v>
      </c>
      <c r="P53" t="s">
        <v>21</v>
      </c>
      <c r="R53" t="s">
        <v>269</v>
      </c>
      <c r="S53" t="s">
        <v>23</v>
      </c>
      <c r="T53" t="s">
        <v>50</v>
      </c>
      <c r="U53" t="s">
        <v>82</v>
      </c>
      <c r="V53" t="s">
        <v>95</v>
      </c>
      <c r="W53" t="s">
        <v>327</v>
      </c>
      <c r="X53" t="s">
        <v>20</v>
      </c>
      <c r="Z53" s="2">
        <v>42780.50644675926</v>
      </c>
      <c r="AA53" s="2">
        <v>42781.975208333337</v>
      </c>
      <c r="AC53">
        <v>5</v>
      </c>
      <c r="AD53" t="str">
        <f t="shared" ca="1" si="10"/>
        <v>NTR</v>
      </c>
      <c r="AE53" t="str">
        <f t="shared" ca="1" si="11"/>
        <v>NoTarg</v>
      </c>
      <c r="AF53" t="str">
        <f t="shared" ca="1" si="12"/>
        <v>NoWaive</v>
      </c>
      <c r="AG53" t="str">
        <f t="shared" ca="1" si="13"/>
        <v>NTR</v>
      </c>
    </row>
    <row r="54" spans="1:33" x14ac:dyDescent="0.3">
      <c r="A54">
        <f t="shared" si="7"/>
        <v>1</v>
      </c>
      <c r="B54">
        <f t="shared" si="8"/>
        <v>0</v>
      </c>
      <c r="C54">
        <v>95947</v>
      </c>
      <c r="D54" t="s">
        <v>27</v>
      </c>
      <c r="E54" t="s">
        <v>28</v>
      </c>
      <c r="F54" t="s">
        <v>34</v>
      </c>
      <c r="G54" t="s">
        <v>94</v>
      </c>
      <c r="H54" t="s">
        <v>123</v>
      </c>
      <c r="I54" t="s">
        <v>123</v>
      </c>
      <c r="J54" t="str">
        <f t="shared" ca="1" si="9"/>
        <v>NTR</v>
      </c>
      <c r="K54" t="s">
        <v>20</v>
      </c>
      <c r="L54" t="s">
        <v>20</v>
      </c>
      <c r="M54" t="s">
        <v>429</v>
      </c>
      <c r="P54" t="s">
        <v>21</v>
      </c>
      <c r="R54" t="s">
        <v>269</v>
      </c>
      <c r="S54" t="s">
        <v>36</v>
      </c>
      <c r="T54" t="s">
        <v>35</v>
      </c>
      <c r="U54" t="s">
        <v>29</v>
      </c>
      <c r="V54" t="s">
        <v>90</v>
      </c>
      <c r="W54" t="s">
        <v>430</v>
      </c>
      <c r="X54" t="s">
        <v>20</v>
      </c>
      <c r="Z54" s="2">
        <v>42781.318506944444</v>
      </c>
      <c r="AA54" s="2">
        <v>42782.146493055552</v>
      </c>
      <c r="AC54">
        <v>4</v>
      </c>
      <c r="AD54" t="str">
        <f t="shared" ca="1" si="10"/>
        <v>NTR</v>
      </c>
      <c r="AE54" t="str">
        <f t="shared" ca="1" si="11"/>
        <v>NoTarg</v>
      </c>
      <c r="AF54" t="str">
        <f t="shared" ca="1" si="12"/>
        <v>NoWaive</v>
      </c>
      <c r="AG54" t="str">
        <f t="shared" ca="1" si="13"/>
        <v>NTR</v>
      </c>
    </row>
    <row r="55" spans="1:33" x14ac:dyDescent="0.3">
      <c r="A55">
        <f t="shared" si="7"/>
        <v>19</v>
      </c>
      <c r="B55">
        <f t="shared" si="8"/>
        <v>1</v>
      </c>
      <c r="C55">
        <v>95151</v>
      </c>
      <c r="D55" t="s">
        <v>224</v>
      </c>
      <c r="E55" t="s">
        <v>260</v>
      </c>
      <c r="F55" t="s">
        <v>261</v>
      </c>
      <c r="G55" t="s">
        <v>184</v>
      </c>
      <c r="H55" t="s">
        <v>68</v>
      </c>
      <c r="I55" t="s">
        <v>123</v>
      </c>
      <c r="J55" t="str">
        <f t="shared" ca="1" si="9"/>
        <v>NTR</v>
      </c>
      <c r="K55" t="s">
        <v>20</v>
      </c>
      <c r="L55" t="s">
        <v>20</v>
      </c>
      <c r="M55" t="s">
        <v>333</v>
      </c>
      <c r="P55" t="s">
        <v>82</v>
      </c>
      <c r="R55" t="s">
        <v>269</v>
      </c>
      <c r="S55" t="s">
        <v>51</v>
      </c>
      <c r="T55" t="s">
        <v>50</v>
      </c>
      <c r="U55" t="s">
        <v>82</v>
      </c>
      <c r="V55" t="s">
        <v>95</v>
      </c>
      <c r="W55" t="s">
        <v>334</v>
      </c>
      <c r="X55" t="s">
        <v>20</v>
      </c>
      <c r="Y55" t="s">
        <v>335</v>
      </c>
      <c r="Z55" s="2">
        <v>42762.67564814815</v>
      </c>
      <c r="AA55" s="2">
        <v>42781.387037037035</v>
      </c>
      <c r="AC55">
        <v>10</v>
      </c>
      <c r="AD55" t="str">
        <f t="shared" ca="1" si="10"/>
        <v>PML Agents</v>
      </c>
      <c r="AE55" t="str">
        <f t="shared" ca="1" si="11"/>
        <v>---</v>
      </c>
      <c r="AF55" t="str">
        <f t="shared" ca="1" si="12"/>
        <v>---</v>
      </c>
      <c r="AG55" t="str">
        <f t="shared" ca="1" si="13"/>
        <v>P0</v>
      </c>
    </row>
    <row r="56" spans="1:33" x14ac:dyDescent="0.3">
      <c r="A56">
        <f t="shared" si="7"/>
        <v>21</v>
      </c>
      <c r="B56">
        <f t="shared" si="8"/>
        <v>1</v>
      </c>
      <c r="C56">
        <v>95011</v>
      </c>
      <c r="D56" t="s">
        <v>406</v>
      </c>
      <c r="E56" t="s">
        <v>42</v>
      </c>
      <c r="F56" t="s">
        <v>407</v>
      </c>
      <c r="G56" t="s">
        <v>184</v>
      </c>
      <c r="H56" t="s">
        <v>81</v>
      </c>
      <c r="I56" t="s">
        <v>123</v>
      </c>
      <c r="J56" t="str">
        <f t="shared" ca="1" si="9"/>
        <v>NTR</v>
      </c>
      <c r="K56" t="s">
        <v>20</v>
      </c>
      <c r="L56" t="s">
        <v>20</v>
      </c>
      <c r="M56" t="s">
        <v>330</v>
      </c>
      <c r="P56" t="s">
        <v>82</v>
      </c>
      <c r="R56" t="s">
        <v>269</v>
      </c>
      <c r="S56" t="s">
        <v>51</v>
      </c>
      <c r="T56" t="s">
        <v>50</v>
      </c>
      <c r="U56" t="s">
        <v>82</v>
      </c>
      <c r="V56" t="s">
        <v>67</v>
      </c>
      <c r="W56" t="s">
        <v>331</v>
      </c>
      <c r="X56" t="s">
        <v>20</v>
      </c>
      <c r="Y56" t="s">
        <v>319</v>
      </c>
      <c r="Z56" s="2">
        <v>42760.095532407409</v>
      </c>
      <c r="AA56" s="2">
        <v>42781.639756944445</v>
      </c>
      <c r="AC56">
        <v>11</v>
      </c>
      <c r="AD56" t="str">
        <f t="shared" ca="1" si="10"/>
        <v>FileSystem Management (IAS)</v>
      </c>
      <c r="AE56" t="str">
        <f t="shared" ca="1" si="11"/>
        <v>---</v>
      </c>
      <c r="AF56" t="str">
        <f t="shared" ca="1" si="12"/>
        <v>---</v>
      </c>
      <c r="AG56" t="str">
        <f t="shared" ca="1" si="13"/>
        <v>P0</v>
      </c>
    </row>
    <row r="57" spans="1:33" x14ac:dyDescent="0.3">
      <c r="A57">
        <f t="shared" si="7"/>
        <v>1</v>
      </c>
      <c r="B57">
        <f t="shared" si="8"/>
        <v>1</v>
      </c>
      <c r="C57">
        <v>95948</v>
      </c>
      <c r="D57" t="s">
        <v>408</v>
      </c>
      <c r="E57" t="s">
        <v>42</v>
      </c>
      <c r="F57" t="s">
        <v>407</v>
      </c>
      <c r="G57" t="s">
        <v>94</v>
      </c>
      <c r="I57" t="s">
        <v>123</v>
      </c>
      <c r="J57" t="str">
        <f t="shared" ca="1" si="9"/>
        <v>NTR</v>
      </c>
      <c r="K57" t="s">
        <v>20</v>
      </c>
      <c r="L57" t="s">
        <v>20</v>
      </c>
      <c r="M57" t="s">
        <v>420</v>
      </c>
      <c r="P57" t="s">
        <v>82</v>
      </c>
      <c r="Q57" t="s">
        <v>82</v>
      </c>
      <c r="R57" t="s">
        <v>269</v>
      </c>
      <c r="S57" t="s">
        <v>51</v>
      </c>
      <c r="T57" t="s">
        <v>39</v>
      </c>
      <c r="U57" t="s">
        <v>82</v>
      </c>
      <c r="V57" t="s">
        <v>93</v>
      </c>
      <c r="W57" t="s">
        <v>283</v>
      </c>
      <c r="X57" t="s">
        <v>20</v>
      </c>
      <c r="Z57" s="2">
        <v>42781.343518518515</v>
      </c>
      <c r="AA57" s="2">
        <v>42781.974293981482</v>
      </c>
      <c r="AC57">
        <v>3</v>
      </c>
      <c r="AD57" t="str">
        <f t="shared" ca="1" si="10"/>
        <v>NTR</v>
      </c>
      <c r="AE57" t="str">
        <f t="shared" ca="1" si="11"/>
        <v>NoTarg</v>
      </c>
      <c r="AF57" t="str">
        <f t="shared" ca="1" si="12"/>
        <v>NoWaive</v>
      </c>
      <c r="AG57" t="str">
        <f t="shared" ca="1" si="13"/>
        <v>NTR</v>
      </c>
    </row>
    <row r="58" spans="1:33" x14ac:dyDescent="0.3">
      <c r="A58">
        <f t="shared" si="7"/>
        <v>1</v>
      </c>
      <c r="B58">
        <f t="shared" si="8"/>
        <v>1</v>
      </c>
      <c r="C58">
        <v>95954</v>
      </c>
      <c r="D58" t="s">
        <v>408</v>
      </c>
      <c r="E58" t="s">
        <v>42</v>
      </c>
      <c r="F58" t="s">
        <v>407</v>
      </c>
      <c r="G58" t="s">
        <v>94</v>
      </c>
      <c r="I58" t="s">
        <v>123</v>
      </c>
      <c r="J58" t="str">
        <f t="shared" ca="1" si="9"/>
        <v>NTR</v>
      </c>
      <c r="K58" t="s">
        <v>20</v>
      </c>
      <c r="L58" t="s">
        <v>20</v>
      </c>
      <c r="M58" t="s">
        <v>421</v>
      </c>
      <c r="P58" t="s">
        <v>82</v>
      </c>
      <c r="Q58" t="s">
        <v>82</v>
      </c>
      <c r="R58" t="s">
        <v>269</v>
      </c>
      <c r="S58" t="s">
        <v>51</v>
      </c>
      <c r="T58" t="s">
        <v>39</v>
      </c>
      <c r="U58" t="s">
        <v>422</v>
      </c>
      <c r="V58" t="s">
        <v>93</v>
      </c>
      <c r="W58" t="s">
        <v>423</v>
      </c>
      <c r="X58" t="s">
        <v>20</v>
      </c>
      <c r="Z58" s="2">
        <v>42781.457974537036</v>
      </c>
      <c r="AA58" s="2">
        <v>42781.975428240738</v>
      </c>
      <c r="AC58">
        <v>3</v>
      </c>
      <c r="AD58" t="str">
        <f t="shared" ca="1" si="10"/>
        <v>NTR</v>
      </c>
      <c r="AE58" t="str">
        <f t="shared" ca="1" si="11"/>
        <v>NoTarg</v>
      </c>
      <c r="AF58" t="str">
        <f t="shared" ca="1" si="12"/>
        <v>NoWaive</v>
      </c>
      <c r="AG58" t="str">
        <f t="shared" ca="1" si="13"/>
        <v>NTR</v>
      </c>
    </row>
    <row r="59" spans="1:33" x14ac:dyDescent="0.3">
      <c r="A59">
        <f t="shared" si="7"/>
        <v>1</v>
      </c>
      <c r="B59">
        <f t="shared" si="8"/>
        <v>1</v>
      </c>
      <c r="C59">
        <v>95944</v>
      </c>
      <c r="D59" t="s">
        <v>408</v>
      </c>
      <c r="E59" t="s">
        <v>42</v>
      </c>
      <c r="F59" t="s">
        <v>407</v>
      </c>
      <c r="G59" t="s">
        <v>94</v>
      </c>
      <c r="I59" t="s">
        <v>123</v>
      </c>
      <c r="J59" t="str">
        <f t="shared" ca="1" si="9"/>
        <v>NTR</v>
      </c>
      <c r="K59" t="s">
        <v>20</v>
      </c>
      <c r="L59" t="s">
        <v>20</v>
      </c>
      <c r="M59" t="s">
        <v>425</v>
      </c>
      <c r="P59" t="s">
        <v>287</v>
      </c>
      <c r="Q59" t="s">
        <v>82</v>
      </c>
      <c r="R59" t="s">
        <v>269</v>
      </c>
      <c r="S59" t="s">
        <v>36</v>
      </c>
      <c r="T59" t="s">
        <v>39</v>
      </c>
      <c r="U59" t="s">
        <v>422</v>
      </c>
      <c r="V59" t="s">
        <v>93</v>
      </c>
      <c r="W59" t="s">
        <v>406</v>
      </c>
      <c r="X59" t="s">
        <v>20</v>
      </c>
      <c r="Z59" s="2">
        <v>42781.249409722222</v>
      </c>
      <c r="AA59" s="2">
        <v>42781.256076388891</v>
      </c>
      <c r="AC59">
        <v>2</v>
      </c>
      <c r="AD59" t="str">
        <f t="shared" ca="1" si="10"/>
        <v>NTR</v>
      </c>
      <c r="AE59" t="str">
        <f t="shared" ca="1" si="11"/>
        <v>NoTarg</v>
      </c>
      <c r="AF59" t="str">
        <f t="shared" ca="1" si="12"/>
        <v>NoWaive</v>
      </c>
      <c r="AG59" t="str">
        <f t="shared" ca="1" si="13"/>
        <v>NTR</v>
      </c>
    </row>
    <row r="60" spans="1:33" x14ac:dyDescent="0.3">
      <c r="A60">
        <f t="shared" si="7"/>
        <v>1</v>
      </c>
      <c r="B60">
        <f t="shared" si="8"/>
        <v>1</v>
      </c>
      <c r="C60">
        <v>95960</v>
      </c>
      <c r="D60" t="s">
        <v>406</v>
      </c>
      <c r="E60" t="s">
        <v>42</v>
      </c>
      <c r="F60" t="s">
        <v>411</v>
      </c>
      <c r="G60" t="s">
        <v>156</v>
      </c>
      <c r="H60" t="s">
        <v>123</v>
      </c>
      <c r="I60" t="s">
        <v>123</v>
      </c>
      <c r="J60" t="str">
        <f t="shared" ca="1" si="9"/>
        <v>NTR</v>
      </c>
      <c r="K60" t="s">
        <v>20</v>
      </c>
      <c r="L60" t="s">
        <v>20</v>
      </c>
      <c r="M60" t="s">
        <v>431</v>
      </c>
      <c r="P60" t="s">
        <v>21</v>
      </c>
      <c r="R60" t="s">
        <v>269</v>
      </c>
      <c r="S60" t="s">
        <v>36</v>
      </c>
      <c r="T60" t="s">
        <v>35</v>
      </c>
      <c r="U60" t="s">
        <v>190</v>
      </c>
      <c r="V60" t="s">
        <v>44</v>
      </c>
      <c r="W60" t="s">
        <v>47</v>
      </c>
      <c r="X60" t="s">
        <v>20</v>
      </c>
      <c r="Z60" s="2">
        <v>42781.545659722222</v>
      </c>
      <c r="AA60" s="2">
        <v>42781.570960648147</v>
      </c>
      <c r="AC60">
        <v>3</v>
      </c>
      <c r="AD60" t="str">
        <f t="shared" ca="1" si="10"/>
        <v>NTR</v>
      </c>
      <c r="AE60" t="str">
        <f t="shared" ca="1" si="11"/>
        <v>NoTarg</v>
      </c>
      <c r="AF60" t="str">
        <f t="shared" ca="1" si="12"/>
        <v>NoWaive</v>
      </c>
      <c r="AG60" t="str">
        <f t="shared" ca="1" si="13"/>
        <v>NTR</v>
      </c>
    </row>
    <row r="61" spans="1:33" x14ac:dyDescent="0.3">
      <c r="A61">
        <f t="shared" si="7"/>
        <v>342</v>
      </c>
      <c r="B61">
        <f t="shared" si="8"/>
        <v>1</v>
      </c>
      <c r="C61">
        <v>78239</v>
      </c>
      <c r="D61" t="s">
        <v>84</v>
      </c>
      <c r="E61" t="s">
        <v>75</v>
      </c>
      <c r="F61" t="s">
        <v>262</v>
      </c>
      <c r="G61" t="s">
        <v>94</v>
      </c>
      <c r="H61" t="s">
        <v>30</v>
      </c>
      <c r="I61" t="s">
        <v>123</v>
      </c>
      <c r="J61" t="str">
        <f t="shared" ca="1" si="9"/>
        <v>NTR</v>
      </c>
      <c r="K61" t="s">
        <v>20</v>
      </c>
      <c r="L61" t="s">
        <v>20</v>
      </c>
      <c r="M61" t="s">
        <v>336</v>
      </c>
      <c r="P61" t="s">
        <v>82</v>
      </c>
      <c r="R61" t="s">
        <v>269</v>
      </c>
      <c r="S61" t="s">
        <v>36</v>
      </c>
      <c r="T61" t="s">
        <v>35</v>
      </c>
      <c r="U61" t="s">
        <v>77</v>
      </c>
      <c r="V61" t="s">
        <v>78</v>
      </c>
      <c r="W61" t="s">
        <v>272</v>
      </c>
      <c r="X61" t="s">
        <v>20</v>
      </c>
      <c r="Z61" s="2">
        <v>42433.336041666669</v>
      </c>
      <c r="AA61" s="2">
        <v>42781.382604166669</v>
      </c>
      <c r="AC61">
        <v>4</v>
      </c>
      <c r="AD61" t="str">
        <f t="shared" ca="1" si="10"/>
        <v>Protocols-AAUM</v>
      </c>
      <c r="AE61" t="str">
        <f t="shared" ca="1" si="11"/>
        <v>---</v>
      </c>
      <c r="AF61" t="str">
        <f t="shared" ca="1" si="12"/>
        <v>---</v>
      </c>
      <c r="AG61" t="str">
        <f t="shared" ca="1" si="13"/>
        <v>P2</v>
      </c>
    </row>
    <row r="62" spans="1:33" x14ac:dyDescent="0.3">
      <c r="A62">
        <f t="shared" si="7"/>
        <v>211</v>
      </c>
      <c r="B62">
        <f t="shared" si="8"/>
        <v>14</v>
      </c>
      <c r="C62">
        <v>86218</v>
      </c>
      <c r="D62" t="s">
        <v>149</v>
      </c>
      <c r="E62" t="s">
        <v>75</v>
      </c>
      <c r="F62" t="s">
        <v>80</v>
      </c>
      <c r="G62" t="s">
        <v>94</v>
      </c>
      <c r="H62" t="s">
        <v>30</v>
      </c>
      <c r="I62" t="s">
        <v>123</v>
      </c>
      <c r="J62" t="str">
        <f t="shared" ca="1" si="9"/>
        <v>NTR</v>
      </c>
      <c r="K62" t="s">
        <v>20</v>
      </c>
      <c r="L62" t="s">
        <v>20</v>
      </c>
      <c r="M62" t="s">
        <v>337</v>
      </c>
      <c r="P62" t="s">
        <v>82</v>
      </c>
      <c r="R62" t="s">
        <v>269</v>
      </c>
      <c r="S62" t="s">
        <v>23</v>
      </c>
      <c r="T62" t="s">
        <v>39</v>
      </c>
      <c r="U62" t="s">
        <v>29</v>
      </c>
      <c r="V62" t="s">
        <v>54</v>
      </c>
      <c r="W62" t="s">
        <v>272</v>
      </c>
      <c r="X62" t="s">
        <v>20</v>
      </c>
      <c r="Z62" s="2">
        <v>42566.347951388889</v>
      </c>
      <c r="AA62" s="2">
        <v>42768.226539351854</v>
      </c>
      <c r="AB62" t="s">
        <v>143</v>
      </c>
      <c r="AC62">
        <v>9</v>
      </c>
      <c r="AD62" t="str">
        <f t="shared" ca="1" si="10"/>
        <v>Protocols-AAUM</v>
      </c>
      <c r="AE62" t="str">
        <f t="shared" ca="1" si="11"/>
        <v>---</v>
      </c>
      <c r="AF62" t="str">
        <f t="shared" ca="1" si="12"/>
        <v>---</v>
      </c>
      <c r="AG62" t="str">
        <f t="shared" ca="1" si="13"/>
        <v>P2</v>
      </c>
    </row>
    <row r="63" spans="1:33" x14ac:dyDescent="0.3">
      <c r="A63">
        <f t="shared" si="7"/>
        <v>158</v>
      </c>
      <c r="B63">
        <f t="shared" si="8"/>
        <v>9</v>
      </c>
      <c r="C63">
        <v>88763</v>
      </c>
      <c r="D63" t="s">
        <v>147</v>
      </c>
      <c r="E63" t="s">
        <v>75</v>
      </c>
      <c r="F63" t="s">
        <v>76</v>
      </c>
      <c r="G63" t="s">
        <v>94</v>
      </c>
      <c r="H63" t="s">
        <v>30</v>
      </c>
      <c r="I63" t="s">
        <v>123</v>
      </c>
      <c r="J63" t="str">
        <f t="shared" ca="1" si="9"/>
        <v>NTR</v>
      </c>
      <c r="K63" t="s">
        <v>20</v>
      </c>
      <c r="L63" t="s">
        <v>20</v>
      </c>
      <c r="M63" t="s">
        <v>339</v>
      </c>
      <c r="P63" t="s">
        <v>82</v>
      </c>
      <c r="R63" t="s">
        <v>269</v>
      </c>
      <c r="S63" t="s">
        <v>36</v>
      </c>
      <c r="T63" t="s">
        <v>35</v>
      </c>
      <c r="U63" t="s">
        <v>29</v>
      </c>
      <c r="V63" t="s">
        <v>44</v>
      </c>
      <c r="W63" t="s">
        <v>272</v>
      </c>
      <c r="X63" t="s">
        <v>103</v>
      </c>
      <c r="Z63" s="2">
        <v>42621.473240740743</v>
      </c>
      <c r="AA63" s="2">
        <v>42773.570833333331</v>
      </c>
      <c r="AB63" t="s">
        <v>340</v>
      </c>
      <c r="AC63">
        <v>4</v>
      </c>
      <c r="AD63" t="str">
        <f t="shared" ca="1" si="10"/>
        <v>Protocols-AAUM</v>
      </c>
      <c r="AE63" t="str">
        <f t="shared" ca="1" si="11"/>
        <v>---</v>
      </c>
      <c r="AF63" t="str">
        <f t="shared" ca="1" si="12"/>
        <v>---</v>
      </c>
      <c r="AG63" t="str">
        <f t="shared" ca="1" si="13"/>
        <v>P2</v>
      </c>
    </row>
    <row r="64" spans="1:33" x14ac:dyDescent="0.3">
      <c r="A64">
        <f t="shared" si="7"/>
        <v>97</v>
      </c>
      <c r="B64">
        <f t="shared" si="8"/>
        <v>7</v>
      </c>
      <c r="C64">
        <v>92081</v>
      </c>
      <c r="D64" t="s">
        <v>128</v>
      </c>
      <c r="E64" t="s">
        <v>75</v>
      </c>
      <c r="F64" t="s">
        <v>76</v>
      </c>
      <c r="G64" t="s">
        <v>94</v>
      </c>
      <c r="H64" t="s">
        <v>30</v>
      </c>
      <c r="I64" t="s">
        <v>123</v>
      </c>
      <c r="J64" t="str">
        <f t="shared" ca="1" si="9"/>
        <v>NTR</v>
      </c>
      <c r="K64" t="s">
        <v>20</v>
      </c>
      <c r="L64" t="s">
        <v>20</v>
      </c>
      <c r="M64" t="s">
        <v>341</v>
      </c>
      <c r="O64" t="s">
        <v>98</v>
      </c>
      <c r="P64" t="s">
        <v>82</v>
      </c>
      <c r="R64" t="s">
        <v>269</v>
      </c>
      <c r="S64" t="s">
        <v>36</v>
      </c>
      <c r="T64" t="s">
        <v>35</v>
      </c>
      <c r="U64" t="s">
        <v>29</v>
      </c>
      <c r="V64" t="s">
        <v>54</v>
      </c>
      <c r="W64" t="s">
        <v>272</v>
      </c>
      <c r="X64" t="s">
        <v>20</v>
      </c>
      <c r="Z64" s="2">
        <v>42683.658750000002</v>
      </c>
      <c r="AA64" s="2">
        <v>42775.414930555555</v>
      </c>
      <c r="AB64" t="s">
        <v>340</v>
      </c>
      <c r="AC64">
        <v>5</v>
      </c>
      <c r="AD64" t="str">
        <f t="shared" ca="1" si="10"/>
        <v>Protocols-AAUM</v>
      </c>
      <c r="AE64" t="str">
        <f t="shared" ca="1" si="11"/>
        <v>---</v>
      </c>
      <c r="AF64" t="str">
        <f t="shared" ca="1" si="12"/>
        <v>---</v>
      </c>
      <c r="AG64" t="str">
        <f t="shared" ca="1" si="13"/>
        <v>P2</v>
      </c>
    </row>
    <row r="65" spans="1:33" x14ac:dyDescent="0.3">
      <c r="A65">
        <f t="shared" si="7"/>
        <v>92</v>
      </c>
      <c r="B65">
        <f t="shared" si="8"/>
        <v>6</v>
      </c>
      <c r="C65">
        <v>92273</v>
      </c>
      <c r="D65" t="s">
        <v>205</v>
      </c>
      <c r="E65" t="s">
        <v>75</v>
      </c>
      <c r="F65" t="s">
        <v>76</v>
      </c>
      <c r="G65" t="s">
        <v>184</v>
      </c>
      <c r="H65" t="s">
        <v>245</v>
      </c>
      <c r="I65" t="s">
        <v>123</v>
      </c>
      <c r="J65" t="str">
        <f t="shared" ca="1" si="9"/>
        <v>NTR</v>
      </c>
      <c r="K65" t="s">
        <v>20</v>
      </c>
      <c r="L65" t="s">
        <v>278</v>
      </c>
      <c r="M65" t="s">
        <v>342</v>
      </c>
      <c r="O65" t="s">
        <v>98</v>
      </c>
      <c r="P65" t="s">
        <v>82</v>
      </c>
      <c r="R65" t="s">
        <v>269</v>
      </c>
      <c r="S65" t="s">
        <v>36</v>
      </c>
      <c r="T65" t="s">
        <v>22</v>
      </c>
      <c r="U65" t="s">
        <v>29</v>
      </c>
      <c r="V65" t="s">
        <v>54</v>
      </c>
      <c r="W65" t="s">
        <v>272</v>
      </c>
      <c r="X65" t="s">
        <v>20</v>
      </c>
      <c r="Z65" s="2">
        <v>42688.423078703701</v>
      </c>
      <c r="AA65" s="2">
        <v>42776.471666666665</v>
      </c>
      <c r="AB65" t="s">
        <v>343</v>
      </c>
      <c r="AC65">
        <v>11</v>
      </c>
      <c r="AD65" t="str">
        <f t="shared" ca="1" si="10"/>
        <v>Protocols-AAUM</v>
      </c>
      <c r="AE65" t="str">
        <f t="shared" ca="1" si="11"/>
        <v>Avitus_1.4.0.56-20170222</v>
      </c>
      <c r="AF65" t="str">
        <f t="shared" ca="1" si="12"/>
        <v>---</v>
      </c>
      <c r="AG65" t="str">
        <f t="shared" ca="1" si="13"/>
        <v>P0</v>
      </c>
    </row>
    <row r="66" spans="1:33" x14ac:dyDescent="0.3">
      <c r="A66">
        <f t="shared" ref="A66:A90" si="14">DAYS360(Z66,$J$104)</f>
        <v>42</v>
      </c>
      <c r="B66">
        <f t="shared" ref="B66:B90" si="15">DAYS360(AA66,$J$104)</f>
        <v>8</v>
      </c>
      <c r="C66">
        <v>94191</v>
      </c>
      <c r="D66" t="s">
        <v>186</v>
      </c>
      <c r="E66" t="s">
        <v>75</v>
      </c>
      <c r="F66" t="s">
        <v>79</v>
      </c>
      <c r="G66" t="s">
        <v>112</v>
      </c>
      <c r="H66" t="s">
        <v>30</v>
      </c>
      <c r="I66" t="s">
        <v>123</v>
      </c>
      <c r="J66" t="str">
        <f t="shared" ref="J66:J87" ca="1" si="16">IFERROR(VLOOKUP($C66,INDIRECT("'" &amp; $J$103 &amp; "'!$C$2:$H$90"),7,FALSE),"NTR")</f>
        <v>NTR</v>
      </c>
      <c r="K66" t="s">
        <v>20</v>
      </c>
      <c r="L66" t="s">
        <v>20</v>
      </c>
      <c r="M66" t="s">
        <v>344</v>
      </c>
      <c r="N66">
        <v>12886</v>
      </c>
      <c r="P66" t="s">
        <v>82</v>
      </c>
      <c r="R66" t="s">
        <v>269</v>
      </c>
      <c r="S66" t="s">
        <v>36</v>
      </c>
      <c r="T66" t="s">
        <v>35</v>
      </c>
      <c r="U66" t="s">
        <v>25</v>
      </c>
      <c r="V66" t="s">
        <v>26</v>
      </c>
      <c r="W66" t="s">
        <v>272</v>
      </c>
      <c r="X66" t="s">
        <v>103</v>
      </c>
      <c r="Z66" s="2">
        <v>42739.997685185182</v>
      </c>
      <c r="AA66" s="2">
        <v>42774.493715277778</v>
      </c>
      <c r="AC66">
        <v>2</v>
      </c>
      <c r="AD66" t="str">
        <f t="shared" ref="AD66:AD93" ca="1" si="17">IFERROR(VLOOKUP($C66,INDIRECT("'" &amp; $J$103 &amp; "'!$C$2:$K$90"),3,FALSE),"NTR")</f>
        <v>Protocols-AAUM</v>
      </c>
      <c r="AE66" t="str">
        <f t="shared" ref="AE66:AE93" ca="1" si="18">IFERROR(VLOOKUP($C66,INDIRECT("'" &amp; $J$103 &amp; "'!$C$2:$T$90"),10,FALSE),"NoTarg")</f>
        <v>---</v>
      </c>
      <c r="AF66" t="str">
        <f t="shared" ref="AF66:AF93" ca="1" si="19">IFERROR(VLOOKUP($C66,INDIRECT("'" &amp; $J$103 &amp; "'!$C$2:$K$90"),9,FALSE),"NoWaive")</f>
        <v>---</v>
      </c>
      <c r="AG66" t="str">
        <f t="shared" ref="AG66:AG93" ca="1" si="20">IFERROR(VLOOKUP($C66,INDIRECT("'" &amp; $J$103 &amp; "'!$C$2:$T$90"),5,FALSE),"NTR")</f>
        <v>P1</v>
      </c>
    </row>
    <row r="67" spans="1:33" x14ac:dyDescent="0.3">
      <c r="A67">
        <f t="shared" si="14"/>
        <v>15</v>
      </c>
      <c r="B67">
        <f t="shared" si="15"/>
        <v>1</v>
      </c>
      <c r="C67">
        <v>95343</v>
      </c>
      <c r="D67" t="s">
        <v>84</v>
      </c>
      <c r="E67" t="s">
        <v>75</v>
      </c>
      <c r="F67" t="s">
        <v>264</v>
      </c>
      <c r="G67" t="s">
        <v>94</v>
      </c>
      <c r="I67" t="s">
        <v>123</v>
      </c>
      <c r="J67" t="str">
        <f t="shared" ca="1" si="16"/>
        <v>NTR</v>
      </c>
      <c r="K67" t="s">
        <v>20</v>
      </c>
      <c r="L67" t="s">
        <v>20</v>
      </c>
      <c r="M67" t="s">
        <v>347</v>
      </c>
      <c r="P67" t="s">
        <v>82</v>
      </c>
      <c r="R67" t="s">
        <v>269</v>
      </c>
      <c r="S67" t="s">
        <v>23</v>
      </c>
      <c r="T67" t="s">
        <v>50</v>
      </c>
      <c r="U67" t="s">
        <v>82</v>
      </c>
      <c r="V67" t="s">
        <v>95</v>
      </c>
      <c r="W67" t="s">
        <v>272</v>
      </c>
      <c r="X67" t="s">
        <v>20</v>
      </c>
      <c r="Z67" s="2">
        <v>42767.691712962966</v>
      </c>
      <c r="AA67" s="2">
        <v>42781.603807870371</v>
      </c>
      <c r="AC67">
        <v>3</v>
      </c>
      <c r="AD67" t="str">
        <f t="shared" ca="1" si="17"/>
        <v>Protocols-AAUM</v>
      </c>
      <c r="AE67" t="str">
        <f t="shared" ca="1" si="18"/>
        <v>---</v>
      </c>
      <c r="AF67" t="str">
        <f t="shared" ca="1" si="19"/>
        <v>---</v>
      </c>
      <c r="AG67" t="str">
        <f t="shared" ca="1" si="20"/>
        <v>P2</v>
      </c>
    </row>
    <row r="68" spans="1:33" x14ac:dyDescent="0.3">
      <c r="A68">
        <f t="shared" si="14"/>
        <v>2</v>
      </c>
      <c r="B68">
        <f t="shared" si="15"/>
        <v>2</v>
      </c>
      <c r="C68">
        <v>95911</v>
      </c>
      <c r="D68" t="s">
        <v>133</v>
      </c>
      <c r="E68" t="s">
        <v>75</v>
      </c>
      <c r="F68" t="s">
        <v>76</v>
      </c>
      <c r="G68" t="s">
        <v>94</v>
      </c>
      <c r="I68" t="s">
        <v>123</v>
      </c>
      <c r="J68" t="str">
        <f t="shared" ca="1" si="16"/>
        <v>NTR</v>
      </c>
      <c r="K68" t="s">
        <v>20</v>
      </c>
      <c r="L68" t="s">
        <v>20</v>
      </c>
      <c r="M68" t="s">
        <v>439</v>
      </c>
      <c r="P68" t="s">
        <v>82</v>
      </c>
      <c r="R68" t="s">
        <v>269</v>
      </c>
      <c r="S68" t="s">
        <v>36</v>
      </c>
      <c r="T68" t="s">
        <v>35</v>
      </c>
      <c r="U68" t="s">
        <v>82</v>
      </c>
      <c r="V68" t="s">
        <v>172</v>
      </c>
      <c r="W68" t="s">
        <v>272</v>
      </c>
      <c r="X68" t="s">
        <v>20</v>
      </c>
      <c r="Z68" s="2">
        <v>42780.473194444443</v>
      </c>
      <c r="AA68" s="2">
        <v>42780.473194444443</v>
      </c>
      <c r="AC68">
        <v>1</v>
      </c>
      <c r="AD68" t="str">
        <f t="shared" ca="1" si="17"/>
        <v>NTR</v>
      </c>
      <c r="AE68" t="str">
        <f t="shared" ca="1" si="18"/>
        <v>NoTarg</v>
      </c>
      <c r="AF68" t="str">
        <f t="shared" ca="1" si="19"/>
        <v>NoWaive</v>
      </c>
      <c r="AG68" t="str">
        <f t="shared" ca="1" si="20"/>
        <v>NTR</v>
      </c>
    </row>
    <row r="69" spans="1:33" x14ac:dyDescent="0.3">
      <c r="A69">
        <f t="shared" si="14"/>
        <v>6</v>
      </c>
      <c r="B69">
        <f t="shared" si="15"/>
        <v>1</v>
      </c>
      <c r="C69">
        <v>95725</v>
      </c>
      <c r="D69" t="s">
        <v>229</v>
      </c>
      <c r="E69" t="s">
        <v>230</v>
      </c>
      <c r="F69" t="s">
        <v>231</v>
      </c>
      <c r="G69" t="s">
        <v>156</v>
      </c>
      <c r="H69" t="s">
        <v>123</v>
      </c>
      <c r="I69" t="s">
        <v>123</v>
      </c>
      <c r="J69" t="str">
        <f t="shared" ca="1" si="16"/>
        <v>NTR</v>
      </c>
      <c r="K69" t="s">
        <v>20</v>
      </c>
      <c r="L69" t="s">
        <v>20</v>
      </c>
      <c r="M69" t="s">
        <v>234</v>
      </c>
      <c r="O69" t="s">
        <v>209</v>
      </c>
      <c r="P69" t="s">
        <v>21</v>
      </c>
      <c r="R69" t="s">
        <v>269</v>
      </c>
      <c r="S69" t="s">
        <v>36</v>
      </c>
      <c r="T69" t="s">
        <v>22</v>
      </c>
      <c r="U69" t="s">
        <v>29</v>
      </c>
      <c r="V69" t="s">
        <v>54</v>
      </c>
      <c r="W69" t="s">
        <v>154</v>
      </c>
      <c r="X69" t="s">
        <v>20</v>
      </c>
      <c r="Z69" s="2">
        <v>42776.262164351851</v>
      </c>
      <c r="AA69" s="2">
        <v>42781.146284722221</v>
      </c>
      <c r="AC69">
        <v>15</v>
      </c>
      <c r="AD69" t="str">
        <f t="shared" ca="1" si="17"/>
        <v>Protocols-NDMP</v>
      </c>
      <c r="AE69" t="str">
        <f t="shared" ca="1" si="18"/>
        <v>---</v>
      </c>
      <c r="AF69" t="str">
        <f t="shared" ca="1" si="19"/>
        <v>---</v>
      </c>
      <c r="AG69" t="str">
        <f t="shared" ca="1" si="20"/>
        <v>unspecified</v>
      </c>
    </row>
    <row r="70" spans="1:33" x14ac:dyDescent="0.3">
      <c r="A70">
        <f t="shared" si="14"/>
        <v>342</v>
      </c>
      <c r="B70">
        <f t="shared" si="15"/>
        <v>91</v>
      </c>
      <c r="C70">
        <v>78244</v>
      </c>
      <c r="D70" t="s">
        <v>155</v>
      </c>
      <c r="E70" t="s">
        <v>19</v>
      </c>
      <c r="F70" t="s">
        <v>83</v>
      </c>
      <c r="G70" t="s">
        <v>94</v>
      </c>
      <c r="H70" t="s">
        <v>30</v>
      </c>
      <c r="I70" t="s">
        <v>123</v>
      </c>
      <c r="J70" t="str">
        <f t="shared" ca="1" si="16"/>
        <v>NTR</v>
      </c>
      <c r="K70" t="s">
        <v>20</v>
      </c>
      <c r="L70" t="s">
        <v>20</v>
      </c>
      <c r="M70" t="s">
        <v>353</v>
      </c>
      <c r="P70" t="s">
        <v>82</v>
      </c>
      <c r="R70" t="s">
        <v>269</v>
      </c>
      <c r="S70" t="s">
        <v>36</v>
      </c>
      <c r="T70" t="s">
        <v>35</v>
      </c>
      <c r="U70" t="s">
        <v>43</v>
      </c>
      <c r="V70" t="s">
        <v>65</v>
      </c>
      <c r="W70" t="s">
        <v>272</v>
      </c>
      <c r="X70" t="s">
        <v>100</v>
      </c>
      <c r="Z70" s="2">
        <v>42433.348449074074</v>
      </c>
      <c r="AA70" s="2">
        <v>42689.149375000001</v>
      </c>
      <c r="AC70">
        <v>3</v>
      </c>
      <c r="AD70" t="str">
        <f t="shared" ca="1" si="17"/>
        <v>Protocols-NFS</v>
      </c>
      <c r="AE70" t="str">
        <f t="shared" ca="1" si="18"/>
        <v>---</v>
      </c>
      <c r="AF70" t="str">
        <f t="shared" ca="1" si="19"/>
        <v>---</v>
      </c>
      <c r="AG70" t="str">
        <f t="shared" ca="1" si="20"/>
        <v>P2</v>
      </c>
    </row>
    <row r="71" spans="1:33" x14ac:dyDescent="0.3">
      <c r="A71">
        <f t="shared" si="14"/>
        <v>2</v>
      </c>
      <c r="B71">
        <f t="shared" si="15"/>
        <v>1</v>
      </c>
      <c r="C71">
        <v>95908</v>
      </c>
      <c r="D71" t="s">
        <v>405</v>
      </c>
      <c r="E71" t="s">
        <v>86</v>
      </c>
      <c r="F71" t="s">
        <v>92</v>
      </c>
      <c r="G71" t="s">
        <v>94</v>
      </c>
      <c r="H71" t="s">
        <v>123</v>
      </c>
      <c r="I71" t="s">
        <v>123</v>
      </c>
      <c r="J71" t="str">
        <f t="shared" ca="1" si="16"/>
        <v>NTR</v>
      </c>
      <c r="K71" t="s">
        <v>20</v>
      </c>
      <c r="L71" t="s">
        <v>20</v>
      </c>
      <c r="M71" t="s">
        <v>417</v>
      </c>
      <c r="O71" t="s">
        <v>98</v>
      </c>
      <c r="P71" t="s">
        <v>21</v>
      </c>
      <c r="R71" t="s">
        <v>269</v>
      </c>
      <c r="S71" t="s">
        <v>36</v>
      </c>
      <c r="T71" t="s">
        <v>35</v>
      </c>
      <c r="U71" t="s">
        <v>29</v>
      </c>
      <c r="V71" t="s">
        <v>44</v>
      </c>
      <c r="W71" t="s">
        <v>47</v>
      </c>
      <c r="X71" t="s">
        <v>20</v>
      </c>
      <c r="Z71" s="2">
        <v>42780.415937500002</v>
      </c>
      <c r="AA71" s="2">
        <v>42781.514513888891</v>
      </c>
      <c r="AC71">
        <v>11</v>
      </c>
      <c r="AD71" t="str">
        <f t="shared" ca="1" si="17"/>
        <v>NTR</v>
      </c>
      <c r="AE71" t="str">
        <f t="shared" ca="1" si="18"/>
        <v>NoTarg</v>
      </c>
      <c r="AF71" t="str">
        <f t="shared" ca="1" si="19"/>
        <v>NoWaive</v>
      </c>
      <c r="AG71" t="str">
        <f t="shared" ca="1" si="20"/>
        <v>NTR</v>
      </c>
    </row>
    <row r="72" spans="1:33" x14ac:dyDescent="0.3">
      <c r="A72">
        <f t="shared" si="14"/>
        <v>287</v>
      </c>
      <c r="B72">
        <f t="shared" si="15"/>
        <v>8</v>
      </c>
      <c r="C72">
        <v>81963</v>
      </c>
      <c r="D72" t="s">
        <v>18</v>
      </c>
      <c r="E72" t="s">
        <v>86</v>
      </c>
      <c r="F72" t="s">
        <v>87</v>
      </c>
      <c r="G72" t="s">
        <v>112</v>
      </c>
      <c r="H72" t="s">
        <v>30</v>
      </c>
      <c r="I72" t="s">
        <v>123</v>
      </c>
      <c r="J72" t="str">
        <f t="shared" ca="1" si="16"/>
        <v>NTR</v>
      </c>
      <c r="K72" t="s">
        <v>20</v>
      </c>
      <c r="L72" t="s">
        <v>20</v>
      </c>
      <c r="M72" t="s">
        <v>354</v>
      </c>
      <c r="N72">
        <v>10905</v>
      </c>
      <c r="P72" t="s">
        <v>82</v>
      </c>
      <c r="R72" t="s">
        <v>269</v>
      </c>
      <c r="S72" t="s">
        <v>23</v>
      </c>
      <c r="T72" t="s">
        <v>22</v>
      </c>
      <c r="U72" t="s">
        <v>60</v>
      </c>
      <c r="V72" t="s">
        <v>26</v>
      </c>
      <c r="W72" t="s">
        <v>272</v>
      </c>
      <c r="X72" t="s">
        <v>20</v>
      </c>
      <c r="Z72" s="2">
        <v>42489.026759259257</v>
      </c>
      <c r="AA72" s="2">
        <v>42774.287557870368</v>
      </c>
      <c r="AC72">
        <v>3</v>
      </c>
      <c r="AD72" t="str">
        <f t="shared" ca="1" si="17"/>
        <v>Protocols-SMB</v>
      </c>
      <c r="AE72" t="str">
        <f t="shared" ca="1" si="18"/>
        <v>---</v>
      </c>
      <c r="AF72" t="str">
        <f t="shared" ca="1" si="19"/>
        <v>---</v>
      </c>
      <c r="AG72" t="str">
        <f t="shared" ca="1" si="20"/>
        <v>P1</v>
      </c>
    </row>
    <row r="73" spans="1:33" x14ac:dyDescent="0.3">
      <c r="A73">
        <f t="shared" si="14"/>
        <v>282</v>
      </c>
      <c r="B73">
        <f t="shared" si="15"/>
        <v>26</v>
      </c>
      <c r="C73">
        <v>82178</v>
      </c>
      <c r="D73" t="s">
        <v>18</v>
      </c>
      <c r="E73" t="s">
        <v>86</v>
      </c>
      <c r="F73" t="s">
        <v>87</v>
      </c>
      <c r="G73" t="s">
        <v>112</v>
      </c>
      <c r="H73" t="s">
        <v>30</v>
      </c>
      <c r="I73" t="s">
        <v>123</v>
      </c>
      <c r="J73" t="str">
        <f t="shared" ca="1" si="16"/>
        <v>NTR</v>
      </c>
      <c r="K73" t="s">
        <v>20</v>
      </c>
      <c r="L73" t="s">
        <v>20</v>
      </c>
      <c r="M73" t="s">
        <v>355</v>
      </c>
      <c r="N73">
        <v>10938</v>
      </c>
      <c r="P73" t="s">
        <v>82</v>
      </c>
      <c r="R73" t="s">
        <v>269</v>
      </c>
      <c r="S73" t="s">
        <v>36</v>
      </c>
      <c r="T73" t="s">
        <v>22</v>
      </c>
      <c r="U73" t="s">
        <v>60</v>
      </c>
      <c r="V73" t="s">
        <v>26</v>
      </c>
      <c r="W73" t="s">
        <v>272</v>
      </c>
      <c r="X73" t="s">
        <v>20</v>
      </c>
      <c r="Z73" s="2">
        <v>42494.02715277778</v>
      </c>
      <c r="AA73" s="2">
        <v>42755.045428240737</v>
      </c>
      <c r="AC73">
        <v>2</v>
      </c>
      <c r="AD73" t="str">
        <f t="shared" ca="1" si="17"/>
        <v>Protocols-SMB</v>
      </c>
      <c r="AE73" t="str">
        <f t="shared" ca="1" si="18"/>
        <v>---</v>
      </c>
      <c r="AF73" t="str">
        <f t="shared" ca="1" si="19"/>
        <v>---</v>
      </c>
      <c r="AG73" t="str">
        <f t="shared" ca="1" si="20"/>
        <v>P1</v>
      </c>
    </row>
    <row r="74" spans="1:33" x14ac:dyDescent="0.3">
      <c r="A74">
        <f t="shared" si="14"/>
        <v>180</v>
      </c>
      <c r="B74">
        <f t="shared" si="15"/>
        <v>9</v>
      </c>
      <c r="C74">
        <v>87635</v>
      </c>
      <c r="D74" t="s">
        <v>134</v>
      </c>
      <c r="E74" t="s">
        <v>86</v>
      </c>
      <c r="F74" t="s">
        <v>87</v>
      </c>
      <c r="G74" t="s">
        <v>112</v>
      </c>
      <c r="H74" t="s">
        <v>30</v>
      </c>
      <c r="I74" t="s">
        <v>123</v>
      </c>
      <c r="J74" t="str">
        <f t="shared" ca="1" si="16"/>
        <v>NTR</v>
      </c>
      <c r="K74" t="s">
        <v>20</v>
      </c>
      <c r="L74" t="s">
        <v>20</v>
      </c>
      <c r="M74" t="s">
        <v>356</v>
      </c>
      <c r="N74">
        <v>11924</v>
      </c>
      <c r="P74" t="s">
        <v>82</v>
      </c>
      <c r="R74" t="s">
        <v>269</v>
      </c>
      <c r="S74" t="s">
        <v>36</v>
      </c>
      <c r="T74" t="s">
        <v>22</v>
      </c>
      <c r="U74" t="s">
        <v>57</v>
      </c>
      <c r="V74" t="s">
        <v>26</v>
      </c>
      <c r="W74" t="s">
        <v>108</v>
      </c>
      <c r="X74" t="s">
        <v>103</v>
      </c>
      <c r="Z74" s="2">
        <v>42598.010752314818</v>
      </c>
      <c r="AA74" s="2">
        <v>42773.971354166664</v>
      </c>
      <c r="AB74" t="s">
        <v>191</v>
      </c>
      <c r="AC74">
        <v>2</v>
      </c>
      <c r="AD74" t="str">
        <f t="shared" ca="1" si="17"/>
        <v>Protocols-SMB</v>
      </c>
      <c r="AE74" t="str">
        <f t="shared" ca="1" si="18"/>
        <v>---</v>
      </c>
      <c r="AF74" t="str">
        <f t="shared" ca="1" si="19"/>
        <v>---</v>
      </c>
      <c r="AG74" t="str">
        <f t="shared" ca="1" si="20"/>
        <v>P1</v>
      </c>
    </row>
    <row r="75" spans="1:33" x14ac:dyDescent="0.3">
      <c r="A75">
        <f t="shared" si="14"/>
        <v>144</v>
      </c>
      <c r="B75">
        <f t="shared" si="15"/>
        <v>8</v>
      </c>
      <c r="C75">
        <v>89457</v>
      </c>
      <c r="D75" t="s">
        <v>265</v>
      </c>
      <c r="E75" t="s">
        <v>86</v>
      </c>
      <c r="F75" t="s">
        <v>92</v>
      </c>
      <c r="G75" t="s">
        <v>94</v>
      </c>
      <c r="H75" t="s">
        <v>30</v>
      </c>
      <c r="I75" t="s">
        <v>123</v>
      </c>
      <c r="J75" t="str">
        <f t="shared" ca="1" si="16"/>
        <v>NTR</v>
      </c>
      <c r="K75" t="s">
        <v>20</v>
      </c>
      <c r="L75" t="s">
        <v>20</v>
      </c>
      <c r="M75" t="s">
        <v>357</v>
      </c>
      <c r="P75" t="s">
        <v>82</v>
      </c>
      <c r="R75" t="s">
        <v>269</v>
      </c>
      <c r="S75" t="s">
        <v>23</v>
      </c>
      <c r="T75" t="s">
        <v>22</v>
      </c>
      <c r="U75" t="s">
        <v>29</v>
      </c>
      <c r="V75" t="s">
        <v>44</v>
      </c>
      <c r="W75" t="s">
        <v>272</v>
      </c>
      <c r="X75" t="s">
        <v>20</v>
      </c>
      <c r="Z75" s="2">
        <v>42635.30327546296</v>
      </c>
      <c r="AA75" s="2">
        <v>42774.493344907409</v>
      </c>
      <c r="AB75" t="s">
        <v>340</v>
      </c>
      <c r="AC75">
        <v>3</v>
      </c>
      <c r="AD75" t="str">
        <f t="shared" ca="1" si="17"/>
        <v>Protocols-SMB</v>
      </c>
      <c r="AE75" t="str">
        <f t="shared" ca="1" si="18"/>
        <v>---</v>
      </c>
      <c r="AF75" t="str">
        <f t="shared" ca="1" si="19"/>
        <v>---</v>
      </c>
      <c r="AG75" t="str">
        <f t="shared" ca="1" si="20"/>
        <v>P2</v>
      </c>
    </row>
    <row r="76" spans="1:33" x14ac:dyDescent="0.3">
      <c r="A76">
        <f t="shared" si="14"/>
        <v>109</v>
      </c>
      <c r="B76">
        <f t="shared" si="15"/>
        <v>8</v>
      </c>
      <c r="C76">
        <v>91457</v>
      </c>
      <c r="D76" t="s">
        <v>74</v>
      </c>
      <c r="E76" t="s">
        <v>86</v>
      </c>
      <c r="F76" t="s">
        <v>87</v>
      </c>
      <c r="G76" t="s">
        <v>94</v>
      </c>
      <c r="H76" t="s">
        <v>30</v>
      </c>
      <c r="I76" t="s">
        <v>123</v>
      </c>
      <c r="J76" t="str">
        <f t="shared" ca="1" si="16"/>
        <v>NTR</v>
      </c>
      <c r="K76" t="s">
        <v>20</v>
      </c>
      <c r="L76" t="s">
        <v>20</v>
      </c>
      <c r="M76" t="s">
        <v>358</v>
      </c>
      <c r="P76" t="s">
        <v>82</v>
      </c>
      <c r="R76" t="s">
        <v>269</v>
      </c>
      <c r="S76" t="s">
        <v>36</v>
      </c>
      <c r="T76" t="s">
        <v>35</v>
      </c>
      <c r="U76" t="s">
        <v>29</v>
      </c>
      <c r="V76" t="s">
        <v>54</v>
      </c>
      <c r="W76" t="s">
        <v>272</v>
      </c>
      <c r="X76" t="s">
        <v>100</v>
      </c>
      <c r="Z76" s="2">
        <v>42670.388807870368</v>
      </c>
      <c r="AA76" s="2">
        <v>42774.014224537037</v>
      </c>
      <c r="AC76">
        <v>5</v>
      </c>
      <c r="AD76" t="str">
        <f t="shared" ca="1" si="17"/>
        <v>Protocols-SMB</v>
      </c>
      <c r="AE76" t="str">
        <f t="shared" ca="1" si="18"/>
        <v>---</v>
      </c>
      <c r="AF76" t="str">
        <f t="shared" ca="1" si="19"/>
        <v>---</v>
      </c>
      <c r="AG76" t="str">
        <f t="shared" ca="1" si="20"/>
        <v>P2</v>
      </c>
    </row>
    <row r="77" spans="1:33" x14ac:dyDescent="0.3">
      <c r="A77">
        <f t="shared" si="14"/>
        <v>105</v>
      </c>
      <c r="B77">
        <f t="shared" si="15"/>
        <v>26</v>
      </c>
      <c r="C77">
        <v>91629</v>
      </c>
      <c r="D77" t="s">
        <v>18</v>
      </c>
      <c r="E77" t="s">
        <v>86</v>
      </c>
      <c r="F77" t="s">
        <v>92</v>
      </c>
      <c r="G77" t="s">
        <v>112</v>
      </c>
      <c r="H77" t="s">
        <v>30</v>
      </c>
      <c r="I77" t="s">
        <v>123</v>
      </c>
      <c r="J77" t="str">
        <f t="shared" ca="1" si="16"/>
        <v>NTR</v>
      </c>
      <c r="K77" t="s">
        <v>20</v>
      </c>
      <c r="L77" t="s">
        <v>20</v>
      </c>
      <c r="M77" t="s">
        <v>360</v>
      </c>
      <c r="N77">
        <v>12271</v>
      </c>
      <c r="P77" t="s">
        <v>82</v>
      </c>
      <c r="R77" t="s">
        <v>269</v>
      </c>
      <c r="S77" t="s">
        <v>23</v>
      </c>
      <c r="T77" t="s">
        <v>22</v>
      </c>
      <c r="U77" t="s">
        <v>25</v>
      </c>
      <c r="V77" t="s">
        <v>26</v>
      </c>
      <c r="W77" t="s">
        <v>272</v>
      </c>
      <c r="X77" t="s">
        <v>20</v>
      </c>
      <c r="Z77" s="2">
        <v>42675.623761574076</v>
      </c>
      <c r="AA77" s="2">
        <v>42755.023877314816</v>
      </c>
      <c r="AC77">
        <v>2</v>
      </c>
      <c r="AD77" t="str">
        <f t="shared" ca="1" si="17"/>
        <v>Protocols-SMB</v>
      </c>
      <c r="AE77" t="str">
        <f t="shared" ca="1" si="18"/>
        <v>---</v>
      </c>
      <c r="AF77" t="str">
        <f t="shared" ca="1" si="19"/>
        <v>---</v>
      </c>
      <c r="AG77" t="str">
        <f t="shared" ca="1" si="20"/>
        <v>P1</v>
      </c>
    </row>
    <row r="78" spans="1:33" x14ac:dyDescent="0.3">
      <c r="A78">
        <f t="shared" si="14"/>
        <v>26</v>
      </c>
      <c r="B78">
        <f t="shared" si="15"/>
        <v>2</v>
      </c>
      <c r="C78">
        <v>94832</v>
      </c>
      <c r="D78" t="s">
        <v>242</v>
      </c>
      <c r="E78" t="s">
        <v>86</v>
      </c>
      <c r="F78" t="s">
        <v>92</v>
      </c>
      <c r="G78" t="s">
        <v>184</v>
      </c>
      <c r="H78" t="s">
        <v>81</v>
      </c>
      <c r="I78" t="s">
        <v>123</v>
      </c>
      <c r="J78" t="str">
        <f t="shared" ca="1" si="16"/>
        <v>NTR</v>
      </c>
      <c r="K78" t="s">
        <v>20</v>
      </c>
      <c r="L78" t="s">
        <v>20</v>
      </c>
      <c r="M78" t="s">
        <v>270</v>
      </c>
      <c r="O78" t="s">
        <v>271</v>
      </c>
      <c r="P78" t="s">
        <v>82</v>
      </c>
      <c r="R78" t="s">
        <v>269</v>
      </c>
      <c r="S78" t="s">
        <v>51</v>
      </c>
      <c r="T78" t="s">
        <v>22</v>
      </c>
      <c r="U78" t="s">
        <v>82</v>
      </c>
      <c r="V78" t="s">
        <v>54</v>
      </c>
      <c r="W78" t="s">
        <v>272</v>
      </c>
      <c r="X78" t="s">
        <v>20</v>
      </c>
      <c r="Z78" s="2">
        <v>42755.471365740741</v>
      </c>
      <c r="AA78" s="2">
        <v>42780.311030092591</v>
      </c>
      <c r="AB78" t="s">
        <v>170</v>
      </c>
      <c r="AC78">
        <v>3</v>
      </c>
      <c r="AD78" t="str">
        <f t="shared" ca="1" si="17"/>
        <v>Platform Software</v>
      </c>
      <c r="AE78" t="str">
        <f t="shared" ca="1" si="18"/>
        <v>---</v>
      </c>
      <c r="AF78" t="str">
        <f t="shared" ca="1" si="19"/>
        <v>---</v>
      </c>
      <c r="AG78" t="str">
        <f t="shared" ca="1" si="20"/>
        <v>P0</v>
      </c>
    </row>
    <row r="79" spans="1:33" x14ac:dyDescent="0.3">
      <c r="A79">
        <f t="shared" si="14"/>
        <v>26</v>
      </c>
      <c r="B79">
        <f t="shared" si="15"/>
        <v>8</v>
      </c>
      <c r="C79">
        <v>94835</v>
      </c>
      <c r="D79" t="s">
        <v>18</v>
      </c>
      <c r="E79" t="s">
        <v>86</v>
      </c>
      <c r="F79" t="s">
        <v>87</v>
      </c>
      <c r="G79" t="s">
        <v>112</v>
      </c>
      <c r="H79" t="s">
        <v>30</v>
      </c>
      <c r="I79" t="s">
        <v>123</v>
      </c>
      <c r="J79" t="str">
        <f t="shared" ca="1" si="16"/>
        <v>NTR</v>
      </c>
      <c r="K79" t="s">
        <v>20</v>
      </c>
      <c r="L79" t="s">
        <v>20</v>
      </c>
      <c r="M79" t="s">
        <v>363</v>
      </c>
      <c r="N79">
        <v>13183</v>
      </c>
      <c r="O79" t="s">
        <v>213</v>
      </c>
      <c r="P79" t="s">
        <v>82</v>
      </c>
      <c r="R79" t="s">
        <v>269</v>
      </c>
      <c r="S79" t="s">
        <v>36</v>
      </c>
      <c r="T79" t="s">
        <v>35</v>
      </c>
      <c r="U79" t="s">
        <v>190</v>
      </c>
      <c r="V79" t="s">
        <v>26</v>
      </c>
      <c r="W79" t="s">
        <v>272</v>
      </c>
      <c r="X79" t="s">
        <v>103</v>
      </c>
      <c r="Z79" s="2">
        <v>42755.484872685185</v>
      </c>
      <c r="AA79" s="2">
        <v>42774.014837962961</v>
      </c>
      <c r="AC79">
        <v>1</v>
      </c>
      <c r="AD79" t="str">
        <f t="shared" ca="1" si="17"/>
        <v>Protocols-SMB</v>
      </c>
      <c r="AE79" t="str">
        <f t="shared" ca="1" si="18"/>
        <v>---</v>
      </c>
      <c r="AF79" t="str">
        <f t="shared" ca="1" si="19"/>
        <v>---</v>
      </c>
      <c r="AG79" t="str">
        <f t="shared" ca="1" si="20"/>
        <v>P1</v>
      </c>
    </row>
    <row r="80" spans="1:33" x14ac:dyDescent="0.3">
      <c r="A80">
        <f t="shared" si="14"/>
        <v>19</v>
      </c>
      <c r="B80">
        <f t="shared" si="15"/>
        <v>8</v>
      </c>
      <c r="C80">
        <v>95135</v>
      </c>
      <c r="D80" t="s">
        <v>118</v>
      </c>
      <c r="E80" t="s">
        <v>86</v>
      </c>
      <c r="F80" t="s">
        <v>135</v>
      </c>
      <c r="G80" t="s">
        <v>184</v>
      </c>
      <c r="H80" t="s">
        <v>247</v>
      </c>
      <c r="I80" t="s">
        <v>123</v>
      </c>
      <c r="J80" t="str">
        <f t="shared" ca="1" si="16"/>
        <v>NTR</v>
      </c>
      <c r="K80" t="s">
        <v>20</v>
      </c>
      <c r="L80" t="s">
        <v>20</v>
      </c>
      <c r="M80" t="s">
        <v>364</v>
      </c>
      <c r="O80" t="s">
        <v>212</v>
      </c>
      <c r="P80" t="s">
        <v>82</v>
      </c>
      <c r="R80" t="s">
        <v>269</v>
      </c>
      <c r="S80" t="s">
        <v>36</v>
      </c>
      <c r="T80" t="s">
        <v>35</v>
      </c>
      <c r="U80" t="s">
        <v>29</v>
      </c>
      <c r="V80" t="s">
        <v>44</v>
      </c>
      <c r="W80" t="s">
        <v>272</v>
      </c>
      <c r="X80" t="s">
        <v>20</v>
      </c>
      <c r="Z80" s="2">
        <v>42762.388159722221</v>
      </c>
      <c r="AA80" s="2">
        <v>42774.020821759259</v>
      </c>
      <c r="AB80" t="s">
        <v>214</v>
      </c>
      <c r="AC80">
        <v>1</v>
      </c>
      <c r="AD80" t="str">
        <f t="shared" ca="1" si="17"/>
        <v>Protocols-SMB</v>
      </c>
      <c r="AE80" t="str">
        <f t="shared" ca="1" si="18"/>
        <v>---</v>
      </c>
      <c r="AF80" t="str">
        <f t="shared" ca="1" si="19"/>
        <v>---</v>
      </c>
      <c r="AG80" t="str">
        <f t="shared" ca="1" si="20"/>
        <v>P0</v>
      </c>
    </row>
    <row r="81" spans="1:33" x14ac:dyDescent="0.3">
      <c r="A81">
        <f t="shared" si="14"/>
        <v>3</v>
      </c>
      <c r="B81">
        <f t="shared" si="15"/>
        <v>1</v>
      </c>
      <c r="C81">
        <v>95798</v>
      </c>
      <c r="D81" t="s">
        <v>416</v>
      </c>
      <c r="E81" t="s">
        <v>86</v>
      </c>
      <c r="F81" t="s">
        <v>266</v>
      </c>
      <c r="G81" t="s">
        <v>112</v>
      </c>
      <c r="H81" t="s">
        <v>24</v>
      </c>
      <c r="I81" t="s">
        <v>123</v>
      </c>
      <c r="J81" t="str">
        <f t="shared" ca="1" si="16"/>
        <v>NTR</v>
      </c>
      <c r="K81" t="s">
        <v>20</v>
      </c>
      <c r="L81" t="s">
        <v>20</v>
      </c>
      <c r="M81" t="s">
        <v>367</v>
      </c>
      <c r="P81" t="s">
        <v>82</v>
      </c>
      <c r="R81" t="s">
        <v>269</v>
      </c>
      <c r="S81" t="s">
        <v>23</v>
      </c>
      <c r="T81" t="s">
        <v>22</v>
      </c>
      <c r="U81" t="s">
        <v>82</v>
      </c>
      <c r="V81" t="s">
        <v>67</v>
      </c>
      <c r="W81" t="s">
        <v>272</v>
      </c>
      <c r="X81" t="s">
        <v>20</v>
      </c>
      <c r="Z81" s="2">
        <v>42779.3596875</v>
      </c>
      <c r="AA81" s="2">
        <v>42781.367106481484</v>
      </c>
      <c r="AC81">
        <v>1</v>
      </c>
      <c r="AD81" t="str">
        <f t="shared" ca="1" si="17"/>
        <v>Protocols-SMB</v>
      </c>
      <c r="AE81" t="str">
        <f t="shared" ca="1" si="18"/>
        <v>---</v>
      </c>
      <c r="AF81" t="str">
        <f t="shared" ca="1" si="19"/>
        <v>---</v>
      </c>
      <c r="AG81" t="str">
        <f t="shared" ca="1" si="20"/>
        <v>P1</v>
      </c>
    </row>
    <row r="82" spans="1:33" x14ac:dyDescent="0.3">
      <c r="A82">
        <f t="shared" si="14"/>
        <v>0</v>
      </c>
      <c r="B82">
        <f t="shared" si="15"/>
        <v>0</v>
      </c>
      <c r="C82">
        <v>95974</v>
      </c>
      <c r="D82" t="s">
        <v>217</v>
      </c>
      <c r="E82" t="s">
        <v>55</v>
      </c>
      <c r="F82" t="s">
        <v>182</v>
      </c>
      <c r="G82" t="s">
        <v>94</v>
      </c>
      <c r="H82" t="s">
        <v>24</v>
      </c>
      <c r="I82" t="s">
        <v>123</v>
      </c>
      <c r="J82" t="str">
        <f t="shared" ca="1" si="16"/>
        <v>NTR</v>
      </c>
      <c r="K82" t="s">
        <v>20</v>
      </c>
      <c r="L82" t="s">
        <v>20</v>
      </c>
      <c r="M82" t="s">
        <v>432</v>
      </c>
      <c r="P82" t="s">
        <v>21</v>
      </c>
      <c r="R82" t="s">
        <v>269</v>
      </c>
      <c r="S82" t="s">
        <v>23</v>
      </c>
      <c r="T82" t="s">
        <v>22</v>
      </c>
      <c r="U82" t="s">
        <v>29</v>
      </c>
      <c r="V82" t="s">
        <v>54</v>
      </c>
      <c r="W82" t="s">
        <v>433</v>
      </c>
      <c r="X82" t="s">
        <v>20</v>
      </c>
      <c r="Z82" s="2">
        <v>42782.021145833336</v>
      </c>
      <c r="AA82" s="2">
        <v>42782.091574074075</v>
      </c>
      <c r="AC82">
        <v>2</v>
      </c>
      <c r="AD82" t="str">
        <f t="shared" ca="1" si="17"/>
        <v>NTR</v>
      </c>
      <c r="AE82" t="str">
        <f t="shared" ca="1" si="18"/>
        <v>NoTarg</v>
      </c>
      <c r="AF82" t="str">
        <f t="shared" ca="1" si="19"/>
        <v>NoWaive</v>
      </c>
      <c r="AG82" t="str">
        <f t="shared" ca="1" si="20"/>
        <v>NTR</v>
      </c>
    </row>
    <row r="83" spans="1:33" x14ac:dyDescent="0.3">
      <c r="A83">
        <f t="shared" si="14"/>
        <v>40</v>
      </c>
      <c r="B83">
        <f t="shared" si="15"/>
        <v>26</v>
      </c>
      <c r="C83">
        <v>94268</v>
      </c>
      <c r="D83" t="s">
        <v>181</v>
      </c>
      <c r="E83" t="s">
        <v>55</v>
      </c>
      <c r="F83" t="s">
        <v>182</v>
      </c>
      <c r="G83" t="s">
        <v>112</v>
      </c>
      <c r="H83" t="s">
        <v>30</v>
      </c>
      <c r="I83" t="s">
        <v>123</v>
      </c>
      <c r="J83" t="str">
        <f t="shared" ca="1" si="16"/>
        <v>NTR</v>
      </c>
      <c r="K83" t="s">
        <v>20</v>
      </c>
      <c r="L83" t="s">
        <v>20</v>
      </c>
      <c r="M83" t="s">
        <v>368</v>
      </c>
      <c r="N83">
        <v>12452</v>
      </c>
      <c r="P83" t="s">
        <v>82</v>
      </c>
      <c r="R83" t="s">
        <v>269</v>
      </c>
      <c r="S83" t="s">
        <v>36</v>
      </c>
      <c r="T83" t="s">
        <v>35</v>
      </c>
      <c r="U83" t="s">
        <v>25</v>
      </c>
      <c r="V83" t="s">
        <v>26</v>
      </c>
      <c r="W83" t="s">
        <v>218</v>
      </c>
      <c r="X83" t="s">
        <v>20</v>
      </c>
      <c r="Z83" s="2">
        <v>42741.246898148151</v>
      </c>
      <c r="AA83" s="2">
        <v>42755.022685185184</v>
      </c>
      <c r="AC83">
        <v>3</v>
      </c>
      <c r="AD83" t="str">
        <f t="shared" ca="1" si="17"/>
        <v>Snapshots</v>
      </c>
      <c r="AE83" t="str">
        <f t="shared" ca="1" si="18"/>
        <v>---</v>
      </c>
      <c r="AF83" t="str">
        <f t="shared" ca="1" si="19"/>
        <v>---</v>
      </c>
      <c r="AG83" t="str">
        <f t="shared" ca="1" si="20"/>
        <v>P1</v>
      </c>
    </row>
    <row r="84" spans="1:33" x14ac:dyDescent="0.3">
      <c r="A84">
        <f t="shared" si="14"/>
        <v>28</v>
      </c>
      <c r="B84">
        <f t="shared" si="15"/>
        <v>8</v>
      </c>
      <c r="C84">
        <v>94695</v>
      </c>
      <c r="D84" t="s">
        <v>181</v>
      </c>
      <c r="E84" t="s">
        <v>55</v>
      </c>
      <c r="F84" t="s">
        <v>182</v>
      </c>
      <c r="G84" t="s">
        <v>184</v>
      </c>
      <c r="H84" t="s">
        <v>245</v>
      </c>
      <c r="I84" t="s">
        <v>123</v>
      </c>
      <c r="J84" t="str">
        <f t="shared" ca="1" si="16"/>
        <v>NTR</v>
      </c>
      <c r="K84" t="s">
        <v>20</v>
      </c>
      <c r="L84" t="s">
        <v>20</v>
      </c>
      <c r="M84" t="s">
        <v>369</v>
      </c>
      <c r="N84">
        <v>12452</v>
      </c>
      <c r="P84" t="s">
        <v>82</v>
      </c>
      <c r="R84" t="s">
        <v>269</v>
      </c>
      <c r="S84" t="s">
        <v>36</v>
      </c>
      <c r="T84" t="s">
        <v>35</v>
      </c>
      <c r="U84" t="s">
        <v>190</v>
      </c>
      <c r="V84" t="s">
        <v>26</v>
      </c>
      <c r="W84" t="s">
        <v>218</v>
      </c>
      <c r="X84" t="s">
        <v>20</v>
      </c>
      <c r="Z84" s="2">
        <v>42753.19122685185</v>
      </c>
      <c r="AA84" s="2">
        <v>42774.037997685184</v>
      </c>
      <c r="AC84">
        <v>4</v>
      </c>
      <c r="AD84" t="str">
        <f t="shared" ca="1" si="17"/>
        <v>Snapshots</v>
      </c>
      <c r="AE84" t="str">
        <f t="shared" ca="1" si="18"/>
        <v>---</v>
      </c>
      <c r="AF84" t="str">
        <f t="shared" ca="1" si="19"/>
        <v>---</v>
      </c>
      <c r="AG84" t="str">
        <f t="shared" ca="1" si="20"/>
        <v>P0</v>
      </c>
    </row>
    <row r="85" spans="1:33" x14ac:dyDescent="0.3">
      <c r="A85">
        <f t="shared" si="14"/>
        <v>16</v>
      </c>
      <c r="B85">
        <f t="shared" si="15"/>
        <v>8</v>
      </c>
      <c r="C85">
        <v>95184</v>
      </c>
      <c r="D85" t="s">
        <v>218</v>
      </c>
      <c r="E85" t="s">
        <v>55</v>
      </c>
      <c r="F85" t="s">
        <v>182</v>
      </c>
      <c r="G85" t="s">
        <v>184</v>
      </c>
      <c r="H85" t="s">
        <v>245</v>
      </c>
      <c r="I85" t="s">
        <v>123</v>
      </c>
      <c r="J85" t="str">
        <f t="shared" ca="1" si="16"/>
        <v>NTR</v>
      </c>
      <c r="K85" t="s">
        <v>20</v>
      </c>
      <c r="L85" t="s">
        <v>276</v>
      </c>
      <c r="M85" t="s">
        <v>370</v>
      </c>
      <c r="P85" t="s">
        <v>82</v>
      </c>
      <c r="R85" t="s">
        <v>269</v>
      </c>
      <c r="S85" t="s">
        <v>36</v>
      </c>
      <c r="T85" t="s">
        <v>22</v>
      </c>
      <c r="U85" t="s">
        <v>29</v>
      </c>
      <c r="V85" t="s">
        <v>44</v>
      </c>
      <c r="W85" t="s">
        <v>181</v>
      </c>
      <c r="X85" t="s">
        <v>103</v>
      </c>
      <c r="Z85" s="2">
        <v>42765.308599537035</v>
      </c>
      <c r="AA85" s="2">
        <v>42774.117118055554</v>
      </c>
      <c r="AC85">
        <v>4</v>
      </c>
      <c r="AD85" t="str">
        <f t="shared" ca="1" si="17"/>
        <v>Snapshots</v>
      </c>
      <c r="AE85" t="str">
        <f t="shared" ca="1" si="18"/>
        <v>Avitus_1.4.0.55-20170215</v>
      </c>
      <c r="AF85" t="str">
        <f t="shared" ca="1" si="19"/>
        <v>---</v>
      </c>
      <c r="AG85" t="str">
        <f t="shared" ca="1" si="20"/>
        <v>P0</v>
      </c>
    </row>
    <row r="86" spans="1:33" x14ac:dyDescent="0.3">
      <c r="A86">
        <f t="shared" si="14"/>
        <v>14</v>
      </c>
      <c r="B86">
        <f t="shared" si="15"/>
        <v>8</v>
      </c>
      <c r="C86">
        <v>95373</v>
      </c>
      <c r="D86" t="s">
        <v>218</v>
      </c>
      <c r="E86" t="s">
        <v>55</v>
      </c>
      <c r="F86" t="s">
        <v>182</v>
      </c>
      <c r="G86" t="s">
        <v>94</v>
      </c>
      <c r="H86" t="s">
        <v>247</v>
      </c>
      <c r="I86" t="s">
        <v>123</v>
      </c>
      <c r="J86" t="str">
        <f t="shared" ca="1" si="16"/>
        <v>NTR</v>
      </c>
      <c r="K86" t="s">
        <v>20</v>
      </c>
      <c r="L86" t="s">
        <v>20</v>
      </c>
      <c r="M86" t="s">
        <v>371</v>
      </c>
      <c r="P86" t="s">
        <v>82</v>
      </c>
      <c r="R86" t="s">
        <v>269</v>
      </c>
      <c r="S86" t="s">
        <v>23</v>
      </c>
      <c r="T86" t="s">
        <v>22</v>
      </c>
      <c r="U86" t="s">
        <v>29</v>
      </c>
      <c r="V86" t="s">
        <v>44</v>
      </c>
      <c r="W86" t="s">
        <v>218</v>
      </c>
      <c r="X86" t="s">
        <v>20</v>
      </c>
      <c r="Z86" s="2">
        <v>42768.238217592596</v>
      </c>
      <c r="AA86" s="2">
        <v>42774.020324074074</v>
      </c>
      <c r="AC86">
        <v>2</v>
      </c>
      <c r="AD86" t="str">
        <f t="shared" ca="1" si="17"/>
        <v>Snapshots</v>
      </c>
      <c r="AE86" t="str">
        <f t="shared" ca="1" si="18"/>
        <v>---</v>
      </c>
      <c r="AF86" t="str">
        <f t="shared" ca="1" si="19"/>
        <v>---</v>
      </c>
      <c r="AG86" t="str">
        <f t="shared" ca="1" si="20"/>
        <v>P2</v>
      </c>
    </row>
    <row r="87" spans="1:33" x14ac:dyDescent="0.3">
      <c r="A87">
        <f t="shared" si="14"/>
        <v>3</v>
      </c>
      <c r="B87">
        <f t="shared" si="15"/>
        <v>2</v>
      </c>
      <c r="C87">
        <v>95780</v>
      </c>
      <c r="D87" t="s">
        <v>217</v>
      </c>
      <c r="E87" t="s">
        <v>55</v>
      </c>
      <c r="F87" t="s">
        <v>182</v>
      </c>
      <c r="G87" t="s">
        <v>184</v>
      </c>
      <c r="H87" t="s">
        <v>245</v>
      </c>
      <c r="I87" t="s">
        <v>123</v>
      </c>
      <c r="J87" t="str">
        <f t="shared" ca="1" si="16"/>
        <v>NTR</v>
      </c>
      <c r="K87" t="s">
        <v>20</v>
      </c>
      <c r="L87" t="s">
        <v>278</v>
      </c>
      <c r="M87" t="s">
        <v>372</v>
      </c>
      <c r="P87" t="s">
        <v>82</v>
      </c>
      <c r="R87" t="s">
        <v>269</v>
      </c>
      <c r="S87" t="s">
        <v>23</v>
      </c>
      <c r="T87" t="s">
        <v>22</v>
      </c>
      <c r="U87" t="s">
        <v>29</v>
      </c>
      <c r="V87" t="s">
        <v>44</v>
      </c>
      <c r="W87" t="s">
        <v>218</v>
      </c>
      <c r="X87" t="s">
        <v>20</v>
      </c>
      <c r="Z87" s="2">
        <v>42779.104201388887</v>
      </c>
      <c r="AA87" s="2">
        <v>42780.260717592595</v>
      </c>
      <c r="AC87">
        <v>2</v>
      </c>
      <c r="AD87" t="str">
        <f t="shared" ca="1" si="17"/>
        <v>Snapshots</v>
      </c>
      <c r="AE87" t="str">
        <f t="shared" ca="1" si="18"/>
        <v>---</v>
      </c>
      <c r="AF87" t="str">
        <f t="shared" ca="1" si="19"/>
        <v>---</v>
      </c>
      <c r="AG87" t="str">
        <f t="shared" ca="1" si="20"/>
        <v>P0</v>
      </c>
    </row>
    <row r="88" spans="1:33" x14ac:dyDescent="0.3">
      <c r="A88">
        <f t="shared" si="14"/>
        <v>42166</v>
      </c>
      <c r="B88">
        <f t="shared" si="15"/>
        <v>42166</v>
      </c>
      <c r="I88" t="s">
        <v>123</v>
      </c>
      <c r="N88" t="s">
        <v>123</v>
      </c>
      <c r="O88" t="s">
        <v>123</v>
      </c>
      <c r="R88" s="2"/>
      <c r="S88" s="2"/>
      <c r="AD88" t="str">
        <f t="shared" ca="1" si="17"/>
        <v>NTR</v>
      </c>
      <c r="AE88" t="str">
        <f t="shared" ca="1" si="18"/>
        <v>NoTarg</v>
      </c>
      <c r="AF88" t="str">
        <f t="shared" ca="1" si="19"/>
        <v>NoWaive</v>
      </c>
      <c r="AG88" t="str">
        <f t="shared" ca="1" si="20"/>
        <v>NTR</v>
      </c>
    </row>
    <row r="89" spans="1:33" x14ac:dyDescent="0.3">
      <c r="A89">
        <f t="shared" si="14"/>
        <v>42166</v>
      </c>
      <c r="B89">
        <f t="shared" si="15"/>
        <v>42166</v>
      </c>
      <c r="I89" t="s">
        <v>123</v>
      </c>
      <c r="N89" t="s">
        <v>123</v>
      </c>
      <c r="O89" t="s">
        <v>123</v>
      </c>
      <c r="R89" s="2"/>
      <c r="S89" s="2"/>
      <c r="AD89" t="str">
        <f t="shared" ca="1" si="17"/>
        <v>NTR</v>
      </c>
      <c r="AE89" t="str">
        <f t="shared" ca="1" si="18"/>
        <v>NoTarg</v>
      </c>
      <c r="AF89" t="str">
        <f t="shared" ca="1" si="19"/>
        <v>NoWaive</v>
      </c>
      <c r="AG89" t="str">
        <f t="shared" ca="1" si="20"/>
        <v>NTR</v>
      </c>
    </row>
    <row r="90" spans="1:33" x14ac:dyDescent="0.3">
      <c r="A90">
        <f t="shared" si="14"/>
        <v>42166</v>
      </c>
      <c r="B90">
        <f t="shared" si="15"/>
        <v>42166</v>
      </c>
      <c r="I90" t="s">
        <v>123</v>
      </c>
      <c r="N90" t="s">
        <v>123</v>
      </c>
      <c r="O90" t="s">
        <v>123</v>
      </c>
      <c r="R90" s="2"/>
      <c r="S90" s="2"/>
      <c r="AD90" t="str">
        <f t="shared" ca="1" si="17"/>
        <v>NTR</v>
      </c>
      <c r="AE90" t="str">
        <f t="shared" ca="1" si="18"/>
        <v>NoTarg</v>
      </c>
      <c r="AF90" t="str">
        <f t="shared" ca="1" si="19"/>
        <v>NoWaive</v>
      </c>
      <c r="AG90" t="str">
        <f t="shared" ca="1" si="20"/>
        <v>NTR</v>
      </c>
    </row>
    <row r="91" spans="1:33" x14ac:dyDescent="0.3">
      <c r="I91" t="s">
        <v>123</v>
      </c>
      <c r="N91" t="s">
        <v>123</v>
      </c>
      <c r="O91" t="s">
        <v>123</v>
      </c>
      <c r="R91" s="2"/>
      <c r="S91" s="2"/>
      <c r="AD91" t="str">
        <f t="shared" ca="1" si="17"/>
        <v>NTR</v>
      </c>
      <c r="AE91" t="str">
        <f t="shared" ca="1" si="18"/>
        <v>NoTarg</v>
      </c>
      <c r="AF91" t="str">
        <f t="shared" ca="1" si="19"/>
        <v>NoWaive</v>
      </c>
      <c r="AG91" t="str">
        <f t="shared" ca="1" si="20"/>
        <v>NTR</v>
      </c>
    </row>
    <row r="92" spans="1:33" x14ac:dyDescent="0.3">
      <c r="I92" t="s">
        <v>123</v>
      </c>
      <c r="N92" t="s">
        <v>123</v>
      </c>
      <c r="O92" t="s">
        <v>123</v>
      </c>
      <c r="R92" s="2"/>
      <c r="S92" s="2"/>
      <c r="AD92" t="str">
        <f t="shared" ca="1" si="17"/>
        <v>NTR</v>
      </c>
      <c r="AE92" t="str">
        <f t="shared" ca="1" si="18"/>
        <v>NoTarg</v>
      </c>
      <c r="AF92" t="str">
        <f t="shared" ca="1" si="19"/>
        <v>NoWaive</v>
      </c>
      <c r="AG92" t="str">
        <f t="shared" ca="1" si="20"/>
        <v>NTR</v>
      </c>
    </row>
    <row r="93" spans="1:33" x14ac:dyDescent="0.3">
      <c r="I93" t="s">
        <v>123</v>
      </c>
      <c r="N93" t="s">
        <v>123</v>
      </c>
      <c r="O93" t="s">
        <v>123</v>
      </c>
      <c r="R93" s="2"/>
      <c r="S93" s="2"/>
      <c r="AD93" t="str">
        <f t="shared" ca="1" si="17"/>
        <v>NTR</v>
      </c>
      <c r="AE93" t="str">
        <f t="shared" ca="1" si="18"/>
        <v>NoTarg</v>
      </c>
      <c r="AF93" t="str">
        <f t="shared" ca="1" si="19"/>
        <v>NoWaive</v>
      </c>
      <c r="AG93" t="str">
        <f t="shared" ca="1" si="20"/>
        <v>NTR</v>
      </c>
    </row>
    <row r="94" spans="1:33" x14ac:dyDescent="0.3">
      <c r="I94" t="s">
        <v>123</v>
      </c>
      <c r="N94" t="s">
        <v>123</v>
      </c>
      <c r="O94" t="s">
        <v>123</v>
      </c>
      <c r="R94" s="2"/>
      <c r="S94" s="2"/>
    </row>
    <row r="95" spans="1:33" x14ac:dyDescent="0.3">
      <c r="I95" t="s">
        <v>123</v>
      </c>
      <c r="N95" t="s">
        <v>123</v>
      </c>
      <c r="O95" t="s">
        <v>123</v>
      </c>
      <c r="R95" s="2"/>
      <c r="S95" s="2"/>
    </row>
    <row r="96" spans="1:33" x14ac:dyDescent="0.3">
      <c r="O96" t="s">
        <v>123</v>
      </c>
      <c r="R96" s="2"/>
      <c r="S96" s="2"/>
    </row>
    <row r="97" spans="2:19" x14ac:dyDescent="0.3">
      <c r="R97" s="2"/>
      <c r="S97" s="2"/>
    </row>
    <row r="98" spans="2:19" x14ac:dyDescent="0.3">
      <c r="R98" s="2"/>
      <c r="S98" s="2"/>
    </row>
    <row r="99" spans="2:19" x14ac:dyDescent="0.3">
      <c r="R99" s="2"/>
      <c r="S99" s="2"/>
    </row>
    <row r="100" spans="2:19" x14ac:dyDescent="0.3">
      <c r="R100" s="2"/>
      <c r="S100" s="2"/>
    </row>
    <row r="103" spans="2:19" x14ac:dyDescent="0.3">
      <c r="B103">
        <f>SUBTOTAL(3,C2:C101)</f>
        <v>86</v>
      </c>
      <c r="J103" t="s">
        <v>440</v>
      </c>
    </row>
    <row r="104" spans="2:19" x14ac:dyDescent="0.3">
      <c r="F104" t="s">
        <v>153</v>
      </c>
      <c r="G104" t="str">
        <f>CONCATENATE(MID($J$103,11,5), " Report")</f>
        <v>02-14 Report</v>
      </c>
      <c r="J104" s="6">
        <v>42782</v>
      </c>
    </row>
    <row r="105" spans="2:19" x14ac:dyDescent="0.3">
      <c r="E105" t="s">
        <v>150</v>
      </c>
      <c r="F105">
        <f ca="1">COUNTIFS(J2:J81,"=NTR")</f>
        <v>80</v>
      </c>
      <c r="G105">
        <f t="shared" ref="G105:G111" ca="1" si="21">INDIRECT("'" &amp; $J$103 &amp; "'!$f" &amp; ROW())</f>
        <v>80</v>
      </c>
      <c r="J105" s="7">
        <f ca="1">TODAY()</f>
        <v>42902</v>
      </c>
    </row>
    <row r="106" spans="2:19" x14ac:dyDescent="0.3">
      <c r="E106" t="s">
        <v>151</v>
      </c>
      <c r="F106">
        <f>COUNTIFS(A2:A81,"&lt;3")</f>
        <v>16</v>
      </c>
      <c r="G106">
        <f t="shared" ca="1" si="21"/>
        <v>13</v>
      </c>
      <c r="J106" s="7"/>
    </row>
    <row r="107" spans="2:19" x14ac:dyDescent="0.3">
      <c r="E107" t="s">
        <v>157</v>
      </c>
      <c r="F107">
        <f>COUNTIFS(B2:B81,"&gt;7",B2:B81,"&lt;400")-11</f>
        <v>15</v>
      </c>
      <c r="G107">
        <f t="shared" ca="1" si="21"/>
        <v>5</v>
      </c>
    </row>
    <row r="108" spans="2:19" x14ac:dyDescent="0.3">
      <c r="E108" t="s">
        <v>152</v>
      </c>
      <c r="F108">
        <f>COUNTIFS(K2:K81,"=Waiver*")</f>
        <v>0</v>
      </c>
      <c r="G108">
        <f t="shared" ca="1" si="21"/>
        <v>0</v>
      </c>
    </row>
    <row r="109" spans="2:19" x14ac:dyDescent="0.3">
      <c r="E109" t="s">
        <v>158</v>
      </c>
      <c r="F109">
        <f>COUNTA(C2:C104)</f>
        <v>86</v>
      </c>
      <c r="G109">
        <f t="shared" ca="1" si="21"/>
        <v>85</v>
      </c>
    </row>
    <row r="110" spans="2:19" x14ac:dyDescent="0.3">
      <c r="E110" t="s">
        <v>159</v>
      </c>
      <c r="F110">
        <v>25</v>
      </c>
      <c r="G110">
        <f t="shared" ca="1" si="21"/>
        <v>25</v>
      </c>
    </row>
    <row r="111" spans="2:19" s="1" customFormat="1" x14ac:dyDescent="0.3">
      <c r="E111" s="1" t="s">
        <v>21</v>
      </c>
      <c r="F111" s="1">
        <f>COUNTIFS(P2:P95,$E111)</f>
        <v>13</v>
      </c>
      <c r="G111" s="1">
        <f t="shared" ca="1" si="21"/>
        <v>11</v>
      </c>
      <c r="M111" s="10" t="s">
        <v>160</v>
      </c>
    </row>
    <row r="113" spans="4:11" s="1" customFormat="1" x14ac:dyDescent="0.3"/>
    <row r="115" spans="4:11" s="1" customFormat="1" x14ac:dyDescent="0.3">
      <c r="D115" s="1" t="s">
        <v>3</v>
      </c>
      <c r="E115" t="s">
        <v>45</v>
      </c>
      <c r="F115" s="1">
        <f>COUNTIFS($E$2:$E$95,E115 &amp; "*")</f>
        <v>13</v>
      </c>
      <c r="G115" s="1">
        <f t="shared" ref="G115:G129" ca="1" si="22">INDIRECT("'" &amp; $J$103 &amp; "'!$f" &amp; ROW())</f>
        <v>12</v>
      </c>
      <c r="J115" s="10" t="s">
        <v>239</v>
      </c>
    </row>
    <row r="116" spans="4:11" x14ac:dyDescent="0.3">
      <c r="E116" t="s">
        <v>63</v>
      </c>
      <c r="F116" s="1">
        <f t="shared" ref="F116:F127" si="23">COUNTIFS($E$2:$E$95,E116 &amp; "*")</f>
        <v>7</v>
      </c>
      <c r="G116">
        <f t="shared" ca="1" si="22"/>
        <v>7</v>
      </c>
      <c r="J116" s="4" t="s">
        <v>238</v>
      </c>
    </row>
    <row r="117" spans="4:11" x14ac:dyDescent="0.3">
      <c r="E117" t="s">
        <v>70</v>
      </c>
      <c r="F117" s="1">
        <f t="shared" si="23"/>
        <v>3</v>
      </c>
      <c r="G117">
        <f t="shared" ca="1" si="22"/>
        <v>3</v>
      </c>
    </row>
    <row r="118" spans="4:11" x14ac:dyDescent="0.3">
      <c r="E118" t="s">
        <v>253</v>
      </c>
      <c r="F118" s="1">
        <f t="shared" si="23"/>
        <v>14</v>
      </c>
      <c r="G118">
        <f t="shared" ca="1" si="22"/>
        <v>10</v>
      </c>
    </row>
    <row r="119" spans="4:11" x14ac:dyDescent="0.3">
      <c r="E119" t="s">
        <v>48</v>
      </c>
      <c r="F119" s="1">
        <f t="shared" si="23"/>
        <v>1</v>
      </c>
      <c r="G119">
        <f t="shared" ca="1" si="22"/>
        <v>2</v>
      </c>
      <c r="J119" t="s">
        <v>161</v>
      </c>
    </row>
    <row r="120" spans="4:11" x14ac:dyDescent="0.3">
      <c r="E120" t="s">
        <v>215</v>
      </c>
      <c r="F120" s="1">
        <f t="shared" si="23"/>
        <v>1</v>
      </c>
      <c r="G120">
        <f t="shared" ca="1" si="22"/>
        <v>14</v>
      </c>
      <c r="J120" t="s">
        <v>162</v>
      </c>
    </row>
    <row r="121" spans="4:11" x14ac:dyDescent="0.3">
      <c r="E121" t="s">
        <v>28</v>
      </c>
      <c r="F121" s="1">
        <f t="shared" si="23"/>
        <v>14</v>
      </c>
      <c r="G121">
        <f t="shared" ca="1" si="22"/>
        <v>1</v>
      </c>
      <c r="J121" t="s">
        <v>163</v>
      </c>
    </row>
    <row r="122" spans="4:11" x14ac:dyDescent="0.3">
      <c r="E122" t="s">
        <v>260</v>
      </c>
      <c r="F122" s="1">
        <f t="shared" si="23"/>
        <v>1</v>
      </c>
      <c r="G122">
        <f t="shared" ca="1" si="22"/>
        <v>14</v>
      </c>
      <c r="J122" t="s">
        <v>164</v>
      </c>
    </row>
    <row r="123" spans="4:11" x14ac:dyDescent="0.3">
      <c r="E123" t="s">
        <v>42</v>
      </c>
      <c r="F123" s="1">
        <f t="shared" si="23"/>
        <v>5</v>
      </c>
      <c r="G123">
        <f t="shared" ca="1" si="22"/>
        <v>2</v>
      </c>
    </row>
    <row r="124" spans="4:11" x14ac:dyDescent="0.3">
      <c r="E124" t="s">
        <v>75</v>
      </c>
      <c r="F124" s="1">
        <f t="shared" si="23"/>
        <v>8</v>
      </c>
      <c r="G124">
        <f t="shared" ca="1" si="22"/>
        <v>1</v>
      </c>
      <c r="J124" s="4" t="s">
        <v>176</v>
      </c>
    </row>
    <row r="125" spans="4:11" x14ac:dyDescent="0.3">
      <c r="E125" t="s">
        <v>97</v>
      </c>
      <c r="F125" s="1">
        <f t="shared" si="23"/>
        <v>0</v>
      </c>
      <c r="G125">
        <f t="shared" ca="1" si="22"/>
        <v>1</v>
      </c>
    </row>
    <row r="126" spans="4:11" x14ac:dyDescent="0.3">
      <c r="E126" t="s">
        <v>230</v>
      </c>
      <c r="F126" s="1">
        <f t="shared" si="23"/>
        <v>1</v>
      </c>
      <c r="G126">
        <f t="shared" ca="1" si="22"/>
        <v>13</v>
      </c>
      <c r="J126" t="s">
        <v>204</v>
      </c>
      <c r="K126">
        <f>COUNTIFS(G2:G95, "p0")</f>
        <v>44</v>
      </c>
    </row>
    <row r="127" spans="4:11" x14ac:dyDescent="0.3">
      <c r="E127" t="s">
        <v>19</v>
      </c>
      <c r="F127" s="1">
        <f t="shared" si="23"/>
        <v>1</v>
      </c>
      <c r="G127">
        <f t="shared" ca="1" si="22"/>
        <v>5</v>
      </c>
      <c r="J127" t="s">
        <v>199</v>
      </c>
      <c r="K127">
        <f>COUNTIFS(G2:G95, "p1")</f>
        <v>8</v>
      </c>
    </row>
    <row r="128" spans="4:11" x14ac:dyDescent="0.3">
      <c r="E128" t="s">
        <v>86</v>
      </c>
      <c r="F128" s="1">
        <f>COUNTIFS($E$2:$E$95,E128 &amp; "*")</f>
        <v>11</v>
      </c>
      <c r="G128">
        <f t="shared" ca="1" si="22"/>
        <v>0</v>
      </c>
      <c r="J128" t="s">
        <v>200</v>
      </c>
      <c r="K128">
        <f>COUNTIFS(G2:G95, "p2")</f>
        <v>25</v>
      </c>
    </row>
    <row r="129" spans="4:11" x14ac:dyDescent="0.3">
      <c r="E129" t="s">
        <v>55</v>
      </c>
      <c r="F129" s="1">
        <f>COUNTIFS($E$2:$E$95,E129 &amp; "*")</f>
        <v>6</v>
      </c>
      <c r="G129">
        <f t="shared" ca="1" si="22"/>
        <v>85</v>
      </c>
      <c r="J129" t="s">
        <v>203</v>
      </c>
      <c r="K129">
        <f>COUNTIFS(G2:G95, "unspecified")</f>
        <v>9</v>
      </c>
    </row>
    <row r="131" spans="4:11" s="1" customFormat="1" x14ac:dyDescent="0.3">
      <c r="F131" s="1">
        <f>SUM(F115:F129)</f>
        <v>86</v>
      </c>
      <c r="K131" s="1">
        <f>SUM(K126:K129)</f>
        <v>86</v>
      </c>
    </row>
    <row r="132" spans="4:11" s="1" customFormat="1" x14ac:dyDescent="0.3"/>
    <row r="133" spans="4:11" s="1" customFormat="1" x14ac:dyDescent="0.3">
      <c r="E133"/>
      <c r="F133"/>
      <c r="G133"/>
    </row>
    <row r="134" spans="4:11" x14ac:dyDescent="0.3">
      <c r="J134" s="4" t="s">
        <v>393</v>
      </c>
    </row>
    <row r="135" spans="4:11" s="1" customFormat="1" x14ac:dyDescent="0.3">
      <c r="D135" t="s">
        <v>11</v>
      </c>
      <c r="E135"/>
      <c r="F135"/>
      <c r="G135"/>
    </row>
    <row r="136" spans="4:11" x14ac:dyDescent="0.3">
      <c r="D136" s="1"/>
      <c r="E136" s="1" t="s">
        <v>193</v>
      </c>
      <c r="F136" s="1">
        <f>COUNTIFS($S$2:$S$95,$E136)</f>
        <v>11</v>
      </c>
      <c r="G136" s="1">
        <f ca="1">INDIRECT("'" &amp; $J$103 &amp; "'!$f" &amp; ROW())</f>
        <v>13</v>
      </c>
    </row>
    <row r="137" spans="4:11" x14ac:dyDescent="0.3">
      <c r="D137" s="1"/>
      <c r="E137" s="1" t="s">
        <v>194</v>
      </c>
      <c r="F137" s="1">
        <f>COUNTIFS($S$2:$S$95,$E137)</f>
        <v>49</v>
      </c>
      <c r="G137" s="1">
        <f ca="1">INDIRECT("'" &amp; $J$103 &amp; "'!$f" &amp; ROW())</f>
        <v>45</v>
      </c>
      <c r="J137" s="4" t="s">
        <v>216</v>
      </c>
    </row>
    <row r="138" spans="4:11" x14ac:dyDescent="0.3">
      <c r="D138" s="1"/>
      <c r="E138" s="1" t="s">
        <v>195</v>
      </c>
      <c r="F138" s="1">
        <f>COUNTIFS($S$2:$S$95,$E138)</f>
        <v>26</v>
      </c>
      <c r="G138" s="1">
        <f ca="1">INDIRECT("'" &amp; $J$103 &amp; "'!$f" &amp; ROW())</f>
        <v>27</v>
      </c>
    </row>
    <row r="139" spans="4:11" x14ac:dyDescent="0.3">
      <c r="F139">
        <f>SUM(F136:F138)</f>
        <v>86</v>
      </c>
      <c r="G139">
        <f ca="1">INDIRECT("'" &amp; $J$103 &amp; "'!$f" &amp; ROW())</f>
        <v>85</v>
      </c>
    </row>
    <row r="140" spans="4:11" x14ac:dyDescent="0.3">
      <c r="D140" s="1"/>
      <c r="E140" s="1"/>
      <c r="F140" s="1"/>
      <c r="G140" s="1"/>
    </row>
    <row r="141" spans="4:11" x14ac:dyDescent="0.3">
      <c r="D141" t="s">
        <v>173</v>
      </c>
    </row>
    <row r="142" spans="4:11" s="1" customFormat="1" x14ac:dyDescent="0.3">
      <c r="D142"/>
      <c r="E142" t="s">
        <v>29</v>
      </c>
      <c r="F142">
        <f>COUNTIFS($U$2:$U$95,$E142)</f>
        <v>29</v>
      </c>
      <c r="G142">
        <f t="shared" ref="G142:G147" ca="1" si="24">INDIRECT("'" &amp; $J$103 &amp; "'!$f" &amp;ROW())</f>
        <v>29</v>
      </c>
      <c r="H142"/>
    </row>
    <row r="143" spans="4:11" x14ac:dyDescent="0.3">
      <c r="E143" t="s">
        <v>82</v>
      </c>
      <c r="F143">
        <f>COUNTIFS($U$2:$U$95,$E143)</f>
        <v>41</v>
      </c>
      <c r="G143">
        <f t="shared" ca="1" si="24"/>
        <v>43</v>
      </c>
    </row>
    <row r="144" spans="4:11" s="1" customFormat="1" x14ac:dyDescent="0.3">
      <c r="D144"/>
      <c r="E144" t="s">
        <v>43</v>
      </c>
      <c r="F144">
        <f>COUNTIFS($U$2:$U$95,$E144 &amp; "*")</f>
        <v>10</v>
      </c>
      <c r="G144">
        <f t="shared" ca="1" si="24"/>
        <v>9</v>
      </c>
      <c r="H144"/>
    </row>
    <row r="145" spans="4:8" x14ac:dyDescent="0.3">
      <c r="E145" t="s">
        <v>394</v>
      </c>
      <c r="F145">
        <f>COUNTIFS($U$2:$U$95,$E145 &amp; "*")</f>
        <v>2</v>
      </c>
      <c r="G145">
        <f t="shared" ca="1" si="24"/>
        <v>2</v>
      </c>
    </row>
    <row r="146" spans="4:8" x14ac:dyDescent="0.3">
      <c r="E146" t="s">
        <v>77</v>
      </c>
      <c r="F146">
        <f>COUNTIFS($U$2:$U$95,$E146 &amp; "*")</f>
        <v>2</v>
      </c>
      <c r="G146">
        <f t="shared" ca="1" si="24"/>
        <v>2</v>
      </c>
    </row>
    <row r="147" spans="4:8" x14ac:dyDescent="0.3">
      <c r="E147" t="s">
        <v>156</v>
      </c>
      <c r="F147">
        <f>COUNTIFS($U$2:$U$81,$E147)</f>
        <v>0</v>
      </c>
      <c r="G147">
        <f t="shared" ca="1" si="24"/>
        <v>0</v>
      </c>
    </row>
    <row r="148" spans="4:8" x14ac:dyDescent="0.3">
      <c r="E148" s="1"/>
      <c r="F148" s="1"/>
      <c r="G148" s="1"/>
      <c r="H148" s="1"/>
    </row>
    <row r="149" spans="4:8" s="1" customFormat="1" x14ac:dyDescent="0.3">
      <c r="D149"/>
      <c r="F149" s="1">
        <f>SUM(F142:F147)</f>
        <v>84</v>
      </c>
      <c r="G149" s="1">
        <f ca="1">SUM(G142:G147)</f>
        <v>85</v>
      </c>
    </row>
    <row r="150" spans="4:8" x14ac:dyDescent="0.3">
      <c r="D150" s="1"/>
      <c r="E150" s="1"/>
      <c r="F150" s="1"/>
      <c r="G150" s="1"/>
      <c r="H150" s="1"/>
    </row>
    <row r="151" spans="4:8" x14ac:dyDescent="0.3">
      <c r="D151" t="s">
        <v>174</v>
      </c>
    </row>
    <row r="152" spans="4:8" x14ac:dyDescent="0.3">
      <c r="E152" t="s">
        <v>276</v>
      </c>
      <c r="F152">
        <f>COUNTIFS($L$2:$L$95,$E152)</f>
        <v>5</v>
      </c>
      <c r="G152" t="str">
        <f t="shared" ref="G152:G165" ca="1" si="25">IFERROR(VLOOKUP($E152,INDIRECT("'"&amp;$J$103&amp;"'!$e$124:$g$130"),2,FALSE)," None Targeted")</f>
        <v xml:space="preserve"> None Targeted</v>
      </c>
    </row>
    <row r="153" spans="4:8" x14ac:dyDescent="0.3">
      <c r="E153" t="s">
        <v>278</v>
      </c>
      <c r="F153">
        <f>COUNTIFS($L$2:$L$95,$E153)</f>
        <v>8</v>
      </c>
      <c r="G153" t="str">
        <f t="shared" ca="1" si="25"/>
        <v xml:space="preserve"> None Targeted</v>
      </c>
    </row>
    <row r="154" spans="4:8" x14ac:dyDescent="0.3">
      <c r="F154">
        <f t="shared" ref="F154:F165" si="26">COUNTIFS($L$2:$L$81,$E154)</f>
        <v>0</v>
      </c>
      <c r="G154" t="str">
        <f t="shared" ca="1" si="25"/>
        <v xml:space="preserve"> None Targeted</v>
      </c>
    </row>
    <row r="155" spans="4:8" x14ac:dyDescent="0.3">
      <c r="F155">
        <f t="shared" si="26"/>
        <v>0</v>
      </c>
      <c r="G155" t="str">
        <f t="shared" ca="1" si="25"/>
        <v xml:space="preserve"> None Targeted</v>
      </c>
    </row>
    <row r="156" spans="4:8" x14ac:dyDescent="0.3">
      <c r="F156">
        <f t="shared" si="26"/>
        <v>0</v>
      </c>
      <c r="G156" t="str">
        <f t="shared" ca="1" si="25"/>
        <v xml:space="preserve"> None Targeted</v>
      </c>
    </row>
    <row r="157" spans="4:8" x14ac:dyDescent="0.3">
      <c r="F157">
        <f t="shared" si="26"/>
        <v>0</v>
      </c>
      <c r="G157" t="str">
        <f t="shared" ca="1" si="25"/>
        <v xml:space="preserve"> None Targeted</v>
      </c>
    </row>
    <row r="158" spans="4:8" x14ac:dyDescent="0.3">
      <c r="F158">
        <f t="shared" si="26"/>
        <v>0</v>
      </c>
      <c r="G158" t="str">
        <f t="shared" ca="1" si="25"/>
        <v xml:space="preserve"> None Targeted</v>
      </c>
    </row>
    <row r="159" spans="4:8" x14ac:dyDescent="0.3">
      <c r="F159">
        <f t="shared" si="26"/>
        <v>0</v>
      </c>
      <c r="G159" t="str">
        <f t="shared" ca="1" si="25"/>
        <v xml:space="preserve"> None Targeted</v>
      </c>
    </row>
    <row r="160" spans="4:8" x14ac:dyDescent="0.3">
      <c r="F160">
        <f t="shared" si="26"/>
        <v>0</v>
      </c>
      <c r="G160" t="str">
        <f t="shared" ca="1" si="25"/>
        <v xml:space="preserve"> None Targeted</v>
      </c>
    </row>
    <row r="161" spans="6:7" x14ac:dyDescent="0.3">
      <c r="F161">
        <f t="shared" si="26"/>
        <v>0</v>
      </c>
      <c r="G161" t="str">
        <f t="shared" ca="1" si="25"/>
        <v xml:space="preserve"> None Targeted</v>
      </c>
    </row>
    <row r="162" spans="6:7" x14ac:dyDescent="0.3">
      <c r="F162">
        <f t="shared" si="26"/>
        <v>0</v>
      </c>
      <c r="G162" t="str">
        <f t="shared" ca="1" si="25"/>
        <v xml:space="preserve"> None Targeted</v>
      </c>
    </row>
    <row r="163" spans="6:7" x14ac:dyDescent="0.3">
      <c r="F163">
        <f t="shared" si="26"/>
        <v>0</v>
      </c>
      <c r="G163" t="str">
        <f t="shared" ca="1" si="25"/>
        <v xml:space="preserve"> None Targeted</v>
      </c>
    </row>
    <row r="164" spans="6:7" x14ac:dyDescent="0.3">
      <c r="F164">
        <f t="shared" si="26"/>
        <v>0</v>
      </c>
      <c r="G164" t="str">
        <f t="shared" ca="1" si="25"/>
        <v xml:space="preserve"> None Targeted</v>
      </c>
    </row>
    <row r="165" spans="6:7" x14ac:dyDescent="0.3">
      <c r="F165">
        <f t="shared" si="26"/>
        <v>0</v>
      </c>
      <c r="G165" t="str">
        <f t="shared" ca="1" si="25"/>
        <v xml:space="preserve"> None Targeted</v>
      </c>
    </row>
  </sheetData>
  <autoFilter ref="A1:AG101"/>
  <conditionalFormatting sqref="E2:E100">
    <cfRule type="expression" dxfId="31" priority="4">
      <formula>IF(AND(E2 &lt;&gt; AD2, AD2 &lt;&gt; "NTR"), 1,0)</formula>
    </cfRule>
  </conditionalFormatting>
  <conditionalFormatting sqref="L2:L100">
    <cfRule type="expression" dxfId="30" priority="3">
      <formula>IF(AND(L2&lt;&gt;AE2,AE2 &lt;&gt; "---"),IF(AE2 &lt;&gt; "NoTarg",1,0),0)</formula>
    </cfRule>
  </conditionalFormatting>
  <conditionalFormatting sqref="K2:K100">
    <cfRule type="expression" dxfId="29" priority="2">
      <formula>IF(AND(K2 &lt;&gt; AF2, AF2 &lt;&gt; "NoWaive"), 1,0)</formula>
    </cfRule>
  </conditionalFormatting>
  <conditionalFormatting sqref="G2:G100">
    <cfRule type="expression" dxfId="28" priority="1">
      <formula>IF(AND(G2 &lt;&gt; AG2, AG2 &lt;&gt; "NTR"), 1,0)</formula>
    </cfRule>
  </conditionalFormatting>
  <conditionalFormatting sqref="A2:AZ500">
    <cfRule type="expression" dxfId="27" priority="5">
      <formula>MOD(ROW(),2)=0</formula>
    </cfRule>
  </conditionalFormatting>
  <hyperlinks>
    <hyperlink ref="J115" r:id="rId1"/>
    <hyperlink ref="J1" location="'bugs-2017-02-16'!K118" display="Prev Notes"/>
    <hyperlink ref="M111" location="'bugs-2017-02-16'!A2" display="Top"/>
    <hyperlink ref="J124" location="OverTime!A1" display="OverTime"/>
    <hyperlink ref="J116" r:id="rId2"/>
    <hyperlink ref="D24" r:id="rId3" display="moorthy.mm@hpe.com"/>
    <hyperlink ref="D15" r:id="rId4" display="gabriel.vicoveanu@hpe.com"/>
    <hyperlink ref="D3" r:id="rId5" display="akshay.ballal@hpe.com"/>
    <hyperlink ref="J137" r:id="rId6"/>
    <hyperlink ref="J134" r:id="rId7"/>
  </hyperlink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3249" r:id="rId11" name="Button 1">
              <controlPr defaultSize="0" print="0" autoFill="0" autoPict="0" macro="[0]!ClearFilters">
                <anchor moveWithCells="1" sizeWithCells="1">
                  <from>
                    <xdr:col>11</xdr:col>
                    <xdr:colOff>38100</xdr:colOff>
                    <xdr:row>110</xdr:row>
                    <xdr:rowOff>167640</xdr:rowOff>
                  </from>
                  <to>
                    <xdr:col>11</xdr:col>
                    <xdr:colOff>998220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0" r:id="rId12" name="Button 2">
              <controlPr defaultSize="0" print="0" autoFill="0" autoPict="0" macro="[0]!CopySheet">
                <anchor moveWithCells="1" sizeWithCells="1">
                  <from>
                    <xdr:col>13</xdr:col>
                    <xdr:colOff>175260</xdr:colOff>
                    <xdr:row>113</xdr:row>
                    <xdr:rowOff>144780</xdr:rowOff>
                  </from>
                  <to>
                    <xdr:col>13</xdr:col>
                    <xdr:colOff>1036320</xdr:colOff>
                    <xdr:row>114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1" r:id="rId13" name="Button 3">
              <controlPr defaultSize="0" print="0" autoFill="0" autoPict="0" macro="[0]!ClearFilters">
                <anchor moveWithCells="1" sizeWithCells="1">
                  <from>
                    <xdr:col>11</xdr:col>
                    <xdr:colOff>38100</xdr:colOff>
                    <xdr:row>110</xdr:row>
                    <xdr:rowOff>167640</xdr:rowOff>
                  </from>
                  <to>
                    <xdr:col>11</xdr:col>
                    <xdr:colOff>990600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2" r:id="rId14" name="Button 4">
              <controlPr defaultSize="0" print="0" autoFill="0" autoPict="0" macro="[0]!ForReview">
                <anchor moveWithCells="1" sizeWithCells="1">
                  <from>
                    <xdr:col>13</xdr:col>
                    <xdr:colOff>76200</xdr:colOff>
                    <xdr:row>112</xdr:row>
                    <xdr:rowOff>0</xdr:rowOff>
                  </from>
                  <to>
                    <xdr:col>13</xdr:col>
                    <xdr:colOff>1059180</xdr:colOff>
                    <xdr:row>113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3" r:id="rId15" name="Button 5">
              <controlPr defaultSize="0" print="0" autoFill="0" autoPict="0" macro="[0]!TargettedBuilds">
                <anchor moveWithCells="1" sizeWithCells="1">
                  <from>
                    <xdr:col>11</xdr:col>
                    <xdr:colOff>53340</xdr:colOff>
                    <xdr:row>112</xdr:row>
                    <xdr:rowOff>60960</xdr:rowOff>
                  </from>
                  <to>
                    <xdr:col>13</xdr:col>
                    <xdr:colOff>45720</xdr:colOff>
                    <xdr:row>113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4" r:id="rId16" name="Button 6">
              <controlPr defaultSize="0" print="0" autoFill="0" autoPict="0" macro="[0]!ClearFilters">
                <anchor moveWithCells="1" sizeWithCells="1">
                  <from>
                    <xdr:col>11</xdr:col>
                    <xdr:colOff>38100</xdr:colOff>
                    <xdr:row>110</xdr:row>
                    <xdr:rowOff>167640</xdr:rowOff>
                  </from>
                  <to>
                    <xdr:col>12</xdr:col>
                    <xdr:colOff>502920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5" r:id="rId17" name="Button 7">
              <controlPr defaultSize="0" print="0" autoFill="0" autoPict="0" macro="[0]!InPlay">
                <anchor moveWithCells="1" sizeWithCells="1">
                  <from>
                    <xdr:col>8</xdr:col>
                    <xdr:colOff>411480</xdr:colOff>
                    <xdr:row>110</xdr:row>
                    <xdr:rowOff>175260</xdr:rowOff>
                  </from>
                  <to>
                    <xdr:col>9</xdr:col>
                    <xdr:colOff>457200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6" r:id="rId18" name="Button 8">
              <controlPr defaultSize="0" print="0" autoFill="0" autoPict="0" macro="[0]!Waivers">
                <anchor moveWithCells="1" sizeWithCells="1">
                  <from>
                    <xdr:col>13</xdr:col>
                    <xdr:colOff>1150620</xdr:colOff>
                    <xdr:row>112</xdr:row>
                    <xdr:rowOff>0</xdr:rowOff>
                  </from>
                  <to>
                    <xdr:col>13</xdr:col>
                    <xdr:colOff>2095500</xdr:colOff>
                    <xdr:row>113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7" r:id="rId19" name="Button 9">
              <controlPr defaultSize="0" print="0" autoFill="0" autoPict="0" macro="[0]!FormatScrubSheet">
                <anchor moveWithCells="1" sizeWithCells="1">
                  <from>
                    <xdr:col>11</xdr:col>
                    <xdr:colOff>60960</xdr:colOff>
                    <xdr:row>113</xdr:row>
                    <xdr:rowOff>144780</xdr:rowOff>
                  </from>
                  <to>
                    <xdr:col>13</xdr:col>
                    <xdr:colOff>45720</xdr:colOff>
                    <xdr:row>115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8" r:id="rId20" name="Button 10">
              <controlPr defaultSize="0" print="0" autoFill="0" autoPict="0" macro="[0]!HideColumns">
                <anchor moveWithCells="1" sizeWithCells="1">
                  <from>
                    <xdr:col>11</xdr:col>
                    <xdr:colOff>45720</xdr:colOff>
                    <xdr:row>115</xdr:row>
                    <xdr:rowOff>129540</xdr:rowOff>
                  </from>
                  <to>
                    <xdr:col>12</xdr:col>
                    <xdr:colOff>502920</xdr:colOff>
                    <xdr:row>116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59" r:id="rId21" name="Button 11">
              <controlPr defaultSize="0" print="0" autoFill="0" autoPict="0" macro="[0]!UnHideColumns">
                <anchor moveWithCells="1" sizeWithCells="1">
                  <from>
                    <xdr:col>13</xdr:col>
                    <xdr:colOff>213360</xdr:colOff>
                    <xdr:row>116</xdr:row>
                    <xdr:rowOff>30480</xdr:rowOff>
                  </from>
                  <to>
                    <xdr:col>13</xdr:col>
                    <xdr:colOff>998220</xdr:colOff>
                    <xdr:row>117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3260" r:id="rId22" name="Button 12">
              <controlPr defaultSize="0" print="0" autoFill="0" autoPict="0" macro="[0]!P0bugs">
                <anchor moveWithCells="1" sizeWithCells="1">
                  <from>
                    <xdr:col>13</xdr:col>
                    <xdr:colOff>1181100</xdr:colOff>
                    <xdr:row>114</xdr:row>
                    <xdr:rowOff>0</xdr:rowOff>
                  </from>
                  <to>
                    <xdr:col>13</xdr:col>
                    <xdr:colOff>2446020</xdr:colOff>
                    <xdr:row>115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filterMode="1"/>
  <dimension ref="A1:AG165"/>
  <sheetViews>
    <sheetView zoomScale="62" zoomScaleNormal="62" workbookViewId="0">
      <pane ySplit="1" topLeftCell="A26" activePane="bottomLeft" state="frozen"/>
      <selection pane="bottomLeft" activeCell="J116" sqref="J116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21.44140625" customWidth="1"/>
    <col min="5" max="5" width="17.21875" customWidth="1"/>
    <col min="6" max="6" width="18.6640625" customWidth="1"/>
    <col min="7" max="7" width="5.109375" customWidth="1"/>
    <col min="8" max="8" width="20.88671875" bestFit="1" customWidth="1"/>
    <col min="9" max="9" width="21.77734375" customWidth="1"/>
    <col min="10" max="10" width="16.6640625" customWidth="1"/>
    <col min="11" max="11" width="12.44140625" customWidth="1"/>
    <col min="12" max="12" width="24.33203125" customWidth="1"/>
    <col min="13" max="13" width="94.5546875" customWidth="1"/>
    <col min="14" max="14" width="25.6640625" customWidth="1"/>
    <col min="15" max="15" width="18.77734375" customWidth="1"/>
    <col min="16" max="16" width="13.21875" customWidth="1"/>
    <col min="17" max="17" width="8.5546875" customWidth="1"/>
    <col min="18" max="18" width="10.88671875" customWidth="1"/>
    <col min="19" max="19" width="11.88671875" bestFit="1" customWidth="1"/>
    <col min="20" max="20" width="18.5546875" bestFit="1" customWidth="1"/>
    <col min="21" max="21" width="31.109375" bestFit="1" customWidth="1"/>
    <col min="22" max="22" width="29.109375" bestFit="1" customWidth="1"/>
    <col min="23" max="23" width="36.88671875" bestFit="1" customWidth="1"/>
    <col min="24" max="24" width="17" bestFit="1" customWidth="1"/>
    <col min="25" max="25" width="13.33203125" bestFit="1" customWidth="1"/>
    <col min="26" max="26" width="15.6640625" bestFit="1" customWidth="1"/>
    <col min="27" max="27" width="15.21875" customWidth="1"/>
    <col min="28" max="28" width="37.5546875" customWidth="1"/>
    <col min="29" max="29" width="4.33203125" customWidth="1"/>
    <col min="30" max="33" width="16.21875" bestFit="1" customWidth="1"/>
  </cols>
  <sheetData>
    <row r="1" spans="1:33" s="3" customFormat="1" x14ac:dyDescent="0.3">
      <c r="A1" s="3" t="s">
        <v>404</v>
      </c>
      <c r="B1" s="3" t="s">
        <v>121</v>
      </c>
      <c r="C1" s="3" t="s">
        <v>0</v>
      </c>
      <c r="D1" s="3" t="s">
        <v>1</v>
      </c>
      <c r="E1" s="3" t="str">
        <f>CONCATENATE("Product ",SUBTOTAL(3,E2:E95))</f>
        <v>Product 53</v>
      </c>
      <c r="F1" s="3" t="s">
        <v>4</v>
      </c>
      <c r="G1" s="3" t="s">
        <v>115</v>
      </c>
      <c r="H1" s="3" t="s">
        <v>14</v>
      </c>
      <c r="I1" s="3" t="str">
        <f>CONCATENATE(TEXT(J104,"dd-mmm")," Notes")</f>
        <v>14-Feb Notes</v>
      </c>
      <c r="J1" s="8" t="s">
        <v>137</v>
      </c>
      <c r="K1" s="3" t="s">
        <v>5</v>
      </c>
      <c r="L1" s="3" t="s">
        <v>6</v>
      </c>
      <c r="M1" s="3" t="s">
        <v>8</v>
      </c>
      <c r="N1" s="3" t="s">
        <v>9</v>
      </c>
      <c r="O1" s="3" t="s">
        <v>2</v>
      </c>
      <c r="P1" s="3" t="s">
        <v>7</v>
      </c>
      <c r="Q1" s="3" t="s">
        <v>373</v>
      </c>
      <c r="R1" s="3" t="s">
        <v>240</v>
      </c>
      <c r="S1" s="3" t="s">
        <v>11</v>
      </c>
      <c r="T1" s="3" t="s">
        <v>10</v>
      </c>
      <c r="U1" s="3" t="s">
        <v>16</v>
      </c>
      <c r="V1" s="3" t="s">
        <v>17</v>
      </c>
      <c r="W1" s="3" t="s">
        <v>241</v>
      </c>
      <c r="X1" s="3" t="s">
        <v>114</v>
      </c>
      <c r="Y1" s="3" t="s">
        <v>15</v>
      </c>
      <c r="Z1" s="3" t="s">
        <v>12</v>
      </c>
      <c r="AA1" s="3" t="s">
        <v>13</v>
      </c>
      <c r="AB1" s="3" t="s">
        <v>126</v>
      </c>
      <c r="AC1" s="3" t="s">
        <v>136</v>
      </c>
      <c r="AD1" s="3" t="s">
        <v>165</v>
      </c>
      <c r="AE1" s="3" t="s">
        <v>166</v>
      </c>
      <c r="AF1" s="3" t="s">
        <v>175</v>
      </c>
      <c r="AG1" s="3" t="s">
        <v>183</v>
      </c>
    </row>
    <row r="2" spans="1:33" hidden="1" x14ac:dyDescent="0.3">
      <c r="A2">
        <f t="shared" ref="A2:A33" si="0">DAYS360(Z2,$J$104)</f>
        <v>17</v>
      </c>
      <c r="B2">
        <f t="shared" ref="B2:B33" si="1">DAYS360(AA2,$J$104)</f>
        <v>7</v>
      </c>
      <c r="C2">
        <v>95124</v>
      </c>
      <c r="D2" t="s">
        <v>130</v>
      </c>
      <c r="E2" t="s">
        <v>45</v>
      </c>
      <c r="F2" t="s">
        <v>46</v>
      </c>
      <c r="G2" t="s">
        <v>156</v>
      </c>
      <c r="H2" t="s">
        <v>24</v>
      </c>
      <c r="I2" t="s">
        <v>123</v>
      </c>
      <c r="J2" t="str">
        <f t="shared" ref="J2:J33" ca="1" si="2">IFERROR(VLOOKUP($C2,INDIRECT("'" &amp; $J$103 &amp; "'!$C$2:$H$90"),7,FALSE),"NTR")</f>
        <v>NTR</v>
      </c>
      <c r="K2" t="s">
        <v>20</v>
      </c>
      <c r="L2" t="s">
        <v>20</v>
      </c>
      <c r="M2" t="s">
        <v>223</v>
      </c>
      <c r="O2" t="s">
        <v>101</v>
      </c>
      <c r="P2" t="s">
        <v>21</v>
      </c>
      <c r="R2" t="s">
        <v>269</v>
      </c>
      <c r="S2" t="s">
        <v>51</v>
      </c>
      <c r="T2" t="s">
        <v>35</v>
      </c>
      <c r="U2" t="s">
        <v>29</v>
      </c>
      <c r="V2" t="s">
        <v>54</v>
      </c>
      <c r="W2" t="s">
        <v>127</v>
      </c>
      <c r="X2" t="s">
        <v>103</v>
      </c>
      <c r="Z2" s="2">
        <v>42762.292384259257</v>
      </c>
      <c r="AA2" s="2">
        <v>42773.300312500003</v>
      </c>
      <c r="AC2">
        <v>23</v>
      </c>
      <c r="AD2" t="str">
        <f t="shared" ref="AD2:AD33" ca="1" si="3">IFERROR(VLOOKUP($C2,INDIRECT("'" &amp; $J$103 &amp; "'!$C$2:$K$90"),3,FALSE),"NTR")</f>
        <v>ADE</v>
      </c>
      <c r="AE2" t="str">
        <f t="shared" ref="AE2:AE33" ca="1" si="4">IFERROR(VLOOKUP($C2,INDIRECT("'" &amp; $J$103 &amp; "'!$C$2:$T$90"),10,FALSE),"NoTarg")</f>
        <v>---</v>
      </c>
      <c r="AF2" t="str">
        <f t="shared" ref="AF2:AF33" ca="1" si="5">IFERROR(VLOOKUP($C2,INDIRECT("'" &amp; $J$103 &amp; "'!$C$2:$K$90"),9,FALSE),"NoWaive")</f>
        <v>---</v>
      </c>
      <c r="AG2" t="str">
        <f t="shared" ref="AG2:AG33" ca="1" si="6">IFERROR(VLOOKUP($C2,INDIRECT("'" &amp; $J$103 &amp; "'!$C$2:$T$90"),5,FALSE),"NTR")</f>
        <v>unspecified</v>
      </c>
    </row>
    <row r="3" spans="1:33" x14ac:dyDescent="0.3">
      <c r="A3">
        <f t="shared" si="0"/>
        <v>8</v>
      </c>
      <c r="B3">
        <f t="shared" si="1"/>
        <v>0</v>
      </c>
      <c r="C3">
        <v>95476</v>
      </c>
      <c r="D3" t="s">
        <v>140</v>
      </c>
      <c r="E3" t="s">
        <v>45</v>
      </c>
      <c r="F3" t="s">
        <v>131</v>
      </c>
      <c r="G3" t="s">
        <v>184</v>
      </c>
      <c r="H3" t="s">
        <v>68</v>
      </c>
      <c r="I3" t="s">
        <v>123</v>
      </c>
      <c r="J3" t="str">
        <f t="shared" ca="1" si="2"/>
        <v>NTR</v>
      </c>
      <c r="K3" t="s">
        <v>20</v>
      </c>
      <c r="L3" t="s">
        <v>20</v>
      </c>
      <c r="M3" t="s">
        <v>228</v>
      </c>
      <c r="N3" t="s">
        <v>123</v>
      </c>
      <c r="O3" t="s">
        <v>400</v>
      </c>
      <c r="P3" t="s">
        <v>21</v>
      </c>
      <c r="R3" t="s">
        <v>269</v>
      </c>
      <c r="S3" t="s">
        <v>36</v>
      </c>
      <c r="T3" t="s">
        <v>22</v>
      </c>
      <c r="U3" t="s">
        <v>29</v>
      </c>
      <c r="V3" t="s">
        <v>44</v>
      </c>
      <c r="W3" t="s">
        <v>188</v>
      </c>
      <c r="X3" t="s">
        <v>20</v>
      </c>
      <c r="Y3" t="s">
        <v>73</v>
      </c>
      <c r="Z3" s="2">
        <v>42772.215717592589</v>
      </c>
      <c r="AA3" s="2">
        <v>42780.056967592594</v>
      </c>
      <c r="AC3">
        <v>16</v>
      </c>
      <c r="AD3" t="str">
        <f t="shared" ca="1" si="3"/>
        <v>ADE</v>
      </c>
      <c r="AE3" t="str">
        <f t="shared" ca="1" si="4"/>
        <v>---</v>
      </c>
      <c r="AF3" t="str">
        <f t="shared" ca="1" si="5"/>
        <v>---</v>
      </c>
      <c r="AG3" t="str">
        <f t="shared" ca="1" si="6"/>
        <v>P0</v>
      </c>
    </row>
    <row r="4" spans="1:33" x14ac:dyDescent="0.3">
      <c r="A4">
        <f t="shared" si="0"/>
        <v>234</v>
      </c>
      <c r="B4">
        <f t="shared" si="1"/>
        <v>24</v>
      </c>
      <c r="C4">
        <v>84873</v>
      </c>
      <c r="D4" t="s">
        <v>250</v>
      </c>
      <c r="E4" t="s">
        <v>45</v>
      </c>
      <c r="F4" t="s">
        <v>46</v>
      </c>
      <c r="G4" t="s">
        <v>184</v>
      </c>
      <c r="H4" t="s">
        <v>81</v>
      </c>
      <c r="I4" t="s">
        <v>123</v>
      </c>
      <c r="J4" t="str">
        <f t="shared" ca="1" si="2"/>
        <v>NTR</v>
      </c>
      <c r="K4" t="s">
        <v>20</v>
      </c>
      <c r="L4" t="s">
        <v>20</v>
      </c>
      <c r="M4" t="s">
        <v>293</v>
      </c>
      <c r="O4" t="s">
        <v>117</v>
      </c>
      <c r="P4" t="s">
        <v>82</v>
      </c>
      <c r="R4" t="s">
        <v>269</v>
      </c>
      <c r="S4" t="s">
        <v>36</v>
      </c>
      <c r="T4" t="s">
        <v>35</v>
      </c>
      <c r="U4" t="s">
        <v>82</v>
      </c>
      <c r="V4" t="s">
        <v>109</v>
      </c>
      <c r="W4" t="s">
        <v>250</v>
      </c>
      <c r="X4" t="s">
        <v>20</v>
      </c>
      <c r="Z4" s="2">
        <v>42541.490011574075</v>
      </c>
      <c r="AA4" s="2">
        <v>42755.03365740741</v>
      </c>
      <c r="AB4" t="s">
        <v>125</v>
      </c>
      <c r="AC4">
        <v>21</v>
      </c>
      <c r="AD4" t="str">
        <f t="shared" ca="1" si="3"/>
        <v>ADE</v>
      </c>
      <c r="AE4" t="str">
        <f t="shared" ca="1" si="4"/>
        <v>---</v>
      </c>
      <c r="AF4" t="str">
        <f t="shared" ca="1" si="5"/>
        <v>---</v>
      </c>
      <c r="AG4" t="str">
        <f t="shared" ca="1" si="6"/>
        <v>P0</v>
      </c>
    </row>
    <row r="5" spans="1:33" hidden="1" x14ac:dyDescent="0.3">
      <c r="A5">
        <f t="shared" si="0"/>
        <v>117</v>
      </c>
      <c r="B5">
        <f t="shared" si="1"/>
        <v>4</v>
      </c>
      <c r="C5">
        <v>90773</v>
      </c>
      <c r="D5" t="s">
        <v>56</v>
      </c>
      <c r="E5" t="s">
        <v>45</v>
      </c>
      <c r="F5" t="s">
        <v>46</v>
      </c>
      <c r="G5" t="s">
        <v>94</v>
      </c>
      <c r="H5" t="s">
        <v>30</v>
      </c>
      <c r="I5" t="s">
        <v>123</v>
      </c>
      <c r="J5" t="str">
        <f t="shared" ca="1" si="2"/>
        <v>NTR</v>
      </c>
      <c r="K5" t="s">
        <v>20</v>
      </c>
      <c r="L5" t="s">
        <v>20</v>
      </c>
      <c r="M5" t="s">
        <v>294</v>
      </c>
      <c r="P5" t="s">
        <v>82</v>
      </c>
      <c r="R5" t="s">
        <v>269</v>
      </c>
      <c r="S5" t="s">
        <v>36</v>
      </c>
      <c r="T5" t="s">
        <v>35</v>
      </c>
      <c r="U5" t="s">
        <v>29</v>
      </c>
      <c r="V5" t="s">
        <v>44</v>
      </c>
      <c r="W5" t="s">
        <v>272</v>
      </c>
      <c r="X5" t="s">
        <v>100</v>
      </c>
      <c r="Z5" s="2">
        <v>42660.272858796299</v>
      </c>
      <c r="AA5" s="2">
        <v>42776.101076388892</v>
      </c>
      <c r="AC5">
        <v>5</v>
      </c>
      <c r="AD5" t="str">
        <f t="shared" ca="1" si="3"/>
        <v>ADE</v>
      </c>
      <c r="AE5" t="str">
        <f t="shared" ca="1" si="4"/>
        <v>---</v>
      </c>
      <c r="AF5" t="str">
        <f t="shared" ca="1" si="5"/>
        <v>---</v>
      </c>
      <c r="AG5" t="str">
        <f t="shared" ca="1" si="6"/>
        <v>P2</v>
      </c>
    </row>
    <row r="6" spans="1:33" x14ac:dyDescent="0.3">
      <c r="A6">
        <f t="shared" si="0"/>
        <v>74</v>
      </c>
      <c r="B6">
        <f t="shared" si="1"/>
        <v>6</v>
      </c>
      <c r="C6">
        <v>93106</v>
      </c>
      <c r="D6" t="s">
        <v>58</v>
      </c>
      <c r="E6" t="s">
        <v>45</v>
      </c>
      <c r="F6" t="s">
        <v>46</v>
      </c>
      <c r="G6" t="s">
        <v>184</v>
      </c>
      <c r="H6" t="s">
        <v>245</v>
      </c>
      <c r="I6" t="s">
        <v>123</v>
      </c>
      <c r="J6" t="str">
        <f t="shared" ca="1" si="2"/>
        <v>NTR</v>
      </c>
      <c r="K6" t="s">
        <v>20</v>
      </c>
      <c r="L6" t="s">
        <v>20</v>
      </c>
      <c r="M6" t="s">
        <v>295</v>
      </c>
      <c r="P6" t="s">
        <v>82</v>
      </c>
      <c r="R6" t="s">
        <v>269</v>
      </c>
      <c r="S6" t="s">
        <v>36</v>
      </c>
      <c r="T6" t="s">
        <v>39</v>
      </c>
      <c r="U6" t="s">
        <v>82</v>
      </c>
      <c r="V6" t="s">
        <v>95</v>
      </c>
      <c r="W6" t="s">
        <v>272</v>
      </c>
      <c r="X6" t="s">
        <v>100</v>
      </c>
      <c r="Z6" s="2">
        <v>42704.326469907406</v>
      </c>
      <c r="AA6" s="2">
        <v>42774.037858796299</v>
      </c>
      <c r="AC6">
        <v>4</v>
      </c>
      <c r="AD6" t="str">
        <f t="shared" ca="1" si="3"/>
        <v>ADE</v>
      </c>
      <c r="AE6" t="str">
        <f t="shared" ca="1" si="4"/>
        <v>---</v>
      </c>
      <c r="AF6" t="str">
        <f t="shared" ca="1" si="5"/>
        <v>---</v>
      </c>
      <c r="AG6" t="str">
        <f t="shared" ca="1" si="6"/>
        <v>P0</v>
      </c>
    </row>
    <row r="7" spans="1:33" x14ac:dyDescent="0.3">
      <c r="A7">
        <f t="shared" si="0"/>
        <v>27</v>
      </c>
      <c r="B7">
        <f t="shared" si="1"/>
        <v>7</v>
      </c>
      <c r="C7">
        <v>94649</v>
      </c>
      <c r="D7" t="s">
        <v>59</v>
      </c>
      <c r="E7" t="s">
        <v>45</v>
      </c>
      <c r="F7" t="s">
        <v>46</v>
      </c>
      <c r="G7" t="s">
        <v>184</v>
      </c>
      <c r="H7" t="s">
        <v>81</v>
      </c>
      <c r="I7" t="s">
        <v>123</v>
      </c>
      <c r="J7" t="str">
        <f t="shared" ca="1" si="2"/>
        <v>NTR</v>
      </c>
      <c r="K7" t="s">
        <v>20</v>
      </c>
      <c r="L7" t="s">
        <v>20</v>
      </c>
      <c r="M7" t="s">
        <v>296</v>
      </c>
      <c r="P7" t="s">
        <v>82</v>
      </c>
      <c r="R7" t="s">
        <v>269</v>
      </c>
      <c r="S7" t="s">
        <v>23</v>
      </c>
      <c r="T7" t="s">
        <v>22</v>
      </c>
      <c r="U7" t="s">
        <v>82</v>
      </c>
      <c r="V7" t="s">
        <v>54</v>
      </c>
      <c r="W7" t="s">
        <v>297</v>
      </c>
      <c r="X7" t="s">
        <v>20</v>
      </c>
      <c r="Z7" s="2">
        <v>42752.184282407405</v>
      </c>
      <c r="AA7" s="2">
        <v>42773.080196759256</v>
      </c>
      <c r="AC7">
        <v>16</v>
      </c>
      <c r="AD7" t="str">
        <f t="shared" ca="1" si="3"/>
        <v>ADE</v>
      </c>
      <c r="AE7" t="str">
        <f t="shared" ca="1" si="4"/>
        <v>---</v>
      </c>
      <c r="AF7" t="str">
        <f t="shared" ca="1" si="5"/>
        <v>---</v>
      </c>
      <c r="AG7" t="str">
        <f t="shared" ca="1" si="6"/>
        <v>P0</v>
      </c>
    </row>
    <row r="8" spans="1:33" x14ac:dyDescent="0.3">
      <c r="A8">
        <f t="shared" si="0"/>
        <v>27</v>
      </c>
      <c r="B8">
        <f t="shared" si="1"/>
        <v>7</v>
      </c>
      <c r="C8">
        <v>94665</v>
      </c>
      <c r="D8" t="s">
        <v>251</v>
      </c>
      <c r="E8" t="s">
        <v>45</v>
      </c>
      <c r="F8" t="s">
        <v>55</v>
      </c>
      <c r="G8" t="s">
        <v>184</v>
      </c>
      <c r="H8" t="s">
        <v>68</v>
      </c>
      <c r="I8" t="s">
        <v>123</v>
      </c>
      <c r="J8" t="str">
        <f t="shared" ca="1" si="2"/>
        <v>NTR</v>
      </c>
      <c r="K8" t="s">
        <v>20</v>
      </c>
      <c r="L8" t="s">
        <v>20</v>
      </c>
      <c r="M8" t="s">
        <v>298</v>
      </c>
      <c r="P8" t="s">
        <v>82</v>
      </c>
      <c r="R8" t="s">
        <v>269</v>
      </c>
      <c r="S8" t="s">
        <v>36</v>
      </c>
      <c r="T8" t="s">
        <v>35</v>
      </c>
      <c r="U8" t="s">
        <v>82</v>
      </c>
      <c r="V8" t="s">
        <v>95</v>
      </c>
      <c r="W8" t="s">
        <v>145</v>
      </c>
      <c r="X8" t="s">
        <v>20</v>
      </c>
      <c r="Y8" t="s">
        <v>192</v>
      </c>
      <c r="Z8" s="2">
        <v>42752.942291666666</v>
      </c>
      <c r="AA8" s="2">
        <v>42773.968009259261</v>
      </c>
      <c r="AC8">
        <v>7</v>
      </c>
      <c r="AD8" t="str">
        <f t="shared" ca="1" si="3"/>
        <v>ADE</v>
      </c>
      <c r="AE8" t="str">
        <f t="shared" ca="1" si="4"/>
        <v>---</v>
      </c>
      <c r="AF8" t="str">
        <f t="shared" ca="1" si="5"/>
        <v>---</v>
      </c>
      <c r="AG8" t="str">
        <f t="shared" ca="1" si="6"/>
        <v>P0</v>
      </c>
    </row>
    <row r="9" spans="1:33" x14ac:dyDescent="0.3">
      <c r="A9">
        <f t="shared" si="0"/>
        <v>20</v>
      </c>
      <c r="B9">
        <f t="shared" si="1"/>
        <v>1</v>
      </c>
      <c r="C9">
        <v>94935</v>
      </c>
      <c r="D9" t="s">
        <v>110</v>
      </c>
      <c r="E9" t="s">
        <v>45</v>
      </c>
      <c r="F9" t="s">
        <v>55</v>
      </c>
      <c r="G9" t="s">
        <v>184</v>
      </c>
      <c r="H9" t="s">
        <v>81</v>
      </c>
      <c r="I9" t="s">
        <v>123</v>
      </c>
      <c r="J9" t="str">
        <f t="shared" ca="1" si="2"/>
        <v>NTR</v>
      </c>
      <c r="K9" t="s">
        <v>20</v>
      </c>
      <c r="L9" t="s">
        <v>20</v>
      </c>
      <c r="M9" t="s">
        <v>299</v>
      </c>
      <c r="P9" t="s">
        <v>82</v>
      </c>
      <c r="R9" t="s">
        <v>269</v>
      </c>
      <c r="S9" t="s">
        <v>36</v>
      </c>
      <c r="T9" t="s">
        <v>35</v>
      </c>
      <c r="U9" t="s">
        <v>82</v>
      </c>
      <c r="V9" t="s">
        <v>95</v>
      </c>
      <c r="W9" t="s">
        <v>300</v>
      </c>
      <c r="X9" t="s">
        <v>20</v>
      </c>
      <c r="Z9" s="2">
        <v>42759.00984953704</v>
      </c>
      <c r="AA9" s="2">
        <v>42779.923275462963</v>
      </c>
      <c r="AC9">
        <v>7</v>
      </c>
      <c r="AD9" t="str">
        <f t="shared" ca="1" si="3"/>
        <v>ADE</v>
      </c>
      <c r="AE9" t="str">
        <f t="shared" ca="1" si="4"/>
        <v>---</v>
      </c>
      <c r="AF9" t="str">
        <f t="shared" ca="1" si="5"/>
        <v>---</v>
      </c>
      <c r="AG9" t="str">
        <f t="shared" ca="1" si="6"/>
        <v>P0</v>
      </c>
    </row>
    <row r="10" spans="1:33" x14ac:dyDescent="0.3">
      <c r="A10">
        <f t="shared" si="0"/>
        <v>20</v>
      </c>
      <c r="B10">
        <f t="shared" si="1"/>
        <v>7</v>
      </c>
      <c r="C10">
        <v>94952</v>
      </c>
      <c r="D10" t="s">
        <v>251</v>
      </c>
      <c r="E10" t="s">
        <v>45</v>
      </c>
      <c r="F10" t="s">
        <v>55</v>
      </c>
      <c r="G10" t="s">
        <v>184</v>
      </c>
      <c r="H10" t="s">
        <v>68</v>
      </c>
      <c r="I10" t="s">
        <v>123</v>
      </c>
      <c r="J10" t="str">
        <f t="shared" ca="1" si="2"/>
        <v>NTR</v>
      </c>
      <c r="K10" t="s">
        <v>20</v>
      </c>
      <c r="L10" t="s">
        <v>20</v>
      </c>
      <c r="M10" t="s">
        <v>301</v>
      </c>
      <c r="P10" t="s">
        <v>82</v>
      </c>
      <c r="R10" t="s">
        <v>269</v>
      </c>
      <c r="S10" t="s">
        <v>36</v>
      </c>
      <c r="T10" t="s">
        <v>35</v>
      </c>
      <c r="U10" t="s">
        <v>82</v>
      </c>
      <c r="V10" t="s">
        <v>95</v>
      </c>
      <c r="W10" t="s">
        <v>145</v>
      </c>
      <c r="X10" t="s">
        <v>20</v>
      </c>
      <c r="Y10" t="s">
        <v>192</v>
      </c>
      <c r="Z10" s="2">
        <v>42759.143217592595</v>
      </c>
      <c r="AA10" s="2">
        <v>42773.449108796296</v>
      </c>
      <c r="AC10">
        <v>3</v>
      </c>
      <c r="AD10" t="str">
        <f t="shared" ca="1" si="3"/>
        <v>ADE</v>
      </c>
      <c r="AE10" t="str">
        <f t="shared" ca="1" si="4"/>
        <v>---</v>
      </c>
      <c r="AF10" t="str">
        <f t="shared" ca="1" si="5"/>
        <v>---</v>
      </c>
      <c r="AG10" t="str">
        <f t="shared" ca="1" si="6"/>
        <v>P0</v>
      </c>
    </row>
    <row r="11" spans="1:33" x14ac:dyDescent="0.3">
      <c r="A11">
        <f t="shared" si="0"/>
        <v>19</v>
      </c>
      <c r="B11">
        <f t="shared" si="1"/>
        <v>7</v>
      </c>
      <c r="C11">
        <v>95010</v>
      </c>
      <c r="D11" t="s">
        <v>251</v>
      </c>
      <c r="E11" t="s">
        <v>45</v>
      </c>
      <c r="F11" t="s">
        <v>55</v>
      </c>
      <c r="G11" t="s">
        <v>184</v>
      </c>
      <c r="H11" t="s">
        <v>81</v>
      </c>
      <c r="I11" t="s">
        <v>123</v>
      </c>
      <c r="J11" t="str">
        <f t="shared" ca="1" si="2"/>
        <v>NTR</v>
      </c>
      <c r="K11" t="s">
        <v>20</v>
      </c>
      <c r="L11" t="s">
        <v>20</v>
      </c>
      <c r="M11" t="s">
        <v>302</v>
      </c>
      <c r="P11" t="s">
        <v>82</v>
      </c>
      <c r="R11" t="s">
        <v>269</v>
      </c>
      <c r="S11" t="s">
        <v>36</v>
      </c>
      <c r="T11" t="s">
        <v>35</v>
      </c>
      <c r="U11" t="s">
        <v>82</v>
      </c>
      <c r="V11" t="s">
        <v>95</v>
      </c>
      <c r="W11" t="s">
        <v>145</v>
      </c>
      <c r="X11" t="s">
        <v>20</v>
      </c>
      <c r="Z11" s="2">
        <v>42760.091064814813</v>
      </c>
      <c r="AA11" s="2">
        <v>42773.449907407405</v>
      </c>
      <c r="AC11">
        <v>6</v>
      </c>
      <c r="AD11" t="str">
        <f t="shared" ca="1" si="3"/>
        <v>ADE</v>
      </c>
      <c r="AE11" t="str">
        <f t="shared" ca="1" si="4"/>
        <v>---</v>
      </c>
      <c r="AF11" t="str">
        <f t="shared" ca="1" si="5"/>
        <v>---</v>
      </c>
      <c r="AG11" t="str">
        <f t="shared" ca="1" si="6"/>
        <v>P0</v>
      </c>
    </row>
    <row r="12" spans="1:33" x14ac:dyDescent="0.3">
      <c r="A12">
        <f t="shared" si="0"/>
        <v>18</v>
      </c>
      <c r="B12">
        <f t="shared" si="1"/>
        <v>12</v>
      </c>
      <c r="C12">
        <v>95080</v>
      </c>
      <c r="D12" t="s">
        <v>140</v>
      </c>
      <c r="E12" t="s">
        <v>45</v>
      </c>
      <c r="F12" t="s">
        <v>131</v>
      </c>
      <c r="G12" t="s">
        <v>184</v>
      </c>
      <c r="H12" t="s">
        <v>245</v>
      </c>
      <c r="I12" t="s">
        <v>123</v>
      </c>
      <c r="J12" t="str">
        <f t="shared" ca="1" si="2"/>
        <v>NTR</v>
      </c>
      <c r="K12" t="s">
        <v>20</v>
      </c>
      <c r="L12" t="s">
        <v>276</v>
      </c>
      <c r="M12" t="s">
        <v>303</v>
      </c>
      <c r="O12" t="s">
        <v>178</v>
      </c>
      <c r="P12" t="s">
        <v>82</v>
      </c>
      <c r="R12" t="s">
        <v>269</v>
      </c>
      <c r="S12" t="s">
        <v>36</v>
      </c>
      <c r="T12" t="s">
        <v>22</v>
      </c>
      <c r="U12" t="s">
        <v>29</v>
      </c>
      <c r="V12" t="s">
        <v>107</v>
      </c>
      <c r="W12" t="s">
        <v>140</v>
      </c>
      <c r="X12" t="s">
        <v>20</v>
      </c>
      <c r="Z12" s="2">
        <v>42761.819432870368</v>
      </c>
      <c r="AA12" s="2">
        <v>42768.339143518519</v>
      </c>
      <c r="AC12">
        <v>1</v>
      </c>
      <c r="AD12" t="str">
        <f t="shared" ca="1" si="3"/>
        <v>ADE</v>
      </c>
      <c r="AE12" t="str">
        <f t="shared" ca="1" si="4"/>
        <v>Avitus_1.4.0.55-20170215</v>
      </c>
      <c r="AF12" t="str">
        <f t="shared" ca="1" si="5"/>
        <v>---</v>
      </c>
      <c r="AG12" t="str">
        <f t="shared" ca="1" si="6"/>
        <v>P0</v>
      </c>
    </row>
    <row r="13" spans="1:33" hidden="1" x14ac:dyDescent="0.3">
      <c r="A13">
        <f t="shared" si="0"/>
        <v>6</v>
      </c>
      <c r="B13">
        <f t="shared" si="1"/>
        <v>0</v>
      </c>
      <c r="C13">
        <v>95630</v>
      </c>
      <c r="D13" t="s">
        <v>248</v>
      </c>
      <c r="E13" t="s">
        <v>45</v>
      </c>
      <c r="F13" t="s">
        <v>55</v>
      </c>
      <c r="G13" t="s">
        <v>94</v>
      </c>
      <c r="H13" t="s">
        <v>249</v>
      </c>
      <c r="I13" t="s">
        <v>123</v>
      </c>
      <c r="J13" t="str">
        <f t="shared" ca="1" si="2"/>
        <v>NTR</v>
      </c>
      <c r="K13" t="s">
        <v>20</v>
      </c>
      <c r="L13" t="s">
        <v>20</v>
      </c>
      <c r="M13" t="s">
        <v>289</v>
      </c>
      <c r="P13" t="s">
        <v>82</v>
      </c>
      <c r="R13" t="s">
        <v>269</v>
      </c>
      <c r="S13" t="s">
        <v>51</v>
      </c>
      <c r="T13" t="s">
        <v>39</v>
      </c>
      <c r="U13" t="s">
        <v>82</v>
      </c>
      <c r="V13" t="s">
        <v>95</v>
      </c>
      <c r="W13" t="s">
        <v>290</v>
      </c>
      <c r="X13" t="s">
        <v>20</v>
      </c>
      <c r="Z13" s="2">
        <v>42774.405694444446</v>
      </c>
      <c r="AA13" s="2">
        <v>42780.191840277781</v>
      </c>
      <c r="AC13">
        <v>4</v>
      </c>
      <c r="AD13" t="str">
        <f t="shared" ca="1" si="3"/>
        <v>ADE</v>
      </c>
      <c r="AE13" t="str">
        <f t="shared" ca="1" si="4"/>
        <v>---</v>
      </c>
      <c r="AF13" t="str">
        <f t="shared" ca="1" si="5"/>
        <v>---</v>
      </c>
      <c r="AG13" t="str">
        <f t="shared" ca="1" si="6"/>
        <v>P2</v>
      </c>
    </row>
    <row r="14" spans="1:33" x14ac:dyDescent="0.3">
      <c r="A14">
        <f t="shared" si="0"/>
        <v>61</v>
      </c>
      <c r="B14">
        <f t="shared" si="1"/>
        <v>1</v>
      </c>
      <c r="C14">
        <v>93678</v>
      </c>
      <c r="D14" t="s">
        <v>138</v>
      </c>
      <c r="E14" t="s">
        <v>63</v>
      </c>
      <c r="F14" t="s">
        <v>120</v>
      </c>
      <c r="G14" t="s">
        <v>184</v>
      </c>
      <c r="H14" t="s">
        <v>68</v>
      </c>
      <c r="I14" t="s">
        <v>123</v>
      </c>
      <c r="J14" t="str">
        <f t="shared" ca="1" si="2"/>
        <v>NTR</v>
      </c>
      <c r="K14" t="s">
        <v>20</v>
      </c>
      <c r="L14" t="s">
        <v>20</v>
      </c>
      <c r="M14" t="s">
        <v>227</v>
      </c>
      <c r="P14" t="s">
        <v>21</v>
      </c>
      <c r="R14" t="s">
        <v>269</v>
      </c>
      <c r="S14" t="s">
        <v>23</v>
      </c>
      <c r="T14" t="s">
        <v>22</v>
      </c>
      <c r="U14" t="s">
        <v>29</v>
      </c>
      <c r="V14" t="s">
        <v>54</v>
      </c>
      <c r="W14" t="s">
        <v>277</v>
      </c>
      <c r="X14" t="s">
        <v>20</v>
      </c>
      <c r="Y14" t="s">
        <v>119</v>
      </c>
      <c r="Z14" s="2">
        <v>42717.35297453704</v>
      </c>
      <c r="AA14" s="2">
        <v>42779.326736111114</v>
      </c>
      <c r="AB14" t="s">
        <v>125</v>
      </c>
      <c r="AC14">
        <v>20</v>
      </c>
      <c r="AD14" t="str">
        <f t="shared" ca="1" si="3"/>
        <v>AvatarFS</v>
      </c>
      <c r="AE14" t="str">
        <f t="shared" ca="1" si="4"/>
        <v>---</v>
      </c>
      <c r="AF14" t="str">
        <f t="shared" ca="1" si="5"/>
        <v>---</v>
      </c>
      <c r="AG14" t="str">
        <f t="shared" ca="1" si="6"/>
        <v>P0</v>
      </c>
    </row>
    <row r="15" spans="1:33" x14ac:dyDescent="0.3">
      <c r="A15">
        <f t="shared" si="0"/>
        <v>275</v>
      </c>
      <c r="B15">
        <f t="shared" si="1"/>
        <v>6</v>
      </c>
      <c r="C15">
        <v>82492</v>
      </c>
      <c r="D15" t="s">
        <v>99</v>
      </c>
      <c r="E15" t="s">
        <v>63</v>
      </c>
      <c r="F15" t="s">
        <v>64</v>
      </c>
      <c r="G15" t="s">
        <v>184</v>
      </c>
      <c r="H15" t="s">
        <v>245</v>
      </c>
      <c r="I15" t="s">
        <v>123</v>
      </c>
      <c r="J15" t="str">
        <f t="shared" ca="1" si="2"/>
        <v>NTR</v>
      </c>
      <c r="K15" t="s">
        <v>20</v>
      </c>
      <c r="L15" t="s">
        <v>20</v>
      </c>
      <c r="M15" t="s">
        <v>304</v>
      </c>
      <c r="P15" t="s">
        <v>82</v>
      </c>
      <c r="R15" t="s">
        <v>269</v>
      </c>
      <c r="S15" t="s">
        <v>36</v>
      </c>
      <c r="T15" t="s">
        <v>35</v>
      </c>
      <c r="U15" t="s">
        <v>43</v>
      </c>
      <c r="V15" t="s">
        <v>65</v>
      </c>
      <c r="W15" t="s">
        <v>62</v>
      </c>
      <c r="X15" t="s">
        <v>100</v>
      </c>
      <c r="Z15" s="2">
        <v>42499.097928240742</v>
      </c>
      <c r="AA15" s="2">
        <v>42774.03802083333</v>
      </c>
      <c r="AC15">
        <v>9</v>
      </c>
      <c r="AD15" t="str">
        <f t="shared" ca="1" si="3"/>
        <v>AvatarFS</v>
      </c>
      <c r="AE15" t="str">
        <f t="shared" ca="1" si="4"/>
        <v>---</v>
      </c>
      <c r="AF15" t="str">
        <f t="shared" ca="1" si="5"/>
        <v>---</v>
      </c>
      <c r="AG15" t="str">
        <f t="shared" ca="1" si="6"/>
        <v>P0</v>
      </c>
    </row>
    <row r="16" spans="1:33" x14ac:dyDescent="0.3">
      <c r="A16">
        <f t="shared" si="0"/>
        <v>96</v>
      </c>
      <c r="B16">
        <f t="shared" si="1"/>
        <v>6</v>
      </c>
      <c r="C16">
        <v>91980</v>
      </c>
      <c r="D16" t="s">
        <v>110</v>
      </c>
      <c r="E16" t="s">
        <v>63</v>
      </c>
      <c r="F16" t="s">
        <v>66</v>
      </c>
      <c r="G16" t="s">
        <v>184</v>
      </c>
      <c r="H16" t="s">
        <v>245</v>
      </c>
      <c r="I16" t="s">
        <v>123</v>
      </c>
      <c r="J16" t="str">
        <f t="shared" ca="1" si="2"/>
        <v>NTR</v>
      </c>
      <c r="K16" t="s">
        <v>20</v>
      </c>
      <c r="L16" t="s">
        <v>20</v>
      </c>
      <c r="M16" t="s">
        <v>305</v>
      </c>
      <c r="P16" t="s">
        <v>82</v>
      </c>
      <c r="R16" t="s">
        <v>269</v>
      </c>
      <c r="S16" t="s">
        <v>36</v>
      </c>
      <c r="T16" t="s">
        <v>35</v>
      </c>
      <c r="U16" t="s">
        <v>29</v>
      </c>
      <c r="V16" t="s">
        <v>90</v>
      </c>
      <c r="W16" t="s">
        <v>62</v>
      </c>
      <c r="X16" t="s">
        <v>20</v>
      </c>
      <c r="Z16" s="2">
        <v>42682.147974537038</v>
      </c>
      <c r="AA16" s="2">
        <v>42774.037766203706</v>
      </c>
      <c r="AC16">
        <v>6</v>
      </c>
      <c r="AD16" t="str">
        <f t="shared" ca="1" si="3"/>
        <v>AvatarFS</v>
      </c>
      <c r="AE16" t="str">
        <f t="shared" ca="1" si="4"/>
        <v>---</v>
      </c>
      <c r="AF16" t="str">
        <f t="shared" ca="1" si="5"/>
        <v>---</v>
      </c>
      <c r="AG16" t="str">
        <f t="shared" ca="1" si="6"/>
        <v>P0</v>
      </c>
    </row>
    <row r="17" spans="1:33" x14ac:dyDescent="0.3">
      <c r="A17">
        <f t="shared" si="0"/>
        <v>82</v>
      </c>
      <c r="B17">
        <f t="shared" si="1"/>
        <v>5</v>
      </c>
      <c r="C17">
        <v>92712</v>
      </c>
      <c r="D17" t="s">
        <v>169</v>
      </c>
      <c r="E17" t="s">
        <v>63</v>
      </c>
      <c r="F17" t="s">
        <v>66</v>
      </c>
      <c r="G17" t="s">
        <v>184</v>
      </c>
      <c r="H17" t="s">
        <v>245</v>
      </c>
      <c r="I17" t="s">
        <v>123</v>
      </c>
      <c r="J17" t="str">
        <f t="shared" ca="1" si="2"/>
        <v>NTR</v>
      </c>
      <c r="K17" t="s">
        <v>20</v>
      </c>
      <c r="L17" t="s">
        <v>276</v>
      </c>
      <c r="M17" t="s">
        <v>306</v>
      </c>
      <c r="P17" t="s">
        <v>82</v>
      </c>
      <c r="R17" t="s">
        <v>269</v>
      </c>
      <c r="S17" t="s">
        <v>36</v>
      </c>
      <c r="T17" t="s">
        <v>22</v>
      </c>
      <c r="U17" t="s">
        <v>29</v>
      </c>
      <c r="V17" t="s">
        <v>90</v>
      </c>
      <c r="W17" t="s">
        <v>62</v>
      </c>
      <c r="X17" t="s">
        <v>20</v>
      </c>
      <c r="Z17" s="2">
        <v>42696.25440972222</v>
      </c>
      <c r="AA17" s="2">
        <v>42775.975046296298</v>
      </c>
      <c r="AC17">
        <v>6</v>
      </c>
      <c r="AD17" t="str">
        <f t="shared" ca="1" si="3"/>
        <v>AvatarFS</v>
      </c>
      <c r="AE17" t="str">
        <f t="shared" ca="1" si="4"/>
        <v>Avitus_1.4.0.55-20170215</v>
      </c>
      <c r="AF17" t="str">
        <f t="shared" ca="1" si="5"/>
        <v>---</v>
      </c>
      <c r="AG17" t="str">
        <f t="shared" ca="1" si="6"/>
        <v>P0</v>
      </c>
    </row>
    <row r="18" spans="1:33" x14ac:dyDescent="0.3">
      <c r="A18">
        <f t="shared" si="0"/>
        <v>76</v>
      </c>
      <c r="B18">
        <f t="shared" si="1"/>
        <v>6</v>
      </c>
      <c r="C18">
        <v>92985</v>
      </c>
      <c r="D18" t="s">
        <v>104</v>
      </c>
      <c r="E18" t="s">
        <v>63</v>
      </c>
      <c r="F18" t="s">
        <v>64</v>
      </c>
      <c r="G18" t="s">
        <v>184</v>
      </c>
      <c r="H18" t="s">
        <v>245</v>
      </c>
      <c r="I18" t="s">
        <v>123</v>
      </c>
      <c r="J18" t="str">
        <f t="shared" ca="1" si="2"/>
        <v>NTR</v>
      </c>
      <c r="K18" t="s">
        <v>20</v>
      </c>
      <c r="L18" t="s">
        <v>276</v>
      </c>
      <c r="M18" t="s">
        <v>307</v>
      </c>
      <c r="P18" t="s">
        <v>82</v>
      </c>
      <c r="R18" t="s">
        <v>269</v>
      </c>
      <c r="S18" t="s">
        <v>36</v>
      </c>
      <c r="T18" t="s">
        <v>22</v>
      </c>
      <c r="U18" t="s">
        <v>29</v>
      </c>
      <c r="V18" t="s">
        <v>95</v>
      </c>
      <c r="W18" t="s">
        <v>62</v>
      </c>
      <c r="X18" t="s">
        <v>20</v>
      </c>
      <c r="Z18" s="2">
        <v>42702.945590277777</v>
      </c>
      <c r="AA18" s="2">
        <v>42774.279618055552</v>
      </c>
      <c r="AC18">
        <v>5</v>
      </c>
      <c r="AD18" t="str">
        <f t="shared" ca="1" si="3"/>
        <v>AvatarFS</v>
      </c>
      <c r="AE18" t="str">
        <f t="shared" ca="1" si="4"/>
        <v>Avitus_1.4.0.55-20170215</v>
      </c>
      <c r="AF18" t="str">
        <f t="shared" ca="1" si="5"/>
        <v>---</v>
      </c>
      <c r="AG18" t="str">
        <f t="shared" ca="1" si="6"/>
        <v>P0</v>
      </c>
    </row>
    <row r="19" spans="1:33" x14ac:dyDescent="0.3">
      <c r="A19">
        <f t="shared" si="0"/>
        <v>34</v>
      </c>
      <c r="B19">
        <f t="shared" si="1"/>
        <v>12</v>
      </c>
      <c r="C19">
        <v>94384</v>
      </c>
      <c r="D19" t="s">
        <v>130</v>
      </c>
      <c r="E19" t="s">
        <v>63</v>
      </c>
      <c r="F19" t="s">
        <v>64</v>
      </c>
      <c r="G19" t="s">
        <v>184</v>
      </c>
      <c r="H19" t="s">
        <v>81</v>
      </c>
      <c r="I19" t="s">
        <v>123</v>
      </c>
      <c r="J19" t="str">
        <f t="shared" ca="1" si="2"/>
        <v>NTR</v>
      </c>
      <c r="K19" t="s">
        <v>20</v>
      </c>
      <c r="L19" t="s">
        <v>20</v>
      </c>
      <c r="M19" t="s">
        <v>308</v>
      </c>
      <c r="P19" t="s">
        <v>82</v>
      </c>
      <c r="R19" t="s">
        <v>269</v>
      </c>
      <c r="S19" t="s">
        <v>36</v>
      </c>
      <c r="T19" t="s">
        <v>22</v>
      </c>
      <c r="U19" t="s">
        <v>82</v>
      </c>
      <c r="V19" t="s">
        <v>90</v>
      </c>
      <c r="W19" t="s">
        <v>300</v>
      </c>
      <c r="X19" t="s">
        <v>20</v>
      </c>
      <c r="Z19" s="2">
        <v>42745.123425925929</v>
      </c>
      <c r="AA19" s="2">
        <v>42768.254884259259</v>
      </c>
      <c r="AC19">
        <v>4</v>
      </c>
      <c r="AD19" t="str">
        <f t="shared" ca="1" si="3"/>
        <v>AvatarFS</v>
      </c>
      <c r="AE19" t="str">
        <f t="shared" ca="1" si="4"/>
        <v>---</v>
      </c>
      <c r="AF19" t="str">
        <f t="shared" ca="1" si="5"/>
        <v>---</v>
      </c>
      <c r="AG19" t="str">
        <f t="shared" ca="1" si="6"/>
        <v>P0</v>
      </c>
    </row>
    <row r="20" spans="1:33" x14ac:dyDescent="0.3">
      <c r="A20">
        <f t="shared" si="0"/>
        <v>17</v>
      </c>
      <c r="B20">
        <f t="shared" si="1"/>
        <v>6</v>
      </c>
      <c r="C20">
        <v>95107</v>
      </c>
      <c r="D20" t="s">
        <v>146</v>
      </c>
      <c r="E20" t="s">
        <v>63</v>
      </c>
      <c r="F20" t="s">
        <v>66</v>
      </c>
      <c r="G20" t="s">
        <v>184</v>
      </c>
      <c r="H20" t="s">
        <v>245</v>
      </c>
      <c r="I20" t="s">
        <v>123</v>
      </c>
      <c r="J20" t="str">
        <f t="shared" ca="1" si="2"/>
        <v>NTR</v>
      </c>
      <c r="K20" t="s">
        <v>20</v>
      </c>
      <c r="L20" t="s">
        <v>278</v>
      </c>
      <c r="M20" t="s">
        <v>309</v>
      </c>
      <c r="O20" t="s">
        <v>210</v>
      </c>
      <c r="P20" t="s">
        <v>82</v>
      </c>
      <c r="R20" t="s">
        <v>269</v>
      </c>
      <c r="S20" t="s">
        <v>23</v>
      </c>
      <c r="T20" t="s">
        <v>22</v>
      </c>
      <c r="U20" t="s">
        <v>82</v>
      </c>
      <c r="V20" t="s">
        <v>54</v>
      </c>
      <c r="W20" t="s">
        <v>146</v>
      </c>
      <c r="X20" t="s">
        <v>20</v>
      </c>
      <c r="Z20" s="2">
        <v>42762.147650462961</v>
      </c>
      <c r="AA20" s="2">
        <v>42774.00885416667</v>
      </c>
      <c r="AC20">
        <v>2</v>
      </c>
      <c r="AD20" t="str">
        <f t="shared" ca="1" si="3"/>
        <v>AvatarFS</v>
      </c>
      <c r="AE20" t="str">
        <f t="shared" ca="1" si="4"/>
        <v>Avitus_1.4.0.56-20170222</v>
      </c>
      <c r="AF20" t="str">
        <f t="shared" ca="1" si="5"/>
        <v>---</v>
      </c>
      <c r="AG20" t="str">
        <f t="shared" ca="1" si="6"/>
        <v>P0</v>
      </c>
    </row>
    <row r="21" spans="1:33" x14ac:dyDescent="0.3">
      <c r="A21">
        <f t="shared" si="0"/>
        <v>315</v>
      </c>
      <c r="B21">
        <f t="shared" si="1"/>
        <v>24</v>
      </c>
      <c r="C21">
        <v>79691</v>
      </c>
      <c r="D21" t="s">
        <v>69</v>
      </c>
      <c r="E21" t="s">
        <v>70</v>
      </c>
      <c r="F21" t="s">
        <v>71</v>
      </c>
      <c r="G21" t="s">
        <v>184</v>
      </c>
      <c r="H21" t="s">
        <v>68</v>
      </c>
      <c r="I21" t="s">
        <v>123</v>
      </c>
      <c r="J21" t="str">
        <f t="shared" ca="1" si="2"/>
        <v>NTR</v>
      </c>
      <c r="K21" t="s">
        <v>20</v>
      </c>
      <c r="L21" t="s">
        <v>20</v>
      </c>
      <c r="M21" t="s">
        <v>310</v>
      </c>
      <c r="P21" t="s">
        <v>82</v>
      </c>
      <c r="R21" t="s">
        <v>269</v>
      </c>
      <c r="S21" t="s">
        <v>23</v>
      </c>
      <c r="T21" t="s">
        <v>22</v>
      </c>
      <c r="U21" t="s">
        <v>82</v>
      </c>
      <c r="V21" t="s">
        <v>95</v>
      </c>
      <c r="W21" t="s">
        <v>311</v>
      </c>
      <c r="X21" t="s">
        <v>20</v>
      </c>
      <c r="Y21" t="s">
        <v>312</v>
      </c>
      <c r="Z21" s="2">
        <v>42458.048437500001</v>
      </c>
      <c r="AA21" s="2">
        <v>42755.033599537041</v>
      </c>
      <c r="AC21">
        <v>6</v>
      </c>
      <c r="AD21" t="str">
        <f t="shared" ca="1" si="3"/>
        <v>Documentation</v>
      </c>
      <c r="AE21" t="str">
        <f t="shared" ca="1" si="4"/>
        <v>---</v>
      </c>
      <c r="AF21" t="str">
        <f t="shared" ca="1" si="5"/>
        <v>---</v>
      </c>
      <c r="AG21" t="str">
        <f t="shared" ca="1" si="6"/>
        <v>P0</v>
      </c>
    </row>
    <row r="22" spans="1:33" x14ac:dyDescent="0.3">
      <c r="A22">
        <f t="shared" si="0"/>
        <v>223</v>
      </c>
      <c r="B22">
        <f t="shared" si="1"/>
        <v>7</v>
      </c>
      <c r="C22">
        <v>85572</v>
      </c>
      <c r="D22" t="s">
        <v>252</v>
      </c>
      <c r="E22" t="s">
        <v>70</v>
      </c>
      <c r="F22" t="s">
        <v>71</v>
      </c>
      <c r="G22" t="s">
        <v>184</v>
      </c>
      <c r="H22" t="s">
        <v>81</v>
      </c>
      <c r="I22" t="s">
        <v>123</v>
      </c>
      <c r="J22" t="str">
        <f t="shared" ca="1" si="2"/>
        <v>NTR</v>
      </c>
      <c r="K22" t="s">
        <v>20</v>
      </c>
      <c r="L22" t="s">
        <v>20</v>
      </c>
      <c r="M22" t="s">
        <v>313</v>
      </c>
      <c r="P22" t="s">
        <v>82</v>
      </c>
      <c r="R22" t="s">
        <v>269</v>
      </c>
      <c r="S22" t="s">
        <v>23</v>
      </c>
      <c r="T22" t="s">
        <v>39</v>
      </c>
      <c r="U22" t="s">
        <v>82</v>
      </c>
      <c r="V22" t="s">
        <v>95</v>
      </c>
      <c r="W22" t="s">
        <v>272</v>
      </c>
      <c r="X22" t="s">
        <v>20</v>
      </c>
      <c r="Z22" s="2">
        <v>42552.705081018517</v>
      </c>
      <c r="AA22" s="2">
        <v>42773.558530092596</v>
      </c>
      <c r="AC22">
        <v>6</v>
      </c>
      <c r="AD22" t="str">
        <f t="shared" ca="1" si="3"/>
        <v>Documentation</v>
      </c>
      <c r="AE22" t="str">
        <f t="shared" ca="1" si="4"/>
        <v>---</v>
      </c>
      <c r="AF22" t="str">
        <f t="shared" ca="1" si="5"/>
        <v>---</v>
      </c>
      <c r="AG22" t="str">
        <f t="shared" ca="1" si="6"/>
        <v>P0</v>
      </c>
    </row>
    <row r="23" spans="1:33" x14ac:dyDescent="0.3">
      <c r="A23">
        <f t="shared" si="0"/>
        <v>165</v>
      </c>
      <c r="B23">
        <f t="shared" si="1"/>
        <v>24</v>
      </c>
      <c r="C23">
        <v>88250</v>
      </c>
      <c r="D23" t="s">
        <v>72</v>
      </c>
      <c r="E23" t="s">
        <v>70</v>
      </c>
      <c r="F23" t="s">
        <v>71</v>
      </c>
      <c r="G23" t="s">
        <v>184</v>
      </c>
      <c r="H23" t="s">
        <v>68</v>
      </c>
      <c r="I23" t="s">
        <v>123</v>
      </c>
      <c r="J23" t="str">
        <f t="shared" ca="1" si="2"/>
        <v>NTR</v>
      </c>
      <c r="K23" t="s">
        <v>20</v>
      </c>
      <c r="L23" t="s">
        <v>20</v>
      </c>
      <c r="M23" t="s">
        <v>314</v>
      </c>
      <c r="P23" t="s">
        <v>82</v>
      </c>
      <c r="R23" t="s">
        <v>269</v>
      </c>
      <c r="S23" t="s">
        <v>23</v>
      </c>
      <c r="T23" t="s">
        <v>39</v>
      </c>
      <c r="U23" t="s">
        <v>82</v>
      </c>
      <c r="V23" t="s">
        <v>105</v>
      </c>
      <c r="W23" t="s">
        <v>315</v>
      </c>
      <c r="X23" t="s">
        <v>20</v>
      </c>
      <c r="Y23" t="s">
        <v>316</v>
      </c>
      <c r="Z23" s="2">
        <v>42611.350347222222</v>
      </c>
      <c r="AA23" s="2">
        <v>42755.033576388887</v>
      </c>
      <c r="AC23">
        <v>7</v>
      </c>
      <c r="AD23" t="str">
        <f t="shared" ca="1" si="3"/>
        <v>Documentation</v>
      </c>
      <c r="AE23" t="str">
        <f t="shared" ca="1" si="4"/>
        <v>---</v>
      </c>
      <c r="AF23" t="str">
        <f t="shared" ca="1" si="5"/>
        <v>---</v>
      </c>
      <c r="AG23" t="str">
        <f t="shared" ca="1" si="6"/>
        <v>P0</v>
      </c>
    </row>
    <row r="24" spans="1:33" x14ac:dyDescent="0.3">
      <c r="A24">
        <f t="shared" si="0"/>
        <v>21</v>
      </c>
      <c r="B24">
        <f t="shared" si="1"/>
        <v>17</v>
      </c>
      <c r="C24">
        <v>94866</v>
      </c>
      <c r="D24" t="s">
        <v>140</v>
      </c>
      <c r="E24" t="s">
        <v>253</v>
      </c>
      <c r="F24" t="s">
        <v>254</v>
      </c>
      <c r="G24" t="s">
        <v>184</v>
      </c>
      <c r="H24" t="s">
        <v>68</v>
      </c>
      <c r="I24" t="s">
        <v>123</v>
      </c>
      <c r="J24" t="str">
        <f t="shared" ca="1" si="2"/>
        <v>NTR</v>
      </c>
      <c r="K24" t="s">
        <v>20</v>
      </c>
      <c r="L24" t="s">
        <v>20</v>
      </c>
      <c r="M24" t="s">
        <v>317</v>
      </c>
      <c r="P24" t="s">
        <v>82</v>
      </c>
      <c r="R24" t="s">
        <v>269</v>
      </c>
      <c r="S24" t="s">
        <v>23</v>
      </c>
      <c r="T24" t="s">
        <v>22</v>
      </c>
      <c r="U24" t="s">
        <v>82</v>
      </c>
      <c r="V24" t="s">
        <v>95</v>
      </c>
      <c r="W24" t="s">
        <v>318</v>
      </c>
      <c r="X24" t="s">
        <v>20</v>
      </c>
      <c r="Y24" t="s">
        <v>319</v>
      </c>
      <c r="Z24" s="2">
        <v>42758.082256944443</v>
      </c>
      <c r="AA24" s="2">
        <v>42762.050104166665</v>
      </c>
      <c r="AC24">
        <v>1</v>
      </c>
      <c r="AD24" t="str">
        <f t="shared" ca="1" si="3"/>
        <v>File Access Auditing</v>
      </c>
      <c r="AE24" t="str">
        <f t="shared" ca="1" si="4"/>
        <v>---</v>
      </c>
      <c r="AF24" t="str">
        <f t="shared" ca="1" si="5"/>
        <v>---</v>
      </c>
      <c r="AG24" t="str">
        <f t="shared" ca="1" si="6"/>
        <v>P0</v>
      </c>
    </row>
    <row r="25" spans="1:33" x14ac:dyDescent="0.3">
      <c r="A25">
        <f t="shared" si="0"/>
        <v>21</v>
      </c>
      <c r="B25">
        <f t="shared" si="1"/>
        <v>15</v>
      </c>
      <c r="C25">
        <v>94875</v>
      </c>
      <c r="D25" t="s">
        <v>140</v>
      </c>
      <c r="E25" t="s">
        <v>253</v>
      </c>
      <c r="F25" t="s">
        <v>254</v>
      </c>
      <c r="G25" t="s">
        <v>184</v>
      </c>
      <c r="H25" t="s">
        <v>68</v>
      </c>
      <c r="I25" t="s">
        <v>123</v>
      </c>
      <c r="J25" t="str">
        <f t="shared" ca="1" si="2"/>
        <v>NTR</v>
      </c>
      <c r="K25" t="s">
        <v>20</v>
      </c>
      <c r="L25" t="s">
        <v>20</v>
      </c>
      <c r="M25" t="s">
        <v>320</v>
      </c>
      <c r="P25" t="s">
        <v>82</v>
      </c>
      <c r="R25" t="s">
        <v>269</v>
      </c>
      <c r="S25" t="s">
        <v>23</v>
      </c>
      <c r="T25" t="s">
        <v>22</v>
      </c>
      <c r="U25" t="s">
        <v>82</v>
      </c>
      <c r="V25" t="s">
        <v>95</v>
      </c>
      <c r="W25" t="s">
        <v>318</v>
      </c>
      <c r="X25" t="s">
        <v>20</v>
      </c>
      <c r="Y25" t="s">
        <v>319</v>
      </c>
      <c r="Z25" s="2">
        <v>42758.134432870371</v>
      </c>
      <c r="AA25" s="2">
        <v>42764.97550925926</v>
      </c>
      <c r="AC25">
        <v>2</v>
      </c>
      <c r="AD25" t="str">
        <f t="shared" ca="1" si="3"/>
        <v>File Access Auditing</v>
      </c>
      <c r="AE25" t="str">
        <f t="shared" ca="1" si="4"/>
        <v>---</v>
      </c>
      <c r="AF25" t="str">
        <f t="shared" ca="1" si="5"/>
        <v>---</v>
      </c>
      <c r="AG25" t="str">
        <f t="shared" ca="1" si="6"/>
        <v>P0</v>
      </c>
    </row>
    <row r="26" spans="1:33" x14ac:dyDescent="0.3">
      <c r="A26">
        <f t="shared" si="0"/>
        <v>8</v>
      </c>
      <c r="B26">
        <f t="shared" si="1"/>
        <v>6</v>
      </c>
      <c r="C26">
        <v>95467</v>
      </c>
      <c r="D26" t="s">
        <v>140</v>
      </c>
      <c r="E26" t="s">
        <v>253</v>
      </c>
      <c r="F26" t="s">
        <v>255</v>
      </c>
      <c r="G26" t="s">
        <v>184</v>
      </c>
      <c r="H26" t="s">
        <v>68</v>
      </c>
      <c r="I26" t="s">
        <v>123</v>
      </c>
      <c r="J26" t="str">
        <f t="shared" ca="1" si="2"/>
        <v>NTR</v>
      </c>
      <c r="K26" t="s">
        <v>20</v>
      </c>
      <c r="L26" t="s">
        <v>20</v>
      </c>
      <c r="M26" t="s">
        <v>321</v>
      </c>
      <c r="P26" t="s">
        <v>82</v>
      </c>
      <c r="R26" t="s">
        <v>269</v>
      </c>
      <c r="S26" t="s">
        <v>23</v>
      </c>
      <c r="T26" t="s">
        <v>22</v>
      </c>
      <c r="U26" t="s">
        <v>82</v>
      </c>
      <c r="V26" t="s">
        <v>95</v>
      </c>
      <c r="W26" t="s">
        <v>318</v>
      </c>
      <c r="X26" t="s">
        <v>20</v>
      </c>
      <c r="Y26" t="s">
        <v>319</v>
      </c>
      <c r="Z26" s="2">
        <v>42772.090266203704</v>
      </c>
      <c r="AA26" s="2">
        <v>42774.00644675926</v>
      </c>
      <c r="AC26">
        <v>2</v>
      </c>
      <c r="AD26" t="str">
        <f t="shared" ca="1" si="3"/>
        <v>File Access Auditing</v>
      </c>
      <c r="AE26" t="str">
        <f t="shared" ca="1" si="4"/>
        <v>---</v>
      </c>
      <c r="AF26" t="str">
        <f t="shared" ca="1" si="5"/>
        <v>---</v>
      </c>
      <c r="AG26" t="str">
        <f t="shared" ca="1" si="6"/>
        <v>P0</v>
      </c>
    </row>
    <row r="27" spans="1:33" x14ac:dyDescent="0.3">
      <c r="A27">
        <f t="shared" si="0"/>
        <v>8</v>
      </c>
      <c r="B27">
        <f t="shared" si="1"/>
        <v>6</v>
      </c>
      <c r="C27">
        <v>95509</v>
      </c>
      <c r="D27" t="s">
        <v>113</v>
      </c>
      <c r="E27" t="s">
        <v>253</v>
      </c>
      <c r="F27" t="s">
        <v>256</v>
      </c>
      <c r="G27" t="s">
        <v>184</v>
      </c>
      <c r="H27" t="s">
        <v>68</v>
      </c>
      <c r="I27" t="s">
        <v>123</v>
      </c>
      <c r="J27" t="str">
        <f t="shared" ca="1" si="2"/>
        <v>NTR</v>
      </c>
      <c r="K27" t="s">
        <v>20</v>
      </c>
      <c r="L27" t="s">
        <v>20</v>
      </c>
      <c r="M27" t="s">
        <v>322</v>
      </c>
      <c r="P27" t="s">
        <v>82</v>
      </c>
      <c r="R27" t="s">
        <v>269</v>
      </c>
      <c r="S27" t="s">
        <v>23</v>
      </c>
      <c r="T27" t="s">
        <v>50</v>
      </c>
      <c r="U27" t="s">
        <v>82</v>
      </c>
      <c r="V27" t="s">
        <v>105</v>
      </c>
      <c r="W27" t="s">
        <v>272</v>
      </c>
      <c r="X27" t="s">
        <v>20</v>
      </c>
      <c r="Y27" t="s">
        <v>319</v>
      </c>
      <c r="Z27" s="2">
        <v>42772.43105324074</v>
      </c>
      <c r="AA27" s="2">
        <v>42774.010567129626</v>
      </c>
      <c r="AC27">
        <v>1</v>
      </c>
      <c r="AD27" t="str">
        <f t="shared" ca="1" si="3"/>
        <v>File Access Auditing</v>
      </c>
      <c r="AE27" t="str">
        <f t="shared" ca="1" si="4"/>
        <v>---</v>
      </c>
      <c r="AF27" t="str">
        <f t="shared" ca="1" si="5"/>
        <v>---</v>
      </c>
      <c r="AG27" t="str">
        <f t="shared" ca="1" si="6"/>
        <v>P0</v>
      </c>
    </row>
    <row r="28" spans="1:33" x14ac:dyDescent="0.3">
      <c r="A28">
        <f t="shared" si="0"/>
        <v>6</v>
      </c>
      <c r="B28">
        <f t="shared" si="1"/>
        <v>4</v>
      </c>
      <c r="C28">
        <v>95650</v>
      </c>
      <c r="D28" t="s">
        <v>257</v>
      </c>
      <c r="E28" t="s">
        <v>253</v>
      </c>
      <c r="F28" t="s">
        <v>258</v>
      </c>
      <c r="G28" t="s">
        <v>184</v>
      </c>
      <c r="H28" t="s">
        <v>68</v>
      </c>
      <c r="I28" t="s">
        <v>123</v>
      </c>
      <c r="J28" t="str">
        <f t="shared" ca="1" si="2"/>
        <v>NTR</v>
      </c>
      <c r="K28" t="s">
        <v>20</v>
      </c>
      <c r="L28" t="s">
        <v>20</v>
      </c>
      <c r="M28" t="s">
        <v>323</v>
      </c>
      <c r="P28" t="s">
        <v>82</v>
      </c>
      <c r="R28" t="s">
        <v>269</v>
      </c>
      <c r="S28" t="s">
        <v>36</v>
      </c>
      <c r="T28" t="s">
        <v>50</v>
      </c>
      <c r="U28" t="s">
        <v>82</v>
      </c>
      <c r="V28" t="s">
        <v>95</v>
      </c>
      <c r="W28" t="s">
        <v>257</v>
      </c>
      <c r="X28" t="s">
        <v>20</v>
      </c>
      <c r="Y28" t="s">
        <v>319</v>
      </c>
      <c r="Z28" s="2">
        <v>42774.953576388885</v>
      </c>
      <c r="AA28" s="2">
        <v>42776.380509259259</v>
      </c>
      <c r="AC28">
        <v>6</v>
      </c>
      <c r="AD28" t="str">
        <f t="shared" ca="1" si="3"/>
        <v>File Access Auditing</v>
      </c>
      <c r="AE28" t="str">
        <f t="shared" ca="1" si="4"/>
        <v>---</v>
      </c>
      <c r="AF28" t="str">
        <f t="shared" ca="1" si="5"/>
        <v>---</v>
      </c>
      <c r="AG28" t="str">
        <f t="shared" ca="1" si="6"/>
        <v>P0</v>
      </c>
    </row>
    <row r="29" spans="1:33" x14ac:dyDescent="0.3">
      <c r="A29">
        <f t="shared" si="0"/>
        <v>5</v>
      </c>
      <c r="B29">
        <f t="shared" si="1"/>
        <v>4</v>
      </c>
      <c r="C29">
        <v>95696</v>
      </c>
      <c r="D29" t="s">
        <v>113</v>
      </c>
      <c r="E29" t="s">
        <v>253</v>
      </c>
      <c r="F29" t="s">
        <v>256</v>
      </c>
      <c r="G29" t="s">
        <v>184</v>
      </c>
      <c r="H29" t="s">
        <v>81</v>
      </c>
      <c r="I29" t="s">
        <v>403</v>
      </c>
      <c r="J29" t="str">
        <f t="shared" ca="1" si="2"/>
        <v>NTR</v>
      </c>
      <c r="K29" t="s">
        <v>20</v>
      </c>
      <c r="L29" t="s">
        <v>20</v>
      </c>
      <c r="M29" t="s">
        <v>324</v>
      </c>
      <c r="P29" t="s">
        <v>82</v>
      </c>
      <c r="R29" t="s">
        <v>269</v>
      </c>
      <c r="S29" t="s">
        <v>51</v>
      </c>
      <c r="T29" t="s">
        <v>39</v>
      </c>
      <c r="U29" t="s">
        <v>82</v>
      </c>
      <c r="V29" t="s">
        <v>142</v>
      </c>
      <c r="W29" t="s">
        <v>325</v>
      </c>
      <c r="X29" t="s">
        <v>20</v>
      </c>
      <c r="Z29" s="2">
        <v>42775.712511574071</v>
      </c>
      <c r="AA29" s="2">
        <v>42776.403668981482</v>
      </c>
      <c r="AC29">
        <v>4</v>
      </c>
      <c r="AD29" t="str">
        <f t="shared" ca="1" si="3"/>
        <v>File Access Auditing</v>
      </c>
      <c r="AE29" t="str">
        <f t="shared" ca="1" si="4"/>
        <v>---</v>
      </c>
      <c r="AF29" t="str">
        <f t="shared" ca="1" si="5"/>
        <v>---</v>
      </c>
      <c r="AG29" t="str">
        <f t="shared" ca="1" si="6"/>
        <v>P0</v>
      </c>
    </row>
    <row r="30" spans="1:33" x14ac:dyDescent="0.3">
      <c r="A30">
        <f t="shared" si="0"/>
        <v>5</v>
      </c>
      <c r="B30">
        <f t="shared" si="1"/>
        <v>4</v>
      </c>
      <c r="C30">
        <v>95697</v>
      </c>
      <c r="D30" t="s">
        <v>113</v>
      </c>
      <c r="E30" t="s">
        <v>253</v>
      </c>
      <c r="F30" t="s">
        <v>256</v>
      </c>
      <c r="G30" t="s">
        <v>184</v>
      </c>
      <c r="H30" t="s">
        <v>68</v>
      </c>
      <c r="I30" t="s">
        <v>123</v>
      </c>
      <c r="J30" t="str">
        <f t="shared" ca="1" si="2"/>
        <v>NTR</v>
      </c>
      <c r="K30" t="s">
        <v>20</v>
      </c>
      <c r="L30" t="s">
        <v>20</v>
      </c>
      <c r="M30" t="s">
        <v>326</v>
      </c>
      <c r="P30" t="s">
        <v>82</v>
      </c>
      <c r="R30" t="s">
        <v>269</v>
      </c>
      <c r="S30" t="s">
        <v>23</v>
      </c>
      <c r="T30" t="s">
        <v>22</v>
      </c>
      <c r="U30" t="s">
        <v>82</v>
      </c>
      <c r="V30" t="s">
        <v>95</v>
      </c>
      <c r="W30" t="s">
        <v>327</v>
      </c>
      <c r="X30" t="s">
        <v>20</v>
      </c>
      <c r="Y30" t="s">
        <v>319</v>
      </c>
      <c r="Z30" s="2">
        <v>42775.774421296293</v>
      </c>
      <c r="AA30" s="2">
        <v>42776.462500000001</v>
      </c>
      <c r="AC30">
        <v>3</v>
      </c>
      <c r="AD30" t="str">
        <f t="shared" ca="1" si="3"/>
        <v>File Access Auditing</v>
      </c>
      <c r="AE30" t="str">
        <f t="shared" ca="1" si="4"/>
        <v>---</v>
      </c>
      <c r="AF30" t="str">
        <f t="shared" ca="1" si="5"/>
        <v>---</v>
      </c>
      <c r="AG30" t="str">
        <f t="shared" ca="1" si="6"/>
        <v>P0</v>
      </c>
    </row>
    <row r="31" spans="1:33" hidden="1" x14ac:dyDescent="0.3">
      <c r="A31">
        <f t="shared" si="0"/>
        <v>4</v>
      </c>
      <c r="B31">
        <f t="shared" si="1"/>
        <v>1</v>
      </c>
      <c r="C31">
        <v>95735</v>
      </c>
      <c r="D31" t="s">
        <v>259</v>
      </c>
      <c r="E31" t="s">
        <v>253</v>
      </c>
      <c r="F31" t="s">
        <v>258</v>
      </c>
      <c r="G31" t="s">
        <v>94</v>
      </c>
      <c r="H31" t="s">
        <v>123</v>
      </c>
      <c r="I31" t="s">
        <v>123</v>
      </c>
      <c r="J31" t="str">
        <f t="shared" ca="1" si="2"/>
        <v>NTR</v>
      </c>
      <c r="K31" t="s">
        <v>20</v>
      </c>
      <c r="L31" t="s">
        <v>20</v>
      </c>
      <c r="M31" t="s">
        <v>328</v>
      </c>
      <c r="N31" t="s">
        <v>123</v>
      </c>
      <c r="P31" t="s">
        <v>82</v>
      </c>
      <c r="R31" t="s">
        <v>269</v>
      </c>
      <c r="S31" t="s">
        <v>36</v>
      </c>
      <c r="T31" t="s">
        <v>39</v>
      </c>
      <c r="U31" t="s">
        <v>82</v>
      </c>
      <c r="V31" t="s">
        <v>172</v>
      </c>
      <c r="W31" t="s">
        <v>325</v>
      </c>
      <c r="X31" t="s">
        <v>20</v>
      </c>
      <c r="Z31" s="2">
        <v>42776.532141203701</v>
      </c>
      <c r="AA31" s="2">
        <v>42779.662361111114</v>
      </c>
      <c r="AC31">
        <v>4</v>
      </c>
      <c r="AD31" t="str">
        <f t="shared" ca="1" si="3"/>
        <v>File Access Auditing</v>
      </c>
      <c r="AE31" t="str">
        <f t="shared" ca="1" si="4"/>
        <v>---</v>
      </c>
      <c r="AF31" t="str">
        <f t="shared" ca="1" si="5"/>
        <v>---</v>
      </c>
      <c r="AG31" t="str">
        <f t="shared" ca="1" si="6"/>
        <v>P2</v>
      </c>
    </row>
    <row r="32" spans="1:33" x14ac:dyDescent="0.3">
      <c r="A32">
        <f t="shared" si="0"/>
        <v>4</v>
      </c>
      <c r="B32">
        <f t="shared" si="1"/>
        <v>4</v>
      </c>
      <c r="C32">
        <v>95738</v>
      </c>
      <c r="D32" t="s">
        <v>113</v>
      </c>
      <c r="E32" t="s">
        <v>253</v>
      </c>
      <c r="F32" t="s">
        <v>256</v>
      </c>
      <c r="G32" t="s">
        <v>184</v>
      </c>
      <c r="H32" t="s">
        <v>68</v>
      </c>
      <c r="I32" t="s">
        <v>123</v>
      </c>
      <c r="J32" t="str">
        <f t="shared" ca="1" si="2"/>
        <v>NTR</v>
      </c>
      <c r="K32" t="s">
        <v>20</v>
      </c>
      <c r="L32" t="s">
        <v>20</v>
      </c>
      <c r="M32" t="s">
        <v>329</v>
      </c>
      <c r="N32" t="s">
        <v>123</v>
      </c>
      <c r="P32" t="s">
        <v>82</v>
      </c>
      <c r="R32" t="s">
        <v>269</v>
      </c>
      <c r="S32" t="s">
        <v>23</v>
      </c>
      <c r="T32" t="s">
        <v>22</v>
      </c>
      <c r="U32" t="s">
        <v>82</v>
      </c>
      <c r="V32" t="s">
        <v>95</v>
      </c>
      <c r="W32" t="s">
        <v>327</v>
      </c>
      <c r="X32" t="s">
        <v>20</v>
      </c>
      <c r="Z32" s="2">
        <v>42776.60050925926</v>
      </c>
      <c r="AA32" s="2">
        <v>42776.634560185186</v>
      </c>
      <c r="AC32">
        <v>2</v>
      </c>
      <c r="AD32" t="str">
        <f t="shared" ca="1" si="3"/>
        <v>File Access Auditing</v>
      </c>
      <c r="AE32" t="str">
        <f t="shared" ca="1" si="4"/>
        <v>---</v>
      </c>
      <c r="AF32" t="str">
        <f t="shared" ca="1" si="5"/>
        <v>---</v>
      </c>
      <c r="AG32" t="str">
        <f t="shared" ca="1" si="6"/>
        <v>P0</v>
      </c>
    </row>
    <row r="33" spans="1:33" hidden="1" x14ac:dyDescent="0.3">
      <c r="A33">
        <f t="shared" si="0"/>
        <v>1</v>
      </c>
      <c r="B33">
        <f t="shared" si="1"/>
        <v>1</v>
      </c>
      <c r="C33">
        <v>95843</v>
      </c>
      <c r="D33" t="s">
        <v>113</v>
      </c>
      <c r="E33" t="s">
        <v>253</v>
      </c>
      <c r="F33" t="s">
        <v>256</v>
      </c>
      <c r="G33" t="s">
        <v>156</v>
      </c>
      <c r="H33" t="s">
        <v>123</v>
      </c>
      <c r="I33" t="s">
        <v>123</v>
      </c>
      <c r="J33" t="str">
        <f t="shared" ca="1" si="2"/>
        <v>NTR</v>
      </c>
      <c r="K33" t="s">
        <v>20</v>
      </c>
      <c r="L33" t="s">
        <v>20</v>
      </c>
      <c r="M33" t="s">
        <v>390</v>
      </c>
      <c r="N33" t="s">
        <v>123</v>
      </c>
      <c r="P33" t="s">
        <v>82</v>
      </c>
      <c r="R33" t="s">
        <v>269</v>
      </c>
      <c r="S33" t="s">
        <v>23</v>
      </c>
      <c r="T33" t="s">
        <v>50</v>
      </c>
      <c r="U33" t="s">
        <v>82</v>
      </c>
      <c r="V33" t="s">
        <v>95</v>
      </c>
      <c r="W33" t="s">
        <v>391</v>
      </c>
      <c r="X33" t="s">
        <v>20</v>
      </c>
      <c r="Z33" s="2">
        <v>42779.847118055557</v>
      </c>
      <c r="AA33" s="2">
        <v>42779.847129629627</v>
      </c>
      <c r="AC33">
        <v>1</v>
      </c>
      <c r="AD33" t="str">
        <f t="shared" ca="1" si="3"/>
        <v>File Access Auditing</v>
      </c>
      <c r="AE33" t="str">
        <f t="shared" ca="1" si="4"/>
        <v>---</v>
      </c>
      <c r="AF33" t="str">
        <f t="shared" ca="1" si="5"/>
        <v>---</v>
      </c>
      <c r="AG33" t="str">
        <f t="shared" ca="1" si="6"/>
        <v>unspecified</v>
      </c>
    </row>
    <row r="34" spans="1:33" x14ac:dyDescent="0.3">
      <c r="A34">
        <f t="shared" ref="A34:A65" si="7">DAYS360(Z34,$J$104)</f>
        <v>19</v>
      </c>
      <c r="B34">
        <f t="shared" ref="B34:B65" si="8">DAYS360(AA34,$J$104)</f>
        <v>14</v>
      </c>
      <c r="C34">
        <v>95011</v>
      </c>
      <c r="D34" t="s">
        <v>179</v>
      </c>
      <c r="E34" t="s">
        <v>48</v>
      </c>
      <c r="F34" t="s">
        <v>201</v>
      </c>
      <c r="G34" t="s">
        <v>184</v>
      </c>
      <c r="H34" t="s">
        <v>81</v>
      </c>
      <c r="I34" t="s">
        <v>123</v>
      </c>
      <c r="J34" t="str">
        <f t="shared" ref="J34:J65" ca="1" si="9">IFERROR(VLOOKUP($C34,INDIRECT("'" &amp; $J$103 &amp; "'!$C$2:$H$90"),7,FALSE),"NTR")</f>
        <v>NTR</v>
      </c>
      <c r="K34" t="s">
        <v>20</v>
      </c>
      <c r="L34" t="s">
        <v>20</v>
      </c>
      <c r="M34" t="s">
        <v>330</v>
      </c>
      <c r="N34" t="s">
        <v>123</v>
      </c>
      <c r="P34" t="s">
        <v>82</v>
      </c>
      <c r="R34" t="s">
        <v>269</v>
      </c>
      <c r="S34" t="s">
        <v>51</v>
      </c>
      <c r="T34" t="s">
        <v>50</v>
      </c>
      <c r="U34" t="s">
        <v>82</v>
      </c>
      <c r="V34" t="s">
        <v>67</v>
      </c>
      <c r="W34" t="s">
        <v>331</v>
      </c>
      <c r="X34" t="s">
        <v>20</v>
      </c>
      <c r="Y34" t="s">
        <v>319</v>
      </c>
      <c r="Z34" s="2">
        <v>42760.095532407409</v>
      </c>
      <c r="AA34" s="2">
        <v>42765.589513888888</v>
      </c>
      <c r="AC34">
        <v>8</v>
      </c>
      <c r="AD34" t="str">
        <f t="shared" ref="AD34:AD65" ca="1" si="10">IFERROR(VLOOKUP($C34,INDIRECT("'" &amp; $J$103 &amp; "'!$C$2:$K$90"),3,FALSE),"NTR")</f>
        <v>FileSystem Management (IAS)</v>
      </c>
      <c r="AE34" t="str">
        <f t="shared" ref="AE34:AE65" ca="1" si="11">IFERROR(VLOOKUP($C34,INDIRECT("'" &amp; $J$103 &amp; "'!$C$2:$T$90"),10,FALSE),"NoTarg")</f>
        <v>---</v>
      </c>
      <c r="AF34" t="str">
        <f t="shared" ref="AF34:AF65" ca="1" si="12">IFERROR(VLOOKUP($C34,INDIRECT("'" &amp; $J$103 &amp; "'!$C$2:$K$90"),9,FALSE),"NoWaive")</f>
        <v>---</v>
      </c>
      <c r="AG34" t="str">
        <f t="shared" ref="AG34:AG65" ca="1" si="13">IFERROR(VLOOKUP($C34,INDIRECT("'" &amp; $J$103 &amp; "'!$C$2:$T$90"),5,FALSE),"NTR")</f>
        <v>P0</v>
      </c>
    </row>
    <row r="35" spans="1:33" hidden="1" x14ac:dyDescent="0.3">
      <c r="A35">
        <f t="shared" si="7"/>
        <v>7</v>
      </c>
      <c r="B35">
        <f t="shared" si="8"/>
        <v>6</v>
      </c>
      <c r="C35">
        <v>95559</v>
      </c>
      <c r="D35" t="s">
        <v>179</v>
      </c>
      <c r="E35" t="s">
        <v>48</v>
      </c>
      <c r="F35" t="s">
        <v>180</v>
      </c>
      <c r="G35" t="s">
        <v>94</v>
      </c>
      <c r="H35" t="s">
        <v>247</v>
      </c>
      <c r="I35" t="s">
        <v>123</v>
      </c>
      <c r="J35" t="str">
        <f t="shared" ca="1" si="9"/>
        <v>NTR</v>
      </c>
      <c r="K35" t="s">
        <v>20</v>
      </c>
      <c r="L35" t="s">
        <v>20</v>
      </c>
      <c r="M35" t="s">
        <v>332</v>
      </c>
      <c r="N35" t="s">
        <v>123</v>
      </c>
      <c r="P35" t="s">
        <v>82</v>
      </c>
      <c r="R35" t="s">
        <v>269</v>
      </c>
      <c r="S35" t="s">
        <v>23</v>
      </c>
      <c r="T35" t="s">
        <v>50</v>
      </c>
      <c r="U35" t="s">
        <v>29</v>
      </c>
      <c r="V35" t="s">
        <v>44</v>
      </c>
      <c r="W35" t="s">
        <v>41</v>
      </c>
      <c r="X35" t="s">
        <v>20</v>
      </c>
      <c r="Z35" s="2">
        <v>42773.50571759259</v>
      </c>
      <c r="AA35" s="2">
        <v>42774.022719907407</v>
      </c>
      <c r="AC35">
        <v>1</v>
      </c>
      <c r="AD35" t="str">
        <f t="shared" ca="1" si="10"/>
        <v>FileSystem Management (IAS)</v>
      </c>
      <c r="AE35" t="str">
        <f t="shared" ca="1" si="11"/>
        <v>---</v>
      </c>
      <c r="AF35" t="str">
        <f t="shared" ca="1" si="12"/>
        <v>---</v>
      </c>
      <c r="AG35" t="str">
        <f t="shared" ca="1" si="13"/>
        <v>P2</v>
      </c>
    </row>
    <row r="36" spans="1:33" x14ac:dyDescent="0.3">
      <c r="A36">
        <f t="shared" si="7"/>
        <v>24</v>
      </c>
      <c r="B36">
        <f t="shared" si="8"/>
        <v>1</v>
      </c>
      <c r="C36">
        <v>94832</v>
      </c>
      <c r="D36" t="s">
        <v>242</v>
      </c>
      <c r="E36" t="s">
        <v>28</v>
      </c>
      <c r="F36" t="s">
        <v>34</v>
      </c>
      <c r="G36" t="s">
        <v>184</v>
      </c>
      <c r="H36" t="s">
        <v>81</v>
      </c>
      <c r="I36" t="s">
        <v>123</v>
      </c>
      <c r="J36" t="str">
        <f t="shared" ca="1" si="9"/>
        <v>NTR</v>
      </c>
      <c r="K36" t="s">
        <v>20</v>
      </c>
      <c r="L36" t="s">
        <v>20</v>
      </c>
      <c r="M36" t="s">
        <v>270</v>
      </c>
      <c r="N36" t="s">
        <v>123</v>
      </c>
      <c r="O36" t="s">
        <v>271</v>
      </c>
      <c r="P36" t="s">
        <v>82</v>
      </c>
      <c r="R36" t="s">
        <v>269</v>
      </c>
      <c r="S36" t="s">
        <v>51</v>
      </c>
      <c r="T36" t="s">
        <v>22</v>
      </c>
      <c r="U36" t="s">
        <v>82</v>
      </c>
      <c r="V36" t="s">
        <v>54</v>
      </c>
      <c r="W36" t="s">
        <v>272</v>
      </c>
      <c r="X36" t="s">
        <v>20</v>
      </c>
      <c r="Z36" s="2">
        <v>42755.471365740741</v>
      </c>
      <c r="AA36" s="2">
        <v>42779.514687499999</v>
      </c>
      <c r="AB36" t="s">
        <v>170</v>
      </c>
      <c r="AC36">
        <v>3</v>
      </c>
      <c r="AD36" t="str">
        <f t="shared" ca="1" si="10"/>
        <v>Platform Software</v>
      </c>
      <c r="AE36" t="str">
        <f t="shared" ca="1" si="11"/>
        <v>---</v>
      </c>
      <c r="AF36" t="str">
        <f t="shared" ca="1" si="12"/>
        <v>---</v>
      </c>
      <c r="AG36" t="str">
        <f t="shared" ca="1" si="13"/>
        <v>P0</v>
      </c>
    </row>
    <row r="37" spans="1:33" x14ac:dyDescent="0.3">
      <c r="A37">
        <f t="shared" si="7"/>
        <v>1</v>
      </c>
      <c r="B37">
        <f t="shared" si="8"/>
        <v>1</v>
      </c>
      <c r="C37">
        <v>95777</v>
      </c>
      <c r="D37" t="s">
        <v>139</v>
      </c>
      <c r="E37" t="s">
        <v>28</v>
      </c>
      <c r="F37" t="s">
        <v>53</v>
      </c>
      <c r="G37" t="s">
        <v>184</v>
      </c>
      <c r="H37" t="s">
        <v>245</v>
      </c>
      <c r="I37" t="s">
        <v>123</v>
      </c>
      <c r="J37" t="str">
        <f t="shared" ca="1" si="9"/>
        <v>NTR</v>
      </c>
      <c r="K37" t="s">
        <v>20</v>
      </c>
      <c r="L37" t="s">
        <v>276</v>
      </c>
      <c r="M37" t="s">
        <v>378</v>
      </c>
      <c r="N37">
        <v>13235</v>
      </c>
      <c r="P37" t="s">
        <v>287</v>
      </c>
      <c r="Q37" t="s">
        <v>82</v>
      </c>
      <c r="R37" t="s">
        <v>269</v>
      </c>
      <c r="S37" t="s">
        <v>36</v>
      </c>
      <c r="T37" t="s">
        <v>35</v>
      </c>
      <c r="U37" t="s">
        <v>37</v>
      </c>
      <c r="V37" t="s">
        <v>26</v>
      </c>
      <c r="W37" t="s">
        <v>208</v>
      </c>
      <c r="X37" t="s">
        <v>20</v>
      </c>
      <c r="Z37" s="2">
        <v>42779.099027777775</v>
      </c>
      <c r="AA37" s="2">
        <v>42779.682719907411</v>
      </c>
      <c r="AC37">
        <v>1</v>
      </c>
      <c r="AD37" t="str">
        <f t="shared" ca="1" si="10"/>
        <v>Platform Software</v>
      </c>
      <c r="AE37" t="str">
        <f t="shared" ca="1" si="11"/>
        <v>Avitus_1.4.0.55-20170215</v>
      </c>
      <c r="AF37" t="str">
        <f t="shared" ca="1" si="12"/>
        <v>---</v>
      </c>
      <c r="AG37" t="str">
        <f t="shared" ca="1" si="13"/>
        <v>P0</v>
      </c>
    </row>
    <row r="38" spans="1:33" x14ac:dyDescent="0.3">
      <c r="A38">
        <f t="shared" si="7"/>
        <v>1</v>
      </c>
      <c r="B38">
        <f t="shared" si="8"/>
        <v>1</v>
      </c>
      <c r="C38">
        <v>95811</v>
      </c>
      <c r="D38" t="s">
        <v>222</v>
      </c>
      <c r="E38" t="s">
        <v>28</v>
      </c>
      <c r="F38" t="s">
        <v>144</v>
      </c>
      <c r="G38" t="s">
        <v>184</v>
      </c>
      <c r="H38" t="s">
        <v>245</v>
      </c>
      <c r="I38" t="s">
        <v>123</v>
      </c>
      <c r="J38" t="str">
        <f t="shared" ca="1" si="9"/>
        <v>NTR</v>
      </c>
      <c r="K38" t="s">
        <v>20</v>
      </c>
      <c r="L38" t="s">
        <v>276</v>
      </c>
      <c r="M38" t="s">
        <v>286</v>
      </c>
      <c r="N38" t="s">
        <v>123</v>
      </c>
      <c r="O38" t="s">
        <v>168</v>
      </c>
      <c r="P38" t="s">
        <v>287</v>
      </c>
      <c r="Q38" t="s">
        <v>82</v>
      </c>
      <c r="R38" t="s">
        <v>269</v>
      </c>
      <c r="S38" t="s">
        <v>36</v>
      </c>
      <c r="T38" t="s">
        <v>35</v>
      </c>
      <c r="U38" t="s">
        <v>29</v>
      </c>
      <c r="V38" t="s">
        <v>40</v>
      </c>
      <c r="W38" t="s">
        <v>285</v>
      </c>
      <c r="X38" t="s">
        <v>20</v>
      </c>
      <c r="Z38" s="2">
        <v>42779.494895833333</v>
      </c>
      <c r="AA38" s="2">
        <v>42779.726157407407</v>
      </c>
      <c r="AB38" t="s">
        <v>170</v>
      </c>
      <c r="AC38">
        <v>3</v>
      </c>
      <c r="AD38" t="str">
        <f t="shared" ca="1" si="10"/>
        <v>Platform Software</v>
      </c>
      <c r="AE38" t="str">
        <f t="shared" ca="1" si="11"/>
        <v>Avitus_1.4.0.55-20170215</v>
      </c>
      <c r="AF38" t="str">
        <f t="shared" ca="1" si="12"/>
        <v>---</v>
      </c>
      <c r="AG38" t="str">
        <f t="shared" ca="1" si="13"/>
        <v>P0</v>
      </c>
    </row>
    <row r="39" spans="1:33" hidden="1" x14ac:dyDescent="0.3">
      <c r="A39">
        <f t="shared" si="7"/>
        <v>1</v>
      </c>
      <c r="B39">
        <f t="shared" si="8"/>
        <v>1</v>
      </c>
      <c r="C39">
        <v>95813</v>
      </c>
      <c r="D39" t="s">
        <v>33</v>
      </c>
      <c r="E39" t="s">
        <v>28</v>
      </c>
      <c r="F39" t="s">
        <v>34</v>
      </c>
      <c r="G39" t="s">
        <v>94</v>
      </c>
      <c r="H39" t="s">
        <v>123</v>
      </c>
      <c r="I39" t="s">
        <v>123</v>
      </c>
      <c r="J39" t="str">
        <f t="shared" ca="1" si="9"/>
        <v>NTR</v>
      </c>
      <c r="K39" t="s">
        <v>20</v>
      </c>
      <c r="L39" t="s">
        <v>20</v>
      </c>
      <c r="M39" t="s">
        <v>288</v>
      </c>
      <c r="N39" t="s">
        <v>123</v>
      </c>
      <c r="P39" t="s">
        <v>287</v>
      </c>
      <c r="Q39" t="s">
        <v>82</v>
      </c>
      <c r="R39" t="s">
        <v>269</v>
      </c>
      <c r="S39" t="s">
        <v>51</v>
      </c>
      <c r="T39" t="s">
        <v>22</v>
      </c>
      <c r="U39" t="s">
        <v>82</v>
      </c>
      <c r="V39" t="s">
        <v>54</v>
      </c>
      <c r="W39" t="s">
        <v>33</v>
      </c>
      <c r="X39" t="s">
        <v>20</v>
      </c>
      <c r="Z39" s="2">
        <v>42779.504027777781</v>
      </c>
      <c r="AA39" s="2">
        <v>42779.504027777781</v>
      </c>
      <c r="AC39">
        <v>1</v>
      </c>
      <c r="AD39" t="str">
        <f t="shared" ca="1" si="10"/>
        <v>Platform Software</v>
      </c>
      <c r="AE39" t="str">
        <f t="shared" ca="1" si="11"/>
        <v>---</v>
      </c>
      <c r="AF39" t="str">
        <f t="shared" ca="1" si="12"/>
        <v>---</v>
      </c>
      <c r="AG39" t="str">
        <f t="shared" ca="1" si="13"/>
        <v>P2</v>
      </c>
    </row>
    <row r="40" spans="1:33" x14ac:dyDescent="0.3">
      <c r="A40">
        <f t="shared" si="7"/>
        <v>1</v>
      </c>
      <c r="B40">
        <f t="shared" si="8"/>
        <v>1</v>
      </c>
      <c r="C40">
        <v>95826</v>
      </c>
      <c r="D40" t="s">
        <v>246</v>
      </c>
      <c r="E40" t="s">
        <v>28</v>
      </c>
      <c r="F40" t="s">
        <v>375</v>
      </c>
      <c r="G40" t="s">
        <v>184</v>
      </c>
      <c r="H40" t="s">
        <v>81</v>
      </c>
      <c r="I40" t="s">
        <v>123</v>
      </c>
      <c r="J40" t="str">
        <f t="shared" ca="1" si="9"/>
        <v>NTR</v>
      </c>
      <c r="K40" t="s">
        <v>20</v>
      </c>
      <c r="L40" t="s">
        <v>20</v>
      </c>
      <c r="M40" t="s">
        <v>379</v>
      </c>
      <c r="N40" t="s">
        <v>123</v>
      </c>
      <c r="O40" t="s">
        <v>38</v>
      </c>
      <c r="P40" t="s">
        <v>287</v>
      </c>
      <c r="Q40" t="s">
        <v>82</v>
      </c>
      <c r="R40" t="s">
        <v>269</v>
      </c>
      <c r="S40" t="s">
        <v>36</v>
      </c>
      <c r="T40" t="s">
        <v>22</v>
      </c>
      <c r="U40" t="s">
        <v>82</v>
      </c>
      <c r="V40" t="s">
        <v>54</v>
      </c>
      <c r="W40" t="s">
        <v>108</v>
      </c>
      <c r="X40" t="s">
        <v>20</v>
      </c>
      <c r="Z40" s="2">
        <v>42779.683287037034</v>
      </c>
      <c r="AA40" s="2">
        <v>42779.691030092596</v>
      </c>
      <c r="AB40" t="s">
        <v>380</v>
      </c>
      <c r="AC40">
        <v>2</v>
      </c>
      <c r="AD40" t="str">
        <f t="shared" ca="1" si="10"/>
        <v>Platform Software</v>
      </c>
      <c r="AE40" t="str">
        <f t="shared" ca="1" si="11"/>
        <v>---</v>
      </c>
      <c r="AF40" t="str">
        <f t="shared" ca="1" si="12"/>
        <v>---</v>
      </c>
      <c r="AG40" t="str">
        <f t="shared" ca="1" si="13"/>
        <v>P0</v>
      </c>
    </row>
    <row r="41" spans="1:33" x14ac:dyDescent="0.3">
      <c r="A41">
        <f t="shared" si="7"/>
        <v>1</v>
      </c>
      <c r="B41">
        <f t="shared" si="8"/>
        <v>0</v>
      </c>
      <c r="C41">
        <v>95827</v>
      </c>
      <c r="D41" t="s">
        <v>222</v>
      </c>
      <c r="E41" t="s">
        <v>28</v>
      </c>
      <c r="F41" t="s">
        <v>144</v>
      </c>
      <c r="G41" t="s">
        <v>184</v>
      </c>
      <c r="H41" t="s">
        <v>247</v>
      </c>
      <c r="I41" t="s">
        <v>123</v>
      </c>
      <c r="J41" t="str">
        <f t="shared" ca="1" si="9"/>
        <v>NTR</v>
      </c>
      <c r="K41" t="s">
        <v>20</v>
      </c>
      <c r="L41" t="s">
        <v>20</v>
      </c>
      <c r="M41" t="s">
        <v>381</v>
      </c>
      <c r="N41" t="s">
        <v>123</v>
      </c>
      <c r="O41" t="s">
        <v>206</v>
      </c>
      <c r="P41" t="s">
        <v>287</v>
      </c>
      <c r="Q41" t="s">
        <v>82</v>
      </c>
      <c r="R41" t="s">
        <v>269</v>
      </c>
      <c r="S41" t="s">
        <v>36</v>
      </c>
      <c r="T41" t="s">
        <v>35</v>
      </c>
      <c r="U41" t="s">
        <v>29</v>
      </c>
      <c r="V41" t="s">
        <v>52</v>
      </c>
      <c r="W41" t="s">
        <v>108</v>
      </c>
      <c r="X41" t="s">
        <v>20</v>
      </c>
      <c r="Z41" s="2">
        <v>42779.683645833335</v>
      </c>
      <c r="AA41" s="2">
        <v>42780.180324074077</v>
      </c>
      <c r="AB41" t="s">
        <v>382</v>
      </c>
      <c r="AC41">
        <v>2</v>
      </c>
      <c r="AD41" t="str">
        <f t="shared" ca="1" si="10"/>
        <v>Platform Software</v>
      </c>
      <c r="AE41" t="str">
        <f t="shared" ca="1" si="11"/>
        <v>---</v>
      </c>
      <c r="AF41" t="str">
        <f t="shared" ca="1" si="12"/>
        <v>---</v>
      </c>
      <c r="AG41" t="str">
        <f t="shared" ca="1" si="13"/>
        <v>P0</v>
      </c>
    </row>
    <row r="42" spans="1:33" x14ac:dyDescent="0.3">
      <c r="A42">
        <f t="shared" si="7"/>
        <v>1</v>
      </c>
      <c r="B42">
        <f t="shared" si="8"/>
        <v>1</v>
      </c>
      <c r="C42">
        <v>95828</v>
      </c>
      <c r="D42" t="s">
        <v>124</v>
      </c>
      <c r="E42" t="s">
        <v>28</v>
      </c>
      <c r="F42" t="s">
        <v>102</v>
      </c>
      <c r="G42" t="s">
        <v>184</v>
      </c>
      <c r="H42" t="s">
        <v>245</v>
      </c>
      <c r="I42" t="s">
        <v>123</v>
      </c>
      <c r="J42" t="str">
        <f t="shared" ca="1" si="9"/>
        <v>NTR</v>
      </c>
      <c r="K42" t="s">
        <v>20</v>
      </c>
      <c r="L42" t="s">
        <v>276</v>
      </c>
      <c r="M42" t="s">
        <v>383</v>
      </c>
      <c r="N42" t="s">
        <v>123</v>
      </c>
      <c r="O42" t="s">
        <v>196</v>
      </c>
      <c r="P42" t="s">
        <v>287</v>
      </c>
      <c r="Q42" t="s">
        <v>82</v>
      </c>
      <c r="R42" t="s">
        <v>269</v>
      </c>
      <c r="S42" t="s">
        <v>36</v>
      </c>
      <c r="T42" t="s">
        <v>35</v>
      </c>
      <c r="U42" t="s">
        <v>29</v>
      </c>
      <c r="V42" t="s">
        <v>65</v>
      </c>
      <c r="W42" t="s">
        <v>108</v>
      </c>
      <c r="X42" t="s">
        <v>100</v>
      </c>
      <c r="Z42" s="2">
        <v>42779.683969907404</v>
      </c>
      <c r="AA42" s="2">
        <v>42779.696782407409</v>
      </c>
      <c r="AB42" t="s">
        <v>384</v>
      </c>
      <c r="AC42">
        <v>2</v>
      </c>
      <c r="AD42" t="str">
        <f t="shared" ca="1" si="10"/>
        <v>Platform Software</v>
      </c>
      <c r="AE42" t="str">
        <f t="shared" ca="1" si="11"/>
        <v>Avitus_1.4.0.55-20170215</v>
      </c>
      <c r="AF42" t="str">
        <f t="shared" ca="1" si="12"/>
        <v>---</v>
      </c>
      <c r="AG42" t="str">
        <f t="shared" ca="1" si="13"/>
        <v>P0</v>
      </c>
    </row>
    <row r="43" spans="1:33" x14ac:dyDescent="0.3">
      <c r="A43">
        <f t="shared" si="7"/>
        <v>1</v>
      </c>
      <c r="B43">
        <f t="shared" si="8"/>
        <v>1</v>
      </c>
      <c r="C43">
        <v>95829</v>
      </c>
      <c r="D43" t="s">
        <v>27</v>
      </c>
      <c r="E43" t="s">
        <v>28</v>
      </c>
      <c r="F43" t="s">
        <v>376</v>
      </c>
      <c r="G43" t="s">
        <v>184</v>
      </c>
      <c r="H43" t="s">
        <v>245</v>
      </c>
      <c r="I43" t="s">
        <v>123</v>
      </c>
      <c r="J43" t="str">
        <f t="shared" ca="1" si="9"/>
        <v>NTR</v>
      </c>
      <c r="K43" t="s">
        <v>20</v>
      </c>
      <c r="L43" t="s">
        <v>278</v>
      </c>
      <c r="M43" t="s">
        <v>385</v>
      </c>
      <c r="N43" t="s">
        <v>123</v>
      </c>
      <c r="O43" t="s">
        <v>196</v>
      </c>
      <c r="P43" t="s">
        <v>287</v>
      </c>
      <c r="Q43" t="s">
        <v>82</v>
      </c>
      <c r="R43" t="s">
        <v>269</v>
      </c>
      <c r="S43" t="s">
        <v>36</v>
      </c>
      <c r="T43" t="s">
        <v>35</v>
      </c>
      <c r="U43" t="s">
        <v>279</v>
      </c>
      <c r="V43" t="s">
        <v>32</v>
      </c>
      <c r="W43" t="s">
        <v>108</v>
      </c>
      <c r="X43" t="s">
        <v>103</v>
      </c>
      <c r="Z43" s="2">
        <v>42779.684513888889</v>
      </c>
      <c r="AA43" s="2">
        <v>42779.698946759258</v>
      </c>
      <c r="AB43" t="s">
        <v>386</v>
      </c>
      <c r="AC43">
        <v>2</v>
      </c>
      <c r="AD43" t="str">
        <f t="shared" ca="1" si="10"/>
        <v>Platform Software</v>
      </c>
      <c r="AE43" t="str">
        <f t="shared" ca="1" si="11"/>
        <v>Avitus_1.4.0.56-20170222</v>
      </c>
      <c r="AF43" t="str">
        <f t="shared" ca="1" si="12"/>
        <v>---</v>
      </c>
      <c r="AG43" t="str">
        <f t="shared" ca="1" si="13"/>
        <v>P0</v>
      </c>
    </row>
    <row r="44" spans="1:33" x14ac:dyDescent="0.3">
      <c r="A44">
        <f t="shared" si="7"/>
        <v>1</v>
      </c>
      <c r="B44">
        <f t="shared" si="8"/>
        <v>1</v>
      </c>
      <c r="C44">
        <v>95840</v>
      </c>
      <c r="D44" t="s">
        <v>185</v>
      </c>
      <c r="E44" t="s">
        <v>28</v>
      </c>
      <c r="F44" t="s">
        <v>34</v>
      </c>
      <c r="G44" t="s">
        <v>184</v>
      </c>
      <c r="H44" t="s">
        <v>81</v>
      </c>
      <c r="I44" t="s">
        <v>123</v>
      </c>
      <c r="J44" t="str">
        <f t="shared" ca="1" si="9"/>
        <v>NTR</v>
      </c>
      <c r="K44" t="s">
        <v>20</v>
      </c>
      <c r="L44" t="s">
        <v>278</v>
      </c>
      <c r="M44" t="s">
        <v>387</v>
      </c>
      <c r="N44" t="s">
        <v>123</v>
      </c>
      <c r="O44" t="s">
        <v>196</v>
      </c>
      <c r="P44" t="s">
        <v>287</v>
      </c>
      <c r="Q44" t="s">
        <v>82</v>
      </c>
      <c r="R44" t="s">
        <v>269</v>
      </c>
      <c r="S44" t="s">
        <v>36</v>
      </c>
      <c r="T44" t="s">
        <v>35</v>
      </c>
      <c r="U44" t="s">
        <v>82</v>
      </c>
      <c r="V44" t="s">
        <v>93</v>
      </c>
      <c r="W44" t="s">
        <v>108</v>
      </c>
      <c r="X44" t="s">
        <v>103</v>
      </c>
      <c r="Z44" s="2">
        <v>42779.718136574076</v>
      </c>
      <c r="AA44" s="2">
        <v>42779.720856481479</v>
      </c>
      <c r="AB44" t="s">
        <v>280</v>
      </c>
      <c r="AC44">
        <v>1</v>
      </c>
      <c r="AD44" t="str">
        <f t="shared" ca="1" si="10"/>
        <v>Platform Software</v>
      </c>
      <c r="AE44" t="str">
        <f t="shared" ca="1" si="11"/>
        <v>Avitus_1.4.0.56-20170222</v>
      </c>
      <c r="AF44" t="str">
        <f t="shared" ca="1" si="12"/>
        <v>---</v>
      </c>
      <c r="AG44" t="str">
        <f t="shared" ca="1" si="13"/>
        <v>P0</v>
      </c>
    </row>
    <row r="45" spans="1:33" x14ac:dyDescent="0.3">
      <c r="A45">
        <f t="shared" si="7"/>
        <v>14</v>
      </c>
      <c r="B45">
        <f t="shared" si="8"/>
        <v>5</v>
      </c>
      <c r="C45">
        <v>95185</v>
      </c>
      <c r="D45" t="s">
        <v>108</v>
      </c>
      <c r="E45" t="s">
        <v>28</v>
      </c>
      <c r="F45" t="s">
        <v>49</v>
      </c>
      <c r="G45" t="s">
        <v>184</v>
      </c>
      <c r="H45" t="s">
        <v>123</v>
      </c>
      <c r="I45" t="s">
        <v>123</v>
      </c>
      <c r="J45" t="str">
        <f t="shared" ca="1" si="9"/>
        <v>NTR</v>
      </c>
      <c r="K45" t="s">
        <v>20</v>
      </c>
      <c r="L45" t="s">
        <v>20</v>
      </c>
      <c r="M45" t="s">
        <v>219</v>
      </c>
      <c r="N45" t="s">
        <v>123</v>
      </c>
      <c r="P45" t="s">
        <v>21</v>
      </c>
      <c r="R45" t="s">
        <v>269</v>
      </c>
      <c r="S45" t="s">
        <v>36</v>
      </c>
      <c r="T45" t="s">
        <v>35</v>
      </c>
      <c r="U45" t="s">
        <v>29</v>
      </c>
      <c r="V45" t="s">
        <v>44</v>
      </c>
      <c r="W45" t="s">
        <v>116</v>
      </c>
      <c r="X45" t="s">
        <v>20</v>
      </c>
      <c r="Z45" s="2">
        <v>42765.331388888888</v>
      </c>
      <c r="AA45" s="2">
        <v>42775.459340277775</v>
      </c>
      <c r="AB45" t="s">
        <v>233</v>
      </c>
      <c r="AC45">
        <v>17</v>
      </c>
      <c r="AD45" t="str">
        <f t="shared" ca="1" si="10"/>
        <v>Platform Software</v>
      </c>
      <c r="AE45" t="str">
        <f t="shared" ca="1" si="11"/>
        <v>---</v>
      </c>
      <c r="AF45" t="str">
        <f t="shared" ca="1" si="12"/>
        <v>---</v>
      </c>
      <c r="AG45" t="str">
        <f t="shared" ca="1" si="13"/>
        <v>P0</v>
      </c>
    </row>
    <row r="46" spans="1:33" hidden="1" x14ac:dyDescent="0.3">
      <c r="A46">
        <f t="shared" si="7"/>
        <v>8</v>
      </c>
      <c r="B46">
        <f t="shared" si="8"/>
        <v>1</v>
      </c>
      <c r="C46">
        <v>95477</v>
      </c>
      <c r="D46" t="s">
        <v>154</v>
      </c>
      <c r="E46" t="s">
        <v>28</v>
      </c>
      <c r="F46" t="s">
        <v>49</v>
      </c>
      <c r="G46" t="s">
        <v>156</v>
      </c>
      <c r="H46" t="s">
        <v>123</v>
      </c>
      <c r="I46" t="s">
        <v>123</v>
      </c>
      <c r="J46" t="str">
        <f t="shared" ca="1" si="9"/>
        <v>NTR</v>
      </c>
      <c r="K46" t="s">
        <v>20</v>
      </c>
      <c r="L46" t="s">
        <v>20</v>
      </c>
      <c r="M46" t="s">
        <v>225</v>
      </c>
      <c r="N46" t="s">
        <v>123</v>
      </c>
      <c r="O46" t="s">
        <v>209</v>
      </c>
      <c r="P46" t="s">
        <v>21</v>
      </c>
      <c r="R46" t="s">
        <v>269</v>
      </c>
      <c r="S46" t="s">
        <v>23</v>
      </c>
      <c r="T46" t="s">
        <v>22</v>
      </c>
      <c r="U46" t="s">
        <v>29</v>
      </c>
      <c r="V46" t="s">
        <v>44</v>
      </c>
      <c r="W46" t="s">
        <v>154</v>
      </c>
      <c r="X46" t="s">
        <v>20</v>
      </c>
      <c r="Z46" s="2">
        <v>42772.250254629631</v>
      </c>
      <c r="AA46" s="2">
        <v>42779.911886574075</v>
      </c>
      <c r="AC46">
        <v>17</v>
      </c>
      <c r="AD46" t="str">
        <f t="shared" ca="1" si="10"/>
        <v>Platform Software</v>
      </c>
      <c r="AE46" t="str">
        <f t="shared" ca="1" si="11"/>
        <v>---</v>
      </c>
      <c r="AF46" t="str">
        <f t="shared" ca="1" si="12"/>
        <v>---</v>
      </c>
      <c r="AG46" t="str">
        <f t="shared" ca="1" si="13"/>
        <v>unspecified</v>
      </c>
    </row>
    <row r="47" spans="1:33" hidden="1" x14ac:dyDescent="0.3">
      <c r="A47">
        <f t="shared" si="7"/>
        <v>5</v>
      </c>
      <c r="B47">
        <f t="shared" si="8"/>
        <v>1</v>
      </c>
      <c r="C47">
        <v>95654</v>
      </c>
      <c r="D47" t="s">
        <v>139</v>
      </c>
      <c r="E47" t="s">
        <v>28</v>
      </c>
      <c r="F47" t="s">
        <v>53</v>
      </c>
      <c r="G47" t="s">
        <v>94</v>
      </c>
      <c r="H47" t="s">
        <v>123</v>
      </c>
      <c r="I47" t="s">
        <v>123</v>
      </c>
      <c r="J47" t="str">
        <f t="shared" ca="1" si="9"/>
        <v>NTR</v>
      </c>
      <c r="K47" t="s">
        <v>20</v>
      </c>
      <c r="L47" t="s">
        <v>20</v>
      </c>
      <c r="M47" t="s">
        <v>291</v>
      </c>
      <c r="N47" t="s">
        <v>123</v>
      </c>
      <c r="P47" t="s">
        <v>21</v>
      </c>
      <c r="Q47" t="s">
        <v>82</v>
      </c>
      <c r="R47" t="s">
        <v>269</v>
      </c>
      <c r="S47" t="s">
        <v>51</v>
      </c>
      <c r="T47" t="s">
        <v>39</v>
      </c>
      <c r="U47" t="s">
        <v>82</v>
      </c>
      <c r="V47" t="s">
        <v>54</v>
      </c>
      <c r="W47" t="s">
        <v>281</v>
      </c>
      <c r="X47" t="s">
        <v>20</v>
      </c>
      <c r="Z47" s="2">
        <v>42775.024189814816</v>
      </c>
      <c r="AA47" s="2">
        <v>42779.716377314813</v>
      </c>
      <c r="AB47" t="s">
        <v>292</v>
      </c>
      <c r="AC47">
        <v>4</v>
      </c>
      <c r="AD47" t="str">
        <f t="shared" ca="1" si="10"/>
        <v>Platform Software</v>
      </c>
      <c r="AE47" t="str">
        <f t="shared" ca="1" si="11"/>
        <v>---</v>
      </c>
      <c r="AF47" t="str">
        <f t="shared" ca="1" si="12"/>
        <v>---</v>
      </c>
      <c r="AG47" t="str">
        <f t="shared" ca="1" si="13"/>
        <v>P2</v>
      </c>
    </row>
    <row r="48" spans="1:33" x14ac:dyDescent="0.3">
      <c r="A48">
        <f t="shared" si="7"/>
        <v>5</v>
      </c>
      <c r="B48">
        <f t="shared" si="8"/>
        <v>1</v>
      </c>
      <c r="C48">
        <v>95667</v>
      </c>
      <c r="D48" t="s">
        <v>222</v>
      </c>
      <c r="E48" t="s">
        <v>28</v>
      </c>
      <c r="F48" t="s">
        <v>144</v>
      </c>
      <c r="G48" t="s">
        <v>184</v>
      </c>
      <c r="H48" t="s">
        <v>123</v>
      </c>
      <c r="I48" t="s">
        <v>123</v>
      </c>
      <c r="J48" t="str">
        <f t="shared" ca="1" si="9"/>
        <v>NTR</v>
      </c>
      <c r="K48" t="s">
        <v>20</v>
      </c>
      <c r="L48" t="s">
        <v>20</v>
      </c>
      <c r="M48" t="s">
        <v>282</v>
      </c>
      <c r="N48" t="s">
        <v>123</v>
      </c>
      <c r="O48" t="s">
        <v>206</v>
      </c>
      <c r="P48" t="s">
        <v>21</v>
      </c>
      <c r="Q48" t="s">
        <v>82</v>
      </c>
      <c r="R48" t="s">
        <v>269</v>
      </c>
      <c r="S48" t="s">
        <v>36</v>
      </c>
      <c r="T48" t="s">
        <v>39</v>
      </c>
      <c r="U48" t="s">
        <v>82</v>
      </c>
      <c r="V48" t="s">
        <v>93</v>
      </c>
      <c r="W48" t="s">
        <v>283</v>
      </c>
      <c r="X48" t="s">
        <v>20</v>
      </c>
      <c r="Z48" s="2">
        <v>42775.188611111109</v>
      </c>
      <c r="AA48" s="2">
        <v>42779.714814814812</v>
      </c>
      <c r="AB48" t="s">
        <v>284</v>
      </c>
      <c r="AC48">
        <v>4</v>
      </c>
      <c r="AD48" t="str">
        <f t="shared" ca="1" si="10"/>
        <v>Platform Software</v>
      </c>
      <c r="AE48" t="str">
        <f t="shared" ca="1" si="11"/>
        <v>---</v>
      </c>
      <c r="AF48" t="str">
        <f t="shared" ca="1" si="12"/>
        <v>---</v>
      </c>
      <c r="AG48" t="str">
        <f t="shared" ca="1" si="13"/>
        <v>P0</v>
      </c>
    </row>
    <row r="49" spans="1:33" hidden="1" x14ac:dyDescent="0.3">
      <c r="A49">
        <f t="shared" si="7"/>
        <v>1</v>
      </c>
      <c r="B49">
        <f t="shared" si="8"/>
        <v>0</v>
      </c>
      <c r="C49">
        <v>95839</v>
      </c>
      <c r="D49" t="s">
        <v>395</v>
      </c>
      <c r="E49" t="s">
        <v>28</v>
      </c>
      <c r="F49" t="s">
        <v>396</v>
      </c>
      <c r="G49" t="s">
        <v>156</v>
      </c>
      <c r="H49" t="s">
        <v>123</v>
      </c>
      <c r="I49" t="s">
        <v>123</v>
      </c>
      <c r="J49" t="str">
        <f t="shared" ca="1" si="9"/>
        <v>NTR</v>
      </c>
      <c r="K49" t="s">
        <v>20</v>
      </c>
      <c r="L49" t="s">
        <v>20</v>
      </c>
      <c r="M49" t="s">
        <v>388</v>
      </c>
      <c r="N49" t="s">
        <v>123</v>
      </c>
      <c r="P49" t="s">
        <v>21</v>
      </c>
      <c r="R49" t="s">
        <v>269</v>
      </c>
      <c r="S49" t="s">
        <v>36</v>
      </c>
      <c r="T49" t="s">
        <v>22</v>
      </c>
      <c r="U49" t="s">
        <v>29</v>
      </c>
      <c r="V49" t="s">
        <v>54</v>
      </c>
      <c r="W49" t="s">
        <v>389</v>
      </c>
      <c r="X49" t="s">
        <v>20</v>
      </c>
      <c r="Z49" s="2">
        <v>42779.692604166667</v>
      </c>
      <c r="AA49" s="2">
        <v>42780.177708333336</v>
      </c>
      <c r="AC49">
        <v>2</v>
      </c>
      <c r="AD49" t="str">
        <f t="shared" ca="1" si="10"/>
        <v>Platform Software</v>
      </c>
      <c r="AE49" t="str">
        <f t="shared" ca="1" si="11"/>
        <v>---</v>
      </c>
      <c r="AF49" t="str">
        <f t="shared" ca="1" si="12"/>
        <v>---</v>
      </c>
      <c r="AG49" t="str">
        <f t="shared" ca="1" si="13"/>
        <v>unspecified</v>
      </c>
    </row>
    <row r="50" spans="1:33" x14ac:dyDescent="0.3">
      <c r="A50">
        <f t="shared" si="7"/>
        <v>17</v>
      </c>
      <c r="B50">
        <f t="shared" si="8"/>
        <v>11</v>
      </c>
      <c r="C50">
        <v>95151</v>
      </c>
      <c r="D50" t="s">
        <v>224</v>
      </c>
      <c r="E50" t="s">
        <v>260</v>
      </c>
      <c r="F50" t="s">
        <v>261</v>
      </c>
      <c r="G50" t="s">
        <v>184</v>
      </c>
      <c r="H50" t="s">
        <v>68</v>
      </c>
      <c r="I50" t="s">
        <v>123</v>
      </c>
      <c r="J50" t="str">
        <f t="shared" ca="1" si="9"/>
        <v>NTR</v>
      </c>
      <c r="K50" t="s">
        <v>20</v>
      </c>
      <c r="L50" t="s">
        <v>20</v>
      </c>
      <c r="M50" t="s">
        <v>333</v>
      </c>
      <c r="N50" t="s">
        <v>123</v>
      </c>
      <c r="P50" t="s">
        <v>82</v>
      </c>
      <c r="R50" t="s">
        <v>269</v>
      </c>
      <c r="S50" t="s">
        <v>51</v>
      </c>
      <c r="T50" t="s">
        <v>50</v>
      </c>
      <c r="U50" t="s">
        <v>82</v>
      </c>
      <c r="V50" t="s">
        <v>95</v>
      </c>
      <c r="W50" t="s">
        <v>334</v>
      </c>
      <c r="X50" t="s">
        <v>20</v>
      </c>
      <c r="Y50" t="s">
        <v>335</v>
      </c>
      <c r="Z50" s="2">
        <v>42762.67564814815</v>
      </c>
      <c r="AA50" s="2">
        <v>42769.468530092592</v>
      </c>
      <c r="AC50">
        <v>7</v>
      </c>
      <c r="AD50" t="str">
        <f t="shared" ca="1" si="10"/>
        <v>PML Agents</v>
      </c>
      <c r="AE50" t="str">
        <f t="shared" ca="1" si="11"/>
        <v>---</v>
      </c>
      <c r="AF50" t="str">
        <f t="shared" ca="1" si="12"/>
        <v>---</v>
      </c>
      <c r="AG50" t="str">
        <f t="shared" ca="1" si="13"/>
        <v>P0</v>
      </c>
    </row>
    <row r="51" spans="1:33" hidden="1" x14ac:dyDescent="0.3">
      <c r="A51">
        <f t="shared" si="7"/>
        <v>1</v>
      </c>
      <c r="B51">
        <f t="shared" si="8"/>
        <v>1</v>
      </c>
      <c r="C51">
        <v>95810</v>
      </c>
      <c r="D51" t="s">
        <v>84</v>
      </c>
      <c r="E51" t="s">
        <v>75</v>
      </c>
      <c r="F51" t="s">
        <v>80</v>
      </c>
      <c r="G51" t="s">
        <v>94</v>
      </c>
      <c r="H51" t="s">
        <v>123</v>
      </c>
      <c r="I51" t="s">
        <v>123</v>
      </c>
      <c r="J51" t="str">
        <f t="shared" ca="1" si="9"/>
        <v>NTR</v>
      </c>
      <c r="K51" t="s">
        <v>20</v>
      </c>
      <c r="L51" t="s">
        <v>20</v>
      </c>
      <c r="M51" t="s">
        <v>268</v>
      </c>
      <c r="N51" t="s">
        <v>123</v>
      </c>
      <c r="O51" t="s">
        <v>98</v>
      </c>
      <c r="P51" t="s">
        <v>21</v>
      </c>
      <c r="R51" t="s">
        <v>269</v>
      </c>
      <c r="S51" t="s">
        <v>36</v>
      </c>
      <c r="T51" t="s">
        <v>35</v>
      </c>
      <c r="U51" t="s">
        <v>29</v>
      </c>
      <c r="V51" t="s">
        <v>44</v>
      </c>
      <c r="W51" t="s">
        <v>47</v>
      </c>
      <c r="X51" t="s">
        <v>20</v>
      </c>
      <c r="Z51" s="2">
        <v>42779.483807870369</v>
      </c>
      <c r="AA51" s="2">
        <v>42779.645011574074</v>
      </c>
      <c r="AC51">
        <v>6</v>
      </c>
      <c r="AD51" t="str">
        <f t="shared" ca="1" si="10"/>
        <v>Protocols-AAUM</v>
      </c>
      <c r="AE51" t="str">
        <f t="shared" ca="1" si="11"/>
        <v>---</v>
      </c>
      <c r="AF51" t="str">
        <f t="shared" ca="1" si="12"/>
        <v>---</v>
      </c>
      <c r="AG51" t="str">
        <f t="shared" ca="1" si="13"/>
        <v>P2</v>
      </c>
    </row>
    <row r="52" spans="1:33" hidden="1" x14ac:dyDescent="0.3">
      <c r="A52">
        <f t="shared" si="7"/>
        <v>340</v>
      </c>
      <c r="B52">
        <f t="shared" si="8"/>
        <v>18</v>
      </c>
      <c r="C52">
        <v>78239</v>
      </c>
      <c r="D52" t="s">
        <v>18</v>
      </c>
      <c r="E52" t="s">
        <v>75</v>
      </c>
      <c r="F52" t="s">
        <v>262</v>
      </c>
      <c r="G52" t="s">
        <v>94</v>
      </c>
      <c r="H52" t="s">
        <v>30</v>
      </c>
      <c r="I52" t="s">
        <v>123</v>
      </c>
      <c r="J52" t="str">
        <f t="shared" ca="1" si="9"/>
        <v>NTR</v>
      </c>
      <c r="K52" t="s">
        <v>20</v>
      </c>
      <c r="L52" t="s">
        <v>20</v>
      </c>
      <c r="M52" t="s">
        <v>336</v>
      </c>
      <c r="N52" t="s">
        <v>123</v>
      </c>
      <c r="P52" t="s">
        <v>82</v>
      </c>
      <c r="R52" t="s">
        <v>269</v>
      </c>
      <c r="S52" t="s">
        <v>36</v>
      </c>
      <c r="T52" t="s">
        <v>35</v>
      </c>
      <c r="U52" t="s">
        <v>77</v>
      </c>
      <c r="V52" t="s">
        <v>78</v>
      </c>
      <c r="W52" t="s">
        <v>272</v>
      </c>
      <c r="X52" t="s">
        <v>20</v>
      </c>
      <c r="Z52" s="2">
        <v>42433.336041666669</v>
      </c>
      <c r="AA52" s="2">
        <v>42761.515231481484</v>
      </c>
      <c r="AC52">
        <v>3</v>
      </c>
      <c r="AD52" t="str">
        <f t="shared" ca="1" si="10"/>
        <v>Protocols-AAUM</v>
      </c>
      <c r="AE52" t="str">
        <f t="shared" ca="1" si="11"/>
        <v>---</v>
      </c>
      <c r="AF52" t="str">
        <f t="shared" ca="1" si="12"/>
        <v>---</v>
      </c>
      <c r="AG52" t="str">
        <f t="shared" ca="1" si="13"/>
        <v>P2</v>
      </c>
    </row>
    <row r="53" spans="1:33" hidden="1" x14ac:dyDescent="0.3">
      <c r="A53">
        <f t="shared" si="7"/>
        <v>209</v>
      </c>
      <c r="B53">
        <f t="shared" si="8"/>
        <v>12</v>
      </c>
      <c r="C53">
        <v>86218</v>
      </c>
      <c r="D53" t="s">
        <v>149</v>
      </c>
      <c r="E53" t="s">
        <v>75</v>
      </c>
      <c r="F53" t="s">
        <v>80</v>
      </c>
      <c r="G53" t="s">
        <v>94</v>
      </c>
      <c r="H53" t="s">
        <v>30</v>
      </c>
      <c r="I53" t="s">
        <v>123</v>
      </c>
      <c r="J53" t="str">
        <f t="shared" ca="1" si="9"/>
        <v>NTR</v>
      </c>
      <c r="K53" t="s">
        <v>20</v>
      </c>
      <c r="L53" t="s">
        <v>20</v>
      </c>
      <c r="M53" t="s">
        <v>337</v>
      </c>
      <c r="N53" t="s">
        <v>123</v>
      </c>
      <c r="P53" t="s">
        <v>82</v>
      </c>
      <c r="R53" t="s">
        <v>269</v>
      </c>
      <c r="S53" t="s">
        <v>23</v>
      </c>
      <c r="T53" t="s">
        <v>39</v>
      </c>
      <c r="U53" t="s">
        <v>29</v>
      </c>
      <c r="V53" t="s">
        <v>54</v>
      </c>
      <c r="W53" t="s">
        <v>272</v>
      </c>
      <c r="X53" t="s">
        <v>20</v>
      </c>
      <c r="Z53" s="2">
        <v>42566.347951388889</v>
      </c>
      <c r="AA53" s="2">
        <v>42768.226539351854</v>
      </c>
      <c r="AB53" t="s">
        <v>143</v>
      </c>
      <c r="AC53">
        <v>9</v>
      </c>
      <c r="AD53" t="str">
        <f t="shared" ca="1" si="10"/>
        <v>Protocols-AAUM</v>
      </c>
      <c r="AE53" t="str">
        <f t="shared" ca="1" si="11"/>
        <v>---</v>
      </c>
      <c r="AF53" t="str">
        <f t="shared" ca="1" si="12"/>
        <v>---</v>
      </c>
      <c r="AG53" t="str">
        <f t="shared" ca="1" si="13"/>
        <v>P2</v>
      </c>
    </row>
    <row r="54" spans="1:33" hidden="1" x14ac:dyDescent="0.3">
      <c r="A54">
        <f t="shared" si="7"/>
        <v>205</v>
      </c>
      <c r="B54">
        <f t="shared" si="8"/>
        <v>19</v>
      </c>
      <c r="C54">
        <v>86378</v>
      </c>
      <c r="D54" t="s">
        <v>263</v>
      </c>
      <c r="E54" t="s">
        <v>75</v>
      </c>
      <c r="F54" t="s">
        <v>129</v>
      </c>
      <c r="G54" t="s">
        <v>94</v>
      </c>
      <c r="H54" t="s">
        <v>30</v>
      </c>
      <c r="I54" t="s">
        <v>123</v>
      </c>
      <c r="J54" t="str">
        <f t="shared" ca="1" si="9"/>
        <v>NTR</v>
      </c>
      <c r="K54" t="s">
        <v>20</v>
      </c>
      <c r="L54" t="s">
        <v>20</v>
      </c>
      <c r="M54" t="s">
        <v>338</v>
      </c>
      <c r="N54" t="s">
        <v>123</v>
      </c>
      <c r="P54" t="s">
        <v>82</v>
      </c>
      <c r="R54" t="s">
        <v>269</v>
      </c>
      <c r="S54" t="s">
        <v>36</v>
      </c>
      <c r="T54" t="s">
        <v>35</v>
      </c>
      <c r="U54" t="s">
        <v>29</v>
      </c>
      <c r="V54" t="s">
        <v>54</v>
      </c>
      <c r="W54" t="s">
        <v>272</v>
      </c>
      <c r="X54" t="s">
        <v>20</v>
      </c>
      <c r="Z54" s="2">
        <v>42570.509155092594</v>
      </c>
      <c r="AA54" s="2">
        <v>42760.512777777774</v>
      </c>
      <c r="AC54">
        <v>2</v>
      </c>
      <c r="AD54" t="str">
        <f t="shared" ca="1" si="10"/>
        <v>Protocols-AAUM</v>
      </c>
      <c r="AE54" t="str">
        <f t="shared" ca="1" si="11"/>
        <v>---</v>
      </c>
      <c r="AF54" t="str">
        <f t="shared" ca="1" si="12"/>
        <v>---</v>
      </c>
      <c r="AG54" t="str">
        <f t="shared" ca="1" si="13"/>
        <v>P2</v>
      </c>
    </row>
    <row r="55" spans="1:33" hidden="1" x14ac:dyDescent="0.3">
      <c r="A55">
        <f t="shared" si="7"/>
        <v>156</v>
      </c>
      <c r="B55">
        <f t="shared" si="8"/>
        <v>7</v>
      </c>
      <c r="C55">
        <v>88763</v>
      </c>
      <c r="D55" t="s">
        <v>147</v>
      </c>
      <c r="E55" t="s">
        <v>75</v>
      </c>
      <c r="F55" t="s">
        <v>76</v>
      </c>
      <c r="G55" t="s">
        <v>94</v>
      </c>
      <c r="H55" t="s">
        <v>30</v>
      </c>
      <c r="I55" t="s">
        <v>123</v>
      </c>
      <c r="J55" t="str">
        <f t="shared" ca="1" si="9"/>
        <v>NTR</v>
      </c>
      <c r="K55" t="s">
        <v>20</v>
      </c>
      <c r="L55" t="s">
        <v>20</v>
      </c>
      <c r="M55" t="s">
        <v>339</v>
      </c>
      <c r="N55" t="s">
        <v>123</v>
      </c>
      <c r="P55" t="s">
        <v>82</v>
      </c>
      <c r="R55" t="s">
        <v>269</v>
      </c>
      <c r="S55" t="s">
        <v>36</v>
      </c>
      <c r="T55" t="s">
        <v>35</v>
      </c>
      <c r="U55" t="s">
        <v>29</v>
      </c>
      <c r="V55" t="s">
        <v>44</v>
      </c>
      <c r="W55" t="s">
        <v>272</v>
      </c>
      <c r="X55" t="s">
        <v>103</v>
      </c>
      <c r="Z55" s="2">
        <v>42621.473240740743</v>
      </c>
      <c r="AA55" s="2">
        <v>42773.570833333331</v>
      </c>
      <c r="AB55" t="s">
        <v>340</v>
      </c>
      <c r="AC55">
        <v>4</v>
      </c>
      <c r="AD55" t="str">
        <f t="shared" ca="1" si="10"/>
        <v>Protocols-AAUM</v>
      </c>
      <c r="AE55" t="str">
        <f t="shared" ca="1" si="11"/>
        <v>---</v>
      </c>
      <c r="AF55" t="str">
        <f t="shared" ca="1" si="12"/>
        <v>---</v>
      </c>
      <c r="AG55" t="str">
        <f t="shared" ca="1" si="13"/>
        <v>P2</v>
      </c>
    </row>
    <row r="56" spans="1:33" hidden="1" x14ac:dyDescent="0.3">
      <c r="A56">
        <f t="shared" si="7"/>
        <v>95</v>
      </c>
      <c r="B56">
        <f t="shared" si="8"/>
        <v>5</v>
      </c>
      <c r="C56">
        <v>92081</v>
      </c>
      <c r="D56" t="s">
        <v>128</v>
      </c>
      <c r="E56" t="s">
        <v>75</v>
      </c>
      <c r="F56" t="s">
        <v>76</v>
      </c>
      <c r="G56" t="s">
        <v>94</v>
      </c>
      <c r="H56" t="s">
        <v>30</v>
      </c>
      <c r="I56" t="s">
        <v>123</v>
      </c>
      <c r="J56" t="str">
        <f t="shared" ca="1" si="9"/>
        <v>NTR</v>
      </c>
      <c r="K56" t="s">
        <v>20</v>
      </c>
      <c r="L56" t="s">
        <v>20</v>
      </c>
      <c r="M56" t="s">
        <v>341</v>
      </c>
      <c r="N56" t="s">
        <v>123</v>
      </c>
      <c r="O56" t="s">
        <v>98</v>
      </c>
      <c r="P56" t="s">
        <v>82</v>
      </c>
      <c r="R56" t="s">
        <v>269</v>
      </c>
      <c r="S56" t="s">
        <v>36</v>
      </c>
      <c r="T56" t="s">
        <v>35</v>
      </c>
      <c r="U56" t="s">
        <v>29</v>
      </c>
      <c r="V56" t="s">
        <v>54</v>
      </c>
      <c r="W56" t="s">
        <v>272</v>
      </c>
      <c r="X56" t="s">
        <v>20</v>
      </c>
      <c r="Z56" s="2">
        <v>42683.658750000002</v>
      </c>
      <c r="AA56" s="2">
        <v>42775.414930555555</v>
      </c>
      <c r="AB56" t="s">
        <v>340</v>
      </c>
      <c r="AC56">
        <v>5</v>
      </c>
      <c r="AD56" t="str">
        <f t="shared" ca="1" si="10"/>
        <v>Protocols-AAUM</v>
      </c>
      <c r="AE56" t="str">
        <f t="shared" ca="1" si="11"/>
        <v>---</v>
      </c>
      <c r="AF56" t="str">
        <f t="shared" ca="1" si="12"/>
        <v>---</v>
      </c>
      <c r="AG56" t="str">
        <f t="shared" ca="1" si="13"/>
        <v>P2</v>
      </c>
    </row>
    <row r="57" spans="1:33" x14ac:dyDescent="0.3">
      <c r="A57">
        <f t="shared" si="7"/>
        <v>90</v>
      </c>
      <c r="B57">
        <f t="shared" si="8"/>
        <v>4</v>
      </c>
      <c r="C57">
        <v>92273</v>
      </c>
      <c r="D57" t="s">
        <v>205</v>
      </c>
      <c r="E57" t="s">
        <v>75</v>
      </c>
      <c r="F57" t="s">
        <v>76</v>
      </c>
      <c r="G57" t="s">
        <v>184</v>
      </c>
      <c r="H57" t="s">
        <v>245</v>
      </c>
      <c r="I57" t="s">
        <v>123</v>
      </c>
      <c r="J57" t="str">
        <f t="shared" ca="1" si="9"/>
        <v>NTR</v>
      </c>
      <c r="K57" t="s">
        <v>20</v>
      </c>
      <c r="L57" t="s">
        <v>278</v>
      </c>
      <c r="M57" t="s">
        <v>342</v>
      </c>
      <c r="N57" t="s">
        <v>123</v>
      </c>
      <c r="O57" t="s">
        <v>98</v>
      </c>
      <c r="P57" t="s">
        <v>82</v>
      </c>
      <c r="R57" t="s">
        <v>269</v>
      </c>
      <c r="S57" t="s">
        <v>36</v>
      </c>
      <c r="T57" t="s">
        <v>22</v>
      </c>
      <c r="U57" t="s">
        <v>29</v>
      </c>
      <c r="V57" t="s">
        <v>54</v>
      </c>
      <c r="W57" t="s">
        <v>272</v>
      </c>
      <c r="X57" t="s">
        <v>20</v>
      </c>
      <c r="Z57" s="2">
        <v>42688.423078703701</v>
      </c>
      <c r="AA57" s="2">
        <v>42776.471666666665</v>
      </c>
      <c r="AB57" t="s">
        <v>343</v>
      </c>
      <c r="AC57">
        <v>11</v>
      </c>
      <c r="AD57" t="str">
        <f t="shared" ca="1" si="10"/>
        <v>Protocols-AAUM</v>
      </c>
      <c r="AE57" t="str">
        <f t="shared" ca="1" si="11"/>
        <v>Avitus_1.4.0.56-20170222</v>
      </c>
      <c r="AF57" t="str">
        <f t="shared" ca="1" si="12"/>
        <v>---</v>
      </c>
      <c r="AG57" t="str">
        <f t="shared" ca="1" si="13"/>
        <v>P0</v>
      </c>
    </row>
    <row r="58" spans="1:33" hidden="1" x14ac:dyDescent="0.3">
      <c r="A58">
        <f t="shared" si="7"/>
        <v>40</v>
      </c>
      <c r="B58">
        <f t="shared" si="8"/>
        <v>6</v>
      </c>
      <c r="C58">
        <v>94191</v>
      </c>
      <c r="D58" t="s">
        <v>186</v>
      </c>
      <c r="E58" t="s">
        <v>75</v>
      </c>
      <c r="F58" t="s">
        <v>79</v>
      </c>
      <c r="G58" t="s">
        <v>112</v>
      </c>
      <c r="H58" t="s">
        <v>30</v>
      </c>
      <c r="I58" t="s">
        <v>123</v>
      </c>
      <c r="J58" t="str">
        <f t="shared" ca="1" si="9"/>
        <v>NTR</v>
      </c>
      <c r="K58" t="s">
        <v>20</v>
      </c>
      <c r="L58" t="s">
        <v>20</v>
      </c>
      <c r="M58" t="s">
        <v>344</v>
      </c>
      <c r="N58">
        <v>12886</v>
      </c>
      <c r="P58" t="s">
        <v>82</v>
      </c>
      <c r="R58" t="s">
        <v>269</v>
      </c>
      <c r="S58" t="s">
        <v>36</v>
      </c>
      <c r="T58" t="s">
        <v>35</v>
      </c>
      <c r="U58" t="s">
        <v>25</v>
      </c>
      <c r="V58" t="s">
        <v>26</v>
      </c>
      <c r="W58" t="s">
        <v>272</v>
      </c>
      <c r="X58" t="s">
        <v>103</v>
      </c>
      <c r="Z58" s="2">
        <v>42739.997685185182</v>
      </c>
      <c r="AA58" s="2">
        <v>42774.493715277778</v>
      </c>
      <c r="AC58">
        <v>2</v>
      </c>
      <c r="AD58" t="str">
        <f t="shared" ca="1" si="10"/>
        <v>Protocols-AAUM</v>
      </c>
      <c r="AE58" t="str">
        <f t="shared" ca="1" si="11"/>
        <v>---</v>
      </c>
      <c r="AF58" t="str">
        <f t="shared" ca="1" si="12"/>
        <v>---</v>
      </c>
      <c r="AG58" t="str">
        <f t="shared" ca="1" si="13"/>
        <v>P1</v>
      </c>
    </row>
    <row r="59" spans="1:33" x14ac:dyDescent="0.3">
      <c r="A59">
        <f t="shared" si="7"/>
        <v>31</v>
      </c>
      <c r="B59">
        <f t="shared" si="8"/>
        <v>1</v>
      </c>
      <c r="C59">
        <v>94594</v>
      </c>
      <c r="D59" t="s">
        <v>149</v>
      </c>
      <c r="E59" t="s">
        <v>75</v>
      </c>
      <c r="F59" t="s">
        <v>76</v>
      </c>
      <c r="G59" t="s">
        <v>184</v>
      </c>
      <c r="H59" t="s">
        <v>81</v>
      </c>
      <c r="I59" t="s">
        <v>123</v>
      </c>
      <c r="J59" t="str">
        <f t="shared" ca="1" si="9"/>
        <v>NTR</v>
      </c>
      <c r="K59" t="s">
        <v>20</v>
      </c>
      <c r="L59" t="s">
        <v>20</v>
      </c>
      <c r="M59" t="s">
        <v>345</v>
      </c>
      <c r="N59" t="s">
        <v>123</v>
      </c>
      <c r="P59" t="s">
        <v>82</v>
      </c>
      <c r="R59" t="s">
        <v>269</v>
      </c>
      <c r="S59" t="s">
        <v>51</v>
      </c>
      <c r="T59" t="s">
        <v>22</v>
      </c>
      <c r="U59" t="s">
        <v>82</v>
      </c>
      <c r="V59" t="s">
        <v>54</v>
      </c>
      <c r="W59" t="s">
        <v>272</v>
      </c>
      <c r="X59" t="s">
        <v>20</v>
      </c>
      <c r="Z59" s="2">
        <v>42748.470682870371</v>
      </c>
      <c r="AA59" s="2">
        <v>42779.640474537038</v>
      </c>
      <c r="AB59" t="s">
        <v>343</v>
      </c>
      <c r="AC59">
        <v>3</v>
      </c>
      <c r="AD59" t="str">
        <f t="shared" ca="1" si="10"/>
        <v>Protocols-AAUM</v>
      </c>
      <c r="AE59" t="str">
        <f t="shared" ca="1" si="11"/>
        <v>---</v>
      </c>
      <c r="AF59" t="str">
        <f t="shared" ca="1" si="12"/>
        <v>---</v>
      </c>
      <c r="AG59" t="str">
        <f t="shared" ca="1" si="13"/>
        <v>P0</v>
      </c>
    </row>
    <row r="60" spans="1:33" x14ac:dyDescent="0.3">
      <c r="A60">
        <f t="shared" si="7"/>
        <v>14</v>
      </c>
      <c r="B60">
        <f t="shared" si="8"/>
        <v>6</v>
      </c>
      <c r="C60">
        <v>95216</v>
      </c>
      <c r="D60" t="s">
        <v>118</v>
      </c>
      <c r="E60" t="s">
        <v>75</v>
      </c>
      <c r="F60" t="s">
        <v>129</v>
      </c>
      <c r="G60" t="s">
        <v>184</v>
      </c>
      <c r="H60" t="s">
        <v>81</v>
      </c>
      <c r="I60" t="s">
        <v>123</v>
      </c>
      <c r="J60" t="str">
        <f t="shared" ca="1" si="9"/>
        <v>NTR</v>
      </c>
      <c r="K60" t="s">
        <v>20</v>
      </c>
      <c r="L60" t="s">
        <v>20</v>
      </c>
      <c r="M60" t="s">
        <v>346</v>
      </c>
      <c r="N60" t="s">
        <v>123</v>
      </c>
      <c r="P60" t="s">
        <v>82</v>
      </c>
      <c r="R60" t="s">
        <v>269</v>
      </c>
      <c r="S60" t="s">
        <v>23</v>
      </c>
      <c r="T60" t="s">
        <v>22</v>
      </c>
      <c r="U60" t="s">
        <v>82</v>
      </c>
      <c r="V60" t="s">
        <v>54</v>
      </c>
      <c r="W60" t="s">
        <v>118</v>
      </c>
      <c r="X60" t="s">
        <v>20</v>
      </c>
      <c r="Z60" s="2">
        <v>42765.98542824074</v>
      </c>
      <c r="AA60" s="2">
        <v>42774.009687500002</v>
      </c>
      <c r="AB60" t="s">
        <v>340</v>
      </c>
      <c r="AC60">
        <v>2</v>
      </c>
      <c r="AD60" t="str">
        <f t="shared" ca="1" si="10"/>
        <v>Protocols-AAUM</v>
      </c>
      <c r="AE60" t="str">
        <f t="shared" ca="1" si="11"/>
        <v>---</v>
      </c>
      <c r="AF60" t="str">
        <f t="shared" ca="1" si="12"/>
        <v>---</v>
      </c>
      <c r="AG60" t="str">
        <f t="shared" ca="1" si="13"/>
        <v>P0</v>
      </c>
    </row>
    <row r="61" spans="1:33" hidden="1" x14ac:dyDescent="0.3">
      <c r="A61">
        <f t="shared" si="7"/>
        <v>13</v>
      </c>
      <c r="B61">
        <f t="shared" si="8"/>
        <v>6</v>
      </c>
      <c r="C61">
        <v>95343</v>
      </c>
      <c r="D61" t="s">
        <v>84</v>
      </c>
      <c r="E61" t="s">
        <v>75</v>
      </c>
      <c r="F61" t="s">
        <v>264</v>
      </c>
      <c r="G61" t="s">
        <v>94</v>
      </c>
      <c r="H61" t="s">
        <v>123</v>
      </c>
      <c r="I61" t="s">
        <v>123</v>
      </c>
      <c r="J61" t="str">
        <f t="shared" ca="1" si="9"/>
        <v>NTR</v>
      </c>
      <c r="K61" t="s">
        <v>20</v>
      </c>
      <c r="L61" t="s">
        <v>20</v>
      </c>
      <c r="M61" t="s">
        <v>347</v>
      </c>
      <c r="N61" t="s">
        <v>123</v>
      </c>
      <c r="P61" t="s">
        <v>82</v>
      </c>
      <c r="R61" t="s">
        <v>269</v>
      </c>
      <c r="S61" t="s">
        <v>23</v>
      </c>
      <c r="T61" t="s">
        <v>50</v>
      </c>
      <c r="U61" t="s">
        <v>82</v>
      </c>
      <c r="V61" t="s">
        <v>95</v>
      </c>
      <c r="W61" t="s">
        <v>272</v>
      </c>
      <c r="X61" t="s">
        <v>20</v>
      </c>
      <c r="Z61" s="2">
        <v>42767.691712962966</v>
      </c>
      <c r="AA61" s="2">
        <v>42774.028368055559</v>
      </c>
      <c r="AC61">
        <v>2</v>
      </c>
      <c r="AD61" t="str">
        <f t="shared" ca="1" si="10"/>
        <v>Protocols-AAUM</v>
      </c>
      <c r="AE61" t="str">
        <f t="shared" ca="1" si="11"/>
        <v>---</v>
      </c>
      <c r="AF61" t="str">
        <f t="shared" ca="1" si="12"/>
        <v>---</v>
      </c>
      <c r="AG61" t="str">
        <f t="shared" ca="1" si="13"/>
        <v>P2</v>
      </c>
    </row>
    <row r="62" spans="1:33" x14ac:dyDescent="0.3">
      <c r="A62">
        <f t="shared" si="7"/>
        <v>13</v>
      </c>
      <c r="B62">
        <f t="shared" si="8"/>
        <v>7</v>
      </c>
      <c r="C62">
        <v>95344</v>
      </c>
      <c r="D62" t="s">
        <v>186</v>
      </c>
      <c r="E62" t="s">
        <v>75</v>
      </c>
      <c r="F62" t="s">
        <v>80</v>
      </c>
      <c r="G62" t="s">
        <v>184</v>
      </c>
      <c r="H62" t="s">
        <v>81</v>
      </c>
      <c r="I62" t="s">
        <v>123</v>
      </c>
      <c r="J62" t="str">
        <f t="shared" ca="1" si="9"/>
        <v>NTR</v>
      </c>
      <c r="K62" t="s">
        <v>20</v>
      </c>
      <c r="L62" t="s">
        <v>20</v>
      </c>
      <c r="M62" t="s">
        <v>348</v>
      </c>
      <c r="N62" t="s">
        <v>123</v>
      </c>
      <c r="P62" t="s">
        <v>82</v>
      </c>
      <c r="R62" t="s">
        <v>269</v>
      </c>
      <c r="S62" t="s">
        <v>51</v>
      </c>
      <c r="T62" t="s">
        <v>50</v>
      </c>
      <c r="U62" t="s">
        <v>82</v>
      </c>
      <c r="V62" t="s">
        <v>67</v>
      </c>
      <c r="W62" t="s">
        <v>272</v>
      </c>
      <c r="X62" t="s">
        <v>20</v>
      </c>
      <c r="Z62" s="2">
        <v>42767.692002314812</v>
      </c>
      <c r="AA62" s="2">
        <v>42773.655162037037</v>
      </c>
      <c r="AB62" t="s">
        <v>340</v>
      </c>
      <c r="AC62">
        <v>1</v>
      </c>
      <c r="AD62" t="str">
        <f t="shared" ca="1" si="10"/>
        <v>Protocols-AAUM</v>
      </c>
      <c r="AE62" t="str">
        <f t="shared" ca="1" si="11"/>
        <v>---</v>
      </c>
      <c r="AF62" t="str">
        <f t="shared" ca="1" si="12"/>
        <v>---</v>
      </c>
      <c r="AG62" t="str">
        <f t="shared" ca="1" si="13"/>
        <v>P0</v>
      </c>
    </row>
    <row r="63" spans="1:33" x14ac:dyDescent="0.3">
      <c r="A63">
        <f t="shared" si="7"/>
        <v>12</v>
      </c>
      <c r="B63">
        <f t="shared" si="8"/>
        <v>1</v>
      </c>
      <c r="C63">
        <v>95391</v>
      </c>
      <c r="D63" t="s">
        <v>149</v>
      </c>
      <c r="E63" t="s">
        <v>75</v>
      </c>
      <c r="F63" t="s">
        <v>76</v>
      </c>
      <c r="G63" t="s">
        <v>184</v>
      </c>
      <c r="H63" t="s">
        <v>81</v>
      </c>
      <c r="I63" t="s">
        <v>123</v>
      </c>
      <c r="J63" t="str">
        <f t="shared" ca="1" si="9"/>
        <v>NTR</v>
      </c>
      <c r="K63" t="s">
        <v>20</v>
      </c>
      <c r="L63" t="s">
        <v>20</v>
      </c>
      <c r="M63" t="s">
        <v>349</v>
      </c>
      <c r="N63" t="s">
        <v>123</v>
      </c>
      <c r="P63" t="s">
        <v>82</v>
      </c>
      <c r="R63" t="s">
        <v>269</v>
      </c>
      <c r="S63" t="s">
        <v>23</v>
      </c>
      <c r="T63" t="s">
        <v>39</v>
      </c>
      <c r="U63" t="s">
        <v>82</v>
      </c>
      <c r="V63" t="s">
        <v>54</v>
      </c>
      <c r="W63" t="s">
        <v>272</v>
      </c>
      <c r="X63" t="s">
        <v>20</v>
      </c>
      <c r="Z63" s="2">
        <v>42768.410393518519</v>
      </c>
      <c r="AA63" s="2">
        <v>42779.292337962965</v>
      </c>
      <c r="AC63">
        <v>3</v>
      </c>
      <c r="AD63" t="str">
        <f t="shared" ca="1" si="10"/>
        <v>Protocols-AAUM</v>
      </c>
      <c r="AE63" t="str">
        <f t="shared" ca="1" si="11"/>
        <v>---</v>
      </c>
      <c r="AF63" t="str">
        <f t="shared" ca="1" si="12"/>
        <v>---</v>
      </c>
      <c r="AG63" t="str">
        <f t="shared" ca="1" si="13"/>
        <v>P0</v>
      </c>
    </row>
    <row r="64" spans="1:33" hidden="1" x14ac:dyDescent="0.3">
      <c r="A64">
        <f t="shared" si="7"/>
        <v>6</v>
      </c>
      <c r="B64">
        <f t="shared" si="8"/>
        <v>1</v>
      </c>
      <c r="C64">
        <v>95610</v>
      </c>
      <c r="D64" t="s">
        <v>133</v>
      </c>
      <c r="E64" t="s">
        <v>75</v>
      </c>
      <c r="F64" t="s">
        <v>76</v>
      </c>
      <c r="G64" t="s">
        <v>94</v>
      </c>
      <c r="H64" t="s">
        <v>123</v>
      </c>
      <c r="I64" t="s">
        <v>123</v>
      </c>
      <c r="J64" t="str">
        <f t="shared" ca="1" si="9"/>
        <v>NTR</v>
      </c>
      <c r="K64" t="s">
        <v>20</v>
      </c>
      <c r="L64" t="s">
        <v>20</v>
      </c>
      <c r="M64" t="s">
        <v>350</v>
      </c>
      <c r="N64" t="s">
        <v>123</v>
      </c>
      <c r="P64" t="s">
        <v>82</v>
      </c>
      <c r="R64" t="s">
        <v>269</v>
      </c>
      <c r="S64" t="s">
        <v>36</v>
      </c>
      <c r="T64" t="s">
        <v>35</v>
      </c>
      <c r="U64" t="s">
        <v>82</v>
      </c>
      <c r="V64" t="s">
        <v>172</v>
      </c>
      <c r="W64" t="s">
        <v>205</v>
      </c>
      <c r="X64" t="s">
        <v>20</v>
      </c>
      <c r="Z64" s="2">
        <v>42774.273194444446</v>
      </c>
      <c r="AA64" s="2">
        <v>42779.211342592593</v>
      </c>
      <c r="AC64">
        <v>8</v>
      </c>
      <c r="AD64" t="str">
        <f t="shared" ca="1" si="10"/>
        <v>Protocols-AAUM</v>
      </c>
      <c r="AE64" t="str">
        <f t="shared" ca="1" si="11"/>
        <v>---</v>
      </c>
      <c r="AF64" t="str">
        <f t="shared" ca="1" si="12"/>
        <v>---</v>
      </c>
      <c r="AG64" t="str">
        <f t="shared" ca="1" si="13"/>
        <v>P2</v>
      </c>
    </row>
    <row r="65" spans="1:33" x14ac:dyDescent="0.3">
      <c r="A65">
        <f t="shared" si="7"/>
        <v>19</v>
      </c>
      <c r="B65">
        <f t="shared" si="8"/>
        <v>4</v>
      </c>
      <c r="C65">
        <v>95006</v>
      </c>
      <c r="D65" t="s">
        <v>106</v>
      </c>
      <c r="E65" t="s">
        <v>97</v>
      </c>
      <c r="F65" t="s">
        <v>96</v>
      </c>
      <c r="G65" t="s">
        <v>184</v>
      </c>
      <c r="H65" t="s">
        <v>81</v>
      </c>
      <c r="I65" t="s">
        <v>123</v>
      </c>
      <c r="J65" t="str">
        <f t="shared" ca="1" si="9"/>
        <v>NTR</v>
      </c>
      <c r="K65" t="s">
        <v>20</v>
      </c>
      <c r="L65" t="s">
        <v>20</v>
      </c>
      <c r="M65" t="s">
        <v>351</v>
      </c>
      <c r="N65" t="s">
        <v>123</v>
      </c>
      <c r="P65" t="s">
        <v>82</v>
      </c>
      <c r="R65" t="s">
        <v>269</v>
      </c>
      <c r="S65" t="s">
        <v>51</v>
      </c>
      <c r="T65" t="s">
        <v>50</v>
      </c>
      <c r="U65" t="s">
        <v>82</v>
      </c>
      <c r="V65" t="s">
        <v>171</v>
      </c>
      <c r="W65" t="s">
        <v>352</v>
      </c>
      <c r="X65" t="s">
        <v>20</v>
      </c>
      <c r="Z65" s="2">
        <v>42760.000775462962</v>
      </c>
      <c r="AA65" s="2">
        <v>42776.231736111113</v>
      </c>
      <c r="AC65">
        <v>8</v>
      </c>
      <c r="AD65" t="str">
        <f t="shared" ca="1" si="10"/>
        <v>Protocols-HTTP</v>
      </c>
      <c r="AE65" t="str">
        <f t="shared" ca="1" si="11"/>
        <v>---</v>
      </c>
      <c r="AF65" t="str">
        <f t="shared" ca="1" si="12"/>
        <v>---</v>
      </c>
      <c r="AG65" t="str">
        <f t="shared" ca="1" si="13"/>
        <v>P0</v>
      </c>
    </row>
    <row r="66" spans="1:33" hidden="1" x14ac:dyDescent="0.3">
      <c r="A66">
        <f t="shared" ref="A66:A90" si="14">DAYS360(Z66,$J$104)</f>
        <v>0</v>
      </c>
      <c r="B66">
        <f t="shared" ref="B66:B90" si="15">DAYS360(AA66,$J$104)</f>
        <v>0</v>
      </c>
      <c r="C66">
        <v>95845</v>
      </c>
      <c r="D66" t="s">
        <v>315</v>
      </c>
      <c r="E66" t="s">
        <v>397</v>
      </c>
      <c r="F66" t="s">
        <v>398</v>
      </c>
      <c r="G66" t="s">
        <v>156</v>
      </c>
      <c r="H66" t="s">
        <v>123</v>
      </c>
      <c r="I66" t="s">
        <v>123</v>
      </c>
      <c r="J66" t="str">
        <f t="shared" ref="J66:J86" ca="1" si="16">IFERROR(VLOOKUP($C66,INDIRECT("'" &amp; $J$103 &amp; "'!$C$2:$H$90"),7,FALSE),"NTR")</f>
        <v>NTR</v>
      </c>
      <c r="K66" t="s">
        <v>20</v>
      </c>
      <c r="L66" t="s">
        <v>20</v>
      </c>
      <c r="M66" t="s">
        <v>401</v>
      </c>
      <c r="N66" t="s">
        <v>123</v>
      </c>
      <c r="O66" t="s">
        <v>101</v>
      </c>
      <c r="P66" t="s">
        <v>21</v>
      </c>
      <c r="R66" t="s">
        <v>269</v>
      </c>
      <c r="S66" t="s">
        <v>23</v>
      </c>
      <c r="T66" t="s">
        <v>22</v>
      </c>
      <c r="U66" t="s">
        <v>29</v>
      </c>
      <c r="V66" t="s">
        <v>44</v>
      </c>
      <c r="W66" t="s">
        <v>127</v>
      </c>
      <c r="X66" t="s">
        <v>20</v>
      </c>
      <c r="Z66" s="2">
        <v>42780.117025462961</v>
      </c>
      <c r="AA66" s="2">
        <v>42780.156828703701</v>
      </c>
      <c r="AC66">
        <v>4</v>
      </c>
      <c r="AD66" t="str">
        <f t="shared" ref="AD66:AD93" ca="1" si="17">IFERROR(VLOOKUP($C66,INDIRECT("'" &amp; $J$103 &amp; "'!$C$2:$K$90"),3,FALSE),"NTR")</f>
        <v>NTR</v>
      </c>
      <c r="AE66" t="str">
        <f t="shared" ref="AE66:AE93" ca="1" si="18">IFERROR(VLOOKUP($C66,INDIRECT("'" &amp; $J$103 &amp; "'!$C$2:$T$90"),10,FALSE),"NoTarg")</f>
        <v>NoTarg</v>
      </c>
      <c r="AF66" t="str">
        <f t="shared" ref="AF66:AF93" ca="1" si="19">IFERROR(VLOOKUP($C66,INDIRECT("'" &amp; $J$103 &amp; "'!$C$2:$K$90"),9,FALSE),"NoWaive")</f>
        <v>NoWaive</v>
      </c>
      <c r="AG66" t="str">
        <f t="shared" ref="AG66:AG93" ca="1" si="20">IFERROR(VLOOKUP($C66,INDIRECT("'" &amp; $J$103 &amp; "'!$C$2:$T$90"),5,FALSE),"NTR")</f>
        <v>NTR</v>
      </c>
    </row>
    <row r="67" spans="1:33" hidden="1" x14ac:dyDescent="0.3">
      <c r="A67">
        <f t="shared" si="14"/>
        <v>4</v>
      </c>
      <c r="B67">
        <f t="shared" si="15"/>
        <v>1</v>
      </c>
      <c r="C67">
        <v>95725</v>
      </c>
      <c r="D67" t="s">
        <v>229</v>
      </c>
      <c r="E67" t="s">
        <v>230</v>
      </c>
      <c r="F67" t="s">
        <v>231</v>
      </c>
      <c r="G67" t="s">
        <v>156</v>
      </c>
      <c r="H67" t="s">
        <v>123</v>
      </c>
      <c r="I67" t="s">
        <v>123</v>
      </c>
      <c r="J67" t="str">
        <f t="shared" ca="1" si="16"/>
        <v>NTR</v>
      </c>
      <c r="K67" t="s">
        <v>20</v>
      </c>
      <c r="L67" t="s">
        <v>20</v>
      </c>
      <c r="M67" t="s">
        <v>234</v>
      </c>
      <c r="N67" t="s">
        <v>123</v>
      </c>
      <c r="O67" t="s">
        <v>209</v>
      </c>
      <c r="P67" t="s">
        <v>21</v>
      </c>
      <c r="R67" t="s">
        <v>269</v>
      </c>
      <c r="S67" t="s">
        <v>36</v>
      </c>
      <c r="T67" t="s">
        <v>22</v>
      </c>
      <c r="U67" t="s">
        <v>29</v>
      </c>
      <c r="V67" t="s">
        <v>54</v>
      </c>
      <c r="W67" t="s">
        <v>154</v>
      </c>
      <c r="X67" t="s">
        <v>20</v>
      </c>
      <c r="Z67" s="2">
        <v>42776.262164351851</v>
      </c>
      <c r="AA67" s="2">
        <v>42779.959155092591</v>
      </c>
      <c r="AC67">
        <v>7</v>
      </c>
      <c r="AD67" t="str">
        <f t="shared" ca="1" si="17"/>
        <v>Protocols-NDMP</v>
      </c>
      <c r="AE67" t="str">
        <f t="shared" ca="1" si="18"/>
        <v>---</v>
      </c>
      <c r="AF67" t="str">
        <f t="shared" ca="1" si="19"/>
        <v>---</v>
      </c>
      <c r="AG67" t="str">
        <f t="shared" ca="1" si="20"/>
        <v>unspecified</v>
      </c>
    </row>
    <row r="68" spans="1:33" hidden="1" x14ac:dyDescent="0.3">
      <c r="A68">
        <f t="shared" si="14"/>
        <v>340</v>
      </c>
      <c r="B68">
        <f t="shared" si="15"/>
        <v>89</v>
      </c>
      <c r="C68">
        <v>78244</v>
      </c>
      <c r="D68" t="s">
        <v>155</v>
      </c>
      <c r="E68" t="s">
        <v>19</v>
      </c>
      <c r="F68" t="s">
        <v>83</v>
      </c>
      <c r="G68" t="s">
        <v>94</v>
      </c>
      <c r="H68" t="s">
        <v>30</v>
      </c>
      <c r="I68" t="s">
        <v>123</v>
      </c>
      <c r="J68" t="str">
        <f t="shared" ca="1" si="16"/>
        <v>NTR</v>
      </c>
      <c r="K68" t="s">
        <v>20</v>
      </c>
      <c r="L68" t="s">
        <v>20</v>
      </c>
      <c r="M68" t="s">
        <v>353</v>
      </c>
      <c r="N68" t="s">
        <v>123</v>
      </c>
      <c r="P68" t="s">
        <v>82</v>
      </c>
      <c r="R68" t="s">
        <v>269</v>
      </c>
      <c r="S68" t="s">
        <v>36</v>
      </c>
      <c r="T68" t="s">
        <v>35</v>
      </c>
      <c r="U68" t="s">
        <v>43</v>
      </c>
      <c r="V68" t="s">
        <v>65</v>
      </c>
      <c r="W68" t="s">
        <v>272</v>
      </c>
      <c r="X68" t="s">
        <v>100</v>
      </c>
      <c r="Z68" s="2">
        <v>42433.348449074074</v>
      </c>
      <c r="AA68" s="2">
        <v>42689.149375000001</v>
      </c>
      <c r="AC68">
        <v>3</v>
      </c>
      <c r="AD68" t="str">
        <f t="shared" ca="1" si="17"/>
        <v>Protocols-NFS</v>
      </c>
      <c r="AE68" t="str">
        <f t="shared" ca="1" si="18"/>
        <v>---</v>
      </c>
      <c r="AF68" t="str">
        <f t="shared" ca="1" si="19"/>
        <v>---</v>
      </c>
      <c r="AG68" t="str">
        <f t="shared" ca="1" si="20"/>
        <v>P2</v>
      </c>
    </row>
    <row r="69" spans="1:33" hidden="1" x14ac:dyDescent="0.3">
      <c r="A69">
        <f t="shared" si="14"/>
        <v>285</v>
      </c>
      <c r="B69">
        <f t="shared" si="15"/>
        <v>6</v>
      </c>
      <c r="C69">
        <v>81963</v>
      </c>
      <c r="D69" t="s">
        <v>18</v>
      </c>
      <c r="E69" t="s">
        <v>86</v>
      </c>
      <c r="F69" t="s">
        <v>87</v>
      </c>
      <c r="G69" t="s">
        <v>112</v>
      </c>
      <c r="H69" t="s">
        <v>30</v>
      </c>
      <c r="I69" t="s">
        <v>123</v>
      </c>
      <c r="J69" t="str">
        <f t="shared" ca="1" si="16"/>
        <v>NTR</v>
      </c>
      <c r="K69" t="s">
        <v>20</v>
      </c>
      <c r="L69" t="s">
        <v>20</v>
      </c>
      <c r="M69" t="s">
        <v>354</v>
      </c>
      <c r="N69">
        <v>10905</v>
      </c>
      <c r="P69" t="s">
        <v>82</v>
      </c>
      <c r="R69" t="s">
        <v>269</v>
      </c>
      <c r="S69" t="s">
        <v>23</v>
      </c>
      <c r="T69" t="s">
        <v>22</v>
      </c>
      <c r="U69" t="s">
        <v>60</v>
      </c>
      <c r="V69" t="s">
        <v>26</v>
      </c>
      <c r="W69" t="s">
        <v>272</v>
      </c>
      <c r="X69" t="s">
        <v>20</v>
      </c>
      <c r="Z69" s="2">
        <v>42489.026759259257</v>
      </c>
      <c r="AA69" s="2">
        <v>42774.287557870368</v>
      </c>
      <c r="AC69">
        <v>3</v>
      </c>
      <c r="AD69" t="str">
        <f t="shared" ca="1" si="17"/>
        <v>Protocols-SMB</v>
      </c>
      <c r="AE69" t="str">
        <f t="shared" ca="1" si="18"/>
        <v>---</v>
      </c>
      <c r="AF69" t="str">
        <f t="shared" ca="1" si="19"/>
        <v>---</v>
      </c>
      <c r="AG69" t="str">
        <f t="shared" ca="1" si="20"/>
        <v>P1</v>
      </c>
    </row>
    <row r="70" spans="1:33" hidden="1" x14ac:dyDescent="0.3">
      <c r="A70">
        <f t="shared" si="14"/>
        <v>280</v>
      </c>
      <c r="B70">
        <f t="shared" si="15"/>
        <v>24</v>
      </c>
      <c r="C70">
        <v>82178</v>
      </c>
      <c r="D70" t="s">
        <v>18</v>
      </c>
      <c r="E70" t="s">
        <v>86</v>
      </c>
      <c r="F70" t="s">
        <v>87</v>
      </c>
      <c r="G70" t="s">
        <v>112</v>
      </c>
      <c r="H70" t="s">
        <v>30</v>
      </c>
      <c r="I70" t="s">
        <v>123</v>
      </c>
      <c r="J70" t="str">
        <f t="shared" ca="1" si="16"/>
        <v>NTR</v>
      </c>
      <c r="K70" t="s">
        <v>20</v>
      </c>
      <c r="L70" t="s">
        <v>20</v>
      </c>
      <c r="M70" t="s">
        <v>355</v>
      </c>
      <c r="N70">
        <v>10938</v>
      </c>
      <c r="P70" t="s">
        <v>82</v>
      </c>
      <c r="R70" t="s">
        <v>269</v>
      </c>
      <c r="S70" t="s">
        <v>36</v>
      </c>
      <c r="T70" t="s">
        <v>22</v>
      </c>
      <c r="U70" t="s">
        <v>60</v>
      </c>
      <c r="V70" t="s">
        <v>26</v>
      </c>
      <c r="W70" t="s">
        <v>272</v>
      </c>
      <c r="X70" t="s">
        <v>20</v>
      </c>
      <c r="Z70" s="2">
        <v>42494.02715277778</v>
      </c>
      <c r="AA70" s="2">
        <v>42755.045428240737</v>
      </c>
      <c r="AC70">
        <v>2</v>
      </c>
      <c r="AD70" t="str">
        <f t="shared" ca="1" si="17"/>
        <v>Protocols-SMB</v>
      </c>
      <c r="AE70" t="str">
        <f t="shared" ca="1" si="18"/>
        <v>---</v>
      </c>
      <c r="AF70" t="str">
        <f t="shared" ca="1" si="19"/>
        <v>---</v>
      </c>
      <c r="AG70" t="str">
        <f t="shared" ca="1" si="20"/>
        <v>P1</v>
      </c>
    </row>
    <row r="71" spans="1:33" hidden="1" x14ac:dyDescent="0.3">
      <c r="A71">
        <f t="shared" si="14"/>
        <v>178</v>
      </c>
      <c r="B71">
        <f t="shared" si="15"/>
        <v>7</v>
      </c>
      <c r="C71">
        <v>87635</v>
      </c>
      <c r="D71" t="s">
        <v>134</v>
      </c>
      <c r="E71" t="s">
        <v>86</v>
      </c>
      <c r="F71" t="s">
        <v>87</v>
      </c>
      <c r="G71" t="s">
        <v>112</v>
      </c>
      <c r="H71" t="s">
        <v>30</v>
      </c>
      <c r="I71" t="s">
        <v>123</v>
      </c>
      <c r="J71" t="str">
        <f t="shared" ca="1" si="16"/>
        <v>NTR</v>
      </c>
      <c r="K71" t="s">
        <v>20</v>
      </c>
      <c r="L71" t="s">
        <v>20</v>
      </c>
      <c r="M71" t="s">
        <v>356</v>
      </c>
      <c r="N71">
        <v>11924</v>
      </c>
      <c r="P71" t="s">
        <v>82</v>
      </c>
      <c r="R71" t="s">
        <v>269</v>
      </c>
      <c r="S71" t="s">
        <v>36</v>
      </c>
      <c r="T71" t="s">
        <v>22</v>
      </c>
      <c r="U71" t="s">
        <v>57</v>
      </c>
      <c r="V71" t="s">
        <v>26</v>
      </c>
      <c r="W71" t="s">
        <v>108</v>
      </c>
      <c r="X71" t="s">
        <v>103</v>
      </c>
      <c r="Z71" s="2">
        <v>42598.010752314818</v>
      </c>
      <c r="AA71" s="2">
        <v>42773.971354166664</v>
      </c>
      <c r="AB71" t="s">
        <v>191</v>
      </c>
      <c r="AC71">
        <v>2</v>
      </c>
      <c r="AD71" t="str">
        <f t="shared" ca="1" si="17"/>
        <v>Protocols-SMB</v>
      </c>
      <c r="AE71" t="str">
        <f t="shared" ca="1" si="18"/>
        <v>---</v>
      </c>
      <c r="AF71" t="str">
        <f t="shared" ca="1" si="19"/>
        <v>---</v>
      </c>
      <c r="AG71" t="str">
        <f t="shared" ca="1" si="20"/>
        <v>P1</v>
      </c>
    </row>
    <row r="72" spans="1:33" hidden="1" x14ac:dyDescent="0.3">
      <c r="A72">
        <f t="shared" si="14"/>
        <v>142</v>
      </c>
      <c r="B72">
        <f t="shared" si="15"/>
        <v>6</v>
      </c>
      <c r="C72">
        <v>89457</v>
      </c>
      <c r="D72" t="s">
        <v>265</v>
      </c>
      <c r="E72" t="s">
        <v>86</v>
      </c>
      <c r="F72" t="s">
        <v>92</v>
      </c>
      <c r="G72" t="s">
        <v>94</v>
      </c>
      <c r="H72" t="s">
        <v>30</v>
      </c>
      <c r="I72" t="s">
        <v>123</v>
      </c>
      <c r="J72" t="str">
        <f t="shared" ca="1" si="16"/>
        <v>NTR</v>
      </c>
      <c r="K72" t="s">
        <v>20</v>
      </c>
      <c r="L72" t="s">
        <v>20</v>
      </c>
      <c r="M72" t="s">
        <v>357</v>
      </c>
      <c r="N72" t="s">
        <v>123</v>
      </c>
      <c r="P72" t="s">
        <v>82</v>
      </c>
      <c r="R72" t="s">
        <v>269</v>
      </c>
      <c r="S72" t="s">
        <v>23</v>
      </c>
      <c r="T72" t="s">
        <v>22</v>
      </c>
      <c r="U72" t="s">
        <v>29</v>
      </c>
      <c r="V72" t="s">
        <v>44</v>
      </c>
      <c r="W72" t="s">
        <v>272</v>
      </c>
      <c r="X72" t="s">
        <v>20</v>
      </c>
      <c r="Z72" s="2">
        <v>42635.30327546296</v>
      </c>
      <c r="AA72" s="2">
        <v>42774.493344907409</v>
      </c>
      <c r="AB72" t="s">
        <v>340</v>
      </c>
      <c r="AC72">
        <v>3</v>
      </c>
      <c r="AD72" t="str">
        <f t="shared" ca="1" si="17"/>
        <v>Protocols-SMB</v>
      </c>
      <c r="AE72" t="str">
        <f t="shared" ca="1" si="18"/>
        <v>---</v>
      </c>
      <c r="AF72" t="str">
        <f t="shared" ca="1" si="19"/>
        <v>---</v>
      </c>
      <c r="AG72" t="str">
        <f t="shared" ca="1" si="20"/>
        <v>P2</v>
      </c>
    </row>
    <row r="73" spans="1:33" hidden="1" x14ac:dyDescent="0.3">
      <c r="A73">
        <f t="shared" si="14"/>
        <v>107</v>
      </c>
      <c r="B73">
        <f t="shared" si="15"/>
        <v>6</v>
      </c>
      <c r="C73">
        <v>91457</v>
      </c>
      <c r="D73" t="s">
        <v>74</v>
      </c>
      <c r="E73" t="s">
        <v>86</v>
      </c>
      <c r="F73" t="s">
        <v>87</v>
      </c>
      <c r="G73" t="s">
        <v>94</v>
      </c>
      <c r="H73" t="s">
        <v>30</v>
      </c>
      <c r="I73" t="s">
        <v>123</v>
      </c>
      <c r="J73" t="str">
        <f t="shared" ca="1" si="16"/>
        <v>NTR</v>
      </c>
      <c r="K73" t="s">
        <v>20</v>
      </c>
      <c r="L73" t="s">
        <v>20</v>
      </c>
      <c r="M73" t="s">
        <v>358</v>
      </c>
      <c r="N73" t="s">
        <v>123</v>
      </c>
      <c r="P73" t="s">
        <v>82</v>
      </c>
      <c r="R73" t="s">
        <v>269</v>
      </c>
      <c r="S73" t="s">
        <v>36</v>
      </c>
      <c r="T73" t="s">
        <v>35</v>
      </c>
      <c r="U73" t="s">
        <v>29</v>
      </c>
      <c r="V73" t="s">
        <v>54</v>
      </c>
      <c r="W73" t="s">
        <v>272</v>
      </c>
      <c r="X73" t="s">
        <v>100</v>
      </c>
      <c r="Z73" s="2">
        <v>42670.388807870368</v>
      </c>
      <c r="AA73" s="2">
        <v>42774.014224537037</v>
      </c>
      <c r="AC73">
        <v>5</v>
      </c>
      <c r="AD73" t="str">
        <f t="shared" ca="1" si="17"/>
        <v>Protocols-SMB</v>
      </c>
      <c r="AE73" t="str">
        <f t="shared" ca="1" si="18"/>
        <v>---</v>
      </c>
      <c r="AF73" t="str">
        <f t="shared" ca="1" si="19"/>
        <v>---</v>
      </c>
      <c r="AG73" t="str">
        <f t="shared" ca="1" si="20"/>
        <v>P2</v>
      </c>
    </row>
    <row r="74" spans="1:33" hidden="1" x14ac:dyDescent="0.3">
      <c r="A74">
        <f t="shared" si="14"/>
        <v>103</v>
      </c>
      <c r="B74">
        <f t="shared" si="15"/>
        <v>24</v>
      </c>
      <c r="C74">
        <v>91629</v>
      </c>
      <c r="D74" t="s">
        <v>18</v>
      </c>
      <c r="E74" t="s">
        <v>86</v>
      </c>
      <c r="F74" t="s">
        <v>92</v>
      </c>
      <c r="G74" t="s">
        <v>112</v>
      </c>
      <c r="H74" t="s">
        <v>30</v>
      </c>
      <c r="I74" t="s">
        <v>123</v>
      </c>
      <c r="J74" t="str">
        <f t="shared" ca="1" si="16"/>
        <v>NTR</v>
      </c>
      <c r="K74" t="s">
        <v>20</v>
      </c>
      <c r="L74" t="s">
        <v>20</v>
      </c>
      <c r="M74" t="s">
        <v>360</v>
      </c>
      <c r="N74">
        <v>12271</v>
      </c>
      <c r="P74" t="s">
        <v>82</v>
      </c>
      <c r="R74" t="s">
        <v>269</v>
      </c>
      <c r="S74" t="s">
        <v>23</v>
      </c>
      <c r="T74" t="s">
        <v>22</v>
      </c>
      <c r="U74" t="s">
        <v>25</v>
      </c>
      <c r="V74" t="s">
        <v>26</v>
      </c>
      <c r="W74" t="s">
        <v>272</v>
      </c>
      <c r="X74" t="s">
        <v>20</v>
      </c>
      <c r="Z74" s="2">
        <v>42675.623761574076</v>
      </c>
      <c r="AA74" s="2">
        <v>42755.023877314816</v>
      </c>
      <c r="AC74">
        <v>2</v>
      </c>
      <c r="AD74" t="str">
        <f t="shared" ca="1" si="17"/>
        <v>Protocols-SMB</v>
      </c>
      <c r="AE74" t="str">
        <f t="shared" ca="1" si="18"/>
        <v>---</v>
      </c>
      <c r="AF74" t="str">
        <f t="shared" ca="1" si="19"/>
        <v>---</v>
      </c>
      <c r="AG74" t="str">
        <f t="shared" ca="1" si="20"/>
        <v>P1</v>
      </c>
    </row>
    <row r="75" spans="1:33" x14ac:dyDescent="0.3">
      <c r="A75">
        <f t="shared" si="14"/>
        <v>101</v>
      </c>
      <c r="B75">
        <f t="shared" si="15"/>
        <v>7</v>
      </c>
      <c r="C75">
        <v>91764</v>
      </c>
      <c r="D75" t="s">
        <v>141</v>
      </c>
      <c r="E75" t="s">
        <v>86</v>
      </c>
      <c r="F75" t="s">
        <v>92</v>
      </c>
      <c r="G75" t="s">
        <v>184</v>
      </c>
      <c r="H75" t="s">
        <v>81</v>
      </c>
      <c r="I75" t="s">
        <v>123</v>
      </c>
      <c r="J75" t="str">
        <f t="shared" ca="1" si="16"/>
        <v>NTR</v>
      </c>
      <c r="K75" t="s">
        <v>20</v>
      </c>
      <c r="L75" t="s">
        <v>20</v>
      </c>
      <c r="M75" t="s">
        <v>361</v>
      </c>
      <c r="N75" t="s">
        <v>123</v>
      </c>
      <c r="P75" t="s">
        <v>82</v>
      </c>
      <c r="R75" t="s">
        <v>269</v>
      </c>
      <c r="S75" t="s">
        <v>51</v>
      </c>
      <c r="T75" t="s">
        <v>35</v>
      </c>
      <c r="U75" t="s">
        <v>82</v>
      </c>
      <c r="V75" t="s">
        <v>54</v>
      </c>
      <c r="W75" t="s">
        <v>272</v>
      </c>
      <c r="X75" t="s">
        <v>20</v>
      </c>
      <c r="Z75" s="2">
        <v>42677.218807870369</v>
      </c>
      <c r="AA75" s="2">
        <v>42773.969467592593</v>
      </c>
      <c r="AB75" t="s">
        <v>143</v>
      </c>
      <c r="AC75">
        <v>2</v>
      </c>
      <c r="AD75" t="str">
        <f t="shared" ca="1" si="17"/>
        <v>Protocols-SMB</v>
      </c>
      <c r="AE75" t="str">
        <f t="shared" ca="1" si="18"/>
        <v>---</v>
      </c>
      <c r="AF75" t="str">
        <f t="shared" ca="1" si="19"/>
        <v>---</v>
      </c>
      <c r="AG75" t="str">
        <f t="shared" ca="1" si="20"/>
        <v>P0</v>
      </c>
    </row>
    <row r="76" spans="1:33" x14ac:dyDescent="0.3">
      <c r="A76">
        <f t="shared" si="14"/>
        <v>96</v>
      </c>
      <c r="B76">
        <f t="shared" si="15"/>
        <v>0</v>
      </c>
      <c r="C76">
        <v>91994</v>
      </c>
      <c r="D76" t="s">
        <v>399</v>
      </c>
      <c r="E76" t="s">
        <v>86</v>
      </c>
      <c r="F76" t="s">
        <v>87</v>
      </c>
      <c r="G76" t="s">
        <v>184</v>
      </c>
      <c r="H76" t="s">
        <v>81</v>
      </c>
      <c r="I76" t="s">
        <v>123</v>
      </c>
      <c r="J76" t="str">
        <f t="shared" ca="1" si="16"/>
        <v>NTR</v>
      </c>
      <c r="K76" t="s">
        <v>20</v>
      </c>
      <c r="L76" t="s">
        <v>20</v>
      </c>
      <c r="M76" t="s">
        <v>362</v>
      </c>
      <c r="N76" t="s">
        <v>123</v>
      </c>
      <c r="P76" t="s">
        <v>82</v>
      </c>
      <c r="R76" t="s">
        <v>269</v>
      </c>
      <c r="S76" t="s">
        <v>36</v>
      </c>
      <c r="T76" t="s">
        <v>22</v>
      </c>
      <c r="U76" t="s">
        <v>82</v>
      </c>
      <c r="V76" t="s">
        <v>54</v>
      </c>
      <c r="W76" t="s">
        <v>272</v>
      </c>
      <c r="X76" t="s">
        <v>20</v>
      </c>
      <c r="Z76" s="2">
        <v>42682.225185185183</v>
      </c>
      <c r="AA76" s="2">
        <v>42780.0471875</v>
      </c>
      <c r="AB76" t="s">
        <v>402</v>
      </c>
      <c r="AC76">
        <v>4</v>
      </c>
      <c r="AD76" t="str">
        <f t="shared" ca="1" si="17"/>
        <v>Protocols-SMB</v>
      </c>
      <c r="AE76" t="str">
        <f t="shared" ca="1" si="18"/>
        <v>---</v>
      </c>
      <c r="AF76" t="str">
        <f t="shared" ca="1" si="19"/>
        <v>---</v>
      </c>
      <c r="AG76" t="str">
        <f t="shared" ca="1" si="20"/>
        <v>P0</v>
      </c>
    </row>
    <row r="77" spans="1:33" hidden="1" x14ac:dyDescent="0.3">
      <c r="A77">
        <f t="shared" si="14"/>
        <v>24</v>
      </c>
      <c r="B77">
        <f t="shared" si="15"/>
        <v>6</v>
      </c>
      <c r="C77">
        <v>94835</v>
      </c>
      <c r="D77" t="s">
        <v>18</v>
      </c>
      <c r="E77" t="s">
        <v>86</v>
      </c>
      <c r="F77" t="s">
        <v>87</v>
      </c>
      <c r="G77" t="s">
        <v>112</v>
      </c>
      <c r="H77" t="s">
        <v>30</v>
      </c>
      <c r="I77" t="s">
        <v>123</v>
      </c>
      <c r="J77" t="str">
        <f t="shared" ca="1" si="16"/>
        <v>NTR</v>
      </c>
      <c r="K77" t="s">
        <v>20</v>
      </c>
      <c r="L77" t="s">
        <v>20</v>
      </c>
      <c r="M77" t="s">
        <v>363</v>
      </c>
      <c r="N77">
        <v>13183</v>
      </c>
      <c r="O77" t="s">
        <v>213</v>
      </c>
      <c r="P77" t="s">
        <v>82</v>
      </c>
      <c r="R77" t="s">
        <v>269</v>
      </c>
      <c r="S77" t="s">
        <v>36</v>
      </c>
      <c r="T77" t="s">
        <v>35</v>
      </c>
      <c r="U77" t="s">
        <v>190</v>
      </c>
      <c r="V77" t="s">
        <v>26</v>
      </c>
      <c r="W77" t="s">
        <v>272</v>
      </c>
      <c r="X77" t="s">
        <v>103</v>
      </c>
      <c r="Z77" s="2">
        <v>42755.484872685185</v>
      </c>
      <c r="AA77" s="2">
        <v>42774.014837962961</v>
      </c>
      <c r="AC77">
        <v>1</v>
      </c>
      <c r="AD77" t="str">
        <f t="shared" ca="1" si="17"/>
        <v>Protocols-SMB</v>
      </c>
      <c r="AE77" t="str">
        <f t="shared" ca="1" si="18"/>
        <v>---</v>
      </c>
      <c r="AF77" t="str">
        <f t="shared" ca="1" si="19"/>
        <v>---</v>
      </c>
      <c r="AG77" t="str">
        <f t="shared" ca="1" si="20"/>
        <v>P1</v>
      </c>
    </row>
    <row r="78" spans="1:33" x14ac:dyDescent="0.3">
      <c r="A78">
        <f t="shared" si="14"/>
        <v>17</v>
      </c>
      <c r="B78">
        <f t="shared" si="15"/>
        <v>6</v>
      </c>
      <c r="C78">
        <v>95135</v>
      </c>
      <c r="D78" t="s">
        <v>118</v>
      </c>
      <c r="E78" t="s">
        <v>86</v>
      </c>
      <c r="F78" t="s">
        <v>135</v>
      </c>
      <c r="G78" t="s">
        <v>184</v>
      </c>
      <c r="H78" t="s">
        <v>247</v>
      </c>
      <c r="I78" t="s">
        <v>123</v>
      </c>
      <c r="J78" t="str">
        <f t="shared" ca="1" si="16"/>
        <v>NTR</v>
      </c>
      <c r="K78" t="s">
        <v>20</v>
      </c>
      <c r="L78" t="s">
        <v>20</v>
      </c>
      <c r="M78" t="s">
        <v>364</v>
      </c>
      <c r="N78" t="s">
        <v>123</v>
      </c>
      <c r="O78" t="s">
        <v>212</v>
      </c>
      <c r="P78" t="s">
        <v>82</v>
      </c>
      <c r="R78" t="s">
        <v>269</v>
      </c>
      <c r="S78" t="s">
        <v>36</v>
      </c>
      <c r="T78" t="s">
        <v>35</v>
      </c>
      <c r="U78" t="s">
        <v>29</v>
      </c>
      <c r="V78" t="s">
        <v>44</v>
      </c>
      <c r="W78" t="s">
        <v>272</v>
      </c>
      <c r="X78" t="s">
        <v>20</v>
      </c>
      <c r="Z78" s="2">
        <v>42762.388159722221</v>
      </c>
      <c r="AA78" s="2">
        <v>42774.020821759259</v>
      </c>
      <c r="AB78" t="s">
        <v>214</v>
      </c>
      <c r="AC78">
        <v>1</v>
      </c>
      <c r="AD78" t="str">
        <f t="shared" ca="1" si="17"/>
        <v>Protocols-SMB</v>
      </c>
      <c r="AE78" t="str">
        <f t="shared" ca="1" si="18"/>
        <v>---</v>
      </c>
      <c r="AF78" t="str">
        <f t="shared" ca="1" si="19"/>
        <v>---</v>
      </c>
      <c r="AG78" t="str">
        <f t="shared" ca="1" si="20"/>
        <v>P0</v>
      </c>
    </row>
    <row r="79" spans="1:33" x14ac:dyDescent="0.3">
      <c r="A79">
        <f t="shared" si="14"/>
        <v>13</v>
      </c>
      <c r="B79">
        <f t="shared" si="15"/>
        <v>13</v>
      </c>
      <c r="C79">
        <v>95338</v>
      </c>
      <c r="D79" t="s">
        <v>89</v>
      </c>
      <c r="E79" t="s">
        <v>86</v>
      </c>
      <c r="F79" t="s">
        <v>92</v>
      </c>
      <c r="G79" t="s">
        <v>184</v>
      </c>
      <c r="H79" t="s">
        <v>81</v>
      </c>
      <c r="I79" t="s">
        <v>123</v>
      </c>
      <c r="J79" t="str">
        <f t="shared" ca="1" si="16"/>
        <v>NTR</v>
      </c>
      <c r="K79" t="s">
        <v>20</v>
      </c>
      <c r="L79" t="s">
        <v>20</v>
      </c>
      <c r="M79" t="s">
        <v>365</v>
      </c>
      <c r="N79" t="s">
        <v>123</v>
      </c>
      <c r="P79" t="s">
        <v>82</v>
      </c>
      <c r="R79" t="s">
        <v>269</v>
      </c>
      <c r="S79" t="s">
        <v>23</v>
      </c>
      <c r="T79" t="s">
        <v>39</v>
      </c>
      <c r="U79" t="s">
        <v>82</v>
      </c>
      <c r="V79" t="s">
        <v>95</v>
      </c>
      <c r="W79" t="s">
        <v>272</v>
      </c>
      <c r="X79" t="s">
        <v>20</v>
      </c>
      <c r="Z79" s="2">
        <v>42767.689849537041</v>
      </c>
      <c r="AA79" s="2">
        <v>42767.689849537041</v>
      </c>
      <c r="AC79">
        <v>1</v>
      </c>
      <c r="AD79" t="str">
        <f t="shared" ca="1" si="17"/>
        <v>Protocols-SMB</v>
      </c>
      <c r="AE79" t="str">
        <f t="shared" ca="1" si="18"/>
        <v>---</v>
      </c>
      <c r="AF79" t="str">
        <f t="shared" ca="1" si="19"/>
        <v>---</v>
      </c>
      <c r="AG79" t="str">
        <f t="shared" ca="1" si="20"/>
        <v>P0</v>
      </c>
    </row>
    <row r="80" spans="1:33" x14ac:dyDescent="0.3">
      <c r="A80">
        <f t="shared" si="14"/>
        <v>4</v>
      </c>
      <c r="B80">
        <f t="shared" si="15"/>
        <v>4</v>
      </c>
      <c r="C80">
        <v>95743</v>
      </c>
      <c r="D80" t="s">
        <v>91</v>
      </c>
      <c r="E80" t="s">
        <v>86</v>
      </c>
      <c r="F80" t="s">
        <v>266</v>
      </c>
      <c r="G80" t="s">
        <v>184</v>
      </c>
      <c r="H80" t="s">
        <v>81</v>
      </c>
      <c r="I80" t="s">
        <v>403</v>
      </c>
      <c r="J80" t="str">
        <f t="shared" ca="1" si="16"/>
        <v>NTR</v>
      </c>
      <c r="K80" t="s">
        <v>20</v>
      </c>
      <c r="L80" t="s">
        <v>20</v>
      </c>
      <c r="M80" t="s">
        <v>366</v>
      </c>
      <c r="N80" t="s">
        <v>123</v>
      </c>
      <c r="P80" t="s">
        <v>82</v>
      </c>
      <c r="R80" t="s">
        <v>269</v>
      </c>
      <c r="S80" t="s">
        <v>51</v>
      </c>
      <c r="T80" t="s">
        <v>39</v>
      </c>
      <c r="U80" t="s">
        <v>82</v>
      </c>
      <c r="V80" t="s">
        <v>54</v>
      </c>
      <c r="W80" t="s">
        <v>272</v>
      </c>
      <c r="X80" t="s">
        <v>103</v>
      </c>
      <c r="Z80" s="2">
        <v>42776.651666666665</v>
      </c>
      <c r="AA80" s="2">
        <v>42776.659502314818</v>
      </c>
      <c r="AC80">
        <v>1</v>
      </c>
      <c r="AD80" t="str">
        <f t="shared" ca="1" si="17"/>
        <v>Protocols-SMB</v>
      </c>
      <c r="AE80" t="str">
        <f t="shared" ca="1" si="18"/>
        <v>---</v>
      </c>
      <c r="AF80" t="str">
        <f t="shared" ca="1" si="19"/>
        <v>---</v>
      </c>
      <c r="AG80" t="str">
        <f t="shared" ca="1" si="20"/>
        <v>P0</v>
      </c>
    </row>
    <row r="81" spans="1:33" hidden="1" x14ac:dyDescent="0.3">
      <c r="A81">
        <f t="shared" si="14"/>
        <v>1</v>
      </c>
      <c r="B81">
        <f t="shared" si="15"/>
        <v>1</v>
      </c>
      <c r="C81">
        <v>95798</v>
      </c>
      <c r="D81" t="s">
        <v>267</v>
      </c>
      <c r="E81" t="s">
        <v>86</v>
      </c>
      <c r="F81" t="s">
        <v>266</v>
      </c>
      <c r="G81" t="s">
        <v>112</v>
      </c>
      <c r="H81" t="s">
        <v>24</v>
      </c>
      <c r="I81" t="s">
        <v>123</v>
      </c>
      <c r="J81" t="str">
        <f t="shared" ca="1" si="16"/>
        <v>NTR</v>
      </c>
      <c r="K81" t="s">
        <v>20</v>
      </c>
      <c r="L81" t="s">
        <v>20</v>
      </c>
      <c r="M81" t="s">
        <v>367</v>
      </c>
      <c r="N81" t="s">
        <v>123</v>
      </c>
      <c r="P81" t="s">
        <v>82</v>
      </c>
      <c r="R81" t="s">
        <v>269</v>
      </c>
      <c r="S81" t="s">
        <v>23</v>
      </c>
      <c r="T81" t="s">
        <v>22</v>
      </c>
      <c r="U81" t="s">
        <v>82</v>
      </c>
      <c r="V81" t="s">
        <v>67</v>
      </c>
      <c r="W81" t="s">
        <v>272</v>
      </c>
      <c r="X81" t="s">
        <v>20</v>
      </c>
      <c r="Z81" s="2">
        <v>42779.3596875</v>
      </c>
      <c r="AA81" s="2">
        <v>42779.3596875</v>
      </c>
      <c r="AC81">
        <v>1</v>
      </c>
      <c r="AD81" t="str">
        <f t="shared" ca="1" si="17"/>
        <v>Protocols-SMB</v>
      </c>
      <c r="AE81" t="str">
        <f t="shared" ca="1" si="18"/>
        <v>---</v>
      </c>
      <c r="AF81" t="str">
        <f t="shared" ca="1" si="19"/>
        <v>---</v>
      </c>
      <c r="AG81" t="str">
        <f t="shared" ca="1" si="20"/>
        <v>P1</v>
      </c>
    </row>
    <row r="82" spans="1:33" hidden="1" x14ac:dyDescent="0.3">
      <c r="A82">
        <f t="shared" si="14"/>
        <v>38</v>
      </c>
      <c r="B82">
        <f t="shared" si="15"/>
        <v>24</v>
      </c>
      <c r="C82">
        <v>94268</v>
      </c>
      <c r="D82" t="s">
        <v>181</v>
      </c>
      <c r="E82" t="s">
        <v>55</v>
      </c>
      <c r="F82" t="s">
        <v>182</v>
      </c>
      <c r="G82" t="s">
        <v>112</v>
      </c>
      <c r="H82" t="s">
        <v>30</v>
      </c>
      <c r="I82" t="s">
        <v>123</v>
      </c>
      <c r="J82" t="str">
        <f t="shared" ca="1" si="16"/>
        <v>NTR</v>
      </c>
      <c r="K82" t="s">
        <v>20</v>
      </c>
      <c r="L82" t="s">
        <v>20</v>
      </c>
      <c r="M82" t="s">
        <v>368</v>
      </c>
      <c r="N82">
        <v>12452</v>
      </c>
      <c r="P82" t="s">
        <v>82</v>
      </c>
      <c r="R82" t="s">
        <v>269</v>
      </c>
      <c r="S82" t="s">
        <v>36</v>
      </c>
      <c r="T82" t="s">
        <v>35</v>
      </c>
      <c r="U82" t="s">
        <v>25</v>
      </c>
      <c r="V82" t="s">
        <v>26</v>
      </c>
      <c r="W82" t="s">
        <v>218</v>
      </c>
      <c r="X82" t="s">
        <v>20</v>
      </c>
      <c r="Z82" s="2">
        <v>42741.246898148151</v>
      </c>
      <c r="AA82" s="2">
        <v>42755.022685185184</v>
      </c>
      <c r="AC82">
        <v>3</v>
      </c>
      <c r="AD82" t="str">
        <f t="shared" ca="1" si="17"/>
        <v>Snapshots</v>
      </c>
      <c r="AE82" t="str">
        <f t="shared" ca="1" si="18"/>
        <v>---</v>
      </c>
      <c r="AF82" t="str">
        <f t="shared" ca="1" si="19"/>
        <v>---</v>
      </c>
      <c r="AG82" t="str">
        <f t="shared" ca="1" si="20"/>
        <v>P1</v>
      </c>
    </row>
    <row r="83" spans="1:33" x14ac:dyDescent="0.3">
      <c r="A83">
        <f t="shared" si="14"/>
        <v>26</v>
      </c>
      <c r="B83">
        <f t="shared" si="15"/>
        <v>6</v>
      </c>
      <c r="C83">
        <v>94695</v>
      </c>
      <c r="D83" t="s">
        <v>181</v>
      </c>
      <c r="E83" t="s">
        <v>55</v>
      </c>
      <c r="F83" t="s">
        <v>182</v>
      </c>
      <c r="G83" t="s">
        <v>184</v>
      </c>
      <c r="H83" t="s">
        <v>245</v>
      </c>
      <c r="I83" t="s">
        <v>123</v>
      </c>
      <c r="J83" t="str">
        <f t="shared" ca="1" si="16"/>
        <v>NTR</v>
      </c>
      <c r="K83" t="s">
        <v>20</v>
      </c>
      <c r="L83" t="s">
        <v>20</v>
      </c>
      <c r="M83" t="s">
        <v>369</v>
      </c>
      <c r="N83">
        <v>12452</v>
      </c>
      <c r="P83" t="s">
        <v>82</v>
      </c>
      <c r="R83" t="s">
        <v>269</v>
      </c>
      <c r="S83" t="s">
        <v>36</v>
      </c>
      <c r="T83" t="s">
        <v>35</v>
      </c>
      <c r="U83" t="s">
        <v>190</v>
      </c>
      <c r="V83" t="s">
        <v>26</v>
      </c>
      <c r="W83" t="s">
        <v>218</v>
      </c>
      <c r="X83" t="s">
        <v>20</v>
      </c>
      <c r="Z83" s="2">
        <v>42753.19122685185</v>
      </c>
      <c r="AA83" s="2">
        <v>42774.037997685184</v>
      </c>
      <c r="AC83">
        <v>4</v>
      </c>
      <c r="AD83" t="str">
        <f t="shared" ca="1" si="17"/>
        <v>Snapshots</v>
      </c>
      <c r="AE83" t="str">
        <f t="shared" ca="1" si="18"/>
        <v>---</v>
      </c>
      <c r="AF83" t="str">
        <f t="shared" ca="1" si="19"/>
        <v>---</v>
      </c>
      <c r="AG83" t="str">
        <f t="shared" ca="1" si="20"/>
        <v>P0</v>
      </c>
    </row>
    <row r="84" spans="1:33" x14ac:dyDescent="0.3">
      <c r="A84">
        <f t="shared" si="14"/>
        <v>14</v>
      </c>
      <c r="B84">
        <f t="shared" si="15"/>
        <v>6</v>
      </c>
      <c r="C84">
        <v>95184</v>
      </c>
      <c r="D84" t="s">
        <v>218</v>
      </c>
      <c r="E84" t="s">
        <v>55</v>
      </c>
      <c r="F84" t="s">
        <v>182</v>
      </c>
      <c r="G84" t="s">
        <v>184</v>
      </c>
      <c r="H84" t="s">
        <v>245</v>
      </c>
      <c r="I84" t="s">
        <v>123</v>
      </c>
      <c r="J84" t="str">
        <f t="shared" ca="1" si="16"/>
        <v>NTR</v>
      </c>
      <c r="K84" t="s">
        <v>20</v>
      </c>
      <c r="L84" t="s">
        <v>276</v>
      </c>
      <c r="M84" t="s">
        <v>370</v>
      </c>
      <c r="N84" t="s">
        <v>123</v>
      </c>
      <c r="P84" t="s">
        <v>82</v>
      </c>
      <c r="R84" t="s">
        <v>269</v>
      </c>
      <c r="S84" t="s">
        <v>36</v>
      </c>
      <c r="T84" t="s">
        <v>22</v>
      </c>
      <c r="U84" t="s">
        <v>29</v>
      </c>
      <c r="V84" t="s">
        <v>44</v>
      </c>
      <c r="W84" t="s">
        <v>181</v>
      </c>
      <c r="X84" t="s">
        <v>103</v>
      </c>
      <c r="Z84" s="2">
        <v>42765.308599537035</v>
      </c>
      <c r="AA84" s="2">
        <v>42774.117118055554</v>
      </c>
      <c r="AC84">
        <v>4</v>
      </c>
      <c r="AD84" t="str">
        <f t="shared" ca="1" si="17"/>
        <v>Snapshots</v>
      </c>
      <c r="AE84" t="str">
        <f t="shared" ca="1" si="18"/>
        <v>Avitus_1.4.0.55-20170215</v>
      </c>
      <c r="AF84" t="str">
        <f t="shared" ca="1" si="19"/>
        <v>---</v>
      </c>
      <c r="AG84" t="str">
        <f t="shared" ca="1" si="20"/>
        <v>P0</v>
      </c>
    </row>
    <row r="85" spans="1:33" hidden="1" x14ac:dyDescent="0.3">
      <c r="A85">
        <f t="shared" si="14"/>
        <v>12</v>
      </c>
      <c r="B85">
        <f t="shared" si="15"/>
        <v>6</v>
      </c>
      <c r="C85">
        <v>95373</v>
      </c>
      <c r="D85" t="s">
        <v>218</v>
      </c>
      <c r="E85" t="s">
        <v>55</v>
      </c>
      <c r="F85" t="s">
        <v>182</v>
      </c>
      <c r="G85" t="s">
        <v>94</v>
      </c>
      <c r="H85" t="s">
        <v>247</v>
      </c>
      <c r="I85" t="s">
        <v>123</v>
      </c>
      <c r="J85" t="str">
        <f t="shared" ca="1" si="16"/>
        <v>NTR</v>
      </c>
      <c r="K85" t="s">
        <v>20</v>
      </c>
      <c r="L85" t="s">
        <v>20</v>
      </c>
      <c r="M85" t="s">
        <v>371</v>
      </c>
      <c r="N85" t="s">
        <v>123</v>
      </c>
      <c r="P85" t="s">
        <v>82</v>
      </c>
      <c r="R85" t="s">
        <v>269</v>
      </c>
      <c r="S85" t="s">
        <v>23</v>
      </c>
      <c r="T85" t="s">
        <v>22</v>
      </c>
      <c r="U85" t="s">
        <v>29</v>
      </c>
      <c r="V85" t="s">
        <v>44</v>
      </c>
      <c r="W85" t="s">
        <v>218</v>
      </c>
      <c r="X85" t="s">
        <v>20</v>
      </c>
      <c r="Z85" s="2">
        <v>42768.238217592596</v>
      </c>
      <c r="AA85" s="2">
        <v>42774.020324074074</v>
      </c>
      <c r="AC85">
        <v>2</v>
      </c>
      <c r="AD85" t="str">
        <f t="shared" ca="1" si="17"/>
        <v>Snapshots</v>
      </c>
      <c r="AE85" t="str">
        <f t="shared" ca="1" si="18"/>
        <v>---</v>
      </c>
      <c r="AF85" t="str">
        <f t="shared" ca="1" si="19"/>
        <v>---</v>
      </c>
      <c r="AG85" t="str">
        <f t="shared" ca="1" si="20"/>
        <v>P2</v>
      </c>
    </row>
    <row r="86" spans="1:33" x14ac:dyDescent="0.3">
      <c r="A86">
        <f t="shared" si="14"/>
        <v>1</v>
      </c>
      <c r="B86">
        <f t="shared" si="15"/>
        <v>1</v>
      </c>
      <c r="C86">
        <v>95780</v>
      </c>
      <c r="D86" t="s">
        <v>217</v>
      </c>
      <c r="E86" t="s">
        <v>55</v>
      </c>
      <c r="F86" t="s">
        <v>182</v>
      </c>
      <c r="G86" t="s">
        <v>184</v>
      </c>
      <c r="H86" t="s">
        <v>245</v>
      </c>
      <c r="I86" t="s">
        <v>123</v>
      </c>
      <c r="J86" t="str">
        <f t="shared" ca="1" si="16"/>
        <v>NTR</v>
      </c>
      <c r="K86" t="s">
        <v>20</v>
      </c>
      <c r="L86" t="s">
        <v>20</v>
      </c>
      <c r="M86" t="s">
        <v>372</v>
      </c>
      <c r="N86" t="s">
        <v>123</v>
      </c>
      <c r="P86" t="s">
        <v>82</v>
      </c>
      <c r="R86" t="s">
        <v>269</v>
      </c>
      <c r="S86" t="s">
        <v>23</v>
      </c>
      <c r="T86" t="s">
        <v>22</v>
      </c>
      <c r="U86" t="s">
        <v>29</v>
      </c>
      <c r="V86" t="s">
        <v>44</v>
      </c>
      <c r="W86" t="s">
        <v>218</v>
      </c>
      <c r="X86" t="s">
        <v>20</v>
      </c>
      <c r="Z86" s="2">
        <v>42779.104201388887</v>
      </c>
      <c r="AA86" s="2">
        <v>42779.528344907405</v>
      </c>
      <c r="AC86">
        <v>2</v>
      </c>
      <c r="AD86" t="str">
        <f t="shared" ca="1" si="17"/>
        <v>Snapshots</v>
      </c>
      <c r="AE86" t="str">
        <f t="shared" ca="1" si="18"/>
        <v>---</v>
      </c>
      <c r="AF86" t="str">
        <f t="shared" ca="1" si="19"/>
        <v>---</v>
      </c>
      <c r="AG86" t="str">
        <f t="shared" ca="1" si="20"/>
        <v>P0</v>
      </c>
    </row>
    <row r="87" spans="1:33" hidden="1" x14ac:dyDescent="0.3">
      <c r="A87">
        <f t="shared" si="14"/>
        <v>42164</v>
      </c>
      <c r="B87">
        <f t="shared" si="15"/>
        <v>42164</v>
      </c>
      <c r="Z87" s="2"/>
      <c r="AA87" s="2"/>
      <c r="AD87" t="str">
        <f t="shared" ca="1" si="17"/>
        <v>NTR</v>
      </c>
      <c r="AE87" t="str">
        <f t="shared" ca="1" si="18"/>
        <v>NoTarg</v>
      </c>
      <c r="AF87" t="str">
        <f t="shared" ca="1" si="19"/>
        <v>NoWaive</v>
      </c>
      <c r="AG87" t="str">
        <f t="shared" ca="1" si="20"/>
        <v>NTR</v>
      </c>
    </row>
    <row r="88" spans="1:33" hidden="1" x14ac:dyDescent="0.3">
      <c r="A88">
        <f t="shared" si="14"/>
        <v>42164</v>
      </c>
      <c r="B88">
        <f t="shared" si="15"/>
        <v>42164</v>
      </c>
      <c r="I88" t="s">
        <v>123</v>
      </c>
      <c r="N88" t="s">
        <v>123</v>
      </c>
      <c r="O88" t="s">
        <v>123</v>
      </c>
      <c r="R88" s="2"/>
      <c r="S88" s="2"/>
      <c r="AD88" t="str">
        <f t="shared" ca="1" si="17"/>
        <v>NTR</v>
      </c>
      <c r="AE88" t="str">
        <f t="shared" ca="1" si="18"/>
        <v>NoTarg</v>
      </c>
      <c r="AF88" t="str">
        <f t="shared" ca="1" si="19"/>
        <v>NoWaive</v>
      </c>
      <c r="AG88" t="str">
        <f t="shared" ca="1" si="20"/>
        <v>NTR</v>
      </c>
    </row>
    <row r="89" spans="1:33" hidden="1" x14ac:dyDescent="0.3">
      <c r="A89">
        <f t="shared" si="14"/>
        <v>42164</v>
      </c>
      <c r="B89">
        <f t="shared" si="15"/>
        <v>42164</v>
      </c>
      <c r="I89" t="s">
        <v>123</v>
      </c>
      <c r="N89" t="s">
        <v>123</v>
      </c>
      <c r="O89" t="s">
        <v>123</v>
      </c>
      <c r="R89" s="2"/>
      <c r="S89" s="2"/>
      <c r="AD89" t="str">
        <f t="shared" ca="1" si="17"/>
        <v>NTR</v>
      </c>
      <c r="AE89" t="str">
        <f t="shared" ca="1" si="18"/>
        <v>NoTarg</v>
      </c>
      <c r="AF89" t="str">
        <f t="shared" ca="1" si="19"/>
        <v>NoWaive</v>
      </c>
      <c r="AG89" t="str">
        <f t="shared" ca="1" si="20"/>
        <v>NTR</v>
      </c>
    </row>
    <row r="90" spans="1:33" hidden="1" x14ac:dyDescent="0.3">
      <c r="A90">
        <f t="shared" si="14"/>
        <v>42164</v>
      </c>
      <c r="B90">
        <f t="shared" si="15"/>
        <v>42164</v>
      </c>
      <c r="I90" t="s">
        <v>123</v>
      </c>
      <c r="N90" t="s">
        <v>123</v>
      </c>
      <c r="O90" t="s">
        <v>123</v>
      </c>
      <c r="R90" s="2"/>
      <c r="S90" s="2"/>
      <c r="AD90" t="str">
        <f t="shared" ca="1" si="17"/>
        <v>NTR</v>
      </c>
      <c r="AE90" t="str">
        <f t="shared" ca="1" si="18"/>
        <v>NoTarg</v>
      </c>
      <c r="AF90" t="str">
        <f t="shared" ca="1" si="19"/>
        <v>NoWaive</v>
      </c>
      <c r="AG90" t="str">
        <f t="shared" ca="1" si="20"/>
        <v>NTR</v>
      </c>
    </row>
    <row r="91" spans="1:33" hidden="1" x14ac:dyDescent="0.3">
      <c r="I91" t="s">
        <v>123</v>
      </c>
      <c r="N91" t="s">
        <v>123</v>
      </c>
      <c r="O91" t="s">
        <v>123</v>
      </c>
      <c r="R91" s="2"/>
      <c r="S91" s="2"/>
      <c r="AD91" t="str">
        <f t="shared" ca="1" si="17"/>
        <v>NTR</v>
      </c>
      <c r="AE91" t="str">
        <f t="shared" ca="1" si="18"/>
        <v>NoTarg</v>
      </c>
      <c r="AF91" t="str">
        <f t="shared" ca="1" si="19"/>
        <v>NoWaive</v>
      </c>
      <c r="AG91" t="str">
        <f t="shared" ca="1" si="20"/>
        <v>NTR</v>
      </c>
    </row>
    <row r="92" spans="1:33" hidden="1" x14ac:dyDescent="0.3">
      <c r="I92" t="s">
        <v>123</v>
      </c>
      <c r="N92" t="s">
        <v>123</v>
      </c>
      <c r="O92" t="s">
        <v>123</v>
      </c>
      <c r="R92" s="2"/>
      <c r="S92" s="2"/>
      <c r="AD92" t="str">
        <f t="shared" ca="1" si="17"/>
        <v>NTR</v>
      </c>
      <c r="AE92" t="str">
        <f t="shared" ca="1" si="18"/>
        <v>NoTarg</v>
      </c>
      <c r="AF92" t="str">
        <f t="shared" ca="1" si="19"/>
        <v>NoWaive</v>
      </c>
      <c r="AG92" t="str">
        <f t="shared" ca="1" si="20"/>
        <v>NTR</v>
      </c>
    </row>
    <row r="93" spans="1:33" hidden="1" x14ac:dyDescent="0.3">
      <c r="I93" t="s">
        <v>123</v>
      </c>
      <c r="N93" t="s">
        <v>123</v>
      </c>
      <c r="O93" t="s">
        <v>123</v>
      </c>
      <c r="R93" s="2"/>
      <c r="S93" s="2"/>
      <c r="AD93" t="str">
        <f t="shared" ca="1" si="17"/>
        <v>NTR</v>
      </c>
      <c r="AE93" t="str">
        <f t="shared" ca="1" si="18"/>
        <v>NoTarg</v>
      </c>
      <c r="AF93" t="str">
        <f t="shared" ca="1" si="19"/>
        <v>NoWaive</v>
      </c>
      <c r="AG93" t="str">
        <f t="shared" ca="1" si="20"/>
        <v>NTR</v>
      </c>
    </row>
    <row r="94" spans="1:33" hidden="1" x14ac:dyDescent="0.3">
      <c r="I94" t="s">
        <v>123</v>
      </c>
      <c r="N94" t="s">
        <v>123</v>
      </c>
      <c r="O94" t="s">
        <v>123</v>
      </c>
      <c r="R94" s="2"/>
      <c r="S94" s="2"/>
    </row>
    <row r="95" spans="1:33" hidden="1" x14ac:dyDescent="0.3">
      <c r="I95" t="s">
        <v>123</v>
      </c>
      <c r="N95" t="s">
        <v>123</v>
      </c>
      <c r="O95" t="s">
        <v>123</v>
      </c>
      <c r="R95" s="2"/>
      <c r="S95" s="2"/>
    </row>
    <row r="96" spans="1:33" hidden="1" x14ac:dyDescent="0.3">
      <c r="O96" t="s">
        <v>123</v>
      </c>
      <c r="R96" s="2"/>
      <c r="S96" s="2"/>
    </row>
    <row r="97" spans="2:19" hidden="1" x14ac:dyDescent="0.3">
      <c r="R97" s="2"/>
      <c r="S97" s="2"/>
    </row>
    <row r="98" spans="2:19" hidden="1" x14ac:dyDescent="0.3">
      <c r="R98" s="2"/>
      <c r="S98" s="2"/>
    </row>
    <row r="99" spans="2:19" hidden="1" x14ac:dyDescent="0.3">
      <c r="R99" s="2"/>
      <c r="S99" s="2"/>
    </row>
    <row r="100" spans="2:19" hidden="1" x14ac:dyDescent="0.3">
      <c r="R100" s="2"/>
      <c r="S100" s="2"/>
    </row>
    <row r="101" spans="2:19" hidden="1" x14ac:dyDescent="0.3"/>
    <row r="103" spans="2:19" x14ac:dyDescent="0.3">
      <c r="B103">
        <f>SUBTOTAL(3,C2:C101)</f>
        <v>53</v>
      </c>
      <c r="J103" t="s">
        <v>392</v>
      </c>
    </row>
    <row r="104" spans="2:19" x14ac:dyDescent="0.3">
      <c r="F104" t="s">
        <v>153</v>
      </c>
      <c r="G104" t="str">
        <f>CONCATENATE(MID($J$103,11,5), " Report")</f>
        <v>02-13 Report</v>
      </c>
      <c r="J104" s="6">
        <v>42780</v>
      </c>
    </row>
    <row r="105" spans="2:19" x14ac:dyDescent="0.3">
      <c r="E105" t="s">
        <v>150</v>
      </c>
      <c r="F105">
        <f ca="1">COUNTIFS(J2:J81,"=NTR")</f>
        <v>80</v>
      </c>
      <c r="G105">
        <f t="shared" ref="G105:G111" ca="1" si="21">INDIRECT("'" &amp; $J$103 &amp; "'!$f" &amp; ROW())</f>
        <v>80</v>
      </c>
      <c r="J105" s="7">
        <f ca="1">TODAY()</f>
        <v>42902</v>
      </c>
    </row>
    <row r="106" spans="2:19" x14ac:dyDescent="0.3">
      <c r="E106" t="s">
        <v>151</v>
      </c>
      <c r="F106">
        <f>COUNTIFS(A2:A81,"&lt;3")</f>
        <v>13</v>
      </c>
      <c r="G106">
        <f t="shared" ca="1" si="21"/>
        <v>11</v>
      </c>
      <c r="J106" s="7"/>
    </row>
    <row r="107" spans="2:19" x14ac:dyDescent="0.3">
      <c r="E107" t="s">
        <v>157</v>
      </c>
      <c r="F107">
        <f>COUNTIFS(B2:B81,"&gt;7",B2:B81,"&lt;400")-11</f>
        <v>5</v>
      </c>
      <c r="G107">
        <f t="shared" ca="1" si="21"/>
        <v>6</v>
      </c>
    </row>
    <row r="108" spans="2:19" x14ac:dyDescent="0.3">
      <c r="E108" t="s">
        <v>152</v>
      </c>
      <c r="F108">
        <f>COUNTIFS(K2:K81,"=Waiver*")</f>
        <v>0</v>
      </c>
      <c r="G108">
        <f t="shared" ca="1" si="21"/>
        <v>0</v>
      </c>
    </row>
    <row r="109" spans="2:19" x14ac:dyDescent="0.3">
      <c r="E109" t="s">
        <v>158</v>
      </c>
      <c r="F109">
        <f>COUNTA(C2:C104)</f>
        <v>85</v>
      </c>
      <c r="G109">
        <f t="shared" ca="1" si="21"/>
        <v>86</v>
      </c>
    </row>
    <row r="110" spans="2:19" x14ac:dyDescent="0.3">
      <c r="E110" t="s">
        <v>159</v>
      </c>
      <c r="F110">
        <v>25</v>
      </c>
      <c r="G110">
        <f t="shared" ca="1" si="21"/>
        <v>3</v>
      </c>
    </row>
    <row r="111" spans="2:19" s="1" customFormat="1" x14ac:dyDescent="0.3">
      <c r="E111" s="1" t="s">
        <v>21</v>
      </c>
      <c r="F111" s="1">
        <f>COUNTIFS(P2:P95,$E111)</f>
        <v>11</v>
      </c>
      <c r="G111" s="1">
        <f t="shared" ca="1" si="21"/>
        <v>0</v>
      </c>
      <c r="M111" s="10" t="s">
        <v>160</v>
      </c>
    </row>
    <row r="113" spans="4:11" s="1" customFormat="1" x14ac:dyDescent="0.3"/>
    <row r="115" spans="4:11" s="1" customFormat="1" x14ac:dyDescent="0.3">
      <c r="D115" s="1" t="s">
        <v>3</v>
      </c>
      <c r="E115" t="s">
        <v>45</v>
      </c>
      <c r="F115" s="1">
        <f>COUNTIFS($E$2:$E$95,E115 &amp; "*")</f>
        <v>12</v>
      </c>
      <c r="G115" s="1">
        <f t="shared" ref="G115:G127" ca="1" si="22">INDIRECT("'" &amp; $J$103 &amp; "'!$f" &amp; ROW())</f>
        <v>0</v>
      </c>
      <c r="J115" s="10" t="s">
        <v>239</v>
      </c>
    </row>
    <row r="116" spans="4:11" x14ac:dyDescent="0.3">
      <c r="E116" t="s">
        <v>63</v>
      </c>
      <c r="F116" s="1">
        <f t="shared" ref="F116:F127" si="23">COUNTIFS($E$2:$E$95,E116 &amp; "*")</f>
        <v>7</v>
      </c>
      <c r="G116">
        <f t="shared" ca="1" si="22"/>
        <v>0</v>
      </c>
      <c r="J116" s="4" t="s">
        <v>238</v>
      </c>
    </row>
    <row r="117" spans="4:11" x14ac:dyDescent="0.3">
      <c r="E117" t="s">
        <v>70</v>
      </c>
      <c r="F117" s="1">
        <f t="shared" si="23"/>
        <v>3</v>
      </c>
      <c r="G117">
        <f t="shared" ca="1" si="22"/>
        <v>0</v>
      </c>
    </row>
    <row r="118" spans="4:11" x14ac:dyDescent="0.3">
      <c r="E118" t="s">
        <v>253</v>
      </c>
      <c r="F118" s="1">
        <f t="shared" si="23"/>
        <v>10</v>
      </c>
      <c r="G118">
        <f t="shared" ca="1" si="22"/>
        <v>0</v>
      </c>
    </row>
    <row r="119" spans="4:11" x14ac:dyDescent="0.3">
      <c r="E119" t="s">
        <v>48</v>
      </c>
      <c r="F119" s="1">
        <f t="shared" si="23"/>
        <v>2</v>
      </c>
      <c r="G119">
        <f t="shared" ca="1" si="22"/>
        <v>0</v>
      </c>
      <c r="J119" t="s">
        <v>161</v>
      </c>
    </row>
    <row r="120" spans="4:11" x14ac:dyDescent="0.3">
      <c r="E120" t="s">
        <v>28</v>
      </c>
      <c r="F120" s="1">
        <f t="shared" si="23"/>
        <v>14</v>
      </c>
      <c r="G120">
        <f t="shared" ca="1" si="22"/>
        <v>0</v>
      </c>
      <c r="J120" t="s">
        <v>162</v>
      </c>
    </row>
    <row r="121" spans="4:11" x14ac:dyDescent="0.3">
      <c r="E121" t="s">
        <v>260</v>
      </c>
      <c r="F121" s="1">
        <f t="shared" si="23"/>
        <v>1</v>
      </c>
      <c r="G121">
        <f t="shared" ca="1" si="22"/>
        <v>0</v>
      </c>
      <c r="J121" t="s">
        <v>163</v>
      </c>
    </row>
    <row r="122" spans="4:11" x14ac:dyDescent="0.3">
      <c r="E122" t="s">
        <v>75</v>
      </c>
      <c r="F122" s="1">
        <f t="shared" si="23"/>
        <v>14</v>
      </c>
      <c r="G122">
        <f t="shared" ca="1" si="22"/>
        <v>0</v>
      </c>
      <c r="J122" t="s">
        <v>164</v>
      </c>
    </row>
    <row r="123" spans="4:11" x14ac:dyDescent="0.3">
      <c r="E123" t="s">
        <v>97</v>
      </c>
      <c r="F123" s="1">
        <f t="shared" si="23"/>
        <v>2</v>
      </c>
      <c r="G123">
        <f t="shared" ca="1" si="22"/>
        <v>0</v>
      </c>
    </row>
    <row r="124" spans="4:11" x14ac:dyDescent="0.3">
      <c r="E124" t="s">
        <v>230</v>
      </c>
      <c r="F124" s="1">
        <f t="shared" si="23"/>
        <v>1</v>
      </c>
      <c r="G124">
        <f t="shared" ca="1" si="22"/>
        <v>0</v>
      </c>
      <c r="J124" s="4" t="s">
        <v>176</v>
      </c>
    </row>
    <row r="125" spans="4:11" x14ac:dyDescent="0.3">
      <c r="E125" t="s">
        <v>19</v>
      </c>
      <c r="F125" s="1">
        <f t="shared" si="23"/>
        <v>1</v>
      </c>
      <c r="G125">
        <f t="shared" ca="1" si="22"/>
        <v>0</v>
      </c>
    </row>
    <row r="126" spans="4:11" x14ac:dyDescent="0.3">
      <c r="E126" t="s">
        <v>86</v>
      </c>
      <c r="F126" s="1">
        <f t="shared" si="23"/>
        <v>13</v>
      </c>
      <c r="G126">
        <f t="shared" ca="1" si="22"/>
        <v>0</v>
      </c>
      <c r="J126" t="s">
        <v>204</v>
      </c>
      <c r="K126">
        <f>COUNTIFS(G2:G95, "p0")</f>
        <v>53</v>
      </c>
    </row>
    <row r="127" spans="4:11" x14ac:dyDescent="0.3">
      <c r="E127" t="s">
        <v>55</v>
      </c>
      <c r="F127" s="1">
        <f t="shared" si="23"/>
        <v>5</v>
      </c>
      <c r="G127">
        <f t="shared" ca="1" si="22"/>
        <v>5</v>
      </c>
      <c r="J127" t="s">
        <v>199</v>
      </c>
      <c r="K127">
        <f>COUNTIFS(G2:G95, "p1")</f>
        <v>8</v>
      </c>
    </row>
    <row r="128" spans="4:11" x14ac:dyDescent="0.3">
      <c r="F128" s="1"/>
      <c r="J128" t="s">
        <v>200</v>
      </c>
      <c r="K128">
        <f>COUNTIFS(G2:G95, "p2")</f>
        <v>18</v>
      </c>
    </row>
    <row r="129" spans="4:11" x14ac:dyDescent="0.3">
      <c r="F129" s="1">
        <f>SUM(F115:F128)</f>
        <v>85</v>
      </c>
      <c r="J129" t="s">
        <v>203</v>
      </c>
      <c r="K129">
        <f>COUNTIFS(G2:G95, "unspecified")</f>
        <v>6</v>
      </c>
    </row>
    <row r="131" spans="4:11" s="1" customFormat="1" x14ac:dyDescent="0.3">
      <c r="K131" s="1">
        <f>SUM(K126:K129)</f>
        <v>85</v>
      </c>
    </row>
    <row r="132" spans="4:11" s="1" customFormat="1" x14ac:dyDescent="0.3"/>
    <row r="133" spans="4:11" s="1" customFormat="1" x14ac:dyDescent="0.3">
      <c r="E133"/>
      <c r="F133"/>
      <c r="G133"/>
    </row>
    <row r="134" spans="4:11" x14ac:dyDescent="0.3">
      <c r="J134" s="4" t="s">
        <v>393</v>
      </c>
    </row>
    <row r="135" spans="4:11" s="1" customFormat="1" x14ac:dyDescent="0.3">
      <c r="D135" t="s">
        <v>11</v>
      </c>
      <c r="E135"/>
      <c r="F135"/>
      <c r="G135"/>
    </row>
    <row r="136" spans="4:11" x14ac:dyDescent="0.3">
      <c r="D136" s="1"/>
      <c r="E136" s="1" t="s">
        <v>193</v>
      </c>
      <c r="F136" s="1">
        <f>COUNTIFS($S$2:$S$95,$E136)</f>
        <v>13</v>
      </c>
      <c r="G136" s="1">
        <f ca="1">INDIRECT("'" &amp; $J$103 &amp; "'!$f" &amp; ROW())</f>
        <v>0</v>
      </c>
    </row>
    <row r="137" spans="4:11" x14ac:dyDescent="0.3">
      <c r="D137" s="1"/>
      <c r="E137" s="1" t="s">
        <v>194</v>
      </c>
      <c r="F137" s="1">
        <f>COUNTIFS($S$2:$S$95,$E137)</f>
        <v>45</v>
      </c>
      <c r="G137" s="1">
        <f ca="1">INDIRECT("'" &amp; $J$103 &amp; "'!$f" &amp; ROW())</f>
        <v>0</v>
      </c>
      <c r="J137" s="4" t="s">
        <v>216</v>
      </c>
    </row>
    <row r="138" spans="4:11" x14ac:dyDescent="0.3">
      <c r="D138" s="1"/>
      <c r="E138" s="1" t="s">
        <v>195</v>
      </c>
      <c r="F138" s="1">
        <f>COUNTIFS($S$2:$S$95,$E138)</f>
        <v>27</v>
      </c>
      <c r="G138" s="1">
        <f ca="1">INDIRECT("'" &amp; $J$103 &amp; "'!$f" &amp; ROW())</f>
        <v>0</v>
      </c>
    </row>
    <row r="139" spans="4:11" x14ac:dyDescent="0.3">
      <c r="F139">
        <f>SUM(F136:F138)</f>
        <v>85</v>
      </c>
      <c r="G139">
        <f ca="1">INDIRECT("'" &amp; $J$103 &amp; "'!$f" &amp; ROW())</f>
        <v>0</v>
      </c>
    </row>
    <row r="140" spans="4:11" x14ac:dyDescent="0.3">
      <c r="D140" s="1"/>
      <c r="E140" s="1"/>
      <c r="F140" s="1"/>
      <c r="G140" s="1"/>
    </row>
    <row r="141" spans="4:11" x14ac:dyDescent="0.3">
      <c r="D141" t="s">
        <v>173</v>
      </c>
    </row>
    <row r="142" spans="4:11" s="1" customFormat="1" x14ac:dyDescent="0.3">
      <c r="D142"/>
      <c r="E142" t="s">
        <v>29</v>
      </c>
      <c r="F142">
        <f>COUNTIFS($U$2:$U$95,$E142)</f>
        <v>29</v>
      </c>
      <c r="G142">
        <f t="shared" ref="G142:G147" ca="1" si="24">INDIRECT("'" &amp; $J$103 &amp; "'!$f" &amp;ROW())</f>
        <v>0</v>
      </c>
      <c r="H142"/>
    </row>
    <row r="143" spans="4:11" x14ac:dyDescent="0.3">
      <c r="E143" t="s">
        <v>82</v>
      </c>
      <c r="F143">
        <f>COUNTIFS($U$2:$U$95,$E143)</f>
        <v>43</v>
      </c>
      <c r="G143">
        <f t="shared" ca="1" si="24"/>
        <v>0</v>
      </c>
    </row>
    <row r="144" spans="4:11" s="1" customFormat="1" x14ac:dyDescent="0.3">
      <c r="D144"/>
      <c r="E144" t="s">
        <v>43</v>
      </c>
      <c r="F144">
        <f>COUNTIFS($U$2:$U$95,$E144 &amp; "*")</f>
        <v>9</v>
      </c>
      <c r="G144">
        <f t="shared" ca="1" si="24"/>
        <v>0</v>
      </c>
      <c r="H144"/>
    </row>
    <row r="145" spans="4:8" x14ac:dyDescent="0.3">
      <c r="E145" t="s">
        <v>394</v>
      </c>
      <c r="F145">
        <f>COUNTIFS($U$2:$U$95,$E145 &amp; "*")</f>
        <v>2</v>
      </c>
      <c r="G145">
        <f t="shared" ca="1" si="24"/>
        <v>0</v>
      </c>
    </row>
    <row r="146" spans="4:8" x14ac:dyDescent="0.3">
      <c r="E146" t="s">
        <v>77</v>
      </c>
      <c r="F146">
        <f>COUNTIFS($U$2:$U$95,$E146 &amp; "*")</f>
        <v>2</v>
      </c>
      <c r="G146">
        <f t="shared" ca="1" si="24"/>
        <v>0</v>
      </c>
    </row>
    <row r="147" spans="4:8" x14ac:dyDescent="0.3">
      <c r="E147" t="s">
        <v>156</v>
      </c>
      <c r="F147">
        <f>COUNTIFS($U$2:$U$81,$E147)</f>
        <v>0</v>
      </c>
      <c r="G147">
        <f t="shared" ca="1" si="24"/>
        <v>0</v>
      </c>
    </row>
    <row r="148" spans="4:8" x14ac:dyDescent="0.3">
      <c r="E148" s="1"/>
      <c r="F148" s="1"/>
      <c r="G148" s="1"/>
      <c r="H148" s="1"/>
    </row>
    <row r="149" spans="4:8" s="1" customFormat="1" x14ac:dyDescent="0.3">
      <c r="D149"/>
      <c r="F149" s="1">
        <f>SUM(F142:F147)</f>
        <v>85</v>
      </c>
      <c r="G149" s="1">
        <f ca="1">SUM(G142:G147)</f>
        <v>0</v>
      </c>
    </row>
    <row r="150" spans="4:8" x14ac:dyDescent="0.3">
      <c r="D150" s="1"/>
      <c r="E150" s="1"/>
      <c r="F150" s="1"/>
      <c r="G150" s="1"/>
      <c r="H150" s="1"/>
    </row>
    <row r="151" spans="4:8" x14ac:dyDescent="0.3">
      <c r="D151" t="s">
        <v>174</v>
      </c>
    </row>
    <row r="152" spans="4:8" x14ac:dyDescent="0.3">
      <c r="E152" t="s">
        <v>276</v>
      </c>
      <c r="F152">
        <f>COUNTIFS($L$2:$L$95,$E152)</f>
        <v>7</v>
      </c>
      <c r="G152" t="str">
        <f t="shared" ref="G152:G165" ca="1" si="25">IFERROR(VLOOKUP($E152,INDIRECT("'"&amp;$J$103&amp;"'!$e$124:$g$130"),2,FALSE)," None Targeted")</f>
        <v xml:space="preserve"> None Targeted</v>
      </c>
    </row>
    <row r="153" spans="4:8" x14ac:dyDescent="0.3">
      <c r="E153" t="s">
        <v>278</v>
      </c>
      <c r="F153">
        <f>COUNTIFS($L$2:$L$95,$E153)</f>
        <v>4</v>
      </c>
      <c r="G153" t="str">
        <f t="shared" ca="1" si="25"/>
        <v xml:space="preserve"> None Targeted</v>
      </c>
    </row>
    <row r="154" spans="4:8" x14ac:dyDescent="0.3">
      <c r="F154">
        <f t="shared" ref="F154:F165" si="26">COUNTIFS($L$2:$L$81,$E154)</f>
        <v>0</v>
      </c>
      <c r="G154" t="str">
        <f t="shared" ca="1" si="25"/>
        <v xml:space="preserve"> None Targeted</v>
      </c>
    </row>
    <row r="155" spans="4:8" x14ac:dyDescent="0.3">
      <c r="F155">
        <f t="shared" si="26"/>
        <v>0</v>
      </c>
      <c r="G155" t="str">
        <f t="shared" ca="1" si="25"/>
        <v xml:space="preserve"> None Targeted</v>
      </c>
    </row>
    <row r="156" spans="4:8" x14ac:dyDescent="0.3">
      <c r="F156">
        <f t="shared" si="26"/>
        <v>0</v>
      </c>
      <c r="G156" t="str">
        <f t="shared" ca="1" si="25"/>
        <v xml:space="preserve"> None Targeted</v>
      </c>
    </row>
    <row r="157" spans="4:8" x14ac:dyDescent="0.3">
      <c r="F157">
        <f t="shared" si="26"/>
        <v>0</v>
      </c>
      <c r="G157" t="str">
        <f t="shared" ca="1" si="25"/>
        <v xml:space="preserve"> None Targeted</v>
      </c>
    </row>
    <row r="158" spans="4:8" x14ac:dyDescent="0.3">
      <c r="F158">
        <f t="shared" si="26"/>
        <v>0</v>
      </c>
      <c r="G158" t="str">
        <f t="shared" ca="1" si="25"/>
        <v xml:space="preserve"> None Targeted</v>
      </c>
    </row>
    <row r="159" spans="4:8" x14ac:dyDescent="0.3">
      <c r="F159">
        <f t="shared" si="26"/>
        <v>0</v>
      </c>
      <c r="G159" t="str">
        <f t="shared" ca="1" si="25"/>
        <v xml:space="preserve"> None Targeted</v>
      </c>
    </row>
    <row r="160" spans="4:8" x14ac:dyDescent="0.3">
      <c r="F160">
        <f t="shared" si="26"/>
        <v>0</v>
      </c>
      <c r="G160" t="str">
        <f t="shared" ca="1" si="25"/>
        <v xml:space="preserve"> None Targeted</v>
      </c>
    </row>
    <row r="161" spans="6:7" x14ac:dyDescent="0.3">
      <c r="F161">
        <f t="shared" si="26"/>
        <v>0</v>
      </c>
      <c r="G161" t="str">
        <f t="shared" ca="1" si="25"/>
        <v xml:space="preserve"> None Targeted</v>
      </c>
    </row>
    <row r="162" spans="6:7" x14ac:dyDescent="0.3">
      <c r="F162">
        <f t="shared" si="26"/>
        <v>0</v>
      </c>
      <c r="G162" t="str">
        <f t="shared" ca="1" si="25"/>
        <v xml:space="preserve"> None Targeted</v>
      </c>
    </row>
    <row r="163" spans="6:7" x14ac:dyDescent="0.3">
      <c r="F163">
        <f t="shared" si="26"/>
        <v>0</v>
      </c>
      <c r="G163" t="str">
        <f t="shared" ca="1" si="25"/>
        <v xml:space="preserve"> None Targeted</v>
      </c>
    </row>
    <row r="164" spans="6:7" x14ac:dyDescent="0.3">
      <c r="F164">
        <f t="shared" si="26"/>
        <v>0</v>
      </c>
      <c r="G164" t="str">
        <f t="shared" ca="1" si="25"/>
        <v xml:space="preserve"> None Targeted</v>
      </c>
    </row>
    <row r="165" spans="6:7" x14ac:dyDescent="0.3">
      <c r="F165">
        <f t="shared" si="26"/>
        <v>0</v>
      </c>
      <c r="G165" t="str">
        <f t="shared" ca="1" si="25"/>
        <v xml:space="preserve"> None Targeted</v>
      </c>
    </row>
  </sheetData>
  <autoFilter ref="A1:AG101">
    <filterColumn colId="6">
      <filters>
        <filter val="P0"/>
      </filters>
    </filterColumn>
  </autoFilter>
  <conditionalFormatting sqref="E2:E100">
    <cfRule type="expression" dxfId="26" priority="6">
      <formula>IF(AND(E2 &lt;&gt; AD2, AD2 &lt;&gt; "NTR"), 1,0)</formula>
    </cfRule>
  </conditionalFormatting>
  <conditionalFormatting sqref="L2:L100">
    <cfRule type="expression" dxfId="25" priority="5">
      <formula>IF(AND(L2&lt;&gt;AE2,AE2 &lt;&gt; "---"),IF(AE2 &lt;&gt; "NoTarg",1,0),0)</formula>
    </cfRule>
  </conditionalFormatting>
  <conditionalFormatting sqref="K2:K100">
    <cfRule type="expression" dxfId="24" priority="4">
      <formula>IF(AND(K2 &lt;&gt; AF2, AF2 &lt;&gt; "NoWaive"), 1,0)</formula>
    </cfRule>
  </conditionalFormatting>
  <conditionalFormatting sqref="G2:G100">
    <cfRule type="expression" dxfId="23" priority="3">
      <formula>IF(AND(G2 &lt;&gt; AG2, AG2 &lt;&gt; "NTR"), 1,0)</formula>
    </cfRule>
  </conditionalFormatting>
  <conditionalFormatting sqref="A2:AZ500">
    <cfRule type="expression" dxfId="22" priority="7">
      <formula>MOD(ROW(),2)=0</formula>
    </cfRule>
  </conditionalFormatting>
  <hyperlinks>
    <hyperlink ref="J115" r:id="rId1"/>
    <hyperlink ref="J1" location="'bugs-2017-02-14'!K118" display="Prev Notes"/>
    <hyperlink ref="M111" location="'bugs-2017-02-14'!A2" display="Top"/>
    <hyperlink ref="J124" location="OverTime!A1" display="OverTime"/>
    <hyperlink ref="J116" r:id="rId2"/>
    <hyperlink ref="D48" r:id="rId3" display="moorthy.mm@hpe.com"/>
    <hyperlink ref="D4" r:id="rId4" display="gabriel.vicoveanu@hpe.com"/>
    <hyperlink ref="D19" r:id="rId5" display="akshay.ballal@hpe.com"/>
    <hyperlink ref="J137" r:id="rId6"/>
    <hyperlink ref="J134" r:id="rId7"/>
  </hyperlinks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1201" r:id="rId11" name="Button 1">
              <controlPr defaultSize="0" print="0" autoFill="0" autoPict="0" macro="[0]!ClearFilters">
                <anchor moveWithCells="1" sizeWithCells="1">
                  <from>
                    <xdr:col>11</xdr:col>
                    <xdr:colOff>38100</xdr:colOff>
                    <xdr:row>110</xdr:row>
                    <xdr:rowOff>167640</xdr:rowOff>
                  </from>
                  <to>
                    <xdr:col>11</xdr:col>
                    <xdr:colOff>998220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202" r:id="rId12" name="Button 2">
              <controlPr defaultSize="0" print="0" autoFill="0" autoPict="0" macro="[0]!CopySheet">
                <anchor moveWithCells="1" sizeWithCells="1">
                  <from>
                    <xdr:col>13</xdr:col>
                    <xdr:colOff>175260</xdr:colOff>
                    <xdr:row>113</xdr:row>
                    <xdr:rowOff>144780</xdr:rowOff>
                  </from>
                  <to>
                    <xdr:col>13</xdr:col>
                    <xdr:colOff>1036320</xdr:colOff>
                    <xdr:row>114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203" r:id="rId13" name="Button 3">
              <controlPr defaultSize="0" print="0" autoFill="0" autoPict="0" macro="[0]!ClearFilters">
                <anchor moveWithCells="1" sizeWithCells="1">
                  <from>
                    <xdr:col>11</xdr:col>
                    <xdr:colOff>38100</xdr:colOff>
                    <xdr:row>110</xdr:row>
                    <xdr:rowOff>167640</xdr:rowOff>
                  </from>
                  <to>
                    <xdr:col>11</xdr:col>
                    <xdr:colOff>990600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204" r:id="rId14" name="Button 4">
              <controlPr defaultSize="0" print="0" autoFill="0" autoPict="0" macro="[0]!ForReview">
                <anchor moveWithCells="1" sizeWithCells="1">
                  <from>
                    <xdr:col>13</xdr:col>
                    <xdr:colOff>76200</xdr:colOff>
                    <xdr:row>112</xdr:row>
                    <xdr:rowOff>0</xdr:rowOff>
                  </from>
                  <to>
                    <xdr:col>13</xdr:col>
                    <xdr:colOff>1059180</xdr:colOff>
                    <xdr:row>113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205" r:id="rId15" name="Button 5">
              <controlPr defaultSize="0" print="0" autoFill="0" autoPict="0" macro="[0]!TargettedBuilds">
                <anchor moveWithCells="1" sizeWithCells="1">
                  <from>
                    <xdr:col>11</xdr:col>
                    <xdr:colOff>53340</xdr:colOff>
                    <xdr:row>112</xdr:row>
                    <xdr:rowOff>60960</xdr:rowOff>
                  </from>
                  <to>
                    <xdr:col>13</xdr:col>
                    <xdr:colOff>45720</xdr:colOff>
                    <xdr:row>113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206" r:id="rId16" name="Button 6">
              <controlPr defaultSize="0" print="0" autoFill="0" autoPict="0" macro="[0]!ClearFilters">
                <anchor moveWithCells="1" sizeWithCells="1">
                  <from>
                    <xdr:col>11</xdr:col>
                    <xdr:colOff>38100</xdr:colOff>
                    <xdr:row>110</xdr:row>
                    <xdr:rowOff>167640</xdr:rowOff>
                  </from>
                  <to>
                    <xdr:col>12</xdr:col>
                    <xdr:colOff>502920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207" r:id="rId17" name="Button 7">
              <controlPr defaultSize="0" print="0" autoFill="0" autoPict="0" macro="[0]!InPlay">
                <anchor moveWithCells="1" sizeWithCells="1">
                  <from>
                    <xdr:col>8</xdr:col>
                    <xdr:colOff>411480</xdr:colOff>
                    <xdr:row>110</xdr:row>
                    <xdr:rowOff>175260</xdr:rowOff>
                  </from>
                  <to>
                    <xdr:col>9</xdr:col>
                    <xdr:colOff>457200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208" r:id="rId18" name="Button 8">
              <controlPr defaultSize="0" print="0" autoFill="0" autoPict="0" macro="[0]!Waivers">
                <anchor moveWithCells="1" sizeWithCells="1">
                  <from>
                    <xdr:col>13</xdr:col>
                    <xdr:colOff>1150620</xdr:colOff>
                    <xdr:row>112</xdr:row>
                    <xdr:rowOff>0</xdr:rowOff>
                  </from>
                  <to>
                    <xdr:col>13</xdr:col>
                    <xdr:colOff>2095500</xdr:colOff>
                    <xdr:row>113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209" r:id="rId19" name="Button 9">
              <controlPr defaultSize="0" print="0" autoFill="0" autoPict="0" macro="[0]!FormatScrubSheet">
                <anchor moveWithCells="1" sizeWithCells="1">
                  <from>
                    <xdr:col>11</xdr:col>
                    <xdr:colOff>60960</xdr:colOff>
                    <xdr:row>113</xdr:row>
                    <xdr:rowOff>144780</xdr:rowOff>
                  </from>
                  <to>
                    <xdr:col>13</xdr:col>
                    <xdr:colOff>45720</xdr:colOff>
                    <xdr:row>115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210" r:id="rId20" name="Button 10">
              <controlPr defaultSize="0" print="0" autoFill="0" autoPict="0" macro="[0]!HideColumns">
                <anchor moveWithCells="1" sizeWithCells="1">
                  <from>
                    <xdr:col>11</xdr:col>
                    <xdr:colOff>45720</xdr:colOff>
                    <xdr:row>115</xdr:row>
                    <xdr:rowOff>129540</xdr:rowOff>
                  </from>
                  <to>
                    <xdr:col>12</xdr:col>
                    <xdr:colOff>502920</xdr:colOff>
                    <xdr:row>116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211" r:id="rId21" name="Button 11">
              <controlPr defaultSize="0" print="0" autoFill="0" autoPict="0" macro="[0]!UnHideColumns">
                <anchor moveWithCells="1" sizeWithCells="1">
                  <from>
                    <xdr:col>13</xdr:col>
                    <xdr:colOff>213360</xdr:colOff>
                    <xdr:row>116</xdr:row>
                    <xdr:rowOff>30480</xdr:rowOff>
                  </from>
                  <to>
                    <xdr:col>13</xdr:col>
                    <xdr:colOff>998220</xdr:colOff>
                    <xdr:row>117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1212" r:id="rId22" name="Button 12">
              <controlPr defaultSize="0" print="0" autoFill="0" autoPict="0" macro="[0]!P0bugs">
                <anchor moveWithCells="1" sizeWithCells="1">
                  <from>
                    <xdr:col>13</xdr:col>
                    <xdr:colOff>1181100</xdr:colOff>
                    <xdr:row>114</xdr:row>
                    <xdr:rowOff>0</xdr:rowOff>
                  </from>
                  <to>
                    <xdr:col>13</xdr:col>
                    <xdr:colOff>2446020</xdr:colOff>
                    <xdr:row>115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AG165"/>
  <sheetViews>
    <sheetView zoomScale="62" zoomScaleNormal="62" workbookViewId="0">
      <pane ySplit="1" topLeftCell="A49" activePane="bottomLeft" state="frozen"/>
      <selection pane="bottomLeft" activeCell="V97" sqref="V97"/>
    </sheetView>
  </sheetViews>
  <sheetFormatPr defaultRowHeight="14.4" x14ac:dyDescent="0.3"/>
  <cols>
    <col min="1" max="1" width="4.6640625" customWidth="1"/>
    <col min="2" max="2" width="4.21875" customWidth="1"/>
    <col min="3" max="3" width="6.88671875" customWidth="1"/>
    <col min="4" max="4" width="21.44140625" customWidth="1"/>
    <col min="5" max="5" width="17.21875" customWidth="1"/>
    <col min="6" max="6" width="18.6640625" customWidth="1"/>
    <col min="7" max="7" width="5.109375" customWidth="1"/>
    <col min="8" max="8" width="20.88671875" bestFit="1" customWidth="1"/>
    <col min="9" max="9" width="21.77734375" customWidth="1"/>
    <col min="10" max="10" width="16.6640625" customWidth="1"/>
    <col min="11" max="11" width="12.44140625" bestFit="1" customWidth="1"/>
    <col min="12" max="12" width="24.33203125" bestFit="1" customWidth="1"/>
    <col min="13" max="13" width="61.21875" customWidth="1"/>
    <col min="14" max="14" width="40.21875" customWidth="1"/>
    <col min="15" max="15" width="18.77734375" customWidth="1"/>
    <col min="16" max="16" width="13.21875" customWidth="1"/>
    <col min="17" max="17" width="8.5546875" customWidth="1"/>
    <col min="18" max="18" width="10.88671875" customWidth="1"/>
    <col min="19" max="19" width="11.88671875" bestFit="1" customWidth="1"/>
    <col min="20" max="20" width="18.5546875" bestFit="1" customWidth="1"/>
    <col min="21" max="21" width="31.109375" bestFit="1" customWidth="1"/>
    <col min="22" max="22" width="29.109375" bestFit="1" customWidth="1"/>
    <col min="23" max="23" width="36.88671875" bestFit="1" customWidth="1"/>
    <col min="24" max="24" width="17" bestFit="1" customWidth="1"/>
    <col min="25" max="25" width="13.33203125" bestFit="1" customWidth="1"/>
    <col min="26" max="26" width="15.6640625" bestFit="1" customWidth="1"/>
    <col min="27" max="27" width="15.21875" customWidth="1"/>
    <col min="28" max="28" width="37.5546875" customWidth="1"/>
    <col min="29" max="29" width="4.33203125" customWidth="1"/>
    <col min="30" max="33" width="16.21875" bestFit="1" customWidth="1"/>
  </cols>
  <sheetData>
    <row r="1" spans="1:33" s="3" customFormat="1" x14ac:dyDescent="0.3">
      <c r="A1" s="3" t="s">
        <v>122</v>
      </c>
      <c r="B1" s="3" t="s">
        <v>121</v>
      </c>
      <c r="C1" s="3" t="s">
        <v>0</v>
      </c>
      <c r="D1" s="3" t="s">
        <v>1</v>
      </c>
      <c r="E1" s="3" t="str">
        <f>CONCATENATE("Product ",SUBTOTAL(3,E2:E95))</f>
        <v>Product 86</v>
      </c>
      <c r="F1" s="3" t="s">
        <v>4</v>
      </c>
      <c r="G1" s="3" t="s">
        <v>115</v>
      </c>
      <c r="H1" s="3" t="s">
        <v>14</v>
      </c>
      <c r="I1" s="3" t="str">
        <f>CONCATENATE(TEXT(J104,"dd-mmm")," Notes")</f>
        <v>13-Feb Notes</v>
      </c>
      <c r="J1" s="8" t="s">
        <v>137</v>
      </c>
      <c r="K1" s="3" t="s">
        <v>5</v>
      </c>
      <c r="L1" s="3" t="s">
        <v>6</v>
      </c>
      <c r="M1" s="3" t="s">
        <v>8</v>
      </c>
      <c r="N1" s="3" t="s">
        <v>9</v>
      </c>
      <c r="O1" s="3" t="s">
        <v>2</v>
      </c>
      <c r="P1" s="3" t="s">
        <v>7</v>
      </c>
      <c r="Q1" s="3" t="s">
        <v>373</v>
      </c>
      <c r="R1" s="3" t="s">
        <v>240</v>
      </c>
      <c r="S1" s="3" t="s">
        <v>11</v>
      </c>
      <c r="T1" s="3" t="s">
        <v>10</v>
      </c>
      <c r="U1" s="3" t="s">
        <v>16</v>
      </c>
      <c r="V1" s="3" t="s">
        <v>17</v>
      </c>
      <c r="W1" s="3" t="s">
        <v>241</v>
      </c>
      <c r="X1" s="3" t="s">
        <v>114</v>
      </c>
      <c r="Y1" s="3" t="s">
        <v>15</v>
      </c>
      <c r="Z1" s="3" t="s">
        <v>12</v>
      </c>
      <c r="AA1" s="3" t="s">
        <v>13</v>
      </c>
      <c r="AB1" s="3" t="s">
        <v>126</v>
      </c>
      <c r="AC1" s="3" t="s">
        <v>136</v>
      </c>
      <c r="AD1" s="3" t="s">
        <v>165</v>
      </c>
      <c r="AE1" s="3" t="s">
        <v>166</v>
      </c>
      <c r="AF1" s="3" t="s">
        <v>175</v>
      </c>
      <c r="AG1" s="3" t="s">
        <v>183</v>
      </c>
    </row>
    <row r="2" spans="1:33" x14ac:dyDescent="0.3">
      <c r="A2">
        <f t="shared" ref="A2:A33" si="0">DAYS360(Z2,$J$104)</f>
        <v>0</v>
      </c>
      <c r="B2">
        <f t="shared" ref="B2:B33" si="1">DAYS360(AA2,$J$104)</f>
        <v>0</v>
      </c>
      <c r="C2">
        <v>95810</v>
      </c>
      <c r="D2" t="s">
        <v>84</v>
      </c>
      <c r="E2" t="s">
        <v>75</v>
      </c>
      <c r="F2" t="s">
        <v>80</v>
      </c>
      <c r="G2" t="s">
        <v>94</v>
      </c>
      <c r="I2" t="s">
        <v>123</v>
      </c>
      <c r="J2" t="str">
        <f t="shared" ref="J2:J33" ca="1" si="2">IFERROR(VLOOKUP($C2,INDIRECT("'" &amp; $J$103 &amp; "'!$C$2:$H$90"),6,FALSE),"NTR")</f>
        <v>NTR</v>
      </c>
      <c r="K2" t="s">
        <v>20</v>
      </c>
      <c r="L2" t="s">
        <v>20</v>
      </c>
      <c r="M2" t="s">
        <v>268</v>
      </c>
      <c r="O2" t="s">
        <v>98</v>
      </c>
      <c r="P2" t="s">
        <v>21</v>
      </c>
      <c r="R2" t="s">
        <v>269</v>
      </c>
      <c r="S2" t="s">
        <v>36</v>
      </c>
      <c r="T2" t="s">
        <v>35</v>
      </c>
      <c r="U2" t="s">
        <v>29</v>
      </c>
      <c r="V2" t="s">
        <v>44</v>
      </c>
      <c r="W2" t="s">
        <v>47</v>
      </c>
      <c r="X2" t="s">
        <v>20</v>
      </c>
      <c r="Z2" s="2">
        <v>42779.483807870369</v>
      </c>
      <c r="AA2" s="2">
        <v>42779.645011574074</v>
      </c>
      <c r="AC2">
        <v>6</v>
      </c>
      <c r="AD2" t="str">
        <f t="shared" ref="AD2:AD33" ca="1" si="3">IFERROR(VLOOKUP($C2,INDIRECT("'" &amp; $J$103 &amp; "'!$C$2:$K$90"),3,FALSE),"NTR")</f>
        <v>NTR</v>
      </c>
      <c r="AE2" t="str">
        <f t="shared" ref="AE2:AE33" ca="1" si="4">IFERROR(VLOOKUP($C2,INDIRECT("'" &amp; $J$103 &amp; "'!$C$2:$T$90"),10,FALSE),"NoTarg")</f>
        <v>NoTarg</v>
      </c>
      <c r="AF2" t="str">
        <f t="shared" ref="AF2:AF33" ca="1" si="5">IFERROR(VLOOKUP($C2,INDIRECT("'" &amp; $I$84 &amp; "'!$C$2:$K$90"),9,FALSE),"NoWaive")</f>
        <v>NoWaive</v>
      </c>
      <c r="AG2" t="str">
        <f t="shared" ref="AG2:AG33" ca="1" si="6">IFERROR(VLOOKUP($C2,INDIRECT("'" &amp; $I$84 &amp; "'!$C$2:$T$90"),5,FALSE),"NTR")</f>
        <v>NTR</v>
      </c>
    </row>
    <row r="3" spans="1:33" x14ac:dyDescent="0.3">
      <c r="A3">
        <f t="shared" si="0"/>
        <v>23</v>
      </c>
      <c r="B3">
        <f t="shared" si="1"/>
        <v>0</v>
      </c>
      <c r="C3">
        <v>94832</v>
      </c>
      <c r="D3" t="s">
        <v>242</v>
      </c>
      <c r="E3" t="s">
        <v>28</v>
      </c>
      <c r="F3" t="s">
        <v>34</v>
      </c>
      <c r="G3" t="s">
        <v>184</v>
      </c>
      <c r="H3" t="s">
        <v>81</v>
      </c>
      <c r="I3" t="s">
        <v>123</v>
      </c>
      <c r="J3" t="str">
        <f t="shared" ca="1" si="2"/>
        <v>NTR</v>
      </c>
      <c r="K3" t="s">
        <v>20</v>
      </c>
      <c r="L3" t="s">
        <v>20</v>
      </c>
      <c r="M3" t="s">
        <v>270</v>
      </c>
      <c r="O3" t="s">
        <v>271</v>
      </c>
      <c r="P3" t="s">
        <v>82</v>
      </c>
      <c r="R3" t="s">
        <v>269</v>
      </c>
      <c r="S3" t="s">
        <v>51</v>
      </c>
      <c r="T3" t="s">
        <v>22</v>
      </c>
      <c r="U3" t="s">
        <v>82</v>
      </c>
      <c r="V3" t="s">
        <v>54</v>
      </c>
      <c r="W3" t="s">
        <v>272</v>
      </c>
      <c r="X3" t="s">
        <v>20</v>
      </c>
      <c r="Z3" s="2">
        <v>42755.471365740741</v>
      </c>
      <c r="AA3" s="2">
        <v>42779.514687499999</v>
      </c>
      <c r="AB3" t="s">
        <v>170</v>
      </c>
      <c r="AC3">
        <v>3</v>
      </c>
      <c r="AD3" t="str">
        <f t="shared" ca="1" si="3"/>
        <v>NTR</v>
      </c>
      <c r="AE3" t="str">
        <f t="shared" ca="1" si="4"/>
        <v>NoTarg</v>
      </c>
      <c r="AF3" t="str">
        <f t="shared" ca="1" si="5"/>
        <v>NoWaive</v>
      </c>
      <c r="AG3" t="str">
        <f t="shared" ca="1" si="6"/>
        <v>NTR</v>
      </c>
    </row>
    <row r="4" spans="1:33" x14ac:dyDescent="0.3">
      <c r="A4">
        <f t="shared" si="0"/>
        <v>4</v>
      </c>
      <c r="B4">
        <f t="shared" si="1"/>
        <v>0</v>
      </c>
      <c r="C4">
        <v>95702</v>
      </c>
      <c r="D4" t="s">
        <v>243</v>
      </c>
      <c r="E4" t="s">
        <v>28</v>
      </c>
      <c r="F4" t="s">
        <v>244</v>
      </c>
      <c r="G4" t="s">
        <v>184</v>
      </c>
      <c r="H4" t="s">
        <v>81</v>
      </c>
      <c r="I4" t="s">
        <v>123</v>
      </c>
      <c r="J4" t="str">
        <f t="shared" ca="1" si="2"/>
        <v>NTR</v>
      </c>
      <c r="K4" t="s">
        <v>20</v>
      </c>
      <c r="L4" t="s">
        <v>20</v>
      </c>
      <c r="M4" t="s">
        <v>273</v>
      </c>
      <c r="O4" t="s">
        <v>274</v>
      </c>
      <c r="P4" t="s">
        <v>82</v>
      </c>
      <c r="Q4" t="s">
        <v>82</v>
      </c>
      <c r="R4" t="s">
        <v>269</v>
      </c>
      <c r="S4" t="s">
        <v>51</v>
      </c>
      <c r="T4" t="s">
        <v>39</v>
      </c>
      <c r="U4" t="s">
        <v>82</v>
      </c>
      <c r="V4" t="s">
        <v>32</v>
      </c>
      <c r="W4" t="s">
        <v>243</v>
      </c>
      <c r="X4" t="s">
        <v>20</v>
      </c>
      <c r="Z4" s="2">
        <v>42775.926087962966</v>
      </c>
      <c r="AA4" s="2">
        <v>42779.516342592593</v>
      </c>
      <c r="AB4" t="s">
        <v>275</v>
      </c>
      <c r="AC4">
        <v>5</v>
      </c>
      <c r="AD4" t="str">
        <f t="shared" ca="1" si="3"/>
        <v>NTR</v>
      </c>
      <c r="AE4" t="str">
        <f t="shared" ca="1" si="4"/>
        <v>NoTarg</v>
      </c>
      <c r="AF4" t="str">
        <f t="shared" ca="1" si="5"/>
        <v>NoWaive</v>
      </c>
      <c r="AG4" t="str">
        <f t="shared" ca="1" si="6"/>
        <v>NTR</v>
      </c>
    </row>
    <row r="5" spans="1:33" x14ac:dyDescent="0.3">
      <c r="A5">
        <f t="shared" si="0"/>
        <v>60</v>
      </c>
      <c r="B5">
        <f t="shared" si="1"/>
        <v>0</v>
      </c>
      <c r="C5">
        <v>93678</v>
      </c>
      <c r="D5" t="s">
        <v>138</v>
      </c>
      <c r="E5" t="s">
        <v>63</v>
      </c>
      <c r="F5" t="s">
        <v>120</v>
      </c>
      <c r="G5" t="s">
        <v>184</v>
      </c>
      <c r="H5" t="s">
        <v>68</v>
      </c>
      <c r="I5" t="s">
        <v>123</v>
      </c>
      <c r="J5" t="str">
        <f t="shared" ca="1" si="2"/>
        <v>NTR</v>
      </c>
      <c r="K5" t="s">
        <v>20</v>
      </c>
      <c r="L5" t="s">
        <v>20</v>
      </c>
      <c r="M5" t="s">
        <v>227</v>
      </c>
      <c r="P5" t="s">
        <v>21</v>
      </c>
      <c r="R5" t="s">
        <v>269</v>
      </c>
      <c r="S5" t="s">
        <v>23</v>
      </c>
      <c r="T5" t="s">
        <v>22</v>
      </c>
      <c r="U5" t="s">
        <v>29</v>
      </c>
      <c r="V5" t="s">
        <v>54</v>
      </c>
      <c r="W5" t="s">
        <v>277</v>
      </c>
      <c r="X5" t="s">
        <v>20</v>
      </c>
      <c r="Y5" t="s">
        <v>119</v>
      </c>
      <c r="Z5" s="2">
        <v>42717.35297453704</v>
      </c>
      <c r="AA5" s="2">
        <v>42779.326736111114</v>
      </c>
      <c r="AB5" t="s">
        <v>125</v>
      </c>
      <c r="AC5">
        <v>20</v>
      </c>
      <c r="AD5" t="str">
        <f t="shared" ca="1" si="3"/>
        <v>NTR</v>
      </c>
      <c r="AE5" t="str">
        <f t="shared" ca="1" si="4"/>
        <v>NoTarg</v>
      </c>
      <c r="AF5" t="str">
        <f t="shared" ca="1" si="5"/>
        <v>NoWaive</v>
      </c>
      <c r="AG5" t="str">
        <f t="shared" ca="1" si="6"/>
        <v>NTR</v>
      </c>
    </row>
    <row r="6" spans="1:33" x14ac:dyDescent="0.3">
      <c r="A6">
        <f t="shared" si="0"/>
        <v>0</v>
      </c>
      <c r="B6">
        <f t="shared" si="1"/>
        <v>0</v>
      </c>
      <c r="C6">
        <v>95777</v>
      </c>
      <c r="D6" t="s">
        <v>139</v>
      </c>
      <c r="E6" t="s">
        <v>28</v>
      </c>
      <c r="F6" t="s">
        <v>53</v>
      </c>
      <c r="G6" t="s">
        <v>184</v>
      </c>
      <c r="H6" t="s">
        <v>245</v>
      </c>
      <c r="I6" t="s">
        <v>123</v>
      </c>
      <c r="J6" t="str">
        <f t="shared" ca="1" si="2"/>
        <v>NTR</v>
      </c>
      <c r="K6" t="s">
        <v>20</v>
      </c>
      <c r="L6" t="s">
        <v>276</v>
      </c>
      <c r="M6" t="s">
        <v>378</v>
      </c>
      <c r="N6">
        <v>13235</v>
      </c>
      <c r="P6" t="s">
        <v>287</v>
      </c>
      <c r="Q6" t="s">
        <v>82</v>
      </c>
      <c r="R6" t="s">
        <v>269</v>
      </c>
      <c r="S6" t="s">
        <v>36</v>
      </c>
      <c r="T6" t="s">
        <v>35</v>
      </c>
      <c r="U6" t="s">
        <v>37</v>
      </c>
      <c r="V6" t="s">
        <v>26</v>
      </c>
      <c r="W6" t="s">
        <v>208</v>
      </c>
      <c r="X6" t="s">
        <v>20</v>
      </c>
      <c r="Z6" s="2">
        <v>42779.099027777775</v>
      </c>
      <c r="AA6" s="2">
        <v>42779.682719907411</v>
      </c>
      <c r="AC6">
        <v>1</v>
      </c>
      <c r="AD6" t="str">
        <f t="shared" ca="1" si="3"/>
        <v>NTR</v>
      </c>
      <c r="AE6" t="str">
        <f t="shared" ca="1" si="4"/>
        <v>NoTarg</v>
      </c>
      <c r="AF6" t="str">
        <f t="shared" ca="1" si="5"/>
        <v>NoWaive</v>
      </c>
      <c r="AG6" t="str">
        <f t="shared" ca="1" si="6"/>
        <v>NTR</v>
      </c>
    </row>
    <row r="7" spans="1:33" x14ac:dyDescent="0.3">
      <c r="A7">
        <f t="shared" si="0"/>
        <v>0</v>
      </c>
      <c r="B7">
        <f t="shared" si="1"/>
        <v>0</v>
      </c>
      <c r="C7">
        <v>95811</v>
      </c>
      <c r="D7" t="s">
        <v>222</v>
      </c>
      <c r="E7" t="s">
        <v>28</v>
      </c>
      <c r="F7" t="s">
        <v>144</v>
      </c>
      <c r="G7" t="s">
        <v>184</v>
      </c>
      <c r="H7" t="s">
        <v>245</v>
      </c>
      <c r="I7" t="s">
        <v>123</v>
      </c>
      <c r="J7" t="str">
        <f t="shared" ca="1" si="2"/>
        <v>NTR</v>
      </c>
      <c r="K7" t="s">
        <v>20</v>
      </c>
      <c r="L7" t="s">
        <v>276</v>
      </c>
      <c r="M7" t="s">
        <v>286</v>
      </c>
      <c r="O7" t="s">
        <v>168</v>
      </c>
      <c r="P7" t="s">
        <v>287</v>
      </c>
      <c r="Q7" t="s">
        <v>82</v>
      </c>
      <c r="R7" t="s">
        <v>269</v>
      </c>
      <c r="S7" t="s">
        <v>36</v>
      </c>
      <c r="T7" t="s">
        <v>35</v>
      </c>
      <c r="U7" t="s">
        <v>29</v>
      </c>
      <c r="V7" t="s">
        <v>40</v>
      </c>
      <c r="W7" t="s">
        <v>285</v>
      </c>
      <c r="X7" t="s">
        <v>20</v>
      </c>
      <c r="Z7" s="2">
        <v>42779.494895833333</v>
      </c>
      <c r="AA7" s="2">
        <v>42779.726157407407</v>
      </c>
      <c r="AB7" t="s">
        <v>170</v>
      </c>
      <c r="AC7">
        <v>3</v>
      </c>
      <c r="AD7" t="str">
        <f t="shared" ca="1" si="3"/>
        <v>NTR</v>
      </c>
      <c r="AE7" t="str">
        <f t="shared" ca="1" si="4"/>
        <v>NoTarg</v>
      </c>
      <c r="AF7" t="str">
        <f t="shared" ca="1" si="5"/>
        <v>NoWaive</v>
      </c>
      <c r="AG7" t="str">
        <f t="shared" ca="1" si="6"/>
        <v>NTR</v>
      </c>
    </row>
    <row r="8" spans="1:33" x14ac:dyDescent="0.3">
      <c r="A8">
        <f t="shared" si="0"/>
        <v>0</v>
      </c>
      <c r="B8">
        <f t="shared" si="1"/>
        <v>0</v>
      </c>
      <c r="C8">
        <v>95813</v>
      </c>
      <c r="D8" t="s">
        <v>33</v>
      </c>
      <c r="E8" t="s">
        <v>28</v>
      </c>
      <c r="F8" t="s">
        <v>34</v>
      </c>
      <c r="G8" t="s">
        <v>94</v>
      </c>
      <c r="I8" t="s">
        <v>123</v>
      </c>
      <c r="J8" t="str">
        <f t="shared" ca="1" si="2"/>
        <v>NTR</v>
      </c>
      <c r="K8" t="s">
        <v>20</v>
      </c>
      <c r="L8" t="s">
        <v>20</v>
      </c>
      <c r="M8" t="s">
        <v>288</v>
      </c>
      <c r="P8" t="s">
        <v>287</v>
      </c>
      <c r="Q8" t="s">
        <v>82</v>
      </c>
      <c r="R8" t="s">
        <v>269</v>
      </c>
      <c r="S8" t="s">
        <v>51</v>
      </c>
      <c r="T8" t="s">
        <v>22</v>
      </c>
      <c r="U8" t="s">
        <v>82</v>
      </c>
      <c r="V8" t="s">
        <v>54</v>
      </c>
      <c r="W8" t="s">
        <v>33</v>
      </c>
      <c r="X8" t="s">
        <v>20</v>
      </c>
      <c r="Z8" s="2">
        <v>42779.504027777781</v>
      </c>
      <c r="AA8" s="2">
        <v>42779.504027777781</v>
      </c>
      <c r="AC8">
        <v>1</v>
      </c>
      <c r="AD8" t="str">
        <f t="shared" ca="1" si="3"/>
        <v>NTR</v>
      </c>
      <c r="AE8" t="str">
        <f t="shared" ca="1" si="4"/>
        <v>NoTarg</v>
      </c>
      <c r="AF8" t="str">
        <f t="shared" ca="1" si="5"/>
        <v>NoWaive</v>
      </c>
      <c r="AG8" t="str">
        <f t="shared" ca="1" si="6"/>
        <v>NTR</v>
      </c>
    </row>
    <row r="9" spans="1:33" x14ac:dyDescent="0.3">
      <c r="A9">
        <f t="shared" si="0"/>
        <v>0</v>
      </c>
      <c r="B9">
        <f t="shared" si="1"/>
        <v>0</v>
      </c>
      <c r="C9">
        <v>95826</v>
      </c>
      <c r="D9" t="s">
        <v>246</v>
      </c>
      <c r="E9" t="s">
        <v>28</v>
      </c>
      <c r="F9" t="s">
        <v>375</v>
      </c>
      <c r="G9" t="s">
        <v>184</v>
      </c>
      <c r="H9" t="s">
        <v>81</v>
      </c>
      <c r="I9" t="s">
        <v>123</v>
      </c>
      <c r="J9" t="str">
        <f t="shared" ca="1" si="2"/>
        <v>NTR</v>
      </c>
      <c r="K9" t="s">
        <v>20</v>
      </c>
      <c r="L9" t="s">
        <v>20</v>
      </c>
      <c r="M9" t="s">
        <v>379</v>
      </c>
      <c r="O9" t="s">
        <v>38</v>
      </c>
      <c r="P9" t="s">
        <v>287</v>
      </c>
      <c r="Q9" t="s">
        <v>82</v>
      </c>
      <c r="R9" t="s">
        <v>269</v>
      </c>
      <c r="S9" t="s">
        <v>36</v>
      </c>
      <c r="T9" t="s">
        <v>22</v>
      </c>
      <c r="U9" t="s">
        <v>82</v>
      </c>
      <c r="V9" t="s">
        <v>54</v>
      </c>
      <c r="W9" t="s">
        <v>108</v>
      </c>
      <c r="X9" t="s">
        <v>20</v>
      </c>
      <c r="Z9" s="2">
        <v>42779.683287037034</v>
      </c>
      <c r="AA9" s="2">
        <v>42779.691030092596</v>
      </c>
      <c r="AB9" t="s">
        <v>380</v>
      </c>
      <c r="AC9">
        <v>2</v>
      </c>
      <c r="AD9" t="str">
        <f t="shared" ca="1" si="3"/>
        <v>NTR</v>
      </c>
      <c r="AE9" t="str">
        <f t="shared" ca="1" si="4"/>
        <v>NoTarg</v>
      </c>
      <c r="AF9" t="str">
        <f t="shared" ca="1" si="5"/>
        <v>NoWaive</v>
      </c>
      <c r="AG9" t="str">
        <f t="shared" ca="1" si="6"/>
        <v>NTR</v>
      </c>
    </row>
    <row r="10" spans="1:33" x14ac:dyDescent="0.3">
      <c r="A10">
        <f t="shared" si="0"/>
        <v>0</v>
      </c>
      <c r="B10">
        <f t="shared" si="1"/>
        <v>0</v>
      </c>
      <c r="C10">
        <v>95827</v>
      </c>
      <c r="D10" t="s">
        <v>222</v>
      </c>
      <c r="E10" t="s">
        <v>28</v>
      </c>
      <c r="F10" t="s">
        <v>144</v>
      </c>
      <c r="G10" t="s">
        <v>184</v>
      </c>
      <c r="H10" t="s">
        <v>247</v>
      </c>
      <c r="I10" t="s">
        <v>123</v>
      </c>
      <c r="J10" t="str">
        <f t="shared" ca="1" si="2"/>
        <v>NTR</v>
      </c>
      <c r="K10" t="s">
        <v>20</v>
      </c>
      <c r="L10" t="s">
        <v>20</v>
      </c>
      <c r="M10" t="s">
        <v>381</v>
      </c>
      <c r="O10" t="s">
        <v>206</v>
      </c>
      <c r="P10" t="s">
        <v>287</v>
      </c>
      <c r="Q10" t="s">
        <v>82</v>
      </c>
      <c r="R10" t="s">
        <v>269</v>
      </c>
      <c r="S10" t="s">
        <v>36</v>
      </c>
      <c r="T10" t="s">
        <v>35</v>
      </c>
      <c r="U10" t="s">
        <v>29</v>
      </c>
      <c r="V10" t="s">
        <v>52</v>
      </c>
      <c r="W10" t="s">
        <v>108</v>
      </c>
      <c r="X10" t="s">
        <v>20</v>
      </c>
      <c r="Z10" s="2">
        <v>42779.683645833335</v>
      </c>
      <c r="AA10" s="2">
        <v>42779.691759259258</v>
      </c>
      <c r="AB10" t="s">
        <v>382</v>
      </c>
      <c r="AC10">
        <v>2</v>
      </c>
      <c r="AD10" t="str">
        <f t="shared" ca="1" si="3"/>
        <v>NTR</v>
      </c>
      <c r="AE10" t="str">
        <f t="shared" ca="1" si="4"/>
        <v>NoTarg</v>
      </c>
      <c r="AF10" t="str">
        <f t="shared" ca="1" si="5"/>
        <v>NoWaive</v>
      </c>
      <c r="AG10" t="str">
        <f t="shared" ca="1" si="6"/>
        <v>NTR</v>
      </c>
    </row>
    <row r="11" spans="1:33" x14ac:dyDescent="0.3">
      <c r="A11">
        <f t="shared" si="0"/>
        <v>0</v>
      </c>
      <c r="B11">
        <f t="shared" si="1"/>
        <v>0</v>
      </c>
      <c r="C11">
        <v>95828</v>
      </c>
      <c r="D11" t="s">
        <v>124</v>
      </c>
      <c r="E11" t="s">
        <v>28</v>
      </c>
      <c r="F11" t="s">
        <v>102</v>
      </c>
      <c r="G11" t="s">
        <v>184</v>
      </c>
      <c r="H11" t="s">
        <v>245</v>
      </c>
      <c r="I11" t="s">
        <v>123</v>
      </c>
      <c r="J11" t="str">
        <f t="shared" ca="1" si="2"/>
        <v>NTR</v>
      </c>
      <c r="K11" t="s">
        <v>20</v>
      </c>
      <c r="L11" t="s">
        <v>276</v>
      </c>
      <c r="M11" t="s">
        <v>383</v>
      </c>
      <c r="O11" t="s">
        <v>196</v>
      </c>
      <c r="P11" t="s">
        <v>287</v>
      </c>
      <c r="Q11" t="s">
        <v>82</v>
      </c>
      <c r="R11" t="s">
        <v>269</v>
      </c>
      <c r="S11" t="s">
        <v>36</v>
      </c>
      <c r="T11" t="s">
        <v>35</v>
      </c>
      <c r="U11" t="s">
        <v>29</v>
      </c>
      <c r="V11" t="s">
        <v>65</v>
      </c>
      <c r="W11" t="s">
        <v>108</v>
      </c>
      <c r="X11" t="s">
        <v>100</v>
      </c>
      <c r="Z11" s="2">
        <v>42779.683969907404</v>
      </c>
      <c r="AA11" s="2">
        <v>42779.696782407409</v>
      </c>
      <c r="AB11" t="s">
        <v>384</v>
      </c>
      <c r="AC11">
        <v>2</v>
      </c>
      <c r="AD11" t="str">
        <f t="shared" ca="1" si="3"/>
        <v>NTR</v>
      </c>
      <c r="AE11" t="str">
        <f t="shared" ca="1" si="4"/>
        <v>NoTarg</v>
      </c>
      <c r="AF11" t="str">
        <f t="shared" ca="1" si="5"/>
        <v>NoWaive</v>
      </c>
      <c r="AG11" t="str">
        <f t="shared" ca="1" si="6"/>
        <v>NTR</v>
      </c>
    </row>
    <row r="12" spans="1:33" x14ac:dyDescent="0.3">
      <c r="A12">
        <f t="shared" si="0"/>
        <v>0</v>
      </c>
      <c r="B12">
        <f t="shared" si="1"/>
        <v>0</v>
      </c>
      <c r="C12">
        <v>95829</v>
      </c>
      <c r="D12" t="s">
        <v>27</v>
      </c>
      <c r="E12" t="s">
        <v>28</v>
      </c>
      <c r="F12" t="s">
        <v>376</v>
      </c>
      <c r="G12" t="s">
        <v>184</v>
      </c>
      <c r="H12" t="s">
        <v>245</v>
      </c>
      <c r="I12" t="s">
        <v>123</v>
      </c>
      <c r="J12" t="str">
        <f t="shared" ca="1" si="2"/>
        <v>NTR</v>
      </c>
      <c r="K12" t="s">
        <v>20</v>
      </c>
      <c r="L12" t="s">
        <v>278</v>
      </c>
      <c r="M12" t="s">
        <v>385</v>
      </c>
      <c r="O12" t="s">
        <v>196</v>
      </c>
      <c r="P12" t="s">
        <v>287</v>
      </c>
      <c r="Q12" t="s">
        <v>82</v>
      </c>
      <c r="R12" t="s">
        <v>269</v>
      </c>
      <c r="S12" t="s">
        <v>36</v>
      </c>
      <c r="T12" t="s">
        <v>35</v>
      </c>
      <c r="U12" t="s">
        <v>279</v>
      </c>
      <c r="V12" t="s">
        <v>32</v>
      </c>
      <c r="W12" t="s">
        <v>108</v>
      </c>
      <c r="X12" t="s">
        <v>103</v>
      </c>
      <c r="Z12" s="2">
        <v>42779.684513888889</v>
      </c>
      <c r="AA12" s="2">
        <v>42779.698946759258</v>
      </c>
      <c r="AB12" t="s">
        <v>386</v>
      </c>
      <c r="AC12">
        <v>2</v>
      </c>
      <c r="AD12" t="str">
        <f t="shared" ca="1" si="3"/>
        <v>NTR</v>
      </c>
      <c r="AE12" t="str">
        <f t="shared" ca="1" si="4"/>
        <v>NoTarg</v>
      </c>
      <c r="AF12" t="str">
        <f t="shared" ca="1" si="5"/>
        <v>NoWaive</v>
      </c>
      <c r="AG12" t="str">
        <f t="shared" ca="1" si="6"/>
        <v>NTR</v>
      </c>
    </row>
    <row r="13" spans="1:33" x14ac:dyDescent="0.3">
      <c r="A13">
        <f t="shared" si="0"/>
        <v>0</v>
      </c>
      <c r="B13">
        <f t="shared" si="1"/>
        <v>0</v>
      </c>
      <c r="C13">
        <v>95840</v>
      </c>
      <c r="D13" t="s">
        <v>185</v>
      </c>
      <c r="E13" t="s">
        <v>28</v>
      </c>
      <c r="F13" t="s">
        <v>34</v>
      </c>
      <c r="G13" t="s">
        <v>184</v>
      </c>
      <c r="H13" t="s">
        <v>81</v>
      </c>
      <c r="I13" t="s">
        <v>123</v>
      </c>
      <c r="J13" t="str">
        <f t="shared" ca="1" si="2"/>
        <v>NTR</v>
      </c>
      <c r="K13" t="s">
        <v>20</v>
      </c>
      <c r="L13" t="s">
        <v>278</v>
      </c>
      <c r="M13" t="s">
        <v>387</v>
      </c>
      <c r="O13" t="s">
        <v>196</v>
      </c>
      <c r="P13" t="s">
        <v>287</v>
      </c>
      <c r="Q13" t="s">
        <v>82</v>
      </c>
      <c r="R13" t="s">
        <v>269</v>
      </c>
      <c r="S13" t="s">
        <v>36</v>
      </c>
      <c r="T13" t="s">
        <v>35</v>
      </c>
      <c r="U13" t="s">
        <v>82</v>
      </c>
      <c r="V13" t="s">
        <v>93</v>
      </c>
      <c r="W13" t="s">
        <v>108</v>
      </c>
      <c r="X13" t="s">
        <v>103</v>
      </c>
      <c r="Z13" s="2">
        <v>42779.718136574076</v>
      </c>
      <c r="AA13" s="2">
        <v>42779.720856481479</v>
      </c>
      <c r="AB13" t="s">
        <v>280</v>
      </c>
      <c r="AC13">
        <v>1</v>
      </c>
      <c r="AD13" t="str">
        <f t="shared" ca="1" si="3"/>
        <v>NTR</v>
      </c>
      <c r="AE13" t="str">
        <f t="shared" ca="1" si="4"/>
        <v>NoTarg</v>
      </c>
      <c r="AF13" t="str">
        <f t="shared" ca="1" si="5"/>
        <v>NoWaive</v>
      </c>
      <c r="AG13" t="str">
        <f t="shared" ca="1" si="6"/>
        <v>NTR</v>
      </c>
    </row>
    <row r="14" spans="1:33" x14ac:dyDescent="0.3">
      <c r="A14">
        <f t="shared" si="0"/>
        <v>16</v>
      </c>
      <c r="B14">
        <f t="shared" si="1"/>
        <v>6</v>
      </c>
      <c r="C14">
        <v>95124</v>
      </c>
      <c r="D14" t="s">
        <v>130</v>
      </c>
      <c r="E14" t="s">
        <v>45</v>
      </c>
      <c r="F14" t="s">
        <v>46</v>
      </c>
      <c r="G14" t="s">
        <v>156</v>
      </c>
      <c r="H14" t="s">
        <v>24</v>
      </c>
      <c r="I14" t="s">
        <v>123</v>
      </c>
      <c r="J14" t="str">
        <f t="shared" ca="1" si="2"/>
        <v>NTR</v>
      </c>
      <c r="K14" t="s">
        <v>20</v>
      </c>
      <c r="L14" t="s">
        <v>20</v>
      </c>
      <c r="M14" t="s">
        <v>223</v>
      </c>
      <c r="O14" t="s">
        <v>101</v>
      </c>
      <c r="P14" t="s">
        <v>21</v>
      </c>
      <c r="R14" t="s">
        <v>269</v>
      </c>
      <c r="S14" t="s">
        <v>51</v>
      </c>
      <c r="T14" t="s">
        <v>35</v>
      </c>
      <c r="U14" t="s">
        <v>29</v>
      </c>
      <c r="V14" t="s">
        <v>54</v>
      </c>
      <c r="W14" t="s">
        <v>127</v>
      </c>
      <c r="X14" t="s">
        <v>103</v>
      </c>
      <c r="Z14" s="2">
        <v>42762.292384259257</v>
      </c>
      <c r="AA14" s="2">
        <v>42773.300312500003</v>
      </c>
      <c r="AC14">
        <v>23</v>
      </c>
      <c r="AD14" t="str">
        <f t="shared" ca="1" si="3"/>
        <v>NTR</v>
      </c>
      <c r="AE14" t="str">
        <f t="shared" ca="1" si="4"/>
        <v>NoTarg</v>
      </c>
      <c r="AF14" t="str">
        <f t="shared" ca="1" si="5"/>
        <v>NoWaive</v>
      </c>
      <c r="AG14" t="str">
        <f t="shared" ca="1" si="6"/>
        <v>NTR</v>
      </c>
    </row>
    <row r="15" spans="1:33" x14ac:dyDescent="0.3">
      <c r="A15">
        <f t="shared" si="0"/>
        <v>7</v>
      </c>
      <c r="B15">
        <f t="shared" si="1"/>
        <v>2</v>
      </c>
      <c r="C15">
        <v>95476</v>
      </c>
      <c r="D15" t="s">
        <v>140</v>
      </c>
      <c r="E15" t="s">
        <v>45</v>
      </c>
      <c r="F15" t="s">
        <v>131</v>
      </c>
      <c r="G15" t="s">
        <v>184</v>
      </c>
      <c r="H15" t="s">
        <v>68</v>
      </c>
      <c r="I15" t="s">
        <v>123</v>
      </c>
      <c r="J15" t="str">
        <f t="shared" ca="1" si="2"/>
        <v>NTR</v>
      </c>
      <c r="K15" t="s">
        <v>20</v>
      </c>
      <c r="L15" t="s">
        <v>20</v>
      </c>
      <c r="M15" t="s">
        <v>228</v>
      </c>
      <c r="O15" t="s">
        <v>226</v>
      </c>
      <c r="P15" t="s">
        <v>21</v>
      </c>
      <c r="R15" t="s">
        <v>269</v>
      </c>
      <c r="S15" t="s">
        <v>36</v>
      </c>
      <c r="T15" t="s">
        <v>22</v>
      </c>
      <c r="U15" t="s">
        <v>29</v>
      </c>
      <c r="V15" t="s">
        <v>44</v>
      </c>
      <c r="W15" t="s">
        <v>188</v>
      </c>
      <c r="X15" t="s">
        <v>20</v>
      </c>
      <c r="Y15" t="s">
        <v>73</v>
      </c>
      <c r="Z15" s="2">
        <v>42772.215717592589</v>
      </c>
      <c r="AA15" s="2">
        <v>42777.280451388891</v>
      </c>
      <c r="AC15">
        <v>16</v>
      </c>
      <c r="AD15" t="str">
        <f t="shared" ca="1" si="3"/>
        <v>NTR</v>
      </c>
      <c r="AE15" t="str">
        <f t="shared" ca="1" si="4"/>
        <v>NoTarg</v>
      </c>
      <c r="AF15" t="str">
        <f t="shared" ca="1" si="5"/>
        <v>NoWaive</v>
      </c>
      <c r="AG15" t="str">
        <f t="shared" ca="1" si="6"/>
        <v>NTR</v>
      </c>
    </row>
    <row r="16" spans="1:33" x14ac:dyDescent="0.3">
      <c r="A16">
        <f t="shared" si="0"/>
        <v>5</v>
      </c>
      <c r="B16">
        <f t="shared" si="1"/>
        <v>4</v>
      </c>
      <c r="C16">
        <v>95630</v>
      </c>
      <c r="D16" t="s">
        <v>248</v>
      </c>
      <c r="E16" t="s">
        <v>45</v>
      </c>
      <c r="F16" t="s">
        <v>55</v>
      </c>
      <c r="G16" t="s">
        <v>94</v>
      </c>
      <c r="H16" t="s">
        <v>249</v>
      </c>
      <c r="I16" t="s">
        <v>123</v>
      </c>
      <c r="J16" t="str">
        <f t="shared" ca="1" si="2"/>
        <v>NTR</v>
      </c>
      <c r="K16" t="s">
        <v>20</v>
      </c>
      <c r="L16" t="s">
        <v>20</v>
      </c>
      <c r="M16" t="s">
        <v>289</v>
      </c>
      <c r="P16" t="s">
        <v>21</v>
      </c>
      <c r="R16" t="s">
        <v>269</v>
      </c>
      <c r="S16" t="s">
        <v>51</v>
      </c>
      <c r="T16" t="s">
        <v>39</v>
      </c>
      <c r="U16" t="s">
        <v>82</v>
      </c>
      <c r="V16" t="s">
        <v>95</v>
      </c>
      <c r="W16" t="s">
        <v>290</v>
      </c>
      <c r="X16" t="s">
        <v>20</v>
      </c>
      <c r="Z16" s="2">
        <v>42774.405694444446</v>
      </c>
      <c r="AA16" s="2">
        <v>42775.879907407405</v>
      </c>
      <c r="AC16">
        <v>3</v>
      </c>
      <c r="AD16" t="str">
        <f t="shared" ca="1" si="3"/>
        <v>NTR</v>
      </c>
      <c r="AE16" t="str">
        <f t="shared" ca="1" si="4"/>
        <v>NoTarg</v>
      </c>
      <c r="AF16" t="str">
        <f t="shared" ca="1" si="5"/>
        <v>NoWaive</v>
      </c>
      <c r="AG16" t="str">
        <f t="shared" ca="1" si="6"/>
        <v>NTR</v>
      </c>
    </row>
    <row r="17" spans="1:33" x14ac:dyDescent="0.3">
      <c r="A17">
        <f t="shared" si="0"/>
        <v>13</v>
      </c>
      <c r="B17">
        <f t="shared" si="1"/>
        <v>4</v>
      </c>
      <c r="C17">
        <v>95185</v>
      </c>
      <c r="D17" t="s">
        <v>108</v>
      </c>
      <c r="E17" t="s">
        <v>28</v>
      </c>
      <c r="F17" t="s">
        <v>49</v>
      </c>
      <c r="G17" t="s">
        <v>184</v>
      </c>
      <c r="I17" t="s">
        <v>123</v>
      </c>
      <c r="J17" t="str">
        <f t="shared" ca="1" si="2"/>
        <v>NTR</v>
      </c>
      <c r="K17" t="s">
        <v>20</v>
      </c>
      <c r="L17" t="s">
        <v>20</v>
      </c>
      <c r="M17" t="s">
        <v>219</v>
      </c>
      <c r="P17" t="s">
        <v>21</v>
      </c>
      <c r="R17" t="s">
        <v>269</v>
      </c>
      <c r="S17" t="s">
        <v>36</v>
      </c>
      <c r="T17" t="s">
        <v>35</v>
      </c>
      <c r="U17" t="s">
        <v>29</v>
      </c>
      <c r="V17" t="s">
        <v>44</v>
      </c>
      <c r="W17" t="s">
        <v>116</v>
      </c>
      <c r="X17" t="s">
        <v>20</v>
      </c>
      <c r="Z17" s="2">
        <v>42765.331388888888</v>
      </c>
      <c r="AA17" s="2">
        <v>42775.459340277775</v>
      </c>
      <c r="AB17" t="s">
        <v>233</v>
      </c>
      <c r="AC17">
        <v>17</v>
      </c>
      <c r="AD17" t="str">
        <f t="shared" ca="1" si="3"/>
        <v>NTR</v>
      </c>
      <c r="AE17" t="str">
        <f t="shared" ca="1" si="4"/>
        <v>NoTarg</v>
      </c>
      <c r="AF17" t="str">
        <f t="shared" ca="1" si="5"/>
        <v>NoWaive</v>
      </c>
      <c r="AG17" t="str">
        <f t="shared" ca="1" si="6"/>
        <v>NTR</v>
      </c>
    </row>
    <row r="18" spans="1:33" x14ac:dyDescent="0.3">
      <c r="A18">
        <f t="shared" si="0"/>
        <v>7</v>
      </c>
      <c r="B18">
        <f t="shared" si="1"/>
        <v>0</v>
      </c>
      <c r="C18">
        <v>95477</v>
      </c>
      <c r="D18" t="s">
        <v>154</v>
      </c>
      <c r="E18" t="s">
        <v>28</v>
      </c>
      <c r="F18" t="s">
        <v>49</v>
      </c>
      <c r="G18" t="s">
        <v>156</v>
      </c>
      <c r="I18" t="s">
        <v>123</v>
      </c>
      <c r="J18" t="str">
        <f t="shared" ca="1" si="2"/>
        <v>NTR</v>
      </c>
      <c r="K18" t="s">
        <v>20</v>
      </c>
      <c r="L18" t="s">
        <v>20</v>
      </c>
      <c r="M18" t="s">
        <v>225</v>
      </c>
      <c r="O18" t="s">
        <v>209</v>
      </c>
      <c r="P18" t="s">
        <v>21</v>
      </c>
      <c r="R18" t="s">
        <v>269</v>
      </c>
      <c r="S18" t="s">
        <v>23</v>
      </c>
      <c r="T18" t="s">
        <v>22</v>
      </c>
      <c r="U18" t="s">
        <v>29</v>
      </c>
      <c r="V18" t="s">
        <v>44</v>
      </c>
      <c r="W18" t="s">
        <v>154</v>
      </c>
      <c r="X18" t="s">
        <v>20</v>
      </c>
      <c r="Z18" s="2">
        <v>42772.250254629631</v>
      </c>
      <c r="AA18" s="2">
        <v>42779.911886574075</v>
      </c>
      <c r="AC18">
        <v>17</v>
      </c>
      <c r="AD18" t="str">
        <f t="shared" ca="1" si="3"/>
        <v>NTR</v>
      </c>
      <c r="AE18" t="str">
        <f t="shared" ca="1" si="4"/>
        <v>NoTarg</v>
      </c>
      <c r="AF18" t="str">
        <f t="shared" ca="1" si="5"/>
        <v>NoWaive</v>
      </c>
      <c r="AG18" t="str">
        <f t="shared" ca="1" si="6"/>
        <v>NTR</v>
      </c>
    </row>
    <row r="19" spans="1:33" x14ac:dyDescent="0.3">
      <c r="A19">
        <f t="shared" si="0"/>
        <v>4</v>
      </c>
      <c r="B19">
        <f t="shared" si="1"/>
        <v>0</v>
      </c>
      <c r="C19">
        <v>95654</v>
      </c>
      <c r="D19" t="s">
        <v>139</v>
      </c>
      <c r="E19" t="s">
        <v>28</v>
      </c>
      <c r="F19" t="s">
        <v>53</v>
      </c>
      <c r="G19" t="s">
        <v>94</v>
      </c>
      <c r="I19" t="s">
        <v>123</v>
      </c>
      <c r="J19" t="str">
        <f t="shared" ca="1" si="2"/>
        <v>NTR</v>
      </c>
      <c r="K19" t="s">
        <v>20</v>
      </c>
      <c r="L19" t="s">
        <v>20</v>
      </c>
      <c r="M19" t="s">
        <v>291</v>
      </c>
      <c r="P19" t="s">
        <v>21</v>
      </c>
      <c r="Q19" t="s">
        <v>82</v>
      </c>
      <c r="R19" t="s">
        <v>269</v>
      </c>
      <c r="S19" t="s">
        <v>51</v>
      </c>
      <c r="T19" t="s">
        <v>39</v>
      </c>
      <c r="U19" t="s">
        <v>82</v>
      </c>
      <c r="V19" t="s">
        <v>54</v>
      </c>
      <c r="W19" t="s">
        <v>281</v>
      </c>
      <c r="X19" t="s">
        <v>20</v>
      </c>
      <c r="Z19" s="2">
        <v>42775.024189814816</v>
      </c>
      <c r="AA19" s="2">
        <v>42779.716377314813</v>
      </c>
      <c r="AB19" t="s">
        <v>292</v>
      </c>
      <c r="AC19">
        <v>4</v>
      </c>
      <c r="AD19" t="str">
        <f t="shared" ca="1" si="3"/>
        <v>NTR</v>
      </c>
      <c r="AE19" t="str">
        <f t="shared" ca="1" si="4"/>
        <v>NoTarg</v>
      </c>
      <c r="AF19" t="str">
        <f t="shared" ca="1" si="5"/>
        <v>NoWaive</v>
      </c>
      <c r="AG19" t="str">
        <f t="shared" ca="1" si="6"/>
        <v>NTR</v>
      </c>
    </row>
    <row r="20" spans="1:33" x14ac:dyDescent="0.3">
      <c r="A20">
        <f t="shared" si="0"/>
        <v>4</v>
      </c>
      <c r="B20">
        <f t="shared" si="1"/>
        <v>0</v>
      </c>
      <c r="C20">
        <v>95667</v>
      </c>
      <c r="D20" t="s">
        <v>222</v>
      </c>
      <c r="E20" t="s">
        <v>28</v>
      </c>
      <c r="F20" t="s">
        <v>144</v>
      </c>
      <c r="G20" t="s">
        <v>184</v>
      </c>
      <c r="I20" t="s">
        <v>123</v>
      </c>
      <c r="J20" t="str">
        <f t="shared" ca="1" si="2"/>
        <v>NTR</v>
      </c>
      <c r="K20" t="s">
        <v>20</v>
      </c>
      <c r="L20" t="s">
        <v>20</v>
      </c>
      <c r="M20" t="s">
        <v>282</v>
      </c>
      <c r="O20" t="s">
        <v>206</v>
      </c>
      <c r="P20" t="s">
        <v>21</v>
      </c>
      <c r="Q20" t="s">
        <v>82</v>
      </c>
      <c r="R20" t="s">
        <v>269</v>
      </c>
      <c r="S20" t="s">
        <v>36</v>
      </c>
      <c r="T20" t="s">
        <v>39</v>
      </c>
      <c r="U20" t="s">
        <v>82</v>
      </c>
      <c r="V20" t="s">
        <v>93</v>
      </c>
      <c r="W20" t="s">
        <v>283</v>
      </c>
      <c r="X20" t="s">
        <v>20</v>
      </c>
      <c r="Z20" s="2">
        <v>42775.188611111109</v>
      </c>
      <c r="AA20" s="2">
        <v>42779.714814814812</v>
      </c>
      <c r="AB20" t="s">
        <v>284</v>
      </c>
      <c r="AC20">
        <v>4</v>
      </c>
      <c r="AD20" t="str">
        <f t="shared" ca="1" si="3"/>
        <v>NTR</v>
      </c>
      <c r="AE20" t="str">
        <f t="shared" ca="1" si="4"/>
        <v>NoTarg</v>
      </c>
      <c r="AF20" t="str">
        <f t="shared" ca="1" si="5"/>
        <v>NoWaive</v>
      </c>
      <c r="AG20" t="str">
        <f t="shared" ca="1" si="6"/>
        <v>NTR</v>
      </c>
    </row>
    <row r="21" spans="1:33" x14ac:dyDescent="0.3">
      <c r="A21">
        <f t="shared" si="0"/>
        <v>0</v>
      </c>
      <c r="B21">
        <f t="shared" si="1"/>
        <v>0</v>
      </c>
      <c r="C21">
        <v>95839</v>
      </c>
      <c r="D21" t="s">
        <v>377</v>
      </c>
      <c r="E21" t="s">
        <v>28</v>
      </c>
      <c r="F21" t="s">
        <v>53</v>
      </c>
      <c r="G21" t="s">
        <v>156</v>
      </c>
      <c r="I21" t="s">
        <v>123</v>
      </c>
      <c r="J21" t="str">
        <f t="shared" ca="1" si="2"/>
        <v>NTR</v>
      </c>
      <c r="K21" t="s">
        <v>20</v>
      </c>
      <c r="L21" t="s">
        <v>20</v>
      </c>
      <c r="M21" t="s">
        <v>388</v>
      </c>
      <c r="P21" t="s">
        <v>21</v>
      </c>
      <c r="R21" t="s">
        <v>269</v>
      </c>
      <c r="S21" t="s">
        <v>36</v>
      </c>
      <c r="T21" t="s">
        <v>22</v>
      </c>
      <c r="U21" t="s">
        <v>29</v>
      </c>
      <c r="V21" t="s">
        <v>54</v>
      </c>
      <c r="W21" t="s">
        <v>389</v>
      </c>
      <c r="X21" t="s">
        <v>20</v>
      </c>
      <c r="Z21" s="2">
        <v>42779.692604166667</v>
      </c>
      <c r="AA21" s="2">
        <v>42779.699108796296</v>
      </c>
      <c r="AC21">
        <v>1</v>
      </c>
      <c r="AD21" t="str">
        <f t="shared" ca="1" si="3"/>
        <v>NTR</v>
      </c>
      <c r="AE21" t="str">
        <f t="shared" ca="1" si="4"/>
        <v>NoTarg</v>
      </c>
      <c r="AF21" t="str">
        <f t="shared" ca="1" si="5"/>
        <v>NoWaive</v>
      </c>
      <c r="AG21" t="str">
        <f t="shared" ca="1" si="6"/>
        <v>NTR</v>
      </c>
    </row>
    <row r="22" spans="1:33" x14ac:dyDescent="0.3">
      <c r="A22">
        <f t="shared" si="0"/>
        <v>3</v>
      </c>
      <c r="B22">
        <f t="shared" si="1"/>
        <v>0</v>
      </c>
      <c r="C22">
        <v>95725</v>
      </c>
      <c r="D22" t="s">
        <v>229</v>
      </c>
      <c r="E22" t="s">
        <v>230</v>
      </c>
      <c r="F22" t="s">
        <v>231</v>
      </c>
      <c r="G22" t="s">
        <v>156</v>
      </c>
      <c r="I22" t="s">
        <v>123</v>
      </c>
      <c r="J22" t="str">
        <f t="shared" ca="1" si="2"/>
        <v>NTR</v>
      </c>
      <c r="K22" t="s">
        <v>20</v>
      </c>
      <c r="L22" t="s">
        <v>20</v>
      </c>
      <c r="M22" t="s">
        <v>234</v>
      </c>
      <c r="O22" t="s">
        <v>209</v>
      </c>
      <c r="P22" t="s">
        <v>21</v>
      </c>
      <c r="R22" t="s">
        <v>269</v>
      </c>
      <c r="S22" t="s">
        <v>36</v>
      </c>
      <c r="T22" t="s">
        <v>22</v>
      </c>
      <c r="U22" t="s">
        <v>29</v>
      </c>
      <c r="V22" t="s">
        <v>54</v>
      </c>
      <c r="W22" t="s">
        <v>154</v>
      </c>
      <c r="X22" t="s">
        <v>20</v>
      </c>
      <c r="Z22" s="2">
        <v>42776.262164351851</v>
      </c>
      <c r="AA22" s="2">
        <v>42779.226446759261</v>
      </c>
      <c r="AC22">
        <v>4</v>
      </c>
      <c r="AD22" t="str">
        <f t="shared" ca="1" si="3"/>
        <v>NTR</v>
      </c>
      <c r="AE22" t="str">
        <f t="shared" ca="1" si="4"/>
        <v>NoTarg</v>
      </c>
      <c r="AF22" t="str">
        <f t="shared" ca="1" si="5"/>
        <v>NoWaive</v>
      </c>
      <c r="AG22" t="str">
        <f t="shared" ca="1" si="6"/>
        <v>NTR</v>
      </c>
    </row>
    <row r="23" spans="1:33" x14ac:dyDescent="0.3">
      <c r="A23">
        <f t="shared" si="0"/>
        <v>233</v>
      </c>
      <c r="B23">
        <f t="shared" si="1"/>
        <v>23</v>
      </c>
      <c r="C23">
        <v>84873</v>
      </c>
      <c r="D23" t="s">
        <v>250</v>
      </c>
      <c r="E23" t="s">
        <v>45</v>
      </c>
      <c r="F23" t="s">
        <v>46</v>
      </c>
      <c r="G23" t="s">
        <v>184</v>
      </c>
      <c r="H23" t="s">
        <v>81</v>
      </c>
      <c r="I23" t="s">
        <v>123</v>
      </c>
      <c r="J23" t="str">
        <f t="shared" ca="1" si="2"/>
        <v>NTR</v>
      </c>
      <c r="K23" t="s">
        <v>20</v>
      </c>
      <c r="L23" t="s">
        <v>20</v>
      </c>
      <c r="M23" t="s">
        <v>293</v>
      </c>
      <c r="O23" t="s">
        <v>117</v>
      </c>
      <c r="P23" t="s">
        <v>82</v>
      </c>
      <c r="R23" t="s">
        <v>269</v>
      </c>
      <c r="S23" t="s">
        <v>36</v>
      </c>
      <c r="T23" t="s">
        <v>35</v>
      </c>
      <c r="U23" t="s">
        <v>82</v>
      </c>
      <c r="V23" t="s">
        <v>109</v>
      </c>
      <c r="W23" t="s">
        <v>250</v>
      </c>
      <c r="X23" t="s">
        <v>20</v>
      </c>
      <c r="Z23" s="2">
        <v>42541.490011574075</v>
      </c>
      <c r="AA23" s="2">
        <v>42755.03365740741</v>
      </c>
      <c r="AB23" t="s">
        <v>125</v>
      </c>
      <c r="AC23">
        <v>21</v>
      </c>
      <c r="AD23" t="str">
        <f t="shared" ca="1" si="3"/>
        <v>NTR</v>
      </c>
      <c r="AE23" t="str">
        <f t="shared" ca="1" si="4"/>
        <v>NoTarg</v>
      </c>
      <c r="AF23" t="str">
        <f t="shared" ca="1" si="5"/>
        <v>NoWaive</v>
      </c>
      <c r="AG23" t="str">
        <f t="shared" ca="1" si="6"/>
        <v>NTR</v>
      </c>
    </row>
    <row r="24" spans="1:33" x14ac:dyDescent="0.3">
      <c r="A24">
        <f t="shared" si="0"/>
        <v>116</v>
      </c>
      <c r="B24">
        <f t="shared" si="1"/>
        <v>3</v>
      </c>
      <c r="C24">
        <v>90773</v>
      </c>
      <c r="D24" t="s">
        <v>56</v>
      </c>
      <c r="E24" t="s">
        <v>45</v>
      </c>
      <c r="F24" t="s">
        <v>46</v>
      </c>
      <c r="G24" t="s">
        <v>94</v>
      </c>
      <c r="H24" t="s">
        <v>30</v>
      </c>
      <c r="I24" t="s">
        <v>123</v>
      </c>
      <c r="J24" t="str">
        <f t="shared" ca="1" si="2"/>
        <v>NTR</v>
      </c>
      <c r="K24" t="s">
        <v>20</v>
      </c>
      <c r="L24" t="s">
        <v>20</v>
      </c>
      <c r="M24" t="s">
        <v>294</v>
      </c>
      <c r="P24" t="s">
        <v>82</v>
      </c>
      <c r="R24" t="s">
        <v>269</v>
      </c>
      <c r="S24" t="s">
        <v>36</v>
      </c>
      <c r="T24" t="s">
        <v>35</v>
      </c>
      <c r="U24" t="s">
        <v>29</v>
      </c>
      <c r="V24" t="s">
        <v>44</v>
      </c>
      <c r="W24" t="s">
        <v>272</v>
      </c>
      <c r="X24" t="s">
        <v>100</v>
      </c>
      <c r="Z24" s="2">
        <v>42660.272858796299</v>
      </c>
      <c r="AA24" s="2">
        <v>42776.101076388892</v>
      </c>
      <c r="AC24">
        <v>5</v>
      </c>
      <c r="AD24" t="str">
        <f t="shared" ca="1" si="3"/>
        <v>NTR</v>
      </c>
      <c r="AE24" t="str">
        <f t="shared" ca="1" si="4"/>
        <v>NoTarg</v>
      </c>
      <c r="AF24" t="str">
        <f t="shared" ca="1" si="5"/>
        <v>NoWaive</v>
      </c>
      <c r="AG24" t="str">
        <f t="shared" ca="1" si="6"/>
        <v>NTR</v>
      </c>
    </row>
    <row r="25" spans="1:33" x14ac:dyDescent="0.3">
      <c r="A25">
        <f t="shared" si="0"/>
        <v>73</v>
      </c>
      <c r="B25">
        <f t="shared" si="1"/>
        <v>5</v>
      </c>
      <c r="C25">
        <v>93106</v>
      </c>
      <c r="D25" t="s">
        <v>58</v>
      </c>
      <c r="E25" t="s">
        <v>45</v>
      </c>
      <c r="F25" t="s">
        <v>46</v>
      </c>
      <c r="G25" t="s">
        <v>184</v>
      </c>
      <c r="H25" t="s">
        <v>245</v>
      </c>
      <c r="I25" t="s">
        <v>123</v>
      </c>
      <c r="J25" t="str">
        <f t="shared" ca="1" si="2"/>
        <v>NTR</v>
      </c>
      <c r="K25" t="s">
        <v>20</v>
      </c>
      <c r="L25" t="s">
        <v>20</v>
      </c>
      <c r="M25" t="s">
        <v>295</v>
      </c>
      <c r="P25" t="s">
        <v>82</v>
      </c>
      <c r="R25" t="s">
        <v>269</v>
      </c>
      <c r="S25" t="s">
        <v>36</v>
      </c>
      <c r="T25" t="s">
        <v>39</v>
      </c>
      <c r="U25" t="s">
        <v>82</v>
      </c>
      <c r="V25" t="s">
        <v>95</v>
      </c>
      <c r="W25" t="s">
        <v>272</v>
      </c>
      <c r="X25" t="s">
        <v>100</v>
      </c>
      <c r="Z25" s="2">
        <v>42704.326469907406</v>
      </c>
      <c r="AA25" s="2">
        <v>42774.037858796299</v>
      </c>
      <c r="AC25">
        <v>4</v>
      </c>
      <c r="AD25" t="str">
        <f t="shared" ca="1" si="3"/>
        <v>NTR</v>
      </c>
      <c r="AE25" t="str">
        <f t="shared" ca="1" si="4"/>
        <v>NoTarg</v>
      </c>
      <c r="AF25" t="str">
        <f t="shared" ca="1" si="5"/>
        <v>NoWaive</v>
      </c>
      <c r="AG25" t="str">
        <f t="shared" ca="1" si="6"/>
        <v>NTR</v>
      </c>
    </row>
    <row r="26" spans="1:33" x14ac:dyDescent="0.3">
      <c r="A26">
        <f t="shared" si="0"/>
        <v>26</v>
      </c>
      <c r="B26">
        <f t="shared" si="1"/>
        <v>6</v>
      </c>
      <c r="C26">
        <v>94649</v>
      </c>
      <c r="D26" t="s">
        <v>59</v>
      </c>
      <c r="E26" t="s">
        <v>45</v>
      </c>
      <c r="F26" t="s">
        <v>46</v>
      </c>
      <c r="G26" t="s">
        <v>184</v>
      </c>
      <c r="H26" t="s">
        <v>81</v>
      </c>
      <c r="I26" t="s">
        <v>123</v>
      </c>
      <c r="J26" t="str">
        <f t="shared" ca="1" si="2"/>
        <v>NTR</v>
      </c>
      <c r="K26" t="s">
        <v>20</v>
      </c>
      <c r="L26" t="s">
        <v>20</v>
      </c>
      <c r="M26" t="s">
        <v>296</v>
      </c>
      <c r="P26" t="s">
        <v>82</v>
      </c>
      <c r="R26" t="s">
        <v>269</v>
      </c>
      <c r="S26" t="s">
        <v>23</v>
      </c>
      <c r="T26" t="s">
        <v>22</v>
      </c>
      <c r="U26" t="s">
        <v>82</v>
      </c>
      <c r="V26" t="s">
        <v>54</v>
      </c>
      <c r="W26" t="s">
        <v>297</v>
      </c>
      <c r="X26" t="s">
        <v>20</v>
      </c>
      <c r="Z26" s="2">
        <v>42752.184282407405</v>
      </c>
      <c r="AA26" s="2">
        <v>42773.080196759256</v>
      </c>
      <c r="AC26">
        <v>16</v>
      </c>
      <c r="AD26" t="str">
        <f t="shared" ca="1" si="3"/>
        <v>NTR</v>
      </c>
      <c r="AE26" t="str">
        <f t="shared" ca="1" si="4"/>
        <v>NoTarg</v>
      </c>
      <c r="AF26" t="str">
        <f t="shared" ca="1" si="5"/>
        <v>NoWaive</v>
      </c>
      <c r="AG26" t="str">
        <f t="shared" ca="1" si="6"/>
        <v>NTR</v>
      </c>
    </row>
    <row r="27" spans="1:33" x14ac:dyDescent="0.3">
      <c r="A27">
        <f t="shared" si="0"/>
        <v>26</v>
      </c>
      <c r="B27">
        <f t="shared" si="1"/>
        <v>6</v>
      </c>
      <c r="C27">
        <v>94665</v>
      </c>
      <c r="D27" t="s">
        <v>251</v>
      </c>
      <c r="E27" t="s">
        <v>45</v>
      </c>
      <c r="F27" t="s">
        <v>55</v>
      </c>
      <c r="G27" t="s">
        <v>184</v>
      </c>
      <c r="H27" t="s">
        <v>68</v>
      </c>
      <c r="I27" t="s">
        <v>123</v>
      </c>
      <c r="J27" t="str">
        <f t="shared" ca="1" si="2"/>
        <v>NTR</v>
      </c>
      <c r="K27" t="s">
        <v>20</v>
      </c>
      <c r="L27" t="s">
        <v>20</v>
      </c>
      <c r="M27" t="s">
        <v>298</v>
      </c>
      <c r="P27" t="s">
        <v>82</v>
      </c>
      <c r="R27" t="s">
        <v>269</v>
      </c>
      <c r="S27" t="s">
        <v>36</v>
      </c>
      <c r="T27" t="s">
        <v>35</v>
      </c>
      <c r="U27" t="s">
        <v>82</v>
      </c>
      <c r="V27" t="s">
        <v>95</v>
      </c>
      <c r="W27" t="s">
        <v>145</v>
      </c>
      <c r="X27" t="s">
        <v>20</v>
      </c>
      <c r="Y27" t="s">
        <v>192</v>
      </c>
      <c r="Z27" s="2">
        <v>42752.942291666666</v>
      </c>
      <c r="AA27" s="2">
        <v>42773.968009259261</v>
      </c>
      <c r="AC27">
        <v>7</v>
      </c>
      <c r="AD27" t="str">
        <f t="shared" ca="1" si="3"/>
        <v>NTR</v>
      </c>
      <c r="AE27" t="str">
        <f t="shared" ca="1" si="4"/>
        <v>NoTarg</v>
      </c>
      <c r="AF27" t="str">
        <f t="shared" ca="1" si="5"/>
        <v>NoWaive</v>
      </c>
      <c r="AG27" t="str">
        <f t="shared" ca="1" si="6"/>
        <v>NTR</v>
      </c>
    </row>
    <row r="28" spans="1:33" x14ac:dyDescent="0.3">
      <c r="A28">
        <f t="shared" si="0"/>
        <v>19</v>
      </c>
      <c r="B28">
        <f t="shared" si="1"/>
        <v>0</v>
      </c>
      <c r="C28">
        <v>94935</v>
      </c>
      <c r="D28" t="s">
        <v>110</v>
      </c>
      <c r="E28" t="s">
        <v>45</v>
      </c>
      <c r="F28" t="s">
        <v>55</v>
      </c>
      <c r="G28" t="s">
        <v>184</v>
      </c>
      <c r="H28" t="s">
        <v>81</v>
      </c>
      <c r="I28" t="s">
        <v>123</v>
      </c>
      <c r="J28" t="str">
        <f t="shared" ca="1" si="2"/>
        <v>NTR</v>
      </c>
      <c r="K28" t="s">
        <v>20</v>
      </c>
      <c r="L28" t="s">
        <v>20</v>
      </c>
      <c r="M28" t="s">
        <v>299</v>
      </c>
      <c r="P28" t="s">
        <v>82</v>
      </c>
      <c r="R28" t="s">
        <v>269</v>
      </c>
      <c r="S28" t="s">
        <v>36</v>
      </c>
      <c r="T28" t="s">
        <v>35</v>
      </c>
      <c r="U28" t="s">
        <v>82</v>
      </c>
      <c r="V28" t="s">
        <v>95</v>
      </c>
      <c r="W28" t="s">
        <v>300</v>
      </c>
      <c r="X28" t="s">
        <v>20</v>
      </c>
      <c r="Z28" s="2">
        <v>42759.00984953704</v>
      </c>
      <c r="AA28" s="2">
        <v>42779.923275462963</v>
      </c>
      <c r="AC28">
        <v>7</v>
      </c>
      <c r="AD28" t="str">
        <f t="shared" ca="1" si="3"/>
        <v>NTR</v>
      </c>
      <c r="AE28" t="str">
        <f t="shared" ca="1" si="4"/>
        <v>NoTarg</v>
      </c>
      <c r="AF28" t="str">
        <f t="shared" ca="1" si="5"/>
        <v>NoWaive</v>
      </c>
      <c r="AG28" t="str">
        <f t="shared" ca="1" si="6"/>
        <v>NTR</v>
      </c>
    </row>
    <row r="29" spans="1:33" x14ac:dyDescent="0.3">
      <c r="A29">
        <f t="shared" si="0"/>
        <v>19</v>
      </c>
      <c r="B29">
        <f t="shared" si="1"/>
        <v>6</v>
      </c>
      <c r="C29">
        <v>94952</v>
      </c>
      <c r="D29" t="s">
        <v>251</v>
      </c>
      <c r="E29" t="s">
        <v>45</v>
      </c>
      <c r="F29" t="s">
        <v>55</v>
      </c>
      <c r="G29" t="s">
        <v>184</v>
      </c>
      <c r="H29" t="s">
        <v>68</v>
      </c>
      <c r="I29" t="s">
        <v>123</v>
      </c>
      <c r="J29" t="str">
        <f t="shared" ca="1" si="2"/>
        <v>NTR</v>
      </c>
      <c r="K29" t="s">
        <v>20</v>
      </c>
      <c r="L29" t="s">
        <v>20</v>
      </c>
      <c r="M29" t="s">
        <v>301</v>
      </c>
      <c r="P29" t="s">
        <v>82</v>
      </c>
      <c r="R29" t="s">
        <v>269</v>
      </c>
      <c r="S29" t="s">
        <v>36</v>
      </c>
      <c r="T29" t="s">
        <v>35</v>
      </c>
      <c r="U29" t="s">
        <v>82</v>
      </c>
      <c r="V29" t="s">
        <v>95</v>
      </c>
      <c r="W29" t="s">
        <v>145</v>
      </c>
      <c r="X29" t="s">
        <v>20</v>
      </c>
      <c r="Y29" t="s">
        <v>192</v>
      </c>
      <c r="Z29" s="2">
        <v>42759.143217592595</v>
      </c>
      <c r="AA29" s="2">
        <v>42773.449108796296</v>
      </c>
      <c r="AC29">
        <v>3</v>
      </c>
      <c r="AD29" t="str">
        <f t="shared" ca="1" si="3"/>
        <v>NTR</v>
      </c>
      <c r="AE29" t="str">
        <f t="shared" ca="1" si="4"/>
        <v>NoTarg</v>
      </c>
      <c r="AF29" t="str">
        <f t="shared" ca="1" si="5"/>
        <v>NoWaive</v>
      </c>
      <c r="AG29" t="str">
        <f t="shared" ca="1" si="6"/>
        <v>NTR</v>
      </c>
    </row>
    <row r="30" spans="1:33" x14ac:dyDescent="0.3">
      <c r="A30">
        <f t="shared" si="0"/>
        <v>18</v>
      </c>
      <c r="B30">
        <f t="shared" si="1"/>
        <v>6</v>
      </c>
      <c r="C30">
        <v>95010</v>
      </c>
      <c r="D30" t="s">
        <v>251</v>
      </c>
      <c r="E30" t="s">
        <v>45</v>
      </c>
      <c r="F30" t="s">
        <v>55</v>
      </c>
      <c r="G30" t="s">
        <v>184</v>
      </c>
      <c r="H30" t="s">
        <v>81</v>
      </c>
      <c r="I30" t="s">
        <v>123</v>
      </c>
      <c r="J30" t="str">
        <f t="shared" ca="1" si="2"/>
        <v>NTR</v>
      </c>
      <c r="K30" t="s">
        <v>20</v>
      </c>
      <c r="L30" t="s">
        <v>20</v>
      </c>
      <c r="M30" t="s">
        <v>302</v>
      </c>
      <c r="P30" t="s">
        <v>82</v>
      </c>
      <c r="R30" t="s">
        <v>269</v>
      </c>
      <c r="S30" t="s">
        <v>36</v>
      </c>
      <c r="T30" t="s">
        <v>35</v>
      </c>
      <c r="U30" t="s">
        <v>82</v>
      </c>
      <c r="V30" t="s">
        <v>95</v>
      </c>
      <c r="W30" t="s">
        <v>145</v>
      </c>
      <c r="X30" t="s">
        <v>20</v>
      </c>
      <c r="Z30" s="2">
        <v>42760.091064814813</v>
      </c>
      <c r="AA30" s="2">
        <v>42773.449907407405</v>
      </c>
      <c r="AC30">
        <v>6</v>
      </c>
      <c r="AD30" t="str">
        <f t="shared" ca="1" si="3"/>
        <v>NTR</v>
      </c>
      <c r="AE30" t="str">
        <f t="shared" ca="1" si="4"/>
        <v>NoTarg</v>
      </c>
      <c r="AF30" t="str">
        <f t="shared" ca="1" si="5"/>
        <v>NoWaive</v>
      </c>
      <c r="AG30" t="str">
        <f t="shared" ca="1" si="6"/>
        <v>NTR</v>
      </c>
    </row>
    <row r="31" spans="1:33" x14ac:dyDescent="0.3">
      <c r="A31">
        <f t="shared" si="0"/>
        <v>17</v>
      </c>
      <c r="B31">
        <f t="shared" si="1"/>
        <v>11</v>
      </c>
      <c r="C31">
        <v>95080</v>
      </c>
      <c r="D31" t="s">
        <v>140</v>
      </c>
      <c r="E31" t="s">
        <v>45</v>
      </c>
      <c r="F31" t="s">
        <v>131</v>
      </c>
      <c r="G31" t="s">
        <v>184</v>
      </c>
      <c r="H31" t="s">
        <v>245</v>
      </c>
      <c r="I31" t="s">
        <v>123</v>
      </c>
      <c r="J31" t="str">
        <f t="shared" ca="1" si="2"/>
        <v>NTR</v>
      </c>
      <c r="K31" t="s">
        <v>20</v>
      </c>
      <c r="L31" t="s">
        <v>276</v>
      </c>
      <c r="M31" t="s">
        <v>303</v>
      </c>
      <c r="O31" t="s">
        <v>178</v>
      </c>
      <c r="P31" t="s">
        <v>82</v>
      </c>
      <c r="R31" t="s">
        <v>269</v>
      </c>
      <c r="S31" t="s">
        <v>36</v>
      </c>
      <c r="T31" t="s">
        <v>22</v>
      </c>
      <c r="U31" t="s">
        <v>29</v>
      </c>
      <c r="V31" t="s">
        <v>107</v>
      </c>
      <c r="W31" t="s">
        <v>140</v>
      </c>
      <c r="X31" t="s">
        <v>20</v>
      </c>
      <c r="Z31" s="2">
        <v>42761.819432870368</v>
      </c>
      <c r="AA31" s="2">
        <v>42768.339143518519</v>
      </c>
      <c r="AC31">
        <v>1</v>
      </c>
      <c r="AD31" t="str">
        <f t="shared" ca="1" si="3"/>
        <v>NTR</v>
      </c>
      <c r="AE31" t="str">
        <f t="shared" ca="1" si="4"/>
        <v>NoTarg</v>
      </c>
      <c r="AF31" t="str">
        <f t="shared" ca="1" si="5"/>
        <v>NoWaive</v>
      </c>
      <c r="AG31" t="str">
        <f t="shared" ca="1" si="6"/>
        <v>NTR</v>
      </c>
    </row>
    <row r="32" spans="1:33" x14ac:dyDescent="0.3">
      <c r="A32">
        <f t="shared" si="0"/>
        <v>274</v>
      </c>
      <c r="B32">
        <f t="shared" si="1"/>
        <v>5</v>
      </c>
      <c r="C32">
        <v>82492</v>
      </c>
      <c r="D32" t="s">
        <v>99</v>
      </c>
      <c r="E32" t="s">
        <v>63</v>
      </c>
      <c r="F32" t="s">
        <v>64</v>
      </c>
      <c r="G32" t="s">
        <v>184</v>
      </c>
      <c r="H32" t="s">
        <v>245</v>
      </c>
      <c r="I32" t="s">
        <v>123</v>
      </c>
      <c r="J32" t="str">
        <f t="shared" ca="1" si="2"/>
        <v>NTR</v>
      </c>
      <c r="K32" t="s">
        <v>20</v>
      </c>
      <c r="L32" t="s">
        <v>20</v>
      </c>
      <c r="M32" t="s">
        <v>304</v>
      </c>
      <c r="P32" t="s">
        <v>82</v>
      </c>
      <c r="R32" t="s">
        <v>269</v>
      </c>
      <c r="S32" t="s">
        <v>36</v>
      </c>
      <c r="T32" t="s">
        <v>35</v>
      </c>
      <c r="U32" t="s">
        <v>43</v>
      </c>
      <c r="V32" t="s">
        <v>65</v>
      </c>
      <c r="W32" t="s">
        <v>62</v>
      </c>
      <c r="X32" t="s">
        <v>100</v>
      </c>
      <c r="Z32" s="2">
        <v>42499.097928240742</v>
      </c>
      <c r="AA32" s="2">
        <v>42774.03802083333</v>
      </c>
      <c r="AC32">
        <v>9</v>
      </c>
      <c r="AD32" t="str">
        <f t="shared" ca="1" si="3"/>
        <v>NTR</v>
      </c>
      <c r="AE32" t="str">
        <f t="shared" ca="1" si="4"/>
        <v>NoTarg</v>
      </c>
      <c r="AF32" t="str">
        <f t="shared" ca="1" si="5"/>
        <v>NoWaive</v>
      </c>
      <c r="AG32" t="str">
        <f t="shared" ca="1" si="6"/>
        <v>NTR</v>
      </c>
    </row>
    <row r="33" spans="1:33" x14ac:dyDescent="0.3">
      <c r="A33">
        <f t="shared" si="0"/>
        <v>95</v>
      </c>
      <c r="B33">
        <f t="shared" si="1"/>
        <v>5</v>
      </c>
      <c r="C33">
        <v>91980</v>
      </c>
      <c r="D33" t="s">
        <v>110</v>
      </c>
      <c r="E33" t="s">
        <v>63</v>
      </c>
      <c r="F33" t="s">
        <v>66</v>
      </c>
      <c r="G33" t="s">
        <v>184</v>
      </c>
      <c r="H33" t="s">
        <v>245</v>
      </c>
      <c r="I33" t="s">
        <v>123</v>
      </c>
      <c r="J33" t="str">
        <f t="shared" ca="1" si="2"/>
        <v>NTR</v>
      </c>
      <c r="K33" t="s">
        <v>20</v>
      </c>
      <c r="L33" t="s">
        <v>20</v>
      </c>
      <c r="M33" t="s">
        <v>305</v>
      </c>
      <c r="P33" t="s">
        <v>82</v>
      </c>
      <c r="R33" t="s">
        <v>269</v>
      </c>
      <c r="S33" t="s">
        <v>36</v>
      </c>
      <c r="T33" t="s">
        <v>35</v>
      </c>
      <c r="U33" t="s">
        <v>29</v>
      </c>
      <c r="V33" t="s">
        <v>90</v>
      </c>
      <c r="W33" t="s">
        <v>62</v>
      </c>
      <c r="X33" t="s">
        <v>20</v>
      </c>
      <c r="Z33" s="2">
        <v>42682.147974537038</v>
      </c>
      <c r="AA33" s="2">
        <v>42774.037766203706</v>
      </c>
      <c r="AC33">
        <v>6</v>
      </c>
      <c r="AD33" t="str">
        <f t="shared" ca="1" si="3"/>
        <v>NTR</v>
      </c>
      <c r="AE33" t="str">
        <f t="shared" ca="1" si="4"/>
        <v>NoTarg</v>
      </c>
      <c r="AF33" t="str">
        <f t="shared" ca="1" si="5"/>
        <v>NoWaive</v>
      </c>
      <c r="AG33" t="str">
        <f t="shared" ca="1" si="6"/>
        <v>NTR</v>
      </c>
    </row>
    <row r="34" spans="1:33" x14ac:dyDescent="0.3">
      <c r="A34">
        <f t="shared" ref="A34:A65" si="7">DAYS360(Z34,$J$104)</f>
        <v>81</v>
      </c>
      <c r="B34">
        <f t="shared" ref="B34:B65" si="8">DAYS360(AA34,$J$104)</f>
        <v>4</v>
      </c>
      <c r="C34">
        <v>92712</v>
      </c>
      <c r="D34" t="s">
        <v>169</v>
      </c>
      <c r="E34" t="s">
        <v>63</v>
      </c>
      <c r="F34" t="s">
        <v>66</v>
      </c>
      <c r="G34" t="s">
        <v>184</v>
      </c>
      <c r="H34" t="s">
        <v>245</v>
      </c>
      <c r="I34" t="s">
        <v>123</v>
      </c>
      <c r="J34" t="str">
        <f t="shared" ref="J34:J65" ca="1" si="9">IFERROR(VLOOKUP($C34,INDIRECT("'" &amp; $J$103 &amp; "'!$C$2:$H$90"),6,FALSE),"NTR")</f>
        <v>NTR</v>
      </c>
      <c r="K34" t="s">
        <v>20</v>
      </c>
      <c r="L34" t="s">
        <v>276</v>
      </c>
      <c r="M34" t="s">
        <v>306</v>
      </c>
      <c r="P34" t="s">
        <v>82</v>
      </c>
      <c r="R34" t="s">
        <v>269</v>
      </c>
      <c r="S34" t="s">
        <v>36</v>
      </c>
      <c r="T34" t="s">
        <v>22</v>
      </c>
      <c r="U34" t="s">
        <v>29</v>
      </c>
      <c r="V34" t="s">
        <v>90</v>
      </c>
      <c r="W34" t="s">
        <v>62</v>
      </c>
      <c r="X34" t="s">
        <v>20</v>
      </c>
      <c r="Z34" s="2">
        <v>42696.25440972222</v>
      </c>
      <c r="AA34" s="2">
        <v>42775.975046296298</v>
      </c>
      <c r="AC34">
        <v>6</v>
      </c>
      <c r="AD34" t="str">
        <f t="shared" ref="AD34:AD65" ca="1" si="10">IFERROR(VLOOKUP($C34,INDIRECT("'" &amp; $J$103 &amp; "'!$C$2:$K$90"),3,FALSE),"NTR")</f>
        <v>NTR</v>
      </c>
      <c r="AE34" t="str">
        <f t="shared" ref="AE34:AE65" ca="1" si="11">IFERROR(VLOOKUP($C34,INDIRECT("'" &amp; $J$103 &amp; "'!$C$2:$T$90"),10,FALSE),"NoTarg")</f>
        <v>NoTarg</v>
      </c>
      <c r="AF34" t="str">
        <f t="shared" ref="AF34:AF65" ca="1" si="12">IFERROR(VLOOKUP($C34,INDIRECT("'" &amp; $I$84 &amp; "'!$C$2:$K$90"),9,FALSE),"NoWaive")</f>
        <v>NoWaive</v>
      </c>
      <c r="AG34" t="str">
        <f t="shared" ref="AG34:AG65" ca="1" si="13">IFERROR(VLOOKUP($C34,INDIRECT("'" &amp; $I$84 &amp; "'!$C$2:$T$90"),5,FALSE),"NTR")</f>
        <v>NTR</v>
      </c>
    </row>
    <row r="35" spans="1:33" x14ac:dyDescent="0.3">
      <c r="A35">
        <f t="shared" si="7"/>
        <v>75</v>
      </c>
      <c r="B35">
        <f t="shared" si="8"/>
        <v>5</v>
      </c>
      <c r="C35">
        <v>92985</v>
      </c>
      <c r="D35" t="s">
        <v>104</v>
      </c>
      <c r="E35" t="s">
        <v>63</v>
      </c>
      <c r="F35" t="s">
        <v>64</v>
      </c>
      <c r="G35" t="s">
        <v>184</v>
      </c>
      <c r="H35" t="s">
        <v>245</v>
      </c>
      <c r="I35" t="s">
        <v>123</v>
      </c>
      <c r="J35" t="str">
        <f t="shared" ca="1" si="9"/>
        <v>NTR</v>
      </c>
      <c r="K35" t="s">
        <v>20</v>
      </c>
      <c r="L35" t="s">
        <v>276</v>
      </c>
      <c r="M35" t="s">
        <v>307</v>
      </c>
      <c r="P35" t="s">
        <v>82</v>
      </c>
      <c r="R35" t="s">
        <v>269</v>
      </c>
      <c r="S35" t="s">
        <v>36</v>
      </c>
      <c r="T35" t="s">
        <v>22</v>
      </c>
      <c r="U35" t="s">
        <v>29</v>
      </c>
      <c r="V35" t="s">
        <v>95</v>
      </c>
      <c r="W35" t="s">
        <v>62</v>
      </c>
      <c r="X35" t="s">
        <v>20</v>
      </c>
      <c r="Z35" s="2">
        <v>42702.945590277777</v>
      </c>
      <c r="AA35" s="2">
        <v>42774.279618055552</v>
      </c>
      <c r="AC35">
        <v>5</v>
      </c>
      <c r="AD35" t="str">
        <f t="shared" ca="1" si="10"/>
        <v>NTR</v>
      </c>
      <c r="AE35" t="str">
        <f t="shared" ca="1" si="11"/>
        <v>NoTarg</v>
      </c>
      <c r="AF35" t="str">
        <f t="shared" ca="1" si="12"/>
        <v>NoWaive</v>
      </c>
      <c r="AG35" t="str">
        <f t="shared" ca="1" si="13"/>
        <v>NTR</v>
      </c>
    </row>
    <row r="36" spans="1:33" x14ac:dyDescent="0.3">
      <c r="A36">
        <f t="shared" si="7"/>
        <v>33</v>
      </c>
      <c r="B36">
        <f t="shared" si="8"/>
        <v>11</v>
      </c>
      <c r="C36">
        <v>94384</v>
      </c>
      <c r="D36" t="s">
        <v>130</v>
      </c>
      <c r="E36" t="s">
        <v>63</v>
      </c>
      <c r="F36" t="s">
        <v>64</v>
      </c>
      <c r="G36" t="s">
        <v>184</v>
      </c>
      <c r="H36" t="s">
        <v>81</v>
      </c>
      <c r="I36" t="s">
        <v>123</v>
      </c>
      <c r="J36" t="str">
        <f t="shared" ca="1" si="9"/>
        <v>NTR</v>
      </c>
      <c r="K36" t="s">
        <v>20</v>
      </c>
      <c r="L36" t="s">
        <v>20</v>
      </c>
      <c r="M36" t="s">
        <v>308</v>
      </c>
      <c r="P36" t="s">
        <v>82</v>
      </c>
      <c r="R36" t="s">
        <v>269</v>
      </c>
      <c r="S36" t="s">
        <v>36</v>
      </c>
      <c r="T36" t="s">
        <v>22</v>
      </c>
      <c r="U36" t="s">
        <v>82</v>
      </c>
      <c r="V36" t="s">
        <v>90</v>
      </c>
      <c r="W36" t="s">
        <v>300</v>
      </c>
      <c r="X36" t="s">
        <v>20</v>
      </c>
      <c r="Z36" s="2">
        <v>42745.123425925929</v>
      </c>
      <c r="AA36" s="2">
        <v>42768.254884259259</v>
      </c>
      <c r="AC36">
        <v>4</v>
      </c>
      <c r="AD36" t="str">
        <f t="shared" ca="1" si="10"/>
        <v>NTR</v>
      </c>
      <c r="AE36" t="str">
        <f t="shared" ca="1" si="11"/>
        <v>NoTarg</v>
      </c>
      <c r="AF36" t="str">
        <f t="shared" ca="1" si="12"/>
        <v>NoWaive</v>
      </c>
      <c r="AG36" t="str">
        <f t="shared" ca="1" si="13"/>
        <v>NTR</v>
      </c>
    </row>
    <row r="37" spans="1:33" x14ac:dyDescent="0.3">
      <c r="A37">
        <f t="shared" si="7"/>
        <v>16</v>
      </c>
      <c r="B37">
        <f t="shared" si="8"/>
        <v>5</v>
      </c>
      <c r="C37">
        <v>95107</v>
      </c>
      <c r="D37" t="s">
        <v>146</v>
      </c>
      <c r="E37" t="s">
        <v>63</v>
      </c>
      <c r="F37" t="s">
        <v>66</v>
      </c>
      <c r="G37" t="s">
        <v>184</v>
      </c>
      <c r="H37" t="s">
        <v>245</v>
      </c>
      <c r="I37" t="s">
        <v>123</v>
      </c>
      <c r="J37" t="str">
        <f t="shared" ca="1" si="9"/>
        <v>NTR</v>
      </c>
      <c r="K37" t="s">
        <v>20</v>
      </c>
      <c r="L37" t="s">
        <v>278</v>
      </c>
      <c r="M37" t="s">
        <v>309</v>
      </c>
      <c r="O37" t="s">
        <v>210</v>
      </c>
      <c r="P37" t="s">
        <v>82</v>
      </c>
      <c r="R37" t="s">
        <v>269</v>
      </c>
      <c r="S37" t="s">
        <v>23</v>
      </c>
      <c r="T37" t="s">
        <v>22</v>
      </c>
      <c r="U37" t="s">
        <v>82</v>
      </c>
      <c r="V37" t="s">
        <v>54</v>
      </c>
      <c r="W37" t="s">
        <v>146</v>
      </c>
      <c r="X37" t="s">
        <v>20</v>
      </c>
      <c r="Z37" s="2">
        <v>42762.147650462961</v>
      </c>
      <c r="AA37" s="2">
        <v>42774.00885416667</v>
      </c>
      <c r="AC37">
        <v>2</v>
      </c>
      <c r="AD37" t="str">
        <f t="shared" ca="1" si="10"/>
        <v>NTR</v>
      </c>
      <c r="AE37" t="str">
        <f t="shared" ca="1" si="11"/>
        <v>NoTarg</v>
      </c>
      <c r="AF37" t="str">
        <f t="shared" ca="1" si="12"/>
        <v>NoWaive</v>
      </c>
      <c r="AG37" t="str">
        <f t="shared" ca="1" si="13"/>
        <v>NTR</v>
      </c>
    </row>
    <row r="38" spans="1:33" x14ac:dyDescent="0.3">
      <c r="A38">
        <f t="shared" si="7"/>
        <v>314</v>
      </c>
      <c r="B38">
        <f t="shared" si="8"/>
        <v>23</v>
      </c>
      <c r="C38">
        <v>79691</v>
      </c>
      <c r="D38" t="s">
        <v>69</v>
      </c>
      <c r="E38" t="s">
        <v>70</v>
      </c>
      <c r="F38" t="s">
        <v>71</v>
      </c>
      <c r="G38" t="s">
        <v>184</v>
      </c>
      <c r="H38" t="s">
        <v>68</v>
      </c>
      <c r="I38" t="s">
        <v>123</v>
      </c>
      <c r="J38" t="str">
        <f t="shared" ca="1" si="9"/>
        <v>NTR</v>
      </c>
      <c r="K38" t="s">
        <v>20</v>
      </c>
      <c r="L38" t="s">
        <v>20</v>
      </c>
      <c r="M38" t="s">
        <v>310</v>
      </c>
      <c r="P38" t="s">
        <v>82</v>
      </c>
      <c r="R38" t="s">
        <v>269</v>
      </c>
      <c r="S38" t="s">
        <v>23</v>
      </c>
      <c r="T38" t="s">
        <v>22</v>
      </c>
      <c r="U38" t="s">
        <v>82</v>
      </c>
      <c r="V38" t="s">
        <v>95</v>
      </c>
      <c r="W38" t="s">
        <v>311</v>
      </c>
      <c r="X38" t="s">
        <v>20</v>
      </c>
      <c r="Y38" t="s">
        <v>312</v>
      </c>
      <c r="Z38" s="2">
        <v>42458.048437500001</v>
      </c>
      <c r="AA38" s="2">
        <v>42755.033599537041</v>
      </c>
      <c r="AC38">
        <v>6</v>
      </c>
      <c r="AD38" t="str">
        <f t="shared" ca="1" si="10"/>
        <v>NTR</v>
      </c>
      <c r="AE38" t="str">
        <f t="shared" ca="1" si="11"/>
        <v>NoTarg</v>
      </c>
      <c r="AF38" t="str">
        <f t="shared" ca="1" si="12"/>
        <v>NoWaive</v>
      </c>
      <c r="AG38" t="str">
        <f t="shared" ca="1" si="13"/>
        <v>NTR</v>
      </c>
    </row>
    <row r="39" spans="1:33" x14ac:dyDescent="0.3">
      <c r="A39">
        <f t="shared" si="7"/>
        <v>222</v>
      </c>
      <c r="B39">
        <f t="shared" si="8"/>
        <v>6</v>
      </c>
      <c r="C39">
        <v>85572</v>
      </c>
      <c r="D39" t="s">
        <v>252</v>
      </c>
      <c r="E39" t="s">
        <v>70</v>
      </c>
      <c r="F39" t="s">
        <v>71</v>
      </c>
      <c r="G39" t="s">
        <v>184</v>
      </c>
      <c r="H39" t="s">
        <v>81</v>
      </c>
      <c r="I39" t="s">
        <v>123</v>
      </c>
      <c r="J39" t="str">
        <f t="shared" ca="1" si="9"/>
        <v>NTR</v>
      </c>
      <c r="K39" t="s">
        <v>20</v>
      </c>
      <c r="L39" t="s">
        <v>20</v>
      </c>
      <c r="M39" t="s">
        <v>313</v>
      </c>
      <c r="P39" t="s">
        <v>82</v>
      </c>
      <c r="R39" t="s">
        <v>269</v>
      </c>
      <c r="S39" t="s">
        <v>23</v>
      </c>
      <c r="T39" t="s">
        <v>39</v>
      </c>
      <c r="U39" t="s">
        <v>82</v>
      </c>
      <c r="V39" t="s">
        <v>95</v>
      </c>
      <c r="W39" t="s">
        <v>272</v>
      </c>
      <c r="X39" t="s">
        <v>20</v>
      </c>
      <c r="Z39" s="2">
        <v>42552.705081018517</v>
      </c>
      <c r="AA39" s="2">
        <v>42773.558530092596</v>
      </c>
      <c r="AC39">
        <v>6</v>
      </c>
      <c r="AD39" t="str">
        <f t="shared" ca="1" si="10"/>
        <v>NTR</v>
      </c>
      <c r="AE39" t="str">
        <f t="shared" ca="1" si="11"/>
        <v>NoTarg</v>
      </c>
      <c r="AF39" t="str">
        <f t="shared" ca="1" si="12"/>
        <v>NoWaive</v>
      </c>
      <c r="AG39" t="str">
        <f t="shared" ca="1" si="13"/>
        <v>NTR</v>
      </c>
    </row>
    <row r="40" spans="1:33" x14ac:dyDescent="0.3">
      <c r="A40">
        <f t="shared" si="7"/>
        <v>164</v>
      </c>
      <c r="B40">
        <f t="shared" si="8"/>
        <v>23</v>
      </c>
      <c r="C40">
        <v>88250</v>
      </c>
      <c r="D40" t="s">
        <v>72</v>
      </c>
      <c r="E40" t="s">
        <v>70</v>
      </c>
      <c r="F40" t="s">
        <v>71</v>
      </c>
      <c r="G40" t="s">
        <v>184</v>
      </c>
      <c r="H40" t="s">
        <v>68</v>
      </c>
      <c r="I40" t="s">
        <v>123</v>
      </c>
      <c r="J40" t="str">
        <f t="shared" ca="1" si="9"/>
        <v>NTR</v>
      </c>
      <c r="K40" t="s">
        <v>20</v>
      </c>
      <c r="L40" t="s">
        <v>20</v>
      </c>
      <c r="M40" t="s">
        <v>314</v>
      </c>
      <c r="P40" t="s">
        <v>82</v>
      </c>
      <c r="R40" t="s">
        <v>269</v>
      </c>
      <c r="S40" t="s">
        <v>23</v>
      </c>
      <c r="T40" t="s">
        <v>39</v>
      </c>
      <c r="U40" t="s">
        <v>82</v>
      </c>
      <c r="V40" t="s">
        <v>105</v>
      </c>
      <c r="W40" t="s">
        <v>315</v>
      </c>
      <c r="X40" t="s">
        <v>20</v>
      </c>
      <c r="Y40" t="s">
        <v>316</v>
      </c>
      <c r="Z40" s="2">
        <v>42611.350347222222</v>
      </c>
      <c r="AA40" s="2">
        <v>42755.033576388887</v>
      </c>
      <c r="AC40">
        <v>7</v>
      </c>
      <c r="AD40" t="str">
        <f t="shared" ca="1" si="10"/>
        <v>NTR</v>
      </c>
      <c r="AE40" t="str">
        <f t="shared" ca="1" si="11"/>
        <v>NoTarg</v>
      </c>
      <c r="AF40" t="str">
        <f t="shared" ca="1" si="12"/>
        <v>NoWaive</v>
      </c>
      <c r="AG40" t="str">
        <f t="shared" ca="1" si="13"/>
        <v>NTR</v>
      </c>
    </row>
    <row r="41" spans="1:33" x14ac:dyDescent="0.3">
      <c r="A41">
        <f t="shared" si="7"/>
        <v>20</v>
      </c>
      <c r="B41">
        <f t="shared" si="8"/>
        <v>16</v>
      </c>
      <c r="C41">
        <v>94866</v>
      </c>
      <c r="D41" t="s">
        <v>140</v>
      </c>
      <c r="E41" t="s">
        <v>253</v>
      </c>
      <c r="F41" t="s">
        <v>254</v>
      </c>
      <c r="G41" t="s">
        <v>184</v>
      </c>
      <c r="H41" t="s">
        <v>68</v>
      </c>
      <c r="I41" t="s">
        <v>123</v>
      </c>
      <c r="J41" t="str">
        <f t="shared" ca="1" si="9"/>
        <v>NTR</v>
      </c>
      <c r="K41" t="s">
        <v>20</v>
      </c>
      <c r="L41" t="s">
        <v>20</v>
      </c>
      <c r="M41" t="s">
        <v>317</v>
      </c>
      <c r="P41" t="s">
        <v>82</v>
      </c>
      <c r="R41" t="s">
        <v>269</v>
      </c>
      <c r="S41" t="s">
        <v>23</v>
      </c>
      <c r="T41" t="s">
        <v>22</v>
      </c>
      <c r="U41" t="s">
        <v>82</v>
      </c>
      <c r="V41" t="s">
        <v>95</v>
      </c>
      <c r="W41" t="s">
        <v>318</v>
      </c>
      <c r="X41" t="s">
        <v>20</v>
      </c>
      <c r="Y41" t="s">
        <v>319</v>
      </c>
      <c r="Z41" s="2">
        <v>42758.082256944443</v>
      </c>
      <c r="AA41" s="2">
        <v>42762.050104166665</v>
      </c>
      <c r="AC41">
        <v>1</v>
      </c>
      <c r="AD41" t="str">
        <f t="shared" ca="1" si="10"/>
        <v>NTR</v>
      </c>
      <c r="AE41" t="str">
        <f t="shared" ca="1" si="11"/>
        <v>NoTarg</v>
      </c>
      <c r="AF41" t="str">
        <f t="shared" ca="1" si="12"/>
        <v>NoWaive</v>
      </c>
      <c r="AG41" t="str">
        <f t="shared" ca="1" si="13"/>
        <v>NTR</v>
      </c>
    </row>
    <row r="42" spans="1:33" x14ac:dyDescent="0.3">
      <c r="A42">
        <f t="shared" si="7"/>
        <v>20</v>
      </c>
      <c r="B42">
        <f t="shared" si="8"/>
        <v>14</v>
      </c>
      <c r="C42">
        <v>94875</v>
      </c>
      <c r="D42" t="s">
        <v>140</v>
      </c>
      <c r="E42" t="s">
        <v>253</v>
      </c>
      <c r="F42" t="s">
        <v>254</v>
      </c>
      <c r="G42" t="s">
        <v>184</v>
      </c>
      <c r="H42" t="s">
        <v>68</v>
      </c>
      <c r="I42" t="s">
        <v>123</v>
      </c>
      <c r="J42" t="str">
        <f t="shared" ca="1" si="9"/>
        <v>NTR</v>
      </c>
      <c r="K42" t="s">
        <v>20</v>
      </c>
      <c r="L42" t="s">
        <v>20</v>
      </c>
      <c r="M42" t="s">
        <v>320</v>
      </c>
      <c r="P42" t="s">
        <v>82</v>
      </c>
      <c r="R42" t="s">
        <v>269</v>
      </c>
      <c r="S42" t="s">
        <v>23</v>
      </c>
      <c r="T42" t="s">
        <v>22</v>
      </c>
      <c r="U42" t="s">
        <v>82</v>
      </c>
      <c r="V42" t="s">
        <v>95</v>
      </c>
      <c r="W42" t="s">
        <v>318</v>
      </c>
      <c r="X42" t="s">
        <v>20</v>
      </c>
      <c r="Y42" t="s">
        <v>319</v>
      </c>
      <c r="Z42" s="2">
        <v>42758.134432870371</v>
      </c>
      <c r="AA42" s="2">
        <v>42764.97550925926</v>
      </c>
      <c r="AC42">
        <v>2</v>
      </c>
      <c r="AD42" t="str">
        <f t="shared" ca="1" si="10"/>
        <v>NTR</v>
      </c>
      <c r="AE42" t="str">
        <f t="shared" ca="1" si="11"/>
        <v>NoTarg</v>
      </c>
      <c r="AF42" t="str">
        <f t="shared" ca="1" si="12"/>
        <v>NoWaive</v>
      </c>
      <c r="AG42" t="str">
        <f t="shared" ca="1" si="13"/>
        <v>NTR</v>
      </c>
    </row>
    <row r="43" spans="1:33" x14ac:dyDescent="0.3">
      <c r="A43">
        <f t="shared" si="7"/>
        <v>7</v>
      </c>
      <c r="B43">
        <f t="shared" si="8"/>
        <v>5</v>
      </c>
      <c r="C43">
        <v>95467</v>
      </c>
      <c r="D43" t="s">
        <v>140</v>
      </c>
      <c r="E43" t="s">
        <v>253</v>
      </c>
      <c r="F43" t="s">
        <v>255</v>
      </c>
      <c r="G43" t="s">
        <v>184</v>
      </c>
      <c r="H43" t="s">
        <v>68</v>
      </c>
      <c r="I43" t="s">
        <v>123</v>
      </c>
      <c r="J43" t="str">
        <f t="shared" ca="1" si="9"/>
        <v>NTR</v>
      </c>
      <c r="K43" t="s">
        <v>20</v>
      </c>
      <c r="L43" t="s">
        <v>20</v>
      </c>
      <c r="M43" t="s">
        <v>321</v>
      </c>
      <c r="P43" t="s">
        <v>82</v>
      </c>
      <c r="R43" t="s">
        <v>269</v>
      </c>
      <c r="S43" t="s">
        <v>23</v>
      </c>
      <c r="T43" t="s">
        <v>22</v>
      </c>
      <c r="U43" t="s">
        <v>82</v>
      </c>
      <c r="V43" t="s">
        <v>95</v>
      </c>
      <c r="W43" t="s">
        <v>318</v>
      </c>
      <c r="X43" t="s">
        <v>20</v>
      </c>
      <c r="Y43" t="s">
        <v>319</v>
      </c>
      <c r="Z43" s="2">
        <v>42772.090266203704</v>
      </c>
      <c r="AA43" s="2">
        <v>42774.00644675926</v>
      </c>
      <c r="AC43">
        <v>2</v>
      </c>
      <c r="AD43" t="str">
        <f t="shared" ca="1" si="10"/>
        <v>NTR</v>
      </c>
      <c r="AE43" t="str">
        <f t="shared" ca="1" si="11"/>
        <v>NoTarg</v>
      </c>
      <c r="AF43" t="str">
        <f t="shared" ca="1" si="12"/>
        <v>NoWaive</v>
      </c>
      <c r="AG43" t="str">
        <f t="shared" ca="1" si="13"/>
        <v>NTR</v>
      </c>
    </row>
    <row r="44" spans="1:33" x14ac:dyDescent="0.3">
      <c r="A44">
        <f t="shared" si="7"/>
        <v>7</v>
      </c>
      <c r="B44">
        <f t="shared" si="8"/>
        <v>5</v>
      </c>
      <c r="C44">
        <v>95509</v>
      </c>
      <c r="D44" t="s">
        <v>113</v>
      </c>
      <c r="E44" t="s">
        <v>253</v>
      </c>
      <c r="F44" t="s">
        <v>256</v>
      </c>
      <c r="G44" t="s">
        <v>184</v>
      </c>
      <c r="H44" t="s">
        <v>68</v>
      </c>
      <c r="I44" t="s">
        <v>123</v>
      </c>
      <c r="J44" t="str">
        <f t="shared" ca="1" si="9"/>
        <v>NTR</v>
      </c>
      <c r="K44" t="s">
        <v>20</v>
      </c>
      <c r="L44" t="s">
        <v>20</v>
      </c>
      <c r="M44" t="s">
        <v>322</v>
      </c>
      <c r="P44" t="s">
        <v>82</v>
      </c>
      <c r="R44" t="s">
        <v>269</v>
      </c>
      <c r="S44" t="s">
        <v>23</v>
      </c>
      <c r="T44" t="s">
        <v>50</v>
      </c>
      <c r="U44" t="s">
        <v>82</v>
      </c>
      <c r="V44" t="s">
        <v>105</v>
      </c>
      <c r="W44" t="s">
        <v>272</v>
      </c>
      <c r="X44" t="s">
        <v>20</v>
      </c>
      <c r="Y44" t="s">
        <v>319</v>
      </c>
      <c r="Z44" s="2">
        <v>42772.43105324074</v>
      </c>
      <c r="AA44" s="2">
        <v>42774.010567129626</v>
      </c>
      <c r="AC44">
        <v>1</v>
      </c>
      <c r="AD44" t="str">
        <f t="shared" ca="1" si="10"/>
        <v>NTR</v>
      </c>
      <c r="AE44" t="str">
        <f t="shared" ca="1" si="11"/>
        <v>NoTarg</v>
      </c>
      <c r="AF44" t="str">
        <f t="shared" ca="1" si="12"/>
        <v>NoWaive</v>
      </c>
      <c r="AG44" t="str">
        <f t="shared" ca="1" si="13"/>
        <v>NTR</v>
      </c>
    </row>
    <row r="45" spans="1:33" x14ac:dyDescent="0.3">
      <c r="A45">
        <f t="shared" si="7"/>
        <v>5</v>
      </c>
      <c r="B45">
        <f t="shared" si="8"/>
        <v>3</v>
      </c>
      <c r="C45">
        <v>95650</v>
      </c>
      <c r="D45" t="s">
        <v>257</v>
      </c>
      <c r="E45" t="s">
        <v>253</v>
      </c>
      <c r="F45" t="s">
        <v>258</v>
      </c>
      <c r="G45" t="s">
        <v>184</v>
      </c>
      <c r="H45" t="s">
        <v>68</v>
      </c>
      <c r="I45" t="s">
        <v>123</v>
      </c>
      <c r="J45" t="str">
        <f t="shared" ca="1" si="9"/>
        <v>NTR</v>
      </c>
      <c r="K45" t="s">
        <v>20</v>
      </c>
      <c r="L45" t="s">
        <v>20</v>
      </c>
      <c r="M45" t="s">
        <v>323</v>
      </c>
      <c r="P45" t="s">
        <v>82</v>
      </c>
      <c r="R45" t="s">
        <v>269</v>
      </c>
      <c r="S45" t="s">
        <v>36</v>
      </c>
      <c r="T45" t="s">
        <v>50</v>
      </c>
      <c r="U45" t="s">
        <v>82</v>
      </c>
      <c r="V45" t="s">
        <v>95</v>
      </c>
      <c r="W45" t="s">
        <v>257</v>
      </c>
      <c r="X45" t="s">
        <v>20</v>
      </c>
      <c r="Y45" t="s">
        <v>319</v>
      </c>
      <c r="Z45" s="2">
        <v>42774.953576388885</v>
      </c>
      <c r="AA45" s="2">
        <v>42776.380509259259</v>
      </c>
      <c r="AC45">
        <v>6</v>
      </c>
      <c r="AD45" t="str">
        <f t="shared" ca="1" si="10"/>
        <v>NTR</v>
      </c>
      <c r="AE45" t="str">
        <f t="shared" ca="1" si="11"/>
        <v>NoTarg</v>
      </c>
      <c r="AF45" t="str">
        <f t="shared" ca="1" si="12"/>
        <v>NoWaive</v>
      </c>
      <c r="AG45" t="str">
        <f t="shared" ca="1" si="13"/>
        <v>NTR</v>
      </c>
    </row>
    <row r="46" spans="1:33" x14ac:dyDescent="0.3">
      <c r="A46">
        <f t="shared" si="7"/>
        <v>4</v>
      </c>
      <c r="B46">
        <f t="shared" si="8"/>
        <v>3</v>
      </c>
      <c r="C46">
        <v>95696</v>
      </c>
      <c r="D46" t="s">
        <v>113</v>
      </c>
      <c r="E46" t="s">
        <v>253</v>
      </c>
      <c r="F46" t="s">
        <v>256</v>
      </c>
      <c r="G46" t="s">
        <v>184</v>
      </c>
      <c r="H46" t="s">
        <v>81</v>
      </c>
      <c r="I46" t="s">
        <v>123</v>
      </c>
      <c r="J46" t="str">
        <f t="shared" ca="1" si="9"/>
        <v>NTR</v>
      </c>
      <c r="K46" t="s">
        <v>20</v>
      </c>
      <c r="L46" t="s">
        <v>20</v>
      </c>
      <c r="M46" t="s">
        <v>324</v>
      </c>
      <c r="P46" t="s">
        <v>82</v>
      </c>
      <c r="R46" t="s">
        <v>269</v>
      </c>
      <c r="S46" t="s">
        <v>51</v>
      </c>
      <c r="T46" t="s">
        <v>39</v>
      </c>
      <c r="U46" t="s">
        <v>82</v>
      </c>
      <c r="V46" t="s">
        <v>142</v>
      </c>
      <c r="W46" t="s">
        <v>325</v>
      </c>
      <c r="X46" t="s">
        <v>20</v>
      </c>
      <c r="Z46" s="2">
        <v>42775.712511574071</v>
      </c>
      <c r="AA46" s="2">
        <v>42776.403668981482</v>
      </c>
      <c r="AC46">
        <v>4</v>
      </c>
      <c r="AD46" t="str">
        <f t="shared" ca="1" si="10"/>
        <v>NTR</v>
      </c>
      <c r="AE46" t="str">
        <f t="shared" ca="1" si="11"/>
        <v>NoTarg</v>
      </c>
      <c r="AF46" t="str">
        <f t="shared" ca="1" si="12"/>
        <v>NoWaive</v>
      </c>
      <c r="AG46" t="str">
        <f t="shared" ca="1" si="13"/>
        <v>NTR</v>
      </c>
    </row>
    <row r="47" spans="1:33" x14ac:dyDescent="0.3">
      <c r="A47">
        <f t="shared" si="7"/>
        <v>4</v>
      </c>
      <c r="B47">
        <f t="shared" si="8"/>
        <v>3</v>
      </c>
      <c r="C47">
        <v>95697</v>
      </c>
      <c r="D47" t="s">
        <v>113</v>
      </c>
      <c r="E47" t="s">
        <v>253</v>
      </c>
      <c r="F47" t="s">
        <v>256</v>
      </c>
      <c r="G47" t="s">
        <v>184</v>
      </c>
      <c r="H47" t="s">
        <v>68</v>
      </c>
      <c r="I47" t="s">
        <v>123</v>
      </c>
      <c r="J47" t="str">
        <f t="shared" ca="1" si="9"/>
        <v>NTR</v>
      </c>
      <c r="K47" t="s">
        <v>20</v>
      </c>
      <c r="L47" t="s">
        <v>20</v>
      </c>
      <c r="M47" t="s">
        <v>326</v>
      </c>
      <c r="P47" t="s">
        <v>82</v>
      </c>
      <c r="R47" t="s">
        <v>269</v>
      </c>
      <c r="S47" t="s">
        <v>23</v>
      </c>
      <c r="T47" t="s">
        <v>22</v>
      </c>
      <c r="U47" t="s">
        <v>82</v>
      </c>
      <c r="V47" t="s">
        <v>95</v>
      </c>
      <c r="W47" t="s">
        <v>327</v>
      </c>
      <c r="X47" t="s">
        <v>20</v>
      </c>
      <c r="Y47" t="s">
        <v>319</v>
      </c>
      <c r="Z47" s="2">
        <v>42775.774421296293</v>
      </c>
      <c r="AA47" s="2">
        <v>42776.462500000001</v>
      </c>
      <c r="AC47">
        <v>3</v>
      </c>
      <c r="AD47" t="str">
        <f t="shared" ca="1" si="10"/>
        <v>NTR</v>
      </c>
      <c r="AE47" t="str">
        <f t="shared" ca="1" si="11"/>
        <v>NoTarg</v>
      </c>
      <c r="AF47" t="str">
        <f t="shared" ca="1" si="12"/>
        <v>NoWaive</v>
      </c>
      <c r="AG47" t="str">
        <f t="shared" ca="1" si="13"/>
        <v>NTR</v>
      </c>
    </row>
    <row r="48" spans="1:33" x14ac:dyDescent="0.3">
      <c r="A48">
        <f t="shared" si="7"/>
        <v>3</v>
      </c>
      <c r="B48">
        <f t="shared" si="8"/>
        <v>0</v>
      </c>
      <c r="C48">
        <v>95735</v>
      </c>
      <c r="D48" t="s">
        <v>259</v>
      </c>
      <c r="E48" t="s">
        <v>253</v>
      </c>
      <c r="F48" t="s">
        <v>258</v>
      </c>
      <c r="G48" t="s">
        <v>94</v>
      </c>
      <c r="I48" t="s">
        <v>123</v>
      </c>
      <c r="J48" t="str">
        <f t="shared" ca="1" si="9"/>
        <v>NTR</v>
      </c>
      <c r="K48" t="s">
        <v>20</v>
      </c>
      <c r="L48" t="s">
        <v>20</v>
      </c>
      <c r="M48" t="s">
        <v>328</v>
      </c>
      <c r="P48" t="s">
        <v>82</v>
      </c>
      <c r="R48" t="s">
        <v>269</v>
      </c>
      <c r="S48" t="s">
        <v>36</v>
      </c>
      <c r="T48" t="s">
        <v>39</v>
      </c>
      <c r="U48" t="s">
        <v>82</v>
      </c>
      <c r="V48" t="s">
        <v>172</v>
      </c>
      <c r="W48" t="s">
        <v>325</v>
      </c>
      <c r="X48" t="s">
        <v>20</v>
      </c>
      <c r="Z48" s="2">
        <v>42776.532141203701</v>
      </c>
      <c r="AA48" s="2">
        <v>42779.662361111114</v>
      </c>
      <c r="AC48">
        <v>4</v>
      </c>
      <c r="AD48" t="str">
        <f t="shared" ca="1" si="10"/>
        <v>NTR</v>
      </c>
      <c r="AE48" t="str">
        <f t="shared" ca="1" si="11"/>
        <v>NoTarg</v>
      </c>
      <c r="AF48" t="str">
        <f t="shared" ca="1" si="12"/>
        <v>NoWaive</v>
      </c>
      <c r="AG48" t="str">
        <f t="shared" ca="1" si="13"/>
        <v>NTR</v>
      </c>
    </row>
    <row r="49" spans="1:33" x14ac:dyDescent="0.3">
      <c r="A49">
        <f t="shared" si="7"/>
        <v>3</v>
      </c>
      <c r="B49">
        <f t="shared" si="8"/>
        <v>3</v>
      </c>
      <c r="C49">
        <v>95738</v>
      </c>
      <c r="D49" t="s">
        <v>113</v>
      </c>
      <c r="E49" t="s">
        <v>253</v>
      </c>
      <c r="F49" t="s">
        <v>256</v>
      </c>
      <c r="G49" t="s">
        <v>184</v>
      </c>
      <c r="H49" t="s">
        <v>68</v>
      </c>
      <c r="I49" t="s">
        <v>123</v>
      </c>
      <c r="J49" t="str">
        <f t="shared" ca="1" si="9"/>
        <v>NTR</v>
      </c>
      <c r="K49" t="s">
        <v>20</v>
      </c>
      <c r="L49" t="s">
        <v>20</v>
      </c>
      <c r="M49" t="s">
        <v>329</v>
      </c>
      <c r="P49" t="s">
        <v>82</v>
      </c>
      <c r="R49" t="s">
        <v>269</v>
      </c>
      <c r="S49" t="s">
        <v>23</v>
      </c>
      <c r="T49" t="s">
        <v>22</v>
      </c>
      <c r="U49" t="s">
        <v>82</v>
      </c>
      <c r="V49" t="s">
        <v>95</v>
      </c>
      <c r="W49" t="s">
        <v>327</v>
      </c>
      <c r="X49" t="s">
        <v>20</v>
      </c>
      <c r="Z49" s="2">
        <v>42776.60050925926</v>
      </c>
      <c r="AA49" s="2">
        <v>42776.634560185186</v>
      </c>
      <c r="AC49">
        <v>2</v>
      </c>
      <c r="AD49" t="str">
        <f t="shared" ca="1" si="10"/>
        <v>NTR</v>
      </c>
      <c r="AE49" t="str">
        <f t="shared" ca="1" si="11"/>
        <v>NoTarg</v>
      </c>
      <c r="AF49" t="str">
        <f t="shared" ca="1" si="12"/>
        <v>NoWaive</v>
      </c>
      <c r="AG49" t="str">
        <f t="shared" ca="1" si="13"/>
        <v>NTR</v>
      </c>
    </row>
    <row r="50" spans="1:33" x14ac:dyDescent="0.3">
      <c r="A50">
        <f t="shared" si="7"/>
        <v>0</v>
      </c>
      <c r="B50">
        <f t="shared" si="8"/>
        <v>0</v>
      </c>
      <c r="C50">
        <v>95843</v>
      </c>
      <c r="D50" t="s">
        <v>113</v>
      </c>
      <c r="E50" t="s">
        <v>253</v>
      </c>
      <c r="F50" t="s">
        <v>256</v>
      </c>
      <c r="G50" t="s">
        <v>156</v>
      </c>
      <c r="I50" t="s">
        <v>123</v>
      </c>
      <c r="J50" t="str">
        <f t="shared" ca="1" si="9"/>
        <v>NTR</v>
      </c>
      <c r="K50" t="s">
        <v>20</v>
      </c>
      <c r="L50" t="s">
        <v>20</v>
      </c>
      <c r="M50" t="s">
        <v>390</v>
      </c>
      <c r="P50" t="s">
        <v>82</v>
      </c>
      <c r="R50" t="s">
        <v>269</v>
      </c>
      <c r="S50" t="s">
        <v>23</v>
      </c>
      <c r="T50" t="s">
        <v>50</v>
      </c>
      <c r="U50" t="s">
        <v>82</v>
      </c>
      <c r="V50" t="s">
        <v>95</v>
      </c>
      <c r="W50" t="s">
        <v>391</v>
      </c>
      <c r="X50" t="s">
        <v>20</v>
      </c>
      <c r="Z50" s="2">
        <v>42779.847118055557</v>
      </c>
      <c r="AA50" s="2">
        <v>42779.847129629627</v>
      </c>
      <c r="AC50">
        <v>1</v>
      </c>
      <c r="AD50" t="str">
        <f t="shared" ca="1" si="10"/>
        <v>NTR</v>
      </c>
      <c r="AE50" t="str">
        <f t="shared" ca="1" si="11"/>
        <v>NoTarg</v>
      </c>
      <c r="AF50" t="str">
        <f t="shared" ca="1" si="12"/>
        <v>NoWaive</v>
      </c>
      <c r="AG50" t="str">
        <f t="shared" ca="1" si="13"/>
        <v>NTR</v>
      </c>
    </row>
    <row r="51" spans="1:33" x14ac:dyDescent="0.3">
      <c r="A51">
        <f t="shared" si="7"/>
        <v>18</v>
      </c>
      <c r="B51">
        <f t="shared" si="8"/>
        <v>13</v>
      </c>
      <c r="C51">
        <v>95011</v>
      </c>
      <c r="D51" t="s">
        <v>179</v>
      </c>
      <c r="E51" t="s">
        <v>48</v>
      </c>
      <c r="F51" t="s">
        <v>201</v>
      </c>
      <c r="G51" t="s">
        <v>184</v>
      </c>
      <c r="H51" t="s">
        <v>81</v>
      </c>
      <c r="I51" t="s">
        <v>123</v>
      </c>
      <c r="J51" t="str">
        <f t="shared" ca="1" si="9"/>
        <v>NTR</v>
      </c>
      <c r="K51" t="s">
        <v>20</v>
      </c>
      <c r="L51" t="s">
        <v>20</v>
      </c>
      <c r="M51" t="s">
        <v>330</v>
      </c>
      <c r="P51" t="s">
        <v>82</v>
      </c>
      <c r="R51" t="s">
        <v>269</v>
      </c>
      <c r="S51" t="s">
        <v>51</v>
      </c>
      <c r="T51" t="s">
        <v>50</v>
      </c>
      <c r="U51" t="s">
        <v>82</v>
      </c>
      <c r="V51" t="s">
        <v>67</v>
      </c>
      <c r="W51" t="s">
        <v>331</v>
      </c>
      <c r="X51" t="s">
        <v>20</v>
      </c>
      <c r="Y51" t="s">
        <v>319</v>
      </c>
      <c r="Z51" s="2">
        <v>42760.095532407409</v>
      </c>
      <c r="AA51" s="2">
        <v>42765.589513888888</v>
      </c>
      <c r="AC51">
        <v>8</v>
      </c>
      <c r="AD51" t="str">
        <f t="shared" ca="1" si="10"/>
        <v>NTR</v>
      </c>
      <c r="AE51" t="str">
        <f t="shared" ca="1" si="11"/>
        <v>NoTarg</v>
      </c>
      <c r="AF51" t="str">
        <f t="shared" ca="1" si="12"/>
        <v>NoWaive</v>
      </c>
      <c r="AG51" t="str">
        <f t="shared" ca="1" si="13"/>
        <v>NTR</v>
      </c>
    </row>
    <row r="52" spans="1:33" x14ac:dyDescent="0.3">
      <c r="A52">
        <f t="shared" si="7"/>
        <v>6</v>
      </c>
      <c r="B52">
        <f t="shared" si="8"/>
        <v>5</v>
      </c>
      <c r="C52">
        <v>95559</v>
      </c>
      <c r="D52" t="s">
        <v>179</v>
      </c>
      <c r="E52" t="s">
        <v>48</v>
      </c>
      <c r="F52" t="s">
        <v>180</v>
      </c>
      <c r="G52" t="s">
        <v>94</v>
      </c>
      <c r="H52" t="s">
        <v>247</v>
      </c>
      <c r="I52" t="s">
        <v>123</v>
      </c>
      <c r="J52" t="str">
        <f t="shared" ca="1" si="9"/>
        <v>NTR</v>
      </c>
      <c r="K52" t="s">
        <v>20</v>
      </c>
      <c r="L52" t="s">
        <v>20</v>
      </c>
      <c r="M52" t="s">
        <v>332</v>
      </c>
      <c r="P52" t="s">
        <v>82</v>
      </c>
      <c r="R52" t="s">
        <v>269</v>
      </c>
      <c r="S52" t="s">
        <v>23</v>
      </c>
      <c r="T52" t="s">
        <v>50</v>
      </c>
      <c r="U52" t="s">
        <v>29</v>
      </c>
      <c r="V52" t="s">
        <v>44</v>
      </c>
      <c r="W52" t="s">
        <v>41</v>
      </c>
      <c r="X52" t="s">
        <v>20</v>
      </c>
      <c r="Z52" s="2">
        <v>42773.50571759259</v>
      </c>
      <c r="AA52" s="2">
        <v>42774.022719907407</v>
      </c>
      <c r="AC52">
        <v>1</v>
      </c>
      <c r="AD52" t="str">
        <f t="shared" ca="1" si="10"/>
        <v>NTR</v>
      </c>
      <c r="AE52" t="str">
        <f t="shared" ca="1" si="11"/>
        <v>NoTarg</v>
      </c>
      <c r="AF52" t="str">
        <f t="shared" ca="1" si="12"/>
        <v>NoWaive</v>
      </c>
      <c r="AG52" t="str">
        <f t="shared" ca="1" si="13"/>
        <v>NTR</v>
      </c>
    </row>
    <row r="53" spans="1:33" x14ac:dyDescent="0.3">
      <c r="A53">
        <f t="shared" si="7"/>
        <v>16</v>
      </c>
      <c r="B53">
        <f t="shared" si="8"/>
        <v>10</v>
      </c>
      <c r="C53">
        <v>95151</v>
      </c>
      <c r="D53" t="s">
        <v>224</v>
      </c>
      <c r="E53" t="s">
        <v>260</v>
      </c>
      <c r="F53" t="s">
        <v>261</v>
      </c>
      <c r="G53" t="s">
        <v>184</v>
      </c>
      <c r="H53" t="s">
        <v>68</v>
      </c>
      <c r="I53" t="s">
        <v>123</v>
      </c>
      <c r="J53" t="str">
        <f t="shared" ca="1" si="9"/>
        <v>NTR</v>
      </c>
      <c r="K53" t="s">
        <v>20</v>
      </c>
      <c r="L53" t="s">
        <v>20</v>
      </c>
      <c r="M53" t="s">
        <v>333</v>
      </c>
      <c r="P53" t="s">
        <v>82</v>
      </c>
      <c r="R53" t="s">
        <v>269</v>
      </c>
      <c r="S53" t="s">
        <v>51</v>
      </c>
      <c r="T53" t="s">
        <v>50</v>
      </c>
      <c r="U53" t="s">
        <v>82</v>
      </c>
      <c r="V53" t="s">
        <v>95</v>
      </c>
      <c r="W53" t="s">
        <v>334</v>
      </c>
      <c r="X53" t="s">
        <v>20</v>
      </c>
      <c r="Y53" t="s">
        <v>335</v>
      </c>
      <c r="Z53" s="2">
        <v>42762.67564814815</v>
      </c>
      <c r="AA53" s="2">
        <v>42769.468530092592</v>
      </c>
      <c r="AC53">
        <v>7</v>
      </c>
      <c r="AD53" t="str">
        <f t="shared" ca="1" si="10"/>
        <v>NTR</v>
      </c>
      <c r="AE53" t="str">
        <f t="shared" ca="1" si="11"/>
        <v>NoTarg</v>
      </c>
      <c r="AF53" t="str">
        <f t="shared" ca="1" si="12"/>
        <v>NoWaive</v>
      </c>
      <c r="AG53" t="str">
        <f t="shared" ca="1" si="13"/>
        <v>NTR</v>
      </c>
    </row>
    <row r="54" spans="1:33" x14ac:dyDescent="0.3">
      <c r="A54">
        <f t="shared" si="7"/>
        <v>339</v>
      </c>
      <c r="B54">
        <f t="shared" si="8"/>
        <v>17</v>
      </c>
      <c r="C54">
        <v>78239</v>
      </c>
      <c r="D54" t="s">
        <v>18</v>
      </c>
      <c r="E54" t="s">
        <v>75</v>
      </c>
      <c r="F54" t="s">
        <v>262</v>
      </c>
      <c r="G54" t="s">
        <v>94</v>
      </c>
      <c r="H54" t="s">
        <v>30</v>
      </c>
      <c r="I54" t="s">
        <v>123</v>
      </c>
      <c r="J54" t="str">
        <f t="shared" ca="1" si="9"/>
        <v>NTR</v>
      </c>
      <c r="K54" t="s">
        <v>20</v>
      </c>
      <c r="L54" t="s">
        <v>20</v>
      </c>
      <c r="M54" t="s">
        <v>336</v>
      </c>
      <c r="P54" t="s">
        <v>82</v>
      </c>
      <c r="R54" t="s">
        <v>269</v>
      </c>
      <c r="S54" t="s">
        <v>36</v>
      </c>
      <c r="T54" t="s">
        <v>35</v>
      </c>
      <c r="U54" t="s">
        <v>77</v>
      </c>
      <c r="V54" t="s">
        <v>78</v>
      </c>
      <c r="W54" t="s">
        <v>272</v>
      </c>
      <c r="X54" t="s">
        <v>20</v>
      </c>
      <c r="Z54" s="2">
        <v>42433.336041666669</v>
      </c>
      <c r="AA54" s="2">
        <v>42761.515231481484</v>
      </c>
      <c r="AC54">
        <v>3</v>
      </c>
      <c r="AD54" t="str">
        <f t="shared" ca="1" si="10"/>
        <v>NTR</v>
      </c>
      <c r="AE54" t="str">
        <f t="shared" ca="1" si="11"/>
        <v>NoTarg</v>
      </c>
      <c r="AF54" t="str">
        <f t="shared" ca="1" si="12"/>
        <v>NoWaive</v>
      </c>
      <c r="AG54" t="str">
        <f t="shared" ca="1" si="13"/>
        <v>NTR</v>
      </c>
    </row>
    <row r="55" spans="1:33" x14ac:dyDescent="0.3">
      <c r="A55">
        <f t="shared" si="7"/>
        <v>208</v>
      </c>
      <c r="B55">
        <f t="shared" si="8"/>
        <v>11</v>
      </c>
      <c r="C55">
        <v>86218</v>
      </c>
      <c r="D55" t="s">
        <v>149</v>
      </c>
      <c r="E55" t="s">
        <v>75</v>
      </c>
      <c r="F55" t="s">
        <v>80</v>
      </c>
      <c r="G55" t="s">
        <v>94</v>
      </c>
      <c r="H55" t="s">
        <v>30</v>
      </c>
      <c r="I55" t="s">
        <v>123</v>
      </c>
      <c r="J55" t="str">
        <f t="shared" ca="1" si="9"/>
        <v>NTR</v>
      </c>
      <c r="K55" t="s">
        <v>20</v>
      </c>
      <c r="L55" t="s">
        <v>20</v>
      </c>
      <c r="M55" t="s">
        <v>337</v>
      </c>
      <c r="P55" t="s">
        <v>82</v>
      </c>
      <c r="R55" t="s">
        <v>269</v>
      </c>
      <c r="S55" t="s">
        <v>23</v>
      </c>
      <c r="T55" t="s">
        <v>39</v>
      </c>
      <c r="U55" t="s">
        <v>29</v>
      </c>
      <c r="V55" t="s">
        <v>54</v>
      </c>
      <c r="W55" t="s">
        <v>272</v>
      </c>
      <c r="X55" t="s">
        <v>20</v>
      </c>
      <c r="Z55" s="2">
        <v>42566.347951388889</v>
      </c>
      <c r="AA55" s="2">
        <v>42768.226539351854</v>
      </c>
      <c r="AB55" t="s">
        <v>143</v>
      </c>
      <c r="AC55">
        <v>9</v>
      </c>
      <c r="AD55" t="str">
        <f t="shared" ca="1" si="10"/>
        <v>NTR</v>
      </c>
      <c r="AE55" t="str">
        <f t="shared" ca="1" si="11"/>
        <v>NoTarg</v>
      </c>
      <c r="AF55" t="str">
        <f t="shared" ca="1" si="12"/>
        <v>NoWaive</v>
      </c>
      <c r="AG55" t="str">
        <f t="shared" ca="1" si="13"/>
        <v>NTR</v>
      </c>
    </row>
    <row r="56" spans="1:33" x14ac:dyDescent="0.3">
      <c r="A56">
        <f t="shared" si="7"/>
        <v>204</v>
      </c>
      <c r="B56">
        <f t="shared" si="8"/>
        <v>18</v>
      </c>
      <c r="C56">
        <v>86378</v>
      </c>
      <c r="D56" t="s">
        <v>263</v>
      </c>
      <c r="E56" t="s">
        <v>75</v>
      </c>
      <c r="F56" t="s">
        <v>129</v>
      </c>
      <c r="G56" t="s">
        <v>94</v>
      </c>
      <c r="H56" t="s">
        <v>30</v>
      </c>
      <c r="I56" t="s">
        <v>123</v>
      </c>
      <c r="J56" t="str">
        <f t="shared" ca="1" si="9"/>
        <v>NTR</v>
      </c>
      <c r="K56" t="s">
        <v>20</v>
      </c>
      <c r="L56" t="s">
        <v>20</v>
      </c>
      <c r="M56" t="s">
        <v>338</v>
      </c>
      <c r="P56" t="s">
        <v>82</v>
      </c>
      <c r="R56" t="s">
        <v>269</v>
      </c>
      <c r="S56" t="s">
        <v>36</v>
      </c>
      <c r="T56" t="s">
        <v>35</v>
      </c>
      <c r="U56" t="s">
        <v>29</v>
      </c>
      <c r="V56" t="s">
        <v>54</v>
      </c>
      <c r="W56" t="s">
        <v>272</v>
      </c>
      <c r="X56" t="s">
        <v>20</v>
      </c>
      <c r="Z56" s="2">
        <v>42570.509155092594</v>
      </c>
      <c r="AA56" s="2">
        <v>42760.512777777774</v>
      </c>
      <c r="AC56">
        <v>2</v>
      </c>
      <c r="AD56" t="str">
        <f t="shared" ca="1" si="10"/>
        <v>NTR</v>
      </c>
      <c r="AE56" t="str">
        <f t="shared" ca="1" si="11"/>
        <v>NoTarg</v>
      </c>
      <c r="AF56" t="str">
        <f t="shared" ca="1" si="12"/>
        <v>NoWaive</v>
      </c>
      <c r="AG56" t="str">
        <f t="shared" ca="1" si="13"/>
        <v>NTR</v>
      </c>
    </row>
    <row r="57" spans="1:33" x14ac:dyDescent="0.3">
      <c r="A57">
        <f t="shared" si="7"/>
        <v>155</v>
      </c>
      <c r="B57">
        <f t="shared" si="8"/>
        <v>6</v>
      </c>
      <c r="C57">
        <v>88763</v>
      </c>
      <c r="D57" t="s">
        <v>147</v>
      </c>
      <c r="E57" t="s">
        <v>75</v>
      </c>
      <c r="F57" t="s">
        <v>76</v>
      </c>
      <c r="G57" t="s">
        <v>94</v>
      </c>
      <c r="H57" t="s">
        <v>30</v>
      </c>
      <c r="I57" t="s">
        <v>123</v>
      </c>
      <c r="J57" t="str">
        <f t="shared" ca="1" si="9"/>
        <v>NTR</v>
      </c>
      <c r="K57" t="s">
        <v>20</v>
      </c>
      <c r="L57" t="s">
        <v>20</v>
      </c>
      <c r="M57" t="s">
        <v>339</v>
      </c>
      <c r="P57" t="s">
        <v>82</v>
      </c>
      <c r="R57" t="s">
        <v>269</v>
      </c>
      <c r="S57" t="s">
        <v>36</v>
      </c>
      <c r="T57" t="s">
        <v>35</v>
      </c>
      <c r="U57" t="s">
        <v>29</v>
      </c>
      <c r="V57" t="s">
        <v>44</v>
      </c>
      <c r="W57" t="s">
        <v>272</v>
      </c>
      <c r="X57" t="s">
        <v>103</v>
      </c>
      <c r="Z57" s="2">
        <v>42621.473240740743</v>
      </c>
      <c r="AA57" s="2">
        <v>42773.570833333331</v>
      </c>
      <c r="AB57" t="s">
        <v>340</v>
      </c>
      <c r="AC57">
        <v>4</v>
      </c>
      <c r="AD57" t="str">
        <f t="shared" ca="1" si="10"/>
        <v>NTR</v>
      </c>
      <c r="AE57" t="str">
        <f t="shared" ca="1" si="11"/>
        <v>NoTarg</v>
      </c>
      <c r="AF57" t="str">
        <f t="shared" ca="1" si="12"/>
        <v>NoWaive</v>
      </c>
      <c r="AG57" t="str">
        <f t="shared" ca="1" si="13"/>
        <v>NTR</v>
      </c>
    </row>
    <row r="58" spans="1:33" x14ac:dyDescent="0.3">
      <c r="A58">
        <f t="shared" si="7"/>
        <v>94</v>
      </c>
      <c r="B58">
        <f t="shared" si="8"/>
        <v>4</v>
      </c>
      <c r="C58">
        <v>92081</v>
      </c>
      <c r="D58" t="s">
        <v>128</v>
      </c>
      <c r="E58" t="s">
        <v>75</v>
      </c>
      <c r="F58" t="s">
        <v>76</v>
      </c>
      <c r="G58" t="s">
        <v>94</v>
      </c>
      <c r="H58" t="s">
        <v>30</v>
      </c>
      <c r="I58" t="s">
        <v>123</v>
      </c>
      <c r="J58" t="str">
        <f t="shared" ca="1" si="9"/>
        <v>NTR</v>
      </c>
      <c r="K58" t="s">
        <v>20</v>
      </c>
      <c r="L58" t="s">
        <v>20</v>
      </c>
      <c r="M58" t="s">
        <v>341</v>
      </c>
      <c r="O58" t="s">
        <v>98</v>
      </c>
      <c r="P58" t="s">
        <v>82</v>
      </c>
      <c r="R58" t="s">
        <v>269</v>
      </c>
      <c r="S58" t="s">
        <v>36</v>
      </c>
      <c r="T58" t="s">
        <v>35</v>
      </c>
      <c r="U58" t="s">
        <v>29</v>
      </c>
      <c r="V58" t="s">
        <v>54</v>
      </c>
      <c r="W58" t="s">
        <v>272</v>
      </c>
      <c r="X58" t="s">
        <v>20</v>
      </c>
      <c r="Z58" s="2">
        <v>42683.658750000002</v>
      </c>
      <c r="AA58" s="2">
        <v>42775.414930555555</v>
      </c>
      <c r="AB58" t="s">
        <v>340</v>
      </c>
      <c r="AC58">
        <v>5</v>
      </c>
      <c r="AD58" t="str">
        <f t="shared" ca="1" si="10"/>
        <v>NTR</v>
      </c>
      <c r="AE58" t="str">
        <f t="shared" ca="1" si="11"/>
        <v>NoTarg</v>
      </c>
      <c r="AF58" t="str">
        <f t="shared" ca="1" si="12"/>
        <v>NoWaive</v>
      </c>
      <c r="AG58" t="str">
        <f t="shared" ca="1" si="13"/>
        <v>NTR</v>
      </c>
    </row>
    <row r="59" spans="1:33" x14ac:dyDescent="0.3">
      <c r="A59">
        <f t="shared" si="7"/>
        <v>89</v>
      </c>
      <c r="B59">
        <f t="shared" si="8"/>
        <v>3</v>
      </c>
      <c r="C59">
        <v>92273</v>
      </c>
      <c r="D59" t="s">
        <v>205</v>
      </c>
      <c r="E59" t="s">
        <v>75</v>
      </c>
      <c r="F59" t="s">
        <v>76</v>
      </c>
      <c r="G59" t="s">
        <v>184</v>
      </c>
      <c r="H59" t="s">
        <v>245</v>
      </c>
      <c r="I59" t="s">
        <v>123</v>
      </c>
      <c r="J59" t="str">
        <f t="shared" ca="1" si="9"/>
        <v>NTR</v>
      </c>
      <c r="K59" t="s">
        <v>20</v>
      </c>
      <c r="L59" t="s">
        <v>278</v>
      </c>
      <c r="M59" t="s">
        <v>342</v>
      </c>
      <c r="O59" t="s">
        <v>98</v>
      </c>
      <c r="P59" t="s">
        <v>82</v>
      </c>
      <c r="R59" t="s">
        <v>269</v>
      </c>
      <c r="S59" t="s">
        <v>36</v>
      </c>
      <c r="T59" t="s">
        <v>22</v>
      </c>
      <c r="U59" t="s">
        <v>29</v>
      </c>
      <c r="V59" t="s">
        <v>54</v>
      </c>
      <c r="W59" t="s">
        <v>272</v>
      </c>
      <c r="X59" t="s">
        <v>20</v>
      </c>
      <c r="Z59" s="2">
        <v>42688.423078703701</v>
      </c>
      <c r="AA59" s="2">
        <v>42776.471666666665</v>
      </c>
      <c r="AB59" t="s">
        <v>343</v>
      </c>
      <c r="AC59">
        <v>11</v>
      </c>
      <c r="AD59" t="str">
        <f t="shared" ca="1" si="10"/>
        <v>NTR</v>
      </c>
      <c r="AE59" t="str">
        <f t="shared" ca="1" si="11"/>
        <v>NoTarg</v>
      </c>
      <c r="AF59" t="str">
        <f t="shared" ca="1" si="12"/>
        <v>NoWaive</v>
      </c>
      <c r="AG59" t="str">
        <f t="shared" ca="1" si="13"/>
        <v>NTR</v>
      </c>
    </row>
    <row r="60" spans="1:33" x14ac:dyDescent="0.3">
      <c r="A60">
        <f t="shared" si="7"/>
        <v>39</v>
      </c>
      <c r="B60">
        <f t="shared" si="8"/>
        <v>5</v>
      </c>
      <c r="C60">
        <v>94191</v>
      </c>
      <c r="D60" t="s">
        <v>186</v>
      </c>
      <c r="E60" t="s">
        <v>75</v>
      </c>
      <c r="F60" t="s">
        <v>79</v>
      </c>
      <c r="G60" t="s">
        <v>112</v>
      </c>
      <c r="H60" t="s">
        <v>30</v>
      </c>
      <c r="I60" t="s">
        <v>123</v>
      </c>
      <c r="J60" t="str">
        <f t="shared" ca="1" si="9"/>
        <v>NTR</v>
      </c>
      <c r="K60" t="s">
        <v>20</v>
      </c>
      <c r="L60" t="s">
        <v>20</v>
      </c>
      <c r="M60" t="s">
        <v>344</v>
      </c>
      <c r="N60">
        <v>12886</v>
      </c>
      <c r="P60" t="s">
        <v>82</v>
      </c>
      <c r="R60" t="s">
        <v>269</v>
      </c>
      <c r="S60" t="s">
        <v>36</v>
      </c>
      <c r="T60" t="s">
        <v>35</v>
      </c>
      <c r="U60" t="s">
        <v>25</v>
      </c>
      <c r="V60" t="s">
        <v>26</v>
      </c>
      <c r="W60" t="s">
        <v>272</v>
      </c>
      <c r="X60" t="s">
        <v>103</v>
      </c>
      <c r="Z60" s="2">
        <v>42739.997685185182</v>
      </c>
      <c r="AA60" s="2">
        <v>42774.493715277778</v>
      </c>
      <c r="AC60">
        <v>2</v>
      </c>
      <c r="AD60" t="str">
        <f t="shared" ca="1" si="10"/>
        <v>NTR</v>
      </c>
      <c r="AE60" t="str">
        <f t="shared" ca="1" si="11"/>
        <v>NoTarg</v>
      </c>
      <c r="AF60" t="str">
        <f t="shared" ca="1" si="12"/>
        <v>NoWaive</v>
      </c>
      <c r="AG60" t="str">
        <f t="shared" ca="1" si="13"/>
        <v>NTR</v>
      </c>
    </row>
    <row r="61" spans="1:33" x14ac:dyDescent="0.3">
      <c r="A61">
        <f t="shared" si="7"/>
        <v>30</v>
      </c>
      <c r="B61">
        <f t="shared" si="8"/>
        <v>0</v>
      </c>
      <c r="C61">
        <v>94594</v>
      </c>
      <c r="D61" t="s">
        <v>149</v>
      </c>
      <c r="E61" t="s">
        <v>75</v>
      </c>
      <c r="F61" t="s">
        <v>76</v>
      </c>
      <c r="G61" t="s">
        <v>184</v>
      </c>
      <c r="H61" t="s">
        <v>81</v>
      </c>
      <c r="I61" t="s">
        <v>123</v>
      </c>
      <c r="J61" t="str">
        <f t="shared" ca="1" si="9"/>
        <v>NTR</v>
      </c>
      <c r="K61" t="s">
        <v>20</v>
      </c>
      <c r="L61" t="s">
        <v>20</v>
      </c>
      <c r="M61" t="s">
        <v>345</v>
      </c>
      <c r="P61" t="s">
        <v>82</v>
      </c>
      <c r="R61" t="s">
        <v>269</v>
      </c>
      <c r="S61" t="s">
        <v>51</v>
      </c>
      <c r="T61" t="s">
        <v>22</v>
      </c>
      <c r="U61" t="s">
        <v>82</v>
      </c>
      <c r="V61" t="s">
        <v>54</v>
      </c>
      <c r="W61" t="s">
        <v>272</v>
      </c>
      <c r="X61" t="s">
        <v>20</v>
      </c>
      <c r="Z61" s="2">
        <v>42748.470682870371</v>
      </c>
      <c r="AA61" s="2">
        <v>42779.640474537038</v>
      </c>
      <c r="AB61" t="s">
        <v>343</v>
      </c>
      <c r="AC61">
        <v>3</v>
      </c>
      <c r="AD61" t="str">
        <f t="shared" ca="1" si="10"/>
        <v>NTR</v>
      </c>
      <c r="AE61" t="str">
        <f t="shared" ca="1" si="11"/>
        <v>NoTarg</v>
      </c>
      <c r="AF61" t="str">
        <f t="shared" ca="1" si="12"/>
        <v>NoWaive</v>
      </c>
      <c r="AG61" t="str">
        <f t="shared" ca="1" si="13"/>
        <v>NTR</v>
      </c>
    </row>
    <row r="62" spans="1:33" x14ac:dyDescent="0.3">
      <c r="A62">
        <f t="shared" si="7"/>
        <v>13</v>
      </c>
      <c r="B62">
        <f t="shared" si="8"/>
        <v>5</v>
      </c>
      <c r="C62">
        <v>95216</v>
      </c>
      <c r="D62" t="s">
        <v>118</v>
      </c>
      <c r="E62" t="s">
        <v>75</v>
      </c>
      <c r="F62" t="s">
        <v>129</v>
      </c>
      <c r="G62" t="s">
        <v>184</v>
      </c>
      <c r="H62" t="s">
        <v>81</v>
      </c>
      <c r="I62" t="s">
        <v>123</v>
      </c>
      <c r="J62" t="str">
        <f t="shared" ca="1" si="9"/>
        <v>NTR</v>
      </c>
      <c r="K62" t="s">
        <v>20</v>
      </c>
      <c r="L62" t="s">
        <v>20</v>
      </c>
      <c r="M62" t="s">
        <v>346</v>
      </c>
      <c r="P62" t="s">
        <v>82</v>
      </c>
      <c r="R62" t="s">
        <v>269</v>
      </c>
      <c r="S62" t="s">
        <v>23</v>
      </c>
      <c r="T62" t="s">
        <v>22</v>
      </c>
      <c r="U62" t="s">
        <v>82</v>
      </c>
      <c r="V62" t="s">
        <v>54</v>
      </c>
      <c r="W62" t="s">
        <v>118</v>
      </c>
      <c r="X62" t="s">
        <v>20</v>
      </c>
      <c r="Z62" s="2">
        <v>42765.98542824074</v>
      </c>
      <c r="AA62" s="2">
        <v>42774.009687500002</v>
      </c>
      <c r="AB62" t="s">
        <v>340</v>
      </c>
      <c r="AC62">
        <v>2</v>
      </c>
      <c r="AD62" t="str">
        <f t="shared" ca="1" si="10"/>
        <v>NTR</v>
      </c>
      <c r="AE62" t="str">
        <f t="shared" ca="1" si="11"/>
        <v>NoTarg</v>
      </c>
      <c r="AF62" t="str">
        <f t="shared" ca="1" si="12"/>
        <v>NoWaive</v>
      </c>
      <c r="AG62" t="str">
        <f t="shared" ca="1" si="13"/>
        <v>NTR</v>
      </c>
    </row>
    <row r="63" spans="1:33" x14ac:dyDescent="0.3">
      <c r="A63">
        <f t="shared" si="7"/>
        <v>12</v>
      </c>
      <c r="B63">
        <f t="shared" si="8"/>
        <v>5</v>
      </c>
      <c r="C63">
        <v>95343</v>
      </c>
      <c r="D63" t="s">
        <v>84</v>
      </c>
      <c r="E63" t="s">
        <v>75</v>
      </c>
      <c r="F63" t="s">
        <v>264</v>
      </c>
      <c r="G63" t="s">
        <v>94</v>
      </c>
      <c r="I63" t="s">
        <v>123</v>
      </c>
      <c r="J63" t="str">
        <f t="shared" ca="1" si="9"/>
        <v>NTR</v>
      </c>
      <c r="K63" t="s">
        <v>20</v>
      </c>
      <c r="L63" t="s">
        <v>20</v>
      </c>
      <c r="M63" t="s">
        <v>347</v>
      </c>
      <c r="P63" t="s">
        <v>82</v>
      </c>
      <c r="R63" t="s">
        <v>269</v>
      </c>
      <c r="S63" t="s">
        <v>23</v>
      </c>
      <c r="T63" t="s">
        <v>50</v>
      </c>
      <c r="U63" t="s">
        <v>82</v>
      </c>
      <c r="V63" t="s">
        <v>95</v>
      </c>
      <c r="W63" t="s">
        <v>272</v>
      </c>
      <c r="X63" t="s">
        <v>20</v>
      </c>
      <c r="Z63" s="2">
        <v>42767.691712962966</v>
      </c>
      <c r="AA63" s="2">
        <v>42774.028368055559</v>
      </c>
      <c r="AC63">
        <v>2</v>
      </c>
      <c r="AD63" t="str">
        <f t="shared" ca="1" si="10"/>
        <v>NTR</v>
      </c>
      <c r="AE63" t="str">
        <f t="shared" ca="1" si="11"/>
        <v>NoTarg</v>
      </c>
      <c r="AF63" t="str">
        <f t="shared" ca="1" si="12"/>
        <v>NoWaive</v>
      </c>
      <c r="AG63" t="str">
        <f t="shared" ca="1" si="13"/>
        <v>NTR</v>
      </c>
    </row>
    <row r="64" spans="1:33" x14ac:dyDescent="0.3">
      <c r="A64">
        <f t="shared" si="7"/>
        <v>12</v>
      </c>
      <c r="B64">
        <f t="shared" si="8"/>
        <v>6</v>
      </c>
      <c r="C64">
        <v>95344</v>
      </c>
      <c r="D64" t="s">
        <v>186</v>
      </c>
      <c r="E64" t="s">
        <v>75</v>
      </c>
      <c r="F64" t="s">
        <v>80</v>
      </c>
      <c r="G64" t="s">
        <v>184</v>
      </c>
      <c r="H64" t="s">
        <v>81</v>
      </c>
      <c r="I64" t="s">
        <v>123</v>
      </c>
      <c r="J64" t="str">
        <f t="shared" ca="1" si="9"/>
        <v>NTR</v>
      </c>
      <c r="K64" t="s">
        <v>20</v>
      </c>
      <c r="L64" t="s">
        <v>20</v>
      </c>
      <c r="M64" t="s">
        <v>348</v>
      </c>
      <c r="P64" t="s">
        <v>82</v>
      </c>
      <c r="R64" t="s">
        <v>269</v>
      </c>
      <c r="S64" t="s">
        <v>51</v>
      </c>
      <c r="T64" t="s">
        <v>50</v>
      </c>
      <c r="U64" t="s">
        <v>82</v>
      </c>
      <c r="V64" t="s">
        <v>67</v>
      </c>
      <c r="W64" t="s">
        <v>272</v>
      </c>
      <c r="X64" t="s">
        <v>20</v>
      </c>
      <c r="Z64" s="2">
        <v>42767.692002314812</v>
      </c>
      <c r="AA64" s="2">
        <v>42773.655162037037</v>
      </c>
      <c r="AB64" t="s">
        <v>340</v>
      </c>
      <c r="AC64">
        <v>1</v>
      </c>
      <c r="AD64" t="str">
        <f t="shared" ca="1" si="10"/>
        <v>NTR</v>
      </c>
      <c r="AE64" t="str">
        <f t="shared" ca="1" si="11"/>
        <v>NoTarg</v>
      </c>
      <c r="AF64" t="str">
        <f t="shared" ca="1" si="12"/>
        <v>NoWaive</v>
      </c>
      <c r="AG64" t="str">
        <f t="shared" ca="1" si="13"/>
        <v>NTR</v>
      </c>
    </row>
    <row r="65" spans="1:33" x14ac:dyDescent="0.3">
      <c r="A65">
        <f t="shared" si="7"/>
        <v>11</v>
      </c>
      <c r="B65">
        <f t="shared" si="8"/>
        <v>0</v>
      </c>
      <c r="C65">
        <v>95391</v>
      </c>
      <c r="D65" t="s">
        <v>149</v>
      </c>
      <c r="E65" t="s">
        <v>75</v>
      </c>
      <c r="F65" t="s">
        <v>76</v>
      </c>
      <c r="G65" t="s">
        <v>184</v>
      </c>
      <c r="H65" t="s">
        <v>81</v>
      </c>
      <c r="I65" t="s">
        <v>123</v>
      </c>
      <c r="J65" t="str">
        <f t="shared" ca="1" si="9"/>
        <v>NTR</v>
      </c>
      <c r="K65" t="s">
        <v>20</v>
      </c>
      <c r="L65" t="s">
        <v>20</v>
      </c>
      <c r="M65" t="s">
        <v>349</v>
      </c>
      <c r="P65" t="s">
        <v>82</v>
      </c>
      <c r="R65" t="s">
        <v>269</v>
      </c>
      <c r="S65" t="s">
        <v>23</v>
      </c>
      <c r="T65" t="s">
        <v>39</v>
      </c>
      <c r="U65" t="s">
        <v>82</v>
      </c>
      <c r="V65" t="s">
        <v>54</v>
      </c>
      <c r="W65" t="s">
        <v>272</v>
      </c>
      <c r="X65" t="s">
        <v>20</v>
      </c>
      <c r="Z65" s="2">
        <v>42768.410393518519</v>
      </c>
      <c r="AA65" s="2">
        <v>42779.292337962965</v>
      </c>
      <c r="AC65">
        <v>3</v>
      </c>
      <c r="AD65" t="str">
        <f t="shared" ca="1" si="10"/>
        <v>NTR</v>
      </c>
      <c r="AE65" t="str">
        <f t="shared" ca="1" si="11"/>
        <v>NoTarg</v>
      </c>
      <c r="AF65" t="str">
        <f t="shared" ca="1" si="12"/>
        <v>NoWaive</v>
      </c>
      <c r="AG65" t="str">
        <f t="shared" ca="1" si="13"/>
        <v>NTR</v>
      </c>
    </row>
    <row r="66" spans="1:33" x14ac:dyDescent="0.3">
      <c r="A66">
        <f t="shared" ref="A66:A90" si="14">DAYS360(Z66,$J$104)</f>
        <v>5</v>
      </c>
      <c r="B66">
        <f t="shared" ref="B66:B90" si="15">DAYS360(AA66,$J$104)</f>
        <v>0</v>
      </c>
      <c r="C66">
        <v>95610</v>
      </c>
      <c r="D66" t="s">
        <v>133</v>
      </c>
      <c r="E66" t="s">
        <v>75</v>
      </c>
      <c r="F66" t="s">
        <v>76</v>
      </c>
      <c r="G66" t="s">
        <v>94</v>
      </c>
      <c r="I66" t="s">
        <v>123</v>
      </c>
      <c r="J66" t="str">
        <f t="shared" ref="J66:J93" ca="1" si="16">IFERROR(VLOOKUP($C66,INDIRECT("'" &amp; $J$103 &amp; "'!$C$2:$H$90"),6,FALSE),"NTR")</f>
        <v>NTR</v>
      </c>
      <c r="K66" t="s">
        <v>20</v>
      </c>
      <c r="L66" t="s">
        <v>20</v>
      </c>
      <c r="M66" t="s">
        <v>350</v>
      </c>
      <c r="P66" t="s">
        <v>82</v>
      </c>
      <c r="R66" t="s">
        <v>269</v>
      </c>
      <c r="S66" t="s">
        <v>36</v>
      </c>
      <c r="T66" t="s">
        <v>35</v>
      </c>
      <c r="U66" t="s">
        <v>82</v>
      </c>
      <c r="V66" t="s">
        <v>172</v>
      </c>
      <c r="W66" t="s">
        <v>205</v>
      </c>
      <c r="X66" t="s">
        <v>20</v>
      </c>
      <c r="Z66" s="2">
        <v>42774.273194444446</v>
      </c>
      <c r="AA66" s="2">
        <v>42779.211342592593</v>
      </c>
      <c r="AC66">
        <v>8</v>
      </c>
      <c r="AD66" t="str">
        <f t="shared" ref="AD66:AD93" ca="1" si="17">IFERROR(VLOOKUP($C66,INDIRECT("'" &amp; $J$103 &amp; "'!$C$2:$K$90"),3,FALSE),"NTR")</f>
        <v>NTR</v>
      </c>
      <c r="AE66" t="str">
        <f t="shared" ref="AE66:AE93" ca="1" si="18">IFERROR(VLOOKUP($C66,INDIRECT("'" &amp; $J$103 &amp; "'!$C$2:$T$90"),10,FALSE),"NoTarg")</f>
        <v>NoTarg</v>
      </c>
      <c r="AF66" t="str">
        <f t="shared" ref="AF66:AF93" ca="1" si="19">IFERROR(VLOOKUP($C66,INDIRECT("'" &amp; $I$84 &amp; "'!$C$2:$K$90"),9,FALSE),"NoWaive")</f>
        <v>NoWaive</v>
      </c>
      <c r="AG66" t="str">
        <f t="shared" ref="AG66:AG93" ca="1" si="20">IFERROR(VLOOKUP($C66,INDIRECT("'" &amp; $I$84 &amp; "'!$C$2:$T$90"),5,FALSE),"NTR")</f>
        <v>NTR</v>
      </c>
    </row>
    <row r="67" spans="1:33" x14ac:dyDescent="0.3">
      <c r="A67">
        <f t="shared" si="14"/>
        <v>18</v>
      </c>
      <c r="B67">
        <f t="shared" si="15"/>
        <v>3</v>
      </c>
      <c r="C67">
        <v>95006</v>
      </c>
      <c r="D67" t="s">
        <v>106</v>
      </c>
      <c r="E67" t="s">
        <v>97</v>
      </c>
      <c r="F67" t="s">
        <v>96</v>
      </c>
      <c r="G67" t="s">
        <v>184</v>
      </c>
      <c r="H67" t="s">
        <v>81</v>
      </c>
      <c r="I67" t="s">
        <v>123</v>
      </c>
      <c r="J67" t="str">
        <f t="shared" ca="1" si="16"/>
        <v>NTR</v>
      </c>
      <c r="K67" t="s">
        <v>20</v>
      </c>
      <c r="L67" t="s">
        <v>20</v>
      </c>
      <c r="M67" t="s">
        <v>351</v>
      </c>
      <c r="P67" t="s">
        <v>82</v>
      </c>
      <c r="R67" t="s">
        <v>269</v>
      </c>
      <c r="S67" t="s">
        <v>51</v>
      </c>
      <c r="T67" t="s">
        <v>50</v>
      </c>
      <c r="U67" t="s">
        <v>82</v>
      </c>
      <c r="V67" t="s">
        <v>171</v>
      </c>
      <c r="W67" t="s">
        <v>352</v>
      </c>
      <c r="X67" t="s">
        <v>20</v>
      </c>
      <c r="Z67" s="2">
        <v>42760.000775462962</v>
      </c>
      <c r="AA67" s="2">
        <v>42776.231736111113</v>
      </c>
      <c r="AC67">
        <v>8</v>
      </c>
      <c r="AD67" t="str">
        <f t="shared" ca="1" si="17"/>
        <v>NTR</v>
      </c>
      <c r="AE67" t="str">
        <f t="shared" ca="1" si="18"/>
        <v>NoTarg</v>
      </c>
      <c r="AF67" t="str">
        <f t="shared" ca="1" si="19"/>
        <v>NoWaive</v>
      </c>
      <c r="AG67" t="str">
        <f t="shared" ca="1" si="20"/>
        <v>NTR</v>
      </c>
    </row>
    <row r="68" spans="1:33" x14ac:dyDescent="0.3">
      <c r="A68">
        <f t="shared" si="14"/>
        <v>339</v>
      </c>
      <c r="B68">
        <f t="shared" si="15"/>
        <v>88</v>
      </c>
      <c r="C68">
        <v>78244</v>
      </c>
      <c r="D68" t="s">
        <v>155</v>
      </c>
      <c r="E68" t="s">
        <v>19</v>
      </c>
      <c r="F68" t="s">
        <v>83</v>
      </c>
      <c r="G68" t="s">
        <v>94</v>
      </c>
      <c r="H68" t="s">
        <v>30</v>
      </c>
      <c r="I68" t="s">
        <v>123</v>
      </c>
      <c r="J68" t="str">
        <f t="shared" ca="1" si="16"/>
        <v>NTR</v>
      </c>
      <c r="K68" t="s">
        <v>20</v>
      </c>
      <c r="L68" t="s">
        <v>20</v>
      </c>
      <c r="M68" t="s">
        <v>353</v>
      </c>
      <c r="P68" t="s">
        <v>82</v>
      </c>
      <c r="R68" t="s">
        <v>269</v>
      </c>
      <c r="S68" t="s">
        <v>36</v>
      </c>
      <c r="T68" t="s">
        <v>35</v>
      </c>
      <c r="U68" t="s">
        <v>43</v>
      </c>
      <c r="V68" t="s">
        <v>65</v>
      </c>
      <c r="W68" t="s">
        <v>272</v>
      </c>
      <c r="X68" t="s">
        <v>100</v>
      </c>
      <c r="Z68" s="2">
        <v>42433.348449074074</v>
      </c>
      <c r="AA68" s="2">
        <v>42689.149375000001</v>
      </c>
      <c r="AC68">
        <v>3</v>
      </c>
      <c r="AD68" t="str">
        <f t="shared" ca="1" si="17"/>
        <v>NTR</v>
      </c>
      <c r="AE68" t="str">
        <f t="shared" ca="1" si="18"/>
        <v>NoTarg</v>
      </c>
      <c r="AF68" t="str">
        <f t="shared" ca="1" si="19"/>
        <v>NoWaive</v>
      </c>
      <c r="AG68" t="str">
        <f t="shared" ca="1" si="20"/>
        <v>NTR</v>
      </c>
    </row>
    <row r="69" spans="1:33" x14ac:dyDescent="0.3">
      <c r="A69">
        <f t="shared" si="14"/>
        <v>284</v>
      </c>
      <c r="B69">
        <f t="shared" si="15"/>
        <v>5</v>
      </c>
      <c r="C69">
        <v>81963</v>
      </c>
      <c r="D69" t="s">
        <v>18</v>
      </c>
      <c r="E69" t="s">
        <v>86</v>
      </c>
      <c r="F69" t="s">
        <v>87</v>
      </c>
      <c r="G69" t="s">
        <v>112</v>
      </c>
      <c r="H69" t="s">
        <v>30</v>
      </c>
      <c r="I69" t="s">
        <v>123</v>
      </c>
      <c r="J69" t="str">
        <f t="shared" ca="1" si="16"/>
        <v>NTR</v>
      </c>
      <c r="K69" t="s">
        <v>20</v>
      </c>
      <c r="L69" t="s">
        <v>20</v>
      </c>
      <c r="M69" t="s">
        <v>354</v>
      </c>
      <c r="N69">
        <v>10905</v>
      </c>
      <c r="P69" t="s">
        <v>82</v>
      </c>
      <c r="R69" t="s">
        <v>269</v>
      </c>
      <c r="S69" t="s">
        <v>23</v>
      </c>
      <c r="T69" t="s">
        <v>22</v>
      </c>
      <c r="U69" t="s">
        <v>60</v>
      </c>
      <c r="V69" t="s">
        <v>26</v>
      </c>
      <c r="W69" t="s">
        <v>272</v>
      </c>
      <c r="X69" t="s">
        <v>20</v>
      </c>
      <c r="Z69" s="2">
        <v>42489.026759259257</v>
      </c>
      <c r="AA69" s="2">
        <v>42774.287557870368</v>
      </c>
      <c r="AC69">
        <v>3</v>
      </c>
      <c r="AD69" t="str">
        <f t="shared" ca="1" si="17"/>
        <v>NTR</v>
      </c>
      <c r="AE69" t="str">
        <f t="shared" ca="1" si="18"/>
        <v>NoTarg</v>
      </c>
      <c r="AF69" t="str">
        <f t="shared" ca="1" si="19"/>
        <v>NoWaive</v>
      </c>
      <c r="AG69" t="str">
        <f t="shared" ca="1" si="20"/>
        <v>NTR</v>
      </c>
    </row>
    <row r="70" spans="1:33" x14ac:dyDescent="0.3">
      <c r="A70">
        <f t="shared" si="14"/>
        <v>279</v>
      </c>
      <c r="B70">
        <f t="shared" si="15"/>
        <v>23</v>
      </c>
      <c r="C70">
        <v>82178</v>
      </c>
      <c r="D70" t="s">
        <v>18</v>
      </c>
      <c r="E70" t="s">
        <v>86</v>
      </c>
      <c r="F70" t="s">
        <v>87</v>
      </c>
      <c r="G70" t="s">
        <v>112</v>
      </c>
      <c r="H70" t="s">
        <v>30</v>
      </c>
      <c r="I70" t="s">
        <v>123</v>
      </c>
      <c r="J70" t="str">
        <f t="shared" ca="1" si="16"/>
        <v>NTR</v>
      </c>
      <c r="K70" t="s">
        <v>20</v>
      </c>
      <c r="L70" t="s">
        <v>20</v>
      </c>
      <c r="M70" t="s">
        <v>355</v>
      </c>
      <c r="N70">
        <v>10938</v>
      </c>
      <c r="P70" t="s">
        <v>82</v>
      </c>
      <c r="R70" t="s">
        <v>269</v>
      </c>
      <c r="S70" t="s">
        <v>36</v>
      </c>
      <c r="T70" t="s">
        <v>22</v>
      </c>
      <c r="U70" t="s">
        <v>60</v>
      </c>
      <c r="V70" t="s">
        <v>26</v>
      </c>
      <c r="W70" t="s">
        <v>272</v>
      </c>
      <c r="X70" t="s">
        <v>20</v>
      </c>
      <c r="Z70" s="2">
        <v>42494.02715277778</v>
      </c>
      <c r="AA70" s="2">
        <v>42755.045428240737</v>
      </c>
      <c r="AC70">
        <v>2</v>
      </c>
      <c r="AD70" t="str">
        <f t="shared" ca="1" si="17"/>
        <v>NTR</v>
      </c>
      <c r="AE70" t="str">
        <f t="shared" ca="1" si="18"/>
        <v>NoTarg</v>
      </c>
      <c r="AF70" t="str">
        <f t="shared" ca="1" si="19"/>
        <v>NoWaive</v>
      </c>
      <c r="AG70" t="str">
        <f t="shared" ca="1" si="20"/>
        <v>NTR</v>
      </c>
    </row>
    <row r="71" spans="1:33" x14ac:dyDescent="0.3">
      <c r="A71">
        <f t="shared" si="14"/>
        <v>177</v>
      </c>
      <c r="B71">
        <f t="shared" si="15"/>
        <v>6</v>
      </c>
      <c r="C71">
        <v>87635</v>
      </c>
      <c r="D71" t="s">
        <v>134</v>
      </c>
      <c r="E71" t="s">
        <v>86</v>
      </c>
      <c r="F71" t="s">
        <v>87</v>
      </c>
      <c r="G71" t="s">
        <v>112</v>
      </c>
      <c r="H71" t="s">
        <v>30</v>
      </c>
      <c r="I71" t="s">
        <v>123</v>
      </c>
      <c r="J71" t="str">
        <f t="shared" ca="1" si="16"/>
        <v>NTR</v>
      </c>
      <c r="K71" t="s">
        <v>20</v>
      </c>
      <c r="L71" t="s">
        <v>20</v>
      </c>
      <c r="M71" t="s">
        <v>356</v>
      </c>
      <c r="N71">
        <v>11924</v>
      </c>
      <c r="P71" t="s">
        <v>82</v>
      </c>
      <c r="R71" t="s">
        <v>269</v>
      </c>
      <c r="S71" t="s">
        <v>36</v>
      </c>
      <c r="T71" t="s">
        <v>22</v>
      </c>
      <c r="U71" t="s">
        <v>57</v>
      </c>
      <c r="V71" t="s">
        <v>26</v>
      </c>
      <c r="W71" t="s">
        <v>108</v>
      </c>
      <c r="X71" t="s">
        <v>103</v>
      </c>
      <c r="Z71" s="2">
        <v>42598.010752314818</v>
      </c>
      <c r="AA71" s="2">
        <v>42773.971354166664</v>
      </c>
      <c r="AB71" t="s">
        <v>191</v>
      </c>
      <c r="AC71">
        <v>2</v>
      </c>
      <c r="AD71" t="str">
        <f t="shared" ca="1" si="17"/>
        <v>NTR</v>
      </c>
      <c r="AE71" t="str">
        <f t="shared" ca="1" si="18"/>
        <v>NoTarg</v>
      </c>
      <c r="AF71" t="str">
        <f t="shared" ca="1" si="19"/>
        <v>NoWaive</v>
      </c>
      <c r="AG71" t="str">
        <f t="shared" ca="1" si="20"/>
        <v>NTR</v>
      </c>
    </row>
    <row r="72" spans="1:33" x14ac:dyDescent="0.3">
      <c r="A72">
        <f t="shared" si="14"/>
        <v>141</v>
      </c>
      <c r="B72">
        <f t="shared" si="15"/>
        <v>5</v>
      </c>
      <c r="C72">
        <v>89457</v>
      </c>
      <c r="D72" t="s">
        <v>265</v>
      </c>
      <c r="E72" t="s">
        <v>86</v>
      </c>
      <c r="F72" t="s">
        <v>92</v>
      </c>
      <c r="G72" t="s">
        <v>94</v>
      </c>
      <c r="H72" t="s">
        <v>30</v>
      </c>
      <c r="I72" t="s">
        <v>123</v>
      </c>
      <c r="J72" t="str">
        <f t="shared" ca="1" si="16"/>
        <v>NTR</v>
      </c>
      <c r="K72" t="s">
        <v>20</v>
      </c>
      <c r="L72" t="s">
        <v>20</v>
      </c>
      <c r="M72" t="s">
        <v>357</v>
      </c>
      <c r="P72" t="s">
        <v>82</v>
      </c>
      <c r="R72" t="s">
        <v>269</v>
      </c>
      <c r="S72" t="s">
        <v>23</v>
      </c>
      <c r="T72" t="s">
        <v>22</v>
      </c>
      <c r="U72" t="s">
        <v>29</v>
      </c>
      <c r="V72" t="s">
        <v>44</v>
      </c>
      <c r="W72" t="s">
        <v>272</v>
      </c>
      <c r="X72" t="s">
        <v>20</v>
      </c>
      <c r="Z72" s="2">
        <v>42635.30327546296</v>
      </c>
      <c r="AA72" s="2">
        <v>42774.493344907409</v>
      </c>
      <c r="AB72" t="s">
        <v>340</v>
      </c>
      <c r="AC72">
        <v>3</v>
      </c>
      <c r="AD72" t="str">
        <f t="shared" ca="1" si="17"/>
        <v>NTR</v>
      </c>
      <c r="AE72" t="str">
        <f t="shared" ca="1" si="18"/>
        <v>NoTarg</v>
      </c>
      <c r="AF72" t="str">
        <f t="shared" ca="1" si="19"/>
        <v>NoWaive</v>
      </c>
      <c r="AG72" t="str">
        <f t="shared" ca="1" si="20"/>
        <v>NTR</v>
      </c>
    </row>
    <row r="73" spans="1:33" x14ac:dyDescent="0.3">
      <c r="A73">
        <f t="shared" si="14"/>
        <v>106</v>
      </c>
      <c r="B73">
        <f t="shared" si="15"/>
        <v>5</v>
      </c>
      <c r="C73">
        <v>91457</v>
      </c>
      <c r="D73" t="s">
        <v>74</v>
      </c>
      <c r="E73" t="s">
        <v>86</v>
      </c>
      <c r="F73" t="s">
        <v>87</v>
      </c>
      <c r="G73" t="s">
        <v>94</v>
      </c>
      <c r="H73" t="s">
        <v>30</v>
      </c>
      <c r="I73" t="s">
        <v>123</v>
      </c>
      <c r="J73" t="str">
        <f t="shared" ca="1" si="16"/>
        <v>NTR</v>
      </c>
      <c r="K73" t="s">
        <v>20</v>
      </c>
      <c r="L73" t="s">
        <v>20</v>
      </c>
      <c r="M73" t="s">
        <v>358</v>
      </c>
      <c r="P73" t="s">
        <v>82</v>
      </c>
      <c r="R73" t="s">
        <v>269</v>
      </c>
      <c r="S73" t="s">
        <v>36</v>
      </c>
      <c r="T73" t="s">
        <v>35</v>
      </c>
      <c r="U73" t="s">
        <v>29</v>
      </c>
      <c r="V73" t="s">
        <v>54</v>
      </c>
      <c r="W73" t="s">
        <v>272</v>
      </c>
      <c r="X73" t="s">
        <v>100</v>
      </c>
      <c r="Z73" s="2">
        <v>42670.388807870368</v>
      </c>
      <c r="AA73" s="2">
        <v>42774.014224537037</v>
      </c>
      <c r="AC73">
        <v>5</v>
      </c>
      <c r="AD73" t="str">
        <f t="shared" ca="1" si="17"/>
        <v>NTR</v>
      </c>
      <c r="AE73" t="str">
        <f t="shared" ca="1" si="18"/>
        <v>NoTarg</v>
      </c>
      <c r="AF73" t="str">
        <f t="shared" ca="1" si="19"/>
        <v>NoWaive</v>
      </c>
      <c r="AG73" t="str">
        <f t="shared" ca="1" si="20"/>
        <v>NTR</v>
      </c>
    </row>
    <row r="74" spans="1:33" x14ac:dyDescent="0.3">
      <c r="A74">
        <f t="shared" si="14"/>
        <v>106</v>
      </c>
      <c r="B74">
        <f t="shared" si="15"/>
        <v>3</v>
      </c>
      <c r="C74">
        <v>91476</v>
      </c>
      <c r="D74" t="s">
        <v>134</v>
      </c>
      <c r="E74" t="s">
        <v>86</v>
      </c>
      <c r="F74" t="s">
        <v>92</v>
      </c>
      <c r="G74" t="s">
        <v>184</v>
      </c>
      <c r="H74" t="s">
        <v>81</v>
      </c>
      <c r="I74" t="s">
        <v>123</v>
      </c>
      <c r="J74" t="str">
        <f t="shared" ca="1" si="16"/>
        <v>NTR</v>
      </c>
      <c r="K74" t="s">
        <v>20</v>
      </c>
      <c r="L74" t="s">
        <v>20</v>
      </c>
      <c r="M74" t="s">
        <v>359</v>
      </c>
      <c r="P74" t="s">
        <v>82</v>
      </c>
      <c r="R74" t="s">
        <v>269</v>
      </c>
      <c r="S74" t="s">
        <v>36</v>
      </c>
      <c r="T74" t="s">
        <v>39</v>
      </c>
      <c r="U74" t="s">
        <v>82</v>
      </c>
      <c r="V74" t="s">
        <v>142</v>
      </c>
      <c r="W74" t="s">
        <v>272</v>
      </c>
      <c r="X74" t="s">
        <v>20</v>
      </c>
      <c r="Z74" s="2">
        <v>42670.437557870369</v>
      </c>
      <c r="AA74" s="2">
        <v>42776.223298611112</v>
      </c>
      <c r="AB74" t="s">
        <v>191</v>
      </c>
      <c r="AC74">
        <v>5</v>
      </c>
      <c r="AD74" t="str">
        <f t="shared" ca="1" si="17"/>
        <v>NTR</v>
      </c>
      <c r="AE74" t="str">
        <f t="shared" ca="1" si="18"/>
        <v>NoTarg</v>
      </c>
      <c r="AF74" t="str">
        <f t="shared" ca="1" si="19"/>
        <v>NoWaive</v>
      </c>
      <c r="AG74" t="str">
        <f t="shared" ca="1" si="20"/>
        <v>NTR</v>
      </c>
    </row>
    <row r="75" spans="1:33" x14ac:dyDescent="0.3">
      <c r="A75">
        <f t="shared" si="14"/>
        <v>102</v>
      </c>
      <c r="B75">
        <f t="shared" si="15"/>
        <v>23</v>
      </c>
      <c r="C75">
        <v>91629</v>
      </c>
      <c r="D75" t="s">
        <v>18</v>
      </c>
      <c r="E75" t="s">
        <v>86</v>
      </c>
      <c r="F75" t="s">
        <v>92</v>
      </c>
      <c r="G75" t="s">
        <v>112</v>
      </c>
      <c r="H75" t="s">
        <v>30</v>
      </c>
      <c r="I75" t="s">
        <v>123</v>
      </c>
      <c r="J75" t="str">
        <f t="shared" ca="1" si="16"/>
        <v>NTR</v>
      </c>
      <c r="K75" t="s">
        <v>20</v>
      </c>
      <c r="L75" t="s">
        <v>20</v>
      </c>
      <c r="M75" t="s">
        <v>360</v>
      </c>
      <c r="N75">
        <v>12271</v>
      </c>
      <c r="P75" t="s">
        <v>82</v>
      </c>
      <c r="R75" t="s">
        <v>269</v>
      </c>
      <c r="S75" t="s">
        <v>23</v>
      </c>
      <c r="T75" t="s">
        <v>22</v>
      </c>
      <c r="U75" t="s">
        <v>25</v>
      </c>
      <c r="V75" t="s">
        <v>26</v>
      </c>
      <c r="W75" t="s">
        <v>272</v>
      </c>
      <c r="X75" t="s">
        <v>20</v>
      </c>
      <c r="Z75" s="2">
        <v>42675.623761574076</v>
      </c>
      <c r="AA75" s="2">
        <v>42755.023877314816</v>
      </c>
      <c r="AC75">
        <v>2</v>
      </c>
      <c r="AD75" t="str">
        <f t="shared" ca="1" si="17"/>
        <v>NTR</v>
      </c>
      <c r="AE75" t="str">
        <f t="shared" ca="1" si="18"/>
        <v>NoTarg</v>
      </c>
      <c r="AF75" t="str">
        <f t="shared" ca="1" si="19"/>
        <v>NoWaive</v>
      </c>
      <c r="AG75" t="str">
        <f t="shared" ca="1" si="20"/>
        <v>NTR</v>
      </c>
    </row>
    <row r="76" spans="1:33" x14ac:dyDescent="0.3">
      <c r="A76">
        <f t="shared" si="14"/>
        <v>100</v>
      </c>
      <c r="B76">
        <f t="shared" si="15"/>
        <v>6</v>
      </c>
      <c r="C76">
        <v>91764</v>
      </c>
      <c r="D76" t="s">
        <v>141</v>
      </c>
      <c r="E76" t="s">
        <v>86</v>
      </c>
      <c r="F76" t="s">
        <v>92</v>
      </c>
      <c r="G76" t="s">
        <v>184</v>
      </c>
      <c r="H76" t="s">
        <v>81</v>
      </c>
      <c r="I76" t="s">
        <v>123</v>
      </c>
      <c r="J76" t="str">
        <f t="shared" ca="1" si="16"/>
        <v>NTR</v>
      </c>
      <c r="K76" t="s">
        <v>20</v>
      </c>
      <c r="L76" t="s">
        <v>20</v>
      </c>
      <c r="M76" t="s">
        <v>361</v>
      </c>
      <c r="P76" t="s">
        <v>82</v>
      </c>
      <c r="R76" t="s">
        <v>269</v>
      </c>
      <c r="S76" t="s">
        <v>51</v>
      </c>
      <c r="T76" t="s">
        <v>35</v>
      </c>
      <c r="U76" t="s">
        <v>82</v>
      </c>
      <c r="V76" t="s">
        <v>54</v>
      </c>
      <c r="W76" t="s">
        <v>272</v>
      </c>
      <c r="X76" t="s">
        <v>20</v>
      </c>
      <c r="Z76" s="2">
        <v>42677.218807870369</v>
      </c>
      <c r="AA76" s="2">
        <v>42773.969467592593</v>
      </c>
      <c r="AB76" t="s">
        <v>143</v>
      </c>
      <c r="AC76">
        <v>2</v>
      </c>
      <c r="AD76" t="str">
        <f t="shared" ca="1" si="17"/>
        <v>NTR</v>
      </c>
      <c r="AE76" t="str">
        <f t="shared" ca="1" si="18"/>
        <v>NoTarg</v>
      </c>
      <c r="AF76" t="str">
        <f t="shared" ca="1" si="19"/>
        <v>NoWaive</v>
      </c>
      <c r="AG76" t="str">
        <f t="shared" ca="1" si="20"/>
        <v>NTR</v>
      </c>
    </row>
    <row r="77" spans="1:33" x14ac:dyDescent="0.3">
      <c r="A77">
        <f t="shared" si="14"/>
        <v>95</v>
      </c>
      <c r="B77">
        <f t="shared" si="15"/>
        <v>23</v>
      </c>
      <c r="C77">
        <v>91994</v>
      </c>
      <c r="D77" t="s">
        <v>85</v>
      </c>
      <c r="E77" t="s">
        <v>86</v>
      </c>
      <c r="F77" t="s">
        <v>87</v>
      </c>
      <c r="G77" t="s">
        <v>184</v>
      </c>
      <c r="H77" t="s">
        <v>81</v>
      </c>
      <c r="I77" t="s">
        <v>123</v>
      </c>
      <c r="J77" t="str">
        <f t="shared" ca="1" si="16"/>
        <v>NTR</v>
      </c>
      <c r="K77" t="s">
        <v>20</v>
      </c>
      <c r="L77" t="s">
        <v>20</v>
      </c>
      <c r="M77" t="s">
        <v>362</v>
      </c>
      <c r="P77" t="s">
        <v>82</v>
      </c>
      <c r="R77" t="s">
        <v>269</v>
      </c>
      <c r="S77" t="s">
        <v>23</v>
      </c>
      <c r="T77" t="s">
        <v>22</v>
      </c>
      <c r="U77" t="s">
        <v>82</v>
      </c>
      <c r="V77" t="s">
        <v>54</v>
      </c>
      <c r="W77" t="s">
        <v>272</v>
      </c>
      <c r="X77" t="s">
        <v>20</v>
      </c>
      <c r="Z77" s="2">
        <v>42682.225185185183</v>
      </c>
      <c r="AA77" s="2">
        <v>42755.034074074072</v>
      </c>
      <c r="AC77">
        <v>3</v>
      </c>
      <c r="AD77" t="str">
        <f t="shared" ca="1" si="17"/>
        <v>NTR</v>
      </c>
      <c r="AE77" t="str">
        <f t="shared" ca="1" si="18"/>
        <v>NoTarg</v>
      </c>
      <c r="AF77" t="str">
        <f t="shared" ca="1" si="19"/>
        <v>NoWaive</v>
      </c>
      <c r="AG77" t="str">
        <f t="shared" ca="1" si="20"/>
        <v>NTR</v>
      </c>
    </row>
    <row r="78" spans="1:33" x14ac:dyDescent="0.3">
      <c r="A78">
        <f t="shared" si="14"/>
        <v>23</v>
      </c>
      <c r="B78">
        <f t="shared" si="15"/>
        <v>5</v>
      </c>
      <c r="C78">
        <v>94835</v>
      </c>
      <c r="D78" t="s">
        <v>18</v>
      </c>
      <c r="E78" t="s">
        <v>86</v>
      </c>
      <c r="F78" t="s">
        <v>87</v>
      </c>
      <c r="G78" t="s">
        <v>112</v>
      </c>
      <c r="H78" t="s">
        <v>30</v>
      </c>
      <c r="I78" t="s">
        <v>123</v>
      </c>
      <c r="J78" t="str">
        <f t="shared" ca="1" si="16"/>
        <v>NTR</v>
      </c>
      <c r="K78" t="s">
        <v>20</v>
      </c>
      <c r="L78" t="s">
        <v>20</v>
      </c>
      <c r="M78" t="s">
        <v>363</v>
      </c>
      <c r="N78">
        <v>13183</v>
      </c>
      <c r="O78" t="s">
        <v>213</v>
      </c>
      <c r="P78" t="s">
        <v>82</v>
      </c>
      <c r="R78" t="s">
        <v>269</v>
      </c>
      <c r="S78" t="s">
        <v>36</v>
      </c>
      <c r="T78" t="s">
        <v>35</v>
      </c>
      <c r="U78" t="s">
        <v>190</v>
      </c>
      <c r="V78" t="s">
        <v>26</v>
      </c>
      <c r="W78" t="s">
        <v>272</v>
      </c>
      <c r="X78" t="s">
        <v>103</v>
      </c>
      <c r="Z78" s="2">
        <v>42755.484872685185</v>
      </c>
      <c r="AA78" s="2">
        <v>42774.014837962961</v>
      </c>
      <c r="AC78">
        <v>1</v>
      </c>
      <c r="AD78" t="str">
        <f t="shared" ca="1" si="17"/>
        <v>NTR</v>
      </c>
      <c r="AE78" t="str">
        <f t="shared" ca="1" si="18"/>
        <v>NoTarg</v>
      </c>
      <c r="AF78" t="str">
        <f t="shared" ca="1" si="19"/>
        <v>NoWaive</v>
      </c>
      <c r="AG78" t="str">
        <f t="shared" ca="1" si="20"/>
        <v>NTR</v>
      </c>
    </row>
    <row r="79" spans="1:33" x14ac:dyDescent="0.3">
      <c r="A79">
        <f t="shared" si="14"/>
        <v>16</v>
      </c>
      <c r="B79">
        <f t="shared" si="15"/>
        <v>5</v>
      </c>
      <c r="C79">
        <v>95135</v>
      </c>
      <c r="D79" t="s">
        <v>118</v>
      </c>
      <c r="E79" t="s">
        <v>86</v>
      </c>
      <c r="F79" t="s">
        <v>135</v>
      </c>
      <c r="G79" t="s">
        <v>184</v>
      </c>
      <c r="H79" t="s">
        <v>247</v>
      </c>
      <c r="I79" t="s">
        <v>123</v>
      </c>
      <c r="J79" t="str">
        <f t="shared" ca="1" si="16"/>
        <v>NTR</v>
      </c>
      <c r="K79" t="s">
        <v>20</v>
      </c>
      <c r="L79" t="s">
        <v>20</v>
      </c>
      <c r="M79" t="s">
        <v>364</v>
      </c>
      <c r="O79" t="s">
        <v>212</v>
      </c>
      <c r="P79" t="s">
        <v>82</v>
      </c>
      <c r="R79" t="s">
        <v>269</v>
      </c>
      <c r="S79" t="s">
        <v>36</v>
      </c>
      <c r="T79" t="s">
        <v>35</v>
      </c>
      <c r="U79" t="s">
        <v>29</v>
      </c>
      <c r="V79" t="s">
        <v>44</v>
      </c>
      <c r="W79" t="s">
        <v>272</v>
      </c>
      <c r="X79" t="s">
        <v>20</v>
      </c>
      <c r="Z79" s="2">
        <v>42762.388159722221</v>
      </c>
      <c r="AA79" s="2">
        <v>42774.020821759259</v>
      </c>
      <c r="AB79" t="s">
        <v>214</v>
      </c>
      <c r="AC79">
        <v>1</v>
      </c>
      <c r="AD79" t="str">
        <f t="shared" ca="1" si="17"/>
        <v>NTR</v>
      </c>
      <c r="AE79" t="str">
        <f t="shared" ca="1" si="18"/>
        <v>NoTarg</v>
      </c>
      <c r="AF79" t="str">
        <f t="shared" ca="1" si="19"/>
        <v>NoWaive</v>
      </c>
      <c r="AG79" t="str">
        <f t="shared" ca="1" si="20"/>
        <v>NTR</v>
      </c>
    </row>
    <row r="80" spans="1:33" x14ac:dyDescent="0.3">
      <c r="A80">
        <f t="shared" si="14"/>
        <v>12</v>
      </c>
      <c r="B80">
        <f t="shared" si="15"/>
        <v>12</v>
      </c>
      <c r="C80">
        <v>95338</v>
      </c>
      <c r="D80" t="s">
        <v>89</v>
      </c>
      <c r="E80" t="s">
        <v>86</v>
      </c>
      <c r="F80" t="s">
        <v>92</v>
      </c>
      <c r="G80" t="s">
        <v>184</v>
      </c>
      <c r="H80" t="s">
        <v>81</v>
      </c>
      <c r="I80" t="s">
        <v>123</v>
      </c>
      <c r="J80" t="str">
        <f t="shared" ca="1" si="16"/>
        <v>NTR</v>
      </c>
      <c r="K80" t="s">
        <v>20</v>
      </c>
      <c r="L80" t="s">
        <v>20</v>
      </c>
      <c r="M80" t="s">
        <v>365</v>
      </c>
      <c r="P80" t="s">
        <v>82</v>
      </c>
      <c r="R80" t="s">
        <v>269</v>
      </c>
      <c r="S80" t="s">
        <v>23</v>
      </c>
      <c r="T80" t="s">
        <v>39</v>
      </c>
      <c r="U80" t="s">
        <v>82</v>
      </c>
      <c r="V80" t="s">
        <v>95</v>
      </c>
      <c r="W80" t="s">
        <v>272</v>
      </c>
      <c r="X80" t="s">
        <v>20</v>
      </c>
      <c r="Z80" s="2">
        <v>42767.689849537041</v>
      </c>
      <c r="AA80" s="2">
        <v>42767.689849537041</v>
      </c>
      <c r="AC80">
        <v>1</v>
      </c>
      <c r="AD80" t="str">
        <f t="shared" ca="1" si="17"/>
        <v>NTR</v>
      </c>
      <c r="AE80" t="str">
        <f t="shared" ca="1" si="18"/>
        <v>NoTarg</v>
      </c>
      <c r="AF80" t="str">
        <f t="shared" ca="1" si="19"/>
        <v>NoWaive</v>
      </c>
      <c r="AG80" t="str">
        <f t="shared" ca="1" si="20"/>
        <v>NTR</v>
      </c>
    </row>
    <row r="81" spans="1:33" x14ac:dyDescent="0.3">
      <c r="A81">
        <f t="shared" si="14"/>
        <v>3</v>
      </c>
      <c r="B81">
        <f t="shared" si="15"/>
        <v>3</v>
      </c>
      <c r="C81">
        <v>95743</v>
      </c>
      <c r="D81" t="s">
        <v>91</v>
      </c>
      <c r="E81" t="s">
        <v>86</v>
      </c>
      <c r="F81" t="s">
        <v>266</v>
      </c>
      <c r="G81" t="s">
        <v>184</v>
      </c>
      <c r="H81" t="s">
        <v>81</v>
      </c>
      <c r="I81" t="s">
        <v>123</v>
      </c>
      <c r="J81" t="str">
        <f t="shared" ca="1" si="16"/>
        <v>NTR</v>
      </c>
      <c r="K81" t="s">
        <v>20</v>
      </c>
      <c r="L81" t="s">
        <v>20</v>
      </c>
      <c r="M81" t="s">
        <v>366</v>
      </c>
      <c r="P81" t="s">
        <v>82</v>
      </c>
      <c r="R81" t="s">
        <v>269</v>
      </c>
      <c r="S81" t="s">
        <v>51</v>
      </c>
      <c r="T81" t="s">
        <v>39</v>
      </c>
      <c r="U81" t="s">
        <v>82</v>
      </c>
      <c r="V81" t="s">
        <v>54</v>
      </c>
      <c r="W81" t="s">
        <v>272</v>
      </c>
      <c r="X81" t="s">
        <v>103</v>
      </c>
      <c r="Z81" s="2">
        <v>42776.651666666665</v>
      </c>
      <c r="AA81" s="2">
        <v>42776.659502314818</v>
      </c>
      <c r="AC81">
        <v>1</v>
      </c>
      <c r="AD81" t="str">
        <f t="shared" ca="1" si="17"/>
        <v>NTR</v>
      </c>
      <c r="AE81" t="str">
        <f t="shared" ca="1" si="18"/>
        <v>NoTarg</v>
      </c>
      <c r="AF81" t="str">
        <f t="shared" ca="1" si="19"/>
        <v>NoWaive</v>
      </c>
      <c r="AG81" t="str">
        <f t="shared" ca="1" si="20"/>
        <v>NTR</v>
      </c>
    </row>
    <row r="82" spans="1:33" x14ac:dyDescent="0.3">
      <c r="A82">
        <f t="shared" si="14"/>
        <v>0</v>
      </c>
      <c r="B82">
        <f t="shared" si="15"/>
        <v>0</v>
      </c>
      <c r="C82">
        <v>95798</v>
      </c>
      <c r="D82" t="s">
        <v>267</v>
      </c>
      <c r="E82" t="s">
        <v>86</v>
      </c>
      <c r="F82" t="s">
        <v>266</v>
      </c>
      <c r="G82" t="s">
        <v>112</v>
      </c>
      <c r="H82" t="s">
        <v>24</v>
      </c>
      <c r="I82" t="s">
        <v>123</v>
      </c>
      <c r="J82" t="str">
        <f t="shared" ca="1" si="16"/>
        <v>NTR</v>
      </c>
      <c r="K82" t="s">
        <v>20</v>
      </c>
      <c r="L82" t="s">
        <v>20</v>
      </c>
      <c r="M82" t="s">
        <v>367</v>
      </c>
      <c r="P82" t="s">
        <v>82</v>
      </c>
      <c r="R82" t="s">
        <v>269</v>
      </c>
      <c r="S82" t="s">
        <v>23</v>
      </c>
      <c r="T82" t="s">
        <v>22</v>
      </c>
      <c r="U82" t="s">
        <v>82</v>
      </c>
      <c r="V82" t="s">
        <v>67</v>
      </c>
      <c r="W82" t="s">
        <v>272</v>
      </c>
      <c r="X82" t="s">
        <v>20</v>
      </c>
      <c r="Z82" s="2">
        <v>42779.3596875</v>
      </c>
      <c r="AA82" s="2">
        <v>42779.3596875</v>
      </c>
      <c r="AC82">
        <v>1</v>
      </c>
      <c r="AD82" t="str">
        <f t="shared" ca="1" si="17"/>
        <v>NTR</v>
      </c>
      <c r="AE82" t="str">
        <f t="shared" ca="1" si="18"/>
        <v>NoTarg</v>
      </c>
      <c r="AF82" t="str">
        <f t="shared" ca="1" si="19"/>
        <v>NoWaive</v>
      </c>
      <c r="AG82" t="str">
        <f t="shared" ca="1" si="20"/>
        <v>NTR</v>
      </c>
    </row>
    <row r="83" spans="1:33" x14ac:dyDescent="0.3">
      <c r="A83">
        <f t="shared" si="14"/>
        <v>37</v>
      </c>
      <c r="B83">
        <f t="shared" si="15"/>
        <v>23</v>
      </c>
      <c r="C83">
        <v>94268</v>
      </c>
      <c r="D83" t="s">
        <v>181</v>
      </c>
      <c r="E83" t="s">
        <v>55</v>
      </c>
      <c r="F83" t="s">
        <v>182</v>
      </c>
      <c r="G83" t="s">
        <v>112</v>
      </c>
      <c r="H83" t="s">
        <v>30</v>
      </c>
      <c r="I83" t="s">
        <v>123</v>
      </c>
      <c r="J83" t="str">
        <f t="shared" ca="1" si="16"/>
        <v>NTR</v>
      </c>
      <c r="K83" t="s">
        <v>20</v>
      </c>
      <c r="L83" t="s">
        <v>20</v>
      </c>
      <c r="M83" t="s">
        <v>368</v>
      </c>
      <c r="N83">
        <v>12452</v>
      </c>
      <c r="P83" t="s">
        <v>82</v>
      </c>
      <c r="R83" t="s">
        <v>269</v>
      </c>
      <c r="S83" t="s">
        <v>36</v>
      </c>
      <c r="T83" t="s">
        <v>35</v>
      </c>
      <c r="U83" t="s">
        <v>25</v>
      </c>
      <c r="V83" t="s">
        <v>26</v>
      </c>
      <c r="W83" t="s">
        <v>218</v>
      </c>
      <c r="X83" t="s">
        <v>20</v>
      </c>
      <c r="Z83" s="2">
        <v>42741.246898148151</v>
      </c>
      <c r="AA83" s="2">
        <v>42755.022685185184</v>
      </c>
      <c r="AC83">
        <v>3</v>
      </c>
      <c r="AD83" t="str">
        <f t="shared" ca="1" si="17"/>
        <v>NTR</v>
      </c>
      <c r="AE83" t="str">
        <f t="shared" ca="1" si="18"/>
        <v>NoTarg</v>
      </c>
      <c r="AF83" t="str">
        <f t="shared" ca="1" si="19"/>
        <v>NoWaive</v>
      </c>
      <c r="AG83" t="str">
        <f t="shared" ca="1" si="20"/>
        <v>NTR</v>
      </c>
    </row>
    <row r="84" spans="1:33" x14ac:dyDescent="0.3">
      <c r="A84">
        <f t="shared" si="14"/>
        <v>25</v>
      </c>
      <c r="B84">
        <f t="shared" si="15"/>
        <v>5</v>
      </c>
      <c r="C84">
        <v>94695</v>
      </c>
      <c r="D84" t="s">
        <v>181</v>
      </c>
      <c r="E84" t="s">
        <v>55</v>
      </c>
      <c r="F84" t="s">
        <v>182</v>
      </c>
      <c r="G84" t="s">
        <v>184</v>
      </c>
      <c r="H84" t="s">
        <v>245</v>
      </c>
      <c r="I84" t="s">
        <v>123</v>
      </c>
      <c r="J84" t="str">
        <f t="shared" ca="1" si="16"/>
        <v>NTR</v>
      </c>
      <c r="K84" t="s">
        <v>20</v>
      </c>
      <c r="L84" t="s">
        <v>20</v>
      </c>
      <c r="M84" t="s">
        <v>369</v>
      </c>
      <c r="N84">
        <v>12452</v>
      </c>
      <c r="P84" t="s">
        <v>82</v>
      </c>
      <c r="R84" t="s">
        <v>269</v>
      </c>
      <c r="S84" t="s">
        <v>36</v>
      </c>
      <c r="T84" t="s">
        <v>35</v>
      </c>
      <c r="U84" t="s">
        <v>190</v>
      </c>
      <c r="V84" t="s">
        <v>26</v>
      </c>
      <c r="W84" t="s">
        <v>218</v>
      </c>
      <c r="X84" t="s">
        <v>20</v>
      </c>
      <c r="Z84" s="2">
        <v>42753.19122685185</v>
      </c>
      <c r="AA84" s="2">
        <v>42774.037997685184</v>
      </c>
      <c r="AC84">
        <v>4</v>
      </c>
      <c r="AD84" t="str">
        <f t="shared" ca="1" si="17"/>
        <v>NTR</v>
      </c>
      <c r="AE84" t="str">
        <f t="shared" ca="1" si="18"/>
        <v>NoTarg</v>
      </c>
      <c r="AF84" t="str">
        <f t="shared" ca="1" si="19"/>
        <v>NoWaive</v>
      </c>
      <c r="AG84" t="str">
        <f t="shared" ca="1" si="20"/>
        <v>NTR</v>
      </c>
    </row>
    <row r="85" spans="1:33" x14ac:dyDescent="0.3">
      <c r="A85">
        <f t="shared" si="14"/>
        <v>13</v>
      </c>
      <c r="B85">
        <f t="shared" si="15"/>
        <v>5</v>
      </c>
      <c r="C85">
        <v>95184</v>
      </c>
      <c r="D85" t="s">
        <v>218</v>
      </c>
      <c r="E85" t="s">
        <v>55</v>
      </c>
      <c r="F85" t="s">
        <v>182</v>
      </c>
      <c r="G85" t="s">
        <v>184</v>
      </c>
      <c r="H85" t="s">
        <v>245</v>
      </c>
      <c r="I85" t="s">
        <v>123</v>
      </c>
      <c r="J85" t="str">
        <f t="shared" ca="1" si="16"/>
        <v>NTR</v>
      </c>
      <c r="K85" t="s">
        <v>20</v>
      </c>
      <c r="L85" t="s">
        <v>276</v>
      </c>
      <c r="M85" t="s">
        <v>370</v>
      </c>
      <c r="P85" t="s">
        <v>82</v>
      </c>
      <c r="R85" t="s">
        <v>269</v>
      </c>
      <c r="S85" t="s">
        <v>36</v>
      </c>
      <c r="T85" t="s">
        <v>22</v>
      </c>
      <c r="U85" t="s">
        <v>29</v>
      </c>
      <c r="V85" t="s">
        <v>44</v>
      </c>
      <c r="W85" t="s">
        <v>181</v>
      </c>
      <c r="X85" t="s">
        <v>103</v>
      </c>
      <c r="Z85" s="2">
        <v>42765.308599537035</v>
      </c>
      <c r="AA85" s="2">
        <v>42774.117118055554</v>
      </c>
      <c r="AC85">
        <v>4</v>
      </c>
      <c r="AD85" t="str">
        <f t="shared" ca="1" si="17"/>
        <v>NTR</v>
      </c>
      <c r="AE85" t="str">
        <f t="shared" ca="1" si="18"/>
        <v>NoTarg</v>
      </c>
      <c r="AF85" t="str">
        <f t="shared" ca="1" si="19"/>
        <v>NoWaive</v>
      </c>
      <c r="AG85" t="str">
        <f t="shared" ca="1" si="20"/>
        <v>NTR</v>
      </c>
    </row>
    <row r="86" spans="1:33" x14ac:dyDescent="0.3">
      <c r="A86">
        <f t="shared" si="14"/>
        <v>11</v>
      </c>
      <c r="B86">
        <f t="shared" si="15"/>
        <v>5</v>
      </c>
      <c r="C86">
        <v>95373</v>
      </c>
      <c r="D86" t="s">
        <v>218</v>
      </c>
      <c r="E86" t="s">
        <v>55</v>
      </c>
      <c r="F86" t="s">
        <v>182</v>
      </c>
      <c r="G86" t="s">
        <v>94</v>
      </c>
      <c r="H86" t="s">
        <v>247</v>
      </c>
      <c r="I86" t="s">
        <v>123</v>
      </c>
      <c r="J86" t="str">
        <f t="shared" ca="1" si="16"/>
        <v>NTR</v>
      </c>
      <c r="K86" t="s">
        <v>20</v>
      </c>
      <c r="L86" t="s">
        <v>20</v>
      </c>
      <c r="M86" t="s">
        <v>371</v>
      </c>
      <c r="P86" t="s">
        <v>82</v>
      </c>
      <c r="R86" t="s">
        <v>269</v>
      </c>
      <c r="S86" t="s">
        <v>23</v>
      </c>
      <c r="T86" t="s">
        <v>22</v>
      </c>
      <c r="U86" t="s">
        <v>29</v>
      </c>
      <c r="V86" t="s">
        <v>44</v>
      </c>
      <c r="W86" t="s">
        <v>218</v>
      </c>
      <c r="X86" t="s">
        <v>20</v>
      </c>
      <c r="Z86" s="2">
        <v>42768.238217592596</v>
      </c>
      <c r="AA86" s="2">
        <v>42774.020324074074</v>
      </c>
      <c r="AC86">
        <v>2</v>
      </c>
      <c r="AD86" t="str">
        <f t="shared" ca="1" si="17"/>
        <v>NTR</v>
      </c>
      <c r="AE86" t="str">
        <f t="shared" ca="1" si="18"/>
        <v>NoTarg</v>
      </c>
      <c r="AF86" t="str">
        <f t="shared" ca="1" si="19"/>
        <v>NoWaive</v>
      </c>
      <c r="AG86" t="str">
        <f t="shared" ca="1" si="20"/>
        <v>NTR</v>
      </c>
    </row>
    <row r="87" spans="1:33" x14ac:dyDescent="0.3">
      <c r="A87">
        <f t="shared" si="14"/>
        <v>0</v>
      </c>
      <c r="B87">
        <f t="shared" si="15"/>
        <v>0</v>
      </c>
      <c r="C87">
        <v>95780</v>
      </c>
      <c r="D87" t="s">
        <v>217</v>
      </c>
      <c r="E87" t="s">
        <v>55</v>
      </c>
      <c r="F87" t="s">
        <v>182</v>
      </c>
      <c r="G87" t="s">
        <v>184</v>
      </c>
      <c r="H87" t="s">
        <v>245</v>
      </c>
      <c r="I87" t="s">
        <v>123</v>
      </c>
      <c r="J87" t="str">
        <f t="shared" ca="1" si="16"/>
        <v>NTR</v>
      </c>
      <c r="K87" t="s">
        <v>20</v>
      </c>
      <c r="L87" t="s">
        <v>20</v>
      </c>
      <c r="M87" t="s">
        <v>372</v>
      </c>
      <c r="P87" t="s">
        <v>82</v>
      </c>
      <c r="R87" t="s">
        <v>269</v>
      </c>
      <c r="S87" t="s">
        <v>23</v>
      </c>
      <c r="T87" t="s">
        <v>22</v>
      </c>
      <c r="U87" t="s">
        <v>29</v>
      </c>
      <c r="V87" t="s">
        <v>44</v>
      </c>
      <c r="W87" t="s">
        <v>218</v>
      </c>
      <c r="X87" t="s">
        <v>20</v>
      </c>
      <c r="Z87" s="2">
        <v>42779.104201388887</v>
      </c>
      <c r="AA87" s="2">
        <v>42779.528344907405</v>
      </c>
      <c r="AC87">
        <v>2</v>
      </c>
      <c r="AD87" t="str">
        <f t="shared" ca="1" si="17"/>
        <v>NTR</v>
      </c>
      <c r="AE87" t="str">
        <f t="shared" ca="1" si="18"/>
        <v>NoTarg</v>
      </c>
      <c r="AF87" t="str">
        <f t="shared" ca="1" si="19"/>
        <v>NoWaive</v>
      </c>
      <c r="AG87" t="str">
        <f t="shared" ca="1" si="20"/>
        <v>NTR</v>
      </c>
    </row>
    <row r="88" spans="1:33" x14ac:dyDescent="0.3">
      <c r="A88">
        <f t="shared" si="14"/>
        <v>42163</v>
      </c>
      <c r="B88">
        <f t="shared" si="15"/>
        <v>42163</v>
      </c>
      <c r="I88" t="s">
        <v>123</v>
      </c>
      <c r="J88" t="str">
        <f t="shared" ca="1" si="16"/>
        <v>NTR</v>
      </c>
      <c r="N88" t="s">
        <v>123</v>
      </c>
      <c r="O88" t="s">
        <v>123</v>
      </c>
      <c r="R88" s="2"/>
      <c r="S88" s="2"/>
      <c r="AD88" t="str">
        <f t="shared" ca="1" si="17"/>
        <v>NTR</v>
      </c>
      <c r="AE88" t="str">
        <f t="shared" ca="1" si="18"/>
        <v>NoTarg</v>
      </c>
      <c r="AF88" t="str">
        <f t="shared" ca="1" si="19"/>
        <v>NoWaive</v>
      </c>
      <c r="AG88" t="str">
        <f t="shared" ca="1" si="20"/>
        <v>NTR</v>
      </c>
    </row>
    <row r="89" spans="1:33" x14ac:dyDescent="0.3">
      <c r="A89">
        <f t="shared" si="14"/>
        <v>42163</v>
      </c>
      <c r="B89">
        <f t="shared" si="15"/>
        <v>42163</v>
      </c>
      <c r="I89" t="s">
        <v>123</v>
      </c>
      <c r="J89" t="str">
        <f t="shared" ca="1" si="16"/>
        <v>NTR</v>
      </c>
      <c r="N89" t="s">
        <v>123</v>
      </c>
      <c r="O89" t="s">
        <v>123</v>
      </c>
      <c r="R89" s="2"/>
      <c r="S89" s="2"/>
      <c r="AD89" t="str">
        <f t="shared" ca="1" si="17"/>
        <v>NTR</v>
      </c>
      <c r="AE89" t="str">
        <f t="shared" ca="1" si="18"/>
        <v>NoTarg</v>
      </c>
      <c r="AF89" t="str">
        <f t="shared" ca="1" si="19"/>
        <v>NoWaive</v>
      </c>
      <c r="AG89" t="str">
        <f t="shared" ca="1" si="20"/>
        <v>NTR</v>
      </c>
    </row>
    <row r="90" spans="1:33" x14ac:dyDescent="0.3">
      <c r="A90">
        <f t="shared" si="14"/>
        <v>42163</v>
      </c>
      <c r="B90">
        <f t="shared" si="15"/>
        <v>42163</v>
      </c>
      <c r="I90" t="s">
        <v>123</v>
      </c>
      <c r="J90" t="str">
        <f t="shared" ca="1" si="16"/>
        <v>NTR</v>
      </c>
      <c r="N90" t="s">
        <v>123</v>
      </c>
      <c r="O90" t="s">
        <v>123</v>
      </c>
      <c r="R90" s="2"/>
      <c r="S90" s="2"/>
      <c r="AD90" t="str">
        <f t="shared" ca="1" si="17"/>
        <v>NTR</v>
      </c>
      <c r="AE90" t="str">
        <f t="shared" ca="1" si="18"/>
        <v>NoTarg</v>
      </c>
      <c r="AF90" t="str">
        <f t="shared" ca="1" si="19"/>
        <v>NoWaive</v>
      </c>
      <c r="AG90" t="str">
        <f t="shared" ca="1" si="20"/>
        <v>NTR</v>
      </c>
    </row>
    <row r="91" spans="1:33" x14ac:dyDescent="0.3">
      <c r="I91" t="s">
        <v>123</v>
      </c>
      <c r="J91" t="str">
        <f t="shared" ca="1" si="16"/>
        <v>NTR</v>
      </c>
      <c r="N91" t="s">
        <v>123</v>
      </c>
      <c r="O91" t="s">
        <v>123</v>
      </c>
      <c r="R91" s="2"/>
      <c r="S91" s="2"/>
      <c r="AD91" t="str">
        <f t="shared" ca="1" si="17"/>
        <v>NTR</v>
      </c>
      <c r="AE91" t="str">
        <f t="shared" ca="1" si="18"/>
        <v>NoTarg</v>
      </c>
      <c r="AF91" t="str">
        <f t="shared" ca="1" si="19"/>
        <v>NoWaive</v>
      </c>
      <c r="AG91" t="str">
        <f t="shared" ca="1" si="20"/>
        <v>NTR</v>
      </c>
    </row>
    <row r="92" spans="1:33" x14ac:dyDescent="0.3">
      <c r="I92" t="s">
        <v>123</v>
      </c>
      <c r="J92" t="str">
        <f t="shared" ca="1" si="16"/>
        <v>NTR</v>
      </c>
      <c r="N92" t="s">
        <v>123</v>
      </c>
      <c r="O92" t="s">
        <v>123</v>
      </c>
      <c r="R92" s="2"/>
      <c r="S92" s="2"/>
      <c r="AD92" t="str">
        <f t="shared" ca="1" si="17"/>
        <v>NTR</v>
      </c>
      <c r="AE92" t="str">
        <f t="shared" ca="1" si="18"/>
        <v>NoTarg</v>
      </c>
      <c r="AF92" t="str">
        <f t="shared" ca="1" si="19"/>
        <v>NoWaive</v>
      </c>
      <c r="AG92" t="str">
        <f t="shared" ca="1" si="20"/>
        <v>NTR</v>
      </c>
    </row>
    <row r="93" spans="1:33" x14ac:dyDescent="0.3">
      <c r="I93" t="s">
        <v>123</v>
      </c>
      <c r="J93" t="str">
        <f t="shared" ca="1" si="16"/>
        <v>NTR</v>
      </c>
      <c r="N93" t="s">
        <v>123</v>
      </c>
      <c r="O93" t="s">
        <v>123</v>
      </c>
      <c r="R93" s="2"/>
      <c r="S93" s="2"/>
      <c r="AD93" t="str">
        <f t="shared" ca="1" si="17"/>
        <v>NTR</v>
      </c>
      <c r="AE93" t="str">
        <f t="shared" ca="1" si="18"/>
        <v>NoTarg</v>
      </c>
      <c r="AF93" t="str">
        <f t="shared" ca="1" si="19"/>
        <v>NoWaive</v>
      </c>
      <c r="AG93" t="str">
        <f t="shared" ca="1" si="20"/>
        <v>NTR</v>
      </c>
    </row>
    <row r="94" spans="1:33" x14ac:dyDescent="0.3">
      <c r="I94" t="s">
        <v>123</v>
      </c>
      <c r="N94" t="s">
        <v>123</v>
      </c>
      <c r="O94" t="s">
        <v>123</v>
      </c>
      <c r="R94" s="2"/>
      <c r="S94" s="2"/>
    </row>
    <row r="95" spans="1:33" x14ac:dyDescent="0.3">
      <c r="I95" t="s">
        <v>123</v>
      </c>
      <c r="N95" t="s">
        <v>123</v>
      </c>
      <c r="O95" t="s">
        <v>123</v>
      </c>
      <c r="R95" s="2"/>
      <c r="S95" s="2"/>
    </row>
    <row r="96" spans="1:33" x14ac:dyDescent="0.3">
      <c r="R96" s="2"/>
      <c r="S96" s="2"/>
    </row>
    <row r="97" spans="2:19" x14ac:dyDescent="0.3">
      <c r="R97" s="2"/>
      <c r="S97" s="2"/>
    </row>
    <row r="98" spans="2:19" x14ac:dyDescent="0.3">
      <c r="R98" s="2"/>
      <c r="S98" s="2"/>
    </row>
    <row r="99" spans="2:19" x14ac:dyDescent="0.3">
      <c r="R99" s="2"/>
      <c r="S99" s="2"/>
    </row>
    <row r="100" spans="2:19" x14ac:dyDescent="0.3">
      <c r="R100" s="2"/>
      <c r="S100" s="2"/>
    </row>
    <row r="103" spans="2:19" x14ac:dyDescent="0.3">
      <c r="B103">
        <f>SUBTOTAL(3,C2:C101)</f>
        <v>86</v>
      </c>
      <c r="J103" t="s">
        <v>374</v>
      </c>
    </row>
    <row r="104" spans="2:19" x14ac:dyDescent="0.3">
      <c r="F104" t="s">
        <v>153</v>
      </c>
      <c r="G104" t="str">
        <f>CONCATENATE(MID($J$103,11,5), " Report")</f>
        <v>02-10 Report</v>
      </c>
      <c r="J104" s="6">
        <v>42779</v>
      </c>
    </row>
    <row r="105" spans="2:19" x14ac:dyDescent="0.3">
      <c r="E105" t="s">
        <v>150</v>
      </c>
      <c r="F105">
        <f ca="1">COUNTIFS(J2:J81,"=NTR")</f>
        <v>80</v>
      </c>
      <c r="G105" t="e">
        <f t="shared" ref="G105:G111" ca="1" si="21">INDIRECT("'" &amp; $J$103 &amp; "'!$f" &amp; ROW())</f>
        <v>#REF!</v>
      </c>
      <c r="J105" s="7">
        <f ca="1">TODAY()</f>
        <v>42902</v>
      </c>
    </row>
    <row r="106" spans="2:19" x14ac:dyDescent="0.3">
      <c r="E106" t="s">
        <v>151</v>
      </c>
      <c r="F106">
        <f>COUNTIFS(A2:A81,"&lt;3")</f>
        <v>11</v>
      </c>
      <c r="G106" t="e">
        <f t="shared" ca="1" si="21"/>
        <v>#REF!</v>
      </c>
      <c r="J106" s="7"/>
    </row>
    <row r="107" spans="2:19" x14ac:dyDescent="0.3">
      <c r="E107" t="s">
        <v>157</v>
      </c>
      <c r="F107">
        <f>COUNTIFS(B2:B81,"&gt;7",B2:B81,"&lt;400")-11</f>
        <v>6</v>
      </c>
      <c r="G107" t="e">
        <f t="shared" ca="1" si="21"/>
        <v>#REF!</v>
      </c>
    </row>
    <row r="108" spans="2:19" x14ac:dyDescent="0.3">
      <c r="E108" t="s">
        <v>152</v>
      </c>
      <c r="F108">
        <f>COUNTIFS(K2:K81,"=Waiver*")</f>
        <v>0</v>
      </c>
      <c r="G108" t="e">
        <f t="shared" ca="1" si="21"/>
        <v>#REF!</v>
      </c>
    </row>
    <row r="109" spans="2:19" x14ac:dyDescent="0.3">
      <c r="E109" t="s">
        <v>158</v>
      </c>
      <c r="F109">
        <f>COUNTA(C2:C104)</f>
        <v>86</v>
      </c>
      <c r="G109" t="e">
        <f t="shared" ca="1" si="21"/>
        <v>#REF!</v>
      </c>
      <c r="J109" t="s">
        <v>211</v>
      </c>
    </row>
    <row r="110" spans="2:19" x14ac:dyDescent="0.3">
      <c r="E110" t="s">
        <v>159</v>
      </c>
      <c r="F110">
        <v>3</v>
      </c>
      <c r="G110" t="e">
        <f t="shared" ca="1" si="21"/>
        <v>#REF!</v>
      </c>
    </row>
    <row r="111" spans="2:19" s="1" customFormat="1" x14ac:dyDescent="0.3">
      <c r="E111" s="1" t="s">
        <v>21</v>
      </c>
      <c r="F111" s="1">
        <f>COUNTIFS(M2:M81,$E111)</f>
        <v>0</v>
      </c>
      <c r="G111" s="1" t="e">
        <f t="shared" ca="1" si="21"/>
        <v>#REF!</v>
      </c>
      <c r="M111" s="10" t="s">
        <v>160</v>
      </c>
    </row>
    <row r="113" spans="4:11" s="1" customFormat="1" x14ac:dyDescent="0.3"/>
    <row r="115" spans="4:11" s="1" customFormat="1" x14ac:dyDescent="0.3">
      <c r="D115" s="1" t="s">
        <v>3</v>
      </c>
      <c r="E115" s="1" t="s">
        <v>215</v>
      </c>
      <c r="F115" s="1">
        <f>COUNTIFS(F1:F80,E115 &amp; "*")</f>
        <v>0</v>
      </c>
      <c r="G115" s="1" t="e">
        <f t="shared" ref="G115:G128" ca="1" si="22">INDIRECT("'" &amp; $J$103 &amp; "'!$f" &amp; ROW())</f>
        <v>#REF!</v>
      </c>
      <c r="J115" s="10" t="s">
        <v>239</v>
      </c>
    </row>
    <row r="116" spans="4:11" x14ac:dyDescent="0.3">
      <c r="E116" t="s">
        <v>70</v>
      </c>
      <c r="F116">
        <f>COUNTIFS(F2:F81,E116 &amp; "*")</f>
        <v>0</v>
      </c>
      <c r="G116" t="e">
        <f t="shared" ca="1" si="22"/>
        <v>#REF!</v>
      </c>
      <c r="J116" s="4" t="s">
        <v>238</v>
      </c>
    </row>
    <row r="117" spans="4:11" x14ac:dyDescent="0.3">
      <c r="E117" t="s">
        <v>45</v>
      </c>
      <c r="F117">
        <f t="shared" ref="F117:F128" si="23">COUNTIFS($F$2:$F$81,$E117)</f>
        <v>0</v>
      </c>
      <c r="G117" t="e">
        <f t="shared" ca="1" si="22"/>
        <v>#REF!</v>
      </c>
    </row>
    <row r="118" spans="4:11" x14ac:dyDescent="0.3">
      <c r="E118" t="s">
        <v>61</v>
      </c>
      <c r="F118">
        <f t="shared" si="23"/>
        <v>0</v>
      </c>
      <c r="G118" t="e">
        <f t="shared" ca="1" si="22"/>
        <v>#REF!</v>
      </c>
    </row>
    <row r="119" spans="4:11" x14ac:dyDescent="0.3">
      <c r="E119" t="s">
        <v>63</v>
      </c>
      <c r="F119">
        <f t="shared" si="23"/>
        <v>0</v>
      </c>
      <c r="G119" t="e">
        <f t="shared" ca="1" si="22"/>
        <v>#REF!</v>
      </c>
      <c r="J119" t="s">
        <v>161</v>
      </c>
    </row>
    <row r="120" spans="4:11" x14ac:dyDescent="0.3">
      <c r="E120" t="s">
        <v>132</v>
      </c>
      <c r="F120">
        <f t="shared" si="23"/>
        <v>0</v>
      </c>
      <c r="G120" t="e">
        <f t="shared" ca="1" si="22"/>
        <v>#REF!</v>
      </c>
      <c r="J120" t="s">
        <v>162</v>
      </c>
    </row>
    <row r="121" spans="4:11" x14ac:dyDescent="0.3">
      <c r="E121" t="s">
        <v>48</v>
      </c>
      <c r="F121">
        <f t="shared" si="23"/>
        <v>0</v>
      </c>
      <c r="G121" t="e">
        <f t="shared" ca="1" si="22"/>
        <v>#REF!</v>
      </c>
      <c r="J121" t="s">
        <v>163</v>
      </c>
    </row>
    <row r="122" spans="4:11" x14ac:dyDescent="0.3">
      <c r="E122" t="s">
        <v>28</v>
      </c>
      <c r="F122">
        <f t="shared" si="23"/>
        <v>0</v>
      </c>
      <c r="G122" t="e">
        <f t="shared" ca="1" si="22"/>
        <v>#REF!</v>
      </c>
      <c r="J122" t="s">
        <v>164</v>
      </c>
    </row>
    <row r="123" spans="4:11" x14ac:dyDescent="0.3">
      <c r="E123" t="s">
        <v>42</v>
      </c>
      <c r="F123">
        <f t="shared" si="23"/>
        <v>0</v>
      </c>
      <c r="G123" t="e">
        <f t="shared" ca="1" si="22"/>
        <v>#REF!</v>
      </c>
    </row>
    <row r="124" spans="4:11" x14ac:dyDescent="0.3">
      <c r="E124" t="s">
        <v>75</v>
      </c>
      <c r="F124">
        <f t="shared" si="23"/>
        <v>0</v>
      </c>
      <c r="G124" t="e">
        <f t="shared" ca="1" si="22"/>
        <v>#REF!</v>
      </c>
      <c r="J124" s="4" t="s">
        <v>176</v>
      </c>
    </row>
    <row r="125" spans="4:11" x14ac:dyDescent="0.3">
      <c r="E125" t="s">
        <v>19</v>
      </c>
      <c r="F125">
        <f t="shared" si="23"/>
        <v>0</v>
      </c>
      <c r="G125" t="e">
        <f t="shared" ca="1" si="22"/>
        <v>#REF!</v>
      </c>
    </row>
    <row r="126" spans="4:11" x14ac:dyDescent="0.3">
      <c r="E126" t="s">
        <v>86</v>
      </c>
      <c r="F126">
        <f t="shared" si="23"/>
        <v>0</v>
      </c>
      <c r="G126" t="e">
        <f t="shared" ca="1" si="22"/>
        <v>#REF!</v>
      </c>
      <c r="J126" t="s">
        <v>204</v>
      </c>
      <c r="K126">
        <f>COUNTIFS(G2:G95, "p0")</f>
        <v>55</v>
      </c>
    </row>
    <row r="127" spans="4:11" x14ac:dyDescent="0.3">
      <c r="E127" t="s">
        <v>55</v>
      </c>
      <c r="F127">
        <f t="shared" si="23"/>
        <v>5</v>
      </c>
      <c r="G127" t="e">
        <f t="shared" ca="1" si="22"/>
        <v>#REF!</v>
      </c>
      <c r="J127" t="s">
        <v>199</v>
      </c>
      <c r="K127">
        <f>COUNTIFS(G2:G95, "p1")</f>
        <v>8</v>
      </c>
    </row>
    <row r="128" spans="4:11" x14ac:dyDescent="0.3">
      <c r="E128" t="s">
        <v>97</v>
      </c>
      <c r="F128">
        <f t="shared" si="23"/>
        <v>0</v>
      </c>
      <c r="G128" t="e">
        <f t="shared" ca="1" si="22"/>
        <v>#REF!</v>
      </c>
      <c r="J128" t="s">
        <v>200</v>
      </c>
      <c r="K128">
        <f>COUNTIFS(G2:G95, "p2")</f>
        <v>18</v>
      </c>
    </row>
    <row r="129" spans="4:11" x14ac:dyDescent="0.3">
      <c r="F129">
        <f>SUM(F115:F128)</f>
        <v>5</v>
      </c>
      <c r="G129" t="e">
        <f ca="1">SUM(G115:G128)</f>
        <v>#REF!</v>
      </c>
      <c r="J129" t="s">
        <v>203</v>
      </c>
      <c r="K129">
        <f>COUNTIFS(G2:G95, "unspecified")</f>
        <v>5</v>
      </c>
    </row>
    <row r="130" spans="4:11" x14ac:dyDescent="0.3">
      <c r="D130" t="s">
        <v>11</v>
      </c>
    </row>
    <row r="131" spans="4:11" s="1" customFormat="1" x14ac:dyDescent="0.3">
      <c r="E131" s="1" t="s">
        <v>193</v>
      </c>
      <c r="F131" s="1">
        <f>COUNTIFS($Q$2:$Q$81,$E131)</f>
        <v>0</v>
      </c>
      <c r="G131" s="1" t="e">
        <f ca="1">INDIRECT("'" &amp; $J$103 &amp; "'!$f" &amp; ROW())</f>
        <v>#REF!</v>
      </c>
      <c r="K131" s="1">
        <f>SUM(K126:K129)</f>
        <v>86</v>
      </c>
    </row>
    <row r="132" spans="4:11" s="1" customFormat="1" x14ac:dyDescent="0.3">
      <c r="E132" s="1" t="s">
        <v>194</v>
      </c>
      <c r="F132" s="1">
        <f>COUNTIFS($Q$2:$Q$81,$E132)</f>
        <v>0</v>
      </c>
      <c r="G132" s="1" t="e">
        <f ca="1">INDIRECT("'" &amp; $J$103 &amp; "'!$f" &amp; ROW())</f>
        <v>#REF!</v>
      </c>
    </row>
    <row r="133" spans="4:11" s="1" customFormat="1" x14ac:dyDescent="0.3">
      <c r="E133" s="1" t="s">
        <v>195</v>
      </c>
      <c r="F133" s="1">
        <f>COUNTIFS($Q$2:$Q$81,$E133)</f>
        <v>0</v>
      </c>
      <c r="G133" s="1" t="e">
        <f ca="1">INDIRECT("'" &amp; $J$103 &amp; "'!$f" &amp; ROW())</f>
        <v>#REF!</v>
      </c>
    </row>
    <row r="134" spans="4:11" x14ac:dyDescent="0.3">
      <c r="F134">
        <f>SUM(F131:F133)</f>
        <v>0</v>
      </c>
      <c r="G134" t="e">
        <f ca="1">INDIRECT("'" &amp; $J$103 &amp; "'!$f" &amp; ROW())</f>
        <v>#REF!</v>
      </c>
      <c r="J134" s="9" t="s">
        <v>236</v>
      </c>
    </row>
    <row r="135" spans="4:11" s="1" customFormat="1" x14ac:dyDescent="0.3">
      <c r="J135" s="1" t="s">
        <v>235</v>
      </c>
    </row>
    <row r="136" spans="4:11" x14ac:dyDescent="0.3">
      <c r="D136" t="s">
        <v>173</v>
      </c>
    </row>
    <row r="137" spans="4:11" x14ac:dyDescent="0.3">
      <c r="E137" t="s">
        <v>29</v>
      </c>
      <c r="F137">
        <f t="shared" ref="F137:F147" si="24">COUNTIFS($W$2:$W$81,$E137)</f>
        <v>0</v>
      </c>
      <c r="G137" t="e">
        <f t="shared" ref="G137:G147" ca="1" si="25">INDIRECT("'" &amp; $J$103 &amp; "'!$f" &amp;ROW())</f>
        <v>#REF!</v>
      </c>
      <c r="J137" s="4" t="s">
        <v>216</v>
      </c>
    </row>
    <row r="138" spans="4:11" x14ac:dyDescent="0.3">
      <c r="E138" t="s">
        <v>82</v>
      </c>
      <c r="F138">
        <f t="shared" si="24"/>
        <v>0</v>
      </c>
      <c r="G138" t="e">
        <f t="shared" ca="1" si="25"/>
        <v>#REF!</v>
      </c>
    </row>
    <row r="139" spans="4:11" x14ac:dyDescent="0.3">
      <c r="E139" t="s">
        <v>43</v>
      </c>
      <c r="F139">
        <f t="shared" si="24"/>
        <v>0</v>
      </c>
      <c r="G139" t="e">
        <f t="shared" ca="1" si="25"/>
        <v>#REF!</v>
      </c>
    </row>
    <row r="140" spans="4:11" x14ac:dyDescent="0.3">
      <c r="E140" t="s">
        <v>31</v>
      </c>
      <c r="F140">
        <f t="shared" si="24"/>
        <v>0</v>
      </c>
      <c r="G140" t="e">
        <f t="shared" ca="1" si="25"/>
        <v>#REF!</v>
      </c>
    </row>
    <row r="141" spans="4:11" x14ac:dyDescent="0.3">
      <c r="E141" t="s">
        <v>77</v>
      </c>
      <c r="F141">
        <f t="shared" si="24"/>
        <v>0</v>
      </c>
      <c r="G141" t="e">
        <f t="shared" ca="1" si="25"/>
        <v>#REF!</v>
      </c>
    </row>
    <row r="142" spans="4:11" s="1" customFormat="1" x14ac:dyDescent="0.3">
      <c r="D142"/>
      <c r="E142" t="s">
        <v>57</v>
      </c>
      <c r="F142">
        <f t="shared" si="24"/>
        <v>0</v>
      </c>
      <c r="G142" t="e">
        <f t="shared" ca="1" si="25"/>
        <v>#REF!</v>
      </c>
      <c r="H142"/>
    </row>
    <row r="143" spans="4:11" x14ac:dyDescent="0.3">
      <c r="E143" t="s">
        <v>88</v>
      </c>
      <c r="F143">
        <f t="shared" si="24"/>
        <v>0</v>
      </c>
      <c r="G143" t="e">
        <f t="shared" ca="1" si="25"/>
        <v>#REF!</v>
      </c>
    </row>
    <row r="144" spans="4:11" s="1" customFormat="1" x14ac:dyDescent="0.3">
      <c r="D144"/>
      <c r="E144" t="s">
        <v>60</v>
      </c>
      <c r="F144">
        <f t="shared" si="24"/>
        <v>0</v>
      </c>
      <c r="G144" t="e">
        <f t="shared" ca="1" si="25"/>
        <v>#REF!</v>
      </c>
      <c r="H144"/>
    </row>
    <row r="145" spans="4:8" x14ac:dyDescent="0.3">
      <c r="E145" t="s">
        <v>25</v>
      </c>
      <c r="F145">
        <f t="shared" si="24"/>
        <v>0</v>
      </c>
      <c r="G145" t="e">
        <f t="shared" ca="1" si="25"/>
        <v>#REF!</v>
      </c>
    </row>
    <row r="146" spans="4:8" x14ac:dyDescent="0.3">
      <c r="E146" t="s">
        <v>190</v>
      </c>
      <c r="F146">
        <f t="shared" si="24"/>
        <v>0</v>
      </c>
      <c r="G146" t="e">
        <f t="shared" ca="1" si="25"/>
        <v>#REF!</v>
      </c>
    </row>
    <row r="147" spans="4:8" x14ac:dyDescent="0.3">
      <c r="E147" t="s">
        <v>156</v>
      </c>
      <c r="F147">
        <f t="shared" si="24"/>
        <v>0</v>
      </c>
      <c r="G147" t="e">
        <f t="shared" ca="1" si="25"/>
        <v>#REF!</v>
      </c>
    </row>
    <row r="148" spans="4:8" x14ac:dyDescent="0.3">
      <c r="D148" s="1"/>
      <c r="E148" s="1"/>
      <c r="F148" s="1"/>
      <c r="G148" s="1"/>
      <c r="H148" s="1"/>
    </row>
    <row r="149" spans="4:8" s="1" customFormat="1" x14ac:dyDescent="0.3">
      <c r="F149" s="1">
        <f>SUM(F137:F147)</f>
        <v>0</v>
      </c>
      <c r="G149" s="1" t="e">
        <f ca="1">SUM(G137:G147)</f>
        <v>#REF!</v>
      </c>
    </row>
    <row r="150" spans="4:8" x14ac:dyDescent="0.3">
      <c r="D150" s="1"/>
      <c r="E150" s="1"/>
      <c r="F150" s="1"/>
      <c r="G150" s="1"/>
      <c r="H150" s="1"/>
    </row>
    <row r="151" spans="4:8" x14ac:dyDescent="0.3">
      <c r="D151" t="s">
        <v>174</v>
      </c>
    </row>
    <row r="152" spans="4:8" x14ac:dyDescent="0.3">
      <c r="E152" t="s">
        <v>148</v>
      </c>
      <c r="F152">
        <f t="shared" ref="F152:F165" si="26">COUNTIFS($L$2:$L$81,$E152)</f>
        <v>0</v>
      </c>
      <c r="G152" t="str">
        <f t="shared" ref="G152:G165" ca="1" si="27">IFERROR(VLOOKUP($E152,INDIRECT("'"&amp;$J$103&amp;"'!$e$124:$g$130"),2,FALSE)," None Targeted")</f>
        <v xml:space="preserve"> None Targeted</v>
      </c>
    </row>
    <row r="153" spans="4:8" x14ac:dyDescent="0.3">
      <c r="E153" t="s">
        <v>111</v>
      </c>
      <c r="F153">
        <f t="shared" si="26"/>
        <v>0</v>
      </c>
      <c r="G153" t="str">
        <f t="shared" ca="1" si="27"/>
        <v xml:space="preserve"> None Targeted</v>
      </c>
    </row>
    <row r="154" spans="4:8" x14ac:dyDescent="0.3">
      <c r="E154" t="s">
        <v>177</v>
      </c>
      <c r="F154">
        <f t="shared" si="26"/>
        <v>0</v>
      </c>
      <c r="G154" t="str">
        <f t="shared" ca="1" si="27"/>
        <v xml:space="preserve"> None Targeted</v>
      </c>
    </row>
    <row r="155" spans="4:8" x14ac:dyDescent="0.3">
      <c r="E155" t="s">
        <v>187</v>
      </c>
      <c r="F155">
        <f t="shared" si="26"/>
        <v>0</v>
      </c>
      <c r="G155" t="str">
        <f t="shared" ca="1" si="27"/>
        <v xml:space="preserve"> None Targeted</v>
      </c>
    </row>
    <row r="156" spans="4:8" x14ac:dyDescent="0.3">
      <c r="E156" t="s">
        <v>189</v>
      </c>
      <c r="F156">
        <f t="shared" si="26"/>
        <v>0</v>
      </c>
      <c r="G156" t="str">
        <f t="shared" ca="1" si="27"/>
        <v xml:space="preserve"> None Targeted</v>
      </c>
    </row>
    <row r="157" spans="4:8" x14ac:dyDescent="0.3">
      <c r="E157" t="s">
        <v>167</v>
      </c>
      <c r="F157">
        <f t="shared" si="26"/>
        <v>0</v>
      </c>
      <c r="G157" t="str">
        <f t="shared" ca="1" si="27"/>
        <v xml:space="preserve"> None Targeted</v>
      </c>
    </row>
    <row r="158" spans="4:8" x14ac:dyDescent="0.3">
      <c r="E158" t="s">
        <v>198</v>
      </c>
      <c r="F158">
        <f t="shared" si="26"/>
        <v>0</v>
      </c>
      <c r="G158" t="str">
        <f t="shared" ca="1" si="27"/>
        <v xml:space="preserve"> None Targeted</v>
      </c>
    </row>
    <row r="159" spans="4:8" x14ac:dyDescent="0.3">
      <c r="E159" t="s">
        <v>197</v>
      </c>
      <c r="F159">
        <f t="shared" si="26"/>
        <v>0</v>
      </c>
      <c r="G159" t="str">
        <f t="shared" ca="1" si="27"/>
        <v xml:space="preserve"> None Targeted</v>
      </c>
    </row>
    <row r="160" spans="4:8" x14ac:dyDescent="0.3">
      <c r="E160" t="s">
        <v>202</v>
      </c>
      <c r="F160">
        <f t="shared" si="26"/>
        <v>0</v>
      </c>
      <c r="G160" t="str">
        <f t="shared" ca="1" si="27"/>
        <v xml:space="preserve"> None Targeted</v>
      </c>
    </row>
    <row r="161" spans="5:7" x14ac:dyDescent="0.3">
      <c r="E161" t="s">
        <v>207</v>
      </c>
      <c r="F161">
        <f t="shared" si="26"/>
        <v>0</v>
      </c>
      <c r="G161" t="str">
        <f t="shared" ca="1" si="27"/>
        <v xml:space="preserve"> None Targeted</v>
      </c>
    </row>
    <row r="162" spans="5:7" x14ac:dyDescent="0.3">
      <c r="E162" t="s">
        <v>221</v>
      </c>
      <c r="F162">
        <f t="shared" si="26"/>
        <v>0</v>
      </c>
      <c r="G162" t="str">
        <f t="shared" ca="1" si="27"/>
        <v xml:space="preserve"> None Targeted</v>
      </c>
    </row>
    <row r="163" spans="5:7" x14ac:dyDescent="0.3">
      <c r="E163" t="s">
        <v>220</v>
      </c>
      <c r="F163">
        <f t="shared" si="26"/>
        <v>0</v>
      </c>
      <c r="G163" t="str">
        <f t="shared" ca="1" si="27"/>
        <v xml:space="preserve"> None Targeted</v>
      </c>
    </row>
    <row r="164" spans="5:7" x14ac:dyDescent="0.3">
      <c r="E164" t="s">
        <v>232</v>
      </c>
      <c r="F164">
        <f t="shared" si="26"/>
        <v>0</v>
      </c>
      <c r="G164" t="str">
        <f t="shared" ca="1" si="27"/>
        <v xml:space="preserve"> None Targeted</v>
      </c>
    </row>
    <row r="165" spans="5:7" x14ac:dyDescent="0.3">
      <c r="E165" t="s">
        <v>237</v>
      </c>
      <c r="F165">
        <f t="shared" si="26"/>
        <v>0</v>
      </c>
      <c r="G165" t="str">
        <f t="shared" ca="1" si="27"/>
        <v xml:space="preserve"> None Targeted</v>
      </c>
    </row>
  </sheetData>
  <autoFilter ref="A1:AG101"/>
  <conditionalFormatting sqref="E2:E100">
    <cfRule type="expression" dxfId="21" priority="23">
      <formula>IF(AND(E2 &lt;&gt; AD2, AD2 &lt;&gt; "NTR"), 1,0)</formula>
    </cfRule>
  </conditionalFormatting>
  <conditionalFormatting sqref="L2:L100">
    <cfRule type="expression" dxfId="20" priority="7">
      <formula>IF(AND(L2&lt;&gt;AE2,AE2 &lt;&gt; "---"),IF(AE2 &lt;&gt; "NoTarg",1,0),0)</formula>
    </cfRule>
  </conditionalFormatting>
  <conditionalFormatting sqref="K2:K100">
    <cfRule type="expression" dxfId="19" priority="6">
      <formula>IF(AND(K2 &lt;&gt; AF2, AF2 &lt;&gt; "NoWaive"), 1,0)</formula>
    </cfRule>
  </conditionalFormatting>
  <conditionalFormatting sqref="G2:G100">
    <cfRule type="expression" dxfId="18" priority="1">
      <formula>IF(AND(G2 &lt;&gt; AG2, AG2 &lt;&gt; "NTR"), 1,0)</formula>
    </cfRule>
  </conditionalFormatting>
  <conditionalFormatting sqref="A2:AZ500">
    <cfRule type="expression" dxfId="17" priority="24">
      <formula>MOD(ROW(),2)=0</formula>
    </cfRule>
  </conditionalFormatting>
  <hyperlinks>
    <hyperlink ref="J115" r:id="rId1"/>
    <hyperlink ref="J1" location="'bugs-2017-02-13'!K118" display="Prev Notes"/>
    <hyperlink ref="M111" location="'bugs-2017-02-13'!A2" display="Top"/>
    <hyperlink ref="J124" location="OverTime!A1" display="OverTime"/>
    <hyperlink ref="J116" r:id="rId2"/>
    <hyperlink ref="D35" r:id="rId3" display="moorthy.mm@hpe.com"/>
    <hyperlink ref="D39" r:id="rId4" display="gabriel.vicoveanu@hpe.com"/>
    <hyperlink ref="D3" r:id="rId5" display="akshay.ballal@hpe.com"/>
    <hyperlink ref="J137" r:id="rId6"/>
  </hyperlinks>
  <pageMargins left="0.7" right="0.7" top="0.75" bottom="0.75" header="0.3" footer="0.3"/>
  <pageSetup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5057" r:id="rId10" name="Button 1">
              <controlPr defaultSize="0" print="0" autoFill="0" autoPict="0" macro="[0]!ClearFilters">
                <anchor moveWithCells="1" sizeWithCells="1">
                  <from>
                    <xdr:col>11</xdr:col>
                    <xdr:colOff>38100</xdr:colOff>
                    <xdr:row>110</xdr:row>
                    <xdr:rowOff>167640</xdr:rowOff>
                  </from>
                  <to>
                    <xdr:col>11</xdr:col>
                    <xdr:colOff>998220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059" r:id="rId11" name="Button 3">
              <controlPr defaultSize="0" print="0" autoFill="0" autoPict="0" macro="[0]!CopySheet">
                <anchor moveWithCells="1" sizeWithCells="1">
                  <from>
                    <xdr:col>13</xdr:col>
                    <xdr:colOff>175260</xdr:colOff>
                    <xdr:row>113</xdr:row>
                    <xdr:rowOff>144780</xdr:rowOff>
                  </from>
                  <to>
                    <xdr:col>13</xdr:col>
                    <xdr:colOff>1036320</xdr:colOff>
                    <xdr:row>114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060" r:id="rId12" name="Button 4">
              <controlPr defaultSize="0" print="0" autoFill="0" autoPict="0" macro="[0]!ClearFilters">
                <anchor moveWithCells="1" sizeWithCells="1">
                  <from>
                    <xdr:col>11</xdr:col>
                    <xdr:colOff>38100</xdr:colOff>
                    <xdr:row>110</xdr:row>
                    <xdr:rowOff>167640</xdr:rowOff>
                  </from>
                  <to>
                    <xdr:col>11</xdr:col>
                    <xdr:colOff>990600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062" r:id="rId13" name="Button 6">
              <controlPr defaultSize="0" print="0" autoFill="0" autoPict="0" macro="[0]!ForReview">
                <anchor moveWithCells="1" sizeWithCells="1">
                  <from>
                    <xdr:col>13</xdr:col>
                    <xdr:colOff>76200</xdr:colOff>
                    <xdr:row>112</xdr:row>
                    <xdr:rowOff>0</xdr:rowOff>
                  </from>
                  <to>
                    <xdr:col>13</xdr:col>
                    <xdr:colOff>1059180</xdr:colOff>
                    <xdr:row>113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063" r:id="rId14" name="Button 7">
              <controlPr defaultSize="0" print="0" autoFill="0" autoPict="0" macro="[0]!TargettedBuilds">
                <anchor moveWithCells="1" sizeWithCells="1">
                  <from>
                    <xdr:col>11</xdr:col>
                    <xdr:colOff>53340</xdr:colOff>
                    <xdr:row>112</xdr:row>
                    <xdr:rowOff>60960</xdr:rowOff>
                  </from>
                  <to>
                    <xdr:col>13</xdr:col>
                    <xdr:colOff>45720</xdr:colOff>
                    <xdr:row>113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064" r:id="rId15" name="Button 8">
              <controlPr defaultSize="0" print="0" autoFill="0" autoPict="0" macro="[0]!ClearFilters">
                <anchor moveWithCells="1" sizeWithCells="1">
                  <from>
                    <xdr:col>11</xdr:col>
                    <xdr:colOff>38100</xdr:colOff>
                    <xdr:row>110</xdr:row>
                    <xdr:rowOff>167640</xdr:rowOff>
                  </from>
                  <to>
                    <xdr:col>12</xdr:col>
                    <xdr:colOff>502920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065" r:id="rId16" name="Button 9">
              <controlPr defaultSize="0" print="0" autoFill="0" autoPict="0" macro="[0]!InPlay">
                <anchor moveWithCells="1" sizeWithCells="1">
                  <from>
                    <xdr:col>8</xdr:col>
                    <xdr:colOff>411480</xdr:colOff>
                    <xdr:row>110</xdr:row>
                    <xdr:rowOff>175260</xdr:rowOff>
                  </from>
                  <to>
                    <xdr:col>9</xdr:col>
                    <xdr:colOff>457200</xdr:colOff>
                    <xdr:row>112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066" r:id="rId17" name="Button 10">
              <controlPr defaultSize="0" print="0" autoFill="0" autoPict="0" macro="[0]!Waivers">
                <anchor moveWithCells="1" sizeWithCells="1">
                  <from>
                    <xdr:col>13</xdr:col>
                    <xdr:colOff>1150620</xdr:colOff>
                    <xdr:row>112</xdr:row>
                    <xdr:rowOff>0</xdr:rowOff>
                  </from>
                  <to>
                    <xdr:col>13</xdr:col>
                    <xdr:colOff>2095500</xdr:colOff>
                    <xdr:row>113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067" r:id="rId18" name="Button 11">
              <controlPr defaultSize="0" print="0" autoFill="0" autoPict="0" macro="[0]!FormatScrubSheet">
                <anchor moveWithCells="1" sizeWithCells="1">
                  <from>
                    <xdr:col>11</xdr:col>
                    <xdr:colOff>60960</xdr:colOff>
                    <xdr:row>113</xdr:row>
                    <xdr:rowOff>144780</xdr:rowOff>
                  </from>
                  <to>
                    <xdr:col>13</xdr:col>
                    <xdr:colOff>45720</xdr:colOff>
                    <xdr:row>115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068" r:id="rId19" name="Button 12">
              <controlPr defaultSize="0" print="0" autoFill="0" autoPict="0" macro="[0]!HideColumns">
                <anchor moveWithCells="1" sizeWithCells="1">
                  <from>
                    <xdr:col>11</xdr:col>
                    <xdr:colOff>45720</xdr:colOff>
                    <xdr:row>115</xdr:row>
                    <xdr:rowOff>129540</xdr:rowOff>
                  </from>
                  <to>
                    <xdr:col>12</xdr:col>
                    <xdr:colOff>502920</xdr:colOff>
                    <xdr:row>116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069" r:id="rId20" name="Button 13">
              <controlPr defaultSize="0" print="0" autoFill="0" autoPict="0" macro="[0]!UnHideColumns">
                <anchor moveWithCells="1" sizeWithCells="1">
                  <from>
                    <xdr:col>13</xdr:col>
                    <xdr:colOff>213360</xdr:colOff>
                    <xdr:row>116</xdr:row>
                    <xdr:rowOff>30480</xdr:rowOff>
                  </from>
                  <to>
                    <xdr:col>13</xdr:col>
                    <xdr:colOff>998220</xdr:colOff>
                    <xdr:row>117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5070" r:id="rId21" name="Button 14">
              <controlPr defaultSize="0" print="0" autoFill="0" autoPict="0" macro="[0]!P0bugs">
                <anchor moveWithCells="1" sizeWithCells="1">
                  <from>
                    <xdr:col>13</xdr:col>
                    <xdr:colOff>1181100</xdr:colOff>
                    <xdr:row>114</xdr:row>
                    <xdr:rowOff>0</xdr:rowOff>
                  </from>
                  <to>
                    <xdr:col>13</xdr:col>
                    <xdr:colOff>2446020</xdr:colOff>
                    <xdr:row>115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K17"/>
  <sheetViews>
    <sheetView topLeftCell="B1" workbookViewId="0">
      <selection activeCell="G19" sqref="G19"/>
    </sheetView>
  </sheetViews>
  <sheetFormatPr defaultRowHeight="14.4" x14ac:dyDescent="0.3"/>
  <cols>
    <col min="2" max="2" width="23.21875" bestFit="1" customWidth="1"/>
    <col min="8" max="8" width="17.6640625" bestFit="1" customWidth="1"/>
    <col min="9" max="9" width="41" bestFit="1" customWidth="1"/>
  </cols>
  <sheetData>
    <row r="1" spans="2:11" x14ac:dyDescent="0.3">
      <c r="B1" t="s">
        <v>630</v>
      </c>
      <c r="C1" t="s">
        <v>45</v>
      </c>
      <c r="E1" t="s">
        <v>82</v>
      </c>
      <c r="F1" t="s">
        <v>82</v>
      </c>
      <c r="H1" t="s">
        <v>731</v>
      </c>
      <c r="I1" t="s">
        <v>732</v>
      </c>
      <c r="J1" t="s">
        <v>836</v>
      </c>
      <c r="K1" t="s">
        <v>837</v>
      </c>
    </row>
    <row r="2" spans="2:11" x14ac:dyDescent="0.3">
      <c r="B2" t="s">
        <v>639</v>
      </c>
      <c r="C2" t="s">
        <v>61</v>
      </c>
      <c r="E2" t="s">
        <v>77</v>
      </c>
      <c r="F2" t="s">
        <v>77</v>
      </c>
      <c r="J2" t="s">
        <v>838</v>
      </c>
      <c r="K2" t="s">
        <v>839</v>
      </c>
    </row>
    <row r="3" spans="2:11" x14ac:dyDescent="0.3">
      <c r="C3" t="s">
        <v>63</v>
      </c>
      <c r="E3" t="s">
        <v>57</v>
      </c>
      <c r="F3" t="s">
        <v>43</v>
      </c>
      <c r="J3" t="s">
        <v>886</v>
      </c>
      <c r="K3" t="s">
        <v>1340</v>
      </c>
    </row>
    <row r="4" spans="2:11" x14ac:dyDescent="0.3">
      <c r="C4" t="s">
        <v>70</v>
      </c>
      <c r="E4" t="s">
        <v>43</v>
      </c>
      <c r="F4" t="s">
        <v>29</v>
      </c>
      <c r="J4" s="36" t="s">
        <v>840</v>
      </c>
    </row>
    <row r="5" spans="2:11" x14ac:dyDescent="0.3">
      <c r="C5" t="s">
        <v>253</v>
      </c>
      <c r="E5" t="s">
        <v>60</v>
      </c>
      <c r="F5" t="s">
        <v>476</v>
      </c>
    </row>
    <row r="6" spans="2:11" x14ac:dyDescent="0.3">
      <c r="C6" t="s">
        <v>48</v>
      </c>
      <c r="E6" t="s">
        <v>25</v>
      </c>
      <c r="F6" t="s">
        <v>394</v>
      </c>
    </row>
    <row r="7" spans="2:11" x14ac:dyDescent="0.3">
      <c r="C7" t="s">
        <v>215</v>
      </c>
      <c r="E7" t="s">
        <v>190</v>
      </c>
    </row>
    <row r="8" spans="2:11" x14ac:dyDescent="0.3">
      <c r="C8" t="s">
        <v>28</v>
      </c>
      <c r="E8" t="s">
        <v>29</v>
      </c>
      <c r="J8" t="s">
        <v>1722</v>
      </c>
    </row>
    <row r="9" spans="2:11" x14ac:dyDescent="0.3">
      <c r="C9" t="s">
        <v>260</v>
      </c>
      <c r="E9" t="s">
        <v>287</v>
      </c>
      <c r="J9" t="s">
        <v>1723</v>
      </c>
      <c r="K9" t="s">
        <v>1728</v>
      </c>
    </row>
    <row r="10" spans="2:11" x14ac:dyDescent="0.3">
      <c r="C10" t="s">
        <v>42</v>
      </c>
      <c r="E10" t="s">
        <v>279</v>
      </c>
      <c r="J10" t="s">
        <v>1724</v>
      </c>
      <c r="K10" t="s">
        <v>1725</v>
      </c>
    </row>
    <row r="11" spans="2:11" x14ac:dyDescent="0.3">
      <c r="C11" t="s">
        <v>75</v>
      </c>
      <c r="E11" t="s">
        <v>37</v>
      </c>
      <c r="J11" t="s">
        <v>1726</v>
      </c>
      <c r="K11" t="s">
        <v>1727</v>
      </c>
    </row>
    <row r="12" spans="2:11" x14ac:dyDescent="0.3">
      <c r="C12" t="s">
        <v>443</v>
      </c>
      <c r="J12" t="s">
        <v>1729</v>
      </c>
      <c r="K12" t="s">
        <v>82</v>
      </c>
    </row>
    <row r="13" spans="2:11" x14ac:dyDescent="0.3">
      <c r="C13" t="s">
        <v>97</v>
      </c>
      <c r="J13" t="s">
        <v>1730</v>
      </c>
      <c r="K13" s="5" t="s">
        <v>1731</v>
      </c>
    </row>
    <row r="14" spans="2:11" x14ac:dyDescent="0.3">
      <c r="C14" t="s">
        <v>230</v>
      </c>
    </row>
    <row r="15" spans="2:11" x14ac:dyDescent="0.3">
      <c r="C15" t="s">
        <v>19</v>
      </c>
    </row>
    <row r="16" spans="2:11" x14ac:dyDescent="0.3">
      <c r="C16" t="s">
        <v>86</v>
      </c>
    </row>
    <row r="17" spans="3:3" x14ac:dyDescent="0.3">
      <c r="C17" t="s">
        <v>55</v>
      </c>
    </row>
  </sheetData>
  <sheetProtection algorithmName="SHA-512" hashValue="bvm2W/TNf8Iv1A1iBDWU7N+N57PrxDo41TVbPGDSit1mvjc+CZn6VLDb0InjooO2WXKB97ig00ro+yKfpzavFw==" saltValue="OC3RtPWaX0f9yJ/HDGvinA==" spinCount="100000" sheet="1" objects="1" scenarios="1" insertColumns="0" insertRows="0"/>
  <autoFilter ref="B1:B23">
    <sortState ref="B2:B23">
      <sortCondition ref="B1:B23"/>
    </sortState>
  </autoFilter>
  <sortState ref="C2:C105">
    <sortCondition ref="C1"/>
  </sortState>
  <conditionalFormatting sqref="C14:C15">
    <cfRule type="expression" dxfId="16" priority="6">
      <formula>IF(AND(C14 &lt;&gt; AB14, AB14 &lt;&gt; "NTR"), 1,0)</formula>
    </cfRule>
  </conditionalFormatting>
  <conditionalFormatting sqref="C14:C15">
    <cfRule type="expression" dxfId="15" priority="7">
      <formula>MOD(ROW(),2)=0</formula>
    </cfRule>
  </conditionalFormatting>
  <conditionalFormatting sqref="C16">
    <cfRule type="expression" dxfId="14" priority="4">
      <formula>IF(AND(C16 &lt;&gt; AB16, AB16 &lt;&gt; "NTR"), 1,0)</formula>
    </cfRule>
  </conditionalFormatting>
  <conditionalFormatting sqref="C16">
    <cfRule type="expression" dxfId="13" priority="5">
      <formula>MOD(ROW(),2)=0</formula>
    </cfRule>
  </conditionalFormatting>
  <conditionalFormatting sqref="E1:E11">
    <cfRule type="expression" dxfId="12" priority="3">
      <formula>MOD(ROW(),2)=0</formula>
    </cfRule>
  </conditionalFormatting>
  <conditionalFormatting sqref="C17">
    <cfRule type="expression" dxfId="11" priority="1">
      <formula>IF(AND(C17 &lt;&gt; AB17, AB17 &lt;&gt; "NTR"), 1,0)</formula>
    </cfRule>
  </conditionalFormatting>
  <conditionalFormatting sqref="C17">
    <cfRule type="expression" dxfId="10" priority="2">
      <formula>MOD(ROW(),2)=0</formula>
    </cfRule>
  </conditionalFormatting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"/>
  <sheetViews>
    <sheetView workbookViewId="0">
      <selection activeCell="C14" sqref="C14"/>
    </sheetView>
  </sheetViews>
  <sheetFormatPr defaultRowHeight="14.4" x14ac:dyDescent="0.3"/>
  <cols>
    <col min="1" max="1" width="16.44140625" bestFit="1" customWidth="1"/>
    <col min="2" max="2" width="63.88671875" bestFit="1" customWidth="1"/>
  </cols>
  <sheetData>
    <row r="1" spans="1:7" x14ac:dyDescent="0.3">
      <c r="C1" t="s">
        <v>1168</v>
      </c>
    </row>
    <row r="2" spans="1:7" x14ac:dyDescent="0.3">
      <c r="A2" t="s">
        <v>1085</v>
      </c>
      <c r="B2" t="s">
        <v>1084</v>
      </c>
    </row>
    <row r="3" spans="1:7" x14ac:dyDescent="0.3">
      <c r="A3" t="s">
        <v>1083</v>
      </c>
      <c r="B3" t="s">
        <v>478</v>
      </c>
    </row>
    <row r="5" spans="1:7" x14ac:dyDescent="0.3">
      <c r="A5" t="s">
        <v>1164</v>
      </c>
      <c r="B5" t="s">
        <v>1165</v>
      </c>
    </row>
    <row r="6" spans="1:7" x14ac:dyDescent="0.3">
      <c r="A6" t="s">
        <v>1166</v>
      </c>
      <c r="B6" t="s">
        <v>1167</v>
      </c>
    </row>
    <row r="14" spans="1:7" x14ac:dyDescent="0.3">
      <c r="G14" s="16"/>
    </row>
    <row r="25" spans="6:6" x14ac:dyDescent="0.3">
      <c r="F25" s="16"/>
    </row>
  </sheetData>
  <sheetProtection algorithmName="SHA-512" hashValue="GpwydauXklGg0TRGy05rKhXgvlSABFSScalNlBil3J9j8OLzOksp1JPmUpxrce29bUSPTjSSguy6AJdwA1/ZVA==" saltValue="yGOVs2sX05MuWqgpCroncw==" spinCount="100000" sheet="1" objects="1" scenarios="1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86"/>
  <sheetViews>
    <sheetView workbookViewId="0">
      <selection activeCell="AI2" sqref="AI2:AI5"/>
    </sheetView>
  </sheetViews>
  <sheetFormatPr defaultRowHeight="14.4" x14ac:dyDescent="0.3"/>
  <cols>
    <col min="1" max="9" width="2" bestFit="1" customWidth="1"/>
    <col min="10" max="26" width="3" bestFit="1" customWidth="1"/>
    <col min="27" max="27" width="10.109375" bestFit="1" customWidth="1"/>
    <col min="28" max="28" width="6.77734375" bestFit="1" customWidth="1"/>
    <col min="29" max="29" width="10" bestFit="1" customWidth="1"/>
  </cols>
  <sheetData>
    <row r="1" spans="1:35" x14ac:dyDescent="0.3">
      <c r="A1">
        <f>COLUMN()</f>
        <v>1</v>
      </c>
      <c r="B1">
        <f>COLUMN()</f>
        <v>2</v>
      </c>
      <c r="C1">
        <f>COLUMN()</f>
        <v>3</v>
      </c>
      <c r="D1">
        <f>COLUMN()</f>
        <v>4</v>
      </c>
      <c r="E1">
        <f>COLUMN()</f>
        <v>5</v>
      </c>
      <c r="F1">
        <f>COLUMN()</f>
        <v>6</v>
      </c>
      <c r="G1">
        <f>COLUMN()</f>
        <v>7</v>
      </c>
      <c r="H1">
        <f>COLUMN()</f>
        <v>8</v>
      </c>
      <c r="I1">
        <f>COLUMN()</f>
        <v>9</v>
      </c>
      <c r="J1">
        <f>COLUMN()</f>
        <v>10</v>
      </c>
      <c r="K1">
        <f>COLUMN()</f>
        <v>11</v>
      </c>
      <c r="L1">
        <f>COLUMN()</f>
        <v>12</v>
      </c>
      <c r="M1">
        <f>COLUMN()</f>
        <v>13</v>
      </c>
      <c r="N1">
        <f>COLUMN()</f>
        <v>14</v>
      </c>
      <c r="O1">
        <f>COLUMN()</f>
        <v>15</v>
      </c>
      <c r="P1">
        <f>COLUMN()</f>
        <v>16</v>
      </c>
      <c r="Q1">
        <f>COLUMN()</f>
        <v>17</v>
      </c>
      <c r="R1">
        <f>COLUMN()</f>
        <v>18</v>
      </c>
      <c r="S1">
        <f>COLUMN()</f>
        <v>19</v>
      </c>
      <c r="T1">
        <f>COLUMN()</f>
        <v>20</v>
      </c>
      <c r="U1">
        <f>COLUMN()</f>
        <v>21</v>
      </c>
      <c r="V1">
        <f>COLUMN()</f>
        <v>22</v>
      </c>
      <c r="W1">
        <f>COLUMN()</f>
        <v>23</v>
      </c>
      <c r="X1">
        <f>COLUMN()</f>
        <v>24</v>
      </c>
      <c r="Y1">
        <f>COLUMN()</f>
        <v>25</v>
      </c>
      <c r="Z1">
        <f>COLUMN()</f>
        <v>26</v>
      </c>
      <c r="AA1" s="12" t="s">
        <v>601</v>
      </c>
      <c r="AB1" s="12" t="s">
        <v>599</v>
      </c>
      <c r="AC1" s="12" t="s">
        <v>600</v>
      </c>
      <c r="AD1" t="s">
        <v>604</v>
      </c>
    </row>
    <row r="2" spans="1:35" x14ac:dyDescent="0.3">
      <c r="Z2" s="2"/>
      <c r="AA2" t="s">
        <v>548</v>
      </c>
      <c r="AB2" t="s">
        <v>550</v>
      </c>
      <c r="AC2" t="s">
        <v>552</v>
      </c>
      <c r="AI2" t="s">
        <v>917</v>
      </c>
    </row>
    <row r="3" spans="1:35" x14ac:dyDescent="0.3">
      <c r="Z3" s="2"/>
      <c r="AA3" t="s">
        <v>549</v>
      </c>
      <c r="AB3" t="s">
        <v>551</v>
      </c>
      <c r="AC3" t="s">
        <v>553</v>
      </c>
      <c r="AI3" t="s">
        <v>980</v>
      </c>
    </row>
    <row r="4" spans="1:35" x14ac:dyDescent="0.3">
      <c r="Z4" s="2"/>
      <c r="AA4" s="2"/>
      <c r="AC4" t="s">
        <v>21</v>
      </c>
      <c r="AI4" t="s">
        <v>978</v>
      </c>
    </row>
    <row r="5" spans="1:35" x14ac:dyDescent="0.3">
      <c r="Z5" s="2"/>
      <c r="AA5" s="2"/>
      <c r="AC5" t="s">
        <v>5</v>
      </c>
      <c r="AI5" t="s">
        <v>1057</v>
      </c>
    </row>
    <row r="6" spans="1:35" x14ac:dyDescent="0.3">
      <c r="Z6" s="2"/>
      <c r="AA6" s="2"/>
      <c r="AC6" t="s">
        <v>184</v>
      </c>
    </row>
    <row r="7" spans="1:35" x14ac:dyDescent="0.3">
      <c r="Z7" s="2"/>
      <c r="AA7" s="2"/>
    </row>
    <row r="8" spans="1:35" x14ac:dyDescent="0.3">
      <c r="Z8" s="2"/>
      <c r="AA8" s="2"/>
    </row>
    <row r="9" spans="1:35" x14ac:dyDescent="0.3">
      <c r="Z9" s="2"/>
      <c r="AA9" s="2"/>
    </row>
    <row r="10" spans="1:35" x14ac:dyDescent="0.3">
      <c r="Z10" s="2"/>
      <c r="AA10" s="2"/>
    </row>
    <row r="11" spans="1:35" x14ac:dyDescent="0.3">
      <c r="Z11" s="2"/>
      <c r="AA11" s="2"/>
    </row>
    <row r="12" spans="1:35" x14ac:dyDescent="0.3">
      <c r="Z12" s="2"/>
      <c r="AA12" s="2"/>
    </row>
    <row r="13" spans="1:35" x14ac:dyDescent="0.3">
      <c r="Z13" s="2"/>
      <c r="AA13" s="2"/>
    </row>
    <row r="14" spans="1:35" x14ac:dyDescent="0.3">
      <c r="Z14" s="2"/>
      <c r="AA14" s="2"/>
    </row>
    <row r="15" spans="1:35" x14ac:dyDescent="0.3">
      <c r="Z15" s="2"/>
      <c r="AA15" s="2"/>
    </row>
    <row r="16" spans="1:35" x14ac:dyDescent="0.3">
      <c r="Z16" s="2"/>
      <c r="AA16" s="2"/>
    </row>
    <row r="17" spans="26:27" x14ac:dyDescent="0.3">
      <c r="Z17" s="2"/>
      <c r="AA17" s="2"/>
    </row>
    <row r="18" spans="26:27" x14ac:dyDescent="0.3">
      <c r="Z18" s="2"/>
      <c r="AA18" s="2"/>
    </row>
    <row r="19" spans="26:27" x14ac:dyDescent="0.3">
      <c r="Z19" s="2"/>
      <c r="AA19" s="2"/>
    </row>
    <row r="20" spans="26:27" x14ac:dyDescent="0.3">
      <c r="Z20" s="2"/>
      <c r="AA20" s="2"/>
    </row>
    <row r="21" spans="26:27" x14ac:dyDescent="0.3">
      <c r="Z21" s="2"/>
      <c r="AA21" s="2"/>
    </row>
    <row r="22" spans="26:27" x14ac:dyDescent="0.3">
      <c r="Z22" s="2"/>
      <c r="AA22" s="2"/>
    </row>
    <row r="23" spans="26:27" x14ac:dyDescent="0.3">
      <c r="Z23" s="2"/>
      <c r="AA23" s="2"/>
    </row>
    <row r="24" spans="26:27" x14ac:dyDescent="0.3">
      <c r="Z24" s="2"/>
      <c r="AA24" s="2"/>
    </row>
    <row r="25" spans="26:27" x14ac:dyDescent="0.3">
      <c r="Z25" s="2"/>
      <c r="AA25" s="2"/>
    </row>
    <row r="26" spans="26:27" x14ac:dyDescent="0.3">
      <c r="Z26" s="2"/>
      <c r="AA26" s="2"/>
    </row>
    <row r="27" spans="26:27" x14ac:dyDescent="0.3">
      <c r="Z27" s="2"/>
      <c r="AA27" s="2"/>
    </row>
    <row r="28" spans="26:27" x14ac:dyDescent="0.3">
      <c r="Z28" s="2"/>
      <c r="AA28" s="2"/>
    </row>
    <row r="29" spans="26:27" x14ac:dyDescent="0.3">
      <c r="Z29" s="2"/>
      <c r="AA29" s="2"/>
    </row>
    <row r="30" spans="26:27" x14ac:dyDescent="0.3">
      <c r="Z30" s="2"/>
      <c r="AA30" s="2"/>
    </row>
    <row r="31" spans="26:27" x14ac:dyDescent="0.3">
      <c r="Z31" s="2"/>
      <c r="AA31" s="2"/>
    </row>
    <row r="32" spans="26:27" x14ac:dyDescent="0.3">
      <c r="Z32" s="2"/>
      <c r="AA32" s="2"/>
    </row>
    <row r="33" spans="26:27" x14ac:dyDescent="0.3">
      <c r="Z33" s="2"/>
      <c r="AA33" s="2"/>
    </row>
    <row r="34" spans="26:27" x14ac:dyDescent="0.3">
      <c r="Z34" s="2"/>
      <c r="AA34" s="2"/>
    </row>
    <row r="35" spans="26:27" x14ac:dyDescent="0.3">
      <c r="Z35" s="2"/>
      <c r="AA35" s="2"/>
    </row>
    <row r="36" spans="26:27" x14ac:dyDescent="0.3">
      <c r="Z36" s="2"/>
      <c r="AA36" s="2"/>
    </row>
    <row r="37" spans="26:27" x14ac:dyDescent="0.3">
      <c r="Z37" s="2"/>
      <c r="AA37" s="2"/>
    </row>
    <row r="38" spans="26:27" x14ac:dyDescent="0.3">
      <c r="Z38" s="2"/>
      <c r="AA38" s="2"/>
    </row>
    <row r="39" spans="26:27" x14ac:dyDescent="0.3">
      <c r="Z39" s="2"/>
      <c r="AA39" s="2"/>
    </row>
    <row r="40" spans="26:27" x14ac:dyDescent="0.3">
      <c r="Z40" s="2"/>
      <c r="AA40" s="2"/>
    </row>
    <row r="41" spans="26:27" x14ac:dyDescent="0.3">
      <c r="Z41" s="2"/>
      <c r="AA41" s="2"/>
    </row>
    <row r="42" spans="26:27" x14ac:dyDescent="0.3">
      <c r="Z42" s="2"/>
      <c r="AA42" s="2"/>
    </row>
    <row r="43" spans="26:27" x14ac:dyDescent="0.3">
      <c r="Z43" s="2"/>
      <c r="AA43" s="2"/>
    </row>
    <row r="44" spans="26:27" x14ac:dyDescent="0.3">
      <c r="Z44" s="2"/>
      <c r="AA44" s="2"/>
    </row>
    <row r="45" spans="26:27" x14ac:dyDescent="0.3">
      <c r="Z45" s="2"/>
      <c r="AA45" s="2"/>
    </row>
    <row r="46" spans="26:27" x14ac:dyDescent="0.3">
      <c r="Z46" s="2"/>
      <c r="AA46" s="2"/>
    </row>
    <row r="47" spans="26:27" x14ac:dyDescent="0.3">
      <c r="Z47" s="2"/>
      <c r="AA47" s="2"/>
    </row>
    <row r="48" spans="26:27" x14ac:dyDescent="0.3">
      <c r="Z48" s="2"/>
      <c r="AA48" s="2"/>
    </row>
    <row r="49" spans="26:27" x14ac:dyDescent="0.3">
      <c r="Z49" s="2"/>
      <c r="AA49" s="2"/>
    </row>
    <row r="50" spans="26:27" x14ac:dyDescent="0.3">
      <c r="Z50" s="2"/>
      <c r="AA50" s="2"/>
    </row>
    <row r="51" spans="26:27" x14ac:dyDescent="0.3">
      <c r="Z51" s="2"/>
      <c r="AA51" s="2"/>
    </row>
    <row r="52" spans="26:27" x14ac:dyDescent="0.3">
      <c r="Z52" s="2"/>
      <c r="AA52" s="2"/>
    </row>
    <row r="53" spans="26:27" x14ac:dyDescent="0.3">
      <c r="Z53" s="2"/>
      <c r="AA53" s="2"/>
    </row>
    <row r="54" spans="26:27" x14ac:dyDescent="0.3">
      <c r="Z54" s="2"/>
      <c r="AA54" s="2"/>
    </row>
    <row r="55" spans="26:27" x14ac:dyDescent="0.3">
      <c r="Z55" s="2"/>
      <c r="AA55" s="2"/>
    </row>
    <row r="56" spans="26:27" x14ac:dyDescent="0.3">
      <c r="Z56" s="2"/>
      <c r="AA56" s="2"/>
    </row>
    <row r="57" spans="26:27" x14ac:dyDescent="0.3">
      <c r="Z57" s="2"/>
      <c r="AA57" s="2"/>
    </row>
    <row r="58" spans="26:27" x14ac:dyDescent="0.3">
      <c r="Z58" s="2"/>
      <c r="AA58" s="2"/>
    </row>
    <row r="59" spans="26:27" x14ac:dyDescent="0.3">
      <c r="Z59" s="2"/>
      <c r="AA59" s="2"/>
    </row>
    <row r="60" spans="26:27" x14ac:dyDescent="0.3">
      <c r="Z60" s="2"/>
      <c r="AA60" s="2"/>
    </row>
    <row r="61" spans="26:27" x14ac:dyDescent="0.3">
      <c r="Z61" s="2"/>
      <c r="AA61" s="2"/>
    </row>
    <row r="62" spans="26:27" x14ac:dyDescent="0.3">
      <c r="Z62" s="2"/>
      <c r="AA62" s="2"/>
    </row>
    <row r="63" spans="26:27" x14ac:dyDescent="0.3">
      <c r="Z63" s="2"/>
      <c r="AA63" s="2"/>
    </row>
    <row r="64" spans="26:27" x14ac:dyDescent="0.3">
      <c r="Z64" s="2"/>
      <c r="AA64" s="2"/>
    </row>
    <row r="65" spans="26:27" x14ac:dyDescent="0.3">
      <c r="Z65" s="2"/>
      <c r="AA65" s="2"/>
    </row>
    <row r="66" spans="26:27" x14ac:dyDescent="0.3">
      <c r="Z66" s="2"/>
      <c r="AA66" s="2"/>
    </row>
    <row r="67" spans="26:27" x14ac:dyDescent="0.3">
      <c r="Z67" s="2"/>
      <c r="AA67" s="2"/>
    </row>
    <row r="68" spans="26:27" x14ac:dyDescent="0.3">
      <c r="Z68" s="2"/>
      <c r="AA68" s="2"/>
    </row>
    <row r="69" spans="26:27" x14ac:dyDescent="0.3">
      <c r="Z69" s="2"/>
      <c r="AA69" s="2"/>
    </row>
    <row r="70" spans="26:27" x14ac:dyDescent="0.3">
      <c r="Z70" s="2"/>
      <c r="AA70" s="2"/>
    </row>
    <row r="71" spans="26:27" x14ac:dyDescent="0.3">
      <c r="Z71" s="2"/>
      <c r="AA71" s="2"/>
    </row>
    <row r="72" spans="26:27" x14ac:dyDescent="0.3">
      <c r="Z72" s="2"/>
      <c r="AA72" s="2"/>
    </row>
    <row r="73" spans="26:27" x14ac:dyDescent="0.3">
      <c r="Z73" s="2"/>
      <c r="AA73" s="2"/>
    </row>
    <row r="74" spans="26:27" x14ac:dyDescent="0.3">
      <c r="Z74" s="2"/>
      <c r="AA74" s="2"/>
    </row>
    <row r="75" spans="26:27" x14ac:dyDescent="0.3">
      <c r="Z75" s="2"/>
      <c r="AA75" s="2"/>
    </row>
    <row r="76" spans="26:27" x14ac:dyDescent="0.3">
      <c r="Z76" s="2"/>
      <c r="AA76" s="2"/>
    </row>
    <row r="77" spans="26:27" x14ac:dyDescent="0.3">
      <c r="Z77" s="2"/>
      <c r="AA77" s="2"/>
    </row>
    <row r="78" spans="26:27" x14ac:dyDescent="0.3">
      <c r="Z78" s="2"/>
      <c r="AA78" s="2"/>
    </row>
    <row r="79" spans="26:27" x14ac:dyDescent="0.3">
      <c r="Z79" s="2"/>
      <c r="AA79" s="2"/>
    </row>
    <row r="80" spans="26:27" x14ac:dyDescent="0.3">
      <c r="Z80" s="2"/>
      <c r="AA80" s="2"/>
    </row>
    <row r="81" spans="26:27" x14ac:dyDescent="0.3">
      <c r="Z81" s="2"/>
      <c r="AA81" s="2"/>
    </row>
    <row r="82" spans="26:27" x14ac:dyDescent="0.3">
      <c r="Z82" s="2"/>
      <c r="AA82" s="2"/>
    </row>
    <row r="83" spans="26:27" x14ac:dyDescent="0.3">
      <c r="Z83" s="2"/>
      <c r="AA83" s="2"/>
    </row>
    <row r="84" spans="26:27" x14ac:dyDescent="0.3">
      <c r="Z84" s="2"/>
      <c r="AA84" s="2"/>
    </row>
    <row r="85" spans="26:27" x14ac:dyDescent="0.3">
      <c r="Z85" s="2"/>
      <c r="AA85" s="2"/>
    </row>
    <row r="86" spans="26:27" x14ac:dyDescent="0.3">
      <c r="Z86" s="2"/>
      <c r="AA86" s="2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Z66"/>
  <sheetViews>
    <sheetView topLeftCell="A38" workbookViewId="0">
      <selection activeCell="G2" sqref="G2:X100"/>
    </sheetView>
  </sheetViews>
  <sheetFormatPr defaultRowHeight="14.4" x14ac:dyDescent="0.3"/>
  <cols>
    <col min="1" max="1" width="8.109375" bestFit="1" customWidth="1"/>
    <col min="2" max="2" width="30.33203125" customWidth="1"/>
    <col min="3" max="3" width="29.5546875" customWidth="1"/>
    <col min="4" max="4" width="25.6640625" customWidth="1"/>
    <col min="5" max="5" width="10.21875" bestFit="1" customWidth="1"/>
    <col min="6" max="6" width="14.77734375" customWidth="1"/>
    <col min="7" max="7" width="15.88671875" bestFit="1" customWidth="1"/>
    <col min="8" max="8" width="22.5546875" bestFit="1" customWidth="1"/>
    <col min="9" max="9" width="80.88671875" bestFit="1" customWidth="1"/>
    <col min="10" max="10" width="17.77734375" bestFit="1" customWidth="1"/>
    <col min="11" max="11" width="80.88671875" bestFit="1" customWidth="1"/>
    <col min="12" max="12" width="17" bestFit="1" customWidth="1"/>
    <col min="13" max="13" width="19.44140625" customWidth="1"/>
    <col min="14" max="14" width="11.88671875" bestFit="1" customWidth="1"/>
    <col min="15" max="15" width="10" bestFit="1" customWidth="1"/>
    <col min="16" max="16" width="14.109375" bestFit="1" customWidth="1"/>
    <col min="17" max="17" width="16.21875" customWidth="1"/>
    <col min="18" max="18" width="31.6640625" bestFit="1" customWidth="1"/>
    <col min="19" max="19" width="31.5546875" customWidth="1"/>
    <col min="20" max="20" width="15" bestFit="1" customWidth="1"/>
    <col min="21" max="21" width="18.6640625" customWidth="1"/>
    <col min="22" max="22" width="15.6640625" customWidth="1"/>
    <col min="23" max="23" width="17.109375" bestFit="1" customWidth="1"/>
    <col min="24" max="24" width="76.6640625" customWidth="1"/>
    <col min="25" max="25" width="10.6640625" bestFit="1" customWidth="1"/>
    <col min="26" max="26" width="10" bestFit="1" customWidth="1"/>
    <col min="27" max="27" width="8.109375" bestFit="1" customWidth="1"/>
    <col min="28" max="28" width="33.109375" bestFit="1" customWidth="1"/>
    <col min="29" max="29" width="29.5546875" bestFit="1" customWidth="1"/>
    <col min="30" max="30" width="30.5546875" bestFit="1" customWidth="1"/>
    <col min="31" max="31" width="10.21875" bestFit="1" customWidth="1"/>
    <col min="32" max="32" width="14.77734375" bestFit="1" customWidth="1"/>
    <col min="33" max="33" width="15.88671875" bestFit="1" customWidth="1"/>
    <col min="34" max="34" width="22.5546875" bestFit="1" customWidth="1"/>
    <col min="35" max="35" width="80.88671875" bestFit="1" customWidth="1"/>
    <col min="36" max="36" width="17.77734375" bestFit="1" customWidth="1"/>
    <col min="37" max="37" width="65.109375" bestFit="1" customWidth="1"/>
    <col min="38" max="38" width="17" bestFit="1" customWidth="1"/>
    <col min="39" max="39" width="19.44140625" bestFit="1" customWidth="1"/>
    <col min="40" max="40" width="11.88671875" bestFit="1" customWidth="1"/>
    <col min="41" max="41" width="10" bestFit="1" customWidth="1"/>
    <col min="42" max="42" width="14.109375" bestFit="1" customWidth="1"/>
    <col min="43" max="43" width="16.21875" bestFit="1" customWidth="1"/>
    <col min="44" max="44" width="31.6640625" bestFit="1" customWidth="1"/>
    <col min="45" max="45" width="33.109375" bestFit="1" customWidth="1"/>
    <col min="46" max="46" width="15" bestFit="1" customWidth="1"/>
    <col min="47" max="47" width="18.6640625" bestFit="1" customWidth="1"/>
    <col min="48" max="48" width="15.6640625" bestFit="1" customWidth="1"/>
    <col min="49" max="49" width="17.109375" bestFit="1" customWidth="1"/>
    <col min="50" max="50" width="80.88671875" bestFit="1" customWidth="1"/>
    <col min="51" max="51" width="10.6640625" bestFit="1" customWidth="1"/>
    <col min="52" max="52" width="10" bestFit="1" customWidth="1"/>
    <col min="53" max="53" width="8.109375" bestFit="1" customWidth="1"/>
    <col min="54" max="54" width="33.109375" bestFit="1" customWidth="1"/>
    <col min="55" max="55" width="29.5546875" bestFit="1" customWidth="1"/>
    <col min="56" max="56" width="30.5546875" bestFit="1" customWidth="1"/>
    <col min="57" max="57" width="10.21875" bestFit="1" customWidth="1"/>
    <col min="58" max="58" width="14.77734375" bestFit="1" customWidth="1"/>
    <col min="59" max="59" width="15.88671875" bestFit="1" customWidth="1"/>
    <col min="60" max="60" width="22.5546875" bestFit="1" customWidth="1"/>
    <col min="61" max="61" width="80.88671875" bestFit="1" customWidth="1"/>
    <col min="62" max="62" width="17.77734375" bestFit="1" customWidth="1"/>
    <col min="63" max="63" width="65.109375" bestFit="1" customWidth="1"/>
    <col min="64" max="64" width="17" bestFit="1" customWidth="1"/>
    <col min="65" max="65" width="19.44140625" bestFit="1" customWidth="1"/>
    <col min="66" max="66" width="11.88671875" bestFit="1" customWidth="1"/>
    <col min="67" max="67" width="10" bestFit="1" customWidth="1"/>
    <col min="68" max="68" width="14.109375" bestFit="1" customWidth="1"/>
    <col min="69" max="69" width="16.21875" bestFit="1" customWidth="1"/>
    <col min="70" max="70" width="31.6640625" bestFit="1" customWidth="1"/>
    <col min="71" max="71" width="33.109375" bestFit="1" customWidth="1"/>
    <col min="72" max="72" width="15" bestFit="1" customWidth="1"/>
    <col min="73" max="73" width="18.6640625" bestFit="1" customWidth="1"/>
    <col min="74" max="74" width="15.6640625" bestFit="1" customWidth="1"/>
    <col min="75" max="75" width="17.109375" bestFit="1" customWidth="1"/>
    <col min="76" max="76" width="80.88671875" bestFit="1" customWidth="1"/>
    <col min="77" max="77" width="10.6640625" bestFit="1" customWidth="1"/>
    <col min="78" max="78" width="10" bestFit="1" customWidth="1"/>
  </cols>
  <sheetData>
    <row r="1" spans="1:78" x14ac:dyDescent="0.3">
      <c r="A1" t="s">
        <v>1361</v>
      </c>
      <c r="B1" t="s">
        <v>1362</v>
      </c>
      <c r="C1" t="s">
        <v>3</v>
      </c>
      <c r="D1" t="s">
        <v>4</v>
      </c>
      <c r="E1" t="s">
        <v>115</v>
      </c>
      <c r="F1" t="s">
        <v>14</v>
      </c>
      <c r="G1" t="s">
        <v>1363</v>
      </c>
      <c r="H1" t="s">
        <v>1364</v>
      </c>
      <c r="I1" t="s">
        <v>8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11</v>
      </c>
      <c r="P1" t="s">
        <v>1370</v>
      </c>
      <c r="Q1" t="s">
        <v>16</v>
      </c>
      <c r="R1" t="s">
        <v>1371</v>
      </c>
      <c r="S1" t="s">
        <v>1372</v>
      </c>
      <c r="T1" t="s">
        <v>1373</v>
      </c>
      <c r="U1" t="s">
        <v>1374</v>
      </c>
      <c r="V1" t="s">
        <v>1375</v>
      </c>
      <c r="W1" t="s">
        <v>1376</v>
      </c>
      <c r="X1" t="s">
        <v>1377</v>
      </c>
      <c r="Y1" t="s">
        <v>1378</v>
      </c>
      <c r="Z1" t="s">
        <v>1379</v>
      </c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1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1"/>
    </row>
    <row r="2" spans="1:78" x14ac:dyDescent="0.3">
      <c r="A2">
        <v>88250</v>
      </c>
      <c r="B2" t="s">
        <v>72</v>
      </c>
      <c r="C2" t="s">
        <v>70</v>
      </c>
      <c r="D2" t="s">
        <v>71</v>
      </c>
      <c r="E2" t="s">
        <v>184</v>
      </c>
      <c r="F2" t="s">
        <v>68</v>
      </c>
      <c r="G2" t="s">
        <v>20</v>
      </c>
      <c r="H2" t="s">
        <v>20</v>
      </c>
      <c r="I2" t="s">
        <v>314</v>
      </c>
      <c r="L2" t="s">
        <v>82</v>
      </c>
      <c r="M2" t="s">
        <v>1380</v>
      </c>
      <c r="N2" t="s">
        <v>269</v>
      </c>
      <c r="O2" t="s">
        <v>23</v>
      </c>
      <c r="P2" t="s">
        <v>39</v>
      </c>
      <c r="Q2" t="s">
        <v>82</v>
      </c>
      <c r="R2" t="s">
        <v>105</v>
      </c>
      <c r="S2" t="s">
        <v>315</v>
      </c>
      <c r="T2" t="s">
        <v>20</v>
      </c>
      <c r="U2" t="s">
        <v>20</v>
      </c>
      <c r="V2" s="2">
        <v>42611.600347222222</v>
      </c>
      <c r="W2" s="2">
        <v>42900.309930555559</v>
      </c>
      <c r="X2" t="s">
        <v>1645</v>
      </c>
      <c r="Y2" t="s">
        <v>316</v>
      </c>
      <c r="Z2" t="s">
        <v>1382</v>
      </c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3"/>
      <c r="AW2" s="23"/>
      <c r="AX2" s="22"/>
      <c r="AY2" s="22"/>
      <c r="AZ2" s="24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3"/>
      <c r="BW2" s="23"/>
      <c r="BX2" s="22"/>
      <c r="BY2" s="22"/>
      <c r="BZ2" s="24"/>
    </row>
    <row r="3" spans="1:78" x14ac:dyDescent="0.3">
      <c r="A3">
        <v>88457</v>
      </c>
      <c r="B3" t="s">
        <v>408</v>
      </c>
      <c r="C3" t="s">
        <v>28</v>
      </c>
      <c r="D3" t="s">
        <v>407</v>
      </c>
      <c r="E3" t="s">
        <v>112</v>
      </c>
      <c r="F3" t="s">
        <v>30</v>
      </c>
      <c r="G3" t="s">
        <v>796</v>
      </c>
      <c r="H3" t="s">
        <v>20</v>
      </c>
      <c r="I3" t="s">
        <v>524</v>
      </c>
      <c r="J3" t="s">
        <v>1383</v>
      </c>
      <c r="K3" t="s">
        <v>1230</v>
      </c>
      <c r="L3" t="s">
        <v>287</v>
      </c>
      <c r="M3" t="s">
        <v>82</v>
      </c>
      <c r="N3" t="s">
        <v>269</v>
      </c>
      <c r="O3" t="s">
        <v>23</v>
      </c>
      <c r="P3" t="s">
        <v>22</v>
      </c>
      <c r="Q3" t="s">
        <v>25</v>
      </c>
      <c r="R3" t="s">
        <v>26</v>
      </c>
      <c r="S3" t="s">
        <v>41</v>
      </c>
      <c r="T3" t="s">
        <v>20</v>
      </c>
      <c r="U3" t="s">
        <v>20</v>
      </c>
      <c r="V3" s="2">
        <v>42614.564895833333</v>
      </c>
      <c r="W3" s="2">
        <v>42863.823634259257</v>
      </c>
      <c r="X3" t="s">
        <v>170</v>
      </c>
      <c r="Z3" t="s">
        <v>1382</v>
      </c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8"/>
      <c r="AW3" s="28"/>
      <c r="AX3" s="25"/>
      <c r="AY3" s="25"/>
      <c r="AZ3" s="29"/>
      <c r="BA3" s="25"/>
      <c r="BB3" s="25"/>
      <c r="BC3" s="25"/>
      <c r="BD3" s="25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7"/>
      <c r="BP3" s="25"/>
      <c r="BQ3" s="27"/>
      <c r="BR3" s="27"/>
      <c r="BS3" s="25"/>
      <c r="BT3" s="25"/>
      <c r="BU3" s="25"/>
      <c r="BV3" s="28"/>
      <c r="BW3" s="28"/>
      <c r="BX3" s="25"/>
      <c r="BY3" s="25"/>
      <c r="BZ3" s="29"/>
    </row>
    <row r="4" spans="1:78" x14ac:dyDescent="0.3">
      <c r="A4">
        <v>88763</v>
      </c>
      <c r="B4" t="s">
        <v>69</v>
      </c>
      <c r="C4" t="s">
        <v>70</v>
      </c>
      <c r="D4" t="s">
        <v>71</v>
      </c>
      <c r="E4" t="s">
        <v>94</v>
      </c>
      <c r="F4" t="s">
        <v>30</v>
      </c>
      <c r="G4" t="s">
        <v>20</v>
      </c>
      <c r="H4" t="s">
        <v>1646</v>
      </c>
      <c r="I4" t="s">
        <v>339</v>
      </c>
      <c r="L4" t="s">
        <v>82</v>
      </c>
      <c r="M4" t="s">
        <v>1380</v>
      </c>
      <c r="N4" t="s">
        <v>269</v>
      </c>
      <c r="O4" t="s">
        <v>36</v>
      </c>
      <c r="P4" t="s">
        <v>35</v>
      </c>
      <c r="Q4" t="s">
        <v>29</v>
      </c>
      <c r="R4" t="s">
        <v>44</v>
      </c>
      <c r="S4" t="s">
        <v>272</v>
      </c>
      <c r="T4" t="s">
        <v>103</v>
      </c>
      <c r="U4" t="s">
        <v>20</v>
      </c>
      <c r="V4" s="2">
        <v>42621.723240740743</v>
      </c>
      <c r="W4" s="2">
        <v>42899.712557870371</v>
      </c>
      <c r="X4" t="s">
        <v>593</v>
      </c>
      <c r="Z4" t="s">
        <v>1382</v>
      </c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3"/>
      <c r="AW4" s="23"/>
      <c r="AX4" s="22"/>
      <c r="AY4" s="22"/>
      <c r="AZ4" s="24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3"/>
      <c r="BW4" s="23"/>
      <c r="BX4" s="22"/>
      <c r="BY4" s="22"/>
      <c r="BZ4" s="24"/>
    </row>
    <row r="5" spans="1:78" x14ac:dyDescent="0.3">
      <c r="A5">
        <v>91457</v>
      </c>
      <c r="B5" t="s">
        <v>205</v>
      </c>
      <c r="C5" t="s">
        <v>86</v>
      </c>
      <c r="D5" t="s">
        <v>87</v>
      </c>
      <c r="E5" t="s">
        <v>184</v>
      </c>
      <c r="F5" t="s">
        <v>30</v>
      </c>
      <c r="G5" t="s">
        <v>20</v>
      </c>
      <c r="H5" t="s">
        <v>20</v>
      </c>
      <c r="I5" t="s">
        <v>358</v>
      </c>
      <c r="K5" t="s">
        <v>1285</v>
      </c>
      <c r="L5" t="s">
        <v>82</v>
      </c>
      <c r="M5" t="s">
        <v>1380</v>
      </c>
      <c r="N5" t="s">
        <v>269</v>
      </c>
      <c r="O5" t="s">
        <v>36</v>
      </c>
      <c r="P5" t="s">
        <v>35</v>
      </c>
      <c r="Q5" t="s">
        <v>29</v>
      </c>
      <c r="R5" t="s">
        <v>54</v>
      </c>
      <c r="S5" t="s">
        <v>272</v>
      </c>
      <c r="T5" t="s">
        <v>100</v>
      </c>
      <c r="U5" t="s">
        <v>847</v>
      </c>
      <c r="V5" s="2">
        <v>42670.638807870368</v>
      </c>
      <c r="W5" s="2">
        <v>42902.72550925926</v>
      </c>
      <c r="Z5" t="s">
        <v>1382</v>
      </c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8"/>
      <c r="AW5" s="28"/>
      <c r="AX5" s="25"/>
      <c r="AY5" s="25"/>
      <c r="AZ5" s="29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8"/>
      <c r="BW5" s="28"/>
      <c r="BX5" s="25"/>
      <c r="BY5" s="25"/>
      <c r="BZ5" s="29"/>
    </row>
    <row r="6" spans="1:78" x14ac:dyDescent="0.3">
      <c r="A6">
        <v>94191</v>
      </c>
      <c r="B6" t="s">
        <v>186</v>
      </c>
      <c r="C6" t="s">
        <v>75</v>
      </c>
      <c r="D6" t="s">
        <v>76</v>
      </c>
      <c r="E6" t="s">
        <v>112</v>
      </c>
      <c r="F6" t="s">
        <v>30</v>
      </c>
      <c r="G6" t="s">
        <v>796</v>
      </c>
      <c r="H6" t="s">
        <v>20</v>
      </c>
      <c r="I6" t="s">
        <v>344</v>
      </c>
      <c r="J6" t="s">
        <v>1384</v>
      </c>
      <c r="L6" t="s">
        <v>82</v>
      </c>
      <c r="M6" t="s">
        <v>1380</v>
      </c>
      <c r="N6" t="s">
        <v>269</v>
      </c>
      <c r="O6" t="s">
        <v>36</v>
      </c>
      <c r="P6" t="s">
        <v>35</v>
      </c>
      <c r="Q6" t="s">
        <v>25</v>
      </c>
      <c r="R6" t="s">
        <v>26</v>
      </c>
      <c r="S6" t="s">
        <v>272</v>
      </c>
      <c r="T6" t="s">
        <v>103</v>
      </c>
      <c r="U6" t="s">
        <v>20</v>
      </c>
      <c r="V6" s="2">
        <v>42740.289351851854</v>
      </c>
      <c r="W6" s="2">
        <v>42886.756030092591</v>
      </c>
      <c r="Z6" t="s">
        <v>1381</v>
      </c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3"/>
      <c r="AW6" s="23"/>
      <c r="AX6" s="22"/>
      <c r="AY6" s="22"/>
      <c r="AZ6" s="24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3"/>
      <c r="BW6" s="23"/>
      <c r="BX6" s="22"/>
      <c r="BY6" s="22"/>
      <c r="BZ6" s="24"/>
    </row>
    <row r="7" spans="1:78" x14ac:dyDescent="0.3">
      <c r="A7">
        <v>94665</v>
      </c>
      <c r="B7" t="s">
        <v>251</v>
      </c>
      <c r="C7" t="s">
        <v>45</v>
      </c>
      <c r="D7" t="s">
        <v>55</v>
      </c>
      <c r="E7" t="s">
        <v>94</v>
      </c>
      <c r="F7" t="s">
        <v>24</v>
      </c>
      <c r="G7" t="s">
        <v>796</v>
      </c>
      <c r="H7" t="s">
        <v>20</v>
      </c>
      <c r="I7" t="s">
        <v>1445</v>
      </c>
      <c r="L7" t="s">
        <v>82</v>
      </c>
      <c r="M7" t="s">
        <v>1380</v>
      </c>
      <c r="N7" t="s">
        <v>269</v>
      </c>
      <c r="O7" t="s">
        <v>36</v>
      </c>
      <c r="P7" t="s">
        <v>35</v>
      </c>
      <c r="Q7" t="s">
        <v>82</v>
      </c>
      <c r="R7" t="s">
        <v>95</v>
      </c>
      <c r="S7" t="s">
        <v>145</v>
      </c>
      <c r="T7" t="s">
        <v>20</v>
      </c>
      <c r="U7" t="s">
        <v>847</v>
      </c>
      <c r="V7" s="2">
        <v>42753.233958333331</v>
      </c>
      <c r="W7" s="2">
        <v>42902.529432870368</v>
      </c>
      <c r="Y7" t="s">
        <v>192</v>
      </c>
      <c r="Z7" t="s">
        <v>1381</v>
      </c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8"/>
      <c r="AW7" s="28"/>
      <c r="AX7" s="25"/>
      <c r="AY7" s="25"/>
      <c r="AZ7" s="29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8"/>
      <c r="BW7" s="28"/>
      <c r="BX7" s="25"/>
      <c r="BY7" s="25"/>
      <c r="BZ7" s="29"/>
    </row>
    <row r="8" spans="1:78" x14ac:dyDescent="0.3">
      <c r="A8">
        <v>94835</v>
      </c>
      <c r="B8" t="s">
        <v>561</v>
      </c>
      <c r="C8" t="s">
        <v>86</v>
      </c>
      <c r="D8" t="s">
        <v>87</v>
      </c>
      <c r="E8" t="s">
        <v>112</v>
      </c>
      <c r="F8" t="s">
        <v>30</v>
      </c>
      <c r="G8" t="s">
        <v>796</v>
      </c>
      <c r="H8" t="s">
        <v>20</v>
      </c>
      <c r="I8" t="s">
        <v>1517</v>
      </c>
      <c r="J8" t="s">
        <v>1518</v>
      </c>
      <c r="K8" t="s">
        <v>213</v>
      </c>
      <c r="L8" t="s">
        <v>82</v>
      </c>
      <c r="M8" t="s">
        <v>1380</v>
      </c>
      <c r="N8" t="s">
        <v>269</v>
      </c>
      <c r="O8" t="s">
        <v>36</v>
      </c>
      <c r="P8" t="s">
        <v>35</v>
      </c>
      <c r="Q8" t="s">
        <v>190</v>
      </c>
      <c r="R8" t="s">
        <v>26</v>
      </c>
      <c r="S8" t="s">
        <v>272</v>
      </c>
      <c r="T8" t="s">
        <v>103</v>
      </c>
      <c r="U8" t="s">
        <v>20</v>
      </c>
      <c r="V8" s="2">
        <v>42755.776539351849</v>
      </c>
      <c r="W8" s="2">
        <v>42900.691284722219</v>
      </c>
      <c r="X8" t="s">
        <v>1213</v>
      </c>
      <c r="Z8" t="s">
        <v>1381</v>
      </c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3"/>
      <c r="AW8" s="23"/>
      <c r="AX8" s="22"/>
      <c r="AY8" s="22"/>
      <c r="AZ8" s="24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3"/>
      <c r="BW8" s="23"/>
      <c r="BX8" s="22"/>
      <c r="BY8" s="22"/>
      <c r="BZ8" s="24"/>
    </row>
    <row r="9" spans="1:78" x14ac:dyDescent="0.3">
      <c r="A9">
        <v>97340</v>
      </c>
      <c r="B9" t="s">
        <v>69</v>
      </c>
      <c r="C9" t="s">
        <v>70</v>
      </c>
      <c r="D9" t="s">
        <v>71</v>
      </c>
      <c r="E9" t="s">
        <v>184</v>
      </c>
      <c r="F9" t="s">
        <v>68</v>
      </c>
      <c r="G9" t="s">
        <v>20</v>
      </c>
      <c r="H9" t="s">
        <v>1646</v>
      </c>
      <c r="I9" t="s">
        <v>852</v>
      </c>
      <c r="L9" t="s">
        <v>82</v>
      </c>
      <c r="M9" t="s">
        <v>1380</v>
      </c>
      <c r="N9" t="s">
        <v>269</v>
      </c>
      <c r="O9" t="s">
        <v>23</v>
      </c>
      <c r="P9" t="s">
        <v>39</v>
      </c>
      <c r="Q9" t="s">
        <v>82</v>
      </c>
      <c r="R9" t="s">
        <v>54</v>
      </c>
      <c r="S9" t="s">
        <v>389</v>
      </c>
      <c r="T9" t="s">
        <v>20</v>
      </c>
      <c r="U9" t="s">
        <v>20</v>
      </c>
      <c r="V9" s="2">
        <v>42815.864641203705</v>
      </c>
      <c r="W9" s="2">
        <v>42899.712858796294</v>
      </c>
      <c r="X9" t="s">
        <v>1672</v>
      </c>
      <c r="Y9" t="s">
        <v>192</v>
      </c>
      <c r="Z9" t="s">
        <v>1382</v>
      </c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8"/>
      <c r="AW9" s="28"/>
      <c r="AX9" s="25"/>
      <c r="AY9" s="25"/>
      <c r="AZ9" s="29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8"/>
      <c r="BW9" s="28"/>
      <c r="BX9" s="25"/>
      <c r="BY9" s="25"/>
      <c r="BZ9" s="29"/>
    </row>
    <row r="10" spans="1:78" x14ac:dyDescent="0.3">
      <c r="A10">
        <v>97543</v>
      </c>
      <c r="B10" t="s">
        <v>91</v>
      </c>
      <c r="C10" t="s">
        <v>86</v>
      </c>
      <c r="D10" t="s">
        <v>92</v>
      </c>
      <c r="E10" t="s">
        <v>112</v>
      </c>
      <c r="F10" t="s">
        <v>30</v>
      </c>
      <c r="G10" t="s">
        <v>20</v>
      </c>
      <c r="H10" t="s">
        <v>20</v>
      </c>
      <c r="I10" t="s">
        <v>1037</v>
      </c>
      <c r="J10" t="s">
        <v>1386</v>
      </c>
      <c r="L10" t="s">
        <v>82</v>
      </c>
      <c r="M10" t="s">
        <v>1380</v>
      </c>
      <c r="N10" t="s">
        <v>269</v>
      </c>
      <c r="O10" t="s">
        <v>36</v>
      </c>
      <c r="P10" t="s">
        <v>35</v>
      </c>
      <c r="Q10" t="s">
        <v>29</v>
      </c>
      <c r="R10" t="s">
        <v>44</v>
      </c>
      <c r="S10" t="s">
        <v>118</v>
      </c>
      <c r="T10" t="s">
        <v>20</v>
      </c>
      <c r="U10" t="s">
        <v>20</v>
      </c>
      <c r="V10" s="2">
        <v>42822.246874999997</v>
      </c>
      <c r="W10" s="2">
        <v>42902.352511574078</v>
      </c>
      <c r="X10" t="s">
        <v>402</v>
      </c>
      <c r="Z10" t="s">
        <v>1382</v>
      </c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3"/>
      <c r="AW10" s="23"/>
      <c r="AX10" s="22"/>
      <c r="AY10" s="22"/>
      <c r="AZ10" s="24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3"/>
      <c r="BW10" s="23"/>
      <c r="BX10" s="22"/>
      <c r="BY10" s="22"/>
      <c r="BZ10" s="24"/>
    </row>
    <row r="11" spans="1:78" x14ac:dyDescent="0.3">
      <c r="A11">
        <v>97620</v>
      </c>
      <c r="B11" t="s">
        <v>41</v>
      </c>
      <c r="C11" t="s">
        <v>75</v>
      </c>
      <c r="D11" t="s">
        <v>129</v>
      </c>
      <c r="E11" t="s">
        <v>94</v>
      </c>
      <c r="F11" t="s">
        <v>30</v>
      </c>
      <c r="G11" t="s">
        <v>796</v>
      </c>
      <c r="H11" t="s">
        <v>20</v>
      </c>
      <c r="I11" t="s">
        <v>929</v>
      </c>
      <c r="L11" t="s">
        <v>82</v>
      </c>
      <c r="M11" t="s">
        <v>1380</v>
      </c>
      <c r="N11" t="s">
        <v>269</v>
      </c>
      <c r="O11" t="s">
        <v>36</v>
      </c>
      <c r="P11" t="s">
        <v>35</v>
      </c>
      <c r="Q11" t="s">
        <v>29</v>
      </c>
      <c r="R11" t="s">
        <v>44</v>
      </c>
      <c r="S11" t="s">
        <v>405</v>
      </c>
      <c r="T11" t="s">
        <v>20</v>
      </c>
      <c r="U11" t="s">
        <v>20</v>
      </c>
      <c r="V11" s="2">
        <v>42823.748773148145</v>
      </c>
      <c r="W11" s="2">
        <v>42849.737361111111</v>
      </c>
      <c r="Z11" t="s">
        <v>1381</v>
      </c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8"/>
      <c r="AW11" s="28"/>
      <c r="AX11" s="25"/>
      <c r="AY11" s="25"/>
      <c r="AZ11" s="29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8"/>
      <c r="BW11" s="28"/>
      <c r="BX11" s="25"/>
      <c r="BY11" s="25"/>
      <c r="BZ11" s="29"/>
    </row>
    <row r="12" spans="1:78" x14ac:dyDescent="0.3">
      <c r="A12">
        <v>97664</v>
      </c>
      <c r="B12" t="s">
        <v>218</v>
      </c>
      <c r="C12" t="s">
        <v>55</v>
      </c>
      <c r="D12" t="s">
        <v>182</v>
      </c>
      <c r="E12" t="s">
        <v>94</v>
      </c>
      <c r="F12" t="s">
        <v>30</v>
      </c>
      <c r="G12" t="s">
        <v>20</v>
      </c>
      <c r="H12" t="s">
        <v>1673</v>
      </c>
      <c r="I12" t="s">
        <v>1598</v>
      </c>
      <c r="L12" t="s">
        <v>82</v>
      </c>
      <c r="M12" t="s">
        <v>1380</v>
      </c>
      <c r="N12" t="s">
        <v>269</v>
      </c>
      <c r="O12" t="s">
        <v>36</v>
      </c>
      <c r="P12" t="s">
        <v>22</v>
      </c>
      <c r="Q12" t="s">
        <v>29</v>
      </c>
      <c r="R12" t="s">
        <v>54</v>
      </c>
      <c r="S12" t="s">
        <v>932</v>
      </c>
      <c r="T12" t="s">
        <v>20</v>
      </c>
      <c r="U12" t="s">
        <v>20</v>
      </c>
      <c r="V12" s="2">
        <v>42824.346377314818</v>
      </c>
      <c r="W12" s="2">
        <v>42902.374409722222</v>
      </c>
      <c r="Z12" t="s">
        <v>1382</v>
      </c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3"/>
      <c r="AW12" s="23"/>
      <c r="AX12" s="22"/>
      <c r="AY12" s="22"/>
      <c r="AZ12" s="24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3"/>
      <c r="BW12" s="23"/>
      <c r="BX12" s="22"/>
      <c r="BY12" s="22"/>
      <c r="BZ12" s="24"/>
    </row>
    <row r="13" spans="1:78" x14ac:dyDescent="0.3">
      <c r="A13">
        <v>97868</v>
      </c>
      <c r="B13" t="s">
        <v>127</v>
      </c>
      <c r="C13" t="s">
        <v>70</v>
      </c>
      <c r="D13" t="s">
        <v>71</v>
      </c>
      <c r="E13" t="s">
        <v>94</v>
      </c>
      <c r="F13" t="s">
        <v>24</v>
      </c>
      <c r="G13" t="s">
        <v>20</v>
      </c>
      <c r="H13" t="s">
        <v>1620</v>
      </c>
      <c r="I13" t="s">
        <v>983</v>
      </c>
      <c r="L13" t="s">
        <v>82</v>
      </c>
      <c r="M13" t="s">
        <v>1380</v>
      </c>
      <c r="N13" t="s">
        <v>269</v>
      </c>
      <c r="O13" t="s">
        <v>23</v>
      </c>
      <c r="P13" t="s">
        <v>22</v>
      </c>
      <c r="Q13" t="s">
        <v>29</v>
      </c>
      <c r="R13" t="s">
        <v>54</v>
      </c>
      <c r="S13" t="s">
        <v>405</v>
      </c>
      <c r="T13" t="s">
        <v>20</v>
      </c>
      <c r="U13" t="s">
        <v>20</v>
      </c>
      <c r="V13" s="2">
        <v>42829.664212962962</v>
      </c>
      <c r="W13" s="2">
        <v>42902.429525462961</v>
      </c>
      <c r="X13" t="s">
        <v>1672</v>
      </c>
      <c r="Y13" t="s">
        <v>1732</v>
      </c>
      <c r="Z13" t="s">
        <v>1382</v>
      </c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8"/>
      <c r="AW13" s="28"/>
      <c r="AX13" s="25"/>
      <c r="AY13" s="25"/>
      <c r="AZ13" s="29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8"/>
      <c r="BW13" s="28"/>
      <c r="BX13" s="25"/>
      <c r="BY13" s="25"/>
      <c r="BZ13" s="29"/>
    </row>
    <row r="14" spans="1:78" x14ac:dyDescent="0.3">
      <c r="A14">
        <v>98359</v>
      </c>
      <c r="B14" t="s">
        <v>1000</v>
      </c>
      <c r="C14" t="s">
        <v>63</v>
      </c>
      <c r="D14" t="s">
        <v>446</v>
      </c>
      <c r="E14" t="s">
        <v>112</v>
      </c>
      <c r="F14" t="s">
        <v>24</v>
      </c>
      <c r="G14" t="s">
        <v>796</v>
      </c>
      <c r="H14" t="s">
        <v>20</v>
      </c>
      <c r="I14" t="s">
        <v>1686</v>
      </c>
      <c r="J14" t="s">
        <v>1388</v>
      </c>
      <c r="K14" t="s">
        <v>1648</v>
      </c>
      <c r="L14" t="s">
        <v>82</v>
      </c>
      <c r="M14" t="s">
        <v>1380</v>
      </c>
      <c r="N14" t="s">
        <v>269</v>
      </c>
      <c r="O14" t="s">
        <v>36</v>
      </c>
      <c r="P14" t="s">
        <v>35</v>
      </c>
      <c r="Q14" t="s">
        <v>190</v>
      </c>
      <c r="R14" t="s">
        <v>26</v>
      </c>
      <c r="S14" t="s">
        <v>742</v>
      </c>
      <c r="T14" t="s">
        <v>103</v>
      </c>
      <c r="U14" t="s">
        <v>20</v>
      </c>
      <c r="V14" s="2">
        <v>42842.912604166668</v>
      </c>
      <c r="W14" s="2">
        <v>42899.991759259261</v>
      </c>
      <c r="Z14" t="s">
        <v>1381</v>
      </c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3"/>
      <c r="AW14" s="23"/>
      <c r="AX14" s="22"/>
      <c r="AY14" s="22"/>
      <c r="AZ14" s="24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3"/>
      <c r="BW14" s="23"/>
      <c r="BX14" s="22"/>
      <c r="BY14" s="22"/>
      <c r="BZ14" s="24"/>
    </row>
    <row r="15" spans="1:78" x14ac:dyDescent="0.3">
      <c r="A15">
        <v>98555</v>
      </c>
      <c r="B15" t="s">
        <v>760</v>
      </c>
      <c r="C15" t="s">
        <v>28</v>
      </c>
      <c r="D15" t="s">
        <v>481</v>
      </c>
      <c r="E15" t="s">
        <v>184</v>
      </c>
      <c r="F15" t="s">
        <v>81</v>
      </c>
      <c r="G15" t="s">
        <v>20</v>
      </c>
      <c r="H15" t="s">
        <v>1673</v>
      </c>
      <c r="I15" t="s">
        <v>1328</v>
      </c>
      <c r="K15" t="s">
        <v>168</v>
      </c>
      <c r="L15" t="s">
        <v>287</v>
      </c>
      <c r="M15" t="s">
        <v>82</v>
      </c>
      <c r="N15" t="s">
        <v>269</v>
      </c>
      <c r="O15" t="s">
        <v>36</v>
      </c>
      <c r="P15" t="s">
        <v>35</v>
      </c>
      <c r="Q15" t="s">
        <v>82</v>
      </c>
      <c r="R15" t="s">
        <v>1290</v>
      </c>
      <c r="S15" t="s">
        <v>84</v>
      </c>
      <c r="T15" t="s">
        <v>20</v>
      </c>
      <c r="U15" t="s">
        <v>20</v>
      </c>
      <c r="V15" s="2">
        <v>42845.692384259259</v>
      </c>
      <c r="W15" s="2">
        <v>42902.122337962966</v>
      </c>
      <c r="X15" t="s">
        <v>170</v>
      </c>
      <c r="Z15" t="s">
        <v>1382</v>
      </c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8"/>
      <c r="AW15" s="28"/>
      <c r="AX15" s="25"/>
      <c r="AY15" s="25"/>
      <c r="AZ15" s="29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8"/>
      <c r="BW15" s="28"/>
      <c r="BX15" s="25"/>
      <c r="BY15" s="25"/>
      <c r="BZ15" s="29"/>
    </row>
    <row r="16" spans="1:78" x14ac:dyDescent="0.3">
      <c r="A16">
        <v>98719</v>
      </c>
      <c r="B16" t="s">
        <v>91</v>
      </c>
      <c r="C16" t="s">
        <v>86</v>
      </c>
      <c r="D16" t="s">
        <v>87</v>
      </c>
      <c r="E16" t="s">
        <v>112</v>
      </c>
      <c r="F16" t="s">
        <v>24</v>
      </c>
      <c r="G16" t="s">
        <v>796</v>
      </c>
      <c r="H16" t="s">
        <v>20</v>
      </c>
      <c r="I16" t="s">
        <v>1145</v>
      </c>
      <c r="J16" t="s">
        <v>1390</v>
      </c>
      <c r="L16" t="s">
        <v>82</v>
      </c>
      <c r="M16" t="s">
        <v>1380</v>
      </c>
      <c r="N16" t="s">
        <v>269</v>
      </c>
      <c r="O16" t="s">
        <v>36</v>
      </c>
      <c r="P16" t="s">
        <v>35</v>
      </c>
      <c r="Q16" t="s">
        <v>190</v>
      </c>
      <c r="R16" t="s">
        <v>26</v>
      </c>
      <c r="S16" t="s">
        <v>742</v>
      </c>
      <c r="T16" t="s">
        <v>103</v>
      </c>
      <c r="U16" t="s">
        <v>20</v>
      </c>
      <c r="V16" s="2">
        <v>42850.847083333334</v>
      </c>
      <c r="W16" s="2">
        <v>42885.446851851855</v>
      </c>
      <c r="Z16" t="s">
        <v>1381</v>
      </c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3"/>
      <c r="AW16" s="23"/>
      <c r="AX16" s="22"/>
      <c r="AY16" s="22"/>
      <c r="AZ16" s="24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3"/>
      <c r="BW16" s="23"/>
      <c r="BX16" s="22"/>
      <c r="BY16" s="22"/>
      <c r="BZ16" s="24"/>
    </row>
    <row r="17" spans="1:78" x14ac:dyDescent="0.3">
      <c r="A17">
        <v>98910</v>
      </c>
      <c r="B17" t="s">
        <v>89</v>
      </c>
      <c r="C17" t="s">
        <v>86</v>
      </c>
      <c r="D17" t="s">
        <v>87</v>
      </c>
      <c r="E17" t="s">
        <v>94</v>
      </c>
      <c r="F17" t="s">
        <v>24</v>
      </c>
      <c r="G17" t="s">
        <v>796</v>
      </c>
      <c r="H17" t="s">
        <v>20</v>
      </c>
      <c r="I17" t="s">
        <v>1178</v>
      </c>
      <c r="K17" t="s">
        <v>1706</v>
      </c>
      <c r="L17" t="s">
        <v>82</v>
      </c>
      <c r="M17" t="s">
        <v>1380</v>
      </c>
      <c r="N17" t="s">
        <v>269</v>
      </c>
      <c r="O17" t="s">
        <v>23</v>
      </c>
      <c r="P17" t="s">
        <v>22</v>
      </c>
      <c r="Q17" t="s">
        <v>570</v>
      </c>
      <c r="R17" t="s">
        <v>683</v>
      </c>
      <c r="S17" t="s">
        <v>108</v>
      </c>
      <c r="T17" t="s">
        <v>20</v>
      </c>
      <c r="U17" t="s">
        <v>20</v>
      </c>
      <c r="V17" s="2">
        <v>42856.738692129627</v>
      </c>
      <c r="W17" s="2">
        <v>42899.626805555556</v>
      </c>
      <c r="Z17" t="s">
        <v>1389</v>
      </c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8"/>
      <c r="AW17" s="28"/>
      <c r="AX17" s="25"/>
      <c r="AY17" s="25"/>
      <c r="AZ17" s="29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8"/>
      <c r="BW17" s="28"/>
      <c r="BX17" s="25"/>
      <c r="BY17" s="25"/>
      <c r="BZ17" s="29"/>
    </row>
    <row r="18" spans="1:78" x14ac:dyDescent="0.3">
      <c r="A18">
        <v>98917</v>
      </c>
      <c r="B18" t="s">
        <v>1733</v>
      </c>
      <c r="C18" t="s">
        <v>86</v>
      </c>
      <c r="D18" t="s">
        <v>87</v>
      </c>
      <c r="E18" t="s">
        <v>94</v>
      </c>
      <c r="F18" t="s">
        <v>24</v>
      </c>
      <c r="G18" t="s">
        <v>20</v>
      </c>
      <c r="H18" t="s">
        <v>20</v>
      </c>
      <c r="I18" t="s">
        <v>1734</v>
      </c>
      <c r="J18" t="s">
        <v>1735</v>
      </c>
      <c r="L18" t="s">
        <v>82</v>
      </c>
      <c r="M18" t="s">
        <v>1380</v>
      </c>
      <c r="N18" t="s">
        <v>269</v>
      </c>
      <c r="O18" t="s">
        <v>23</v>
      </c>
      <c r="P18" t="s">
        <v>22</v>
      </c>
      <c r="Q18" t="s">
        <v>29</v>
      </c>
      <c r="R18" t="s">
        <v>26</v>
      </c>
      <c r="S18" t="s">
        <v>1733</v>
      </c>
      <c r="T18" t="s">
        <v>20</v>
      </c>
      <c r="U18" t="s">
        <v>20</v>
      </c>
      <c r="V18" s="2">
        <v>42857.039803240739</v>
      </c>
      <c r="W18" s="2">
        <v>42902.370011574072</v>
      </c>
      <c r="Z18" t="s">
        <v>1389</v>
      </c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3"/>
      <c r="AW18" s="23"/>
      <c r="AX18" s="22"/>
      <c r="AY18" s="22"/>
      <c r="AZ18" s="24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3"/>
      <c r="BW18" s="23"/>
      <c r="BX18" s="22"/>
      <c r="BY18" s="22"/>
      <c r="BZ18" s="24"/>
    </row>
    <row r="19" spans="1:78" x14ac:dyDescent="0.3">
      <c r="A19">
        <v>98940</v>
      </c>
      <c r="B19" t="s">
        <v>399</v>
      </c>
      <c r="C19" t="s">
        <v>86</v>
      </c>
      <c r="D19" t="s">
        <v>87</v>
      </c>
      <c r="E19" t="s">
        <v>112</v>
      </c>
      <c r="F19" t="s">
        <v>24</v>
      </c>
      <c r="G19" t="s">
        <v>796</v>
      </c>
      <c r="H19" t="s">
        <v>20</v>
      </c>
      <c r="I19" t="s">
        <v>1183</v>
      </c>
      <c r="J19" t="s">
        <v>1393</v>
      </c>
      <c r="L19" t="s">
        <v>82</v>
      </c>
      <c r="M19" t="s">
        <v>1380</v>
      </c>
      <c r="N19" t="s">
        <v>269</v>
      </c>
      <c r="O19" t="s">
        <v>36</v>
      </c>
      <c r="P19" t="s">
        <v>35</v>
      </c>
      <c r="Q19" t="s">
        <v>190</v>
      </c>
      <c r="R19" t="s">
        <v>26</v>
      </c>
      <c r="S19" t="s">
        <v>405</v>
      </c>
      <c r="T19" t="s">
        <v>103</v>
      </c>
      <c r="U19" t="s">
        <v>20</v>
      </c>
      <c r="V19" s="2">
        <v>42857.441631944443</v>
      </c>
      <c r="W19" s="2">
        <v>42880.861111111109</v>
      </c>
      <c r="Z19" t="s">
        <v>1381</v>
      </c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8"/>
      <c r="AW19" s="28"/>
      <c r="AX19" s="25"/>
      <c r="AY19" s="25"/>
      <c r="AZ19" s="29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8"/>
      <c r="BW19" s="28"/>
      <c r="BX19" s="25"/>
      <c r="BY19" s="25"/>
      <c r="BZ19" s="29"/>
    </row>
    <row r="20" spans="1:78" x14ac:dyDescent="0.3">
      <c r="A20">
        <v>98941</v>
      </c>
      <c r="B20" t="s">
        <v>118</v>
      </c>
      <c r="C20" t="s">
        <v>86</v>
      </c>
      <c r="D20" t="s">
        <v>87</v>
      </c>
      <c r="E20" t="s">
        <v>112</v>
      </c>
      <c r="F20" t="s">
        <v>24</v>
      </c>
      <c r="G20" t="s">
        <v>796</v>
      </c>
      <c r="H20" t="s">
        <v>20</v>
      </c>
      <c r="I20" t="s">
        <v>1184</v>
      </c>
      <c r="J20" t="s">
        <v>1480</v>
      </c>
      <c r="L20" t="s">
        <v>82</v>
      </c>
      <c r="M20" t="s">
        <v>1380</v>
      </c>
      <c r="N20" t="s">
        <v>269</v>
      </c>
      <c r="O20" t="s">
        <v>36</v>
      </c>
      <c r="P20" t="s">
        <v>35</v>
      </c>
      <c r="Q20" t="s">
        <v>190</v>
      </c>
      <c r="R20" t="s">
        <v>26</v>
      </c>
      <c r="S20" t="s">
        <v>405</v>
      </c>
      <c r="T20" t="s">
        <v>103</v>
      </c>
      <c r="U20" t="s">
        <v>20</v>
      </c>
      <c r="V20" s="2">
        <v>42857.443495370368</v>
      </c>
      <c r="W20" s="2">
        <v>42899.990254629629</v>
      </c>
      <c r="Z20" t="s">
        <v>1382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3"/>
      <c r="AW20" s="23"/>
      <c r="AX20" s="22"/>
      <c r="AY20" s="22"/>
      <c r="AZ20" s="24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3"/>
      <c r="BW20" s="23"/>
      <c r="BX20" s="22"/>
      <c r="BY20" s="22"/>
      <c r="BZ20" s="24"/>
    </row>
    <row r="21" spans="1:78" x14ac:dyDescent="0.3">
      <c r="A21">
        <v>98975</v>
      </c>
      <c r="B21" t="s">
        <v>27</v>
      </c>
      <c r="C21" t="s">
        <v>28</v>
      </c>
      <c r="D21" t="s">
        <v>34</v>
      </c>
      <c r="E21" t="s">
        <v>112</v>
      </c>
      <c r="F21" t="s">
        <v>24</v>
      </c>
      <c r="G21" t="s">
        <v>796</v>
      </c>
      <c r="H21" t="s">
        <v>20</v>
      </c>
      <c r="I21" t="s">
        <v>1291</v>
      </c>
      <c r="J21" t="s">
        <v>1394</v>
      </c>
      <c r="K21" t="s">
        <v>1292</v>
      </c>
      <c r="L21" t="s">
        <v>287</v>
      </c>
      <c r="M21" t="s">
        <v>82</v>
      </c>
      <c r="N21" t="s">
        <v>269</v>
      </c>
      <c r="O21" t="s">
        <v>23</v>
      </c>
      <c r="P21" t="s">
        <v>22</v>
      </c>
      <c r="Q21" t="s">
        <v>190</v>
      </c>
      <c r="R21" t="s">
        <v>26</v>
      </c>
      <c r="S21" t="s">
        <v>285</v>
      </c>
      <c r="T21" t="s">
        <v>20</v>
      </c>
      <c r="U21" t="s">
        <v>20</v>
      </c>
      <c r="V21" s="2">
        <v>42857.815833333334</v>
      </c>
      <c r="W21" s="2">
        <v>42867.497361111113</v>
      </c>
      <c r="X21" t="s">
        <v>170</v>
      </c>
      <c r="Z21" t="s">
        <v>1389</v>
      </c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8"/>
      <c r="AW21" s="28"/>
      <c r="AX21" s="25"/>
      <c r="AY21" s="25"/>
      <c r="AZ21" s="29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8"/>
      <c r="BW21" s="28"/>
      <c r="BX21" s="25"/>
      <c r="BY21" s="25"/>
      <c r="BZ21" s="29"/>
    </row>
    <row r="22" spans="1:78" x14ac:dyDescent="0.3">
      <c r="A22">
        <v>99073</v>
      </c>
      <c r="B22" t="s">
        <v>413</v>
      </c>
      <c r="C22" t="s">
        <v>253</v>
      </c>
      <c r="D22" t="s">
        <v>702</v>
      </c>
      <c r="E22" t="s">
        <v>184</v>
      </c>
      <c r="F22" t="s">
        <v>68</v>
      </c>
      <c r="G22" t="s">
        <v>796</v>
      </c>
      <c r="H22" t="s">
        <v>20</v>
      </c>
      <c r="I22" t="s">
        <v>1293</v>
      </c>
      <c r="K22" t="s">
        <v>1687</v>
      </c>
      <c r="L22" t="s">
        <v>82</v>
      </c>
      <c r="M22" t="s">
        <v>1380</v>
      </c>
      <c r="N22" t="s">
        <v>269</v>
      </c>
      <c r="O22" t="s">
        <v>36</v>
      </c>
      <c r="P22" t="s">
        <v>39</v>
      </c>
      <c r="Q22" t="s">
        <v>82</v>
      </c>
      <c r="R22" t="s">
        <v>54</v>
      </c>
      <c r="S22" t="s">
        <v>456</v>
      </c>
      <c r="T22" t="s">
        <v>20</v>
      </c>
      <c r="U22" t="s">
        <v>20</v>
      </c>
      <c r="V22" s="2">
        <v>42859.8746875</v>
      </c>
      <c r="W22" s="2">
        <v>42901.600289351853</v>
      </c>
      <c r="Y22" t="s">
        <v>319</v>
      </c>
      <c r="Z22" t="s">
        <v>1382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3"/>
      <c r="AW22" s="23"/>
      <c r="AX22" s="22"/>
      <c r="AY22" s="22"/>
      <c r="AZ22" s="24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3"/>
      <c r="BW22" s="23"/>
      <c r="BX22" s="22"/>
      <c r="BY22" s="22"/>
      <c r="BZ22" s="24"/>
    </row>
    <row r="23" spans="1:78" x14ac:dyDescent="0.3">
      <c r="A23">
        <v>99462</v>
      </c>
      <c r="B23" t="s">
        <v>867</v>
      </c>
      <c r="C23" t="s">
        <v>45</v>
      </c>
      <c r="D23" t="s">
        <v>1267</v>
      </c>
      <c r="E23" t="s">
        <v>94</v>
      </c>
      <c r="F23" t="s">
        <v>24</v>
      </c>
      <c r="G23" t="s">
        <v>20</v>
      </c>
      <c r="H23" t="s">
        <v>1673</v>
      </c>
      <c r="I23" t="s">
        <v>1649</v>
      </c>
      <c r="L23" t="s">
        <v>82</v>
      </c>
      <c r="M23" t="s">
        <v>1380</v>
      </c>
      <c r="N23" t="s">
        <v>269</v>
      </c>
      <c r="O23" t="s">
        <v>36</v>
      </c>
      <c r="P23" t="s">
        <v>22</v>
      </c>
      <c r="Q23" t="s">
        <v>82</v>
      </c>
      <c r="R23" t="s">
        <v>54</v>
      </c>
      <c r="S23" t="s">
        <v>433</v>
      </c>
      <c r="T23" t="s">
        <v>20</v>
      </c>
      <c r="U23" t="s">
        <v>847</v>
      </c>
      <c r="V23" s="2">
        <v>42870.45040509259</v>
      </c>
      <c r="W23" s="2">
        <v>42902.733252314814</v>
      </c>
      <c r="Z23" t="s">
        <v>1381</v>
      </c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8"/>
      <c r="AW23" s="28"/>
      <c r="AX23" s="25"/>
      <c r="AY23" s="25"/>
      <c r="AZ23" s="29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8"/>
      <c r="BW23" s="28"/>
      <c r="BX23" s="25"/>
      <c r="BY23" s="25"/>
      <c r="BZ23" s="29"/>
    </row>
    <row r="24" spans="1:78" x14ac:dyDescent="0.3">
      <c r="A24">
        <v>99537</v>
      </c>
      <c r="B24" t="s">
        <v>84</v>
      </c>
      <c r="C24" t="s">
        <v>86</v>
      </c>
      <c r="D24" t="s">
        <v>92</v>
      </c>
      <c r="E24" t="s">
        <v>94</v>
      </c>
      <c r="F24" t="s">
        <v>24</v>
      </c>
      <c r="G24" t="s">
        <v>796</v>
      </c>
      <c r="H24" t="s">
        <v>20</v>
      </c>
      <c r="I24" t="s">
        <v>1599</v>
      </c>
      <c r="K24" t="s">
        <v>1707</v>
      </c>
      <c r="L24" t="s">
        <v>82</v>
      </c>
      <c r="M24" t="s">
        <v>1380</v>
      </c>
      <c r="N24" t="s">
        <v>269</v>
      </c>
      <c r="O24" t="s">
        <v>36</v>
      </c>
      <c r="P24" t="s">
        <v>35</v>
      </c>
      <c r="Q24" t="s">
        <v>82</v>
      </c>
      <c r="R24" t="s">
        <v>54</v>
      </c>
      <c r="S24" t="s">
        <v>405</v>
      </c>
      <c r="T24" t="s">
        <v>20</v>
      </c>
      <c r="U24" t="s">
        <v>20</v>
      </c>
      <c r="V24" s="2">
        <v>42871.465324074074</v>
      </c>
      <c r="W24" s="2">
        <v>42899.67019675926</v>
      </c>
      <c r="X24" t="s">
        <v>830</v>
      </c>
      <c r="Z24" t="s">
        <v>1381</v>
      </c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3"/>
      <c r="AW24" s="23"/>
      <c r="AX24" s="22"/>
      <c r="AY24" s="22"/>
      <c r="AZ24" s="24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3"/>
      <c r="BW24" s="23"/>
      <c r="BX24" s="22"/>
      <c r="BY24" s="22"/>
      <c r="BZ24" s="24"/>
    </row>
    <row r="25" spans="1:78" x14ac:dyDescent="0.3">
      <c r="A25">
        <v>99634</v>
      </c>
      <c r="B25" t="s">
        <v>480</v>
      </c>
      <c r="C25" t="s">
        <v>28</v>
      </c>
      <c r="D25" t="s">
        <v>481</v>
      </c>
      <c r="E25" t="s">
        <v>94</v>
      </c>
      <c r="F25" t="s">
        <v>24</v>
      </c>
      <c r="G25" t="s">
        <v>796</v>
      </c>
      <c r="H25" t="s">
        <v>20</v>
      </c>
      <c r="I25" t="s">
        <v>1336</v>
      </c>
      <c r="K25" t="s">
        <v>1230</v>
      </c>
      <c r="L25" t="s">
        <v>287</v>
      </c>
      <c r="M25" t="s">
        <v>82</v>
      </c>
      <c r="N25" t="s">
        <v>269</v>
      </c>
      <c r="O25" t="s">
        <v>23</v>
      </c>
      <c r="P25" t="s">
        <v>22</v>
      </c>
      <c r="Q25" t="s">
        <v>156</v>
      </c>
      <c r="R25" t="s">
        <v>489</v>
      </c>
      <c r="S25" t="s">
        <v>480</v>
      </c>
      <c r="T25" t="s">
        <v>20</v>
      </c>
      <c r="U25" t="s">
        <v>20</v>
      </c>
      <c r="V25" s="2">
        <v>42872.914305555554</v>
      </c>
      <c r="W25" s="2">
        <v>42901.680185185185</v>
      </c>
      <c r="X25" t="s">
        <v>170</v>
      </c>
      <c r="Z25" t="s">
        <v>1381</v>
      </c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8"/>
      <c r="AW25" s="28"/>
      <c r="AX25" s="25"/>
      <c r="AY25" s="25"/>
      <c r="AZ25" s="29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8"/>
      <c r="BW25" s="28"/>
      <c r="BX25" s="25"/>
      <c r="BY25" s="25"/>
      <c r="BZ25" s="29"/>
    </row>
    <row r="26" spans="1:78" x14ac:dyDescent="0.3">
      <c r="A26">
        <v>99705</v>
      </c>
      <c r="B26" t="s">
        <v>139</v>
      </c>
      <c r="C26" t="s">
        <v>28</v>
      </c>
      <c r="D26" t="s">
        <v>53</v>
      </c>
      <c r="E26" t="s">
        <v>184</v>
      </c>
      <c r="F26" t="s">
        <v>24</v>
      </c>
      <c r="G26" t="s">
        <v>796</v>
      </c>
      <c r="H26" t="s">
        <v>20</v>
      </c>
      <c r="I26" t="s">
        <v>1357</v>
      </c>
      <c r="K26" t="s">
        <v>1292</v>
      </c>
      <c r="L26" t="s">
        <v>287</v>
      </c>
      <c r="M26" t="s">
        <v>82</v>
      </c>
      <c r="N26" t="s">
        <v>269</v>
      </c>
      <c r="O26" t="s">
        <v>36</v>
      </c>
      <c r="P26" t="s">
        <v>35</v>
      </c>
      <c r="Q26" t="s">
        <v>29</v>
      </c>
      <c r="R26" t="s">
        <v>40</v>
      </c>
      <c r="S26" t="s">
        <v>713</v>
      </c>
      <c r="T26" t="s">
        <v>20</v>
      </c>
      <c r="U26" t="s">
        <v>20</v>
      </c>
      <c r="V26" s="2">
        <v>42873.84134259259</v>
      </c>
      <c r="W26" s="2">
        <v>42902.408368055556</v>
      </c>
      <c r="Z26" t="s">
        <v>1382</v>
      </c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3"/>
      <c r="AW26" s="23"/>
      <c r="AX26" s="22"/>
      <c r="AY26" s="22"/>
      <c r="AZ26" s="24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3"/>
      <c r="BW26" s="23"/>
      <c r="BX26" s="22"/>
      <c r="BY26" s="22"/>
      <c r="BZ26" s="24"/>
    </row>
    <row r="27" spans="1:78" x14ac:dyDescent="0.3">
      <c r="A27">
        <v>99809</v>
      </c>
      <c r="B27" t="s">
        <v>74</v>
      </c>
      <c r="C27" t="s">
        <v>86</v>
      </c>
      <c r="D27" t="s">
        <v>87</v>
      </c>
      <c r="E27" t="s">
        <v>112</v>
      </c>
      <c r="F27" t="s">
        <v>24</v>
      </c>
      <c r="G27" t="s">
        <v>20</v>
      </c>
      <c r="H27" t="s">
        <v>20</v>
      </c>
      <c r="I27" t="s">
        <v>1708</v>
      </c>
      <c r="L27" t="s">
        <v>21</v>
      </c>
      <c r="M27" t="s">
        <v>1380</v>
      </c>
      <c r="N27" t="s">
        <v>269</v>
      </c>
      <c r="O27" t="s">
        <v>23</v>
      </c>
      <c r="P27" t="s">
        <v>22</v>
      </c>
      <c r="Q27" t="s">
        <v>1682</v>
      </c>
      <c r="R27" t="s">
        <v>26</v>
      </c>
      <c r="S27" t="s">
        <v>1709</v>
      </c>
      <c r="T27" t="s">
        <v>20</v>
      </c>
      <c r="U27" t="s">
        <v>20</v>
      </c>
      <c r="V27" s="2">
        <v>42877.554768518516</v>
      </c>
      <c r="W27" s="2">
        <v>42901.482187499998</v>
      </c>
      <c r="Z27" t="s">
        <v>1381</v>
      </c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8"/>
      <c r="AW27" s="28"/>
      <c r="AX27" s="25"/>
      <c r="AY27" s="25"/>
      <c r="AZ27" s="29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8"/>
      <c r="BW27" s="28"/>
      <c r="BX27" s="25"/>
      <c r="BY27" s="25"/>
      <c r="BZ27" s="29"/>
    </row>
    <row r="28" spans="1:78" x14ac:dyDescent="0.3">
      <c r="A28">
        <v>99873</v>
      </c>
      <c r="B28" t="s">
        <v>480</v>
      </c>
      <c r="C28" t="s">
        <v>28</v>
      </c>
      <c r="D28" t="s">
        <v>481</v>
      </c>
      <c r="E28" t="s">
        <v>94</v>
      </c>
      <c r="F28" t="s">
        <v>24</v>
      </c>
      <c r="G28" t="s">
        <v>796</v>
      </c>
      <c r="H28" t="s">
        <v>20</v>
      </c>
      <c r="I28" t="s">
        <v>1448</v>
      </c>
      <c r="K28" t="s">
        <v>1230</v>
      </c>
      <c r="L28" t="s">
        <v>287</v>
      </c>
      <c r="M28" t="s">
        <v>82</v>
      </c>
      <c r="N28" t="s">
        <v>269</v>
      </c>
      <c r="O28" t="s">
        <v>23</v>
      </c>
      <c r="P28" t="s">
        <v>22</v>
      </c>
      <c r="Q28" t="s">
        <v>156</v>
      </c>
      <c r="R28" t="s">
        <v>489</v>
      </c>
      <c r="S28" t="s">
        <v>480</v>
      </c>
      <c r="T28" t="s">
        <v>20</v>
      </c>
      <c r="U28" t="s">
        <v>20</v>
      </c>
      <c r="V28" s="2">
        <v>42878.757476851853</v>
      </c>
      <c r="W28" s="2">
        <v>42887.689942129633</v>
      </c>
      <c r="Z28" t="s">
        <v>1381</v>
      </c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3"/>
      <c r="AW28" s="23"/>
      <c r="AX28" s="22"/>
      <c r="AY28" s="22"/>
      <c r="AZ28" s="24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3"/>
      <c r="BW28" s="23"/>
      <c r="BX28" s="22"/>
      <c r="BY28" s="22"/>
      <c r="BZ28" s="24"/>
    </row>
    <row r="29" spans="1:78" x14ac:dyDescent="0.3">
      <c r="A29">
        <v>99880</v>
      </c>
      <c r="B29" t="s">
        <v>480</v>
      </c>
      <c r="C29" t="s">
        <v>28</v>
      </c>
      <c r="D29" t="s">
        <v>481</v>
      </c>
      <c r="E29" t="s">
        <v>94</v>
      </c>
      <c r="F29" t="s">
        <v>24</v>
      </c>
      <c r="G29" t="s">
        <v>796</v>
      </c>
      <c r="H29" t="s">
        <v>20</v>
      </c>
      <c r="I29" t="s">
        <v>1449</v>
      </c>
      <c r="K29" t="s">
        <v>1230</v>
      </c>
      <c r="L29" t="s">
        <v>287</v>
      </c>
      <c r="M29" t="s">
        <v>82</v>
      </c>
      <c r="N29" t="s">
        <v>269</v>
      </c>
      <c r="O29" t="s">
        <v>23</v>
      </c>
      <c r="P29" t="s">
        <v>22</v>
      </c>
      <c r="Q29" t="s">
        <v>156</v>
      </c>
      <c r="R29" t="s">
        <v>489</v>
      </c>
      <c r="S29" t="s">
        <v>480</v>
      </c>
      <c r="T29" t="s">
        <v>20</v>
      </c>
      <c r="U29" t="s">
        <v>20</v>
      </c>
      <c r="V29" s="2">
        <v>42878.762326388889</v>
      </c>
      <c r="W29" s="2">
        <v>42887.689814814818</v>
      </c>
      <c r="Z29" t="s">
        <v>1381</v>
      </c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8"/>
      <c r="AW29" s="28"/>
      <c r="AX29" s="25"/>
      <c r="AY29" s="25"/>
      <c r="AZ29" s="29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8"/>
      <c r="BW29" s="28"/>
      <c r="BX29" s="25"/>
      <c r="BY29" s="25"/>
      <c r="BZ29" s="29"/>
    </row>
    <row r="30" spans="1:78" x14ac:dyDescent="0.3">
      <c r="A30">
        <v>99885</v>
      </c>
      <c r="B30" t="s">
        <v>69</v>
      </c>
      <c r="C30" t="s">
        <v>70</v>
      </c>
      <c r="D30" t="s">
        <v>71</v>
      </c>
      <c r="E30" t="s">
        <v>184</v>
      </c>
      <c r="F30" t="s">
        <v>68</v>
      </c>
      <c r="G30" t="s">
        <v>20</v>
      </c>
      <c r="H30" t="s">
        <v>1646</v>
      </c>
      <c r="I30" t="s">
        <v>1451</v>
      </c>
      <c r="L30" t="s">
        <v>82</v>
      </c>
      <c r="M30" t="s">
        <v>1380</v>
      </c>
      <c r="N30" t="s">
        <v>269</v>
      </c>
      <c r="O30" t="s">
        <v>36</v>
      </c>
      <c r="P30" t="s">
        <v>39</v>
      </c>
      <c r="Q30" t="s">
        <v>82</v>
      </c>
      <c r="R30" t="s">
        <v>93</v>
      </c>
      <c r="S30" t="s">
        <v>325</v>
      </c>
      <c r="T30" t="s">
        <v>20</v>
      </c>
      <c r="U30" t="s">
        <v>20</v>
      </c>
      <c r="V30" s="2">
        <v>42878.802384259259</v>
      </c>
      <c r="W30" s="2">
        <v>42899.71361111111</v>
      </c>
      <c r="X30" t="s">
        <v>1530</v>
      </c>
      <c r="Y30" t="s">
        <v>319</v>
      </c>
      <c r="Z30" t="s">
        <v>1389</v>
      </c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3"/>
      <c r="AW30" s="23"/>
      <c r="AX30" s="22"/>
      <c r="AY30" s="22"/>
      <c r="AZ30" s="24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3"/>
      <c r="BW30" s="23"/>
      <c r="BX30" s="22"/>
      <c r="BY30" s="22"/>
      <c r="BZ30" s="24"/>
    </row>
    <row r="31" spans="1:78" x14ac:dyDescent="0.3">
      <c r="A31">
        <v>100066</v>
      </c>
      <c r="B31" t="s">
        <v>27</v>
      </c>
      <c r="C31" t="s">
        <v>28</v>
      </c>
      <c r="D31" t="s">
        <v>34</v>
      </c>
      <c r="E31" t="s">
        <v>112</v>
      </c>
      <c r="F31" t="s">
        <v>24</v>
      </c>
      <c r="G31" t="s">
        <v>796</v>
      </c>
      <c r="H31" t="s">
        <v>20</v>
      </c>
      <c r="I31" t="s">
        <v>1483</v>
      </c>
      <c r="J31" t="s">
        <v>1475</v>
      </c>
      <c r="K31" t="s">
        <v>1230</v>
      </c>
      <c r="L31" t="s">
        <v>287</v>
      </c>
      <c r="M31" t="s">
        <v>82</v>
      </c>
      <c r="N31" t="s">
        <v>269</v>
      </c>
      <c r="O31" t="s">
        <v>23</v>
      </c>
      <c r="P31" t="s">
        <v>39</v>
      </c>
      <c r="Q31" t="s">
        <v>190</v>
      </c>
      <c r="R31" t="s">
        <v>26</v>
      </c>
      <c r="S31" t="s">
        <v>108</v>
      </c>
      <c r="T31" t="s">
        <v>20</v>
      </c>
      <c r="U31" t="s">
        <v>20</v>
      </c>
      <c r="V31" s="2">
        <v>42881.8515162037</v>
      </c>
      <c r="W31" s="2">
        <v>42901.687303240738</v>
      </c>
      <c r="Z31" t="s">
        <v>1389</v>
      </c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8"/>
      <c r="AW31" s="28"/>
      <c r="AX31" s="25"/>
      <c r="AY31" s="25"/>
      <c r="AZ31" s="29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8"/>
      <c r="BW31" s="28"/>
      <c r="BX31" s="25"/>
      <c r="BY31" s="25"/>
      <c r="BZ31" s="29"/>
    </row>
    <row r="32" spans="1:78" x14ac:dyDescent="0.3">
      <c r="A32">
        <v>100068</v>
      </c>
      <c r="B32" t="s">
        <v>27</v>
      </c>
      <c r="C32" t="s">
        <v>28</v>
      </c>
      <c r="D32" t="s">
        <v>34</v>
      </c>
      <c r="E32" t="s">
        <v>112</v>
      </c>
      <c r="F32" t="s">
        <v>24</v>
      </c>
      <c r="G32" t="s">
        <v>796</v>
      </c>
      <c r="H32" t="s">
        <v>20</v>
      </c>
      <c r="I32" t="s">
        <v>1484</v>
      </c>
      <c r="J32" t="s">
        <v>1473</v>
      </c>
      <c r="K32" t="s">
        <v>1230</v>
      </c>
      <c r="L32" t="s">
        <v>287</v>
      </c>
      <c r="M32" t="s">
        <v>82</v>
      </c>
      <c r="N32" t="s">
        <v>269</v>
      </c>
      <c r="O32" t="s">
        <v>23</v>
      </c>
      <c r="P32" t="s">
        <v>39</v>
      </c>
      <c r="Q32" t="s">
        <v>190</v>
      </c>
      <c r="R32" t="s">
        <v>26</v>
      </c>
      <c r="S32" t="s">
        <v>108</v>
      </c>
      <c r="T32" t="s">
        <v>20</v>
      </c>
      <c r="U32" t="s">
        <v>20</v>
      </c>
      <c r="V32" s="2">
        <v>42881.852048611108</v>
      </c>
      <c r="W32" s="2">
        <v>42901.686111111114</v>
      </c>
      <c r="Z32" t="s">
        <v>1389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3"/>
      <c r="AW32" s="23"/>
      <c r="AX32" s="22"/>
      <c r="AY32" s="22"/>
      <c r="AZ32" s="24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3"/>
      <c r="BW32" s="23"/>
      <c r="BX32" s="22"/>
      <c r="BY32" s="22"/>
      <c r="BZ32" s="24"/>
    </row>
    <row r="33" spans="1:78" x14ac:dyDescent="0.3">
      <c r="A33">
        <v>100123</v>
      </c>
      <c r="B33" t="s">
        <v>18</v>
      </c>
      <c r="C33" t="s">
        <v>86</v>
      </c>
      <c r="D33" t="s">
        <v>554</v>
      </c>
      <c r="E33" t="s">
        <v>112</v>
      </c>
      <c r="F33" t="s">
        <v>24</v>
      </c>
      <c r="G33" t="s">
        <v>796</v>
      </c>
      <c r="H33" t="s">
        <v>20</v>
      </c>
      <c r="I33" t="s">
        <v>1488</v>
      </c>
      <c r="J33" t="s">
        <v>1481</v>
      </c>
      <c r="L33" t="s">
        <v>82</v>
      </c>
      <c r="M33" t="s">
        <v>1380</v>
      </c>
      <c r="N33" t="s">
        <v>269</v>
      </c>
      <c r="O33" t="s">
        <v>36</v>
      </c>
      <c r="P33" t="s">
        <v>35</v>
      </c>
      <c r="Q33" t="s">
        <v>190</v>
      </c>
      <c r="R33" t="s">
        <v>26</v>
      </c>
      <c r="S33" t="s">
        <v>405</v>
      </c>
      <c r="T33" t="s">
        <v>103</v>
      </c>
      <c r="U33" t="s">
        <v>20</v>
      </c>
      <c r="V33" s="2">
        <v>42885.440057870372</v>
      </c>
      <c r="W33" s="2">
        <v>42885.486493055556</v>
      </c>
      <c r="Z33" t="s">
        <v>1389</v>
      </c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8"/>
      <c r="AW33" s="28"/>
      <c r="AX33" s="25"/>
      <c r="AY33" s="25"/>
      <c r="AZ33" s="29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8"/>
      <c r="BW33" s="28"/>
      <c r="BX33" s="25"/>
      <c r="BY33" s="25"/>
      <c r="BZ33" s="29"/>
    </row>
    <row r="34" spans="1:78" x14ac:dyDescent="0.3">
      <c r="A34">
        <v>100145</v>
      </c>
      <c r="B34" t="s">
        <v>250</v>
      </c>
      <c r="C34" t="s">
        <v>28</v>
      </c>
      <c r="D34" t="s">
        <v>34</v>
      </c>
      <c r="E34" t="s">
        <v>94</v>
      </c>
      <c r="F34" t="s">
        <v>1380</v>
      </c>
      <c r="G34" t="s">
        <v>20</v>
      </c>
      <c r="H34" t="s">
        <v>20</v>
      </c>
      <c r="I34" t="s">
        <v>1736</v>
      </c>
      <c r="K34" t="s">
        <v>38</v>
      </c>
      <c r="L34" t="s">
        <v>21</v>
      </c>
      <c r="M34" t="s">
        <v>21</v>
      </c>
      <c r="N34" t="s">
        <v>269</v>
      </c>
      <c r="O34" t="s">
        <v>36</v>
      </c>
      <c r="P34" t="s">
        <v>39</v>
      </c>
      <c r="Q34" t="s">
        <v>156</v>
      </c>
      <c r="R34" t="s">
        <v>109</v>
      </c>
      <c r="S34" t="s">
        <v>250</v>
      </c>
      <c r="T34" t="s">
        <v>20</v>
      </c>
      <c r="U34" t="s">
        <v>20</v>
      </c>
      <c r="V34" s="2">
        <v>42885.814074074071</v>
      </c>
      <c r="W34" s="2">
        <v>42901.688506944447</v>
      </c>
      <c r="X34" t="s">
        <v>1737</v>
      </c>
      <c r="Z34" t="s">
        <v>1389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3"/>
      <c r="AW34" s="23"/>
      <c r="AX34" s="22"/>
      <c r="AY34" s="22"/>
      <c r="AZ34" s="24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3"/>
      <c r="BW34" s="23"/>
      <c r="BX34" s="22"/>
      <c r="BY34" s="22"/>
      <c r="BZ34" s="24"/>
    </row>
    <row r="35" spans="1:78" x14ac:dyDescent="0.3">
      <c r="A35">
        <v>100148</v>
      </c>
      <c r="B35" t="s">
        <v>413</v>
      </c>
      <c r="C35" t="s">
        <v>253</v>
      </c>
      <c r="D35" t="s">
        <v>254</v>
      </c>
      <c r="E35" t="s">
        <v>184</v>
      </c>
      <c r="F35" t="s">
        <v>68</v>
      </c>
      <c r="G35" t="s">
        <v>796</v>
      </c>
      <c r="H35" t="s">
        <v>20</v>
      </c>
      <c r="I35" t="s">
        <v>1684</v>
      </c>
      <c r="L35" t="s">
        <v>82</v>
      </c>
      <c r="M35" t="s">
        <v>1380</v>
      </c>
      <c r="N35" t="s">
        <v>269</v>
      </c>
      <c r="O35" t="s">
        <v>36</v>
      </c>
      <c r="P35" t="s">
        <v>35</v>
      </c>
      <c r="Q35" t="s">
        <v>82</v>
      </c>
      <c r="R35" t="s">
        <v>54</v>
      </c>
      <c r="S35" t="s">
        <v>277</v>
      </c>
      <c r="T35" t="s">
        <v>20</v>
      </c>
      <c r="U35" t="s">
        <v>20</v>
      </c>
      <c r="V35" s="2">
        <v>42885.897210648145</v>
      </c>
      <c r="W35" s="2">
        <v>42901.600856481484</v>
      </c>
      <c r="Y35" t="s">
        <v>319</v>
      </c>
      <c r="Z35" t="s">
        <v>1389</v>
      </c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8"/>
      <c r="AW35" s="28"/>
      <c r="AX35" s="25"/>
      <c r="AY35" s="25"/>
      <c r="AZ35" s="29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8"/>
      <c r="BW35" s="28"/>
      <c r="BX35" s="25"/>
      <c r="BY35" s="25"/>
      <c r="BZ35" s="29"/>
    </row>
    <row r="36" spans="1:78" x14ac:dyDescent="0.3">
      <c r="A36">
        <v>100183</v>
      </c>
      <c r="B36" t="s">
        <v>1674</v>
      </c>
      <c r="C36" t="s">
        <v>45</v>
      </c>
      <c r="D36" t="s">
        <v>46</v>
      </c>
      <c r="E36" t="s">
        <v>112</v>
      </c>
      <c r="F36" t="s">
        <v>24</v>
      </c>
      <c r="G36" t="s">
        <v>796</v>
      </c>
      <c r="H36" t="s">
        <v>20</v>
      </c>
      <c r="I36" t="s">
        <v>1515</v>
      </c>
      <c r="J36" t="s">
        <v>1469</v>
      </c>
      <c r="K36" t="s">
        <v>1516</v>
      </c>
      <c r="L36" t="s">
        <v>82</v>
      </c>
      <c r="M36" t="s">
        <v>1380</v>
      </c>
      <c r="N36" t="s">
        <v>269</v>
      </c>
      <c r="O36" t="s">
        <v>36</v>
      </c>
      <c r="P36" t="s">
        <v>35</v>
      </c>
      <c r="Q36" t="s">
        <v>60</v>
      </c>
      <c r="R36" t="s">
        <v>26</v>
      </c>
      <c r="S36" t="s">
        <v>405</v>
      </c>
      <c r="T36" t="s">
        <v>103</v>
      </c>
      <c r="U36" t="s">
        <v>20</v>
      </c>
      <c r="V36" s="2">
        <v>42886.499641203707</v>
      </c>
      <c r="W36" s="2">
        <v>42895.24796296296</v>
      </c>
      <c r="Z36" t="s">
        <v>1389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3"/>
      <c r="AW36" s="23"/>
      <c r="AX36" s="22"/>
      <c r="AY36" s="22"/>
      <c r="AZ36" s="24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3"/>
      <c r="BW36" s="23"/>
      <c r="BX36" s="22"/>
      <c r="BY36" s="22"/>
      <c r="BZ36" s="24"/>
    </row>
    <row r="37" spans="1:78" x14ac:dyDescent="0.3">
      <c r="A37">
        <v>100243</v>
      </c>
      <c r="B37" t="s">
        <v>480</v>
      </c>
      <c r="C37" t="s">
        <v>28</v>
      </c>
      <c r="D37" t="s">
        <v>481</v>
      </c>
      <c r="E37" t="s">
        <v>94</v>
      </c>
      <c r="F37" t="s">
        <v>24</v>
      </c>
      <c r="G37" t="s">
        <v>796</v>
      </c>
      <c r="H37" t="s">
        <v>20</v>
      </c>
      <c r="I37" t="s">
        <v>1524</v>
      </c>
      <c r="K37" t="s">
        <v>1230</v>
      </c>
      <c r="L37" t="s">
        <v>287</v>
      </c>
      <c r="M37" t="s">
        <v>82</v>
      </c>
      <c r="N37" t="s">
        <v>269</v>
      </c>
      <c r="O37" t="s">
        <v>23</v>
      </c>
      <c r="P37" t="s">
        <v>22</v>
      </c>
      <c r="Q37" t="s">
        <v>156</v>
      </c>
      <c r="R37" t="s">
        <v>489</v>
      </c>
      <c r="S37" t="s">
        <v>480</v>
      </c>
      <c r="T37" t="s">
        <v>20</v>
      </c>
      <c r="U37" t="s">
        <v>20</v>
      </c>
      <c r="V37" s="2">
        <v>42886.744016203702</v>
      </c>
      <c r="W37" s="2">
        <v>42887.725254629629</v>
      </c>
      <c r="Z37" t="s">
        <v>1381</v>
      </c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8"/>
      <c r="AW37" s="28"/>
      <c r="AX37" s="25"/>
      <c r="AY37" s="25"/>
      <c r="AZ37" s="29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8"/>
      <c r="BW37" s="28"/>
      <c r="BX37" s="25"/>
      <c r="BY37" s="25"/>
      <c r="BZ37" s="29"/>
    </row>
    <row r="38" spans="1:78" x14ac:dyDescent="0.3">
      <c r="A38">
        <v>100389</v>
      </c>
      <c r="B38" t="s">
        <v>1657</v>
      </c>
      <c r="C38" t="s">
        <v>45</v>
      </c>
      <c r="D38" t="s">
        <v>55</v>
      </c>
      <c r="E38" t="s">
        <v>184</v>
      </c>
      <c r="F38" t="s">
        <v>81</v>
      </c>
      <c r="G38" t="s">
        <v>20</v>
      </c>
      <c r="H38" t="s">
        <v>20</v>
      </c>
      <c r="I38" t="s">
        <v>1658</v>
      </c>
      <c r="L38" t="s">
        <v>21</v>
      </c>
      <c r="M38" t="s">
        <v>1380</v>
      </c>
      <c r="N38" t="s">
        <v>269</v>
      </c>
      <c r="O38" t="s">
        <v>23</v>
      </c>
      <c r="P38" t="s">
        <v>22</v>
      </c>
      <c r="Q38" t="s">
        <v>82</v>
      </c>
      <c r="R38" t="s">
        <v>95</v>
      </c>
      <c r="S38" t="s">
        <v>145</v>
      </c>
      <c r="T38" t="s">
        <v>20</v>
      </c>
      <c r="U38" t="s">
        <v>20</v>
      </c>
      <c r="V38" s="2">
        <v>42891.263784722221</v>
      </c>
      <c r="W38" s="2">
        <v>42899.401238425926</v>
      </c>
      <c r="Z38" t="s">
        <v>1389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3"/>
      <c r="AW38" s="23"/>
      <c r="AX38" s="22"/>
      <c r="AY38" s="22"/>
      <c r="AZ38" s="24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3"/>
      <c r="BW38" s="23"/>
      <c r="BX38" s="22"/>
      <c r="BY38" s="22"/>
      <c r="BZ38" s="24"/>
    </row>
    <row r="39" spans="1:78" x14ac:dyDescent="0.3">
      <c r="A39">
        <v>100586</v>
      </c>
      <c r="B39" t="s">
        <v>1265</v>
      </c>
      <c r="C39" t="s">
        <v>45</v>
      </c>
      <c r="D39" t="s">
        <v>46</v>
      </c>
      <c r="E39" t="s">
        <v>184</v>
      </c>
      <c r="F39" t="s">
        <v>81</v>
      </c>
      <c r="G39" t="s">
        <v>20</v>
      </c>
      <c r="H39" t="s">
        <v>20</v>
      </c>
      <c r="I39" t="s">
        <v>1738</v>
      </c>
      <c r="L39" t="s">
        <v>21</v>
      </c>
      <c r="M39" t="s">
        <v>1380</v>
      </c>
      <c r="N39" t="s">
        <v>269</v>
      </c>
      <c r="O39" t="s">
        <v>36</v>
      </c>
      <c r="P39" t="s">
        <v>22</v>
      </c>
      <c r="Q39" t="s">
        <v>82</v>
      </c>
      <c r="R39" t="s">
        <v>90</v>
      </c>
      <c r="S39" t="s">
        <v>430</v>
      </c>
      <c r="T39" t="s">
        <v>103</v>
      </c>
      <c r="U39" t="s">
        <v>20</v>
      </c>
      <c r="V39" s="2">
        <v>42893.64025462963</v>
      </c>
      <c r="W39" s="2">
        <v>42901.609803240739</v>
      </c>
      <c r="Z39" t="s">
        <v>1389</v>
      </c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8"/>
      <c r="AW39" s="28"/>
      <c r="AX39" s="25"/>
      <c r="AY39" s="25"/>
      <c r="AZ39" s="29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8"/>
      <c r="BW39" s="28"/>
      <c r="BX39" s="25"/>
      <c r="BY39" s="25"/>
      <c r="BZ39" s="29"/>
    </row>
    <row r="40" spans="1:78" x14ac:dyDescent="0.3">
      <c r="A40">
        <v>100599</v>
      </c>
      <c r="B40" t="s">
        <v>146</v>
      </c>
      <c r="C40" t="s">
        <v>63</v>
      </c>
      <c r="D40" t="s">
        <v>555</v>
      </c>
      <c r="E40" t="s">
        <v>184</v>
      </c>
      <c r="F40" t="s">
        <v>81</v>
      </c>
      <c r="G40" t="s">
        <v>20</v>
      </c>
      <c r="H40" t="s">
        <v>20</v>
      </c>
      <c r="I40" t="s">
        <v>1665</v>
      </c>
      <c r="L40" t="s">
        <v>21</v>
      </c>
      <c r="M40" t="s">
        <v>1380</v>
      </c>
      <c r="N40" t="s">
        <v>193</v>
      </c>
      <c r="O40" t="s">
        <v>51</v>
      </c>
      <c r="P40" t="s">
        <v>22</v>
      </c>
      <c r="Q40" t="s">
        <v>82</v>
      </c>
      <c r="R40" t="s">
        <v>54</v>
      </c>
      <c r="S40" t="s">
        <v>870</v>
      </c>
      <c r="T40" t="s">
        <v>20</v>
      </c>
      <c r="U40" t="s">
        <v>20</v>
      </c>
      <c r="V40" s="2">
        <v>42893.800439814811</v>
      </c>
      <c r="W40" s="2">
        <v>42902.447534722225</v>
      </c>
      <c r="Z40" t="s">
        <v>1382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3"/>
      <c r="AW40" s="23"/>
      <c r="AX40" s="22"/>
      <c r="AY40" s="22"/>
      <c r="AZ40" s="24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3"/>
      <c r="BW40" s="23"/>
      <c r="BX40" s="22"/>
      <c r="BY40" s="22"/>
      <c r="BZ40" s="24"/>
    </row>
    <row r="41" spans="1:78" x14ac:dyDescent="0.3">
      <c r="A41">
        <v>100601</v>
      </c>
      <c r="B41" t="s">
        <v>47</v>
      </c>
      <c r="C41" t="s">
        <v>45</v>
      </c>
      <c r="D41" t="s">
        <v>46</v>
      </c>
      <c r="E41" t="s">
        <v>94</v>
      </c>
      <c r="F41" t="s">
        <v>24</v>
      </c>
      <c r="G41" t="s">
        <v>20</v>
      </c>
      <c r="H41" t="s">
        <v>20</v>
      </c>
      <c r="I41" t="s">
        <v>1667</v>
      </c>
      <c r="L41" t="s">
        <v>82</v>
      </c>
      <c r="M41" t="s">
        <v>1380</v>
      </c>
      <c r="N41" t="s">
        <v>269</v>
      </c>
      <c r="O41" t="s">
        <v>36</v>
      </c>
      <c r="P41" t="s">
        <v>22</v>
      </c>
      <c r="Q41" t="s">
        <v>82</v>
      </c>
      <c r="R41" t="s">
        <v>54</v>
      </c>
      <c r="S41" t="s">
        <v>47</v>
      </c>
      <c r="T41" t="s">
        <v>20</v>
      </c>
      <c r="U41" t="s">
        <v>20</v>
      </c>
      <c r="V41" s="2">
        <v>42893.900775462964</v>
      </c>
      <c r="W41" s="2">
        <v>42901.472800925927</v>
      </c>
      <c r="Z41" t="s">
        <v>1381</v>
      </c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8"/>
      <c r="AW41" s="28"/>
      <c r="AX41" s="25"/>
      <c r="AY41" s="25"/>
      <c r="AZ41" s="29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8"/>
      <c r="BW41" s="28"/>
      <c r="BX41" s="25"/>
      <c r="BY41" s="25"/>
      <c r="BZ41" s="29"/>
    </row>
    <row r="42" spans="1:78" x14ac:dyDescent="0.3">
      <c r="A42">
        <v>100657</v>
      </c>
      <c r="B42" t="s">
        <v>62</v>
      </c>
      <c r="C42" t="s">
        <v>63</v>
      </c>
      <c r="D42" t="s">
        <v>120</v>
      </c>
      <c r="E42" t="s">
        <v>94</v>
      </c>
      <c r="F42" t="s">
        <v>24</v>
      </c>
      <c r="G42" t="s">
        <v>796</v>
      </c>
      <c r="H42" t="s">
        <v>20</v>
      </c>
      <c r="I42" t="s">
        <v>1669</v>
      </c>
      <c r="L42" t="s">
        <v>82</v>
      </c>
      <c r="M42" t="s">
        <v>1380</v>
      </c>
      <c r="N42" t="s">
        <v>269</v>
      </c>
      <c r="O42" t="s">
        <v>36</v>
      </c>
      <c r="P42" t="s">
        <v>39</v>
      </c>
      <c r="Q42" t="s">
        <v>82</v>
      </c>
      <c r="R42" t="s">
        <v>67</v>
      </c>
      <c r="S42" t="s">
        <v>1670</v>
      </c>
      <c r="T42" t="s">
        <v>20</v>
      </c>
      <c r="U42" t="s">
        <v>20</v>
      </c>
      <c r="V42" s="2">
        <v>42894.608888888892</v>
      </c>
      <c r="W42" s="2">
        <v>42899.563240740739</v>
      </c>
      <c r="Z42" t="s">
        <v>1389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3"/>
      <c r="AW42" s="23"/>
      <c r="AX42" s="22"/>
      <c r="AY42" s="22"/>
      <c r="AZ42" s="24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3"/>
      <c r="BW42" s="23"/>
      <c r="BX42" s="22"/>
      <c r="BY42" s="22"/>
      <c r="BZ42" s="24"/>
    </row>
    <row r="43" spans="1:78" x14ac:dyDescent="0.3">
      <c r="A43">
        <v>100665</v>
      </c>
      <c r="B43" t="s">
        <v>413</v>
      </c>
      <c r="C43" t="s">
        <v>253</v>
      </c>
      <c r="D43" t="s">
        <v>702</v>
      </c>
      <c r="E43" t="s">
        <v>184</v>
      </c>
      <c r="F43" t="s">
        <v>68</v>
      </c>
      <c r="G43" t="s">
        <v>20</v>
      </c>
      <c r="H43" t="s">
        <v>1620</v>
      </c>
      <c r="I43" t="s">
        <v>1751</v>
      </c>
      <c r="L43" t="s">
        <v>21</v>
      </c>
      <c r="M43" t="s">
        <v>1380</v>
      </c>
      <c r="N43" t="s">
        <v>269</v>
      </c>
      <c r="O43" t="s">
        <v>23</v>
      </c>
      <c r="P43" t="s">
        <v>22</v>
      </c>
      <c r="Q43" t="s">
        <v>82</v>
      </c>
      <c r="R43" t="s">
        <v>54</v>
      </c>
      <c r="S43" t="s">
        <v>389</v>
      </c>
      <c r="T43" t="s">
        <v>20</v>
      </c>
      <c r="U43" t="s">
        <v>20</v>
      </c>
      <c r="V43" s="2">
        <v>42894.856608796297</v>
      </c>
      <c r="W43" s="2">
        <v>42902.722662037035</v>
      </c>
      <c r="Y43" t="s">
        <v>319</v>
      </c>
      <c r="Z43" t="s">
        <v>1382</v>
      </c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8"/>
      <c r="AW43" s="28"/>
      <c r="AX43" s="25"/>
      <c r="AY43" s="25"/>
      <c r="AZ43" s="29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8"/>
      <c r="BW43" s="28"/>
      <c r="BX43" s="25"/>
      <c r="BY43" s="25"/>
      <c r="BZ43" s="29"/>
    </row>
    <row r="44" spans="1:78" x14ac:dyDescent="0.3">
      <c r="A44">
        <v>100694</v>
      </c>
      <c r="B44" t="s">
        <v>1678</v>
      </c>
      <c r="C44" t="s">
        <v>132</v>
      </c>
      <c r="D44" t="s">
        <v>40</v>
      </c>
      <c r="E44" t="s">
        <v>94</v>
      </c>
      <c r="F44" t="s">
        <v>24</v>
      </c>
      <c r="G44" t="s">
        <v>20</v>
      </c>
      <c r="H44" t="s">
        <v>20</v>
      </c>
      <c r="I44" t="s">
        <v>1679</v>
      </c>
      <c r="L44" t="s">
        <v>82</v>
      </c>
      <c r="M44" t="s">
        <v>1380</v>
      </c>
      <c r="N44" t="s">
        <v>269</v>
      </c>
      <c r="O44" t="s">
        <v>36</v>
      </c>
      <c r="P44" t="s">
        <v>50</v>
      </c>
      <c r="Q44" t="s">
        <v>29</v>
      </c>
      <c r="R44" t="s">
        <v>680</v>
      </c>
      <c r="S44" t="s">
        <v>1678</v>
      </c>
      <c r="T44" t="s">
        <v>20</v>
      </c>
      <c r="U44" t="s">
        <v>20</v>
      </c>
      <c r="V44" s="2">
        <v>42895.430335648147</v>
      </c>
      <c r="W44" s="2">
        <v>42898.624837962961</v>
      </c>
      <c r="Z44" t="s">
        <v>1389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3"/>
      <c r="AW44" s="23"/>
      <c r="AX44" s="22"/>
      <c r="AY44" s="22"/>
      <c r="AZ44" s="24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3"/>
      <c r="BW44" s="23"/>
      <c r="BX44" s="22"/>
      <c r="BY44" s="22"/>
      <c r="BZ44" s="24"/>
    </row>
    <row r="45" spans="1:78" x14ac:dyDescent="0.3">
      <c r="A45">
        <v>100709</v>
      </c>
      <c r="B45" t="s">
        <v>1710</v>
      </c>
      <c r="C45" t="s">
        <v>45</v>
      </c>
      <c r="D45" t="s">
        <v>46</v>
      </c>
      <c r="E45" t="s">
        <v>156</v>
      </c>
      <c r="F45" t="s">
        <v>1380</v>
      </c>
      <c r="G45" t="s">
        <v>20</v>
      </c>
      <c r="H45" t="s">
        <v>20</v>
      </c>
      <c r="I45" t="s">
        <v>1680</v>
      </c>
      <c r="L45" t="s">
        <v>21</v>
      </c>
      <c r="M45" t="s">
        <v>1380</v>
      </c>
      <c r="N45" t="s">
        <v>269</v>
      </c>
      <c r="O45" t="s">
        <v>36</v>
      </c>
      <c r="P45" t="s">
        <v>35</v>
      </c>
      <c r="Q45" t="s">
        <v>82</v>
      </c>
      <c r="R45" t="s">
        <v>54</v>
      </c>
      <c r="S45" t="s">
        <v>47</v>
      </c>
      <c r="T45" t="s">
        <v>20</v>
      </c>
      <c r="U45" t="s">
        <v>20</v>
      </c>
      <c r="V45" s="2">
        <v>42895.635625000003</v>
      </c>
      <c r="W45" s="2">
        <v>42900.358888888892</v>
      </c>
      <c r="Z45" t="s">
        <v>1381</v>
      </c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8"/>
      <c r="AW45" s="28"/>
      <c r="AX45" s="25"/>
      <c r="AY45" s="25"/>
      <c r="AZ45" s="29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8"/>
      <c r="BW45" s="28"/>
      <c r="BX45" s="25"/>
      <c r="BY45" s="25"/>
      <c r="BZ45" s="29"/>
    </row>
    <row r="46" spans="1:78" x14ac:dyDescent="0.3">
      <c r="A46">
        <v>100754</v>
      </c>
      <c r="B46" t="s">
        <v>85</v>
      </c>
      <c r="C46" t="s">
        <v>86</v>
      </c>
      <c r="D46" t="s">
        <v>87</v>
      </c>
      <c r="E46" t="s">
        <v>112</v>
      </c>
      <c r="F46" t="s">
        <v>24</v>
      </c>
      <c r="G46" t="s">
        <v>20</v>
      </c>
      <c r="H46" t="s">
        <v>1673</v>
      </c>
      <c r="I46" t="s">
        <v>1681</v>
      </c>
      <c r="L46" t="s">
        <v>82</v>
      </c>
      <c r="M46" t="s">
        <v>1380</v>
      </c>
      <c r="N46" t="s">
        <v>269</v>
      </c>
      <c r="O46" t="s">
        <v>36</v>
      </c>
      <c r="P46" t="s">
        <v>39</v>
      </c>
      <c r="Q46" t="s">
        <v>1682</v>
      </c>
      <c r="R46" t="s">
        <v>26</v>
      </c>
      <c r="S46" t="s">
        <v>85</v>
      </c>
      <c r="T46" t="s">
        <v>20</v>
      </c>
      <c r="U46" t="s">
        <v>20</v>
      </c>
      <c r="V46" s="2">
        <v>42898.435810185183</v>
      </c>
      <c r="W46" s="2">
        <v>42899.74009259259</v>
      </c>
      <c r="X46" t="s">
        <v>1683</v>
      </c>
      <c r="Z46" t="s">
        <v>1381</v>
      </c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3"/>
      <c r="AW46" s="23"/>
      <c r="AX46" s="22"/>
      <c r="AY46" s="22"/>
      <c r="AZ46" s="24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3"/>
      <c r="BW46" s="23"/>
      <c r="BX46" s="22"/>
      <c r="BY46" s="22"/>
      <c r="BZ46" s="24"/>
    </row>
    <row r="47" spans="1:78" x14ac:dyDescent="0.3">
      <c r="A47">
        <v>100789</v>
      </c>
      <c r="B47" t="s">
        <v>1056</v>
      </c>
      <c r="C47" t="s">
        <v>86</v>
      </c>
      <c r="D47" t="s">
        <v>87</v>
      </c>
      <c r="E47" t="s">
        <v>112</v>
      </c>
      <c r="F47" t="s">
        <v>24</v>
      </c>
      <c r="G47" t="s">
        <v>796</v>
      </c>
      <c r="H47" t="s">
        <v>20</v>
      </c>
      <c r="I47" t="s">
        <v>1685</v>
      </c>
      <c r="J47" t="s">
        <v>1739</v>
      </c>
      <c r="L47" t="s">
        <v>82</v>
      </c>
      <c r="M47" t="s">
        <v>1380</v>
      </c>
      <c r="N47" t="s">
        <v>269</v>
      </c>
      <c r="O47" t="s">
        <v>36</v>
      </c>
      <c r="P47" t="s">
        <v>22</v>
      </c>
      <c r="Q47" t="s">
        <v>25</v>
      </c>
      <c r="R47" t="s">
        <v>26</v>
      </c>
      <c r="S47" t="s">
        <v>405</v>
      </c>
      <c r="T47" t="s">
        <v>20</v>
      </c>
      <c r="U47" t="s">
        <v>20</v>
      </c>
      <c r="V47" s="2">
        <v>42899.147847222222</v>
      </c>
      <c r="W47" s="2">
        <v>42902.39916666667</v>
      </c>
      <c r="Z47" t="s">
        <v>1389</v>
      </c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8"/>
      <c r="AW47" s="28"/>
      <c r="AX47" s="25"/>
      <c r="AY47" s="25"/>
      <c r="AZ47" s="29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8"/>
      <c r="BW47" s="28"/>
      <c r="BX47" s="25"/>
      <c r="BY47" s="25"/>
      <c r="BZ47" s="29"/>
    </row>
    <row r="48" spans="1:78" x14ac:dyDescent="0.3">
      <c r="A48">
        <v>100798</v>
      </c>
      <c r="B48" t="s">
        <v>1000</v>
      </c>
      <c r="C48" t="s">
        <v>63</v>
      </c>
      <c r="D48" t="s">
        <v>446</v>
      </c>
      <c r="E48" t="s">
        <v>184</v>
      </c>
      <c r="F48" t="s">
        <v>81</v>
      </c>
      <c r="G48" t="s">
        <v>20</v>
      </c>
      <c r="H48" t="s">
        <v>1673</v>
      </c>
      <c r="I48" t="s">
        <v>1689</v>
      </c>
      <c r="L48" t="s">
        <v>82</v>
      </c>
      <c r="M48" t="s">
        <v>1380</v>
      </c>
      <c r="N48" t="s">
        <v>269</v>
      </c>
      <c r="O48" t="s">
        <v>23</v>
      </c>
      <c r="P48" t="s">
        <v>22</v>
      </c>
      <c r="Q48" t="s">
        <v>82</v>
      </c>
      <c r="R48" t="s">
        <v>90</v>
      </c>
      <c r="S48" t="s">
        <v>997</v>
      </c>
      <c r="T48" t="s">
        <v>20</v>
      </c>
      <c r="U48" t="s">
        <v>20</v>
      </c>
      <c r="V48" s="2">
        <v>42899.276759259257</v>
      </c>
      <c r="W48" s="2">
        <v>42900.767280092594</v>
      </c>
      <c r="Z48" t="s">
        <v>1381</v>
      </c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3"/>
      <c r="AW48" s="23"/>
      <c r="AX48" s="22"/>
      <c r="AY48" s="22"/>
      <c r="AZ48" s="24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3"/>
      <c r="BW48" s="23"/>
      <c r="BX48" s="22"/>
      <c r="BY48" s="22"/>
      <c r="BZ48" s="24"/>
    </row>
    <row r="49" spans="1:78" x14ac:dyDescent="0.3">
      <c r="A49">
        <v>100807</v>
      </c>
      <c r="B49" t="s">
        <v>413</v>
      </c>
      <c r="C49" t="s">
        <v>1347</v>
      </c>
      <c r="D49" t="s">
        <v>1348</v>
      </c>
      <c r="E49" t="s">
        <v>184</v>
      </c>
      <c r="F49" t="s">
        <v>68</v>
      </c>
      <c r="G49" t="s">
        <v>20</v>
      </c>
      <c r="H49" t="s">
        <v>1673</v>
      </c>
      <c r="I49" t="s">
        <v>1711</v>
      </c>
      <c r="L49" t="s">
        <v>82</v>
      </c>
      <c r="M49" t="s">
        <v>1380</v>
      </c>
      <c r="N49" t="s">
        <v>269</v>
      </c>
      <c r="O49" t="s">
        <v>23</v>
      </c>
      <c r="P49" t="s">
        <v>22</v>
      </c>
      <c r="Q49" t="s">
        <v>82</v>
      </c>
      <c r="R49" t="s">
        <v>1400</v>
      </c>
      <c r="S49" t="s">
        <v>413</v>
      </c>
      <c r="T49" t="s">
        <v>20</v>
      </c>
      <c r="U49" t="s">
        <v>851</v>
      </c>
      <c r="V49" s="2">
        <v>42899.362754629627</v>
      </c>
      <c r="W49" s="2">
        <v>42902.736898148149</v>
      </c>
      <c r="Y49" t="s">
        <v>1752</v>
      </c>
      <c r="Z49" t="s">
        <v>1389</v>
      </c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8"/>
      <c r="AW49" s="28"/>
      <c r="AX49" s="25"/>
      <c r="AY49" s="25"/>
      <c r="AZ49" s="29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8"/>
      <c r="BW49" s="28"/>
      <c r="BX49" s="25"/>
      <c r="BY49" s="25"/>
      <c r="BZ49" s="29"/>
    </row>
    <row r="50" spans="1:78" x14ac:dyDescent="0.3">
      <c r="A50">
        <v>100833</v>
      </c>
      <c r="B50" t="s">
        <v>265</v>
      </c>
      <c r="C50" t="s">
        <v>86</v>
      </c>
      <c r="D50" t="s">
        <v>92</v>
      </c>
      <c r="E50" t="s">
        <v>94</v>
      </c>
      <c r="F50" t="s">
        <v>24</v>
      </c>
      <c r="G50" t="s">
        <v>796</v>
      </c>
      <c r="H50" t="s">
        <v>20</v>
      </c>
      <c r="I50" t="s">
        <v>1690</v>
      </c>
      <c r="L50" t="s">
        <v>82</v>
      </c>
      <c r="M50" t="s">
        <v>1380</v>
      </c>
      <c r="N50" t="s">
        <v>269</v>
      </c>
      <c r="O50" t="s">
        <v>23</v>
      </c>
      <c r="P50" t="s">
        <v>39</v>
      </c>
      <c r="Q50" t="s">
        <v>720</v>
      </c>
      <c r="R50" t="s">
        <v>1688</v>
      </c>
      <c r="S50" t="s">
        <v>405</v>
      </c>
      <c r="T50" t="s">
        <v>20</v>
      </c>
      <c r="U50" t="s">
        <v>20</v>
      </c>
      <c r="V50" s="2">
        <v>42899.440057870372</v>
      </c>
      <c r="W50" s="2">
        <v>42899.452673611115</v>
      </c>
      <c r="Z50" t="s">
        <v>1389</v>
      </c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3"/>
      <c r="AW50" s="23"/>
      <c r="AX50" s="22"/>
      <c r="AY50" s="22"/>
      <c r="AZ50" s="24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3"/>
      <c r="BW50" s="23"/>
      <c r="BX50" s="22"/>
      <c r="BY50" s="22"/>
      <c r="BZ50" s="24"/>
    </row>
    <row r="51" spans="1:78" x14ac:dyDescent="0.3">
      <c r="A51">
        <v>100835</v>
      </c>
      <c r="B51" t="s">
        <v>91</v>
      </c>
      <c r="C51" t="s">
        <v>86</v>
      </c>
      <c r="D51" t="s">
        <v>92</v>
      </c>
      <c r="E51" t="s">
        <v>94</v>
      </c>
      <c r="F51" t="s">
        <v>24</v>
      </c>
      <c r="G51" t="s">
        <v>796</v>
      </c>
      <c r="H51" t="s">
        <v>20</v>
      </c>
      <c r="I51" t="s">
        <v>1692</v>
      </c>
      <c r="L51" t="s">
        <v>82</v>
      </c>
      <c r="M51" t="s">
        <v>1380</v>
      </c>
      <c r="N51" t="s">
        <v>269</v>
      </c>
      <c r="O51" t="s">
        <v>23</v>
      </c>
      <c r="P51" t="s">
        <v>22</v>
      </c>
      <c r="Q51" t="s">
        <v>720</v>
      </c>
      <c r="R51" t="s">
        <v>1688</v>
      </c>
      <c r="S51" t="s">
        <v>405</v>
      </c>
      <c r="T51" t="s">
        <v>20</v>
      </c>
      <c r="U51" t="s">
        <v>20</v>
      </c>
      <c r="V51" s="2">
        <v>42899.44327546296</v>
      </c>
      <c r="W51" s="2">
        <v>42899.462511574071</v>
      </c>
      <c r="Z51" t="s">
        <v>1389</v>
      </c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8"/>
      <c r="AW51" s="28"/>
      <c r="AX51" s="25"/>
      <c r="AY51" s="25"/>
      <c r="AZ51" s="29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8"/>
      <c r="BW51" s="28"/>
      <c r="BX51" s="25"/>
      <c r="BY51" s="25"/>
      <c r="BZ51" s="29"/>
    </row>
    <row r="52" spans="1:78" x14ac:dyDescent="0.3">
      <c r="A52">
        <v>100848</v>
      </c>
      <c r="B52" t="s">
        <v>218</v>
      </c>
      <c r="C52" t="s">
        <v>55</v>
      </c>
      <c r="D52" t="s">
        <v>784</v>
      </c>
      <c r="E52" t="s">
        <v>156</v>
      </c>
      <c r="F52" t="s">
        <v>24</v>
      </c>
      <c r="G52" t="s">
        <v>20</v>
      </c>
      <c r="H52" t="s">
        <v>20</v>
      </c>
      <c r="I52" t="s">
        <v>1712</v>
      </c>
      <c r="L52" t="s">
        <v>21</v>
      </c>
      <c r="M52" t="s">
        <v>1380</v>
      </c>
      <c r="N52" t="s">
        <v>269</v>
      </c>
      <c r="O52" t="s">
        <v>36</v>
      </c>
      <c r="P52" t="s">
        <v>35</v>
      </c>
      <c r="Q52" t="s">
        <v>720</v>
      </c>
      <c r="R52" t="s">
        <v>1688</v>
      </c>
      <c r="S52" t="s">
        <v>735</v>
      </c>
      <c r="T52" t="s">
        <v>103</v>
      </c>
      <c r="U52" t="s">
        <v>20</v>
      </c>
      <c r="V52" s="2">
        <v>42899.525949074072</v>
      </c>
      <c r="W52" s="2">
        <v>42901.518414351849</v>
      </c>
      <c r="Z52" t="s">
        <v>1389</v>
      </c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3"/>
      <c r="AW52" s="23"/>
      <c r="AX52" s="22"/>
      <c r="AY52" s="22"/>
      <c r="AZ52" s="24"/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3"/>
      <c r="BW52" s="23"/>
      <c r="BX52" s="22"/>
      <c r="BY52" s="22"/>
      <c r="BZ52" s="24"/>
    </row>
    <row r="53" spans="1:78" x14ac:dyDescent="0.3">
      <c r="A53">
        <v>100873</v>
      </c>
      <c r="B53" t="s">
        <v>895</v>
      </c>
      <c r="C53" t="s">
        <v>19</v>
      </c>
      <c r="D53" t="s">
        <v>896</v>
      </c>
      <c r="E53" t="s">
        <v>94</v>
      </c>
      <c r="F53" t="s">
        <v>1380</v>
      </c>
      <c r="G53" t="s">
        <v>20</v>
      </c>
      <c r="H53" t="s">
        <v>20</v>
      </c>
      <c r="I53" t="s">
        <v>1713</v>
      </c>
      <c r="L53" t="s">
        <v>21</v>
      </c>
      <c r="M53" t="s">
        <v>1380</v>
      </c>
      <c r="N53" t="s">
        <v>193</v>
      </c>
      <c r="O53" t="s">
        <v>51</v>
      </c>
      <c r="P53" t="s">
        <v>50</v>
      </c>
      <c r="Q53" t="s">
        <v>570</v>
      </c>
      <c r="R53" t="s">
        <v>40</v>
      </c>
      <c r="S53" t="s">
        <v>559</v>
      </c>
      <c r="T53" t="s">
        <v>20</v>
      </c>
      <c r="U53" t="s">
        <v>20</v>
      </c>
      <c r="V53" s="2">
        <v>42900.246446759258</v>
      </c>
      <c r="W53" s="2">
        <v>42902.476203703707</v>
      </c>
      <c r="Z53" t="s">
        <v>1389</v>
      </c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8"/>
      <c r="AW53" s="28"/>
      <c r="AX53" s="25"/>
      <c r="AY53" s="25"/>
      <c r="AZ53" s="29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8"/>
      <c r="BW53" s="28"/>
      <c r="BX53" s="25"/>
      <c r="BY53" s="25"/>
      <c r="BZ53" s="29"/>
    </row>
    <row r="54" spans="1:78" x14ac:dyDescent="0.3">
      <c r="A54">
        <v>100879</v>
      </c>
      <c r="B54" t="s">
        <v>179</v>
      </c>
      <c r="C54" t="s">
        <v>86</v>
      </c>
      <c r="D54" t="s">
        <v>704</v>
      </c>
      <c r="E54" t="s">
        <v>112</v>
      </c>
      <c r="F54" t="s">
        <v>24</v>
      </c>
      <c r="G54" t="s">
        <v>20</v>
      </c>
      <c r="H54" t="s">
        <v>20</v>
      </c>
      <c r="I54" t="s">
        <v>1719</v>
      </c>
      <c r="L54" t="s">
        <v>21</v>
      </c>
      <c r="M54" t="s">
        <v>1380</v>
      </c>
      <c r="N54" t="s">
        <v>269</v>
      </c>
      <c r="O54" t="s">
        <v>23</v>
      </c>
      <c r="P54" t="s">
        <v>22</v>
      </c>
      <c r="Q54" t="s">
        <v>720</v>
      </c>
      <c r="R54" t="s">
        <v>26</v>
      </c>
      <c r="S54" t="s">
        <v>1714</v>
      </c>
      <c r="T54" t="s">
        <v>20</v>
      </c>
      <c r="U54" t="s">
        <v>20</v>
      </c>
      <c r="V54" s="2">
        <v>42900.296053240738</v>
      </c>
      <c r="W54" s="2">
        <v>42901.894895833335</v>
      </c>
      <c r="Z54" t="s">
        <v>1382</v>
      </c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3"/>
      <c r="AW54" s="23"/>
      <c r="AX54" s="22"/>
      <c r="AY54" s="22"/>
      <c r="AZ54" s="24"/>
      <c r="BA54" s="22"/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3"/>
      <c r="BW54" s="23"/>
      <c r="BX54" s="22"/>
      <c r="BY54" s="22"/>
      <c r="BZ54" s="24"/>
    </row>
    <row r="55" spans="1:78" x14ac:dyDescent="0.3">
      <c r="A55">
        <v>100899</v>
      </c>
      <c r="B55" t="s">
        <v>1016</v>
      </c>
      <c r="C55" t="s">
        <v>63</v>
      </c>
      <c r="D55" t="s">
        <v>555</v>
      </c>
      <c r="E55" t="s">
        <v>94</v>
      </c>
      <c r="F55" t="s">
        <v>1380</v>
      </c>
      <c r="G55" t="s">
        <v>20</v>
      </c>
      <c r="H55" t="s">
        <v>20</v>
      </c>
      <c r="I55" t="s">
        <v>1740</v>
      </c>
      <c r="L55" t="s">
        <v>21</v>
      </c>
      <c r="M55" t="s">
        <v>1380</v>
      </c>
      <c r="N55" t="s">
        <v>269</v>
      </c>
      <c r="O55" t="s">
        <v>36</v>
      </c>
      <c r="P55" t="s">
        <v>22</v>
      </c>
      <c r="Q55" t="s">
        <v>82</v>
      </c>
      <c r="R55" t="s">
        <v>54</v>
      </c>
      <c r="S55" t="s">
        <v>433</v>
      </c>
      <c r="T55" t="s">
        <v>20</v>
      </c>
      <c r="U55" t="s">
        <v>20</v>
      </c>
      <c r="V55" s="2">
        <v>42900.439664351848</v>
      </c>
      <c r="W55" s="2">
        <v>42902.459988425922</v>
      </c>
      <c r="Z55" t="s">
        <v>1389</v>
      </c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8"/>
      <c r="AW55" s="28"/>
      <c r="AX55" s="25"/>
      <c r="AY55" s="25"/>
      <c r="AZ55" s="29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8"/>
      <c r="BW55" s="28"/>
      <c r="BX55" s="25"/>
      <c r="BY55" s="25"/>
      <c r="BZ55" s="29"/>
    </row>
    <row r="56" spans="1:78" x14ac:dyDescent="0.3">
      <c r="A56">
        <v>100944</v>
      </c>
      <c r="B56" t="s">
        <v>515</v>
      </c>
      <c r="C56" t="s">
        <v>61</v>
      </c>
      <c r="D56" t="s">
        <v>1741</v>
      </c>
      <c r="E56" t="s">
        <v>94</v>
      </c>
      <c r="F56" t="s">
        <v>1380</v>
      </c>
      <c r="G56" t="s">
        <v>20</v>
      </c>
      <c r="H56" t="s">
        <v>20</v>
      </c>
      <c r="I56" t="s">
        <v>1716</v>
      </c>
      <c r="L56" t="s">
        <v>21</v>
      </c>
      <c r="M56" t="s">
        <v>1380</v>
      </c>
      <c r="N56" t="s">
        <v>269</v>
      </c>
      <c r="O56" t="s">
        <v>36</v>
      </c>
      <c r="P56" t="s">
        <v>35</v>
      </c>
      <c r="Q56" t="s">
        <v>82</v>
      </c>
      <c r="R56" t="s">
        <v>54</v>
      </c>
      <c r="S56" t="s">
        <v>47</v>
      </c>
      <c r="T56" t="s">
        <v>20</v>
      </c>
      <c r="U56" t="s">
        <v>20</v>
      </c>
      <c r="V56" s="2">
        <v>42900.934490740743</v>
      </c>
      <c r="W56" s="2">
        <v>42902.664421296293</v>
      </c>
      <c r="Z56" t="s">
        <v>1382</v>
      </c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3"/>
      <c r="AW56" s="23"/>
      <c r="AX56" s="22"/>
      <c r="AY56" s="22"/>
      <c r="AZ56" s="24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3"/>
      <c r="BW56" s="23"/>
      <c r="BX56" s="22"/>
      <c r="BY56" s="22"/>
      <c r="BZ56" s="24"/>
    </row>
    <row r="57" spans="1:78" x14ac:dyDescent="0.3">
      <c r="A57">
        <v>100945</v>
      </c>
      <c r="B57" t="s">
        <v>147</v>
      </c>
      <c r="C57" t="s">
        <v>75</v>
      </c>
      <c r="D57" t="s">
        <v>129</v>
      </c>
      <c r="E57" t="s">
        <v>94</v>
      </c>
      <c r="F57" t="s">
        <v>1380</v>
      </c>
      <c r="G57" t="s">
        <v>20</v>
      </c>
      <c r="H57" t="s">
        <v>20</v>
      </c>
      <c r="I57" t="s">
        <v>1717</v>
      </c>
      <c r="L57" t="s">
        <v>21</v>
      </c>
      <c r="M57" t="s">
        <v>1380</v>
      </c>
      <c r="N57" t="s">
        <v>269</v>
      </c>
      <c r="O57" t="s">
        <v>36</v>
      </c>
      <c r="P57" t="s">
        <v>35</v>
      </c>
      <c r="Q57" t="s">
        <v>82</v>
      </c>
      <c r="R57" t="s">
        <v>54</v>
      </c>
      <c r="S57" t="s">
        <v>47</v>
      </c>
      <c r="T57" t="s">
        <v>20</v>
      </c>
      <c r="U57" t="s">
        <v>20</v>
      </c>
      <c r="V57" s="2">
        <v>42900.939282407409</v>
      </c>
      <c r="W57" s="2">
        <v>42902.535219907404</v>
      </c>
      <c r="Z57" t="s">
        <v>1389</v>
      </c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8"/>
      <c r="AW57" s="28"/>
      <c r="AX57" s="25"/>
      <c r="AY57" s="25"/>
      <c r="AZ57" s="29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8"/>
      <c r="BW57" s="28"/>
      <c r="BX57" s="25"/>
      <c r="BY57" s="25"/>
      <c r="BZ57" s="29"/>
    </row>
    <row r="58" spans="1:78" x14ac:dyDescent="0.3">
      <c r="A58">
        <v>100977</v>
      </c>
      <c r="B58" t="s">
        <v>265</v>
      </c>
      <c r="C58" t="s">
        <v>86</v>
      </c>
      <c r="D58" t="s">
        <v>87</v>
      </c>
      <c r="E58" t="s">
        <v>94</v>
      </c>
      <c r="F58" t="s">
        <v>24</v>
      </c>
      <c r="G58" t="s">
        <v>796</v>
      </c>
      <c r="H58" t="s">
        <v>20</v>
      </c>
      <c r="I58" t="s">
        <v>1720</v>
      </c>
      <c r="L58" t="s">
        <v>82</v>
      </c>
      <c r="M58" t="s">
        <v>1380</v>
      </c>
      <c r="N58" t="s">
        <v>269</v>
      </c>
      <c r="O58" t="s">
        <v>23</v>
      </c>
      <c r="P58" t="s">
        <v>39</v>
      </c>
      <c r="Q58" t="s">
        <v>82</v>
      </c>
      <c r="R58" t="s">
        <v>54</v>
      </c>
      <c r="S58" t="s">
        <v>405</v>
      </c>
      <c r="T58" t="s">
        <v>20</v>
      </c>
      <c r="U58" t="s">
        <v>20</v>
      </c>
      <c r="V58" s="2">
        <v>42901.473796296297</v>
      </c>
      <c r="W58" s="2">
        <v>42901.473796296297</v>
      </c>
      <c r="Z58" t="s">
        <v>1389</v>
      </c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3"/>
      <c r="AW58" s="23"/>
      <c r="AX58" s="22"/>
      <c r="AY58" s="22"/>
      <c r="AZ58" s="24"/>
      <c r="BA58" s="22"/>
      <c r="BB58" s="22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3"/>
      <c r="BW58" s="23"/>
      <c r="BX58" s="22"/>
      <c r="BY58" s="22"/>
      <c r="BZ58" s="24"/>
    </row>
    <row r="59" spans="1:78" x14ac:dyDescent="0.3">
      <c r="A59">
        <v>100997</v>
      </c>
      <c r="B59" t="s">
        <v>62</v>
      </c>
      <c r="C59" t="s">
        <v>63</v>
      </c>
      <c r="D59" t="s">
        <v>555</v>
      </c>
      <c r="E59" t="s">
        <v>94</v>
      </c>
      <c r="F59" t="s">
        <v>1380</v>
      </c>
      <c r="G59" t="s">
        <v>20</v>
      </c>
      <c r="H59" t="s">
        <v>20</v>
      </c>
      <c r="I59" t="s">
        <v>1742</v>
      </c>
      <c r="L59" t="s">
        <v>21</v>
      </c>
      <c r="M59" t="s">
        <v>1380</v>
      </c>
      <c r="N59" t="s">
        <v>269</v>
      </c>
      <c r="O59" t="s">
        <v>23</v>
      </c>
      <c r="P59" t="s">
        <v>50</v>
      </c>
      <c r="Q59" t="s">
        <v>82</v>
      </c>
      <c r="R59" t="s">
        <v>40</v>
      </c>
      <c r="S59" t="s">
        <v>1743</v>
      </c>
      <c r="T59" t="s">
        <v>20</v>
      </c>
      <c r="U59" t="s">
        <v>20</v>
      </c>
      <c r="V59" s="2">
        <v>42901.598240740743</v>
      </c>
      <c r="W59" s="2">
        <v>42901.598240740743</v>
      </c>
      <c r="Z59" t="s">
        <v>1389</v>
      </c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8"/>
      <c r="AW59" s="28"/>
      <c r="AX59" s="25"/>
      <c r="AY59" s="25"/>
      <c r="AZ59" s="29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8"/>
      <c r="BW59" s="28"/>
      <c r="BX59" s="25"/>
      <c r="BY59" s="25"/>
      <c r="BZ59" s="29"/>
    </row>
    <row r="60" spans="1:78" x14ac:dyDescent="0.3">
      <c r="A60">
        <v>101008</v>
      </c>
      <c r="B60" t="s">
        <v>557</v>
      </c>
      <c r="C60" t="s">
        <v>28</v>
      </c>
      <c r="D60" t="s">
        <v>558</v>
      </c>
      <c r="E60" t="s">
        <v>94</v>
      </c>
      <c r="F60" t="s">
        <v>1380</v>
      </c>
      <c r="G60" t="s">
        <v>20</v>
      </c>
      <c r="H60" t="s">
        <v>20</v>
      </c>
      <c r="I60" t="s">
        <v>1744</v>
      </c>
      <c r="L60" t="s">
        <v>21</v>
      </c>
      <c r="M60" t="s">
        <v>1380</v>
      </c>
      <c r="N60" t="s">
        <v>269</v>
      </c>
      <c r="O60" t="s">
        <v>36</v>
      </c>
      <c r="P60" t="s">
        <v>50</v>
      </c>
      <c r="Q60" t="s">
        <v>82</v>
      </c>
      <c r="R60" t="s">
        <v>52</v>
      </c>
      <c r="S60" t="s">
        <v>408</v>
      </c>
      <c r="T60" t="s">
        <v>20</v>
      </c>
      <c r="U60" t="s">
        <v>20</v>
      </c>
      <c r="V60" s="2">
        <v>42901.656134259261</v>
      </c>
      <c r="W60" s="2">
        <v>42901.726041666669</v>
      </c>
      <c r="Z60" t="s">
        <v>1389</v>
      </c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3"/>
      <c r="AW60" s="23"/>
      <c r="AX60" s="22"/>
      <c r="AY60" s="22"/>
      <c r="AZ60" s="24"/>
      <c r="BA60" s="22"/>
      <c r="BB60" s="22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3"/>
      <c r="BW60" s="23"/>
      <c r="BX60" s="22"/>
      <c r="BY60" s="22"/>
      <c r="BZ60" s="24"/>
    </row>
    <row r="61" spans="1:78" x14ac:dyDescent="0.3">
      <c r="A61">
        <v>101019</v>
      </c>
      <c r="B61" t="s">
        <v>1745</v>
      </c>
      <c r="C61" t="s">
        <v>28</v>
      </c>
      <c r="D61" t="s">
        <v>1746</v>
      </c>
      <c r="E61" t="s">
        <v>156</v>
      </c>
      <c r="F61" t="s">
        <v>1380</v>
      </c>
      <c r="G61" t="s">
        <v>20</v>
      </c>
      <c r="H61" t="s">
        <v>20</v>
      </c>
      <c r="I61" t="s">
        <v>1747</v>
      </c>
      <c r="L61" t="s">
        <v>21</v>
      </c>
      <c r="M61" t="s">
        <v>1380</v>
      </c>
      <c r="N61" t="s">
        <v>269</v>
      </c>
      <c r="O61" t="s">
        <v>36</v>
      </c>
      <c r="P61" t="s">
        <v>50</v>
      </c>
      <c r="Q61" t="s">
        <v>1063</v>
      </c>
      <c r="R61" t="s">
        <v>109</v>
      </c>
      <c r="S61" t="s">
        <v>1748</v>
      </c>
      <c r="T61" t="s">
        <v>20</v>
      </c>
      <c r="U61" t="s">
        <v>20</v>
      </c>
      <c r="V61" s="2">
        <v>42902.272766203707</v>
      </c>
      <c r="W61" s="2">
        <v>42902.304837962962</v>
      </c>
      <c r="Z61" t="s">
        <v>1389</v>
      </c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8"/>
      <c r="AW61" s="28"/>
      <c r="AX61" s="25"/>
      <c r="AY61" s="25"/>
      <c r="AZ61" s="29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8"/>
      <c r="BW61" s="28"/>
      <c r="BX61" s="25"/>
      <c r="BY61" s="25"/>
      <c r="BZ61" s="29"/>
    </row>
    <row r="62" spans="1:78" x14ac:dyDescent="0.3">
      <c r="A62">
        <v>101042</v>
      </c>
      <c r="B62" t="s">
        <v>108</v>
      </c>
      <c r="C62" t="s">
        <v>28</v>
      </c>
      <c r="D62" t="s">
        <v>49</v>
      </c>
      <c r="E62" t="s">
        <v>156</v>
      </c>
      <c r="F62" t="s">
        <v>1380</v>
      </c>
      <c r="G62" t="s">
        <v>20</v>
      </c>
      <c r="H62" t="s">
        <v>20</v>
      </c>
      <c r="I62" t="s">
        <v>1749</v>
      </c>
      <c r="L62" t="s">
        <v>21</v>
      </c>
      <c r="M62" t="s">
        <v>1380</v>
      </c>
      <c r="N62" t="s">
        <v>269</v>
      </c>
      <c r="O62" t="s">
        <v>23</v>
      </c>
      <c r="P62" t="s">
        <v>50</v>
      </c>
      <c r="Q62" t="s">
        <v>1332</v>
      </c>
      <c r="R62" t="s">
        <v>611</v>
      </c>
      <c r="S62" t="s">
        <v>1748</v>
      </c>
      <c r="T62" t="s">
        <v>20</v>
      </c>
      <c r="U62" t="s">
        <v>20</v>
      </c>
      <c r="V62" s="2">
        <v>42902.505937499998</v>
      </c>
      <c r="W62" s="2">
        <v>42902.506944444445</v>
      </c>
      <c r="Z62" t="s">
        <v>1389</v>
      </c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3"/>
      <c r="AW62" s="23"/>
      <c r="AX62" s="22"/>
      <c r="AY62" s="22"/>
      <c r="AZ62" s="24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3"/>
      <c r="BW62" s="23"/>
      <c r="BX62" s="22"/>
      <c r="BY62" s="22"/>
      <c r="BZ62" s="24"/>
    </row>
    <row r="63" spans="1:78" x14ac:dyDescent="0.3">
      <c r="A63">
        <v>101045</v>
      </c>
      <c r="B63" t="s">
        <v>760</v>
      </c>
      <c r="C63" t="s">
        <v>28</v>
      </c>
      <c r="D63" t="s">
        <v>481</v>
      </c>
      <c r="E63" t="s">
        <v>156</v>
      </c>
      <c r="F63" t="s">
        <v>1380</v>
      </c>
      <c r="G63" t="s">
        <v>20</v>
      </c>
      <c r="H63" t="s">
        <v>20</v>
      </c>
      <c r="I63" t="s">
        <v>1750</v>
      </c>
      <c r="L63" t="s">
        <v>21</v>
      </c>
      <c r="M63" t="s">
        <v>1380</v>
      </c>
      <c r="N63" t="s">
        <v>269</v>
      </c>
      <c r="O63" t="s">
        <v>36</v>
      </c>
      <c r="P63" t="s">
        <v>35</v>
      </c>
      <c r="Q63" t="s">
        <v>82</v>
      </c>
      <c r="R63" t="s">
        <v>54</v>
      </c>
      <c r="S63" t="s">
        <v>277</v>
      </c>
      <c r="T63" t="s">
        <v>20</v>
      </c>
      <c r="U63" t="s">
        <v>20</v>
      </c>
      <c r="V63" s="2">
        <v>42902.60324074074</v>
      </c>
      <c r="W63" s="2">
        <v>42902.659305555557</v>
      </c>
      <c r="Z63" t="s">
        <v>1389</v>
      </c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8"/>
      <c r="AW63" s="28"/>
      <c r="AX63" s="25"/>
      <c r="AY63" s="25"/>
      <c r="AZ63" s="29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8"/>
      <c r="BW63" s="28"/>
      <c r="BX63" s="25"/>
      <c r="BY63" s="25"/>
      <c r="BZ63" s="29"/>
    </row>
    <row r="64" spans="1:78" x14ac:dyDescent="0.3">
      <c r="A64">
        <v>101047</v>
      </c>
      <c r="B64" t="s">
        <v>1666</v>
      </c>
      <c r="C64" t="s">
        <v>45</v>
      </c>
      <c r="D64" t="s">
        <v>786</v>
      </c>
      <c r="E64" t="s">
        <v>184</v>
      </c>
      <c r="F64" t="s">
        <v>68</v>
      </c>
      <c r="G64" t="s">
        <v>796</v>
      </c>
      <c r="H64" t="s">
        <v>20</v>
      </c>
      <c r="I64" t="s">
        <v>1753</v>
      </c>
      <c r="L64" t="s">
        <v>82</v>
      </c>
      <c r="M64" t="s">
        <v>1380</v>
      </c>
      <c r="N64" t="s">
        <v>269</v>
      </c>
      <c r="O64" t="s">
        <v>23</v>
      </c>
      <c r="P64" t="s">
        <v>22</v>
      </c>
      <c r="Q64" t="s">
        <v>82</v>
      </c>
      <c r="R64" t="s">
        <v>44</v>
      </c>
      <c r="S64" t="s">
        <v>405</v>
      </c>
      <c r="T64" t="s">
        <v>20</v>
      </c>
      <c r="U64" t="s">
        <v>20</v>
      </c>
      <c r="V64" s="2">
        <v>42902.645196759258</v>
      </c>
      <c r="W64" s="2">
        <v>42902.655428240738</v>
      </c>
      <c r="Z64" t="s">
        <v>1389</v>
      </c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3"/>
      <c r="AW64" s="23"/>
      <c r="AX64" s="22"/>
      <c r="AY64" s="22"/>
      <c r="AZ64" s="24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3"/>
      <c r="BW64" s="23"/>
      <c r="BX64" s="22"/>
      <c r="BY64" s="22"/>
      <c r="BZ64" s="24"/>
    </row>
    <row r="65" spans="1:78" x14ac:dyDescent="0.3">
      <c r="A65">
        <v>101056</v>
      </c>
      <c r="B65" t="s">
        <v>265</v>
      </c>
      <c r="C65" t="s">
        <v>86</v>
      </c>
      <c r="D65" t="s">
        <v>87</v>
      </c>
      <c r="E65" t="s">
        <v>156</v>
      </c>
      <c r="F65" t="s">
        <v>1380</v>
      </c>
      <c r="G65" t="s">
        <v>20</v>
      </c>
      <c r="H65" t="s">
        <v>20</v>
      </c>
      <c r="I65" t="s">
        <v>1754</v>
      </c>
      <c r="L65" t="s">
        <v>21</v>
      </c>
      <c r="M65" t="s">
        <v>1380</v>
      </c>
      <c r="N65" t="s">
        <v>269</v>
      </c>
      <c r="O65" t="s">
        <v>23</v>
      </c>
      <c r="P65" t="s">
        <v>22</v>
      </c>
      <c r="Q65" t="s">
        <v>82</v>
      </c>
      <c r="R65" t="s">
        <v>54</v>
      </c>
      <c r="S65" t="s">
        <v>870</v>
      </c>
      <c r="T65" t="s">
        <v>20</v>
      </c>
      <c r="U65" t="s">
        <v>20</v>
      </c>
      <c r="V65" s="2">
        <v>42902.723819444444</v>
      </c>
      <c r="W65" s="2">
        <v>42902.740451388891</v>
      </c>
      <c r="Z65" t="s">
        <v>1389</v>
      </c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8"/>
      <c r="AW65" s="28"/>
      <c r="AX65" s="25"/>
      <c r="AY65" s="25"/>
      <c r="AZ65" s="29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8"/>
      <c r="BW65" s="28"/>
      <c r="BX65" s="25"/>
      <c r="BY65" s="25"/>
      <c r="BZ65" s="29"/>
    </row>
    <row r="66" spans="1:78" x14ac:dyDescent="0.3"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30"/>
      <c r="AW66" s="30"/>
      <c r="AX66" s="19"/>
      <c r="AY66" s="19"/>
      <c r="AZ66" s="31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30"/>
      <c r="BW66" s="30"/>
      <c r="BX66" s="19"/>
      <c r="BY66" s="19"/>
      <c r="BZ66" s="31"/>
    </row>
  </sheetData>
  <conditionalFormatting sqref="BC45:BD45">
    <cfRule type="expression" dxfId="9" priority="29">
      <formula>MOD(ROW(),2)=0</formula>
    </cfRule>
  </conditionalFormatting>
  <conditionalFormatting sqref="BK45">
    <cfRule type="expression" dxfId="8" priority="7">
      <formula>MOD(ROW(),2)=0</formula>
    </cfRule>
  </conditionalFormatting>
  <conditionalFormatting sqref="BJ45">
    <cfRule type="expression" dxfId="7" priority="6">
      <formula>MOD(ROW(),2)=0</formula>
    </cfRule>
  </conditionalFormatting>
  <conditionalFormatting sqref="BI45">
    <cfRule type="expression" dxfId="6" priority="5">
      <formula>MOD(ROW(),2)=0</formula>
    </cfRule>
  </conditionalFormatting>
  <conditionalFormatting sqref="BH45">
    <cfRule type="expression" dxfId="5" priority="4">
      <formula>MOD(ROW(),2)=0</formula>
    </cfRule>
  </conditionalFormatting>
  <conditionalFormatting sqref="BG45">
    <cfRule type="expression" dxfId="4" priority="3">
      <formula>MOD(ROW(),2)=0</formula>
    </cfRule>
  </conditionalFormatting>
  <conditionalFormatting sqref="BF45">
    <cfRule type="expression" dxfId="3" priority="2">
      <formula>MOD(ROW(),2)=0</formula>
    </cfRule>
  </conditionalFormatting>
  <conditionalFormatting sqref="BE45">
    <cfRule type="expression" dxfId="2" priority="1">
      <formula>MOD(ROW(),2)=0</formula>
    </cfRule>
  </conditionalFormatting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2"/>
  <sheetViews>
    <sheetView workbookViewId="0">
      <selection activeCell="E30" sqref="E30"/>
    </sheetView>
  </sheetViews>
  <sheetFormatPr defaultRowHeight="14.4" x14ac:dyDescent="0.3"/>
  <cols>
    <col min="1" max="1" width="82.5546875" bestFit="1" customWidth="1"/>
  </cols>
  <sheetData>
    <row r="1" spans="1:2" x14ac:dyDescent="0.3">
      <c r="A1" t="s">
        <v>1531</v>
      </c>
      <c r="B1" t="s">
        <v>1532</v>
      </c>
    </row>
    <row r="2" spans="1:2" x14ac:dyDescent="0.3">
      <c r="A2" t="s">
        <v>1533</v>
      </c>
      <c r="B2" t="s">
        <v>1574</v>
      </c>
    </row>
    <row r="3" spans="1:2" x14ac:dyDescent="0.3">
      <c r="A3" t="s">
        <v>1534</v>
      </c>
      <c r="B3" t="s">
        <v>1575</v>
      </c>
    </row>
    <row r="4" spans="1:2" x14ac:dyDescent="0.3">
      <c r="A4" t="s">
        <v>1535</v>
      </c>
      <c r="B4" t="s">
        <v>1576</v>
      </c>
    </row>
    <row r="5" spans="1:2" x14ac:dyDescent="0.3">
      <c r="A5" t="s">
        <v>1536</v>
      </c>
      <c r="B5" t="s">
        <v>1577</v>
      </c>
    </row>
    <row r="6" spans="1:2" x14ac:dyDescent="0.3">
      <c r="A6" t="s">
        <v>1537</v>
      </c>
      <c r="B6" t="s">
        <v>1578</v>
      </c>
    </row>
    <row r="7" spans="1:2" x14ac:dyDescent="0.3">
      <c r="A7" t="s">
        <v>1538</v>
      </c>
      <c r="B7" t="s">
        <v>1579</v>
      </c>
    </row>
    <row r="8" spans="1:2" x14ac:dyDescent="0.3">
      <c r="A8" t="s">
        <v>1539</v>
      </c>
      <c r="B8" t="s">
        <v>1580</v>
      </c>
    </row>
    <row r="9" spans="1:2" x14ac:dyDescent="0.3">
      <c r="A9" t="s">
        <v>1540</v>
      </c>
      <c r="B9" t="s">
        <v>1581</v>
      </c>
    </row>
    <row r="10" spans="1:2" x14ac:dyDescent="0.3">
      <c r="A10" t="s">
        <v>1541</v>
      </c>
      <c r="B10" t="s">
        <v>1582</v>
      </c>
    </row>
    <row r="11" spans="1:2" x14ac:dyDescent="0.3">
      <c r="A11" t="s">
        <v>1542</v>
      </c>
      <c r="B11" t="s">
        <v>1583</v>
      </c>
    </row>
    <row r="12" spans="1:2" x14ac:dyDescent="0.3">
      <c r="A12" t="s">
        <v>1543</v>
      </c>
      <c r="B12" t="s">
        <v>1584</v>
      </c>
    </row>
    <row r="13" spans="1:2" x14ac:dyDescent="0.3">
      <c r="A13" t="s">
        <v>1544</v>
      </c>
      <c r="B13" t="s">
        <v>1585</v>
      </c>
    </row>
    <row r="14" spans="1:2" x14ac:dyDescent="0.3">
      <c r="A14" t="s">
        <v>1545</v>
      </c>
      <c r="B14" t="s">
        <v>1586</v>
      </c>
    </row>
    <row r="15" spans="1:2" x14ac:dyDescent="0.3">
      <c r="A15" t="s">
        <v>1546</v>
      </c>
      <c r="B15" t="s">
        <v>1587</v>
      </c>
    </row>
    <row r="16" spans="1:2" x14ac:dyDescent="0.3">
      <c r="A16" t="s">
        <v>1547</v>
      </c>
      <c r="B16" t="s">
        <v>1588</v>
      </c>
    </row>
    <row r="17" spans="1:2" x14ac:dyDescent="0.3">
      <c r="A17" t="s">
        <v>1548</v>
      </c>
      <c r="B17" t="s">
        <v>1589</v>
      </c>
    </row>
    <row r="18" spans="1:2" x14ac:dyDescent="0.3">
      <c r="A18" t="s">
        <v>1549</v>
      </c>
      <c r="B18" t="s">
        <v>1590</v>
      </c>
    </row>
    <row r="19" spans="1:2" x14ac:dyDescent="0.3">
      <c r="A19" t="s">
        <v>1550</v>
      </c>
      <c r="B19" t="s">
        <v>1591</v>
      </c>
    </row>
    <row r="20" spans="1:2" x14ac:dyDescent="0.3">
      <c r="A20" t="s">
        <v>1551</v>
      </c>
      <c r="B20" t="s">
        <v>1592</v>
      </c>
    </row>
    <row r="21" spans="1:2" x14ac:dyDescent="0.3">
      <c r="A21" t="s">
        <v>1552</v>
      </c>
      <c r="B21" t="s">
        <v>1593</v>
      </c>
    </row>
    <row r="22" spans="1:2" x14ac:dyDescent="0.3">
      <c r="A22" t="s">
        <v>1553</v>
      </c>
      <c r="B22" t="s">
        <v>1594</v>
      </c>
    </row>
    <row r="23" spans="1:2" x14ac:dyDescent="0.3">
      <c r="A23" t="s">
        <v>1554</v>
      </c>
      <c r="B23" t="s">
        <v>1595</v>
      </c>
    </row>
    <row r="24" spans="1:2" x14ac:dyDescent="0.3">
      <c r="A24" t="s">
        <v>1555</v>
      </c>
      <c r="B24" t="s">
        <v>1596</v>
      </c>
    </row>
    <row r="25" spans="1:2" x14ac:dyDescent="0.3">
      <c r="A25" t="s">
        <v>1556</v>
      </c>
      <c r="B25" t="s">
        <v>1597</v>
      </c>
    </row>
    <row r="26" spans="1:2" x14ac:dyDescent="0.3">
      <c r="A26" t="s">
        <v>1557</v>
      </c>
    </row>
    <row r="27" spans="1:2" x14ac:dyDescent="0.3">
      <c r="A27" t="s">
        <v>1558</v>
      </c>
    </row>
    <row r="28" spans="1:2" x14ac:dyDescent="0.3">
      <c r="A28" t="s">
        <v>1559</v>
      </c>
    </row>
    <row r="29" spans="1:2" x14ac:dyDescent="0.3">
      <c r="A29" t="s">
        <v>1560</v>
      </c>
    </row>
    <row r="30" spans="1:2" x14ac:dyDescent="0.3">
      <c r="A30" t="s">
        <v>1561</v>
      </c>
    </row>
    <row r="31" spans="1:2" x14ac:dyDescent="0.3">
      <c r="A31" t="s">
        <v>1562</v>
      </c>
    </row>
    <row r="32" spans="1:2" x14ac:dyDescent="0.3">
      <c r="A32" t="s">
        <v>1563</v>
      </c>
    </row>
    <row r="33" spans="1:1" x14ac:dyDescent="0.3">
      <c r="A33" t="s">
        <v>1564</v>
      </c>
    </row>
    <row r="34" spans="1:1" x14ac:dyDescent="0.3">
      <c r="A34" t="s">
        <v>1565</v>
      </c>
    </row>
    <row r="35" spans="1:1" x14ac:dyDescent="0.3">
      <c r="A35" t="s">
        <v>1566</v>
      </c>
    </row>
    <row r="36" spans="1:1" x14ac:dyDescent="0.3">
      <c r="A36" t="s">
        <v>1567</v>
      </c>
    </row>
    <row r="37" spans="1:1" x14ac:dyDescent="0.3">
      <c r="A37" t="s">
        <v>1568</v>
      </c>
    </row>
    <row r="38" spans="1:1" x14ac:dyDescent="0.3">
      <c r="A38" t="s">
        <v>1569</v>
      </c>
    </row>
    <row r="39" spans="1:1" x14ac:dyDescent="0.3">
      <c r="A39" t="s">
        <v>1570</v>
      </c>
    </row>
    <row r="40" spans="1:1" x14ac:dyDescent="0.3">
      <c r="A40" t="s">
        <v>1571</v>
      </c>
    </row>
    <row r="41" spans="1:1" x14ac:dyDescent="0.3">
      <c r="A41" t="s">
        <v>1572</v>
      </c>
    </row>
    <row r="42" spans="1:1" x14ac:dyDescent="0.3">
      <c r="A42" t="s">
        <v>1573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3</vt:i4>
      </vt:variant>
    </vt:vector>
  </HeadingPairs>
  <TitlesOfParts>
    <vt:vector size="73" baseType="lpstr">
      <vt:lpstr>Triggered</vt:lpstr>
      <vt:lpstr>bugs-2017-06-16</vt:lpstr>
      <vt:lpstr>bugs-2017-06-15</vt:lpstr>
      <vt:lpstr>bugs-2017-06-13</vt:lpstr>
      <vt:lpstr>bugs-2017-06-08</vt:lpstr>
      <vt:lpstr>bugs-2017-06-06</vt:lpstr>
      <vt:lpstr>bugs-2017-06-05</vt:lpstr>
      <vt:lpstr>bugs-2017-06-02</vt:lpstr>
      <vt:lpstr>bugs-2017-06-01</vt:lpstr>
      <vt:lpstr>bugs-2017-05-31</vt:lpstr>
      <vt:lpstr>bugs-2017-05-30</vt:lpstr>
      <vt:lpstr>bugs-2017-05-26</vt:lpstr>
      <vt:lpstr>bugs-2017-05-25</vt:lpstr>
      <vt:lpstr>bugs-2017-05-24</vt:lpstr>
      <vt:lpstr>bugs-2017-05-23</vt:lpstr>
      <vt:lpstr>bugs-2017-05-22</vt:lpstr>
      <vt:lpstr>bugs-2017-05-19</vt:lpstr>
      <vt:lpstr>bugs-2017-05-18</vt:lpstr>
      <vt:lpstr>bugs-2017-05-16</vt:lpstr>
      <vt:lpstr>bugs-2017-05-12</vt:lpstr>
      <vt:lpstr>bugs-2017-05-11</vt:lpstr>
      <vt:lpstr>bugs-2017-05-09</vt:lpstr>
      <vt:lpstr>bugs-2017-05-05</vt:lpstr>
      <vt:lpstr>bugs-2017-05-04</vt:lpstr>
      <vt:lpstr>bugs-2017-05-02</vt:lpstr>
      <vt:lpstr>bugs-2017-05-01</vt:lpstr>
      <vt:lpstr>bugs-2017-04-30</vt:lpstr>
      <vt:lpstr>bugs-2017-04-28</vt:lpstr>
      <vt:lpstr>bugs-2017-04-27</vt:lpstr>
      <vt:lpstr>bugs-2017-04-25</vt:lpstr>
      <vt:lpstr>bugs-2017-04-24</vt:lpstr>
      <vt:lpstr>bugs-2017-04-20</vt:lpstr>
      <vt:lpstr>bugs-2017-04-18</vt:lpstr>
      <vt:lpstr>bugs-2017-04-17</vt:lpstr>
      <vt:lpstr>bugs-2017-04-13</vt:lpstr>
      <vt:lpstr>bugs-2017-04-12</vt:lpstr>
      <vt:lpstr>bugs-2017-04-11</vt:lpstr>
      <vt:lpstr>bugs-2017-04-10</vt:lpstr>
      <vt:lpstr>bugs-2017-04-07</vt:lpstr>
      <vt:lpstr>bugs-2017-04-06</vt:lpstr>
      <vt:lpstr>bugs-2017-04-04</vt:lpstr>
      <vt:lpstr>bugs-2017-04-03</vt:lpstr>
      <vt:lpstr>bugs-2017-03-31</vt:lpstr>
      <vt:lpstr>bugs-2017-03-30</vt:lpstr>
      <vt:lpstr>bugs-2017-03-28</vt:lpstr>
      <vt:lpstr>bugs-2017-03-27</vt:lpstr>
      <vt:lpstr>bugs-2017-03-24-1</vt:lpstr>
      <vt:lpstr>bugs-2017-03-24</vt:lpstr>
      <vt:lpstr>bugs-2017-03-23</vt:lpstr>
      <vt:lpstr>bugs-2017-03-21</vt:lpstr>
      <vt:lpstr>bugs-2017-03-16</vt:lpstr>
      <vt:lpstr>bugs-2017-03-14</vt:lpstr>
      <vt:lpstr>bugs-2017-03-13</vt:lpstr>
      <vt:lpstr>bugs-2017-03-10</vt:lpstr>
      <vt:lpstr>bugs-2017-03-09</vt:lpstr>
      <vt:lpstr>bugs-2017-03-07</vt:lpstr>
      <vt:lpstr>bugs-2017-03-02</vt:lpstr>
      <vt:lpstr>bugs-2017-02-28-1</vt:lpstr>
      <vt:lpstr>bugs-2017-02-28</vt:lpstr>
      <vt:lpstr>bugs-2017-02-23</vt:lpstr>
      <vt:lpstr>bugs-2017-02-21</vt:lpstr>
      <vt:lpstr>bugs-2017-02-17</vt:lpstr>
      <vt:lpstr>bugs-2017-02-16</vt:lpstr>
      <vt:lpstr>bugs-2017-02-14</vt:lpstr>
      <vt:lpstr>bugs-2017-02-13</vt:lpstr>
      <vt:lpstr>Data</vt:lpstr>
      <vt:lpstr>BZurls</vt:lpstr>
      <vt:lpstr>Sheet1</vt:lpstr>
      <vt:lpstr>SQLdata</vt:lpstr>
      <vt:lpstr>Email</vt:lpstr>
      <vt:lpstr>Filter</vt:lpstr>
      <vt:lpstr>Prepare</vt:lpstr>
      <vt:lpstr>View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Gaines, Mike A.</dc:creator>
  <cp:lastModifiedBy>Michael W. Roberts</cp:lastModifiedBy>
  <dcterms:created xsi:type="dcterms:W3CDTF">2016-10-11T13:39:57Z</dcterms:created>
  <dcterms:modified xsi:type="dcterms:W3CDTF">2017-06-16T21:03:22Z</dcterms:modified>
</cp:coreProperties>
</file>